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docProps/custom.xml" ContentType="application/vnd.openxmlformats-officedocument.custom-properties+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646926803\"/>
    </mc:Choice>
  </mc:AlternateContent>
  <xr:revisionPtr revIDLastSave="0" documentId="13_ncr:1_{AA4E0F83-ABAC-4E85-B411-DA8104563001}" xr6:coauthVersionLast="47" xr6:coauthVersionMax="47" xr10:uidLastSave="{00000000-0000-0000-0000-000000000000}"/>
  <workbookProtection workbookAlgorithmName="SHA-512" workbookHashValue="4etKKAsEP+hsJIPzARwpZSj5r+0gustZLLrR9E1XEvfBZPHjyBpgyR3muGVMITab/NdfGzx80ZjIWRWsHc2Lmg==" workbookSaltValue="3Tc/KUT/gbaRdykJ4ylwcg==" workbookSpinCount="100000" lockStructure="1"/>
  <bookViews>
    <workbookView xWindow="-120" yWindow="-120" windowWidth="29040" windowHeight="15720" xr2:uid="{00000000-000D-0000-FFFF-FFFF00000000}"/>
  </bookViews>
  <sheets>
    <sheet name="Version" sheetId="6" r:id="rId1"/>
    <sheet name="A" sheetId="7" r:id="rId2"/>
    <sheet name="A1" sheetId="9" state="hidden" r:id="rId3"/>
    <sheet name="B" sheetId="1" r:id="rId4"/>
    <sheet name="Y" sheetId="8" state="hidden" r:id="rId5"/>
    <sheet name="SIA" sheetId="5" state="hidden" r:id="rId6"/>
    <sheet name="Z" sheetId="3" state="hidden" r:id="rId7"/>
  </sheets>
  <definedNames>
    <definedName name="categories">SIA!$BQ$2:$BX$13</definedName>
    <definedName name="lang">Version!$R$6</definedName>
    <definedName name="Lang_measure">Version!$R$12</definedName>
    <definedName name="measure_id">Version!$L$8</definedName>
    <definedName name="measure_version">Version!$L$9</definedName>
    <definedName name="Regulation">Y!$C$64:$E$66</definedName>
    <definedName name="speed_regulation">Y!$C$76:$C$78</definedName>
    <definedName name="Trad">Y!$C$2:$H$301</definedName>
    <definedName name="Transmission">Y!$C$60:$E$62</definedName>
    <definedName name="_xlnm.Print_Area" localSheetId="1">A!$B$4:$L$86</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0" i="1" l="1"/>
  <c r="AW46" i="1" a="1"/>
  <c r="AW46" i="1" s="1"/>
  <c r="AW96" i="1" a="1"/>
  <c r="AW96" i="1" s="1"/>
  <c r="AW146" i="1" a="1"/>
  <c r="AW146" i="1" s="1"/>
  <c r="AW199" i="1"/>
  <c r="AW252" i="1" a="1"/>
  <c r="AW252" i="1" s="1"/>
  <c r="AW304" i="1"/>
  <c r="AW359" i="1" a="1"/>
  <c r="AW359" i="1" s="1"/>
  <c r="AW409" i="1" a="1"/>
  <c r="AW409" i="1" s="1"/>
  <c r="AW425" i="1" a="1"/>
  <c r="AW425" i="1" s="1"/>
  <c r="AW453" i="1"/>
  <c r="AW469" i="1"/>
  <c r="AW504" i="1" a="1"/>
  <c r="AW504" i="1" s="1"/>
  <c r="AW525" i="1" a="1"/>
  <c r="AW525" i="1" s="1"/>
  <c r="AW543" i="1" a="1"/>
  <c r="AW543" i="1" s="1"/>
  <c r="AW560" i="1" a="1"/>
  <c r="AW560" i="1" s="1"/>
  <c r="CI24" i="1"/>
  <c r="AT32" i="1"/>
  <c r="BL32" i="1" s="1"/>
  <c r="AU32" i="1"/>
  <c r="BM32" i="1" s="1"/>
  <c r="AV32" i="1"/>
  <c r="BZ32" i="1"/>
  <c r="CD32" i="1"/>
  <c r="CC32" i="1" s="1"/>
  <c r="CB32" i="1" s="1"/>
  <c r="CE32" i="1"/>
  <c r="CF32" i="1"/>
  <c r="CH32" i="1"/>
  <c r="AW32" i="1" s="1" a="1"/>
  <c r="AW32" i="1" s="1"/>
  <c r="CI32" i="1"/>
  <c r="CJ32" i="1"/>
  <c r="CL32" i="1" s="1" a="1"/>
  <c r="CL32" i="1" s="1"/>
  <c r="CO32" i="1"/>
  <c r="AT33" i="1"/>
  <c r="AU33" i="1"/>
  <c r="AV33" i="1"/>
  <c r="BM33" i="1"/>
  <c r="BZ33" i="1"/>
  <c r="CD33" i="1"/>
  <c r="CC33" i="1" s="1"/>
  <c r="CE33" i="1"/>
  <c r="CF33" i="1"/>
  <c r="CH33" i="1"/>
  <c r="AW33" i="1" s="1" a="1"/>
  <c r="AW33" i="1" s="1"/>
  <c r="CI33" i="1"/>
  <c r="CJ33" i="1"/>
  <c r="CL33" i="1" s="1" a="1"/>
  <c r="CL33" i="1" s="1"/>
  <c r="CO33" i="1"/>
  <c r="AT34" i="1"/>
  <c r="AU34" i="1"/>
  <c r="BM34" i="1" s="1"/>
  <c r="AV34" i="1"/>
  <c r="BZ34" i="1"/>
  <c r="CD34" i="1"/>
  <c r="CC34" i="1" s="1"/>
  <c r="AY34" i="1" s="1"/>
  <c r="CE34" i="1"/>
  <c r="CF34" i="1"/>
  <c r="CH34" i="1"/>
  <c r="AW34" i="1" s="1" a="1"/>
  <c r="AW34" i="1" s="1"/>
  <c r="CI34" i="1"/>
  <c r="CJ34" i="1"/>
  <c r="CL34" i="1" s="1" a="1"/>
  <c r="CL34" i="1" s="1"/>
  <c r="CO34" i="1"/>
  <c r="AT35" i="1"/>
  <c r="BL35" i="1" s="1"/>
  <c r="AU35" i="1"/>
  <c r="AV35" i="1"/>
  <c r="BZ35" i="1"/>
  <c r="CD35" i="1"/>
  <c r="CC35" i="1" s="1"/>
  <c r="CE35" i="1"/>
  <c r="CF35" i="1"/>
  <c r="CH35" i="1"/>
  <c r="AW35" i="1" s="1" a="1"/>
  <c r="AW35" i="1" s="1"/>
  <c r="CI35" i="1"/>
  <c r="CJ35" i="1"/>
  <c r="CL35" i="1" s="1" a="1"/>
  <c r="CL35" i="1" s="1"/>
  <c r="CO35" i="1"/>
  <c r="AT36" i="1"/>
  <c r="BL36" i="1" s="1"/>
  <c r="AU36" i="1"/>
  <c r="AV36" i="1"/>
  <c r="BM36" i="1"/>
  <c r="BZ36" i="1"/>
  <c r="CD36" i="1"/>
  <c r="CC36" i="1" s="1"/>
  <c r="CE36" i="1"/>
  <c r="CF36" i="1"/>
  <c r="CH36" i="1"/>
  <c r="AW36" i="1" s="1" a="1"/>
  <c r="AW36" i="1" s="1"/>
  <c r="CI36" i="1"/>
  <c r="CJ36" i="1"/>
  <c r="CN36" i="1" s="1" a="1"/>
  <c r="CN36" i="1" s="1"/>
  <c r="CO36" i="1"/>
  <c r="AT37" i="1"/>
  <c r="BL37" i="1" s="1"/>
  <c r="AU37" i="1"/>
  <c r="BM37" i="1" s="1"/>
  <c r="AV37" i="1"/>
  <c r="BZ37" i="1"/>
  <c r="CD37" i="1"/>
  <c r="CC37" i="1" s="1"/>
  <c r="CB37" i="1" s="1"/>
  <c r="CE37" i="1"/>
  <c r="CF37" i="1"/>
  <c r="CH37" i="1"/>
  <c r="AW37" i="1" s="1" a="1"/>
  <c r="AW37" i="1" s="1"/>
  <c r="CI37" i="1"/>
  <c r="CJ37" i="1"/>
  <c r="CO37" i="1"/>
  <c r="AT38" i="1"/>
  <c r="AU38" i="1"/>
  <c r="BM38" i="1" s="1"/>
  <c r="AV38" i="1"/>
  <c r="BL38" i="1"/>
  <c r="BZ38" i="1"/>
  <c r="CD38" i="1"/>
  <c r="CC38" i="1" s="1"/>
  <c r="CE38" i="1"/>
  <c r="CF38" i="1"/>
  <c r="CH38" i="1"/>
  <c r="AW38" i="1" s="1" a="1"/>
  <c r="AW38" i="1" s="1"/>
  <c r="CI38" i="1"/>
  <c r="CJ38" i="1"/>
  <c r="CM38" i="1" s="1" a="1"/>
  <c r="CM38" i="1" s="1"/>
  <c r="CO38" i="1"/>
  <c r="AT39" i="1"/>
  <c r="AU39" i="1"/>
  <c r="BM39" i="1" s="1"/>
  <c r="AV39" i="1"/>
  <c r="BA39" i="1" a="1"/>
  <c r="BA39" i="1" s="1"/>
  <c r="BL39" i="1"/>
  <c r="BZ39" i="1"/>
  <c r="CD39" i="1"/>
  <c r="CC39" i="1" s="1"/>
  <c r="CE39" i="1"/>
  <c r="CF39" i="1"/>
  <c r="CH39" i="1"/>
  <c r="AW39" i="1" s="1" a="1"/>
  <c r="AW39" i="1" s="1"/>
  <c r="CI39" i="1"/>
  <c r="CJ39" i="1"/>
  <c r="CK39" i="1" s="1" a="1"/>
  <c r="CK39" i="1" s="1"/>
  <c r="CO39" i="1"/>
  <c r="AT40" i="1"/>
  <c r="BL40" i="1" s="1"/>
  <c r="AU40" i="1"/>
  <c r="BM40" i="1" s="1"/>
  <c r="AV40" i="1"/>
  <c r="BZ40" i="1"/>
  <c r="CD40" i="1"/>
  <c r="CC40" i="1" s="1"/>
  <c r="CE40" i="1"/>
  <c r="CF40" i="1"/>
  <c r="CH40" i="1"/>
  <c r="AW40" i="1" s="1" a="1"/>
  <c r="AW40" i="1" s="1"/>
  <c r="CI40" i="1"/>
  <c r="CJ40" i="1"/>
  <c r="CK40" i="1" s="1" a="1"/>
  <c r="CK40" i="1" s="1"/>
  <c r="CO40" i="1"/>
  <c r="AT41" i="1"/>
  <c r="BL41" i="1" s="1"/>
  <c r="AU41" i="1"/>
  <c r="AV41" i="1"/>
  <c r="BM41" i="1"/>
  <c r="BZ41" i="1"/>
  <c r="CC41" i="1"/>
  <c r="AY41" i="1" s="1"/>
  <c r="CD41" i="1"/>
  <c r="CE41" i="1"/>
  <c r="CF41" i="1"/>
  <c r="CH41" i="1"/>
  <c r="AW41" i="1" s="1" a="1"/>
  <c r="AW41" i="1" s="1"/>
  <c r="CI41" i="1"/>
  <c r="CJ41" i="1"/>
  <c r="CK41" i="1" s="1" a="1"/>
  <c r="CK41" i="1" s="1"/>
  <c r="CO41" i="1"/>
  <c r="AT42" i="1"/>
  <c r="AU42" i="1"/>
  <c r="BM42" i="1" s="1"/>
  <c r="AV42" i="1"/>
  <c r="BZ42" i="1"/>
  <c r="CD42" i="1"/>
  <c r="CC42" i="1" s="1"/>
  <c r="CE42" i="1"/>
  <c r="CF42" i="1"/>
  <c r="CH42" i="1"/>
  <c r="AW42" i="1" s="1" a="1"/>
  <c r="AW42" i="1" s="1"/>
  <c r="CI42" i="1"/>
  <c r="CJ42" i="1"/>
  <c r="CO42" i="1"/>
  <c r="AT43" i="1"/>
  <c r="BL43" i="1" s="1"/>
  <c r="AU43" i="1"/>
  <c r="AV43" i="1"/>
  <c r="BZ43" i="1"/>
  <c r="CD43" i="1"/>
  <c r="CC43" i="1" s="1"/>
  <c r="CE43" i="1"/>
  <c r="CF43" i="1"/>
  <c r="CH43" i="1"/>
  <c r="AW43" i="1" s="1" a="1"/>
  <c r="AW43" i="1" s="1"/>
  <c r="CI43" i="1"/>
  <c r="CJ43" i="1"/>
  <c r="CN43" i="1" s="1" a="1"/>
  <c r="CN43" i="1" s="1"/>
  <c r="CL43" i="1" a="1"/>
  <c r="CL43" i="1" s="1"/>
  <c r="CO43" i="1"/>
  <c r="BR43" i="1" s="1" a="1"/>
  <c r="BR43" i="1" s="1"/>
  <c r="AT44" i="1"/>
  <c r="BL44" i="1" s="1"/>
  <c r="AU44" i="1"/>
  <c r="BM44" i="1" s="1"/>
  <c r="AV44" i="1"/>
  <c r="BZ44" i="1"/>
  <c r="CD44" i="1"/>
  <c r="CC44" i="1" s="1"/>
  <c r="CE44" i="1"/>
  <c r="CF44" i="1"/>
  <c r="CH44" i="1"/>
  <c r="AW44" i="1" s="1" a="1"/>
  <c r="AW44" i="1" s="1"/>
  <c r="CI44" i="1"/>
  <c r="CJ44" i="1"/>
  <c r="CL44" i="1" s="1" a="1"/>
  <c r="CL44" i="1" s="1"/>
  <c r="CO44" i="1"/>
  <c r="AT45" i="1"/>
  <c r="BL45" i="1" s="1"/>
  <c r="AU45" i="1"/>
  <c r="BM45" i="1" s="1"/>
  <c r="AV45" i="1"/>
  <c r="BZ45" i="1"/>
  <c r="CD45" i="1"/>
  <c r="CC45" i="1" s="1"/>
  <c r="AY45" i="1" s="1"/>
  <c r="CE45" i="1"/>
  <c r="CF45" i="1"/>
  <c r="CH45" i="1"/>
  <c r="AW45" i="1" s="1" a="1"/>
  <c r="AW45" i="1" s="1"/>
  <c r="CI45" i="1"/>
  <c r="CJ45" i="1"/>
  <c r="CO45" i="1"/>
  <c r="AT46" i="1"/>
  <c r="BL46" i="1" s="1"/>
  <c r="AU46" i="1"/>
  <c r="BM46" i="1" s="1"/>
  <c r="AV46" i="1"/>
  <c r="BZ46" i="1"/>
  <c r="CD46" i="1"/>
  <c r="CC46" i="1" s="1"/>
  <c r="CB46" i="1" s="1"/>
  <c r="CE46" i="1"/>
  <c r="CF46" i="1"/>
  <c r="CH46" i="1"/>
  <c r="CI46" i="1"/>
  <c r="CJ46" i="1"/>
  <c r="CK46" i="1" s="1" a="1"/>
  <c r="CK46" i="1" s="1"/>
  <c r="CO46" i="1"/>
  <c r="AT47" i="1"/>
  <c r="BL47" i="1" s="1"/>
  <c r="AU47" i="1"/>
  <c r="BM47" i="1" s="1"/>
  <c r="AV47" i="1"/>
  <c r="BZ47" i="1"/>
  <c r="CD47" i="1"/>
  <c r="CC47" i="1" s="1"/>
  <c r="CB47" i="1" s="1"/>
  <c r="CE47" i="1"/>
  <c r="CF47" i="1"/>
  <c r="CH47" i="1"/>
  <c r="AW47" i="1" s="1" a="1"/>
  <c r="AW47" i="1" s="1"/>
  <c r="CI47" i="1"/>
  <c r="CJ47" i="1"/>
  <c r="CK47" i="1" s="1" a="1"/>
  <c r="CK47" i="1" s="1"/>
  <c r="CN47" i="1" a="1"/>
  <c r="CN47" i="1" s="1"/>
  <c r="CO47" i="1"/>
  <c r="AT48" i="1"/>
  <c r="BL48" i="1" s="1"/>
  <c r="AU48" i="1"/>
  <c r="BM48" i="1" s="1"/>
  <c r="AV48" i="1"/>
  <c r="BA48" i="1" a="1"/>
  <c r="BA48" i="1" s="1"/>
  <c r="BZ48" i="1"/>
  <c r="CD48" i="1"/>
  <c r="CC48" i="1" s="1"/>
  <c r="CE48" i="1"/>
  <c r="CF48" i="1"/>
  <c r="CH48" i="1"/>
  <c r="AW48" i="1" s="1" a="1"/>
  <c r="AW48" i="1" s="1"/>
  <c r="CI48" i="1"/>
  <c r="CJ48" i="1"/>
  <c r="CO48" i="1"/>
  <c r="AT49" i="1"/>
  <c r="AU49" i="1"/>
  <c r="BM49" i="1" s="1"/>
  <c r="AV49" i="1"/>
  <c r="BL49" i="1"/>
  <c r="BZ49" i="1"/>
  <c r="CD49" i="1"/>
  <c r="CC49" i="1" s="1"/>
  <c r="CB49" i="1" s="1"/>
  <c r="CE49" i="1"/>
  <c r="CF49" i="1"/>
  <c r="CH49" i="1"/>
  <c r="AW49" i="1" s="1" a="1"/>
  <c r="AW49" i="1" s="1"/>
  <c r="CI49" i="1"/>
  <c r="CJ49" i="1"/>
  <c r="CK49" i="1" s="1" a="1"/>
  <c r="CK49" i="1" s="1"/>
  <c r="CN49" i="1" a="1"/>
  <c r="CN49" i="1" s="1"/>
  <c r="CO49" i="1"/>
  <c r="AT50" i="1"/>
  <c r="AU50" i="1"/>
  <c r="BM50" i="1" s="1"/>
  <c r="AV50" i="1"/>
  <c r="BL50" i="1"/>
  <c r="BZ50" i="1"/>
  <c r="CD50" i="1"/>
  <c r="CC50" i="1" s="1"/>
  <c r="CB50" i="1" s="1"/>
  <c r="CE50" i="1"/>
  <c r="CF50" i="1"/>
  <c r="CH50" i="1"/>
  <c r="AW50" i="1" s="1" a="1"/>
  <c r="AW50" i="1" s="1"/>
  <c r="CI50" i="1"/>
  <c r="CJ50" i="1"/>
  <c r="CK50" i="1" s="1" a="1"/>
  <c r="CK50" i="1" s="1"/>
  <c r="CO50" i="1"/>
  <c r="AT51" i="1"/>
  <c r="BL51" i="1" s="1"/>
  <c r="AU51" i="1"/>
  <c r="BM51" i="1" s="1"/>
  <c r="AV51" i="1"/>
  <c r="BZ51" i="1"/>
  <c r="CD51" i="1"/>
  <c r="CC51" i="1" s="1"/>
  <c r="AY51" i="1" s="1"/>
  <c r="CE51" i="1"/>
  <c r="CF51" i="1"/>
  <c r="CH51" i="1"/>
  <c r="AW51" i="1" s="1" a="1"/>
  <c r="AW51" i="1" s="1"/>
  <c r="CI51" i="1"/>
  <c r="CJ51" i="1"/>
  <c r="CN51" i="1" s="1" a="1"/>
  <c r="CN51" i="1" s="1"/>
  <c r="CO51" i="1"/>
  <c r="AT52" i="1"/>
  <c r="AU52" i="1"/>
  <c r="AV52" i="1"/>
  <c r="BM52" i="1"/>
  <c r="BZ52" i="1"/>
  <c r="CD52" i="1"/>
  <c r="CC52" i="1" s="1"/>
  <c r="CE52" i="1"/>
  <c r="CF52" i="1"/>
  <c r="CH52" i="1"/>
  <c r="AW52" i="1" s="1" a="1"/>
  <c r="AW52" i="1" s="1"/>
  <c r="CI52" i="1"/>
  <c r="CJ52" i="1"/>
  <c r="CK52" i="1" s="1" a="1"/>
  <c r="CK52" i="1" s="1"/>
  <c r="CO52" i="1"/>
  <c r="AT53" i="1"/>
  <c r="AU53" i="1"/>
  <c r="BM53" i="1" s="1"/>
  <c r="AV53" i="1"/>
  <c r="BZ53" i="1"/>
  <c r="CD53" i="1"/>
  <c r="CC53" i="1" s="1"/>
  <c r="CE53" i="1"/>
  <c r="CF53" i="1"/>
  <c r="CH53" i="1"/>
  <c r="AW53" i="1" s="1" a="1"/>
  <c r="AW53" i="1" s="1"/>
  <c r="CI53" i="1"/>
  <c r="CJ53" i="1"/>
  <c r="CM53" i="1" s="1" a="1"/>
  <c r="CM53" i="1" s="1"/>
  <c r="CO53" i="1"/>
  <c r="AT54" i="1"/>
  <c r="BL54" i="1" s="1"/>
  <c r="AU54" i="1"/>
  <c r="BM54" i="1" s="1"/>
  <c r="AV54" i="1"/>
  <c r="BZ54" i="1"/>
  <c r="CD54" i="1"/>
  <c r="CC54" i="1" s="1"/>
  <c r="AY54" i="1" s="1"/>
  <c r="CE54" i="1"/>
  <c r="CF54" i="1"/>
  <c r="CH54" i="1"/>
  <c r="AW54" i="1" s="1" a="1"/>
  <c r="AW54" i="1" s="1"/>
  <c r="CI54" i="1"/>
  <c r="CJ54" i="1"/>
  <c r="CO54" i="1"/>
  <c r="AT55" i="1"/>
  <c r="BL55" i="1" s="1"/>
  <c r="AU55" i="1"/>
  <c r="AV55" i="1"/>
  <c r="BZ55" i="1"/>
  <c r="CD55" i="1"/>
  <c r="CC55" i="1" s="1"/>
  <c r="CE55" i="1"/>
  <c r="CF55" i="1"/>
  <c r="CH55" i="1"/>
  <c r="AW55" i="1" s="1" a="1"/>
  <c r="AW55" i="1" s="1"/>
  <c r="CI55" i="1"/>
  <c r="CJ55" i="1"/>
  <c r="CO55" i="1"/>
  <c r="AT56" i="1"/>
  <c r="BL56" i="1" s="1"/>
  <c r="AU56" i="1"/>
  <c r="BM56" i="1" s="1"/>
  <c r="AV56" i="1"/>
  <c r="BB56" i="1" a="1"/>
  <c r="BB56" i="1" s="1"/>
  <c r="BZ56" i="1"/>
  <c r="CD56" i="1"/>
  <c r="CC56" i="1" s="1"/>
  <c r="CE56" i="1"/>
  <c r="CF56" i="1"/>
  <c r="CH56" i="1"/>
  <c r="AW56" i="1" s="1" a="1"/>
  <c r="AW56" i="1" s="1"/>
  <c r="CI56" i="1"/>
  <c r="CJ56" i="1"/>
  <c r="CO56" i="1"/>
  <c r="AT57" i="1"/>
  <c r="BL57" i="1" s="1"/>
  <c r="AU57" i="1"/>
  <c r="BM57" i="1" s="1"/>
  <c r="AV57" i="1"/>
  <c r="BZ57" i="1"/>
  <c r="CD57" i="1"/>
  <c r="CC57" i="1" s="1"/>
  <c r="CE57" i="1"/>
  <c r="CF57" i="1"/>
  <c r="CH57" i="1"/>
  <c r="AW57" i="1" s="1" a="1"/>
  <c r="AW57" i="1" s="1"/>
  <c r="CI57" i="1"/>
  <c r="CJ57" i="1"/>
  <c r="CL57" i="1" s="1" a="1"/>
  <c r="CL57" i="1" s="1"/>
  <c r="CO57" i="1"/>
  <c r="AT58" i="1"/>
  <c r="AU58" i="1"/>
  <c r="AV58" i="1"/>
  <c r="BM58" i="1"/>
  <c r="BZ58" i="1"/>
  <c r="CD58" i="1"/>
  <c r="CC58" i="1" s="1"/>
  <c r="AY58" i="1" s="1"/>
  <c r="CE58" i="1"/>
  <c r="CF58" i="1"/>
  <c r="BC58" i="1" s="1" a="1"/>
  <c r="BC58" i="1" s="1"/>
  <c r="CH58" i="1"/>
  <c r="AW58" i="1" s="1" a="1"/>
  <c r="AW58" i="1" s="1"/>
  <c r="CI58" i="1"/>
  <c r="CJ58" i="1"/>
  <c r="CO58" i="1"/>
  <c r="AT59" i="1"/>
  <c r="BL59" i="1" s="1"/>
  <c r="AU59" i="1"/>
  <c r="AV59" i="1"/>
  <c r="BZ59" i="1"/>
  <c r="CD59" i="1"/>
  <c r="CC59" i="1" s="1"/>
  <c r="CE59" i="1"/>
  <c r="CF59" i="1"/>
  <c r="CH59" i="1"/>
  <c r="AW59" i="1" s="1" a="1"/>
  <c r="AW59" i="1" s="1"/>
  <c r="CI59" i="1"/>
  <c r="CJ59" i="1"/>
  <c r="CO59" i="1"/>
  <c r="AT60" i="1"/>
  <c r="BL60" i="1" s="1"/>
  <c r="AU60" i="1"/>
  <c r="BM60" i="1" s="1"/>
  <c r="AV60" i="1"/>
  <c r="AY60" i="1"/>
  <c r="BZ60" i="1"/>
  <c r="CD60" i="1"/>
  <c r="CC60" i="1" s="1"/>
  <c r="CB60" i="1" s="1"/>
  <c r="CE60" i="1"/>
  <c r="CF60" i="1"/>
  <c r="CH60" i="1"/>
  <c r="AW60" i="1" s="1" a="1"/>
  <c r="AW60" i="1" s="1"/>
  <c r="CI60" i="1"/>
  <c r="CJ60" i="1"/>
  <c r="CK60" i="1" s="1" a="1"/>
  <c r="CK60" i="1" s="1"/>
  <c r="CO60" i="1"/>
  <c r="AT61" i="1"/>
  <c r="BL61" i="1" s="1"/>
  <c r="AU61" i="1"/>
  <c r="BM61" i="1" s="1"/>
  <c r="AV61" i="1"/>
  <c r="BZ61" i="1"/>
  <c r="CD61" i="1"/>
  <c r="CC61" i="1" s="1"/>
  <c r="CE61" i="1"/>
  <c r="CF61" i="1"/>
  <c r="CH61" i="1"/>
  <c r="AW61" i="1" s="1" a="1"/>
  <c r="AW61" i="1" s="1"/>
  <c r="CI61" i="1"/>
  <c r="CJ61" i="1"/>
  <c r="CO61" i="1"/>
  <c r="AT62" i="1"/>
  <c r="AU62" i="1"/>
  <c r="BM62" i="1" s="1"/>
  <c r="AV62" i="1"/>
  <c r="BZ62" i="1"/>
  <c r="CD62" i="1"/>
  <c r="CC62" i="1" s="1"/>
  <c r="CE62" i="1"/>
  <c r="CF62" i="1"/>
  <c r="CH62" i="1"/>
  <c r="AW62" i="1" s="1" a="1"/>
  <c r="AW62" i="1" s="1"/>
  <c r="CI62" i="1"/>
  <c r="CJ62" i="1"/>
  <c r="CN62" i="1" s="1" a="1"/>
  <c r="CN62" i="1" s="1"/>
  <c r="CO62" i="1"/>
  <c r="AT63" i="1"/>
  <c r="AU63" i="1"/>
  <c r="BM63" i="1" s="1"/>
  <c r="AV63" i="1"/>
  <c r="BZ63" i="1"/>
  <c r="CD63" i="1"/>
  <c r="CC63" i="1" s="1"/>
  <c r="CE63" i="1"/>
  <c r="CF63" i="1"/>
  <c r="CH63" i="1"/>
  <c r="AW63" i="1" s="1" a="1"/>
  <c r="AW63" i="1" s="1"/>
  <c r="CI63" i="1"/>
  <c r="CJ63" i="1"/>
  <c r="CM63" i="1" s="1" a="1"/>
  <c r="CM63" i="1" s="1"/>
  <c r="CO63" i="1"/>
  <c r="AT64" i="1"/>
  <c r="AU64" i="1"/>
  <c r="BM64" i="1" s="1"/>
  <c r="AV64" i="1"/>
  <c r="BZ64" i="1"/>
  <c r="CD64" i="1"/>
  <c r="CC64" i="1" s="1"/>
  <c r="CE64" i="1"/>
  <c r="CF64" i="1"/>
  <c r="CH64" i="1"/>
  <c r="AW64" i="1" s="1" a="1"/>
  <c r="AW64" i="1" s="1"/>
  <c r="CI64" i="1"/>
  <c r="CJ64" i="1"/>
  <c r="CN64" i="1" s="1" a="1"/>
  <c r="CN64" i="1" s="1"/>
  <c r="CK64" i="1" a="1"/>
  <c r="CK64" i="1" s="1"/>
  <c r="CO64" i="1"/>
  <c r="AT65" i="1"/>
  <c r="BL65" i="1" s="1"/>
  <c r="AU65" i="1"/>
  <c r="BM65" i="1" s="1"/>
  <c r="AV65" i="1"/>
  <c r="BZ65" i="1"/>
  <c r="CD65" i="1"/>
  <c r="CC65" i="1" s="1"/>
  <c r="CB65" i="1" s="1"/>
  <c r="CE65" i="1"/>
  <c r="CF65" i="1"/>
  <c r="CH65" i="1"/>
  <c r="AW65" i="1" s="1" a="1"/>
  <c r="AW65" i="1" s="1"/>
  <c r="CI65" i="1"/>
  <c r="CJ65" i="1"/>
  <c r="CN65" i="1" s="1" a="1"/>
  <c r="CN65" i="1" s="1"/>
  <c r="CO65" i="1"/>
  <c r="AT66" i="1"/>
  <c r="BL66" i="1" s="1"/>
  <c r="AU66" i="1"/>
  <c r="BM66" i="1" s="1"/>
  <c r="AV66" i="1"/>
  <c r="BZ66" i="1"/>
  <c r="CD66" i="1"/>
  <c r="CC66" i="1" s="1"/>
  <c r="CE66" i="1"/>
  <c r="CF66" i="1"/>
  <c r="CH66" i="1"/>
  <c r="AW66" i="1" s="1" a="1"/>
  <c r="AW66" i="1" s="1"/>
  <c r="CI66" i="1"/>
  <c r="CJ66" i="1"/>
  <c r="CO66" i="1"/>
  <c r="AT67" i="1"/>
  <c r="BL67" i="1" s="1"/>
  <c r="AU67" i="1"/>
  <c r="BM67" i="1" s="1"/>
  <c r="AV67" i="1"/>
  <c r="BZ67" i="1"/>
  <c r="CD67" i="1"/>
  <c r="CC67" i="1" s="1"/>
  <c r="CE67" i="1"/>
  <c r="CF67" i="1"/>
  <c r="CH67" i="1"/>
  <c r="AW67" i="1" s="1" a="1"/>
  <c r="AW67" i="1" s="1"/>
  <c r="CI67" i="1"/>
  <c r="CJ67" i="1"/>
  <c r="CN67" i="1" s="1" a="1"/>
  <c r="CN67" i="1" s="1"/>
  <c r="CO67" i="1"/>
  <c r="AT68" i="1"/>
  <c r="AU68" i="1"/>
  <c r="AV68" i="1"/>
  <c r="BM68" i="1"/>
  <c r="BZ68" i="1"/>
  <c r="CD68" i="1"/>
  <c r="CC68" i="1" s="1"/>
  <c r="CE68" i="1"/>
  <c r="CF68" i="1"/>
  <c r="CH68" i="1"/>
  <c r="AW68" i="1" s="1" a="1"/>
  <c r="AW68" i="1" s="1"/>
  <c r="CI68" i="1"/>
  <c r="CJ68" i="1"/>
  <c r="CK68" i="1" s="1" a="1"/>
  <c r="CK68" i="1" s="1"/>
  <c r="CO68" i="1"/>
  <c r="AT69" i="1"/>
  <c r="AU69" i="1"/>
  <c r="BM69" i="1" s="1"/>
  <c r="AV69" i="1"/>
  <c r="BZ69" i="1"/>
  <c r="CD69" i="1"/>
  <c r="CC69" i="1" s="1"/>
  <c r="AY69" i="1" s="1"/>
  <c r="CE69" i="1"/>
  <c r="CF69" i="1"/>
  <c r="CH69" i="1"/>
  <c r="AW69" i="1" s="1" a="1"/>
  <c r="AW69" i="1" s="1"/>
  <c r="CI69" i="1"/>
  <c r="CJ69" i="1"/>
  <c r="CO69" i="1"/>
  <c r="AT70" i="1"/>
  <c r="AU70" i="1"/>
  <c r="BM70" i="1" s="1"/>
  <c r="AV70" i="1"/>
  <c r="BL70" i="1"/>
  <c r="BZ70" i="1"/>
  <c r="CD70" i="1"/>
  <c r="CC70" i="1" s="1"/>
  <c r="CE70" i="1"/>
  <c r="CF70" i="1"/>
  <c r="CH70" i="1"/>
  <c r="AW70" i="1" s="1" a="1"/>
  <c r="AW70" i="1" s="1"/>
  <c r="CI70" i="1"/>
  <c r="CJ70" i="1"/>
  <c r="CL70" i="1" s="1" a="1"/>
  <c r="CL70" i="1" s="1"/>
  <c r="CO70" i="1"/>
  <c r="AT71" i="1"/>
  <c r="BL71" i="1" s="1"/>
  <c r="AU71" i="1"/>
  <c r="AV71" i="1"/>
  <c r="BM71" i="1"/>
  <c r="BZ71" i="1"/>
  <c r="CD71" i="1"/>
  <c r="CC71" i="1" s="1"/>
  <c r="AY71" i="1" s="1"/>
  <c r="CE71" i="1"/>
  <c r="CF71" i="1"/>
  <c r="CH71" i="1"/>
  <c r="AW71" i="1" s="1" a="1"/>
  <c r="AW71" i="1" s="1"/>
  <c r="CI71" i="1"/>
  <c r="CJ71" i="1"/>
  <c r="CK71" i="1" s="1" a="1"/>
  <c r="CK71" i="1" s="1"/>
  <c r="CO71" i="1"/>
  <c r="AT72" i="1"/>
  <c r="BL72" i="1" s="1"/>
  <c r="AU72" i="1"/>
  <c r="BM72" i="1" s="1"/>
  <c r="AV72" i="1"/>
  <c r="BZ72" i="1"/>
  <c r="CD72" i="1"/>
  <c r="CC72" i="1" s="1"/>
  <c r="CE72" i="1"/>
  <c r="CF72" i="1"/>
  <c r="CH72" i="1"/>
  <c r="AW72" i="1" s="1" a="1"/>
  <c r="AW72" i="1" s="1"/>
  <c r="CI72" i="1"/>
  <c r="CJ72" i="1"/>
  <c r="CM72" i="1" s="1" a="1"/>
  <c r="CM72" i="1" s="1"/>
  <c r="CO72" i="1"/>
  <c r="AT73" i="1"/>
  <c r="AU73" i="1"/>
  <c r="BM73" i="1" s="1"/>
  <c r="AV73" i="1"/>
  <c r="BL73" i="1"/>
  <c r="BZ73" i="1"/>
  <c r="CD73" i="1"/>
  <c r="CC73" i="1" s="1"/>
  <c r="CE73" i="1"/>
  <c r="CF73" i="1"/>
  <c r="CH73" i="1"/>
  <c r="AW73" i="1" s="1" a="1"/>
  <c r="AW73" i="1" s="1"/>
  <c r="CI73" i="1"/>
  <c r="CJ73" i="1"/>
  <c r="CN73" i="1" s="1" a="1"/>
  <c r="CN73" i="1" s="1"/>
  <c r="CL73" i="1" a="1"/>
  <c r="CL73" i="1" s="1"/>
  <c r="CO73" i="1"/>
  <c r="AT74" i="1"/>
  <c r="AU74" i="1"/>
  <c r="BM74" i="1" s="1"/>
  <c r="AV74" i="1"/>
  <c r="BL74" i="1"/>
  <c r="BZ74" i="1"/>
  <c r="CC74" i="1"/>
  <c r="AY74" i="1" s="1"/>
  <c r="CD74" i="1"/>
  <c r="CE74" i="1"/>
  <c r="CF74" i="1"/>
  <c r="CH74" i="1"/>
  <c r="AW74" i="1" s="1" a="1"/>
  <c r="AW74" i="1" s="1"/>
  <c r="CI74" i="1"/>
  <c r="CJ74" i="1"/>
  <c r="CO74" i="1"/>
  <c r="AT75" i="1"/>
  <c r="BL75" i="1" s="1"/>
  <c r="AU75" i="1"/>
  <c r="BM75" i="1" s="1"/>
  <c r="AV75" i="1"/>
  <c r="BZ75" i="1"/>
  <c r="CD75" i="1"/>
  <c r="CC75" i="1" s="1"/>
  <c r="CE75" i="1"/>
  <c r="CF75" i="1"/>
  <c r="CH75" i="1"/>
  <c r="AW75" i="1" s="1" a="1"/>
  <c r="AW75" i="1" s="1"/>
  <c r="CI75" i="1"/>
  <c r="CJ75" i="1"/>
  <c r="CO75" i="1"/>
  <c r="AT76" i="1"/>
  <c r="BL76" i="1" s="1"/>
  <c r="AU76" i="1"/>
  <c r="BM76" i="1" s="1"/>
  <c r="AV76" i="1"/>
  <c r="BZ76" i="1"/>
  <c r="CD76" i="1"/>
  <c r="CC76" i="1" s="1"/>
  <c r="CE76" i="1"/>
  <c r="CF76" i="1"/>
  <c r="CH76" i="1"/>
  <c r="AW76" i="1" s="1" a="1"/>
  <c r="AW76" i="1" s="1"/>
  <c r="CI76" i="1"/>
  <c r="CJ76" i="1"/>
  <c r="CO76" i="1"/>
  <c r="AT77" i="1"/>
  <c r="BL77" i="1" s="1"/>
  <c r="AU77" i="1"/>
  <c r="BM77" i="1" s="1"/>
  <c r="AV77" i="1"/>
  <c r="BZ77" i="1"/>
  <c r="CD77" i="1"/>
  <c r="CC77" i="1" s="1"/>
  <c r="CB77" i="1" s="1"/>
  <c r="CE77" i="1"/>
  <c r="CF77" i="1"/>
  <c r="CH77" i="1"/>
  <c r="AW77" i="1" s="1" a="1"/>
  <c r="AW77" i="1" s="1"/>
  <c r="CI77" i="1"/>
  <c r="CJ77" i="1"/>
  <c r="CO77" i="1"/>
  <c r="AT78" i="1"/>
  <c r="AU78" i="1"/>
  <c r="BM78" i="1" s="1"/>
  <c r="AV78" i="1"/>
  <c r="BZ78" i="1"/>
  <c r="CD78" i="1"/>
  <c r="CC78" i="1" s="1"/>
  <c r="CE78" i="1"/>
  <c r="CF78" i="1"/>
  <c r="CH78" i="1"/>
  <c r="AW78" i="1" s="1" a="1"/>
  <c r="AW78" i="1" s="1"/>
  <c r="CI78" i="1"/>
  <c r="CJ78" i="1"/>
  <c r="CK78" i="1" s="1" a="1"/>
  <c r="CK78" i="1" s="1"/>
  <c r="CO78" i="1"/>
  <c r="AT79" i="1"/>
  <c r="AU79" i="1"/>
  <c r="BM79" i="1" s="1"/>
  <c r="AV79" i="1"/>
  <c r="BE79" i="1" a="1"/>
  <c r="BE79" i="1" s="1"/>
  <c r="BZ79" i="1"/>
  <c r="CD79" i="1"/>
  <c r="CC79" i="1" s="1"/>
  <c r="CE79" i="1"/>
  <c r="CF79" i="1"/>
  <c r="CH79" i="1"/>
  <c r="AW79" i="1" s="1" a="1"/>
  <c r="AW79" i="1" s="1"/>
  <c r="CI79" i="1"/>
  <c r="CJ79" i="1"/>
  <c r="CO79" i="1"/>
  <c r="AT80" i="1"/>
  <c r="BL80" i="1" s="1"/>
  <c r="AU80" i="1"/>
  <c r="AV80" i="1"/>
  <c r="BZ80" i="1"/>
  <c r="CD80" i="1"/>
  <c r="CC80" i="1" s="1"/>
  <c r="CE80" i="1"/>
  <c r="CF80" i="1"/>
  <c r="CH80" i="1"/>
  <c r="AW80" i="1" s="1" a="1"/>
  <c r="AW80" i="1" s="1"/>
  <c r="CI80" i="1"/>
  <c r="CJ80" i="1"/>
  <c r="CM80" i="1" s="1" a="1"/>
  <c r="CM80" i="1" s="1"/>
  <c r="CO80" i="1"/>
  <c r="AT81" i="1"/>
  <c r="AU81" i="1"/>
  <c r="AV81" i="1"/>
  <c r="BL81" i="1"/>
  <c r="BM81" i="1"/>
  <c r="BZ81" i="1"/>
  <c r="CD81" i="1"/>
  <c r="CC81" i="1" s="1"/>
  <c r="CE81" i="1"/>
  <c r="CF81" i="1"/>
  <c r="CH81" i="1"/>
  <c r="AW81" i="1" s="1" a="1"/>
  <c r="AW81" i="1" s="1"/>
  <c r="CI81" i="1"/>
  <c r="CJ81" i="1"/>
  <c r="CL81" i="1" s="1" a="1"/>
  <c r="CL81" i="1" s="1"/>
  <c r="CO81" i="1"/>
  <c r="AT82" i="1"/>
  <c r="AU82" i="1"/>
  <c r="BM82" i="1" s="1"/>
  <c r="AV82" i="1"/>
  <c r="BL82" i="1"/>
  <c r="BZ82" i="1"/>
  <c r="CD82" i="1"/>
  <c r="CC82" i="1" s="1"/>
  <c r="CE82" i="1"/>
  <c r="CF82" i="1"/>
  <c r="CH82" i="1"/>
  <c r="AW82" i="1" s="1" a="1"/>
  <c r="AW82" i="1" s="1"/>
  <c r="CI82" i="1"/>
  <c r="CJ82" i="1"/>
  <c r="CK82" i="1" s="1" a="1"/>
  <c r="CK82" i="1" s="1"/>
  <c r="CO82" i="1"/>
  <c r="AT83" i="1"/>
  <c r="BL83" i="1" s="1"/>
  <c r="AU83" i="1"/>
  <c r="AV83" i="1"/>
  <c r="BM83" i="1"/>
  <c r="BZ83" i="1"/>
  <c r="CD83" i="1"/>
  <c r="CC83" i="1" s="1"/>
  <c r="CB83" i="1" s="1"/>
  <c r="CE83" i="1"/>
  <c r="CF83" i="1"/>
  <c r="CH83" i="1"/>
  <c r="AW83" i="1" s="1" a="1"/>
  <c r="AW83" i="1" s="1"/>
  <c r="CI83" i="1"/>
  <c r="CJ83" i="1"/>
  <c r="CO83" i="1"/>
  <c r="AT84" i="1"/>
  <c r="BL84" i="1" s="1"/>
  <c r="AU84" i="1"/>
  <c r="BM84" i="1" s="1"/>
  <c r="AV84" i="1"/>
  <c r="BZ84" i="1"/>
  <c r="CD84" i="1"/>
  <c r="CC84" i="1" s="1"/>
  <c r="CE84" i="1"/>
  <c r="CF84" i="1"/>
  <c r="CH84" i="1"/>
  <c r="AW84" i="1" s="1" a="1"/>
  <c r="AW84" i="1" s="1"/>
  <c r="CI84" i="1"/>
  <c r="CJ84" i="1"/>
  <c r="CN84" i="1" s="1" a="1"/>
  <c r="CN84" i="1" s="1"/>
  <c r="CO84" i="1"/>
  <c r="AT85" i="1"/>
  <c r="BL85" i="1" s="1"/>
  <c r="AU85" i="1"/>
  <c r="BM85" i="1" s="1"/>
  <c r="AV85" i="1"/>
  <c r="BZ85" i="1"/>
  <c r="CD85" i="1"/>
  <c r="CC85" i="1" s="1"/>
  <c r="AY85" i="1" s="1"/>
  <c r="CE85" i="1"/>
  <c r="CF85" i="1"/>
  <c r="CH85" i="1"/>
  <c r="AW85" i="1" s="1" a="1"/>
  <c r="AW85" i="1" s="1"/>
  <c r="CI85" i="1"/>
  <c r="CJ85" i="1"/>
  <c r="CO85" i="1"/>
  <c r="AT86" i="1"/>
  <c r="AU86" i="1"/>
  <c r="BM86" i="1" s="1"/>
  <c r="AV86" i="1"/>
  <c r="BZ86" i="1"/>
  <c r="CD86" i="1"/>
  <c r="CC86" i="1" s="1"/>
  <c r="AY86" i="1" s="1"/>
  <c r="CE86" i="1"/>
  <c r="CF86" i="1"/>
  <c r="CH86" i="1"/>
  <c r="AW86" i="1" s="1" a="1"/>
  <c r="AW86" i="1" s="1"/>
  <c r="CI86" i="1"/>
  <c r="CJ86" i="1"/>
  <c r="CK86" i="1" s="1" a="1"/>
  <c r="CK86" i="1" s="1"/>
  <c r="CO86" i="1"/>
  <c r="AT87" i="1"/>
  <c r="AU87" i="1"/>
  <c r="BM87" i="1" s="1"/>
  <c r="AV87" i="1"/>
  <c r="BZ87" i="1"/>
  <c r="CD87" i="1"/>
  <c r="CC87" i="1" s="1"/>
  <c r="CE87" i="1"/>
  <c r="CF87" i="1"/>
  <c r="CH87" i="1"/>
  <c r="AW87" i="1" s="1" a="1"/>
  <c r="AW87" i="1" s="1"/>
  <c r="CI87" i="1"/>
  <c r="CJ87" i="1"/>
  <c r="CO87" i="1"/>
  <c r="AT88" i="1"/>
  <c r="BL88" i="1" s="1"/>
  <c r="AU88" i="1"/>
  <c r="BM88" i="1" s="1"/>
  <c r="AV88" i="1"/>
  <c r="BZ88" i="1"/>
  <c r="CD88" i="1"/>
  <c r="CC88" i="1" s="1"/>
  <c r="CE88" i="1"/>
  <c r="CF88" i="1"/>
  <c r="CH88" i="1"/>
  <c r="AW88" i="1" s="1" a="1"/>
  <c r="AW88" i="1" s="1"/>
  <c r="CI88" i="1"/>
  <c r="CJ88" i="1"/>
  <c r="CK88" i="1" s="1" a="1"/>
  <c r="CK88" i="1" s="1"/>
  <c r="CO88" i="1"/>
  <c r="AT89" i="1"/>
  <c r="BL89" i="1" s="1"/>
  <c r="AU89" i="1"/>
  <c r="AV89" i="1"/>
  <c r="BM89" i="1"/>
  <c r="BZ89" i="1"/>
  <c r="CD89" i="1"/>
  <c r="CC89" i="1" s="1"/>
  <c r="CE89" i="1"/>
  <c r="CF89" i="1"/>
  <c r="CH89" i="1"/>
  <c r="AW89" i="1" s="1" a="1"/>
  <c r="AW89" i="1" s="1"/>
  <c r="CI89" i="1"/>
  <c r="CJ89" i="1"/>
  <c r="CO89" i="1"/>
  <c r="AT90" i="1"/>
  <c r="BL90" i="1" s="1"/>
  <c r="AU90" i="1"/>
  <c r="BM90" i="1" s="1"/>
  <c r="AV90" i="1"/>
  <c r="BZ90" i="1"/>
  <c r="CD90" i="1"/>
  <c r="CC90" i="1" s="1"/>
  <c r="CE90" i="1"/>
  <c r="CF90" i="1"/>
  <c r="CH90" i="1"/>
  <c r="AW90" i="1" s="1" a="1"/>
  <c r="AW90" i="1" s="1"/>
  <c r="CI90" i="1"/>
  <c r="CJ90" i="1"/>
  <c r="CL90" i="1" a="1"/>
  <c r="CL90" i="1" s="1"/>
  <c r="CO90" i="1"/>
  <c r="AT91" i="1"/>
  <c r="AU91" i="1"/>
  <c r="AV91" i="1"/>
  <c r="BL91" i="1"/>
  <c r="BM91" i="1"/>
  <c r="BZ91" i="1"/>
  <c r="CD91" i="1"/>
  <c r="CC91" i="1" s="1"/>
  <c r="CE91" i="1"/>
  <c r="CF91" i="1"/>
  <c r="CH91" i="1"/>
  <c r="AW91" i="1" s="1" a="1"/>
  <c r="AW91" i="1" s="1"/>
  <c r="CI91" i="1"/>
  <c r="CJ91" i="1"/>
  <c r="CM91" i="1" s="1" a="1"/>
  <c r="CM91" i="1" s="1"/>
  <c r="CO91" i="1"/>
  <c r="AT92" i="1"/>
  <c r="AU92" i="1"/>
  <c r="BM92" i="1" s="1"/>
  <c r="AV92" i="1"/>
  <c r="BL92" i="1"/>
  <c r="BZ92" i="1"/>
  <c r="CD92" i="1"/>
  <c r="CC92" i="1" s="1"/>
  <c r="CE92" i="1"/>
  <c r="CF92" i="1"/>
  <c r="CH92" i="1"/>
  <c r="AW92" i="1" s="1" a="1"/>
  <c r="AW92" i="1" s="1"/>
  <c r="CI92" i="1"/>
  <c r="CJ92" i="1"/>
  <c r="CK92" i="1" s="1" a="1"/>
  <c r="CK92" i="1" s="1"/>
  <c r="CO92" i="1"/>
  <c r="AT93" i="1"/>
  <c r="BL93" i="1" s="1"/>
  <c r="AU93" i="1"/>
  <c r="BM93" i="1" s="1"/>
  <c r="AV93" i="1"/>
  <c r="BZ93" i="1"/>
  <c r="CD93" i="1"/>
  <c r="CC93" i="1" s="1"/>
  <c r="CB93" i="1" s="1"/>
  <c r="CE93" i="1"/>
  <c r="CF93" i="1"/>
  <c r="CH93" i="1"/>
  <c r="AW93" i="1" s="1" a="1"/>
  <c r="AW93" i="1" s="1"/>
  <c r="CI93" i="1"/>
  <c r="CJ93" i="1"/>
  <c r="CN93" i="1" s="1" a="1"/>
  <c r="CN93" i="1" s="1"/>
  <c r="CO93" i="1"/>
  <c r="AT94" i="1"/>
  <c r="AU94" i="1"/>
  <c r="BM94" i="1" s="1"/>
  <c r="AV94" i="1"/>
  <c r="BZ94" i="1"/>
  <c r="CD94" i="1"/>
  <c r="CC94" i="1" s="1"/>
  <c r="AY94" i="1" s="1"/>
  <c r="CE94" i="1"/>
  <c r="CF94" i="1"/>
  <c r="CH94" i="1"/>
  <c r="AW94" i="1" s="1" a="1"/>
  <c r="AW94" i="1" s="1"/>
  <c r="CI94" i="1"/>
  <c r="CJ94" i="1"/>
  <c r="CN94" i="1" s="1" a="1"/>
  <c r="CN94" i="1" s="1"/>
  <c r="CO94" i="1"/>
  <c r="AT95" i="1"/>
  <c r="AU95" i="1"/>
  <c r="BM95" i="1" s="1"/>
  <c r="AV95" i="1"/>
  <c r="BZ95" i="1"/>
  <c r="CD95" i="1"/>
  <c r="CC95" i="1" s="1"/>
  <c r="CE95" i="1"/>
  <c r="CF95" i="1"/>
  <c r="CH95" i="1"/>
  <c r="AW95" i="1" s="1" a="1"/>
  <c r="AW95" i="1" s="1"/>
  <c r="CI95" i="1"/>
  <c r="CJ95" i="1"/>
  <c r="CK95" i="1" s="1" a="1"/>
  <c r="CK95" i="1" s="1"/>
  <c r="CO95" i="1"/>
  <c r="AT96" i="1"/>
  <c r="AU96" i="1"/>
  <c r="BM96" i="1" s="1"/>
  <c r="AV96" i="1"/>
  <c r="BZ96" i="1"/>
  <c r="CD96" i="1"/>
  <c r="CC96" i="1" s="1"/>
  <c r="CE96" i="1"/>
  <c r="CF96" i="1"/>
  <c r="CH96" i="1"/>
  <c r="CI96" i="1"/>
  <c r="CJ96" i="1"/>
  <c r="CN96" i="1" s="1" a="1"/>
  <c r="CN96" i="1" s="1"/>
  <c r="CK96" i="1" a="1"/>
  <c r="CK96" i="1" s="1"/>
  <c r="CL96" i="1" a="1"/>
  <c r="CL96" i="1" s="1"/>
  <c r="CM96" i="1" a="1"/>
  <c r="CM96" i="1" s="1"/>
  <c r="CO96" i="1"/>
  <c r="AT97" i="1"/>
  <c r="BL97" i="1" s="1"/>
  <c r="AU97" i="1"/>
  <c r="BM97" i="1" s="1"/>
  <c r="AV97" i="1"/>
  <c r="BZ97" i="1"/>
  <c r="CD97" i="1"/>
  <c r="CC97" i="1" s="1"/>
  <c r="CE97" i="1"/>
  <c r="CF97" i="1"/>
  <c r="CH97" i="1"/>
  <c r="AW97" i="1" s="1" a="1"/>
  <c r="AW97" i="1" s="1"/>
  <c r="CI97" i="1"/>
  <c r="CJ97" i="1"/>
  <c r="CO97" i="1"/>
  <c r="AT98" i="1"/>
  <c r="BL98" i="1" s="1"/>
  <c r="AU98" i="1"/>
  <c r="BM98" i="1" s="1"/>
  <c r="AV98" i="1"/>
  <c r="BZ98" i="1"/>
  <c r="CD98" i="1"/>
  <c r="CC98" i="1" s="1"/>
  <c r="CE98" i="1"/>
  <c r="CF98" i="1"/>
  <c r="CH98" i="1"/>
  <c r="AW98" i="1" s="1" a="1"/>
  <c r="AW98" i="1" s="1"/>
  <c r="CI98" i="1"/>
  <c r="CJ98" i="1"/>
  <c r="CO98" i="1"/>
  <c r="AT99" i="1"/>
  <c r="BL99" i="1" s="1"/>
  <c r="AU99" i="1"/>
  <c r="BM99" i="1" s="1"/>
  <c r="AV99" i="1"/>
  <c r="BZ99" i="1"/>
  <c r="CD99" i="1"/>
  <c r="CC99" i="1" s="1"/>
  <c r="CE99" i="1"/>
  <c r="CF99" i="1"/>
  <c r="CH99" i="1"/>
  <c r="AW99" i="1" s="1" a="1"/>
  <c r="AW99" i="1" s="1"/>
  <c r="CI99" i="1"/>
  <c r="CJ99" i="1"/>
  <c r="CN99" i="1" s="1" a="1"/>
  <c r="CN99" i="1" s="1"/>
  <c r="CO99" i="1"/>
  <c r="AT100" i="1"/>
  <c r="BL100" i="1" s="1"/>
  <c r="AU100" i="1"/>
  <c r="AV100" i="1"/>
  <c r="BM100" i="1"/>
  <c r="BZ100" i="1"/>
  <c r="CD100" i="1"/>
  <c r="CC100" i="1" s="1"/>
  <c r="CB100" i="1" s="1"/>
  <c r="CE100" i="1"/>
  <c r="CF100" i="1"/>
  <c r="CH100" i="1"/>
  <c r="AW100" i="1" s="1" a="1"/>
  <c r="AW100" i="1" s="1"/>
  <c r="CI100" i="1"/>
  <c r="CJ100" i="1"/>
  <c r="CL100" i="1" s="1" a="1"/>
  <c r="CL100" i="1" s="1"/>
  <c r="CK100" i="1" a="1"/>
  <c r="CK100" i="1" s="1"/>
  <c r="CO100" i="1"/>
  <c r="AT101" i="1"/>
  <c r="BL101" i="1" s="1"/>
  <c r="AU101" i="1"/>
  <c r="BM101" i="1" s="1"/>
  <c r="AV101" i="1"/>
  <c r="BZ101" i="1"/>
  <c r="CD101" i="1"/>
  <c r="CC101" i="1" s="1"/>
  <c r="CE101" i="1"/>
  <c r="CF101" i="1"/>
  <c r="CH101" i="1"/>
  <c r="AW101" i="1" s="1" a="1"/>
  <c r="AW101" i="1" s="1"/>
  <c r="CI101" i="1"/>
  <c r="CJ101" i="1"/>
  <c r="CN101" i="1" s="1" a="1"/>
  <c r="CN101" i="1" s="1"/>
  <c r="CO101" i="1"/>
  <c r="AT102" i="1"/>
  <c r="BL102" i="1" s="1"/>
  <c r="AU102" i="1"/>
  <c r="BM102" i="1" s="1"/>
  <c r="AV102" i="1"/>
  <c r="BZ102" i="1"/>
  <c r="CD102" i="1"/>
  <c r="CC102" i="1" s="1"/>
  <c r="CE102" i="1"/>
  <c r="CF102" i="1"/>
  <c r="CH102" i="1"/>
  <c r="AW102" i="1" s="1" a="1"/>
  <c r="AW102" i="1" s="1"/>
  <c r="CI102" i="1"/>
  <c r="CJ102" i="1"/>
  <c r="CK102" i="1" s="1" a="1"/>
  <c r="CK102" i="1" s="1"/>
  <c r="CO102" i="1"/>
  <c r="AT103" i="1"/>
  <c r="AU103" i="1"/>
  <c r="AV103" i="1"/>
  <c r="BM103" i="1"/>
  <c r="BZ103" i="1"/>
  <c r="CD103" i="1"/>
  <c r="CC103" i="1" s="1"/>
  <c r="CE103" i="1"/>
  <c r="CF103" i="1"/>
  <c r="CH103" i="1"/>
  <c r="AW103" i="1" s="1" a="1"/>
  <c r="AW103" i="1" s="1"/>
  <c r="CI103" i="1"/>
  <c r="CJ103" i="1"/>
  <c r="CO103" i="1"/>
  <c r="AT104" i="1"/>
  <c r="AU104" i="1"/>
  <c r="BM104" i="1" s="1"/>
  <c r="AV104" i="1"/>
  <c r="BL104" i="1"/>
  <c r="BZ104" i="1"/>
  <c r="CD104" i="1"/>
  <c r="CC104" i="1" s="1"/>
  <c r="CE104" i="1"/>
  <c r="CF104" i="1"/>
  <c r="CH104" i="1"/>
  <c r="AW104" i="1" s="1" a="1"/>
  <c r="AW104" i="1" s="1"/>
  <c r="CI104" i="1"/>
  <c r="CJ104" i="1"/>
  <c r="CM104" i="1" s="1" a="1"/>
  <c r="CM104" i="1" s="1"/>
  <c r="CN104" i="1" a="1"/>
  <c r="CN104" i="1" s="1"/>
  <c r="CO104" i="1"/>
  <c r="AT105" i="1"/>
  <c r="AU105" i="1"/>
  <c r="BM105" i="1" s="1"/>
  <c r="AV105" i="1"/>
  <c r="BZ105" i="1"/>
  <c r="CD105" i="1"/>
  <c r="CC105" i="1" s="1"/>
  <c r="AY105" i="1" s="1"/>
  <c r="CE105" i="1"/>
  <c r="CF105" i="1"/>
  <c r="CH105" i="1"/>
  <c r="AW105" i="1" s="1" a="1"/>
  <c r="AW105" i="1" s="1"/>
  <c r="CI105" i="1"/>
  <c r="CJ105" i="1"/>
  <c r="CK105" i="1" s="1" a="1"/>
  <c r="CK105" i="1" s="1"/>
  <c r="CO105" i="1"/>
  <c r="AT106" i="1"/>
  <c r="AU106" i="1"/>
  <c r="BM106" i="1" s="1"/>
  <c r="AV106" i="1"/>
  <c r="BZ106" i="1"/>
  <c r="CD106" i="1"/>
  <c r="CC106" i="1" s="1"/>
  <c r="CB106" i="1" s="1"/>
  <c r="CE106" i="1"/>
  <c r="CF106" i="1"/>
  <c r="CH106" i="1"/>
  <c r="AW106" i="1" s="1" a="1"/>
  <c r="AW106" i="1" s="1"/>
  <c r="CI106" i="1"/>
  <c r="CJ106" i="1"/>
  <c r="CO106" i="1"/>
  <c r="AT107" i="1"/>
  <c r="BL107" i="1" s="1"/>
  <c r="AU107" i="1"/>
  <c r="BM107" i="1" s="1"/>
  <c r="AV107" i="1"/>
  <c r="BZ107" i="1"/>
  <c r="CD107" i="1"/>
  <c r="CC107" i="1" s="1"/>
  <c r="AY107" i="1" s="1"/>
  <c r="CE107" i="1"/>
  <c r="CF107" i="1"/>
  <c r="CH107" i="1"/>
  <c r="AW107" i="1" s="1" a="1"/>
  <c r="AW107" i="1" s="1"/>
  <c r="CI107" i="1"/>
  <c r="CJ107" i="1"/>
  <c r="CK107" i="1" s="1" a="1"/>
  <c r="CK107" i="1" s="1"/>
  <c r="CO107" i="1"/>
  <c r="AT108" i="1"/>
  <c r="AU108" i="1"/>
  <c r="BM108" i="1" s="1"/>
  <c r="AV108" i="1"/>
  <c r="BZ108" i="1"/>
  <c r="CD108" i="1"/>
  <c r="CC108" i="1" s="1"/>
  <c r="AY108" i="1" s="1"/>
  <c r="CE108" i="1"/>
  <c r="CF108" i="1"/>
  <c r="CH108" i="1"/>
  <c r="AW108" i="1" s="1" a="1"/>
  <c r="AW108" i="1" s="1"/>
  <c r="CI108" i="1"/>
  <c r="CJ108" i="1"/>
  <c r="CO108" i="1"/>
  <c r="AT109" i="1"/>
  <c r="AU109" i="1"/>
  <c r="BM109" i="1" s="1"/>
  <c r="AV109" i="1"/>
  <c r="BZ109" i="1"/>
  <c r="CD109" i="1"/>
  <c r="CC109" i="1" s="1"/>
  <c r="CE109" i="1"/>
  <c r="CF109" i="1"/>
  <c r="CH109" i="1"/>
  <c r="AW109" i="1" s="1" a="1"/>
  <c r="AW109" i="1" s="1"/>
  <c r="CI109" i="1"/>
  <c r="CJ109" i="1"/>
  <c r="CK109" i="1" s="1" a="1"/>
  <c r="CK109" i="1" s="1"/>
  <c r="CM109" i="1" a="1"/>
  <c r="CM109" i="1" s="1"/>
  <c r="CO109" i="1"/>
  <c r="AT110" i="1"/>
  <c r="BL110" i="1" s="1"/>
  <c r="AU110" i="1"/>
  <c r="BM110" i="1" s="1"/>
  <c r="AV110" i="1"/>
  <c r="BZ110" i="1"/>
  <c r="CD110" i="1"/>
  <c r="CC110" i="1" s="1"/>
  <c r="CE110" i="1"/>
  <c r="CF110" i="1"/>
  <c r="CH110" i="1"/>
  <c r="AW110" i="1" s="1" a="1"/>
  <c r="AW110" i="1" s="1"/>
  <c r="CI110" i="1"/>
  <c r="CJ110" i="1"/>
  <c r="CN110" i="1" s="1" a="1"/>
  <c r="CN110" i="1" s="1"/>
  <c r="CO110" i="1"/>
  <c r="AT111" i="1"/>
  <c r="BL111" i="1" s="1"/>
  <c r="AU111" i="1"/>
  <c r="BM111" i="1" s="1"/>
  <c r="AV111" i="1"/>
  <c r="BZ111" i="1"/>
  <c r="CD111" i="1"/>
  <c r="CC111" i="1" s="1"/>
  <c r="CE111" i="1"/>
  <c r="CF111" i="1"/>
  <c r="CH111" i="1"/>
  <c r="AW111" i="1" s="1" a="1"/>
  <c r="AW111" i="1" s="1"/>
  <c r="CI111" i="1"/>
  <c r="CJ111" i="1"/>
  <c r="CN111" i="1" s="1" a="1"/>
  <c r="CN111" i="1" s="1"/>
  <c r="CO111" i="1"/>
  <c r="AT112" i="1"/>
  <c r="BL112" i="1" s="1"/>
  <c r="AU112" i="1"/>
  <c r="AV112" i="1"/>
  <c r="BM112" i="1"/>
  <c r="BZ112" i="1"/>
  <c r="CD112" i="1"/>
  <c r="CC112" i="1" s="1"/>
  <c r="CE112" i="1"/>
  <c r="CF112" i="1"/>
  <c r="CH112" i="1"/>
  <c r="AW112" i="1" s="1" a="1"/>
  <c r="AW112" i="1" s="1"/>
  <c r="CI112" i="1"/>
  <c r="CJ112" i="1"/>
  <c r="CN112" i="1" s="1" a="1"/>
  <c r="CN112" i="1" s="1"/>
  <c r="CO112" i="1"/>
  <c r="AT113" i="1"/>
  <c r="BL113" i="1" s="1"/>
  <c r="AU113" i="1"/>
  <c r="BM113" i="1" s="1"/>
  <c r="AV113" i="1"/>
  <c r="BZ113" i="1"/>
  <c r="CD113" i="1"/>
  <c r="CC113" i="1" s="1"/>
  <c r="CB113" i="1" s="1"/>
  <c r="CE113" i="1"/>
  <c r="CF113" i="1"/>
  <c r="CH113" i="1"/>
  <c r="AW113" i="1" s="1" a="1"/>
  <c r="AW113" i="1" s="1"/>
  <c r="CI113" i="1"/>
  <c r="CJ113" i="1"/>
  <c r="CO113" i="1"/>
  <c r="AT114" i="1"/>
  <c r="AU114" i="1"/>
  <c r="AV114" i="1"/>
  <c r="BL114" i="1"/>
  <c r="BM114" i="1"/>
  <c r="BZ114" i="1"/>
  <c r="CD114" i="1"/>
  <c r="CC114" i="1" s="1"/>
  <c r="CE114" i="1"/>
  <c r="CF114" i="1"/>
  <c r="CH114" i="1"/>
  <c r="AW114" i="1" s="1" a="1"/>
  <c r="AW114" i="1" s="1"/>
  <c r="CI114" i="1"/>
  <c r="CJ114" i="1"/>
  <c r="CN114" i="1" s="1" a="1"/>
  <c r="CN114" i="1" s="1"/>
  <c r="CO114" i="1"/>
  <c r="AT115" i="1"/>
  <c r="BL115" i="1" s="1"/>
  <c r="AU115" i="1"/>
  <c r="BM115" i="1" s="1"/>
  <c r="AV115" i="1"/>
  <c r="BZ115" i="1"/>
  <c r="CD115" i="1"/>
  <c r="CC115" i="1" s="1"/>
  <c r="CE115" i="1"/>
  <c r="CF115" i="1"/>
  <c r="CH115" i="1"/>
  <c r="AW115" i="1" s="1" a="1"/>
  <c r="AW115" i="1" s="1"/>
  <c r="CI115" i="1"/>
  <c r="CJ115" i="1"/>
  <c r="CK115" i="1" s="1" a="1"/>
  <c r="CK115" i="1" s="1"/>
  <c r="CO115" i="1"/>
  <c r="AT116" i="1"/>
  <c r="AU116" i="1"/>
  <c r="AV116" i="1"/>
  <c r="BM116" i="1"/>
  <c r="BZ116" i="1"/>
  <c r="CD116" i="1"/>
  <c r="CC116" i="1" s="1"/>
  <c r="AY116" i="1" s="1"/>
  <c r="CE116" i="1"/>
  <c r="CF116" i="1"/>
  <c r="CH116" i="1"/>
  <c r="AW116" i="1" s="1" a="1"/>
  <c r="AW116" i="1" s="1"/>
  <c r="CI116" i="1"/>
  <c r="CJ116" i="1"/>
  <c r="CK116" i="1" s="1" a="1"/>
  <c r="CK116" i="1" s="1"/>
  <c r="CO116" i="1"/>
  <c r="AT117" i="1"/>
  <c r="AU117" i="1"/>
  <c r="BM117" i="1" s="1"/>
  <c r="AV117" i="1"/>
  <c r="BZ117" i="1"/>
  <c r="CD117" i="1"/>
  <c r="CC117" i="1" s="1"/>
  <c r="CE117" i="1"/>
  <c r="CF117" i="1"/>
  <c r="CH117" i="1"/>
  <c r="AW117" i="1" s="1" a="1"/>
  <c r="AW117" i="1" s="1"/>
  <c r="CI117" i="1"/>
  <c r="CJ117" i="1"/>
  <c r="CK117" i="1" s="1" a="1"/>
  <c r="CK117" i="1" s="1"/>
  <c r="CO117" i="1"/>
  <c r="AT118" i="1"/>
  <c r="AU118" i="1"/>
  <c r="AV118" i="1"/>
  <c r="BL118" i="1"/>
  <c r="BZ118" i="1"/>
  <c r="CD118" i="1"/>
  <c r="CC118" i="1" s="1"/>
  <c r="CE118" i="1"/>
  <c r="CF118" i="1"/>
  <c r="CH118" i="1"/>
  <c r="AW118" i="1" s="1" a="1"/>
  <c r="AW118" i="1" s="1"/>
  <c r="CI118" i="1"/>
  <c r="CJ118" i="1"/>
  <c r="CO118" i="1"/>
  <c r="AT119" i="1"/>
  <c r="BL119" i="1" s="1"/>
  <c r="AU119" i="1"/>
  <c r="BM119" i="1" s="1"/>
  <c r="AV119" i="1"/>
  <c r="BZ119" i="1"/>
  <c r="CD119" i="1"/>
  <c r="CC119" i="1" s="1"/>
  <c r="CE119" i="1"/>
  <c r="CF119" i="1"/>
  <c r="CH119" i="1"/>
  <c r="AW119" i="1" s="1" a="1"/>
  <c r="AW119" i="1" s="1"/>
  <c r="CI119" i="1"/>
  <c r="CJ119" i="1"/>
  <c r="CK119" i="1" s="1" a="1"/>
  <c r="CK119" i="1" s="1"/>
  <c r="CO119" i="1"/>
  <c r="AT120" i="1"/>
  <c r="AU120" i="1"/>
  <c r="BM120" i="1" s="1"/>
  <c r="AV120" i="1"/>
  <c r="BL120" i="1"/>
  <c r="BZ120" i="1"/>
  <c r="CD120" i="1"/>
  <c r="CC120" i="1" s="1"/>
  <c r="CB120" i="1" s="1"/>
  <c r="CE120" i="1"/>
  <c r="CF120" i="1"/>
  <c r="CH120" i="1"/>
  <c r="AW120" i="1" s="1" a="1"/>
  <c r="AW120" i="1" s="1"/>
  <c r="CI120" i="1"/>
  <c r="CJ120" i="1"/>
  <c r="CM120" i="1" s="1" a="1"/>
  <c r="CM120" i="1" s="1"/>
  <c r="CK120" i="1" a="1"/>
  <c r="CK120" i="1" s="1"/>
  <c r="CO120" i="1"/>
  <c r="AT121" i="1"/>
  <c r="BL121" i="1" s="1"/>
  <c r="AU121" i="1"/>
  <c r="BM121" i="1" s="1"/>
  <c r="AV121" i="1"/>
  <c r="BZ121" i="1"/>
  <c r="CD121" i="1"/>
  <c r="CC121" i="1" s="1"/>
  <c r="CB121" i="1" s="1"/>
  <c r="CE121" i="1"/>
  <c r="CF121" i="1"/>
  <c r="CH121" i="1"/>
  <c r="AW121" i="1" s="1" a="1"/>
  <c r="AW121" i="1" s="1"/>
  <c r="CI121" i="1"/>
  <c r="CJ121" i="1"/>
  <c r="CK121" i="1" s="1" a="1"/>
  <c r="CK121" i="1" s="1"/>
  <c r="CN121" i="1" a="1"/>
  <c r="CN121" i="1" s="1"/>
  <c r="CO121" i="1"/>
  <c r="AT122" i="1"/>
  <c r="BL122" i="1" s="1"/>
  <c r="AU122" i="1"/>
  <c r="BM122" i="1" s="1"/>
  <c r="AV122" i="1"/>
  <c r="BZ122" i="1"/>
  <c r="CD122" i="1"/>
  <c r="CC122" i="1" s="1"/>
  <c r="CE122" i="1"/>
  <c r="CF122" i="1"/>
  <c r="CH122" i="1"/>
  <c r="AW122" i="1" s="1" a="1"/>
  <c r="AW122" i="1" s="1"/>
  <c r="CI122" i="1"/>
  <c r="CJ122" i="1"/>
  <c r="CN122" i="1" s="1" a="1"/>
  <c r="CN122" i="1" s="1"/>
  <c r="CL122" i="1" a="1"/>
  <c r="CL122" i="1" s="1"/>
  <c r="CO122" i="1"/>
  <c r="AT123" i="1"/>
  <c r="AU123" i="1"/>
  <c r="BM123" i="1" s="1"/>
  <c r="AV123" i="1"/>
  <c r="BL123" i="1"/>
  <c r="BZ123" i="1"/>
  <c r="CD123" i="1"/>
  <c r="CC123" i="1" s="1"/>
  <c r="CE123" i="1"/>
  <c r="CF123" i="1"/>
  <c r="CH123" i="1"/>
  <c r="AW123" i="1" s="1" a="1"/>
  <c r="AW123" i="1" s="1"/>
  <c r="CI123" i="1"/>
  <c r="CJ123" i="1"/>
  <c r="CO123" i="1"/>
  <c r="AT124" i="1"/>
  <c r="AU124" i="1"/>
  <c r="BM124" i="1" s="1"/>
  <c r="AV124" i="1"/>
  <c r="BZ124" i="1"/>
  <c r="CD124" i="1"/>
  <c r="CC124" i="1" s="1"/>
  <c r="AY124" i="1" s="1"/>
  <c r="CE124" i="1"/>
  <c r="CF124" i="1"/>
  <c r="CH124" i="1"/>
  <c r="AW124" i="1" s="1" a="1"/>
  <c r="AW124" i="1" s="1"/>
  <c r="CI124" i="1"/>
  <c r="CJ124" i="1"/>
  <c r="CM124" i="1" s="1" a="1"/>
  <c r="CM124" i="1" s="1"/>
  <c r="CO124" i="1"/>
  <c r="AT125" i="1"/>
  <c r="AU125" i="1"/>
  <c r="BM125" i="1" s="1"/>
  <c r="AV125" i="1"/>
  <c r="BZ125" i="1"/>
  <c r="CD125" i="1"/>
  <c r="CC125" i="1" s="1"/>
  <c r="CE125" i="1"/>
  <c r="CF125" i="1"/>
  <c r="CH125" i="1"/>
  <c r="AW125" i="1" s="1" a="1"/>
  <c r="AW125" i="1" s="1"/>
  <c r="CI125" i="1"/>
  <c r="CJ125" i="1"/>
  <c r="CK125" i="1" s="1" a="1"/>
  <c r="CK125" i="1" s="1"/>
  <c r="CO125" i="1"/>
  <c r="AT126" i="1"/>
  <c r="AU126" i="1"/>
  <c r="BM126" i="1" s="1"/>
  <c r="AV126" i="1"/>
  <c r="BZ126" i="1"/>
  <c r="CD126" i="1"/>
  <c r="CC126" i="1" s="1"/>
  <c r="CE126" i="1"/>
  <c r="CF126" i="1"/>
  <c r="CH126" i="1"/>
  <c r="AW126" i="1" s="1" a="1"/>
  <c r="AW126" i="1" s="1"/>
  <c r="CI126" i="1"/>
  <c r="CJ126" i="1"/>
  <c r="CL126" i="1" s="1" a="1"/>
  <c r="CL126" i="1" s="1"/>
  <c r="CO126" i="1"/>
  <c r="AT127" i="1"/>
  <c r="AU127" i="1"/>
  <c r="BM127" i="1" s="1"/>
  <c r="AV127" i="1"/>
  <c r="BZ127" i="1"/>
  <c r="CD127" i="1"/>
  <c r="CC127" i="1" s="1"/>
  <c r="CE127" i="1"/>
  <c r="CF127" i="1"/>
  <c r="CH127" i="1"/>
  <c r="AW127" i="1" s="1" a="1"/>
  <c r="AW127" i="1" s="1"/>
  <c r="CI127" i="1"/>
  <c r="CJ127" i="1"/>
  <c r="CK127" i="1" s="1" a="1"/>
  <c r="CK127" i="1" s="1"/>
  <c r="CO127" i="1"/>
  <c r="AT128" i="1"/>
  <c r="BL128" i="1" s="1"/>
  <c r="AU128" i="1"/>
  <c r="AV128" i="1"/>
  <c r="BZ128" i="1"/>
  <c r="CD128" i="1"/>
  <c r="CC128" i="1" s="1"/>
  <c r="CE128" i="1"/>
  <c r="CF128" i="1"/>
  <c r="CH128" i="1"/>
  <c r="AW128" i="1" s="1" a="1"/>
  <c r="AW128" i="1" s="1"/>
  <c r="CI128" i="1"/>
  <c r="CJ128" i="1"/>
  <c r="CN128" i="1" s="1" a="1"/>
  <c r="CN128" i="1" s="1"/>
  <c r="CO128" i="1"/>
  <c r="AT129" i="1"/>
  <c r="AU129" i="1"/>
  <c r="BM129" i="1" s="1"/>
  <c r="AV129" i="1"/>
  <c r="BL129" i="1"/>
  <c r="BZ129" i="1"/>
  <c r="CD129" i="1"/>
  <c r="CC129" i="1" s="1"/>
  <c r="CB129" i="1" s="1"/>
  <c r="CE129" i="1"/>
  <c r="CF129" i="1"/>
  <c r="CH129" i="1"/>
  <c r="AW129" i="1" s="1" a="1"/>
  <c r="AW129" i="1" s="1"/>
  <c r="CI129" i="1"/>
  <c r="CJ129" i="1"/>
  <c r="CK129" i="1" s="1" a="1"/>
  <c r="CK129" i="1" s="1"/>
  <c r="CO129" i="1"/>
  <c r="AO129" i="1" s="1"/>
  <c r="AT130" i="1"/>
  <c r="AU130" i="1"/>
  <c r="BM130" i="1" s="1"/>
  <c r="AV130" i="1"/>
  <c r="BZ130" i="1"/>
  <c r="CD130" i="1"/>
  <c r="CC130" i="1" s="1"/>
  <c r="CE130" i="1"/>
  <c r="CF130" i="1"/>
  <c r="CH130" i="1"/>
  <c r="AW130" i="1" s="1" a="1"/>
  <c r="AW130" i="1" s="1"/>
  <c r="CI130" i="1"/>
  <c r="CJ130" i="1"/>
  <c r="CM130" i="1" s="1" a="1"/>
  <c r="CM130" i="1" s="1"/>
  <c r="CO130" i="1"/>
  <c r="AT131" i="1"/>
  <c r="BL131" i="1" s="1"/>
  <c r="AU131" i="1"/>
  <c r="BM131" i="1" s="1"/>
  <c r="AV131" i="1"/>
  <c r="BZ131" i="1"/>
  <c r="CD131" i="1"/>
  <c r="CC131" i="1" s="1"/>
  <c r="CE131" i="1"/>
  <c r="CF131" i="1"/>
  <c r="CH131" i="1"/>
  <c r="AW131" i="1" s="1" a="1"/>
  <c r="AW131" i="1" s="1"/>
  <c r="CI131" i="1"/>
  <c r="CJ131" i="1"/>
  <c r="CL131" i="1" s="1" a="1"/>
  <c r="CL131" i="1" s="1"/>
  <c r="CO131" i="1"/>
  <c r="AT132" i="1"/>
  <c r="AU132" i="1"/>
  <c r="AV132" i="1"/>
  <c r="BL132" i="1"/>
  <c r="BM132" i="1"/>
  <c r="BZ132" i="1"/>
  <c r="CD132" i="1"/>
  <c r="CC132" i="1" s="1"/>
  <c r="CB132" i="1" s="1"/>
  <c r="CE132" i="1"/>
  <c r="CF132" i="1"/>
  <c r="CH132" i="1"/>
  <c r="AW132" i="1" s="1" a="1"/>
  <c r="AW132" i="1" s="1"/>
  <c r="CI132" i="1"/>
  <c r="CJ132" i="1"/>
  <c r="CN132" i="1" s="1" a="1"/>
  <c r="CN132" i="1" s="1"/>
  <c r="CO132" i="1"/>
  <c r="AT133" i="1"/>
  <c r="BL133" i="1" s="1"/>
  <c r="AU133" i="1"/>
  <c r="BM133" i="1" s="1"/>
  <c r="AV133" i="1"/>
  <c r="BZ133" i="1"/>
  <c r="CD133" i="1"/>
  <c r="CC133" i="1" s="1"/>
  <c r="AY133" i="1" s="1"/>
  <c r="CE133" i="1"/>
  <c r="CF133" i="1"/>
  <c r="CH133" i="1"/>
  <c r="AW133" i="1" s="1" a="1"/>
  <c r="AW133" i="1" s="1"/>
  <c r="CI133" i="1"/>
  <c r="CJ133" i="1"/>
  <c r="CM133" i="1" s="1" a="1"/>
  <c r="CM133" i="1" s="1"/>
  <c r="CO133" i="1"/>
  <c r="AT134" i="1"/>
  <c r="AU134" i="1"/>
  <c r="BM134" i="1" s="1"/>
  <c r="AV134" i="1"/>
  <c r="BD134" i="1" a="1"/>
  <c r="BD134" i="1" s="1"/>
  <c r="BZ134" i="1"/>
  <c r="CD134" i="1"/>
  <c r="CC134" i="1" s="1"/>
  <c r="AY134" i="1" s="1"/>
  <c r="CE134" i="1"/>
  <c r="CF134" i="1"/>
  <c r="CH134" i="1"/>
  <c r="AW134" i="1" s="1" a="1"/>
  <c r="AW134" i="1" s="1"/>
  <c r="CI134" i="1"/>
  <c r="CJ134" i="1"/>
  <c r="CK134" i="1" s="1" a="1"/>
  <c r="CK134" i="1" s="1"/>
  <c r="CO134" i="1"/>
  <c r="AT135" i="1"/>
  <c r="AU135" i="1"/>
  <c r="BM135" i="1" s="1"/>
  <c r="AV135" i="1"/>
  <c r="BZ135" i="1"/>
  <c r="CD135" i="1"/>
  <c r="CC135" i="1" s="1"/>
  <c r="CE135" i="1"/>
  <c r="CF135" i="1"/>
  <c r="CH135" i="1"/>
  <c r="AW135" i="1" s="1" a="1"/>
  <c r="AW135" i="1" s="1"/>
  <c r="CI135" i="1"/>
  <c r="CJ135" i="1"/>
  <c r="CN135" i="1" s="1" a="1"/>
  <c r="CN135" i="1" s="1"/>
  <c r="CO135" i="1"/>
  <c r="AT136" i="1"/>
  <c r="AU136" i="1"/>
  <c r="BM136" i="1" s="1"/>
  <c r="AV136" i="1"/>
  <c r="BZ136" i="1"/>
  <c r="CD136" i="1"/>
  <c r="CC136" i="1" s="1"/>
  <c r="CE136" i="1"/>
  <c r="CF136" i="1"/>
  <c r="CH136" i="1"/>
  <c r="AW136" i="1" s="1" a="1"/>
  <c r="AW136" i="1" s="1"/>
  <c r="CI136" i="1"/>
  <c r="CJ136" i="1"/>
  <c r="CM136" i="1" s="1" a="1"/>
  <c r="CM136" i="1" s="1"/>
  <c r="CN136" i="1" a="1"/>
  <c r="CN136" i="1" s="1"/>
  <c r="CO136" i="1"/>
  <c r="AT137" i="1"/>
  <c r="BL137" i="1" s="1"/>
  <c r="AU137" i="1"/>
  <c r="BM137" i="1" s="1"/>
  <c r="AV137" i="1"/>
  <c r="BZ137" i="1"/>
  <c r="CD137" i="1"/>
  <c r="CC137" i="1" s="1"/>
  <c r="CE137" i="1"/>
  <c r="CF137" i="1"/>
  <c r="CH137" i="1"/>
  <c r="AW137" i="1" s="1" a="1"/>
  <c r="AW137" i="1" s="1"/>
  <c r="CI137" i="1"/>
  <c r="CJ137" i="1"/>
  <c r="CK137" i="1" s="1" a="1"/>
  <c r="CK137" i="1" s="1"/>
  <c r="CO137" i="1"/>
  <c r="AT138" i="1"/>
  <c r="AU138" i="1"/>
  <c r="AV138" i="1"/>
  <c r="BM138" i="1"/>
  <c r="BZ138" i="1"/>
  <c r="CD138" i="1"/>
  <c r="CC138" i="1" s="1"/>
  <c r="CE138" i="1"/>
  <c r="CF138" i="1"/>
  <c r="CH138" i="1"/>
  <c r="AW138" i="1" s="1" a="1"/>
  <c r="AW138" i="1" s="1"/>
  <c r="CI138" i="1"/>
  <c r="CJ138" i="1"/>
  <c r="CM138" i="1" s="1" a="1"/>
  <c r="CM138" i="1" s="1"/>
  <c r="CO138" i="1"/>
  <c r="AT139" i="1"/>
  <c r="AU139" i="1"/>
  <c r="BM139" i="1" s="1"/>
  <c r="AV139" i="1"/>
  <c r="BL139" i="1"/>
  <c r="BZ139" i="1"/>
  <c r="CD139" i="1"/>
  <c r="CC139" i="1" s="1"/>
  <c r="AY139" i="1" s="1"/>
  <c r="CE139" i="1"/>
  <c r="CF139" i="1"/>
  <c r="CH139" i="1"/>
  <c r="AW139" i="1" s="1" a="1"/>
  <c r="AW139" i="1" s="1"/>
  <c r="CI139" i="1"/>
  <c r="CJ139" i="1"/>
  <c r="CL139" i="1" s="1" a="1"/>
  <c r="CL139" i="1" s="1"/>
  <c r="CO139" i="1"/>
  <c r="AT140" i="1"/>
  <c r="AU140" i="1"/>
  <c r="BM140" i="1" s="1"/>
  <c r="AV140" i="1"/>
  <c r="BL140" i="1"/>
  <c r="BZ140" i="1"/>
  <c r="CD140" i="1"/>
  <c r="CC140" i="1" s="1"/>
  <c r="CB140" i="1" s="1"/>
  <c r="CE140" i="1"/>
  <c r="CF140" i="1"/>
  <c r="CH140" i="1"/>
  <c r="AW140" i="1" s="1" a="1"/>
  <c r="AW140" i="1" s="1"/>
  <c r="CI140" i="1"/>
  <c r="CJ140" i="1"/>
  <c r="CO140" i="1"/>
  <c r="AT141" i="1"/>
  <c r="BL141" i="1" s="1"/>
  <c r="AU141" i="1"/>
  <c r="AV141" i="1"/>
  <c r="BD141" i="1" a="1"/>
  <c r="BD141" i="1" s="1"/>
  <c r="BM141" i="1"/>
  <c r="BZ141" i="1"/>
  <c r="CD141" i="1"/>
  <c r="CC141" i="1" s="1"/>
  <c r="AY141" i="1" s="1"/>
  <c r="CE141" i="1"/>
  <c r="CF141" i="1"/>
  <c r="CH141" i="1"/>
  <c r="AW141" i="1" s="1" a="1"/>
  <c r="AW141" i="1" s="1"/>
  <c r="CI141" i="1"/>
  <c r="CJ141" i="1"/>
  <c r="CM141" i="1" s="1" a="1"/>
  <c r="CM141" i="1" s="1"/>
  <c r="CO141" i="1"/>
  <c r="AT142" i="1"/>
  <c r="AU142" i="1"/>
  <c r="BM142" i="1" s="1"/>
  <c r="AV142" i="1"/>
  <c r="BZ142" i="1"/>
  <c r="CD142" i="1"/>
  <c r="CC142" i="1" s="1"/>
  <c r="AY142" i="1" s="1"/>
  <c r="CE142" i="1"/>
  <c r="CF142" i="1"/>
  <c r="CH142" i="1"/>
  <c r="AW142" i="1" s="1" a="1"/>
  <c r="AW142" i="1" s="1"/>
  <c r="CI142" i="1"/>
  <c r="CJ142" i="1"/>
  <c r="CK142" i="1" a="1"/>
  <c r="CK142" i="1" s="1"/>
  <c r="CO142" i="1"/>
  <c r="AT143" i="1"/>
  <c r="AU143" i="1"/>
  <c r="BM143" i="1" s="1"/>
  <c r="AV143" i="1"/>
  <c r="BZ143" i="1"/>
  <c r="CD143" i="1"/>
  <c r="CC143" i="1" s="1"/>
  <c r="CE143" i="1"/>
  <c r="CF143" i="1"/>
  <c r="CH143" i="1"/>
  <c r="AW143" i="1" s="1" a="1"/>
  <c r="AW143" i="1" s="1"/>
  <c r="CI143" i="1"/>
  <c r="CJ143" i="1"/>
  <c r="CO143" i="1"/>
  <c r="AT144" i="1"/>
  <c r="AU144" i="1"/>
  <c r="BM144" i="1" s="1"/>
  <c r="AV144" i="1"/>
  <c r="BZ144" i="1"/>
  <c r="CD144" i="1"/>
  <c r="CC144" i="1" s="1"/>
  <c r="CE144" i="1"/>
  <c r="CF144" i="1"/>
  <c r="CH144" i="1"/>
  <c r="AW144" i="1" s="1" a="1"/>
  <c r="AW144" i="1" s="1"/>
  <c r="CI144" i="1"/>
  <c r="CJ144" i="1"/>
  <c r="CM144" i="1" s="1" a="1"/>
  <c r="CM144" i="1" s="1"/>
  <c r="CO144" i="1"/>
  <c r="AT145" i="1"/>
  <c r="AU145" i="1"/>
  <c r="BM145" i="1" s="1"/>
  <c r="AV145" i="1"/>
  <c r="BL145" i="1"/>
  <c r="BZ145" i="1"/>
  <c r="CD145" i="1"/>
  <c r="CC145" i="1" s="1"/>
  <c r="CB145" i="1" s="1"/>
  <c r="CE145" i="1"/>
  <c r="CF145" i="1"/>
  <c r="CH145" i="1"/>
  <c r="AW145" i="1" s="1" a="1"/>
  <c r="AW145" i="1" s="1"/>
  <c r="CI145" i="1"/>
  <c r="CJ145" i="1"/>
  <c r="CO145" i="1"/>
  <c r="AT146" i="1"/>
  <c r="AU146" i="1"/>
  <c r="BM146" i="1" s="1"/>
  <c r="AV146" i="1"/>
  <c r="BZ146" i="1"/>
  <c r="CD146" i="1"/>
  <c r="CC146" i="1" s="1"/>
  <c r="CE146" i="1"/>
  <c r="CF146" i="1"/>
  <c r="CH146" i="1"/>
  <c r="CI146" i="1"/>
  <c r="CJ146" i="1"/>
  <c r="CM146" i="1" s="1" a="1"/>
  <c r="CM146" i="1" s="1"/>
  <c r="CO146" i="1"/>
  <c r="AT147" i="1"/>
  <c r="AU147" i="1"/>
  <c r="BM147" i="1" s="1"/>
  <c r="AV147" i="1"/>
  <c r="BZ147" i="1"/>
  <c r="CD147" i="1"/>
  <c r="CC147" i="1" s="1"/>
  <c r="AY147" i="1" s="1"/>
  <c r="CE147" i="1"/>
  <c r="CF147" i="1"/>
  <c r="CH147" i="1"/>
  <c r="AW147" i="1" s="1" a="1"/>
  <c r="AW147" i="1" s="1"/>
  <c r="CI147" i="1"/>
  <c r="CJ147" i="1"/>
  <c r="CN147" i="1" s="1" a="1"/>
  <c r="CN147" i="1" s="1"/>
  <c r="CL147" i="1" a="1"/>
  <c r="CL147" i="1" s="1"/>
  <c r="CM147" i="1" a="1"/>
  <c r="CM147" i="1" s="1"/>
  <c r="CO147" i="1"/>
  <c r="AT148" i="1"/>
  <c r="BL148" i="1" s="1"/>
  <c r="AU148" i="1"/>
  <c r="AV148" i="1"/>
  <c r="BZ148" i="1"/>
  <c r="CD148" i="1"/>
  <c r="CC148" i="1" s="1"/>
  <c r="CB148" i="1" s="1"/>
  <c r="CE148" i="1"/>
  <c r="CF148" i="1"/>
  <c r="CH148" i="1"/>
  <c r="AW148" i="1" s="1" a="1"/>
  <c r="AW148" i="1" s="1"/>
  <c r="CI148" i="1"/>
  <c r="CJ148" i="1"/>
  <c r="CO148" i="1"/>
  <c r="AT149" i="1"/>
  <c r="BL149" i="1" s="1"/>
  <c r="AU149" i="1"/>
  <c r="AV149" i="1"/>
  <c r="BM149" i="1"/>
  <c r="BZ149" i="1"/>
  <c r="CD149" i="1"/>
  <c r="CC149" i="1" s="1"/>
  <c r="AY149" i="1" s="1"/>
  <c r="CE149" i="1"/>
  <c r="CF149" i="1"/>
  <c r="CH149" i="1"/>
  <c r="AW149" i="1" s="1" a="1"/>
  <c r="AW149" i="1" s="1"/>
  <c r="CI149" i="1"/>
  <c r="CJ149" i="1"/>
  <c r="CM149" i="1" s="1" a="1"/>
  <c r="CM149" i="1" s="1"/>
  <c r="CO149" i="1"/>
  <c r="AT150" i="1"/>
  <c r="AU150" i="1"/>
  <c r="BM150" i="1" s="1"/>
  <c r="AV150" i="1"/>
  <c r="BZ150" i="1"/>
  <c r="CD150" i="1"/>
  <c r="CC150" i="1" s="1"/>
  <c r="CE150" i="1"/>
  <c r="CF150" i="1"/>
  <c r="CH150" i="1"/>
  <c r="AW150" i="1" s="1" a="1"/>
  <c r="AW150" i="1" s="1"/>
  <c r="CI150" i="1"/>
  <c r="CJ150" i="1"/>
  <c r="CK150" i="1" s="1" a="1"/>
  <c r="CK150" i="1" s="1"/>
  <c r="CO150" i="1"/>
  <c r="AT151" i="1"/>
  <c r="AU151" i="1"/>
  <c r="BM151" i="1" s="1"/>
  <c r="AV151" i="1"/>
  <c r="BZ151" i="1"/>
  <c r="CD151" i="1"/>
  <c r="CC151" i="1" s="1"/>
  <c r="CE151" i="1"/>
  <c r="CF151" i="1"/>
  <c r="CH151" i="1"/>
  <c r="AW151" i="1" s="1" a="1"/>
  <c r="AW151" i="1" s="1"/>
  <c r="CI151" i="1"/>
  <c r="CJ151" i="1"/>
  <c r="CO151" i="1"/>
  <c r="AT152" i="1"/>
  <c r="AU152" i="1"/>
  <c r="BM152" i="1" s="1"/>
  <c r="AV152" i="1"/>
  <c r="BZ152" i="1"/>
  <c r="CD152" i="1"/>
  <c r="CC152" i="1" s="1"/>
  <c r="CE152" i="1"/>
  <c r="CF152" i="1"/>
  <c r="CH152" i="1"/>
  <c r="AW152" i="1" s="1" a="1"/>
  <c r="AW152" i="1" s="1"/>
  <c r="CI152" i="1"/>
  <c r="CJ152" i="1"/>
  <c r="CM152" i="1" s="1" a="1"/>
  <c r="CM152" i="1" s="1"/>
  <c r="CO152" i="1"/>
  <c r="AO152" i="1" s="1"/>
  <c r="AT153" i="1"/>
  <c r="BL153" i="1" s="1"/>
  <c r="AU153" i="1"/>
  <c r="BM153" i="1" s="1"/>
  <c r="AV153" i="1"/>
  <c r="BZ153" i="1"/>
  <c r="CD153" i="1"/>
  <c r="CC153" i="1" s="1"/>
  <c r="CE153" i="1"/>
  <c r="CF153" i="1"/>
  <c r="CH153" i="1"/>
  <c r="AW153" i="1" s="1" a="1"/>
  <c r="AW153" i="1" s="1"/>
  <c r="CI153" i="1"/>
  <c r="CJ153" i="1"/>
  <c r="CM153" i="1" s="1" a="1"/>
  <c r="CM153" i="1" s="1"/>
  <c r="CO153" i="1"/>
  <c r="AT154" i="1"/>
  <c r="AU154" i="1"/>
  <c r="AV154" i="1"/>
  <c r="BL154" i="1"/>
  <c r="BM154" i="1"/>
  <c r="BZ154" i="1"/>
  <c r="CD154" i="1"/>
  <c r="CC154" i="1" s="1"/>
  <c r="CE154" i="1"/>
  <c r="CF154" i="1"/>
  <c r="CH154" i="1"/>
  <c r="AW154" i="1" s="1" a="1"/>
  <c r="AW154" i="1" s="1"/>
  <c r="CI154" i="1"/>
  <c r="CJ154" i="1"/>
  <c r="CL154" i="1" s="1" a="1"/>
  <c r="CL154" i="1" s="1"/>
  <c r="CO154" i="1"/>
  <c r="AT155" i="1"/>
  <c r="AU155" i="1"/>
  <c r="BM155" i="1" s="1"/>
  <c r="AV155" i="1"/>
  <c r="BL155" i="1"/>
  <c r="BZ155" i="1"/>
  <c r="CD155" i="1"/>
  <c r="CC155" i="1" s="1"/>
  <c r="CB155" i="1" s="1"/>
  <c r="CE155" i="1"/>
  <c r="CF155" i="1"/>
  <c r="CH155" i="1"/>
  <c r="AW155" i="1" s="1" a="1"/>
  <c r="AW155" i="1" s="1"/>
  <c r="CI155" i="1"/>
  <c r="CJ155" i="1"/>
  <c r="CM155" i="1" s="1" a="1"/>
  <c r="CM155" i="1" s="1"/>
  <c r="CO155" i="1"/>
  <c r="AT156" i="1"/>
  <c r="BL156" i="1" s="1"/>
  <c r="AU156" i="1"/>
  <c r="BM156" i="1" s="1"/>
  <c r="AV156" i="1"/>
  <c r="BZ156" i="1"/>
  <c r="CD156" i="1"/>
  <c r="CC156" i="1" s="1"/>
  <c r="CE156" i="1"/>
  <c r="CF156" i="1"/>
  <c r="CH156" i="1"/>
  <c r="AW156" i="1" s="1" a="1"/>
  <c r="AW156" i="1" s="1"/>
  <c r="CI156" i="1"/>
  <c r="CJ156" i="1"/>
  <c r="CM156" i="1" s="1" a="1"/>
  <c r="CM156" i="1" s="1"/>
  <c r="CO156" i="1"/>
  <c r="AT157" i="1"/>
  <c r="BL157" i="1" s="1"/>
  <c r="AU157" i="1"/>
  <c r="BM157" i="1" s="1"/>
  <c r="AV157" i="1"/>
  <c r="BZ157" i="1"/>
  <c r="CD157" i="1"/>
  <c r="CC157" i="1" s="1"/>
  <c r="AY157" i="1" s="1"/>
  <c r="CE157" i="1"/>
  <c r="CF157" i="1"/>
  <c r="CH157" i="1"/>
  <c r="AW157" i="1" s="1" a="1"/>
  <c r="AW157" i="1" s="1"/>
  <c r="CI157" i="1"/>
  <c r="CJ157" i="1"/>
  <c r="CM157" i="1" s="1" a="1"/>
  <c r="CM157" i="1" s="1"/>
  <c r="CL157" i="1" a="1"/>
  <c r="CL157" i="1" s="1"/>
  <c r="CO157" i="1"/>
  <c r="AT158" i="1"/>
  <c r="AU158" i="1"/>
  <c r="BM158" i="1" s="1"/>
  <c r="AV158" i="1"/>
  <c r="BL158" i="1"/>
  <c r="BZ158" i="1"/>
  <c r="CD158" i="1"/>
  <c r="CC158" i="1" s="1"/>
  <c r="AY158" i="1" s="1"/>
  <c r="CE158" i="1"/>
  <c r="CF158" i="1"/>
  <c r="CH158" i="1"/>
  <c r="AW158" i="1" s="1" a="1"/>
  <c r="AW158" i="1" s="1"/>
  <c r="CI158" i="1"/>
  <c r="CJ158" i="1"/>
  <c r="CO158" i="1"/>
  <c r="AT159" i="1"/>
  <c r="AU159" i="1"/>
  <c r="BM159" i="1" s="1"/>
  <c r="AV159" i="1"/>
  <c r="BZ159" i="1"/>
  <c r="CD159" i="1"/>
  <c r="CC159" i="1" s="1"/>
  <c r="CB159" i="1" s="1"/>
  <c r="CE159" i="1"/>
  <c r="CF159" i="1"/>
  <c r="CH159" i="1"/>
  <c r="AW159" i="1" s="1" a="1"/>
  <c r="AW159" i="1" s="1"/>
  <c r="CI159" i="1"/>
  <c r="CJ159" i="1"/>
  <c r="CK159" i="1" s="1" a="1"/>
  <c r="CK159" i="1" s="1"/>
  <c r="CO159" i="1"/>
  <c r="AT160" i="1"/>
  <c r="AU160" i="1"/>
  <c r="BM160" i="1" s="1"/>
  <c r="AV160" i="1"/>
  <c r="BZ160" i="1"/>
  <c r="CD160" i="1"/>
  <c r="CC160" i="1" s="1"/>
  <c r="CE160" i="1"/>
  <c r="CF160" i="1"/>
  <c r="CH160" i="1"/>
  <c r="AW160" i="1" s="1" a="1"/>
  <c r="AW160" i="1" s="1"/>
  <c r="CI160" i="1"/>
  <c r="CJ160" i="1"/>
  <c r="CN160" i="1" s="1" a="1"/>
  <c r="CN160" i="1" s="1"/>
  <c r="CO160" i="1"/>
  <c r="AT161" i="1"/>
  <c r="BL161" i="1" s="1"/>
  <c r="AU161" i="1"/>
  <c r="BM161" i="1" s="1"/>
  <c r="AV161" i="1"/>
  <c r="BZ161" i="1"/>
  <c r="CD161" i="1"/>
  <c r="CC161" i="1" s="1"/>
  <c r="AY161" i="1" s="1"/>
  <c r="CE161" i="1"/>
  <c r="CF161" i="1"/>
  <c r="CH161" i="1"/>
  <c r="AW161" i="1" s="1" a="1"/>
  <c r="AW161" i="1" s="1"/>
  <c r="CI161" i="1"/>
  <c r="CJ161" i="1"/>
  <c r="CN161" i="1" s="1" a="1"/>
  <c r="CN161" i="1" s="1"/>
  <c r="CK161" i="1" a="1"/>
  <c r="CK161" i="1" s="1"/>
  <c r="CO161" i="1"/>
  <c r="AT162" i="1"/>
  <c r="BL162" i="1" s="1"/>
  <c r="AU162" i="1"/>
  <c r="BM162" i="1" s="1"/>
  <c r="AV162" i="1"/>
  <c r="BZ162" i="1"/>
  <c r="CD162" i="1"/>
  <c r="CC162" i="1" s="1"/>
  <c r="CB162" i="1" s="1"/>
  <c r="CE162" i="1"/>
  <c r="CF162" i="1"/>
  <c r="CH162" i="1"/>
  <c r="AW162" i="1" s="1" a="1"/>
  <c r="AW162" i="1" s="1"/>
  <c r="CI162" i="1"/>
  <c r="CJ162" i="1"/>
  <c r="CK162" i="1" s="1" a="1"/>
  <c r="CK162" i="1" s="1"/>
  <c r="CO162" i="1"/>
  <c r="AT163" i="1"/>
  <c r="AU163" i="1"/>
  <c r="BM163" i="1" s="1"/>
  <c r="AV163" i="1"/>
  <c r="BZ163" i="1"/>
  <c r="CD163" i="1"/>
  <c r="CC163" i="1" s="1"/>
  <c r="CE163" i="1"/>
  <c r="CF163" i="1"/>
  <c r="CH163" i="1"/>
  <c r="AW163" i="1" s="1" a="1"/>
  <c r="AW163" i="1" s="1"/>
  <c r="CI163" i="1"/>
  <c r="CJ163" i="1"/>
  <c r="CO163" i="1"/>
  <c r="AT164" i="1"/>
  <c r="AU164" i="1"/>
  <c r="BM164" i="1" s="1"/>
  <c r="AV164" i="1"/>
  <c r="BZ164" i="1"/>
  <c r="CD164" i="1"/>
  <c r="CC164" i="1" s="1"/>
  <c r="CE164" i="1"/>
  <c r="CF164" i="1"/>
  <c r="CH164" i="1"/>
  <c r="AW164" i="1" s="1" a="1"/>
  <c r="AW164" i="1" s="1"/>
  <c r="CI164" i="1"/>
  <c r="CJ164" i="1"/>
  <c r="CL164" i="1" s="1" a="1"/>
  <c r="CL164" i="1" s="1"/>
  <c r="CO164" i="1"/>
  <c r="AT165" i="1"/>
  <c r="AU165" i="1"/>
  <c r="BM165" i="1" s="1"/>
  <c r="AV165" i="1"/>
  <c r="BZ165" i="1"/>
  <c r="CD165" i="1"/>
  <c r="CC165" i="1" s="1"/>
  <c r="CE165" i="1"/>
  <c r="CF165" i="1"/>
  <c r="CH165" i="1"/>
  <c r="AW165" i="1" s="1" a="1"/>
  <c r="AW165" i="1" s="1"/>
  <c r="CI165" i="1"/>
  <c r="CJ165" i="1"/>
  <c r="CN165" i="1" s="1" a="1"/>
  <c r="CN165" i="1" s="1"/>
  <c r="CO165" i="1"/>
  <c r="AT166" i="1"/>
  <c r="AU166" i="1"/>
  <c r="BM166" i="1" s="1"/>
  <c r="AV166" i="1"/>
  <c r="BD166" i="1" a="1"/>
  <c r="BD166" i="1" s="1"/>
  <c r="BZ166" i="1"/>
  <c r="CD166" i="1"/>
  <c r="CC166" i="1" s="1"/>
  <c r="CE166" i="1"/>
  <c r="CF166" i="1"/>
  <c r="CH166" i="1"/>
  <c r="AW166" i="1" s="1" a="1"/>
  <c r="AW166" i="1" s="1"/>
  <c r="CI166" i="1"/>
  <c r="CJ166" i="1"/>
  <c r="CL166" i="1" s="1" a="1"/>
  <c r="CL166" i="1" s="1"/>
  <c r="CO166" i="1"/>
  <c r="AT167" i="1"/>
  <c r="AU167" i="1"/>
  <c r="AV167" i="1"/>
  <c r="BL167" i="1"/>
  <c r="BZ167" i="1"/>
  <c r="CD167" i="1"/>
  <c r="CC167" i="1" s="1"/>
  <c r="AY167" i="1" s="1"/>
  <c r="CE167" i="1"/>
  <c r="CF167" i="1"/>
  <c r="CH167" i="1"/>
  <c r="AW167" i="1" s="1" a="1"/>
  <c r="AW167" i="1" s="1"/>
  <c r="CI167" i="1"/>
  <c r="CJ167" i="1"/>
  <c r="CK167" i="1" s="1" a="1"/>
  <c r="CK167" i="1" s="1"/>
  <c r="CO167" i="1"/>
  <c r="AT168" i="1"/>
  <c r="AU168" i="1"/>
  <c r="BM168" i="1" s="1"/>
  <c r="AV168" i="1"/>
  <c r="BZ168" i="1"/>
  <c r="CD168" i="1"/>
  <c r="CC168" i="1" s="1"/>
  <c r="CE168" i="1"/>
  <c r="CF168" i="1"/>
  <c r="CH168" i="1"/>
  <c r="AW168" i="1" s="1" a="1"/>
  <c r="AW168" i="1" s="1"/>
  <c r="CI168" i="1"/>
  <c r="CJ168" i="1"/>
  <c r="CN168" i="1" s="1" a="1"/>
  <c r="CN168" i="1" s="1"/>
  <c r="CO168" i="1"/>
  <c r="AT169" i="1"/>
  <c r="AU169" i="1"/>
  <c r="BM169" i="1" s="1"/>
  <c r="AV169" i="1"/>
  <c r="BL169" i="1"/>
  <c r="BZ169" i="1"/>
  <c r="CC169" i="1"/>
  <c r="CD169" i="1"/>
  <c r="CE169" i="1"/>
  <c r="CF169" i="1"/>
  <c r="CH169" i="1"/>
  <c r="AW169" i="1" s="1" a="1"/>
  <c r="AW169" i="1" s="1"/>
  <c r="CI169" i="1"/>
  <c r="CJ169" i="1"/>
  <c r="CL169" i="1" s="1" a="1"/>
  <c r="CL169" i="1" s="1"/>
  <c r="CO169" i="1"/>
  <c r="AO169" i="1" s="1"/>
  <c r="AT170" i="1"/>
  <c r="BL170" i="1" s="1"/>
  <c r="AU170" i="1"/>
  <c r="BM170" i="1" s="1"/>
  <c r="AV170" i="1"/>
  <c r="BZ170" i="1"/>
  <c r="CD170" i="1"/>
  <c r="CC170" i="1" s="1"/>
  <c r="CB170" i="1" s="1"/>
  <c r="CE170" i="1"/>
  <c r="CF170" i="1"/>
  <c r="CH170" i="1"/>
  <c r="AW170" i="1" s="1" a="1"/>
  <c r="AW170" i="1" s="1"/>
  <c r="CI170" i="1"/>
  <c r="CJ170" i="1"/>
  <c r="CK170" i="1" s="1" a="1"/>
  <c r="CK170" i="1" s="1"/>
  <c r="CO170" i="1"/>
  <c r="AT171" i="1"/>
  <c r="AU171" i="1"/>
  <c r="AV171" i="1"/>
  <c r="BM171" i="1"/>
  <c r="BZ171" i="1"/>
  <c r="CD171" i="1"/>
  <c r="CC171" i="1" s="1"/>
  <c r="CE171" i="1"/>
  <c r="CF171" i="1"/>
  <c r="CH171" i="1"/>
  <c r="AW171" i="1" s="1" a="1"/>
  <c r="AW171" i="1" s="1"/>
  <c r="CI171" i="1"/>
  <c r="CJ171" i="1"/>
  <c r="CO171" i="1"/>
  <c r="AT172" i="1"/>
  <c r="AU172" i="1"/>
  <c r="BM172" i="1" s="1"/>
  <c r="AV172" i="1"/>
  <c r="BZ172" i="1"/>
  <c r="CD172" i="1"/>
  <c r="CC172" i="1" s="1"/>
  <c r="AY172" i="1" s="1"/>
  <c r="CE172" i="1"/>
  <c r="CF172" i="1"/>
  <c r="CH172" i="1"/>
  <c r="AW172" i="1" s="1" a="1"/>
  <c r="AW172" i="1" s="1"/>
  <c r="CI172" i="1"/>
  <c r="CJ172" i="1"/>
  <c r="CL172" i="1" s="1" a="1"/>
  <c r="CL172" i="1" s="1"/>
  <c r="CO172" i="1"/>
  <c r="AT173" i="1"/>
  <c r="AU173" i="1"/>
  <c r="BM173" i="1" s="1"/>
  <c r="AV173" i="1"/>
  <c r="BZ173" i="1"/>
  <c r="CD173" i="1"/>
  <c r="CC173" i="1" s="1"/>
  <c r="CE173" i="1"/>
  <c r="CF173" i="1"/>
  <c r="CH173" i="1"/>
  <c r="AW173" i="1" s="1" a="1"/>
  <c r="AW173" i="1" s="1"/>
  <c r="CI173" i="1"/>
  <c r="CJ173" i="1"/>
  <c r="CL173" i="1" s="1" a="1"/>
  <c r="CL173" i="1" s="1"/>
  <c r="CO173" i="1"/>
  <c r="AT174" i="1"/>
  <c r="AU174" i="1"/>
  <c r="BM174" i="1" s="1"/>
  <c r="AV174" i="1"/>
  <c r="BZ174" i="1"/>
  <c r="CD174" i="1"/>
  <c r="CC174" i="1" s="1"/>
  <c r="AY174" i="1" s="1"/>
  <c r="CE174" i="1"/>
  <c r="CF174" i="1"/>
  <c r="CH174" i="1"/>
  <c r="AW174" i="1" s="1" a="1"/>
  <c r="AW174" i="1" s="1"/>
  <c r="CI174" i="1"/>
  <c r="CJ174" i="1"/>
  <c r="CM174" i="1" s="1" a="1"/>
  <c r="CM174" i="1" s="1"/>
  <c r="CO174" i="1"/>
  <c r="AT175" i="1"/>
  <c r="BL175" i="1" s="1"/>
  <c r="AU175" i="1"/>
  <c r="BM175" i="1" s="1"/>
  <c r="AV175" i="1"/>
  <c r="BZ175" i="1"/>
  <c r="CD175" i="1"/>
  <c r="CC175" i="1" s="1"/>
  <c r="CB175" i="1" s="1"/>
  <c r="CE175" i="1"/>
  <c r="CF175" i="1"/>
  <c r="CH175" i="1"/>
  <c r="AW175" i="1" s="1" a="1"/>
  <c r="AW175" i="1" s="1"/>
  <c r="CI175" i="1"/>
  <c r="CJ175" i="1"/>
  <c r="CN175" i="1" s="1" a="1"/>
  <c r="CN175" i="1" s="1"/>
  <c r="CO175" i="1"/>
  <c r="AT176" i="1"/>
  <c r="AU176" i="1"/>
  <c r="BM176" i="1" s="1"/>
  <c r="AV176" i="1"/>
  <c r="BZ176" i="1"/>
  <c r="CD176" i="1"/>
  <c r="CC176" i="1" s="1"/>
  <c r="AY176" i="1" s="1"/>
  <c r="CE176" i="1"/>
  <c r="CF176" i="1"/>
  <c r="CH176" i="1"/>
  <c r="AW176" i="1" s="1" a="1"/>
  <c r="AW176" i="1" s="1"/>
  <c r="CI176" i="1"/>
  <c r="CJ176" i="1"/>
  <c r="CN176" i="1" s="1" a="1"/>
  <c r="CN176" i="1" s="1"/>
  <c r="CO176" i="1"/>
  <c r="AT177" i="1"/>
  <c r="BL177" i="1" s="1"/>
  <c r="AU177" i="1"/>
  <c r="BM177" i="1" s="1"/>
  <c r="AV177" i="1"/>
  <c r="BZ177" i="1"/>
  <c r="CD177" i="1"/>
  <c r="CC177" i="1" s="1"/>
  <c r="AY177" i="1" s="1"/>
  <c r="CE177" i="1"/>
  <c r="CF177" i="1"/>
  <c r="CH177" i="1"/>
  <c r="AW177" i="1" s="1" a="1"/>
  <c r="AW177" i="1" s="1"/>
  <c r="CI177" i="1"/>
  <c r="CJ177" i="1"/>
  <c r="CL177" i="1" s="1" a="1"/>
  <c r="CL177" i="1" s="1"/>
  <c r="CO177" i="1"/>
  <c r="AT178" i="1"/>
  <c r="AU178" i="1"/>
  <c r="AV178" i="1"/>
  <c r="BL178" i="1"/>
  <c r="BM178" i="1"/>
  <c r="BZ178" i="1"/>
  <c r="CD178" i="1"/>
  <c r="CC178" i="1" s="1"/>
  <c r="CE178" i="1"/>
  <c r="CF178" i="1"/>
  <c r="CH178" i="1"/>
  <c r="AW178" i="1" s="1" a="1"/>
  <c r="AW178" i="1" s="1"/>
  <c r="CI178" i="1"/>
  <c r="CJ178" i="1"/>
  <c r="CK178" i="1" s="1" a="1"/>
  <c r="CK178" i="1" s="1"/>
  <c r="CO178" i="1"/>
  <c r="AT179" i="1"/>
  <c r="BL179" i="1" s="1"/>
  <c r="AU179" i="1"/>
  <c r="BM179" i="1" s="1"/>
  <c r="AV179" i="1"/>
  <c r="BZ179" i="1"/>
  <c r="CD179" i="1"/>
  <c r="CC179" i="1" s="1"/>
  <c r="CE179" i="1"/>
  <c r="CF179" i="1"/>
  <c r="CH179" i="1"/>
  <c r="AW179" i="1" s="1" a="1"/>
  <c r="AW179" i="1" s="1"/>
  <c r="CI179" i="1"/>
  <c r="CJ179" i="1"/>
  <c r="CL179" i="1" s="1" a="1"/>
  <c r="CL179" i="1" s="1"/>
  <c r="CM179" i="1" a="1"/>
  <c r="CM179" i="1" s="1"/>
  <c r="CN179" i="1" a="1"/>
  <c r="CN179" i="1" s="1"/>
  <c r="CO179" i="1"/>
  <c r="AT180" i="1"/>
  <c r="BL180" i="1" s="1"/>
  <c r="AU180" i="1"/>
  <c r="BM180" i="1" s="1"/>
  <c r="AV180" i="1"/>
  <c r="BZ180" i="1"/>
  <c r="CD180" i="1"/>
  <c r="CC180" i="1" s="1"/>
  <c r="CE180" i="1"/>
  <c r="CF180" i="1"/>
  <c r="CH180" i="1"/>
  <c r="AW180" i="1" s="1" a="1"/>
  <c r="AW180" i="1" s="1"/>
  <c r="CI180" i="1"/>
  <c r="CJ180" i="1"/>
  <c r="CK180" i="1" s="1" a="1"/>
  <c r="CK180" i="1" s="1"/>
  <c r="CO180" i="1"/>
  <c r="AT181" i="1"/>
  <c r="AU181" i="1"/>
  <c r="AV181" i="1"/>
  <c r="BL181" i="1"/>
  <c r="BM181" i="1"/>
  <c r="BZ181" i="1"/>
  <c r="CD181" i="1"/>
  <c r="CC181" i="1" s="1"/>
  <c r="CE181" i="1"/>
  <c r="CF181" i="1"/>
  <c r="CH181" i="1"/>
  <c r="AW181" i="1" s="1" a="1"/>
  <c r="AW181" i="1" s="1"/>
  <c r="CI181" i="1"/>
  <c r="CJ181" i="1"/>
  <c r="CL181" i="1" s="1" a="1"/>
  <c r="CL181" i="1" s="1"/>
  <c r="CO181" i="1"/>
  <c r="AT182" i="1"/>
  <c r="AU182" i="1"/>
  <c r="BM182" i="1" s="1"/>
  <c r="AV182" i="1"/>
  <c r="BZ182" i="1"/>
  <c r="CD182" i="1"/>
  <c r="CC182" i="1" s="1"/>
  <c r="AY182" i="1" s="1"/>
  <c r="CE182" i="1"/>
  <c r="CF182" i="1"/>
  <c r="CH182" i="1"/>
  <c r="AW182" i="1" s="1" a="1"/>
  <c r="AW182" i="1" s="1"/>
  <c r="CI182" i="1"/>
  <c r="CJ182" i="1"/>
  <c r="CL182" i="1" s="1" a="1"/>
  <c r="CL182" i="1" s="1"/>
  <c r="CO182" i="1"/>
  <c r="AT183" i="1"/>
  <c r="AU183" i="1"/>
  <c r="BM183" i="1" s="1"/>
  <c r="AV183" i="1"/>
  <c r="BZ183" i="1"/>
  <c r="CD183" i="1"/>
  <c r="CC183" i="1" s="1"/>
  <c r="CE183" i="1"/>
  <c r="CF183" i="1"/>
  <c r="CH183" i="1"/>
  <c r="AW183" i="1" s="1" a="1"/>
  <c r="AW183" i="1" s="1"/>
  <c r="CI183" i="1"/>
  <c r="CJ183" i="1"/>
  <c r="CK183" i="1" s="1" a="1"/>
  <c r="CK183" i="1" s="1"/>
  <c r="CO183" i="1"/>
  <c r="AT184" i="1"/>
  <c r="BL184" i="1" s="1"/>
  <c r="AU184" i="1"/>
  <c r="AV184" i="1"/>
  <c r="BZ184" i="1"/>
  <c r="CD184" i="1"/>
  <c r="CC184" i="1" s="1"/>
  <c r="CE184" i="1"/>
  <c r="CF184" i="1"/>
  <c r="CH184" i="1"/>
  <c r="AW184" i="1" s="1" a="1"/>
  <c r="AW184" i="1" s="1"/>
  <c r="CI184" i="1"/>
  <c r="CJ184" i="1"/>
  <c r="CK184" i="1" s="1" a="1"/>
  <c r="CK184" i="1" s="1"/>
  <c r="CL184" i="1" a="1"/>
  <c r="CL184" i="1" s="1"/>
  <c r="CM184" i="1" a="1"/>
  <c r="CM184" i="1" s="1"/>
  <c r="CO184" i="1"/>
  <c r="AT185" i="1"/>
  <c r="BL185" i="1" s="1"/>
  <c r="AU185" i="1"/>
  <c r="BM185" i="1" s="1"/>
  <c r="AV185" i="1"/>
  <c r="BZ185" i="1"/>
  <c r="CD185" i="1"/>
  <c r="CC185" i="1" s="1"/>
  <c r="CE185" i="1"/>
  <c r="CF185" i="1"/>
  <c r="CH185" i="1"/>
  <c r="AW185" i="1" s="1" a="1"/>
  <c r="AW185" i="1" s="1"/>
  <c r="CI185" i="1"/>
  <c r="CJ185" i="1"/>
  <c r="CK185" i="1" s="1" a="1"/>
  <c r="CK185" i="1" s="1"/>
  <c r="CO185" i="1"/>
  <c r="AT186" i="1"/>
  <c r="AU186" i="1"/>
  <c r="AV186" i="1"/>
  <c r="BL186" i="1"/>
  <c r="BM186" i="1"/>
  <c r="BZ186" i="1"/>
  <c r="CD186" i="1"/>
  <c r="CC186" i="1" s="1"/>
  <c r="CE186" i="1"/>
  <c r="CF186" i="1"/>
  <c r="CH186" i="1"/>
  <c r="AW186" i="1" s="1" a="1"/>
  <c r="AW186" i="1" s="1"/>
  <c r="CI186" i="1"/>
  <c r="CJ186" i="1"/>
  <c r="CN186" i="1" s="1" a="1"/>
  <c r="CN186" i="1" s="1"/>
  <c r="CO186" i="1"/>
  <c r="AT187" i="1"/>
  <c r="BL187" i="1" s="1"/>
  <c r="AU187" i="1"/>
  <c r="BM187" i="1" s="1"/>
  <c r="AV187" i="1"/>
  <c r="BZ187" i="1"/>
  <c r="CD187" i="1"/>
  <c r="CC187" i="1" s="1"/>
  <c r="CE187" i="1"/>
  <c r="CF187" i="1"/>
  <c r="CH187" i="1"/>
  <c r="AW187" i="1" s="1" a="1"/>
  <c r="AW187" i="1" s="1"/>
  <c r="CI187" i="1"/>
  <c r="CJ187" i="1"/>
  <c r="CK187" i="1" s="1" a="1"/>
  <c r="CK187" i="1" s="1"/>
  <c r="CO187" i="1"/>
  <c r="AT188" i="1"/>
  <c r="AU188" i="1"/>
  <c r="AV188" i="1"/>
  <c r="BL188" i="1"/>
  <c r="BM188" i="1"/>
  <c r="BZ188" i="1"/>
  <c r="CD188" i="1"/>
  <c r="CC188" i="1" s="1"/>
  <c r="CB188" i="1" s="1"/>
  <c r="CE188" i="1"/>
  <c r="CF188" i="1"/>
  <c r="CH188" i="1"/>
  <c r="AW188" i="1" s="1" a="1"/>
  <c r="AW188" i="1" s="1"/>
  <c r="CI188" i="1"/>
  <c r="CJ188" i="1"/>
  <c r="CO188" i="1"/>
  <c r="AT189" i="1"/>
  <c r="AU189" i="1"/>
  <c r="AV189" i="1"/>
  <c r="BL189" i="1"/>
  <c r="BM189" i="1"/>
  <c r="BZ189" i="1"/>
  <c r="CD189" i="1"/>
  <c r="CC189" i="1" s="1"/>
  <c r="CB189" i="1" s="1"/>
  <c r="CE189" i="1"/>
  <c r="CF189" i="1"/>
  <c r="CH189" i="1"/>
  <c r="AW189" i="1" s="1" a="1"/>
  <c r="AW189" i="1" s="1"/>
  <c r="CI189" i="1"/>
  <c r="CJ189" i="1"/>
  <c r="CO189" i="1"/>
  <c r="AT190" i="1"/>
  <c r="AU190" i="1"/>
  <c r="BM190" i="1" s="1"/>
  <c r="AV190" i="1"/>
  <c r="BZ190" i="1"/>
  <c r="CD190" i="1"/>
  <c r="CC190" i="1" s="1"/>
  <c r="AY190" i="1" s="1"/>
  <c r="CE190" i="1"/>
  <c r="CF190" i="1"/>
  <c r="CH190" i="1"/>
  <c r="AW190" i="1" s="1" a="1"/>
  <c r="AW190" i="1" s="1"/>
  <c r="CI190" i="1"/>
  <c r="CJ190" i="1"/>
  <c r="CL190" i="1" s="1" a="1"/>
  <c r="CL190" i="1" s="1"/>
  <c r="CO190" i="1"/>
  <c r="AT191" i="1"/>
  <c r="AU191" i="1"/>
  <c r="BM191" i="1" s="1"/>
  <c r="AV191" i="1"/>
  <c r="BZ191" i="1"/>
  <c r="CD191" i="1"/>
  <c r="CC191" i="1" s="1"/>
  <c r="CE191" i="1"/>
  <c r="CF191" i="1"/>
  <c r="CH191" i="1"/>
  <c r="AW191" i="1" s="1" a="1"/>
  <c r="AW191" i="1" s="1"/>
  <c r="CI191" i="1"/>
  <c r="CJ191" i="1"/>
  <c r="CK191" i="1" s="1" a="1"/>
  <c r="CK191" i="1" s="1"/>
  <c r="CO191" i="1"/>
  <c r="AT192" i="1"/>
  <c r="BL192" i="1" s="1"/>
  <c r="AU192" i="1"/>
  <c r="AV192" i="1"/>
  <c r="BZ192" i="1"/>
  <c r="CD192" i="1"/>
  <c r="CC192" i="1" s="1"/>
  <c r="CE192" i="1"/>
  <c r="CF192" i="1"/>
  <c r="CH192" i="1"/>
  <c r="AW192" i="1" s="1" a="1"/>
  <c r="AW192" i="1" s="1"/>
  <c r="CI192" i="1"/>
  <c r="CJ192" i="1"/>
  <c r="CN192" i="1" s="1" a="1"/>
  <c r="CN192" i="1" s="1"/>
  <c r="CO192" i="1"/>
  <c r="AT193" i="1"/>
  <c r="AU193" i="1"/>
  <c r="AV193" i="1"/>
  <c r="BL193" i="1"/>
  <c r="BM193" i="1"/>
  <c r="BZ193" i="1"/>
  <c r="CD193" i="1"/>
  <c r="CC193" i="1" s="1"/>
  <c r="CE193" i="1"/>
  <c r="CF193" i="1"/>
  <c r="CH193" i="1"/>
  <c r="AW193" i="1" s="1" a="1"/>
  <c r="AW193" i="1" s="1"/>
  <c r="CI193" i="1"/>
  <c r="CJ193" i="1"/>
  <c r="CK193" i="1" s="1" a="1"/>
  <c r="CK193" i="1" s="1"/>
  <c r="CO193" i="1"/>
  <c r="AT194" i="1"/>
  <c r="BL194" i="1" s="1"/>
  <c r="AU194" i="1"/>
  <c r="BM194" i="1" s="1"/>
  <c r="AV194" i="1"/>
  <c r="BZ194" i="1"/>
  <c r="CD194" i="1"/>
  <c r="CC194" i="1" s="1"/>
  <c r="CE194" i="1"/>
  <c r="CF194" i="1"/>
  <c r="CH194" i="1"/>
  <c r="AW194" i="1" s="1" a="1"/>
  <c r="AW194" i="1" s="1"/>
  <c r="CI194" i="1"/>
  <c r="CJ194" i="1"/>
  <c r="CN194" i="1" s="1" a="1"/>
  <c r="CN194" i="1" s="1"/>
  <c r="CO194" i="1"/>
  <c r="AT195" i="1"/>
  <c r="BL195" i="1" s="1"/>
  <c r="AU195" i="1"/>
  <c r="BM195" i="1" s="1"/>
  <c r="AV195" i="1"/>
  <c r="BZ195" i="1"/>
  <c r="CD195" i="1"/>
  <c r="CC195" i="1" s="1"/>
  <c r="CE195" i="1"/>
  <c r="CF195" i="1"/>
  <c r="CH195" i="1"/>
  <c r="AW195" i="1" s="1" a="1"/>
  <c r="AW195" i="1" s="1"/>
  <c r="CI195" i="1"/>
  <c r="CJ195" i="1"/>
  <c r="CO195" i="1"/>
  <c r="AT196" i="1"/>
  <c r="BL196" i="1" s="1"/>
  <c r="AU196" i="1"/>
  <c r="BM196" i="1" s="1"/>
  <c r="AV196" i="1"/>
  <c r="BZ196" i="1"/>
  <c r="CD196" i="1"/>
  <c r="CC196" i="1" s="1"/>
  <c r="CE196" i="1"/>
  <c r="CF196" i="1"/>
  <c r="CH196" i="1"/>
  <c r="AW196" i="1" s="1" a="1"/>
  <c r="AW196" i="1" s="1"/>
  <c r="CI196" i="1"/>
  <c r="CJ196" i="1"/>
  <c r="CO196" i="1"/>
  <c r="AT197" i="1"/>
  <c r="AU197" i="1"/>
  <c r="AV197" i="1"/>
  <c r="BM197" i="1"/>
  <c r="BZ197" i="1"/>
  <c r="CD197" i="1"/>
  <c r="CC197" i="1" s="1"/>
  <c r="AY197" i="1" s="1"/>
  <c r="CE197" i="1"/>
  <c r="CF197" i="1"/>
  <c r="CH197" i="1"/>
  <c r="AW197" i="1" s="1" a="1"/>
  <c r="AW197" i="1" s="1"/>
  <c r="CI197" i="1"/>
  <c r="CJ197" i="1"/>
  <c r="CK197" i="1" s="1" a="1"/>
  <c r="CK197" i="1" s="1"/>
  <c r="CO197" i="1"/>
  <c r="AT198" i="1"/>
  <c r="AU198" i="1"/>
  <c r="BM198" i="1" s="1"/>
  <c r="AV198" i="1"/>
  <c r="BZ198" i="1"/>
  <c r="CD198" i="1"/>
  <c r="CC198" i="1" s="1"/>
  <c r="AY198" i="1" s="1"/>
  <c r="CE198" i="1"/>
  <c r="CF198" i="1"/>
  <c r="CH198" i="1"/>
  <c r="AW198" i="1" s="1" a="1"/>
  <c r="AW198" i="1" s="1"/>
  <c r="CI198" i="1"/>
  <c r="CJ198" i="1"/>
  <c r="CK198" i="1" s="1" a="1"/>
  <c r="CK198" i="1" s="1"/>
  <c r="CO198" i="1"/>
  <c r="AT199" i="1"/>
  <c r="AU199" i="1"/>
  <c r="BM199" i="1" s="1"/>
  <c r="AV199" i="1"/>
  <c r="BZ199" i="1"/>
  <c r="CD199" i="1"/>
  <c r="CC199" i="1" s="1"/>
  <c r="CE199" i="1"/>
  <c r="CF199" i="1"/>
  <c r="CH199" i="1"/>
  <c r="AW199" i="1" s="1" a="1"/>
  <c r="CI199" i="1"/>
  <c r="CJ199" i="1"/>
  <c r="CL199" i="1" s="1" a="1"/>
  <c r="CL199" i="1" s="1"/>
  <c r="CK199" i="1" a="1"/>
  <c r="CK199" i="1" s="1"/>
  <c r="CO199" i="1"/>
  <c r="AT200" i="1"/>
  <c r="BL200" i="1" s="1"/>
  <c r="AU200" i="1"/>
  <c r="AV200" i="1"/>
  <c r="BZ200" i="1"/>
  <c r="CD200" i="1"/>
  <c r="CC200" i="1" s="1"/>
  <c r="CE200" i="1"/>
  <c r="CF200" i="1"/>
  <c r="CH200" i="1"/>
  <c r="AW200" i="1" s="1" a="1"/>
  <c r="AW200" i="1" s="1"/>
  <c r="CI200" i="1"/>
  <c r="CJ200" i="1"/>
  <c r="CK200" i="1" s="1" a="1"/>
  <c r="CK200" i="1" s="1"/>
  <c r="CO200" i="1"/>
  <c r="AT201" i="1"/>
  <c r="AU201" i="1"/>
  <c r="AV201" i="1"/>
  <c r="BL201" i="1"/>
  <c r="BM201" i="1"/>
  <c r="BZ201" i="1"/>
  <c r="CD201" i="1"/>
  <c r="CC201" i="1" s="1"/>
  <c r="CB201" i="1" s="1"/>
  <c r="CE201" i="1"/>
  <c r="CF201" i="1"/>
  <c r="CH201" i="1"/>
  <c r="AW201" i="1" s="1" a="1"/>
  <c r="AW201" i="1" s="1"/>
  <c r="CI201" i="1"/>
  <c r="CJ201" i="1"/>
  <c r="CK201" i="1" s="1" a="1"/>
  <c r="CK201" i="1" s="1"/>
  <c r="CO201" i="1"/>
  <c r="AO201" i="1" s="1"/>
  <c r="AT202" i="1"/>
  <c r="BL202" i="1" s="1"/>
  <c r="AU202" i="1"/>
  <c r="BM202" i="1" s="1"/>
  <c r="AV202" i="1"/>
  <c r="BZ202" i="1"/>
  <c r="CD202" i="1"/>
  <c r="CC202" i="1" s="1"/>
  <c r="CE202" i="1"/>
  <c r="CF202" i="1"/>
  <c r="CH202" i="1"/>
  <c r="AW202" i="1" s="1" a="1"/>
  <c r="AW202" i="1" s="1"/>
  <c r="CI202" i="1"/>
  <c r="CJ202" i="1"/>
  <c r="CL202" i="1" s="1" a="1"/>
  <c r="CL202" i="1" s="1"/>
  <c r="CM202" i="1" a="1"/>
  <c r="CM202" i="1" s="1"/>
  <c r="CO202" i="1"/>
  <c r="AT203" i="1"/>
  <c r="BL203" i="1" s="1"/>
  <c r="AU203" i="1"/>
  <c r="BM203" i="1" s="1"/>
  <c r="AV203" i="1"/>
  <c r="BZ203" i="1"/>
  <c r="CD203" i="1"/>
  <c r="CC203" i="1" s="1"/>
  <c r="CB203" i="1" s="1"/>
  <c r="CE203" i="1"/>
  <c r="CF203" i="1"/>
  <c r="CH203" i="1"/>
  <c r="AW203" i="1" s="1" a="1"/>
  <c r="AW203" i="1" s="1"/>
  <c r="CI203" i="1"/>
  <c r="CJ203" i="1"/>
  <c r="CL203" i="1" s="1" a="1"/>
  <c r="CL203" i="1" s="1"/>
  <c r="CO203" i="1"/>
  <c r="AT204" i="1"/>
  <c r="AU204" i="1"/>
  <c r="AV204" i="1"/>
  <c r="BL204" i="1"/>
  <c r="BZ204" i="1"/>
  <c r="CD204" i="1"/>
  <c r="CC204" i="1" s="1"/>
  <c r="CB204" i="1" s="1"/>
  <c r="CE204" i="1"/>
  <c r="CF204" i="1"/>
  <c r="CH204" i="1"/>
  <c r="AW204" i="1" s="1" a="1"/>
  <c r="AW204" i="1" s="1"/>
  <c r="CI204" i="1"/>
  <c r="CJ204" i="1"/>
  <c r="CL204" i="1" s="1" a="1"/>
  <c r="CL204" i="1" s="1"/>
  <c r="CO204" i="1"/>
  <c r="AT205" i="1"/>
  <c r="AU205" i="1"/>
  <c r="BM205" i="1" s="1"/>
  <c r="AV205" i="1"/>
  <c r="BZ205" i="1"/>
  <c r="CD205" i="1"/>
  <c r="CC205" i="1" s="1"/>
  <c r="CE205" i="1"/>
  <c r="CF205" i="1"/>
  <c r="CH205" i="1"/>
  <c r="AW205" i="1" s="1" a="1"/>
  <c r="AW205" i="1" s="1"/>
  <c r="CI205" i="1"/>
  <c r="CJ205" i="1"/>
  <c r="CO205" i="1"/>
  <c r="AT206" i="1"/>
  <c r="AU206" i="1"/>
  <c r="BM206" i="1" s="1"/>
  <c r="AV206" i="1"/>
  <c r="BB206" i="1" a="1"/>
  <c r="BB206" i="1" s="1"/>
  <c r="BZ206" i="1"/>
  <c r="CD206" i="1"/>
  <c r="CC206" i="1" s="1"/>
  <c r="AY206" i="1" s="1"/>
  <c r="CE206" i="1"/>
  <c r="CF206" i="1"/>
  <c r="CH206" i="1"/>
  <c r="AW206" i="1" s="1" a="1"/>
  <c r="AW206" i="1" s="1"/>
  <c r="CI206" i="1"/>
  <c r="CJ206" i="1"/>
  <c r="CN206" i="1" s="1" a="1"/>
  <c r="CN206" i="1" s="1"/>
  <c r="CO206" i="1"/>
  <c r="AT207" i="1"/>
  <c r="BL207" i="1" s="1"/>
  <c r="AU207" i="1"/>
  <c r="AV207" i="1"/>
  <c r="BZ207" i="1"/>
  <c r="CC207" i="1"/>
  <c r="CD207" i="1"/>
  <c r="CE207" i="1"/>
  <c r="CF207" i="1"/>
  <c r="CH207" i="1"/>
  <c r="AW207" i="1" s="1" a="1"/>
  <c r="AW207" i="1" s="1"/>
  <c r="CI207" i="1"/>
  <c r="CJ207" i="1"/>
  <c r="CK207" i="1" s="1" a="1"/>
  <c r="CK207" i="1" s="1"/>
  <c r="CN207" i="1" a="1"/>
  <c r="CN207" i="1" s="1"/>
  <c r="CO207" i="1"/>
  <c r="AT208" i="1"/>
  <c r="AU208" i="1"/>
  <c r="BM208" i="1" s="1"/>
  <c r="AV208" i="1"/>
  <c r="BZ208" i="1"/>
  <c r="CD208" i="1"/>
  <c r="CC208" i="1" s="1"/>
  <c r="CE208" i="1"/>
  <c r="CF208" i="1"/>
  <c r="CH208" i="1"/>
  <c r="AW208" i="1" s="1" a="1"/>
  <c r="AW208" i="1" s="1"/>
  <c r="CI208" i="1"/>
  <c r="CJ208" i="1"/>
  <c r="CN208" i="1" s="1" a="1"/>
  <c r="CN208" i="1" s="1"/>
  <c r="CO208" i="1"/>
  <c r="AT209" i="1"/>
  <c r="BL209" i="1" s="1"/>
  <c r="AU209" i="1"/>
  <c r="BM209" i="1" s="1"/>
  <c r="AV209" i="1"/>
  <c r="BZ209" i="1"/>
  <c r="CD209" i="1"/>
  <c r="CC209" i="1" s="1"/>
  <c r="CE209" i="1"/>
  <c r="CF209" i="1"/>
  <c r="CH209" i="1"/>
  <c r="AW209" i="1" s="1" a="1"/>
  <c r="AW209" i="1" s="1"/>
  <c r="CI209" i="1"/>
  <c r="CJ209" i="1"/>
  <c r="CL209" i="1" s="1" a="1"/>
  <c r="CL209" i="1" s="1"/>
  <c r="CK209" i="1" a="1"/>
  <c r="CK209" i="1" s="1"/>
  <c r="CO209" i="1"/>
  <c r="AT210" i="1"/>
  <c r="BL210" i="1" s="1"/>
  <c r="AU210" i="1"/>
  <c r="BM210" i="1" s="1"/>
  <c r="AV210" i="1"/>
  <c r="BZ210" i="1"/>
  <c r="CD210" i="1"/>
  <c r="CC210" i="1" s="1"/>
  <c r="CE210" i="1"/>
  <c r="CF210" i="1"/>
  <c r="CH210" i="1"/>
  <c r="AW210" i="1" s="1" a="1"/>
  <c r="AW210" i="1" s="1"/>
  <c r="CI210" i="1"/>
  <c r="CJ210" i="1"/>
  <c r="CM210" i="1" s="1" a="1"/>
  <c r="CM210" i="1" s="1"/>
  <c r="CO210" i="1"/>
  <c r="AT211" i="1"/>
  <c r="AU211" i="1"/>
  <c r="BM211" i="1" s="1"/>
  <c r="AV211" i="1"/>
  <c r="BZ211" i="1"/>
  <c r="CD211" i="1"/>
  <c r="CC211" i="1" s="1"/>
  <c r="AY211" i="1" s="1"/>
  <c r="CE211" i="1"/>
  <c r="CF211" i="1"/>
  <c r="CH211" i="1"/>
  <c r="AW211" i="1" s="1" a="1"/>
  <c r="AW211" i="1" s="1"/>
  <c r="CI211" i="1"/>
  <c r="CJ211" i="1"/>
  <c r="CK211" i="1" s="1" a="1"/>
  <c r="CK211" i="1" s="1"/>
  <c r="CO211" i="1"/>
  <c r="AT212" i="1"/>
  <c r="BL212" i="1" s="1"/>
  <c r="AU212" i="1"/>
  <c r="BM212" i="1" s="1"/>
  <c r="AV212" i="1"/>
  <c r="BZ212" i="1"/>
  <c r="CD212" i="1"/>
  <c r="CC212" i="1" s="1"/>
  <c r="CE212" i="1"/>
  <c r="CF212" i="1"/>
  <c r="CH212" i="1"/>
  <c r="AW212" i="1" s="1" a="1"/>
  <c r="AW212" i="1" s="1"/>
  <c r="CI212" i="1"/>
  <c r="CJ212" i="1"/>
  <c r="CL212" i="1" s="1" a="1"/>
  <c r="CL212" i="1" s="1"/>
  <c r="CO212" i="1"/>
  <c r="AT213" i="1"/>
  <c r="AU213" i="1"/>
  <c r="BM213" i="1" s="1"/>
  <c r="AV213" i="1"/>
  <c r="BZ213" i="1"/>
  <c r="CD213" i="1"/>
  <c r="CC213" i="1" s="1"/>
  <c r="CE213" i="1"/>
  <c r="CF213" i="1"/>
  <c r="CH213" i="1"/>
  <c r="AW213" i="1" s="1" a="1"/>
  <c r="AW213" i="1" s="1"/>
  <c r="CI213" i="1"/>
  <c r="CJ213" i="1"/>
  <c r="CL213" i="1" s="1" a="1"/>
  <c r="CL213" i="1" s="1"/>
  <c r="CO213" i="1"/>
  <c r="AT214" i="1"/>
  <c r="AU214" i="1"/>
  <c r="BM214" i="1" s="1"/>
  <c r="AV214" i="1"/>
  <c r="BZ214" i="1"/>
  <c r="CD214" i="1"/>
  <c r="CC214" i="1" s="1"/>
  <c r="AY214" i="1" s="1"/>
  <c r="CE214" i="1"/>
  <c r="CF214" i="1"/>
  <c r="CH214" i="1"/>
  <c r="AW214" i="1" s="1" a="1"/>
  <c r="AW214" i="1" s="1"/>
  <c r="CI214" i="1"/>
  <c r="CJ214" i="1"/>
  <c r="CK214" i="1" s="1" a="1"/>
  <c r="CK214" i="1" s="1"/>
  <c r="CO214" i="1"/>
  <c r="AT215" i="1"/>
  <c r="AU215" i="1"/>
  <c r="BM215" i="1" s="1"/>
  <c r="AV215" i="1"/>
  <c r="BL215" i="1"/>
  <c r="BZ215" i="1"/>
  <c r="CD215" i="1"/>
  <c r="CC215" i="1" s="1"/>
  <c r="CE215" i="1"/>
  <c r="CF215" i="1"/>
  <c r="CH215" i="1"/>
  <c r="AW215" i="1" s="1" a="1"/>
  <c r="AW215" i="1" s="1"/>
  <c r="CI215" i="1"/>
  <c r="CJ215" i="1"/>
  <c r="CK215" i="1" s="1" a="1"/>
  <c r="CK215" i="1" s="1"/>
  <c r="CO215" i="1"/>
  <c r="AT216" i="1"/>
  <c r="AU216" i="1"/>
  <c r="BM216" i="1" s="1"/>
  <c r="AV216" i="1"/>
  <c r="BZ216" i="1"/>
  <c r="CD216" i="1"/>
  <c r="CC216" i="1" s="1"/>
  <c r="CE216" i="1"/>
  <c r="CF216" i="1"/>
  <c r="CH216" i="1"/>
  <c r="AW216" i="1" s="1" a="1"/>
  <c r="AW216" i="1" s="1"/>
  <c r="CI216" i="1"/>
  <c r="CJ216" i="1"/>
  <c r="CL216" i="1" s="1" a="1"/>
  <c r="CL216" i="1" s="1"/>
  <c r="CO216" i="1"/>
  <c r="AO216" i="1" s="1"/>
  <c r="AT217" i="1"/>
  <c r="BL217" i="1" s="1"/>
  <c r="AU217" i="1"/>
  <c r="BM217" i="1" s="1"/>
  <c r="AV217" i="1"/>
  <c r="BZ217" i="1"/>
  <c r="CC217" i="1"/>
  <c r="CB217" i="1" s="1"/>
  <c r="CD217" i="1"/>
  <c r="CE217" i="1"/>
  <c r="CF217" i="1"/>
  <c r="CH217" i="1"/>
  <c r="AW217" i="1" s="1" a="1"/>
  <c r="AW217" i="1" s="1"/>
  <c r="CI217" i="1"/>
  <c r="CJ217" i="1"/>
  <c r="CL217" i="1" s="1" a="1"/>
  <c r="CL217" i="1" s="1"/>
  <c r="CN217" i="1" a="1"/>
  <c r="CN217" i="1" s="1"/>
  <c r="CO217" i="1"/>
  <c r="AT218" i="1"/>
  <c r="BL218" i="1" s="1"/>
  <c r="AU218" i="1"/>
  <c r="AV218" i="1"/>
  <c r="BM218" i="1"/>
  <c r="BZ218" i="1"/>
  <c r="CD218" i="1"/>
  <c r="CC218" i="1" s="1"/>
  <c r="CE218" i="1"/>
  <c r="CF218" i="1"/>
  <c r="CH218" i="1"/>
  <c r="AW218" i="1" s="1" a="1"/>
  <c r="AW218" i="1" s="1"/>
  <c r="CI218" i="1"/>
  <c r="CJ218" i="1"/>
  <c r="CM218" i="1" s="1" a="1"/>
  <c r="CM218" i="1" s="1"/>
  <c r="CO218" i="1"/>
  <c r="AT219" i="1"/>
  <c r="AU219" i="1"/>
  <c r="BM219" i="1" s="1"/>
  <c r="AV219" i="1"/>
  <c r="BZ219" i="1"/>
  <c r="CD219" i="1"/>
  <c r="CC219" i="1" s="1"/>
  <c r="AY219" i="1" s="1"/>
  <c r="CE219" i="1"/>
  <c r="CF219" i="1"/>
  <c r="CH219" i="1"/>
  <c r="AW219" i="1" s="1" a="1"/>
  <c r="AW219" i="1" s="1"/>
  <c r="CI219" i="1"/>
  <c r="CJ219" i="1"/>
  <c r="CL219" i="1" s="1" a="1"/>
  <c r="CL219" i="1" s="1"/>
  <c r="CO219" i="1"/>
  <c r="AT220" i="1"/>
  <c r="AU220" i="1"/>
  <c r="BM220" i="1" s="1"/>
  <c r="AV220" i="1"/>
  <c r="BL220" i="1"/>
  <c r="BZ220" i="1"/>
  <c r="CD220" i="1"/>
  <c r="CC220" i="1" s="1"/>
  <c r="AY220" i="1" s="1"/>
  <c r="CE220" i="1"/>
  <c r="CF220" i="1"/>
  <c r="CH220" i="1"/>
  <c r="AW220" i="1" s="1" a="1"/>
  <c r="AW220" i="1" s="1"/>
  <c r="CI220" i="1"/>
  <c r="CJ220" i="1"/>
  <c r="CL220" i="1" s="1" a="1"/>
  <c r="CL220" i="1" s="1"/>
  <c r="CO220" i="1"/>
  <c r="AT221" i="1"/>
  <c r="AU221" i="1"/>
  <c r="BM221" i="1" s="1"/>
  <c r="AV221" i="1"/>
  <c r="BZ221" i="1"/>
  <c r="CD221" i="1"/>
  <c r="CC221" i="1" s="1"/>
  <c r="CE221" i="1"/>
  <c r="CF221" i="1"/>
  <c r="CH221" i="1"/>
  <c r="AW221" i="1" s="1" a="1"/>
  <c r="AW221" i="1" s="1"/>
  <c r="CI221" i="1"/>
  <c r="CJ221" i="1"/>
  <c r="CN221" i="1" s="1" a="1"/>
  <c r="CN221" i="1" s="1"/>
  <c r="CO221" i="1"/>
  <c r="AT222" i="1"/>
  <c r="BL222" i="1" s="1"/>
  <c r="AU222" i="1"/>
  <c r="BM222" i="1" s="1"/>
  <c r="AV222" i="1"/>
  <c r="BZ222" i="1"/>
  <c r="CD222" i="1"/>
  <c r="CC222" i="1" s="1"/>
  <c r="CE222" i="1"/>
  <c r="CF222" i="1"/>
  <c r="CH222" i="1"/>
  <c r="AW222" i="1" s="1" a="1"/>
  <c r="AW222" i="1" s="1"/>
  <c r="CI222" i="1"/>
  <c r="CJ222" i="1"/>
  <c r="CK222" i="1" s="1" a="1"/>
  <c r="CK222" i="1" s="1"/>
  <c r="CO222" i="1"/>
  <c r="AT223" i="1"/>
  <c r="AU223" i="1"/>
  <c r="AV223" i="1"/>
  <c r="BL223" i="1"/>
  <c r="BZ223" i="1"/>
  <c r="CD223" i="1"/>
  <c r="CC223" i="1" s="1"/>
  <c r="CE223" i="1"/>
  <c r="CF223" i="1"/>
  <c r="CH223" i="1"/>
  <c r="AW223" i="1" s="1" a="1"/>
  <c r="AW223" i="1" s="1"/>
  <c r="CI223" i="1"/>
  <c r="CJ223" i="1"/>
  <c r="CK223" i="1" s="1" a="1"/>
  <c r="CK223" i="1" s="1"/>
  <c r="CO223" i="1"/>
  <c r="AT224" i="1"/>
  <c r="BL224" i="1" s="1"/>
  <c r="AU224" i="1"/>
  <c r="BM224" i="1" s="1"/>
  <c r="AV224" i="1"/>
  <c r="BZ224" i="1"/>
  <c r="CD224" i="1"/>
  <c r="CC224" i="1" s="1"/>
  <c r="AY224" i="1" s="1"/>
  <c r="CE224" i="1"/>
  <c r="CF224" i="1"/>
  <c r="CH224" i="1"/>
  <c r="AW224" i="1" s="1" a="1"/>
  <c r="AW224" i="1" s="1"/>
  <c r="CI224" i="1"/>
  <c r="CJ224" i="1"/>
  <c r="CL224" i="1" s="1" a="1"/>
  <c r="CL224" i="1" s="1"/>
  <c r="CO224" i="1"/>
  <c r="AT225" i="1"/>
  <c r="AU225" i="1"/>
  <c r="BM225" i="1" s="1"/>
  <c r="AV225" i="1"/>
  <c r="BZ225" i="1"/>
  <c r="CD225" i="1"/>
  <c r="CC225" i="1" s="1"/>
  <c r="AY225" i="1" s="1"/>
  <c r="CE225" i="1"/>
  <c r="CF225" i="1"/>
  <c r="CH225" i="1"/>
  <c r="AW225" i="1" s="1" a="1"/>
  <c r="AW225" i="1" s="1"/>
  <c r="CI225" i="1"/>
  <c r="CJ225" i="1"/>
  <c r="CN225" i="1" s="1" a="1"/>
  <c r="CN225" i="1" s="1"/>
  <c r="CK225" i="1" a="1"/>
  <c r="CK225" i="1" s="1"/>
  <c r="CL225" i="1" a="1"/>
  <c r="CL225" i="1" s="1"/>
  <c r="CM225" i="1" a="1"/>
  <c r="CM225" i="1" s="1"/>
  <c r="CO225" i="1"/>
  <c r="AT226" i="1"/>
  <c r="BL226" i="1" s="1"/>
  <c r="AU226" i="1"/>
  <c r="AV226" i="1"/>
  <c r="BZ226" i="1"/>
  <c r="CD226" i="1"/>
  <c r="CC226" i="1" s="1"/>
  <c r="CE226" i="1"/>
  <c r="CF226" i="1"/>
  <c r="CH226" i="1"/>
  <c r="AW226" i="1" s="1" a="1"/>
  <c r="AW226" i="1" s="1"/>
  <c r="CI226" i="1"/>
  <c r="CJ226" i="1"/>
  <c r="CL226" i="1" s="1" a="1"/>
  <c r="CL226" i="1" s="1"/>
  <c r="CO226" i="1"/>
  <c r="AT227" i="1"/>
  <c r="BL227" i="1" s="1"/>
  <c r="AU227" i="1"/>
  <c r="BM227" i="1" s="1"/>
  <c r="AV227" i="1"/>
  <c r="BZ227" i="1"/>
  <c r="CD227" i="1"/>
  <c r="CC227" i="1" s="1"/>
  <c r="CE227" i="1"/>
  <c r="CF227" i="1"/>
  <c r="CH227" i="1"/>
  <c r="AW227" i="1" s="1" a="1"/>
  <c r="AW227" i="1" s="1"/>
  <c r="CI227" i="1"/>
  <c r="CJ227" i="1"/>
  <c r="CK227" i="1" s="1" a="1"/>
  <c r="CK227" i="1" s="1"/>
  <c r="CO227" i="1"/>
  <c r="AT228" i="1"/>
  <c r="AU228" i="1"/>
  <c r="AV228" i="1"/>
  <c r="BM228" i="1"/>
  <c r="BZ228" i="1"/>
  <c r="CD228" i="1"/>
  <c r="CC228" i="1" s="1"/>
  <c r="CE228" i="1"/>
  <c r="CF228" i="1"/>
  <c r="BB228" i="1" s="1" a="1"/>
  <c r="BB228" i="1" s="1"/>
  <c r="CH228" i="1"/>
  <c r="AW228" i="1" s="1" a="1"/>
  <c r="AW228" i="1" s="1"/>
  <c r="CI228" i="1"/>
  <c r="CJ228" i="1"/>
  <c r="CN228" i="1" s="1" a="1"/>
  <c r="CN228" i="1" s="1"/>
  <c r="CO228" i="1"/>
  <c r="AT229" i="1"/>
  <c r="BL229" i="1" s="1"/>
  <c r="AU229" i="1"/>
  <c r="BM229" i="1" s="1"/>
  <c r="AV229" i="1"/>
  <c r="BZ229" i="1"/>
  <c r="CC229" i="1"/>
  <c r="CD229" i="1"/>
  <c r="CE229" i="1"/>
  <c r="CF229" i="1"/>
  <c r="CH229" i="1"/>
  <c r="AW229" i="1" s="1" a="1"/>
  <c r="AW229" i="1" s="1"/>
  <c r="CI229" i="1"/>
  <c r="CJ229" i="1"/>
  <c r="CL229" i="1" s="1" a="1"/>
  <c r="CL229" i="1" s="1"/>
  <c r="CO229" i="1"/>
  <c r="AT230" i="1"/>
  <c r="AU230" i="1"/>
  <c r="BM230" i="1" s="1"/>
  <c r="AV230" i="1"/>
  <c r="BZ230" i="1"/>
  <c r="CD230" i="1"/>
  <c r="CC230" i="1" s="1"/>
  <c r="CB230" i="1" s="1"/>
  <c r="CE230" i="1"/>
  <c r="CF230" i="1"/>
  <c r="CH230" i="1"/>
  <c r="AW230" i="1" s="1" a="1"/>
  <c r="AW230" i="1" s="1"/>
  <c r="CI230" i="1"/>
  <c r="CJ230" i="1"/>
  <c r="CK230" i="1" s="1" a="1"/>
  <c r="CK230" i="1" s="1"/>
  <c r="CO230" i="1"/>
  <c r="AT231" i="1"/>
  <c r="AU231" i="1"/>
  <c r="BM231" i="1" s="1"/>
  <c r="AV231" i="1"/>
  <c r="BL231" i="1"/>
  <c r="BZ231" i="1"/>
  <c r="CD231" i="1"/>
  <c r="CC231" i="1" s="1"/>
  <c r="CB231" i="1" s="1"/>
  <c r="CE231" i="1"/>
  <c r="CF231" i="1"/>
  <c r="CH231" i="1"/>
  <c r="AW231" i="1" s="1" a="1"/>
  <c r="AW231" i="1" s="1"/>
  <c r="CI231" i="1"/>
  <c r="CJ231" i="1"/>
  <c r="CK231" i="1" s="1" a="1"/>
  <c r="CK231" i="1" s="1"/>
  <c r="CO231" i="1"/>
  <c r="AT232" i="1"/>
  <c r="AU232" i="1"/>
  <c r="BM232" i="1" s="1"/>
  <c r="AV232" i="1"/>
  <c r="BL232" i="1"/>
  <c r="BZ232" i="1"/>
  <c r="CD232" i="1"/>
  <c r="CC232" i="1" s="1"/>
  <c r="AY232" i="1" s="1"/>
  <c r="CE232" i="1"/>
  <c r="CF232" i="1"/>
  <c r="CH232" i="1"/>
  <c r="AW232" i="1" s="1" a="1"/>
  <c r="AW232" i="1" s="1"/>
  <c r="CI232" i="1"/>
  <c r="CJ232" i="1"/>
  <c r="CO232" i="1"/>
  <c r="AO232" i="1" s="1"/>
  <c r="AT233" i="1"/>
  <c r="AU233" i="1"/>
  <c r="BM233" i="1" s="1"/>
  <c r="AV233" i="1"/>
  <c r="BZ233" i="1"/>
  <c r="CD233" i="1"/>
  <c r="CC233" i="1" s="1"/>
  <c r="AY233" i="1" s="1"/>
  <c r="CE233" i="1"/>
  <c r="CF233" i="1"/>
  <c r="CH233" i="1"/>
  <c r="AW233" i="1" s="1" a="1"/>
  <c r="AW233" i="1" s="1"/>
  <c r="CI233" i="1"/>
  <c r="CJ233" i="1"/>
  <c r="CO233" i="1"/>
  <c r="AT234" i="1"/>
  <c r="BL234" i="1" s="1"/>
  <c r="AU234" i="1"/>
  <c r="AV234" i="1"/>
  <c r="BZ234" i="1"/>
  <c r="CD234" i="1"/>
  <c r="CC234" i="1" s="1"/>
  <c r="CE234" i="1"/>
  <c r="CF234" i="1"/>
  <c r="CH234" i="1"/>
  <c r="AW234" i="1" s="1" a="1"/>
  <c r="AW234" i="1" s="1"/>
  <c r="CI234" i="1"/>
  <c r="CJ234" i="1"/>
  <c r="CL234" i="1" s="1" a="1"/>
  <c r="CL234" i="1" s="1"/>
  <c r="CO234" i="1"/>
  <c r="AT235" i="1"/>
  <c r="BL235" i="1" s="1"/>
  <c r="AU235" i="1"/>
  <c r="AV235" i="1"/>
  <c r="BM235" i="1"/>
  <c r="BZ235" i="1"/>
  <c r="CD235" i="1"/>
  <c r="CC235" i="1" s="1"/>
  <c r="CE235" i="1"/>
  <c r="CF235" i="1"/>
  <c r="CH235" i="1"/>
  <c r="AW235" i="1" s="1" a="1"/>
  <c r="AW235" i="1" s="1"/>
  <c r="CI235" i="1"/>
  <c r="CJ235" i="1"/>
  <c r="CK235" i="1" s="1" a="1"/>
  <c r="CK235" i="1" s="1"/>
  <c r="CO235" i="1"/>
  <c r="AT236" i="1"/>
  <c r="AU236" i="1"/>
  <c r="AV236" i="1"/>
  <c r="BM236" i="1"/>
  <c r="BZ236" i="1"/>
  <c r="CD236" i="1"/>
  <c r="CC236" i="1" s="1"/>
  <c r="CE236" i="1"/>
  <c r="CF236" i="1"/>
  <c r="BB236" i="1" s="1" a="1"/>
  <c r="BB236" i="1" s="1"/>
  <c r="CH236" i="1"/>
  <c r="AW236" i="1" s="1" a="1"/>
  <c r="AW236" i="1" s="1"/>
  <c r="CI236" i="1"/>
  <c r="CJ236" i="1"/>
  <c r="CN236" i="1" s="1" a="1"/>
  <c r="CN236" i="1" s="1"/>
  <c r="CO236" i="1"/>
  <c r="AT237" i="1"/>
  <c r="AU237" i="1"/>
  <c r="BM237" i="1" s="1"/>
  <c r="AV237" i="1"/>
  <c r="BL237" i="1"/>
  <c r="BZ237" i="1"/>
  <c r="CD237" i="1"/>
  <c r="CC237" i="1" s="1"/>
  <c r="CE237" i="1"/>
  <c r="CF237" i="1"/>
  <c r="CH237" i="1"/>
  <c r="AW237" i="1" s="1" a="1"/>
  <c r="AW237" i="1" s="1"/>
  <c r="CI237" i="1"/>
  <c r="CJ237" i="1"/>
  <c r="CL237" i="1" s="1" a="1"/>
  <c r="CL237" i="1" s="1"/>
  <c r="CO237" i="1"/>
  <c r="AT238" i="1"/>
  <c r="AU238" i="1"/>
  <c r="AV238" i="1"/>
  <c r="BM238" i="1"/>
  <c r="BZ238" i="1"/>
  <c r="CD238" i="1"/>
  <c r="CC238" i="1" s="1"/>
  <c r="CB238" i="1" s="1"/>
  <c r="CE238" i="1"/>
  <c r="CF238" i="1"/>
  <c r="CH238" i="1"/>
  <c r="AW238" i="1" s="1" a="1"/>
  <c r="AW238" i="1" s="1"/>
  <c r="CI238" i="1"/>
  <c r="CJ238" i="1"/>
  <c r="CK238" i="1" s="1" a="1"/>
  <c r="CK238" i="1" s="1"/>
  <c r="CO238" i="1"/>
  <c r="AT239" i="1"/>
  <c r="BL239" i="1" s="1"/>
  <c r="AU239" i="1"/>
  <c r="BM239" i="1" s="1"/>
  <c r="AV239" i="1"/>
  <c r="BZ239" i="1"/>
  <c r="CD239" i="1"/>
  <c r="CC239" i="1" s="1"/>
  <c r="CB239" i="1" s="1"/>
  <c r="CE239" i="1"/>
  <c r="CF239" i="1"/>
  <c r="CH239" i="1"/>
  <c r="AW239" i="1" s="1" a="1"/>
  <c r="AW239" i="1" s="1"/>
  <c r="CI239" i="1"/>
  <c r="CJ239" i="1"/>
  <c r="CK239" i="1" s="1" a="1"/>
  <c r="CK239" i="1" s="1"/>
  <c r="CO239" i="1"/>
  <c r="AT240" i="1"/>
  <c r="BL240" i="1" s="1"/>
  <c r="AU240" i="1"/>
  <c r="AV240" i="1"/>
  <c r="BM240" i="1"/>
  <c r="BZ240" i="1"/>
  <c r="CD240" i="1"/>
  <c r="CC240" i="1" s="1"/>
  <c r="AY240" i="1" s="1"/>
  <c r="CE240" i="1"/>
  <c r="CF240" i="1"/>
  <c r="CH240" i="1"/>
  <c r="AW240" i="1" s="1" a="1"/>
  <c r="AW240" i="1" s="1"/>
  <c r="CI240" i="1"/>
  <c r="CJ240" i="1"/>
  <c r="CO240" i="1"/>
  <c r="AO240" i="1" s="1"/>
  <c r="AT241" i="1"/>
  <c r="AU241" i="1"/>
  <c r="BM241" i="1" s="1"/>
  <c r="AV241" i="1"/>
  <c r="BZ241" i="1"/>
  <c r="CD241" i="1"/>
  <c r="CC241" i="1" s="1"/>
  <c r="AY241" i="1" s="1"/>
  <c r="CE241" i="1"/>
  <c r="CF241" i="1"/>
  <c r="CH241" i="1"/>
  <c r="AW241" i="1" s="1" a="1"/>
  <c r="AW241" i="1" s="1"/>
  <c r="CI241" i="1"/>
  <c r="CJ241" i="1"/>
  <c r="CN241" i="1" s="1" a="1"/>
  <c r="CN241" i="1" s="1"/>
  <c r="CO241" i="1"/>
  <c r="AT242" i="1"/>
  <c r="BL242" i="1" s="1"/>
  <c r="AU242" i="1"/>
  <c r="AV242" i="1"/>
  <c r="BZ242" i="1"/>
  <c r="CD242" i="1"/>
  <c r="CC242" i="1" s="1"/>
  <c r="CE242" i="1"/>
  <c r="CF242" i="1"/>
  <c r="CH242" i="1"/>
  <c r="AW242" i="1" s="1" a="1"/>
  <c r="AW242" i="1" s="1"/>
  <c r="CI242" i="1"/>
  <c r="CJ242" i="1"/>
  <c r="CL242" i="1" s="1" a="1"/>
  <c r="CL242" i="1" s="1"/>
  <c r="CK242" i="1" a="1"/>
  <c r="CK242" i="1" s="1"/>
  <c r="CO242" i="1"/>
  <c r="BO242" i="1" s="1" a="1"/>
  <c r="BO242" i="1" s="1"/>
  <c r="AT243" i="1"/>
  <c r="BL243" i="1" s="1"/>
  <c r="AU243" i="1"/>
  <c r="BM243" i="1" s="1"/>
  <c r="AV243" i="1"/>
  <c r="BZ243" i="1"/>
  <c r="CD243" i="1"/>
  <c r="CC243" i="1" s="1"/>
  <c r="CE243" i="1"/>
  <c r="CF243" i="1"/>
  <c r="CH243" i="1"/>
  <c r="AW243" i="1" s="1" a="1"/>
  <c r="AW243" i="1" s="1"/>
  <c r="CI243" i="1"/>
  <c r="CJ243" i="1"/>
  <c r="CK243" i="1" s="1" a="1"/>
  <c r="CK243" i="1" s="1"/>
  <c r="CO243" i="1"/>
  <c r="AT244" i="1"/>
  <c r="AU244" i="1"/>
  <c r="BM244" i="1" s="1"/>
  <c r="AV244" i="1"/>
  <c r="BZ244" i="1"/>
  <c r="CD244" i="1"/>
  <c r="CC244" i="1" s="1"/>
  <c r="CE244" i="1"/>
  <c r="CF244" i="1"/>
  <c r="CH244" i="1"/>
  <c r="AW244" i="1" s="1" a="1"/>
  <c r="AW244" i="1" s="1"/>
  <c r="CI244" i="1"/>
  <c r="CJ244" i="1"/>
  <c r="CN244" i="1" s="1" a="1"/>
  <c r="CN244" i="1" s="1"/>
  <c r="CO244" i="1"/>
  <c r="AT245" i="1"/>
  <c r="BL245" i="1" s="1"/>
  <c r="AU245" i="1"/>
  <c r="BM245" i="1" s="1"/>
  <c r="AV245" i="1"/>
  <c r="BZ245" i="1"/>
  <c r="CD245" i="1"/>
  <c r="CC245" i="1" s="1"/>
  <c r="CB245" i="1" s="1"/>
  <c r="CE245" i="1"/>
  <c r="CF245" i="1"/>
  <c r="CH245" i="1"/>
  <c r="AW245" i="1" s="1" a="1"/>
  <c r="AW245" i="1" s="1"/>
  <c r="CI245" i="1"/>
  <c r="CJ245" i="1"/>
  <c r="CL245" i="1" s="1" a="1"/>
  <c r="CL245" i="1" s="1"/>
  <c r="CO245" i="1"/>
  <c r="AT246" i="1"/>
  <c r="AU246" i="1"/>
  <c r="BM246" i="1" s="1"/>
  <c r="AV246" i="1"/>
  <c r="BZ246" i="1"/>
  <c r="CD246" i="1"/>
  <c r="CC246" i="1" s="1"/>
  <c r="CE246" i="1"/>
  <c r="CF246" i="1"/>
  <c r="CH246" i="1"/>
  <c r="AW246" i="1" s="1" a="1"/>
  <c r="AW246" i="1" s="1"/>
  <c r="CI246" i="1"/>
  <c r="CJ246" i="1"/>
  <c r="CO246" i="1"/>
  <c r="AT247" i="1"/>
  <c r="AU247" i="1"/>
  <c r="BM247" i="1" s="1"/>
  <c r="AV247" i="1"/>
  <c r="BZ247" i="1"/>
  <c r="CD247" i="1"/>
  <c r="CC247" i="1" s="1"/>
  <c r="CE247" i="1"/>
  <c r="CF247" i="1"/>
  <c r="CH247" i="1"/>
  <c r="AW247" i="1" s="1" a="1"/>
  <c r="AW247" i="1" s="1"/>
  <c r="CI247" i="1"/>
  <c r="CJ247" i="1"/>
  <c r="CO247" i="1"/>
  <c r="AT248" i="1"/>
  <c r="BL248" i="1" s="1"/>
  <c r="AU248" i="1"/>
  <c r="BM248" i="1" s="1"/>
  <c r="AV248" i="1"/>
  <c r="BZ248" i="1"/>
  <c r="CD248" i="1"/>
  <c r="CC248" i="1" s="1"/>
  <c r="CE248" i="1"/>
  <c r="CF248" i="1"/>
  <c r="CH248" i="1"/>
  <c r="AW248" i="1" s="1" a="1"/>
  <c r="AW248" i="1" s="1"/>
  <c r="CI248" i="1"/>
  <c r="CJ248" i="1"/>
  <c r="CO248" i="1"/>
  <c r="AT249" i="1"/>
  <c r="AU249" i="1"/>
  <c r="BM249" i="1" s="1"/>
  <c r="AV249" i="1"/>
  <c r="BZ249" i="1"/>
  <c r="CD249" i="1"/>
  <c r="CC249" i="1" s="1"/>
  <c r="CE249" i="1"/>
  <c r="CF249" i="1"/>
  <c r="CH249" i="1"/>
  <c r="AW249" i="1" s="1" a="1"/>
  <c r="AW249" i="1" s="1"/>
  <c r="CI249" i="1"/>
  <c r="CJ249" i="1"/>
  <c r="CN249" i="1" s="1" a="1"/>
  <c r="CN249" i="1" s="1"/>
  <c r="CO249" i="1"/>
  <c r="AT250" i="1"/>
  <c r="BL250" i="1" s="1"/>
  <c r="AU250" i="1"/>
  <c r="BM250" i="1" s="1"/>
  <c r="AV250" i="1"/>
  <c r="BZ250" i="1"/>
  <c r="CD250" i="1"/>
  <c r="CC250" i="1" s="1"/>
  <c r="CB250" i="1" s="1"/>
  <c r="CE250" i="1"/>
  <c r="CF250" i="1"/>
  <c r="CH250" i="1"/>
  <c r="AW250" i="1" s="1" a="1"/>
  <c r="AW250" i="1" s="1"/>
  <c r="CI250" i="1"/>
  <c r="CJ250" i="1"/>
  <c r="CL250" i="1" s="1" a="1"/>
  <c r="CL250" i="1" s="1"/>
  <c r="CM250" i="1" a="1"/>
  <c r="CM250" i="1" s="1"/>
  <c r="CO250" i="1"/>
  <c r="AO250" i="1" s="1"/>
  <c r="AT251" i="1"/>
  <c r="BL251" i="1" s="1"/>
  <c r="AU251" i="1"/>
  <c r="BM251" i="1" s="1"/>
  <c r="AV251" i="1"/>
  <c r="BZ251" i="1"/>
  <c r="CD251" i="1"/>
  <c r="CC251" i="1" s="1"/>
  <c r="CE251" i="1"/>
  <c r="CF251" i="1"/>
  <c r="CH251" i="1"/>
  <c r="AW251" i="1" s="1" a="1"/>
  <c r="AW251" i="1" s="1"/>
  <c r="CI251" i="1"/>
  <c r="CJ251" i="1"/>
  <c r="CK251" i="1" s="1" a="1"/>
  <c r="CK251" i="1" s="1"/>
  <c r="CO251" i="1"/>
  <c r="AT252" i="1"/>
  <c r="AU252" i="1"/>
  <c r="BM252" i="1" s="1"/>
  <c r="AV252" i="1"/>
  <c r="BL252" i="1"/>
  <c r="BZ252" i="1"/>
  <c r="CD252" i="1"/>
  <c r="CC252" i="1" s="1"/>
  <c r="AY252" i="1" s="1"/>
  <c r="CE252" i="1"/>
  <c r="CF252" i="1"/>
  <c r="CH252" i="1"/>
  <c r="CI252" i="1"/>
  <c r="CJ252" i="1"/>
  <c r="CM252" i="1" s="1" a="1"/>
  <c r="CM252" i="1" s="1"/>
  <c r="CO252" i="1"/>
  <c r="AT253" i="1"/>
  <c r="AU253" i="1"/>
  <c r="BM253" i="1" s="1"/>
  <c r="AV253" i="1"/>
  <c r="BL253" i="1"/>
  <c r="BZ253" i="1"/>
  <c r="CD253" i="1"/>
  <c r="CC253" i="1" s="1"/>
  <c r="CE253" i="1"/>
  <c r="CF253" i="1"/>
  <c r="CH253" i="1"/>
  <c r="AW253" i="1" s="1" a="1"/>
  <c r="AW253" i="1" s="1"/>
  <c r="CI253" i="1"/>
  <c r="CJ253" i="1"/>
  <c r="CL253" i="1" s="1" a="1"/>
  <c r="CL253" i="1" s="1"/>
  <c r="CO253" i="1"/>
  <c r="AT254" i="1"/>
  <c r="AU254" i="1"/>
  <c r="BM254" i="1" s="1"/>
  <c r="AV254" i="1"/>
  <c r="BZ254" i="1"/>
  <c r="CD254" i="1"/>
  <c r="CC254" i="1" s="1"/>
  <c r="CE254" i="1"/>
  <c r="CF254" i="1"/>
  <c r="CH254" i="1"/>
  <c r="AW254" i="1" s="1" a="1"/>
  <c r="AW254" i="1" s="1"/>
  <c r="CI254" i="1"/>
  <c r="CJ254" i="1"/>
  <c r="CK254" i="1" s="1" a="1"/>
  <c r="CK254" i="1" s="1"/>
  <c r="CO254" i="1"/>
  <c r="AT255" i="1"/>
  <c r="AU255" i="1"/>
  <c r="AV255" i="1"/>
  <c r="BL255" i="1"/>
  <c r="BZ255" i="1"/>
  <c r="CD255" i="1"/>
  <c r="CC255" i="1" s="1"/>
  <c r="CB255" i="1" s="1"/>
  <c r="CE255" i="1"/>
  <c r="CF255" i="1"/>
  <c r="CH255" i="1"/>
  <c r="AW255" i="1" s="1" a="1"/>
  <c r="AW255" i="1" s="1"/>
  <c r="CI255" i="1"/>
  <c r="CJ255" i="1"/>
  <c r="CL255" i="1" s="1" a="1"/>
  <c r="CL255" i="1" s="1"/>
  <c r="CO255" i="1"/>
  <c r="AT256" i="1"/>
  <c r="BL256" i="1" s="1"/>
  <c r="AU256" i="1"/>
  <c r="AV256" i="1"/>
  <c r="BM256" i="1"/>
  <c r="BZ256" i="1"/>
  <c r="CD256" i="1"/>
  <c r="CC256" i="1" s="1"/>
  <c r="CE256" i="1"/>
  <c r="CF256" i="1"/>
  <c r="CH256" i="1"/>
  <c r="AW256" i="1" s="1" a="1"/>
  <c r="AW256" i="1" s="1"/>
  <c r="CI256" i="1"/>
  <c r="CJ256" i="1"/>
  <c r="CL256" i="1" s="1" a="1"/>
  <c r="CL256" i="1" s="1"/>
  <c r="CN256" i="1" a="1"/>
  <c r="CN256" i="1" s="1"/>
  <c r="CO256" i="1"/>
  <c r="AT257" i="1"/>
  <c r="BL257" i="1" s="1"/>
  <c r="AU257" i="1"/>
  <c r="BM257" i="1" s="1"/>
  <c r="AV257" i="1"/>
  <c r="BZ257" i="1"/>
  <c r="CD257" i="1"/>
  <c r="CC257" i="1" s="1"/>
  <c r="CE257" i="1"/>
  <c r="CF257" i="1"/>
  <c r="CH257" i="1"/>
  <c r="AW257" i="1" s="1" a="1"/>
  <c r="AW257" i="1" s="1"/>
  <c r="CI257" i="1"/>
  <c r="CJ257" i="1"/>
  <c r="CL257" i="1" s="1" a="1"/>
  <c r="CL257" i="1" s="1"/>
  <c r="CO257" i="1"/>
  <c r="AT258" i="1"/>
  <c r="AU258" i="1"/>
  <c r="BM258" i="1" s="1"/>
  <c r="AV258" i="1"/>
  <c r="BZ258" i="1"/>
  <c r="CD258" i="1"/>
  <c r="CC258" i="1" s="1"/>
  <c r="CB258" i="1" s="1"/>
  <c r="CE258" i="1"/>
  <c r="CF258" i="1"/>
  <c r="CH258" i="1"/>
  <c r="AW258" i="1" s="1" a="1"/>
  <c r="AW258" i="1" s="1"/>
  <c r="CI258" i="1"/>
  <c r="CJ258" i="1"/>
  <c r="CO258" i="1"/>
  <c r="AO258" i="1" s="1"/>
  <c r="AT259" i="1"/>
  <c r="BL259" i="1" s="1"/>
  <c r="AU259" i="1"/>
  <c r="BM259" i="1" s="1"/>
  <c r="AV259" i="1"/>
  <c r="BZ259" i="1"/>
  <c r="CD259" i="1"/>
  <c r="CC259" i="1" s="1"/>
  <c r="CE259" i="1"/>
  <c r="CF259" i="1"/>
  <c r="CH259" i="1"/>
  <c r="AW259" i="1" s="1" a="1"/>
  <c r="AW259" i="1" s="1"/>
  <c r="CI259" i="1"/>
  <c r="CJ259" i="1"/>
  <c r="CN259" i="1" s="1" a="1"/>
  <c r="CN259" i="1" s="1"/>
  <c r="CO259" i="1"/>
  <c r="AT260" i="1"/>
  <c r="AU260" i="1"/>
  <c r="BM260" i="1" s="1"/>
  <c r="AV260" i="1"/>
  <c r="BL260" i="1"/>
  <c r="BZ260" i="1"/>
  <c r="CD260" i="1"/>
  <c r="CC260" i="1" s="1"/>
  <c r="CE260" i="1"/>
  <c r="CF260" i="1"/>
  <c r="CH260" i="1"/>
  <c r="AW260" i="1" s="1" a="1"/>
  <c r="AW260" i="1" s="1"/>
  <c r="CI260" i="1"/>
  <c r="CJ260" i="1"/>
  <c r="CL260" i="1" s="1" a="1"/>
  <c r="CL260" i="1" s="1"/>
  <c r="CO260" i="1"/>
  <c r="AT261" i="1"/>
  <c r="AU261" i="1"/>
  <c r="BM261" i="1" s="1"/>
  <c r="AV261" i="1"/>
  <c r="BL261" i="1"/>
  <c r="BZ261" i="1"/>
  <c r="CD261" i="1"/>
  <c r="CC261" i="1" s="1"/>
  <c r="CE261" i="1"/>
  <c r="CF261" i="1"/>
  <c r="CH261" i="1"/>
  <c r="AW261" i="1" s="1" a="1"/>
  <c r="AW261" i="1" s="1"/>
  <c r="CI261" i="1"/>
  <c r="CJ261" i="1"/>
  <c r="CN261" i="1" s="1" a="1"/>
  <c r="CN261" i="1" s="1"/>
  <c r="CO261" i="1"/>
  <c r="AT262" i="1"/>
  <c r="AU262" i="1"/>
  <c r="BM262" i="1" s="1"/>
  <c r="AV262" i="1"/>
  <c r="BZ262" i="1"/>
  <c r="CD262" i="1"/>
  <c r="CC262" i="1" s="1"/>
  <c r="CE262" i="1"/>
  <c r="CF262" i="1"/>
  <c r="CH262" i="1"/>
  <c r="AW262" i="1" s="1" a="1"/>
  <c r="AW262" i="1" s="1"/>
  <c r="CI262" i="1"/>
  <c r="CJ262" i="1"/>
  <c r="CL262" i="1" s="1" a="1"/>
  <c r="CL262" i="1" s="1"/>
  <c r="CO262" i="1"/>
  <c r="AT263" i="1"/>
  <c r="AU263" i="1"/>
  <c r="BM263" i="1" s="1"/>
  <c r="AV263" i="1"/>
  <c r="BL263" i="1"/>
  <c r="BZ263" i="1"/>
  <c r="CD263" i="1"/>
  <c r="CC263" i="1" s="1"/>
  <c r="CB263" i="1" s="1"/>
  <c r="CE263" i="1"/>
  <c r="CF263" i="1"/>
  <c r="CH263" i="1"/>
  <c r="AW263" i="1" s="1" a="1"/>
  <c r="AW263" i="1" s="1"/>
  <c r="CI263" i="1"/>
  <c r="CJ263" i="1"/>
  <c r="CL263" i="1" s="1" a="1"/>
  <c r="CL263" i="1" s="1"/>
  <c r="CO263" i="1"/>
  <c r="AT264" i="1"/>
  <c r="AU264" i="1"/>
  <c r="BM264" i="1" s="1"/>
  <c r="AV264" i="1"/>
  <c r="BZ264" i="1"/>
  <c r="CD264" i="1"/>
  <c r="CC264" i="1" s="1"/>
  <c r="CE264" i="1"/>
  <c r="CF264" i="1"/>
  <c r="CH264" i="1"/>
  <c r="AW264" i="1" s="1" a="1"/>
  <c r="AW264" i="1" s="1"/>
  <c r="CI264" i="1"/>
  <c r="CJ264" i="1"/>
  <c r="CO264" i="1"/>
  <c r="AT265" i="1"/>
  <c r="AU265" i="1"/>
  <c r="BM265" i="1" s="1"/>
  <c r="AV265" i="1"/>
  <c r="BZ265" i="1"/>
  <c r="CD265" i="1"/>
  <c r="CC265" i="1" s="1"/>
  <c r="CE265" i="1"/>
  <c r="CF265" i="1"/>
  <c r="CH265" i="1"/>
  <c r="AW265" i="1" s="1" a="1"/>
  <c r="AW265" i="1" s="1"/>
  <c r="CI265" i="1"/>
  <c r="CJ265" i="1"/>
  <c r="CO265" i="1"/>
  <c r="AT266" i="1"/>
  <c r="AU266" i="1"/>
  <c r="AV266" i="1"/>
  <c r="BL266" i="1"/>
  <c r="BZ266" i="1"/>
  <c r="CD266" i="1"/>
  <c r="CC266" i="1" s="1"/>
  <c r="CE266" i="1"/>
  <c r="CF266" i="1"/>
  <c r="CH266" i="1"/>
  <c r="AW266" i="1" s="1" a="1"/>
  <c r="AW266" i="1" s="1"/>
  <c r="CI266" i="1"/>
  <c r="CJ266" i="1"/>
  <c r="CN266" i="1" s="1" a="1"/>
  <c r="CN266" i="1" s="1"/>
  <c r="CM266" i="1" a="1"/>
  <c r="CM266" i="1" s="1"/>
  <c r="CO266" i="1"/>
  <c r="AT267" i="1"/>
  <c r="AU267" i="1"/>
  <c r="BM267" i="1" s="1"/>
  <c r="AV267" i="1"/>
  <c r="BZ267" i="1"/>
  <c r="CD267" i="1"/>
  <c r="CC267" i="1" s="1"/>
  <c r="CE267" i="1"/>
  <c r="CF267" i="1"/>
  <c r="CH267" i="1"/>
  <c r="AW267" i="1" s="1" a="1"/>
  <c r="AW267" i="1" s="1"/>
  <c r="CI267" i="1"/>
  <c r="CJ267" i="1"/>
  <c r="CN267" i="1" s="1" a="1"/>
  <c r="CN267" i="1" s="1"/>
  <c r="CK267" i="1" a="1"/>
  <c r="CK267" i="1" s="1"/>
  <c r="CO267" i="1"/>
  <c r="AT268" i="1"/>
  <c r="BL268" i="1" s="1"/>
  <c r="AU268" i="1"/>
  <c r="BM268" i="1" s="1"/>
  <c r="AV268" i="1"/>
  <c r="BZ268" i="1"/>
  <c r="CD268" i="1"/>
  <c r="CC268" i="1" s="1"/>
  <c r="CE268" i="1"/>
  <c r="CF268" i="1"/>
  <c r="CH268" i="1"/>
  <c r="AW268" i="1" s="1" a="1"/>
  <c r="AW268" i="1" s="1"/>
  <c r="CI268" i="1"/>
  <c r="CJ268" i="1"/>
  <c r="CO268" i="1"/>
  <c r="AT269" i="1"/>
  <c r="BL269" i="1" s="1"/>
  <c r="AU269" i="1"/>
  <c r="BM269" i="1" s="1"/>
  <c r="AV269" i="1"/>
  <c r="BZ269" i="1"/>
  <c r="CD269" i="1"/>
  <c r="CC269" i="1" s="1"/>
  <c r="CE269" i="1"/>
  <c r="CF269" i="1"/>
  <c r="CH269" i="1"/>
  <c r="AW269" i="1" s="1" a="1"/>
  <c r="AW269" i="1" s="1"/>
  <c r="CI269" i="1"/>
  <c r="CJ269" i="1"/>
  <c r="CK269" i="1" s="1" a="1"/>
  <c r="CK269" i="1" s="1"/>
  <c r="CO269" i="1"/>
  <c r="AT270" i="1"/>
  <c r="AU270" i="1"/>
  <c r="BM270" i="1" s="1"/>
  <c r="AV270" i="1"/>
  <c r="BZ270" i="1"/>
  <c r="CD270" i="1"/>
  <c r="CC270" i="1" s="1"/>
  <c r="CE270" i="1"/>
  <c r="CF270" i="1"/>
  <c r="CH270" i="1"/>
  <c r="AW270" i="1" s="1" a="1"/>
  <c r="AW270" i="1" s="1"/>
  <c r="CI270" i="1"/>
  <c r="CJ270" i="1"/>
  <c r="CK270" i="1" s="1" a="1"/>
  <c r="CK270" i="1" s="1"/>
  <c r="CO270" i="1"/>
  <c r="AT271" i="1"/>
  <c r="BL271" i="1" s="1"/>
  <c r="AU271" i="1"/>
  <c r="BM271" i="1" s="1"/>
  <c r="AV271" i="1"/>
  <c r="BZ271" i="1"/>
  <c r="CD271" i="1"/>
  <c r="CC271" i="1" s="1"/>
  <c r="CE271" i="1"/>
  <c r="CF271" i="1"/>
  <c r="CH271" i="1"/>
  <c r="AW271" i="1" s="1" a="1"/>
  <c r="AW271" i="1" s="1"/>
  <c r="CI271" i="1"/>
  <c r="CJ271" i="1"/>
  <c r="CL271" i="1" s="1" a="1"/>
  <c r="CL271" i="1" s="1"/>
  <c r="CO271" i="1"/>
  <c r="AT272" i="1"/>
  <c r="AU272" i="1"/>
  <c r="BM272" i="1" s="1"/>
  <c r="AV272" i="1"/>
  <c r="BZ272" i="1"/>
  <c r="CD272" i="1"/>
  <c r="CC272" i="1" s="1"/>
  <c r="CE272" i="1"/>
  <c r="CF272" i="1"/>
  <c r="CH272" i="1"/>
  <c r="AW272" i="1" s="1" a="1"/>
  <c r="AW272" i="1" s="1"/>
  <c r="CI272" i="1"/>
  <c r="CJ272" i="1"/>
  <c r="CO272" i="1"/>
  <c r="AT273" i="1"/>
  <c r="AU273" i="1"/>
  <c r="BM273" i="1" s="1"/>
  <c r="AV273" i="1"/>
  <c r="BZ273" i="1"/>
  <c r="CD273" i="1"/>
  <c r="CC273" i="1" s="1"/>
  <c r="AY273" i="1" s="1"/>
  <c r="CE273" i="1"/>
  <c r="CF273" i="1"/>
  <c r="CH273" i="1"/>
  <c r="AW273" i="1" s="1" a="1"/>
  <c r="AW273" i="1" s="1"/>
  <c r="CI273" i="1"/>
  <c r="CJ273" i="1"/>
  <c r="CO273" i="1"/>
  <c r="AT274" i="1"/>
  <c r="AU274" i="1"/>
  <c r="AV274" i="1"/>
  <c r="BL274" i="1"/>
  <c r="BZ274" i="1"/>
  <c r="CD274" i="1"/>
  <c r="CC274" i="1" s="1"/>
  <c r="CE274" i="1"/>
  <c r="CF274" i="1"/>
  <c r="CH274" i="1"/>
  <c r="AW274" i="1" s="1" a="1"/>
  <c r="AW274" i="1" s="1"/>
  <c r="CI274" i="1"/>
  <c r="CJ274" i="1"/>
  <c r="CO274" i="1"/>
  <c r="AT275" i="1"/>
  <c r="AU275" i="1"/>
  <c r="BM275" i="1" s="1"/>
  <c r="AV275" i="1"/>
  <c r="BC275" i="1" a="1"/>
  <c r="BC275" i="1" s="1"/>
  <c r="BZ275" i="1"/>
  <c r="CD275" i="1"/>
  <c r="CC275" i="1" s="1"/>
  <c r="CE275" i="1"/>
  <c r="CF275" i="1"/>
  <c r="CH275" i="1"/>
  <c r="AW275" i="1" s="1" a="1"/>
  <c r="AW275" i="1" s="1"/>
  <c r="CI275" i="1"/>
  <c r="CJ275" i="1"/>
  <c r="CK275" i="1" s="1" a="1"/>
  <c r="CK275" i="1" s="1"/>
  <c r="CO275" i="1"/>
  <c r="AT276" i="1"/>
  <c r="AU276" i="1"/>
  <c r="BM276" i="1" s="1"/>
  <c r="AV276" i="1"/>
  <c r="BL276" i="1"/>
  <c r="BZ276" i="1"/>
  <c r="CD276" i="1"/>
  <c r="CC276" i="1" s="1"/>
  <c r="CE276" i="1"/>
  <c r="CF276" i="1"/>
  <c r="CH276" i="1"/>
  <c r="AW276" i="1" s="1" a="1"/>
  <c r="AW276" i="1" s="1"/>
  <c r="CI276" i="1"/>
  <c r="CJ276" i="1"/>
  <c r="CL276" i="1" s="1" a="1"/>
  <c r="CL276" i="1" s="1"/>
  <c r="CO276" i="1"/>
  <c r="AT277" i="1"/>
  <c r="BL277" i="1" s="1"/>
  <c r="AU277" i="1"/>
  <c r="BM277" i="1" s="1"/>
  <c r="AV277" i="1"/>
  <c r="BZ277" i="1"/>
  <c r="CD277" i="1"/>
  <c r="CC277" i="1" s="1"/>
  <c r="CB277" i="1" s="1"/>
  <c r="CE277" i="1"/>
  <c r="CF277" i="1"/>
  <c r="CH277" i="1"/>
  <c r="AW277" i="1" s="1" a="1"/>
  <c r="AW277" i="1" s="1"/>
  <c r="CI277" i="1"/>
  <c r="CJ277" i="1"/>
  <c r="CK277" i="1" s="1" a="1"/>
  <c r="CK277" i="1" s="1"/>
  <c r="CO277" i="1"/>
  <c r="AT278" i="1"/>
  <c r="AU278" i="1"/>
  <c r="BM278" i="1" s="1"/>
  <c r="AV278" i="1"/>
  <c r="BZ278" i="1"/>
  <c r="CD278" i="1"/>
  <c r="CC278" i="1" s="1"/>
  <c r="CE278" i="1"/>
  <c r="CF278" i="1"/>
  <c r="CH278" i="1"/>
  <c r="AW278" i="1" s="1" a="1"/>
  <c r="AW278" i="1" s="1"/>
  <c r="CI278" i="1"/>
  <c r="CJ278" i="1"/>
  <c r="CO278" i="1"/>
  <c r="AT279" i="1"/>
  <c r="AU279" i="1"/>
  <c r="BM279" i="1" s="1"/>
  <c r="AV279" i="1"/>
  <c r="BZ279" i="1"/>
  <c r="CD279" i="1"/>
  <c r="CC279" i="1" s="1"/>
  <c r="CE279" i="1"/>
  <c r="CF279" i="1"/>
  <c r="CH279" i="1"/>
  <c r="AW279" i="1" s="1" a="1"/>
  <c r="AW279" i="1" s="1"/>
  <c r="CI279" i="1"/>
  <c r="CJ279" i="1"/>
  <c r="CL279" i="1" s="1" a="1"/>
  <c r="CL279" i="1" s="1"/>
  <c r="CN279" i="1" a="1"/>
  <c r="CN279" i="1" s="1"/>
  <c r="CO279" i="1"/>
  <c r="AT280" i="1"/>
  <c r="AU280" i="1"/>
  <c r="BM280" i="1" s="1"/>
  <c r="AV280" i="1"/>
  <c r="BZ280" i="1"/>
  <c r="CD280" i="1"/>
  <c r="CC280" i="1" s="1"/>
  <c r="CE280" i="1"/>
  <c r="CF280" i="1"/>
  <c r="CH280" i="1"/>
  <c r="AW280" i="1" s="1" a="1"/>
  <c r="AW280" i="1" s="1"/>
  <c r="CI280" i="1"/>
  <c r="CJ280" i="1"/>
  <c r="CO280" i="1"/>
  <c r="AT281" i="1"/>
  <c r="AU281" i="1"/>
  <c r="BM281" i="1" s="1"/>
  <c r="AV281" i="1"/>
  <c r="BZ281" i="1"/>
  <c r="CD281" i="1"/>
  <c r="CC281" i="1" s="1"/>
  <c r="AY281" i="1" s="1"/>
  <c r="CE281" i="1"/>
  <c r="CF281" i="1"/>
  <c r="CH281" i="1"/>
  <c r="AW281" i="1" s="1" a="1"/>
  <c r="AW281" i="1" s="1"/>
  <c r="CI281" i="1"/>
  <c r="CJ281" i="1"/>
  <c r="CL281" i="1" s="1" a="1"/>
  <c r="CL281" i="1" s="1"/>
  <c r="CO281" i="1"/>
  <c r="AT282" i="1"/>
  <c r="AU282" i="1"/>
  <c r="AV282" i="1"/>
  <c r="BL282" i="1"/>
  <c r="BZ282" i="1"/>
  <c r="CD282" i="1"/>
  <c r="CC282" i="1" s="1"/>
  <c r="CE282" i="1"/>
  <c r="CF282" i="1"/>
  <c r="CH282" i="1"/>
  <c r="AW282" i="1" s="1" a="1"/>
  <c r="AW282" i="1" s="1"/>
  <c r="CI282" i="1"/>
  <c r="CJ282" i="1"/>
  <c r="CO282" i="1"/>
  <c r="AT283" i="1"/>
  <c r="AU283" i="1"/>
  <c r="BM283" i="1" s="1"/>
  <c r="AV283" i="1"/>
  <c r="BZ283" i="1"/>
  <c r="CD283" i="1"/>
  <c r="CC283" i="1" s="1"/>
  <c r="CE283" i="1"/>
  <c r="CF283" i="1"/>
  <c r="CH283" i="1"/>
  <c r="AW283" i="1" s="1" a="1"/>
  <c r="AW283" i="1" s="1"/>
  <c r="CI283" i="1"/>
  <c r="CJ283" i="1"/>
  <c r="CN283" i="1" s="1" a="1"/>
  <c r="CN283" i="1" s="1"/>
  <c r="CO283" i="1"/>
  <c r="AT284" i="1"/>
  <c r="BL284" i="1" s="1"/>
  <c r="AU284" i="1"/>
  <c r="BM284" i="1" s="1"/>
  <c r="AV284" i="1"/>
  <c r="BZ284" i="1"/>
  <c r="CD284" i="1"/>
  <c r="CC284" i="1" s="1"/>
  <c r="CE284" i="1"/>
  <c r="CF284" i="1"/>
  <c r="CH284" i="1"/>
  <c r="AW284" i="1" s="1" a="1"/>
  <c r="AW284" i="1" s="1"/>
  <c r="CI284" i="1"/>
  <c r="CJ284" i="1"/>
  <c r="CL284" i="1" s="1" a="1"/>
  <c r="CL284" i="1" s="1"/>
  <c r="CM284" i="1" a="1"/>
  <c r="CM284" i="1" s="1"/>
  <c r="CO284" i="1"/>
  <c r="AT285" i="1"/>
  <c r="BL285" i="1" s="1"/>
  <c r="AU285" i="1"/>
  <c r="BM285" i="1" s="1"/>
  <c r="AV285" i="1"/>
  <c r="BZ285" i="1"/>
  <c r="CD285" i="1"/>
  <c r="CC285" i="1" s="1"/>
  <c r="CB285" i="1" s="1"/>
  <c r="CE285" i="1"/>
  <c r="CF285" i="1"/>
  <c r="CH285" i="1"/>
  <c r="AW285" i="1" s="1" a="1"/>
  <c r="AW285" i="1" s="1"/>
  <c r="CI285" i="1"/>
  <c r="CJ285" i="1"/>
  <c r="CK285" i="1" s="1" a="1"/>
  <c r="CK285" i="1" s="1"/>
  <c r="CO285" i="1"/>
  <c r="AT286" i="1"/>
  <c r="AU286" i="1"/>
  <c r="AV286" i="1"/>
  <c r="BM286" i="1"/>
  <c r="BZ286" i="1"/>
  <c r="CD286" i="1"/>
  <c r="CC286" i="1" s="1"/>
  <c r="AY286" i="1" s="1"/>
  <c r="CE286" i="1"/>
  <c r="CF286" i="1"/>
  <c r="CH286" i="1"/>
  <c r="AW286" i="1" s="1" a="1"/>
  <c r="AW286" i="1" s="1"/>
  <c r="CI286" i="1"/>
  <c r="CJ286" i="1"/>
  <c r="CO286" i="1"/>
  <c r="AT287" i="1"/>
  <c r="BL287" i="1" s="1"/>
  <c r="AU287" i="1"/>
  <c r="BM287" i="1" s="1"/>
  <c r="AV287" i="1"/>
  <c r="BZ287" i="1"/>
  <c r="CD287" i="1"/>
  <c r="CC287" i="1" s="1"/>
  <c r="CB287" i="1" s="1"/>
  <c r="CE287" i="1"/>
  <c r="CF287" i="1"/>
  <c r="CH287" i="1"/>
  <c r="AW287" i="1" s="1" a="1"/>
  <c r="AW287" i="1" s="1"/>
  <c r="CI287" i="1"/>
  <c r="CJ287" i="1"/>
  <c r="CO287" i="1"/>
  <c r="AT288" i="1"/>
  <c r="AU288" i="1"/>
  <c r="BM288" i="1" s="1"/>
  <c r="AV288" i="1"/>
  <c r="BZ288" i="1"/>
  <c r="CD288" i="1"/>
  <c r="CC288" i="1" s="1"/>
  <c r="CE288" i="1"/>
  <c r="CF288" i="1"/>
  <c r="CH288" i="1"/>
  <c r="AW288" i="1" s="1" a="1"/>
  <c r="AW288" i="1" s="1"/>
  <c r="CI288" i="1"/>
  <c r="CJ288" i="1"/>
  <c r="CO288" i="1"/>
  <c r="AT289" i="1"/>
  <c r="AU289" i="1"/>
  <c r="BM289" i="1" s="1"/>
  <c r="AV289" i="1"/>
  <c r="BZ289" i="1"/>
  <c r="CD289" i="1"/>
  <c r="CC289" i="1" s="1"/>
  <c r="CB289" i="1" s="1"/>
  <c r="CE289" i="1"/>
  <c r="CF289" i="1"/>
  <c r="CH289" i="1"/>
  <c r="AW289" i="1" s="1" a="1"/>
  <c r="AW289" i="1" s="1"/>
  <c r="CI289" i="1"/>
  <c r="CJ289" i="1"/>
  <c r="CN289" i="1" s="1" a="1"/>
  <c r="CN289" i="1" s="1"/>
  <c r="CO289" i="1"/>
  <c r="AT290" i="1"/>
  <c r="BL290" i="1" s="1"/>
  <c r="AU290" i="1"/>
  <c r="BM290" i="1" s="1"/>
  <c r="AV290" i="1"/>
  <c r="BZ290" i="1"/>
  <c r="CD290" i="1"/>
  <c r="CC290" i="1" s="1"/>
  <c r="CB290" i="1" s="1"/>
  <c r="CE290" i="1"/>
  <c r="CF290" i="1"/>
  <c r="CH290" i="1"/>
  <c r="AW290" i="1" s="1" a="1"/>
  <c r="AW290" i="1" s="1"/>
  <c r="CI290" i="1"/>
  <c r="CJ290" i="1"/>
  <c r="CO290" i="1"/>
  <c r="AT291" i="1"/>
  <c r="AU291" i="1"/>
  <c r="AV291" i="1"/>
  <c r="BM291" i="1"/>
  <c r="BZ291" i="1"/>
  <c r="CD291" i="1"/>
  <c r="CC291" i="1" s="1"/>
  <c r="AY291" i="1" s="1"/>
  <c r="CE291" i="1"/>
  <c r="CF291" i="1"/>
  <c r="CH291" i="1"/>
  <c r="AW291" i="1" s="1" a="1"/>
  <c r="AW291" i="1" s="1"/>
  <c r="CI291" i="1"/>
  <c r="CJ291" i="1"/>
  <c r="CO291" i="1"/>
  <c r="AT292" i="1"/>
  <c r="BL292" i="1" s="1"/>
  <c r="AU292" i="1"/>
  <c r="BM292" i="1" s="1"/>
  <c r="AV292" i="1"/>
  <c r="BZ292" i="1"/>
  <c r="CD292" i="1"/>
  <c r="CC292" i="1" s="1"/>
  <c r="CB292" i="1" s="1"/>
  <c r="CE292" i="1"/>
  <c r="CF292" i="1"/>
  <c r="CH292" i="1"/>
  <c r="AW292" i="1" s="1" a="1"/>
  <c r="AW292" i="1" s="1"/>
  <c r="CI292" i="1"/>
  <c r="CJ292" i="1"/>
  <c r="CL292" i="1" s="1" a="1"/>
  <c r="CL292" i="1" s="1"/>
  <c r="CO292" i="1"/>
  <c r="AT293" i="1"/>
  <c r="BL293" i="1" s="1"/>
  <c r="AU293" i="1"/>
  <c r="BM293" i="1" s="1"/>
  <c r="AV293" i="1"/>
  <c r="BZ293" i="1"/>
  <c r="CD293" i="1"/>
  <c r="CC293" i="1" s="1"/>
  <c r="CB293" i="1" s="1"/>
  <c r="CE293" i="1"/>
  <c r="CF293" i="1"/>
  <c r="CH293" i="1"/>
  <c r="AW293" i="1" s="1" a="1"/>
  <c r="AW293" i="1" s="1"/>
  <c r="CI293" i="1"/>
  <c r="CJ293" i="1"/>
  <c r="CK293" i="1" s="1" a="1"/>
  <c r="CK293" i="1" s="1"/>
  <c r="CL293" i="1" a="1"/>
  <c r="CL293" i="1" s="1"/>
  <c r="CO293" i="1"/>
  <c r="AT294" i="1"/>
  <c r="BL294" i="1" s="1"/>
  <c r="AU294" i="1"/>
  <c r="AV294" i="1"/>
  <c r="BM294" i="1"/>
  <c r="BZ294" i="1"/>
  <c r="CD294" i="1"/>
  <c r="CC294" i="1" s="1"/>
  <c r="CB294" i="1" s="1"/>
  <c r="CE294" i="1"/>
  <c r="CF294" i="1"/>
  <c r="CH294" i="1"/>
  <c r="AW294" i="1" s="1" a="1"/>
  <c r="AW294" i="1" s="1"/>
  <c r="CI294" i="1"/>
  <c r="CJ294" i="1"/>
  <c r="CM294" i="1" s="1" a="1"/>
  <c r="CM294" i="1" s="1"/>
  <c r="CO294" i="1"/>
  <c r="AT295" i="1"/>
  <c r="BL295" i="1" s="1"/>
  <c r="AU295" i="1"/>
  <c r="BM295" i="1" s="1"/>
  <c r="AV295" i="1"/>
  <c r="BZ295" i="1"/>
  <c r="CD295" i="1"/>
  <c r="CC295" i="1" s="1"/>
  <c r="CE295" i="1"/>
  <c r="CF295" i="1"/>
  <c r="CH295" i="1"/>
  <c r="AW295" i="1" s="1" a="1"/>
  <c r="AW295" i="1" s="1"/>
  <c r="CI295" i="1"/>
  <c r="CJ295" i="1"/>
  <c r="CO295" i="1"/>
  <c r="AT296" i="1"/>
  <c r="AU296" i="1"/>
  <c r="AV296" i="1"/>
  <c r="BM296" i="1"/>
  <c r="BZ296" i="1"/>
  <c r="CD296" i="1"/>
  <c r="CC296" i="1" s="1"/>
  <c r="AY296" i="1" s="1"/>
  <c r="CE296" i="1"/>
  <c r="CF296" i="1"/>
  <c r="CH296" i="1"/>
  <c r="AW296" i="1" s="1" a="1"/>
  <c r="AW296" i="1" s="1"/>
  <c r="CI296" i="1"/>
  <c r="CJ296" i="1"/>
  <c r="CL296" i="1" s="1" a="1"/>
  <c r="CL296" i="1" s="1"/>
  <c r="CO296" i="1"/>
  <c r="AO296" i="1" s="1"/>
  <c r="AT297" i="1"/>
  <c r="BL297" i="1" s="1"/>
  <c r="AU297" i="1"/>
  <c r="AV297" i="1"/>
  <c r="BZ297" i="1"/>
  <c r="CD297" i="1"/>
  <c r="CC297" i="1" s="1"/>
  <c r="CE297" i="1"/>
  <c r="CF297" i="1"/>
  <c r="CH297" i="1"/>
  <c r="AW297" i="1" s="1" a="1"/>
  <c r="AW297" i="1" s="1"/>
  <c r="CI297" i="1"/>
  <c r="CJ297" i="1"/>
  <c r="CL297" i="1" s="1" a="1"/>
  <c r="CL297" i="1" s="1"/>
  <c r="CO297" i="1"/>
  <c r="AT298" i="1"/>
  <c r="BL298" i="1" s="1"/>
  <c r="AU298" i="1"/>
  <c r="BM298" i="1" s="1"/>
  <c r="AV298" i="1"/>
  <c r="BZ298" i="1"/>
  <c r="CD298" i="1"/>
  <c r="CC298" i="1" s="1"/>
  <c r="CE298" i="1"/>
  <c r="CF298" i="1"/>
  <c r="CH298" i="1"/>
  <c r="AW298" i="1" s="1" a="1"/>
  <c r="AW298" i="1" s="1"/>
  <c r="CI298" i="1"/>
  <c r="CJ298" i="1"/>
  <c r="CM298" i="1" s="1" a="1"/>
  <c r="CM298" i="1" s="1"/>
  <c r="CO298" i="1"/>
  <c r="AT299" i="1"/>
  <c r="AU299" i="1"/>
  <c r="BM299" i="1" s="1"/>
  <c r="AV299" i="1"/>
  <c r="BZ299" i="1"/>
  <c r="CD299" i="1"/>
  <c r="CC299" i="1" s="1"/>
  <c r="CE299" i="1"/>
  <c r="CF299" i="1"/>
  <c r="CH299" i="1"/>
  <c r="AW299" i="1" s="1" a="1"/>
  <c r="AW299" i="1" s="1"/>
  <c r="CI299" i="1"/>
  <c r="CJ299" i="1"/>
  <c r="CN299" i="1" a="1"/>
  <c r="CN299" i="1" s="1"/>
  <c r="CO299" i="1"/>
  <c r="AT300" i="1"/>
  <c r="BL300" i="1" s="1"/>
  <c r="AU300" i="1"/>
  <c r="AV300" i="1"/>
  <c r="BZ300" i="1"/>
  <c r="CD300" i="1"/>
  <c r="CC300" i="1" s="1"/>
  <c r="AY300" i="1" s="1"/>
  <c r="CE300" i="1"/>
  <c r="CF300" i="1"/>
  <c r="CH300" i="1"/>
  <c r="AW300" i="1" s="1" a="1"/>
  <c r="AW300" i="1" s="1"/>
  <c r="CI300" i="1"/>
  <c r="CJ300" i="1"/>
  <c r="CK300" i="1" s="1" a="1"/>
  <c r="CK300" i="1" s="1"/>
  <c r="CO300" i="1"/>
  <c r="AT301" i="1"/>
  <c r="BL301" i="1" s="1"/>
  <c r="AU301" i="1"/>
  <c r="BM301" i="1" s="1"/>
  <c r="AV301" i="1"/>
  <c r="BZ301" i="1"/>
  <c r="CD301" i="1"/>
  <c r="CC301" i="1" s="1"/>
  <c r="CE301" i="1"/>
  <c r="CF301" i="1"/>
  <c r="CH301" i="1"/>
  <c r="AW301" i="1" s="1" a="1"/>
  <c r="AW301" i="1" s="1"/>
  <c r="CI301" i="1"/>
  <c r="CJ301" i="1"/>
  <c r="CK301" i="1" s="1" a="1"/>
  <c r="CK301" i="1" s="1"/>
  <c r="CO301" i="1"/>
  <c r="AT302" i="1"/>
  <c r="BL302" i="1" s="1"/>
  <c r="AU302" i="1"/>
  <c r="BM302" i="1" s="1"/>
  <c r="AV302" i="1"/>
  <c r="BZ302" i="1"/>
  <c r="CD302" i="1"/>
  <c r="CC302" i="1" s="1"/>
  <c r="CE302" i="1"/>
  <c r="CF302" i="1"/>
  <c r="CH302" i="1"/>
  <c r="AW302" i="1" s="1" a="1"/>
  <c r="AW302" i="1" s="1"/>
  <c r="CI302" i="1"/>
  <c r="CJ302" i="1"/>
  <c r="CO302" i="1"/>
  <c r="AT303" i="1"/>
  <c r="AU303" i="1"/>
  <c r="BM303" i="1" s="1"/>
  <c r="AV303" i="1"/>
  <c r="BZ303" i="1"/>
  <c r="CD303" i="1"/>
  <c r="CC303" i="1" s="1"/>
  <c r="AY303" i="1" s="1"/>
  <c r="CE303" i="1"/>
  <c r="CF303" i="1"/>
  <c r="CH303" i="1"/>
  <c r="AW303" i="1" s="1" a="1"/>
  <c r="AW303" i="1" s="1"/>
  <c r="CI303" i="1"/>
  <c r="CJ303" i="1"/>
  <c r="CO303" i="1"/>
  <c r="AT304" i="1"/>
  <c r="AU304" i="1"/>
  <c r="BM304" i="1" s="1"/>
  <c r="AV304" i="1"/>
  <c r="BZ304" i="1"/>
  <c r="CD304" i="1"/>
  <c r="CC304" i="1" s="1"/>
  <c r="CE304" i="1"/>
  <c r="CF304" i="1"/>
  <c r="CH304" i="1"/>
  <c r="AW304" i="1" s="1" a="1"/>
  <c r="CI304" i="1"/>
  <c r="CJ304" i="1"/>
  <c r="CO304" i="1"/>
  <c r="AO304" i="1" s="1"/>
  <c r="AT305" i="1"/>
  <c r="BL305" i="1" s="1"/>
  <c r="AU305" i="1"/>
  <c r="AV305" i="1"/>
  <c r="BZ305" i="1"/>
  <c r="CD305" i="1"/>
  <c r="CC305" i="1" s="1"/>
  <c r="CE305" i="1"/>
  <c r="CF305" i="1"/>
  <c r="CH305" i="1"/>
  <c r="AW305" i="1" s="1" a="1"/>
  <c r="AW305" i="1" s="1"/>
  <c r="CI305" i="1"/>
  <c r="CJ305" i="1"/>
  <c r="CK305" i="1" s="1" a="1"/>
  <c r="CK305" i="1" s="1"/>
  <c r="CO305" i="1"/>
  <c r="AT306" i="1"/>
  <c r="BL306" i="1" s="1"/>
  <c r="AU306" i="1"/>
  <c r="AV306" i="1"/>
  <c r="BM306" i="1"/>
  <c r="BZ306" i="1"/>
  <c r="CD306" i="1"/>
  <c r="CC306" i="1" s="1"/>
  <c r="CE306" i="1"/>
  <c r="CF306" i="1"/>
  <c r="CH306" i="1"/>
  <c r="AW306" i="1" s="1" a="1"/>
  <c r="AW306" i="1" s="1"/>
  <c r="CI306" i="1"/>
  <c r="CJ306" i="1"/>
  <c r="CM306" i="1" s="1" a="1"/>
  <c r="CM306" i="1" s="1"/>
  <c r="CO306" i="1"/>
  <c r="AT307" i="1"/>
  <c r="AU307" i="1"/>
  <c r="BM307" i="1" s="1"/>
  <c r="AV307" i="1"/>
  <c r="BZ307" i="1"/>
  <c r="CD307" i="1"/>
  <c r="CC307" i="1" s="1"/>
  <c r="CE307" i="1"/>
  <c r="CF307" i="1"/>
  <c r="CH307" i="1"/>
  <c r="AW307" i="1" s="1" a="1"/>
  <c r="AW307" i="1" s="1"/>
  <c r="CI307" i="1"/>
  <c r="CJ307" i="1"/>
  <c r="CN307" i="1" s="1" a="1"/>
  <c r="CN307" i="1" s="1"/>
  <c r="CO307" i="1"/>
  <c r="AT308" i="1"/>
  <c r="BL308" i="1" s="1"/>
  <c r="AU308" i="1"/>
  <c r="AV308" i="1"/>
  <c r="BZ308" i="1"/>
  <c r="CD308" i="1"/>
  <c r="CC308" i="1" s="1"/>
  <c r="AY308" i="1" s="1"/>
  <c r="CE308" i="1"/>
  <c r="CF308" i="1"/>
  <c r="CH308" i="1"/>
  <c r="AW308" i="1" s="1" a="1"/>
  <c r="AW308" i="1" s="1"/>
  <c r="CI308" i="1"/>
  <c r="CJ308" i="1"/>
  <c r="CK308" i="1" s="1" a="1"/>
  <c r="CK308" i="1" s="1"/>
  <c r="CM308" i="1" a="1"/>
  <c r="CM308" i="1" s="1"/>
  <c r="CO308" i="1"/>
  <c r="AT309" i="1"/>
  <c r="BL309" i="1" s="1"/>
  <c r="AU309" i="1"/>
  <c r="BM309" i="1" s="1"/>
  <c r="AV309" i="1"/>
  <c r="BZ309" i="1"/>
  <c r="CD309" i="1"/>
  <c r="CC309" i="1" s="1"/>
  <c r="CE309" i="1"/>
  <c r="CF309" i="1"/>
  <c r="CH309" i="1"/>
  <c r="AW309" i="1" s="1" a="1"/>
  <c r="AW309" i="1" s="1"/>
  <c r="CI309" i="1"/>
  <c r="CJ309" i="1"/>
  <c r="CK309" i="1" s="1" a="1"/>
  <c r="CK309" i="1" s="1"/>
  <c r="CO309" i="1"/>
  <c r="AT310" i="1"/>
  <c r="BL310" i="1" s="1"/>
  <c r="AU310" i="1"/>
  <c r="BM310" i="1" s="1"/>
  <c r="AV310" i="1"/>
  <c r="BZ310" i="1"/>
  <c r="CD310" i="1"/>
  <c r="CC310" i="1" s="1"/>
  <c r="CB310" i="1" s="1"/>
  <c r="CE310" i="1"/>
  <c r="CF310" i="1"/>
  <c r="CH310" i="1"/>
  <c r="AW310" i="1" s="1" a="1"/>
  <c r="AW310" i="1" s="1"/>
  <c r="CI310" i="1"/>
  <c r="CJ310" i="1"/>
  <c r="CO310" i="1"/>
  <c r="AT311" i="1"/>
  <c r="AU311" i="1"/>
  <c r="BM311" i="1" s="1"/>
  <c r="AV311" i="1"/>
  <c r="BZ311" i="1"/>
  <c r="CD311" i="1"/>
  <c r="CC311" i="1" s="1"/>
  <c r="AY311" i="1" s="1"/>
  <c r="CE311" i="1"/>
  <c r="CF311" i="1"/>
  <c r="CH311" i="1"/>
  <c r="AW311" i="1" s="1" a="1"/>
  <c r="AW311" i="1" s="1"/>
  <c r="CI311" i="1"/>
  <c r="CJ311" i="1"/>
  <c r="CO311" i="1"/>
  <c r="AT312" i="1"/>
  <c r="AU312" i="1"/>
  <c r="BM312" i="1" s="1"/>
  <c r="AV312" i="1"/>
  <c r="BZ312" i="1"/>
  <c r="CD312" i="1"/>
  <c r="CC312" i="1" s="1"/>
  <c r="CE312" i="1"/>
  <c r="CF312" i="1"/>
  <c r="CH312" i="1"/>
  <c r="AW312" i="1" s="1" a="1"/>
  <c r="AW312" i="1" s="1"/>
  <c r="CI312" i="1"/>
  <c r="CJ312" i="1"/>
  <c r="CM312" i="1" s="1" a="1"/>
  <c r="CM312" i="1" s="1"/>
  <c r="CO312" i="1"/>
  <c r="AT313" i="1"/>
  <c r="BL313" i="1" s="1"/>
  <c r="AU313" i="1"/>
  <c r="AV313" i="1"/>
  <c r="BZ313" i="1"/>
  <c r="CD313" i="1"/>
  <c r="CC313" i="1" s="1"/>
  <c r="CE313" i="1"/>
  <c r="CF313" i="1"/>
  <c r="CH313" i="1"/>
  <c r="AW313" i="1" s="1" a="1"/>
  <c r="AW313" i="1" s="1"/>
  <c r="CI313" i="1"/>
  <c r="CJ313" i="1"/>
  <c r="CM313" i="1" s="1" a="1"/>
  <c r="CM313" i="1" s="1"/>
  <c r="CO313" i="1"/>
  <c r="AT314" i="1"/>
  <c r="AU314" i="1"/>
  <c r="BM314" i="1" s="1"/>
  <c r="AV314" i="1"/>
  <c r="BZ314" i="1"/>
  <c r="CD314" i="1"/>
  <c r="CC314" i="1" s="1"/>
  <c r="CE314" i="1"/>
  <c r="CF314" i="1"/>
  <c r="CH314" i="1"/>
  <c r="AW314" i="1" s="1" a="1"/>
  <c r="AW314" i="1" s="1"/>
  <c r="CI314" i="1"/>
  <c r="CJ314" i="1"/>
  <c r="CO314" i="1"/>
  <c r="AT315" i="1"/>
  <c r="AU315" i="1"/>
  <c r="BM315" i="1" s="1"/>
  <c r="AV315" i="1"/>
  <c r="BZ315" i="1"/>
  <c r="CD315" i="1"/>
  <c r="CC315" i="1" s="1"/>
  <c r="AY315" i="1" s="1"/>
  <c r="CE315" i="1"/>
  <c r="CF315" i="1"/>
  <c r="CH315" i="1"/>
  <c r="AW315" i="1" s="1" a="1"/>
  <c r="AW315" i="1" s="1"/>
  <c r="CI315" i="1"/>
  <c r="CJ315" i="1"/>
  <c r="CO315" i="1"/>
  <c r="AT316" i="1"/>
  <c r="BL316" i="1" s="1"/>
  <c r="AU316" i="1"/>
  <c r="BM316" i="1" s="1"/>
  <c r="AV316" i="1"/>
  <c r="BZ316" i="1"/>
  <c r="CD316" i="1"/>
  <c r="CC316" i="1" s="1"/>
  <c r="CE316" i="1"/>
  <c r="CF316" i="1"/>
  <c r="CH316" i="1"/>
  <c r="AW316" i="1" s="1" a="1"/>
  <c r="AW316" i="1" s="1"/>
  <c r="CI316" i="1"/>
  <c r="CJ316" i="1"/>
  <c r="CK316" i="1" s="1" a="1"/>
  <c r="CK316" i="1" s="1"/>
  <c r="CO316" i="1"/>
  <c r="AT317" i="1"/>
  <c r="AU317" i="1"/>
  <c r="BM317" i="1" s="1"/>
  <c r="AV317" i="1"/>
  <c r="BL317" i="1"/>
  <c r="BZ317" i="1"/>
  <c r="CD317" i="1"/>
  <c r="CC317" i="1" s="1"/>
  <c r="CE317" i="1"/>
  <c r="CF317" i="1"/>
  <c r="CH317" i="1"/>
  <c r="AW317" i="1" s="1" a="1"/>
  <c r="AW317" i="1" s="1"/>
  <c r="CI317" i="1"/>
  <c r="CJ317" i="1"/>
  <c r="CO317" i="1"/>
  <c r="AT318" i="1"/>
  <c r="BL318" i="1" s="1"/>
  <c r="AU318" i="1"/>
  <c r="BM318" i="1" s="1"/>
  <c r="AV318" i="1"/>
  <c r="BZ318" i="1"/>
  <c r="CD318" i="1"/>
  <c r="CC318" i="1" s="1"/>
  <c r="CB318" i="1" s="1"/>
  <c r="CE318" i="1"/>
  <c r="CF318" i="1"/>
  <c r="CH318" i="1"/>
  <c r="AW318" i="1" s="1" a="1"/>
  <c r="AW318" i="1" s="1"/>
  <c r="CI318" i="1"/>
  <c r="CJ318" i="1"/>
  <c r="CN318" i="1" s="1" a="1"/>
  <c r="CN318" i="1" s="1"/>
  <c r="CO318" i="1"/>
  <c r="AT319" i="1"/>
  <c r="AU319" i="1"/>
  <c r="BM319" i="1" s="1"/>
  <c r="AV319" i="1"/>
  <c r="BZ319" i="1"/>
  <c r="CD319" i="1"/>
  <c r="CC319" i="1" s="1"/>
  <c r="CE319" i="1"/>
  <c r="CF319" i="1"/>
  <c r="CH319" i="1"/>
  <c r="AW319" i="1" s="1" a="1"/>
  <c r="AW319" i="1" s="1"/>
  <c r="CI319" i="1"/>
  <c r="CJ319" i="1"/>
  <c r="CK319" i="1" s="1" a="1"/>
  <c r="CK319" i="1" s="1"/>
  <c r="CO319" i="1"/>
  <c r="AT320" i="1"/>
  <c r="BL320" i="1" s="1"/>
  <c r="AU320" i="1"/>
  <c r="BM320" i="1" s="1"/>
  <c r="AV320" i="1"/>
  <c r="BZ320" i="1"/>
  <c r="CD320" i="1"/>
  <c r="CC320" i="1" s="1"/>
  <c r="CE320" i="1"/>
  <c r="CF320" i="1"/>
  <c r="CH320" i="1"/>
  <c r="AW320" i="1" s="1" a="1"/>
  <c r="AW320" i="1" s="1"/>
  <c r="CI320" i="1"/>
  <c r="CJ320" i="1"/>
  <c r="CN320" i="1" s="1" a="1"/>
  <c r="CN320" i="1" s="1"/>
  <c r="CL320" i="1" a="1"/>
  <c r="CL320" i="1" s="1"/>
  <c r="CO320" i="1"/>
  <c r="AT321" i="1"/>
  <c r="AU321" i="1"/>
  <c r="BM321" i="1" s="1"/>
  <c r="AV321" i="1"/>
  <c r="BL321" i="1"/>
  <c r="BZ321" i="1"/>
  <c r="CD321" i="1"/>
  <c r="CC321" i="1" s="1"/>
  <c r="CE321" i="1"/>
  <c r="CF321" i="1"/>
  <c r="CH321" i="1"/>
  <c r="AW321" i="1" s="1" a="1"/>
  <c r="AW321" i="1" s="1"/>
  <c r="CI321" i="1"/>
  <c r="CJ321" i="1"/>
  <c r="CL321" i="1" s="1" a="1"/>
  <c r="CL321" i="1" s="1"/>
  <c r="CO321" i="1"/>
  <c r="AT322" i="1"/>
  <c r="AU322" i="1"/>
  <c r="BM322" i="1" s="1"/>
  <c r="AV322" i="1"/>
  <c r="BZ322" i="1"/>
  <c r="CD322" i="1"/>
  <c r="CC322" i="1" s="1"/>
  <c r="AY322" i="1" s="1"/>
  <c r="CE322" i="1"/>
  <c r="CF322" i="1"/>
  <c r="CH322" i="1"/>
  <c r="AW322" i="1" s="1" a="1"/>
  <c r="AW322" i="1" s="1"/>
  <c r="CI322" i="1"/>
  <c r="CJ322" i="1"/>
  <c r="CO322" i="1"/>
  <c r="AT323" i="1"/>
  <c r="BL323" i="1" s="1"/>
  <c r="AU323" i="1"/>
  <c r="AV323" i="1"/>
  <c r="BZ323" i="1"/>
  <c r="CD323" i="1"/>
  <c r="CC323" i="1" s="1"/>
  <c r="CE323" i="1"/>
  <c r="CF323" i="1"/>
  <c r="CH323" i="1"/>
  <c r="AW323" i="1" s="1" a="1"/>
  <c r="AW323" i="1" s="1"/>
  <c r="CI323" i="1"/>
  <c r="CJ323" i="1"/>
  <c r="CK323" i="1" s="1" a="1"/>
  <c r="CK323" i="1" s="1"/>
  <c r="CO323" i="1"/>
  <c r="AT324" i="1"/>
  <c r="BL324" i="1" s="1"/>
  <c r="AU324" i="1"/>
  <c r="BM324" i="1" s="1"/>
  <c r="AV324" i="1"/>
  <c r="BZ324" i="1"/>
  <c r="CD324" i="1"/>
  <c r="CC324" i="1" s="1"/>
  <c r="CE324" i="1"/>
  <c r="CF324" i="1"/>
  <c r="CH324" i="1"/>
  <c r="AW324" i="1" s="1" a="1"/>
  <c r="AW324" i="1" s="1"/>
  <c r="CI324" i="1"/>
  <c r="CJ324" i="1"/>
  <c r="CK324" i="1" s="1" a="1"/>
  <c r="CK324" i="1" s="1"/>
  <c r="CL324" i="1" a="1"/>
  <c r="CL324" i="1" s="1"/>
  <c r="CO324" i="1"/>
  <c r="AT325" i="1"/>
  <c r="AU325" i="1"/>
  <c r="BM325" i="1" s="1"/>
  <c r="AV325" i="1"/>
  <c r="BL325" i="1"/>
  <c r="BZ325" i="1"/>
  <c r="CD325" i="1"/>
  <c r="CC325" i="1" s="1"/>
  <c r="CB325" i="1" s="1"/>
  <c r="CE325" i="1"/>
  <c r="CF325" i="1"/>
  <c r="CH325" i="1"/>
  <c r="AW325" i="1" s="1" a="1"/>
  <c r="AW325" i="1" s="1"/>
  <c r="CI325" i="1"/>
  <c r="CJ325" i="1"/>
  <c r="CN325" i="1" a="1"/>
  <c r="CN325" i="1" s="1"/>
  <c r="CO325" i="1"/>
  <c r="AT326" i="1"/>
  <c r="BL326" i="1" s="1"/>
  <c r="AU326" i="1"/>
  <c r="BM326" i="1" s="1"/>
  <c r="AV326" i="1"/>
  <c r="BZ326" i="1"/>
  <c r="CD326" i="1"/>
  <c r="CC326" i="1" s="1"/>
  <c r="CE326" i="1"/>
  <c r="CF326" i="1"/>
  <c r="CH326" i="1"/>
  <c r="AW326" i="1" s="1" a="1"/>
  <c r="AW326" i="1" s="1"/>
  <c r="CI326" i="1"/>
  <c r="CJ326" i="1"/>
  <c r="CO326" i="1"/>
  <c r="AT327" i="1"/>
  <c r="BL327" i="1" s="1"/>
  <c r="AU327" i="1"/>
  <c r="AV327" i="1"/>
  <c r="BM327" i="1"/>
  <c r="BZ327" i="1"/>
  <c r="CD327" i="1"/>
  <c r="CC327" i="1" s="1"/>
  <c r="CE327" i="1"/>
  <c r="CF327" i="1"/>
  <c r="CH327" i="1"/>
  <c r="AW327" i="1" s="1" a="1"/>
  <c r="AW327" i="1" s="1"/>
  <c r="CI327" i="1"/>
  <c r="CJ327" i="1"/>
  <c r="CL327" i="1" s="1" a="1"/>
  <c r="CL327" i="1" s="1"/>
  <c r="CO327" i="1"/>
  <c r="AT328" i="1"/>
  <c r="BL328" i="1" s="1"/>
  <c r="AU328" i="1"/>
  <c r="BM328" i="1" s="1"/>
  <c r="AV328" i="1"/>
  <c r="BZ328" i="1"/>
  <c r="CD328" i="1"/>
  <c r="CC328" i="1" s="1"/>
  <c r="AY328" i="1" s="1"/>
  <c r="CE328" i="1"/>
  <c r="CF328" i="1"/>
  <c r="CH328" i="1"/>
  <c r="AW328" i="1" s="1" a="1"/>
  <c r="AW328" i="1" s="1"/>
  <c r="CI328" i="1"/>
  <c r="CJ328" i="1"/>
  <c r="CN328" i="1" s="1" a="1"/>
  <c r="CN328" i="1" s="1"/>
  <c r="CO328" i="1"/>
  <c r="AT329" i="1"/>
  <c r="AU329" i="1"/>
  <c r="BM329" i="1" s="1"/>
  <c r="AV329" i="1"/>
  <c r="BZ329" i="1"/>
  <c r="CD329" i="1"/>
  <c r="CC329" i="1" s="1"/>
  <c r="CE329" i="1"/>
  <c r="CF329" i="1"/>
  <c r="CH329" i="1"/>
  <c r="AW329" i="1" s="1" a="1"/>
  <c r="AW329" i="1" s="1"/>
  <c r="CI329" i="1"/>
  <c r="CJ329" i="1"/>
  <c r="CL329" i="1" s="1" a="1"/>
  <c r="CL329" i="1" s="1"/>
  <c r="CO329" i="1"/>
  <c r="AT330" i="1"/>
  <c r="BL330" i="1" s="1"/>
  <c r="AU330" i="1"/>
  <c r="BM330" i="1" s="1"/>
  <c r="AV330" i="1"/>
  <c r="BZ330" i="1"/>
  <c r="CD330" i="1"/>
  <c r="CC330" i="1" s="1"/>
  <c r="CE330" i="1"/>
  <c r="CF330" i="1"/>
  <c r="CH330" i="1"/>
  <c r="AW330" i="1" s="1" a="1"/>
  <c r="AW330" i="1" s="1"/>
  <c r="CI330" i="1"/>
  <c r="CJ330" i="1"/>
  <c r="CK330" i="1" s="1" a="1"/>
  <c r="CK330" i="1" s="1"/>
  <c r="CO330" i="1"/>
  <c r="AT331" i="1"/>
  <c r="AU331" i="1"/>
  <c r="BM331" i="1" s="1"/>
  <c r="AV331" i="1"/>
  <c r="BE331" i="1" a="1"/>
  <c r="BE331" i="1" s="1"/>
  <c r="BZ331" i="1"/>
  <c r="CD331" i="1"/>
  <c r="CC331" i="1" s="1"/>
  <c r="CE331" i="1"/>
  <c r="CF331" i="1"/>
  <c r="CH331" i="1"/>
  <c r="AW331" i="1" s="1" a="1"/>
  <c r="AW331" i="1" s="1"/>
  <c r="CI331" i="1"/>
  <c r="CJ331" i="1"/>
  <c r="CO331" i="1"/>
  <c r="AT332" i="1"/>
  <c r="AU332" i="1"/>
  <c r="BM332" i="1" s="1"/>
  <c r="AV332" i="1"/>
  <c r="BZ332" i="1"/>
  <c r="CD332" i="1"/>
  <c r="CC332" i="1" s="1"/>
  <c r="CE332" i="1"/>
  <c r="CF332" i="1"/>
  <c r="CH332" i="1"/>
  <c r="AW332" i="1" s="1" a="1"/>
  <c r="AW332" i="1" s="1"/>
  <c r="CI332" i="1"/>
  <c r="CJ332" i="1"/>
  <c r="CM332" i="1" s="1" a="1"/>
  <c r="CM332" i="1" s="1"/>
  <c r="CO332" i="1"/>
  <c r="AT333" i="1"/>
  <c r="BL333" i="1" s="1"/>
  <c r="AU333" i="1"/>
  <c r="AV333" i="1"/>
  <c r="BZ333" i="1"/>
  <c r="CD333" i="1"/>
  <c r="CC333" i="1" s="1"/>
  <c r="CE333" i="1"/>
  <c r="CF333" i="1"/>
  <c r="CH333" i="1"/>
  <c r="AW333" i="1" s="1" a="1"/>
  <c r="AW333" i="1" s="1"/>
  <c r="CI333" i="1"/>
  <c r="CJ333" i="1"/>
  <c r="CO333" i="1"/>
  <c r="AT334" i="1"/>
  <c r="BL334" i="1" s="1"/>
  <c r="AU334" i="1"/>
  <c r="BM334" i="1" s="1"/>
  <c r="AV334" i="1"/>
  <c r="BZ334" i="1"/>
  <c r="CD334" i="1"/>
  <c r="CC334" i="1" s="1"/>
  <c r="CE334" i="1"/>
  <c r="CF334" i="1"/>
  <c r="CH334" i="1"/>
  <c r="AW334" i="1" s="1" a="1"/>
  <c r="AW334" i="1" s="1"/>
  <c r="CI334" i="1"/>
  <c r="CJ334" i="1"/>
  <c r="CO334" i="1"/>
  <c r="AT335" i="1"/>
  <c r="AU335" i="1"/>
  <c r="BM335" i="1" s="1"/>
  <c r="AV335" i="1"/>
  <c r="BL335" i="1"/>
  <c r="BZ335" i="1"/>
  <c r="CD335" i="1"/>
  <c r="CC335" i="1" s="1"/>
  <c r="CE335" i="1"/>
  <c r="CF335" i="1"/>
  <c r="CH335" i="1"/>
  <c r="AW335" i="1" s="1" a="1"/>
  <c r="AW335" i="1" s="1"/>
  <c r="CI335" i="1"/>
  <c r="CJ335" i="1"/>
  <c r="CK335" i="1" s="1" a="1"/>
  <c r="CK335" i="1" s="1"/>
  <c r="CO335" i="1"/>
  <c r="AT336" i="1"/>
  <c r="BL336" i="1" s="1"/>
  <c r="AU336" i="1"/>
  <c r="BM336" i="1" s="1"/>
  <c r="AV336" i="1"/>
  <c r="BZ336" i="1"/>
  <c r="CD336" i="1"/>
  <c r="CC336" i="1" s="1"/>
  <c r="CE336" i="1"/>
  <c r="CF336" i="1"/>
  <c r="CH336" i="1"/>
  <c r="AW336" i="1" s="1" a="1"/>
  <c r="AW336" i="1" s="1"/>
  <c r="CI336" i="1"/>
  <c r="CJ336" i="1"/>
  <c r="CN336" i="1" s="1" a="1"/>
  <c r="CN336" i="1" s="1"/>
  <c r="CO336" i="1"/>
  <c r="AT337" i="1"/>
  <c r="AU337" i="1"/>
  <c r="BM337" i="1" s="1"/>
  <c r="AV337" i="1"/>
  <c r="BZ337" i="1"/>
  <c r="CD337" i="1"/>
  <c r="CC337" i="1" s="1"/>
  <c r="CE337" i="1"/>
  <c r="CF337" i="1"/>
  <c r="CH337" i="1"/>
  <c r="AW337" i="1" s="1" a="1"/>
  <c r="AW337" i="1" s="1"/>
  <c r="CI337" i="1"/>
  <c r="CJ337" i="1"/>
  <c r="CL337" i="1" s="1" a="1"/>
  <c r="CL337" i="1" s="1"/>
  <c r="CO337" i="1"/>
  <c r="AO337" i="1" s="1"/>
  <c r="AT338" i="1"/>
  <c r="BL338" i="1" s="1"/>
  <c r="AU338" i="1"/>
  <c r="BM338" i="1" s="1"/>
  <c r="AV338" i="1"/>
  <c r="BZ338" i="1"/>
  <c r="CD338" i="1"/>
  <c r="CC338" i="1" s="1"/>
  <c r="CB338" i="1" s="1"/>
  <c r="CE338" i="1"/>
  <c r="CF338" i="1"/>
  <c r="CH338" i="1"/>
  <c r="AW338" i="1" s="1" a="1"/>
  <c r="AW338" i="1" s="1"/>
  <c r="CI338" i="1"/>
  <c r="CJ338" i="1"/>
  <c r="CK338" i="1" s="1" a="1"/>
  <c r="CK338" i="1" s="1"/>
  <c r="CO338" i="1"/>
  <c r="AT339" i="1"/>
  <c r="AU339" i="1"/>
  <c r="BM339" i="1" s="1"/>
  <c r="AV339" i="1"/>
  <c r="BZ339" i="1"/>
  <c r="CD339" i="1"/>
  <c r="CC339" i="1" s="1"/>
  <c r="CE339" i="1"/>
  <c r="CF339" i="1"/>
  <c r="CH339" i="1"/>
  <c r="AW339" i="1" s="1" a="1"/>
  <c r="AW339" i="1" s="1"/>
  <c r="CI339" i="1"/>
  <c r="CJ339" i="1"/>
  <c r="CO339" i="1"/>
  <c r="AT340" i="1"/>
  <c r="AU340" i="1"/>
  <c r="BM340" i="1" s="1"/>
  <c r="AV340" i="1"/>
  <c r="BZ340" i="1"/>
  <c r="CD340" i="1"/>
  <c r="CC340" i="1" s="1"/>
  <c r="AY340" i="1" s="1"/>
  <c r="CE340" i="1"/>
  <c r="CF340" i="1"/>
  <c r="CH340" i="1"/>
  <c r="AW340" i="1" s="1" a="1"/>
  <c r="AW340" i="1" s="1"/>
  <c r="CI340" i="1"/>
  <c r="CJ340" i="1"/>
  <c r="CM340" i="1" s="1" a="1"/>
  <c r="CM340" i="1" s="1"/>
  <c r="CK340" i="1" a="1"/>
  <c r="CK340" i="1" s="1"/>
  <c r="CO340" i="1"/>
  <c r="AT341" i="1"/>
  <c r="BL341" i="1" s="1"/>
  <c r="AU341" i="1"/>
  <c r="AV341" i="1"/>
  <c r="BZ341" i="1"/>
  <c r="CD341" i="1"/>
  <c r="CC341" i="1" s="1"/>
  <c r="CE341" i="1"/>
  <c r="CF341" i="1"/>
  <c r="CH341" i="1"/>
  <c r="AW341" i="1" s="1" a="1"/>
  <c r="AW341" i="1" s="1"/>
  <c r="CI341" i="1"/>
  <c r="CJ341" i="1"/>
  <c r="CK341" i="1" s="1" a="1"/>
  <c r="CK341" i="1" s="1"/>
  <c r="CO341" i="1"/>
  <c r="AT342" i="1"/>
  <c r="BL342" i="1" s="1"/>
  <c r="AU342" i="1"/>
  <c r="AV342" i="1"/>
  <c r="BM342" i="1"/>
  <c r="BZ342" i="1"/>
  <c r="CD342" i="1"/>
  <c r="CC342" i="1" s="1"/>
  <c r="CE342" i="1"/>
  <c r="CF342" i="1"/>
  <c r="CH342" i="1"/>
  <c r="AW342" i="1" s="1" a="1"/>
  <c r="AW342" i="1" s="1"/>
  <c r="CI342" i="1"/>
  <c r="CJ342" i="1"/>
  <c r="CN342" i="1" s="1" a="1"/>
  <c r="CN342" i="1" s="1"/>
  <c r="CO342" i="1"/>
  <c r="AT343" i="1"/>
  <c r="BL343" i="1" s="1"/>
  <c r="AU343" i="1"/>
  <c r="BM343" i="1" s="1"/>
  <c r="AV343" i="1"/>
  <c r="BZ343" i="1"/>
  <c r="CD343" i="1"/>
  <c r="CC343" i="1" s="1"/>
  <c r="CE343" i="1"/>
  <c r="CF343" i="1"/>
  <c r="CH343" i="1"/>
  <c r="AW343" i="1" s="1" a="1"/>
  <c r="AW343" i="1" s="1"/>
  <c r="CI343" i="1"/>
  <c r="CJ343" i="1"/>
  <c r="CK343" i="1" s="1" a="1"/>
  <c r="CK343" i="1" s="1"/>
  <c r="CO343" i="1"/>
  <c r="AT344" i="1"/>
  <c r="BL344" i="1" s="1"/>
  <c r="AU344" i="1"/>
  <c r="BM344" i="1" s="1"/>
  <c r="AV344" i="1"/>
  <c r="BZ344" i="1"/>
  <c r="CD344" i="1"/>
  <c r="CC344" i="1" s="1"/>
  <c r="CE344" i="1"/>
  <c r="CF344" i="1"/>
  <c r="CH344" i="1"/>
  <c r="AW344" i="1" s="1" a="1"/>
  <c r="AW344" i="1" s="1"/>
  <c r="CI344" i="1"/>
  <c r="CJ344" i="1"/>
  <c r="CO344" i="1"/>
  <c r="AT345" i="1"/>
  <c r="AU345" i="1"/>
  <c r="BM345" i="1" s="1"/>
  <c r="AV345" i="1"/>
  <c r="BZ345" i="1"/>
  <c r="CD345" i="1"/>
  <c r="CC345" i="1" s="1"/>
  <c r="CE345" i="1"/>
  <c r="CF345" i="1"/>
  <c r="CH345" i="1"/>
  <c r="AW345" i="1" s="1" a="1"/>
  <c r="AW345" i="1" s="1"/>
  <c r="CI345" i="1"/>
  <c r="CJ345" i="1"/>
  <c r="CO345" i="1"/>
  <c r="AO345" i="1" s="1"/>
  <c r="AT346" i="1"/>
  <c r="BL346" i="1" s="1"/>
  <c r="AU346" i="1"/>
  <c r="BM346" i="1" s="1"/>
  <c r="AV346" i="1"/>
  <c r="BZ346" i="1"/>
  <c r="CD346" i="1"/>
  <c r="CC346" i="1" s="1"/>
  <c r="CB346" i="1" s="1"/>
  <c r="CE346" i="1"/>
  <c r="CF346" i="1"/>
  <c r="CH346" i="1"/>
  <c r="AW346" i="1" s="1" a="1"/>
  <c r="AW346" i="1" s="1"/>
  <c r="CI346" i="1"/>
  <c r="CJ346" i="1"/>
  <c r="CK346" i="1" s="1" a="1"/>
  <c r="CK346" i="1" s="1"/>
  <c r="CO346" i="1"/>
  <c r="AT347" i="1"/>
  <c r="AU347" i="1"/>
  <c r="BM347" i="1" s="1"/>
  <c r="AV347" i="1"/>
  <c r="BZ347" i="1"/>
  <c r="CD347" i="1"/>
  <c r="CC347" i="1" s="1"/>
  <c r="CE347" i="1"/>
  <c r="CF347" i="1"/>
  <c r="CH347" i="1"/>
  <c r="AW347" i="1" s="1" a="1"/>
  <c r="AW347" i="1" s="1"/>
  <c r="CI347" i="1"/>
  <c r="CJ347" i="1"/>
  <c r="CO347" i="1"/>
  <c r="AT348" i="1"/>
  <c r="AU348" i="1"/>
  <c r="BM348" i="1" s="1"/>
  <c r="AV348" i="1"/>
  <c r="BZ348" i="1"/>
  <c r="CD348" i="1"/>
  <c r="CC348" i="1" s="1"/>
  <c r="AY348" i="1" s="1"/>
  <c r="CE348" i="1"/>
  <c r="CF348" i="1"/>
  <c r="CH348" i="1"/>
  <c r="AW348" i="1" s="1" a="1"/>
  <c r="AW348" i="1" s="1"/>
  <c r="CI348" i="1"/>
  <c r="CJ348" i="1"/>
  <c r="CM348" i="1" s="1" a="1"/>
  <c r="CM348" i="1" s="1"/>
  <c r="CO348" i="1"/>
  <c r="AT349" i="1"/>
  <c r="BL349" i="1" s="1"/>
  <c r="AU349" i="1"/>
  <c r="AV349" i="1"/>
  <c r="BS349" i="1" a="1"/>
  <c r="BS349" i="1" s="1"/>
  <c r="BZ349" i="1"/>
  <c r="CD349" i="1"/>
  <c r="CC349" i="1" s="1"/>
  <c r="CE349" i="1"/>
  <c r="CF349" i="1"/>
  <c r="CH349" i="1"/>
  <c r="AW349" i="1" s="1" a="1"/>
  <c r="AW349" i="1" s="1"/>
  <c r="CI349" i="1"/>
  <c r="CJ349" i="1"/>
  <c r="CK349" i="1" s="1" a="1"/>
  <c r="CK349" i="1" s="1"/>
  <c r="CL349" i="1" a="1"/>
  <c r="CL349" i="1" s="1"/>
  <c r="CO349" i="1"/>
  <c r="AT350" i="1"/>
  <c r="AU350" i="1"/>
  <c r="BM350" i="1" s="1"/>
  <c r="AV350" i="1"/>
  <c r="BL350" i="1"/>
  <c r="BZ350" i="1"/>
  <c r="CD350" i="1"/>
  <c r="CC350" i="1" s="1"/>
  <c r="CE350" i="1"/>
  <c r="CF350" i="1"/>
  <c r="CH350" i="1"/>
  <c r="AW350" i="1" s="1" a="1"/>
  <c r="AW350" i="1" s="1"/>
  <c r="CI350" i="1"/>
  <c r="CJ350" i="1"/>
  <c r="CN350" i="1" s="1" a="1"/>
  <c r="CN350" i="1" s="1"/>
  <c r="CO350" i="1"/>
  <c r="AT351" i="1"/>
  <c r="BL351" i="1" s="1"/>
  <c r="AU351" i="1"/>
  <c r="BM351" i="1" s="1"/>
  <c r="AV351" i="1"/>
  <c r="BZ351" i="1"/>
  <c r="CD351" i="1"/>
  <c r="CC351" i="1" s="1"/>
  <c r="CB351" i="1" s="1"/>
  <c r="CE351" i="1"/>
  <c r="CF351" i="1"/>
  <c r="CH351" i="1"/>
  <c r="AW351" i="1" s="1" a="1"/>
  <c r="AW351" i="1" s="1"/>
  <c r="CI351" i="1"/>
  <c r="CJ351" i="1"/>
  <c r="CM351" i="1" s="1" a="1"/>
  <c r="CM351" i="1" s="1"/>
  <c r="CO351" i="1"/>
  <c r="AT352" i="1"/>
  <c r="BL352" i="1" s="1"/>
  <c r="AU352" i="1"/>
  <c r="BM352" i="1" s="1"/>
  <c r="AV352" i="1"/>
  <c r="BZ352" i="1"/>
  <c r="CD352" i="1"/>
  <c r="CC352" i="1" s="1"/>
  <c r="CB352" i="1" s="1"/>
  <c r="CE352" i="1"/>
  <c r="CF352" i="1"/>
  <c r="CH352" i="1"/>
  <c r="AW352" i="1" s="1" a="1"/>
  <c r="AW352" i="1" s="1"/>
  <c r="CI352" i="1"/>
  <c r="CJ352" i="1"/>
  <c r="CM352" i="1" s="1" a="1"/>
  <c r="CM352" i="1" s="1"/>
  <c r="CO352" i="1"/>
  <c r="AT353" i="1"/>
  <c r="BL353" i="1" s="1"/>
  <c r="AU353" i="1"/>
  <c r="BM353" i="1" s="1"/>
  <c r="AV353" i="1"/>
  <c r="BZ353" i="1"/>
  <c r="CD353" i="1"/>
  <c r="CC353" i="1" s="1"/>
  <c r="AY353" i="1" s="1"/>
  <c r="CE353" i="1"/>
  <c r="CF353" i="1"/>
  <c r="CH353" i="1"/>
  <c r="AW353" i="1" s="1" a="1"/>
  <c r="AW353" i="1" s="1"/>
  <c r="CI353" i="1"/>
  <c r="CJ353" i="1"/>
  <c r="CN353" i="1" s="1" a="1"/>
  <c r="CN353" i="1" s="1"/>
  <c r="CO353" i="1"/>
  <c r="AT354" i="1"/>
  <c r="BL354" i="1" s="1"/>
  <c r="AU354" i="1"/>
  <c r="BM354" i="1" s="1"/>
  <c r="AV354" i="1"/>
  <c r="BZ354" i="1"/>
  <c r="CC354" i="1"/>
  <c r="AY354" i="1" s="1"/>
  <c r="CD354" i="1"/>
  <c r="CE354" i="1"/>
  <c r="CF354" i="1"/>
  <c r="CH354" i="1"/>
  <c r="AW354" i="1" s="1" a="1"/>
  <c r="AW354" i="1" s="1"/>
  <c r="CI354" i="1"/>
  <c r="CJ354" i="1"/>
  <c r="CK354" i="1" s="1" a="1"/>
  <c r="CK354" i="1" s="1"/>
  <c r="CO354" i="1"/>
  <c r="AT355" i="1"/>
  <c r="AU355" i="1"/>
  <c r="BM355" i="1" s="1"/>
  <c r="AV355" i="1"/>
  <c r="BZ355" i="1"/>
  <c r="CD355" i="1"/>
  <c r="CC355" i="1" s="1"/>
  <c r="CE355" i="1"/>
  <c r="CF355" i="1"/>
  <c r="CH355" i="1"/>
  <c r="AW355" i="1" s="1" a="1"/>
  <c r="AW355" i="1" s="1"/>
  <c r="CI355" i="1"/>
  <c r="CJ355" i="1"/>
  <c r="CO355" i="1"/>
  <c r="AT356" i="1"/>
  <c r="AU356" i="1"/>
  <c r="AV356" i="1"/>
  <c r="BM356" i="1"/>
  <c r="BZ356" i="1"/>
  <c r="CC356" i="1"/>
  <c r="AY356" i="1" s="1"/>
  <c r="CD356" i="1"/>
  <c r="CE356" i="1"/>
  <c r="CF356" i="1"/>
  <c r="CH356" i="1"/>
  <c r="AW356" i="1" s="1" a="1"/>
  <c r="AW356" i="1" s="1"/>
  <c r="CI356" i="1"/>
  <c r="CJ356" i="1"/>
  <c r="CL356" i="1" s="1" a="1"/>
  <c r="CL356" i="1" s="1"/>
  <c r="CO356" i="1"/>
  <c r="AT357" i="1"/>
  <c r="BL357" i="1" s="1"/>
  <c r="AU357" i="1"/>
  <c r="BM357" i="1" s="1"/>
  <c r="AV357" i="1"/>
  <c r="BZ357" i="1"/>
  <c r="CC357" i="1"/>
  <c r="CB357" i="1" s="1"/>
  <c r="CD357" i="1"/>
  <c r="CE357" i="1"/>
  <c r="CF357" i="1"/>
  <c r="CH357" i="1"/>
  <c r="AW357" i="1" s="1" a="1"/>
  <c r="AW357" i="1" s="1"/>
  <c r="CI357" i="1"/>
  <c r="CJ357" i="1"/>
  <c r="CK357" i="1" s="1" a="1"/>
  <c r="CK357" i="1" s="1"/>
  <c r="CO357" i="1"/>
  <c r="AT358" i="1"/>
  <c r="BL358" i="1" s="1"/>
  <c r="AU358" i="1"/>
  <c r="BM358" i="1" s="1"/>
  <c r="AV358" i="1"/>
  <c r="BZ358" i="1"/>
  <c r="CD358" i="1"/>
  <c r="CC358" i="1" s="1"/>
  <c r="CE358" i="1"/>
  <c r="CF358" i="1"/>
  <c r="CH358" i="1"/>
  <c r="AW358" i="1" s="1" a="1"/>
  <c r="AW358" i="1" s="1"/>
  <c r="CI358" i="1"/>
  <c r="CJ358" i="1"/>
  <c r="CL358" i="1" s="1" a="1"/>
  <c r="CL358" i="1" s="1"/>
  <c r="CO358" i="1"/>
  <c r="AT359" i="1"/>
  <c r="BL359" i="1" s="1"/>
  <c r="AU359" i="1"/>
  <c r="AV359" i="1"/>
  <c r="BM359" i="1"/>
  <c r="BZ359" i="1"/>
  <c r="CD359" i="1"/>
  <c r="CC359" i="1" s="1"/>
  <c r="AY359" i="1" s="1"/>
  <c r="CE359" i="1"/>
  <c r="CF359" i="1"/>
  <c r="CH359" i="1"/>
  <c r="CI359" i="1"/>
  <c r="CJ359" i="1"/>
  <c r="CL359" i="1" s="1" a="1"/>
  <c r="CL359" i="1" s="1"/>
  <c r="CK359" i="1" a="1"/>
  <c r="CK359" i="1" s="1"/>
  <c r="CM359" i="1" a="1"/>
  <c r="CM359" i="1" s="1"/>
  <c r="CO359" i="1"/>
  <c r="AT360" i="1"/>
  <c r="BL360" i="1" s="1"/>
  <c r="AU360" i="1"/>
  <c r="BM360" i="1" s="1"/>
  <c r="AV360" i="1"/>
  <c r="BZ360" i="1"/>
  <c r="CD360" i="1"/>
  <c r="CC360" i="1" s="1"/>
  <c r="CE360" i="1"/>
  <c r="CF360" i="1"/>
  <c r="CH360" i="1"/>
  <c r="AW360" i="1" s="1" a="1"/>
  <c r="AW360" i="1" s="1"/>
  <c r="CI360" i="1"/>
  <c r="CJ360" i="1"/>
  <c r="CM360" i="1" s="1" a="1"/>
  <c r="CM360" i="1" s="1"/>
  <c r="CO360" i="1"/>
  <c r="AT361" i="1"/>
  <c r="AU361" i="1"/>
  <c r="BM361" i="1" s="1"/>
  <c r="AV361" i="1"/>
  <c r="BL361" i="1"/>
  <c r="BZ361" i="1"/>
  <c r="CD361" i="1"/>
  <c r="CC361" i="1" s="1"/>
  <c r="CE361" i="1"/>
  <c r="CF361" i="1"/>
  <c r="CH361" i="1"/>
  <c r="AW361" i="1" s="1" a="1"/>
  <c r="AW361" i="1" s="1"/>
  <c r="CI361" i="1"/>
  <c r="CJ361" i="1"/>
  <c r="CK361" i="1" s="1" a="1"/>
  <c r="CK361" i="1" s="1"/>
  <c r="CO361" i="1"/>
  <c r="AT362" i="1"/>
  <c r="AU362" i="1"/>
  <c r="AV362" i="1"/>
  <c r="BM362" i="1"/>
  <c r="BZ362" i="1"/>
  <c r="CD362" i="1"/>
  <c r="CC362" i="1" s="1"/>
  <c r="AY362" i="1" s="1"/>
  <c r="CE362" i="1"/>
  <c r="CF362" i="1"/>
  <c r="CH362" i="1"/>
  <c r="AW362" i="1" s="1" a="1"/>
  <c r="AW362" i="1" s="1"/>
  <c r="CI362" i="1"/>
  <c r="CJ362" i="1"/>
  <c r="CN362" i="1" s="1" a="1"/>
  <c r="CN362" i="1" s="1"/>
  <c r="CO362" i="1"/>
  <c r="AT363" i="1"/>
  <c r="AU363" i="1"/>
  <c r="BM363" i="1" s="1"/>
  <c r="AV363" i="1"/>
  <c r="BZ363" i="1"/>
  <c r="CD363" i="1"/>
  <c r="CC363" i="1" s="1"/>
  <c r="AY363" i="1" s="1"/>
  <c r="CE363" i="1"/>
  <c r="CF363" i="1"/>
  <c r="CH363" i="1"/>
  <c r="AW363" i="1" s="1" a="1"/>
  <c r="AW363" i="1" s="1"/>
  <c r="CI363" i="1"/>
  <c r="CJ363" i="1"/>
  <c r="CK363" i="1" s="1" a="1"/>
  <c r="CK363" i="1" s="1"/>
  <c r="CO363" i="1"/>
  <c r="AT364" i="1"/>
  <c r="AU364" i="1"/>
  <c r="AV364" i="1"/>
  <c r="BL364" i="1"/>
  <c r="BZ364" i="1"/>
  <c r="CD364" i="1"/>
  <c r="CC364" i="1" s="1"/>
  <c r="CB364" i="1" s="1"/>
  <c r="CE364" i="1"/>
  <c r="CF364" i="1"/>
  <c r="CH364" i="1"/>
  <c r="AW364" i="1" s="1" a="1"/>
  <c r="AW364" i="1" s="1"/>
  <c r="CI364" i="1"/>
  <c r="CJ364" i="1"/>
  <c r="CK364" i="1" s="1" a="1"/>
  <c r="CK364" i="1" s="1"/>
  <c r="CO364" i="1"/>
  <c r="AT365" i="1"/>
  <c r="BL365" i="1" s="1"/>
  <c r="AU365" i="1"/>
  <c r="BM365" i="1" s="1"/>
  <c r="AV365" i="1"/>
  <c r="BZ365" i="1"/>
  <c r="CD365" i="1"/>
  <c r="CC365" i="1" s="1"/>
  <c r="CE365" i="1"/>
  <c r="CF365" i="1"/>
  <c r="CH365" i="1"/>
  <c r="AW365" i="1" s="1" a="1"/>
  <c r="AW365" i="1" s="1"/>
  <c r="CI365" i="1"/>
  <c r="CJ365" i="1"/>
  <c r="CL365" i="1" s="1" a="1"/>
  <c r="CL365" i="1" s="1"/>
  <c r="CO365" i="1"/>
  <c r="AT366" i="1"/>
  <c r="AU366" i="1"/>
  <c r="AV366" i="1"/>
  <c r="BM366" i="1"/>
  <c r="BZ366" i="1"/>
  <c r="CD366" i="1"/>
  <c r="CC366" i="1" s="1"/>
  <c r="CE366" i="1"/>
  <c r="CF366" i="1"/>
  <c r="CH366" i="1"/>
  <c r="AW366" i="1" s="1" a="1"/>
  <c r="AW366" i="1" s="1"/>
  <c r="CI366" i="1"/>
  <c r="CJ366" i="1"/>
  <c r="CL366" i="1" s="1" a="1"/>
  <c r="CL366" i="1" s="1"/>
  <c r="CO366" i="1"/>
  <c r="AT367" i="1"/>
  <c r="AU367" i="1"/>
  <c r="BM367" i="1" s="1"/>
  <c r="AV367" i="1"/>
  <c r="BZ367" i="1"/>
  <c r="CD367" i="1"/>
  <c r="CC367" i="1" s="1"/>
  <c r="AY367" i="1" s="1"/>
  <c r="CE367" i="1"/>
  <c r="CF367" i="1"/>
  <c r="CH367" i="1"/>
  <c r="AW367" i="1" s="1" a="1"/>
  <c r="AW367" i="1" s="1"/>
  <c r="CI367" i="1"/>
  <c r="CJ367" i="1"/>
  <c r="CN367" i="1" s="1" a="1"/>
  <c r="CN367" i="1" s="1"/>
  <c r="CO367" i="1"/>
  <c r="AT368" i="1"/>
  <c r="AU368" i="1"/>
  <c r="AV368" i="1"/>
  <c r="BL368" i="1"/>
  <c r="BZ368" i="1"/>
  <c r="CD368" i="1"/>
  <c r="CC368" i="1" s="1"/>
  <c r="CE368" i="1"/>
  <c r="CF368" i="1"/>
  <c r="BD368" i="1" s="1" a="1"/>
  <c r="BD368" i="1" s="1"/>
  <c r="CH368" i="1"/>
  <c r="AW368" i="1" s="1" a="1"/>
  <c r="AW368" i="1" s="1"/>
  <c r="CI368" i="1"/>
  <c r="CJ368" i="1"/>
  <c r="CM368" i="1" s="1" a="1"/>
  <c r="CM368" i="1" s="1"/>
  <c r="CO368" i="1"/>
  <c r="AO368" i="1" s="1"/>
  <c r="AT369" i="1"/>
  <c r="BL369" i="1" s="1"/>
  <c r="AU369" i="1"/>
  <c r="BM369" i="1" s="1"/>
  <c r="AV369" i="1"/>
  <c r="BZ369" i="1"/>
  <c r="CD369" i="1"/>
  <c r="CC369" i="1" s="1"/>
  <c r="CE369" i="1"/>
  <c r="CF369" i="1"/>
  <c r="CH369" i="1"/>
  <c r="AW369" i="1" s="1" a="1"/>
  <c r="AW369" i="1" s="1"/>
  <c r="CI369" i="1"/>
  <c r="CJ369" i="1"/>
  <c r="CO369" i="1"/>
  <c r="AT370" i="1"/>
  <c r="AU370" i="1"/>
  <c r="BM370" i="1" s="1"/>
  <c r="AV370" i="1"/>
  <c r="BZ370" i="1"/>
  <c r="CD370" i="1"/>
  <c r="CC370" i="1" s="1"/>
  <c r="AY370" i="1" s="1"/>
  <c r="CE370" i="1"/>
  <c r="CF370" i="1"/>
  <c r="CH370" i="1"/>
  <c r="AW370" i="1" s="1" a="1"/>
  <c r="AW370" i="1" s="1"/>
  <c r="CI370" i="1"/>
  <c r="CJ370" i="1"/>
  <c r="CN370" i="1" s="1" a="1"/>
  <c r="CN370" i="1" s="1"/>
  <c r="CO370" i="1"/>
  <c r="AT371" i="1"/>
  <c r="AU371" i="1"/>
  <c r="BM371" i="1" s="1"/>
  <c r="AV371" i="1"/>
  <c r="BZ371" i="1"/>
  <c r="CD371" i="1"/>
  <c r="CC371" i="1" s="1"/>
  <c r="CE371" i="1"/>
  <c r="CF371" i="1"/>
  <c r="CH371" i="1"/>
  <c r="AW371" i="1" s="1" a="1"/>
  <c r="AW371" i="1" s="1"/>
  <c r="CI371" i="1"/>
  <c r="CJ371" i="1"/>
  <c r="CM371" i="1" s="1" a="1"/>
  <c r="CM371" i="1" s="1"/>
  <c r="CK371" i="1" a="1"/>
  <c r="CK371" i="1" s="1"/>
  <c r="CN371" i="1" a="1"/>
  <c r="CN371" i="1" s="1"/>
  <c r="CO371" i="1"/>
  <c r="AT372" i="1"/>
  <c r="BL372" i="1" s="1"/>
  <c r="AU372" i="1"/>
  <c r="BM372" i="1" s="1"/>
  <c r="AV372" i="1"/>
  <c r="BZ372" i="1"/>
  <c r="CD372" i="1"/>
  <c r="CC372" i="1" s="1"/>
  <c r="CB372" i="1" s="1"/>
  <c r="CE372" i="1"/>
  <c r="CF372" i="1"/>
  <c r="CH372" i="1"/>
  <c r="AW372" i="1" s="1" a="1"/>
  <c r="AW372" i="1" s="1"/>
  <c r="CI372" i="1"/>
  <c r="CJ372" i="1"/>
  <c r="CO372" i="1"/>
  <c r="AT373" i="1"/>
  <c r="AU373" i="1"/>
  <c r="BM373" i="1" s="1"/>
  <c r="AV373" i="1"/>
  <c r="BL373" i="1"/>
  <c r="BZ373" i="1"/>
  <c r="CD373" i="1"/>
  <c r="CC373" i="1" s="1"/>
  <c r="CE373" i="1"/>
  <c r="CF373" i="1"/>
  <c r="CH373" i="1"/>
  <c r="AW373" i="1" s="1" a="1"/>
  <c r="AW373" i="1" s="1"/>
  <c r="CI373" i="1"/>
  <c r="CJ373" i="1"/>
  <c r="CL373" i="1" s="1" a="1"/>
  <c r="CL373" i="1" s="1"/>
  <c r="CO373" i="1"/>
  <c r="AT374" i="1"/>
  <c r="AU374" i="1"/>
  <c r="BM374" i="1" s="1"/>
  <c r="AV374" i="1"/>
  <c r="BZ374" i="1"/>
  <c r="CD374" i="1"/>
  <c r="CC374" i="1" s="1"/>
  <c r="CE374" i="1"/>
  <c r="CF374" i="1"/>
  <c r="CH374" i="1"/>
  <c r="AW374" i="1" s="1" a="1"/>
  <c r="AW374" i="1" s="1"/>
  <c r="CI374" i="1"/>
  <c r="CJ374" i="1"/>
  <c r="CO374" i="1"/>
  <c r="AT375" i="1"/>
  <c r="AU375" i="1"/>
  <c r="BM375" i="1" s="1"/>
  <c r="AV375" i="1"/>
  <c r="BZ375" i="1"/>
  <c r="CD375" i="1"/>
  <c r="CC375" i="1" s="1"/>
  <c r="AY375" i="1" s="1"/>
  <c r="CE375" i="1"/>
  <c r="CF375" i="1"/>
  <c r="CH375" i="1"/>
  <c r="AW375" i="1" s="1" a="1"/>
  <c r="AW375" i="1" s="1"/>
  <c r="CI375" i="1"/>
  <c r="CJ375" i="1"/>
  <c r="CO375" i="1"/>
  <c r="AT376" i="1"/>
  <c r="BL376" i="1" s="1"/>
  <c r="AU376" i="1"/>
  <c r="AV376" i="1"/>
  <c r="BZ376" i="1"/>
  <c r="CD376" i="1"/>
  <c r="CC376" i="1" s="1"/>
  <c r="CE376" i="1"/>
  <c r="CF376" i="1"/>
  <c r="CH376" i="1"/>
  <c r="AW376" i="1" s="1" a="1"/>
  <c r="AW376" i="1" s="1"/>
  <c r="CI376" i="1"/>
  <c r="CJ376" i="1"/>
  <c r="CO376" i="1"/>
  <c r="AT377" i="1"/>
  <c r="BL377" i="1" s="1"/>
  <c r="AU377" i="1"/>
  <c r="BM377" i="1" s="1"/>
  <c r="AV377" i="1"/>
  <c r="BZ377" i="1"/>
  <c r="CD377" i="1"/>
  <c r="CC377" i="1" s="1"/>
  <c r="CE377" i="1"/>
  <c r="CF377" i="1"/>
  <c r="CH377" i="1"/>
  <c r="AW377" i="1" s="1" a="1"/>
  <c r="AW377" i="1" s="1"/>
  <c r="CI377" i="1"/>
  <c r="CJ377" i="1"/>
  <c r="CK377" i="1" s="1" a="1"/>
  <c r="CK377" i="1" s="1"/>
  <c r="CL377" i="1" a="1"/>
  <c r="CL377" i="1" s="1"/>
  <c r="CN377" i="1" a="1"/>
  <c r="CN377" i="1" s="1"/>
  <c r="CO377" i="1"/>
  <c r="AT378" i="1"/>
  <c r="AU378" i="1"/>
  <c r="BM378" i="1" s="1"/>
  <c r="AV378" i="1"/>
  <c r="BZ378" i="1"/>
  <c r="CD378" i="1"/>
  <c r="CC378" i="1" s="1"/>
  <c r="CE378" i="1"/>
  <c r="CF378" i="1"/>
  <c r="CH378" i="1"/>
  <c r="AW378" i="1" s="1" a="1"/>
  <c r="AW378" i="1" s="1"/>
  <c r="CI378" i="1"/>
  <c r="CJ378" i="1"/>
  <c r="CM378" i="1" s="1" a="1"/>
  <c r="CM378" i="1" s="1"/>
  <c r="CO378" i="1"/>
  <c r="AO378" i="1" s="1"/>
  <c r="AT379" i="1"/>
  <c r="AU379" i="1"/>
  <c r="BM379" i="1" s="1"/>
  <c r="AV379" i="1"/>
  <c r="BZ379" i="1"/>
  <c r="CD379" i="1"/>
  <c r="CC379" i="1" s="1"/>
  <c r="AY379" i="1" s="1"/>
  <c r="CE379" i="1"/>
  <c r="CF379" i="1"/>
  <c r="CH379" i="1"/>
  <c r="AW379" i="1" s="1" a="1"/>
  <c r="AW379" i="1" s="1"/>
  <c r="CI379" i="1"/>
  <c r="CJ379" i="1"/>
  <c r="CL379" i="1" s="1" a="1"/>
  <c r="CL379" i="1" s="1"/>
  <c r="CN379" i="1" a="1"/>
  <c r="CN379" i="1" s="1"/>
  <c r="CO379" i="1"/>
  <c r="AT380" i="1"/>
  <c r="BL380" i="1" s="1"/>
  <c r="AU380" i="1"/>
  <c r="BM380" i="1" s="1"/>
  <c r="AV380" i="1"/>
  <c r="BZ380" i="1"/>
  <c r="CD380" i="1"/>
  <c r="CC380" i="1" s="1"/>
  <c r="CE380" i="1"/>
  <c r="CF380" i="1"/>
  <c r="CH380" i="1"/>
  <c r="AW380" i="1" s="1" a="1"/>
  <c r="AW380" i="1" s="1"/>
  <c r="CI380" i="1"/>
  <c r="CJ380" i="1"/>
  <c r="CL380" i="1" s="1" a="1"/>
  <c r="CL380" i="1" s="1"/>
  <c r="CO380" i="1"/>
  <c r="AT381" i="1"/>
  <c r="BL381" i="1" s="1"/>
  <c r="AU381" i="1"/>
  <c r="BM381" i="1" s="1"/>
  <c r="AV381" i="1"/>
  <c r="BZ381" i="1"/>
  <c r="CD381" i="1"/>
  <c r="CC381" i="1" s="1"/>
  <c r="CB381" i="1" s="1"/>
  <c r="CE381" i="1"/>
  <c r="CF381" i="1"/>
  <c r="CH381" i="1"/>
  <c r="AW381" i="1" s="1" a="1"/>
  <c r="AW381" i="1" s="1"/>
  <c r="CI381" i="1"/>
  <c r="CJ381" i="1"/>
  <c r="CO381" i="1"/>
  <c r="AT382" i="1"/>
  <c r="AU382" i="1"/>
  <c r="BM382" i="1" s="1"/>
  <c r="AV382" i="1"/>
  <c r="BZ382" i="1"/>
  <c r="CD382" i="1"/>
  <c r="CC382" i="1" s="1"/>
  <c r="CE382" i="1"/>
  <c r="CF382" i="1"/>
  <c r="CH382" i="1"/>
  <c r="AW382" i="1" s="1" a="1"/>
  <c r="AW382" i="1" s="1"/>
  <c r="CI382" i="1"/>
  <c r="CJ382" i="1"/>
  <c r="CK382" i="1" s="1" a="1"/>
  <c r="CK382" i="1" s="1"/>
  <c r="CO382" i="1"/>
  <c r="AT383" i="1"/>
  <c r="AU383" i="1"/>
  <c r="BM383" i="1" s="1"/>
  <c r="AV383" i="1"/>
  <c r="BZ383" i="1"/>
  <c r="CD383" i="1"/>
  <c r="CC383" i="1" s="1"/>
  <c r="AY383" i="1" s="1"/>
  <c r="CE383" i="1"/>
  <c r="CF383" i="1"/>
  <c r="CH383" i="1"/>
  <c r="AW383" i="1" s="1" a="1"/>
  <c r="AW383" i="1" s="1"/>
  <c r="CI383" i="1"/>
  <c r="CJ383" i="1"/>
  <c r="CK383" i="1" s="1" a="1"/>
  <c r="CK383" i="1" s="1"/>
  <c r="CO383" i="1"/>
  <c r="AT384" i="1"/>
  <c r="AU384" i="1"/>
  <c r="BM384" i="1" s="1"/>
  <c r="AV384" i="1"/>
  <c r="BL384" i="1"/>
  <c r="BZ384" i="1"/>
  <c r="CD384" i="1"/>
  <c r="CC384" i="1" s="1"/>
  <c r="CB384" i="1" s="1"/>
  <c r="CE384" i="1"/>
  <c r="CF384" i="1"/>
  <c r="CH384" i="1"/>
  <c r="AW384" i="1" s="1" a="1"/>
  <c r="AW384" i="1" s="1"/>
  <c r="CI384" i="1"/>
  <c r="CJ384" i="1"/>
  <c r="CL384" i="1" s="1" a="1"/>
  <c r="CL384" i="1" s="1"/>
  <c r="CO384" i="1"/>
  <c r="AT385" i="1"/>
  <c r="BL385" i="1" s="1"/>
  <c r="AU385" i="1"/>
  <c r="BM385" i="1" s="1"/>
  <c r="AV385" i="1"/>
  <c r="BZ385" i="1"/>
  <c r="CD385" i="1"/>
  <c r="CC385" i="1" s="1"/>
  <c r="CB385" i="1" s="1"/>
  <c r="CE385" i="1"/>
  <c r="CF385" i="1"/>
  <c r="CH385" i="1"/>
  <c r="AW385" i="1" s="1" a="1"/>
  <c r="AW385" i="1" s="1"/>
  <c r="CI385" i="1"/>
  <c r="CJ385" i="1"/>
  <c r="CL385" i="1" s="1" a="1"/>
  <c r="CL385" i="1" s="1"/>
  <c r="CO385" i="1"/>
  <c r="AT386" i="1"/>
  <c r="AU386" i="1"/>
  <c r="BM386" i="1" s="1"/>
  <c r="AV386" i="1"/>
  <c r="BZ386" i="1"/>
  <c r="CD386" i="1"/>
  <c r="CC386" i="1" s="1"/>
  <c r="AY386" i="1" s="1"/>
  <c r="CE386" i="1"/>
  <c r="CF386" i="1"/>
  <c r="CH386" i="1"/>
  <c r="AW386" i="1" s="1" a="1"/>
  <c r="AW386" i="1" s="1"/>
  <c r="CI386" i="1"/>
  <c r="CJ386" i="1"/>
  <c r="CK386" i="1" s="1" a="1"/>
  <c r="CK386" i="1" s="1"/>
  <c r="CO386" i="1"/>
  <c r="AO386" i="1" s="1"/>
  <c r="AT387" i="1"/>
  <c r="AU387" i="1"/>
  <c r="BM387" i="1" s="1"/>
  <c r="AV387" i="1"/>
  <c r="BZ387" i="1"/>
  <c r="CD387" i="1"/>
  <c r="CC387" i="1" s="1"/>
  <c r="CB387" i="1" s="1"/>
  <c r="CE387" i="1"/>
  <c r="CF387" i="1"/>
  <c r="CH387" i="1"/>
  <c r="AW387" i="1" s="1" a="1"/>
  <c r="AW387" i="1" s="1"/>
  <c r="CI387" i="1"/>
  <c r="CJ387" i="1"/>
  <c r="CM387" i="1" s="1" a="1"/>
  <c r="CM387" i="1" s="1"/>
  <c r="CO387" i="1"/>
  <c r="AT388" i="1"/>
  <c r="BL388" i="1" s="1"/>
  <c r="AU388" i="1"/>
  <c r="AV388" i="1"/>
  <c r="BZ388" i="1"/>
  <c r="CD388" i="1"/>
  <c r="CC388" i="1" s="1"/>
  <c r="CE388" i="1"/>
  <c r="CF388" i="1"/>
  <c r="CH388" i="1"/>
  <c r="AW388" i="1" s="1" a="1"/>
  <c r="AW388" i="1" s="1"/>
  <c r="CI388" i="1"/>
  <c r="CJ388" i="1"/>
  <c r="CL388" i="1" s="1" a="1"/>
  <c r="CL388" i="1" s="1"/>
  <c r="CO388" i="1"/>
  <c r="AT389" i="1"/>
  <c r="AU389" i="1"/>
  <c r="BM389" i="1" s="1"/>
  <c r="AV389" i="1"/>
  <c r="BL389" i="1"/>
  <c r="BZ389" i="1"/>
  <c r="CD389" i="1"/>
  <c r="CC389" i="1" s="1"/>
  <c r="CB389" i="1" s="1"/>
  <c r="CE389" i="1"/>
  <c r="CF389" i="1"/>
  <c r="CH389" i="1"/>
  <c r="AW389" i="1" s="1" a="1"/>
  <c r="AW389" i="1" s="1"/>
  <c r="CI389" i="1"/>
  <c r="CJ389" i="1"/>
  <c r="CN389" i="1" s="1" a="1"/>
  <c r="CN389" i="1" s="1"/>
  <c r="CO389" i="1"/>
  <c r="AT390" i="1"/>
  <c r="AU390" i="1"/>
  <c r="BM390" i="1" s="1"/>
  <c r="AV390" i="1"/>
  <c r="BZ390" i="1"/>
  <c r="CD390" i="1"/>
  <c r="CC390" i="1" s="1"/>
  <c r="CE390" i="1"/>
  <c r="CF390" i="1"/>
  <c r="CH390" i="1"/>
  <c r="AW390" i="1" s="1" a="1"/>
  <c r="AW390" i="1" s="1"/>
  <c r="CI390" i="1"/>
  <c r="CJ390" i="1"/>
  <c r="CK390" i="1" s="1" a="1"/>
  <c r="CK390" i="1" s="1"/>
  <c r="CO390" i="1"/>
  <c r="AT391" i="1"/>
  <c r="BL391" i="1" s="1"/>
  <c r="AU391" i="1"/>
  <c r="BM391" i="1" s="1"/>
  <c r="AV391" i="1"/>
  <c r="BZ391" i="1"/>
  <c r="CD391" i="1"/>
  <c r="CC391" i="1" s="1"/>
  <c r="CE391" i="1"/>
  <c r="CF391" i="1"/>
  <c r="CH391" i="1"/>
  <c r="AW391" i="1" s="1" a="1"/>
  <c r="AW391" i="1" s="1"/>
  <c r="CI391" i="1"/>
  <c r="CJ391" i="1"/>
  <c r="CK391" i="1" s="1" a="1"/>
  <c r="CK391" i="1" s="1"/>
  <c r="CO391" i="1"/>
  <c r="AT392" i="1"/>
  <c r="AU392" i="1"/>
  <c r="AV392" i="1"/>
  <c r="BL392" i="1"/>
  <c r="BZ392" i="1"/>
  <c r="CD392" i="1"/>
  <c r="CC392" i="1" s="1"/>
  <c r="CB392" i="1" s="1"/>
  <c r="CE392" i="1"/>
  <c r="CF392" i="1"/>
  <c r="CH392" i="1"/>
  <c r="AW392" i="1" s="1" a="1"/>
  <c r="AW392" i="1" s="1"/>
  <c r="CI392" i="1"/>
  <c r="CJ392" i="1"/>
  <c r="CK392" i="1" s="1" a="1"/>
  <c r="CK392" i="1" s="1"/>
  <c r="CO392" i="1"/>
  <c r="AT393" i="1"/>
  <c r="BL393" i="1" s="1"/>
  <c r="AU393" i="1"/>
  <c r="BM393" i="1" s="1"/>
  <c r="AV393" i="1"/>
  <c r="BZ393" i="1"/>
  <c r="CD393" i="1"/>
  <c r="CC393" i="1" s="1"/>
  <c r="CB393" i="1" s="1"/>
  <c r="CE393" i="1"/>
  <c r="CF393" i="1"/>
  <c r="CH393" i="1"/>
  <c r="AW393" i="1" s="1" a="1"/>
  <c r="AW393" i="1" s="1"/>
  <c r="CI393" i="1"/>
  <c r="CJ393" i="1"/>
  <c r="CL393" i="1" s="1" a="1"/>
  <c r="CL393" i="1" s="1"/>
  <c r="CO393" i="1"/>
  <c r="AT394" i="1"/>
  <c r="BL394" i="1" s="1"/>
  <c r="AU394" i="1"/>
  <c r="BM394" i="1" s="1"/>
  <c r="AV394" i="1"/>
  <c r="BZ394" i="1"/>
  <c r="CD394" i="1"/>
  <c r="CC394" i="1" s="1"/>
  <c r="AY394" i="1" s="1"/>
  <c r="CE394" i="1"/>
  <c r="CF394" i="1"/>
  <c r="CH394" i="1"/>
  <c r="AW394" i="1" s="1" a="1"/>
  <c r="AW394" i="1" s="1"/>
  <c r="CI394" i="1"/>
  <c r="CJ394" i="1"/>
  <c r="CL394" i="1" s="1" a="1"/>
  <c r="CL394" i="1" s="1"/>
  <c r="CO394" i="1"/>
  <c r="AT395" i="1"/>
  <c r="AU395" i="1"/>
  <c r="BM395" i="1" s="1"/>
  <c r="AV395" i="1"/>
  <c r="BZ395" i="1"/>
  <c r="CD395" i="1"/>
  <c r="CC395" i="1" s="1"/>
  <c r="CE395" i="1"/>
  <c r="CF395" i="1"/>
  <c r="CH395" i="1"/>
  <c r="AW395" i="1" s="1" a="1"/>
  <c r="AW395" i="1" s="1"/>
  <c r="CI395" i="1"/>
  <c r="CJ395" i="1"/>
  <c r="CK395" i="1" s="1" a="1"/>
  <c r="CK395" i="1" s="1"/>
  <c r="CO395" i="1"/>
  <c r="AT396" i="1"/>
  <c r="BL396" i="1" s="1"/>
  <c r="AU396" i="1"/>
  <c r="AV396" i="1"/>
  <c r="BZ396" i="1"/>
  <c r="CD396" i="1"/>
  <c r="CC396" i="1" s="1"/>
  <c r="AY396" i="1" s="1"/>
  <c r="CE396" i="1"/>
  <c r="CF396" i="1"/>
  <c r="CH396" i="1"/>
  <c r="AW396" i="1" s="1" a="1"/>
  <c r="AW396" i="1" s="1"/>
  <c r="CI396" i="1"/>
  <c r="CJ396" i="1"/>
  <c r="CK396" i="1" s="1" a="1"/>
  <c r="CK396" i="1" s="1"/>
  <c r="CO396" i="1"/>
  <c r="AT397" i="1"/>
  <c r="AU397" i="1"/>
  <c r="BM397" i="1" s="1"/>
  <c r="AV397" i="1"/>
  <c r="BL397" i="1"/>
  <c r="BZ397" i="1"/>
  <c r="CD397" i="1"/>
  <c r="CC397" i="1" s="1"/>
  <c r="CE397" i="1"/>
  <c r="CF397" i="1"/>
  <c r="CH397" i="1"/>
  <c r="AW397" i="1" s="1" a="1"/>
  <c r="AW397" i="1" s="1"/>
  <c r="CI397" i="1"/>
  <c r="CJ397" i="1"/>
  <c r="CN397" i="1" s="1" a="1"/>
  <c r="CN397" i="1" s="1"/>
  <c r="CO397" i="1"/>
  <c r="AT398" i="1"/>
  <c r="BL398" i="1" s="1"/>
  <c r="AU398" i="1"/>
  <c r="BM398" i="1" s="1"/>
  <c r="AV398" i="1"/>
  <c r="BZ398" i="1"/>
  <c r="CD398" i="1"/>
  <c r="CC398" i="1" s="1"/>
  <c r="CE398" i="1"/>
  <c r="CF398" i="1"/>
  <c r="CH398" i="1"/>
  <c r="AW398" i="1" s="1" a="1"/>
  <c r="AW398" i="1" s="1"/>
  <c r="CI398" i="1"/>
  <c r="CJ398" i="1"/>
  <c r="CN398" i="1" s="1" a="1"/>
  <c r="CN398" i="1" s="1"/>
  <c r="CO398" i="1"/>
  <c r="AT399" i="1"/>
  <c r="AU399" i="1"/>
  <c r="BM399" i="1" s="1"/>
  <c r="AV399" i="1"/>
  <c r="BL399" i="1"/>
  <c r="BZ399" i="1"/>
  <c r="CD399" i="1"/>
  <c r="CC399" i="1" s="1"/>
  <c r="CE399" i="1"/>
  <c r="CF399" i="1"/>
  <c r="CH399" i="1"/>
  <c r="AW399" i="1" s="1" a="1"/>
  <c r="AW399" i="1" s="1"/>
  <c r="CI399" i="1"/>
  <c r="CJ399" i="1"/>
  <c r="CO399" i="1"/>
  <c r="AT400" i="1"/>
  <c r="AU400" i="1"/>
  <c r="AV400" i="1"/>
  <c r="BM400" i="1"/>
  <c r="BZ400" i="1"/>
  <c r="CD400" i="1"/>
  <c r="CC400" i="1" s="1"/>
  <c r="CE400" i="1"/>
  <c r="CF400" i="1"/>
  <c r="CH400" i="1"/>
  <c r="AW400" i="1" s="1" a="1"/>
  <c r="AW400" i="1" s="1"/>
  <c r="CI400" i="1"/>
  <c r="CJ400" i="1"/>
  <c r="CK400" i="1" s="1" a="1"/>
  <c r="CK400" i="1" s="1"/>
  <c r="CO400" i="1"/>
  <c r="AT401" i="1"/>
  <c r="AU401" i="1"/>
  <c r="BM401" i="1" s="1"/>
  <c r="AV401" i="1"/>
  <c r="BL401" i="1"/>
  <c r="BZ401" i="1"/>
  <c r="CD401" i="1"/>
  <c r="CC401" i="1" s="1"/>
  <c r="AY401" i="1" s="1"/>
  <c r="CE401" i="1"/>
  <c r="CF401" i="1"/>
  <c r="CH401" i="1"/>
  <c r="AW401" i="1" s="1" a="1"/>
  <c r="AW401" i="1" s="1"/>
  <c r="CI401" i="1"/>
  <c r="CJ401" i="1"/>
  <c r="CL401" i="1" s="1" a="1"/>
  <c r="CL401" i="1" s="1"/>
  <c r="CO401" i="1"/>
  <c r="AO401" i="1" s="1"/>
  <c r="AT402" i="1"/>
  <c r="AU402" i="1"/>
  <c r="BM402" i="1" s="1"/>
  <c r="AV402" i="1"/>
  <c r="BL402" i="1"/>
  <c r="BZ402" i="1"/>
  <c r="CD402" i="1"/>
  <c r="CC402" i="1" s="1"/>
  <c r="AY402" i="1" s="1"/>
  <c r="CE402" i="1"/>
  <c r="CF402" i="1"/>
  <c r="CH402" i="1"/>
  <c r="AW402" i="1" s="1" a="1"/>
  <c r="AW402" i="1" s="1"/>
  <c r="CI402" i="1"/>
  <c r="CJ402" i="1"/>
  <c r="CL402" i="1" s="1" a="1"/>
  <c r="CL402" i="1" s="1"/>
  <c r="CO402" i="1"/>
  <c r="AT403" i="1"/>
  <c r="AU403" i="1"/>
  <c r="BM403" i="1" s="1"/>
  <c r="AV403" i="1"/>
  <c r="BZ403" i="1"/>
  <c r="CD403" i="1"/>
  <c r="CC403" i="1" s="1"/>
  <c r="CE403" i="1"/>
  <c r="CF403" i="1"/>
  <c r="CH403" i="1"/>
  <c r="AW403" i="1" s="1" a="1"/>
  <c r="AW403" i="1" s="1"/>
  <c r="CI403" i="1"/>
  <c r="CJ403" i="1"/>
  <c r="CM403" i="1" s="1" a="1"/>
  <c r="CM403" i="1" s="1"/>
  <c r="CO403" i="1"/>
  <c r="AT404" i="1"/>
  <c r="AU404" i="1"/>
  <c r="AV404" i="1"/>
  <c r="BL404" i="1"/>
  <c r="BZ404" i="1"/>
  <c r="CC404" i="1"/>
  <c r="AY404" i="1" s="1"/>
  <c r="CD404" i="1"/>
  <c r="CE404" i="1"/>
  <c r="CF404" i="1"/>
  <c r="CH404" i="1"/>
  <c r="AW404" i="1" s="1" a="1"/>
  <c r="AW404" i="1" s="1"/>
  <c r="CI404" i="1"/>
  <c r="CJ404" i="1"/>
  <c r="CM404" i="1" s="1" a="1"/>
  <c r="CM404" i="1" s="1"/>
  <c r="CO404" i="1"/>
  <c r="AT405" i="1"/>
  <c r="BL405" i="1" s="1"/>
  <c r="AU405" i="1"/>
  <c r="AV405" i="1"/>
  <c r="BM405" i="1"/>
  <c r="BZ405" i="1"/>
  <c r="CD405" i="1"/>
  <c r="CC405" i="1" s="1"/>
  <c r="CE405" i="1"/>
  <c r="CF405" i="1"/>
  <c r="CH405" i="1"/>
  <c r="AW405" i="1" s="1" a="1"/>
  <c r="AW405" i="1" s="1"/>
  <c r="CI405" i="1"/>
  <c r="CJ405" i="1"/>
  <c r="CN405" i="1" s="1" a="1"/>
  <c r="CN405" i="1" s="1"/>
  <c r="CO405" i="1"/>
  <c r="AT406" i="1"/>
  <c r="AU406" i="1"/>
  <c r="AV406" i="1"/>
  <c r="BM406" i="1"/>
  <c r="BZ406" i="1"/>
  <c r="CD406" i="1"/>
  <c r="CC406" i="1" s="1"/>
  <c r="CE406" i="1"/>
  <c r="CF406" i="1"/>
  <c r="CH406" i="1"/>
  <c r="AW406" i="1" s="1" a="1"/>
  <c r="AW406" i="1" s="1"/>
  <c r="CI406" i="1"/>
  <c r="CJ406" i="1"/>
  <c r="CO406" i="1"/>
  <c r="AT407" i="1"/>
  <c r="AU407" i="1"/>
  <c r="BM407" i="1" s="1"/>
  <c r="AV407" i="1"/>
  <c r="BL407" i="1"/>
  <c r="BZ407" i="1"/>
  <c r="CD407" i="1"/>
  <c r="CC407" i="1" s="1"/>
  <c r="CE407" i="1"/>
  <c r="CF407" i="1"/>
  <c r="CH407" i="1"/>
  <c r="AW407" i="1" s="1" a="1"/>
  <c r="AW407" i="1" s="1"/>
  <c r="CI407" i="1"/>
  <c r="CJ407" i="1"/>
  <c r="CK407" i="1" s="1" a="1"/>
  <c r="CK407" i="1" s="1"/>
  <c r="CO407" i="1"/>
  <c r="AT408" i="1"/>
  <c r="AU408" i="1"/>
  <c r="BM408" i="1" s="1"/>
  <c r="AV408" i="1"/>
  <c r="BZ408" i="1"/>
  <c r="CD408" i="1"/>
  <c r="CC408" i="1" s="1"/>
  <c r="CE408" i="1"/>
  <c r="CF408" i="1"/>
  <c r="CH408" i="1"/>
  <c r="AW408" i="1" s="1" a="1"/>
  <c r="AW408" i="1" s="1"/>
  <c r="CI408" i="1"/>
  <c r="CJ408" i="1"/>
  <c r="CK408" i="1" s="1" a="1"/>
  <c r="CK408" i="1" s="1"/>
  <c r="CO408" i="1"/>
  <c r="AT409" i="1"/>
  <c r="AU409" i="1"/>
  <c r="BM409" i="1" s="1"/>
  <c r="AV409" i="1"/>
  <c r="BL409" i="1"/>
  <c r="BZ409" i="1"/>
  <c r="CD409" i="1"/>
  <c r="CC409" i="1" s="1"/>
  <c r="CE409" i="1"/>
  <c r="CF409" i="1"/>
  <c r="CH409" i="1"/>
  <c r="CI409" i="1"/>
  <c r="CJ409" i="1"/>
  <c r="CL409" i="1" s="1" a="1"/>
  <c r="CL409" i="1" s="1"/>
  <c r="CO409" i="1"/>
  <c r="AO409" i="1" s="1"/>
  <c r="AT410" i="1"/>
  <c r="BL410" i="1" s="1"/>
  <c r="AU410" i="1"/>
  <c r="BM410" i="1" s="1"/>
  <c r="AV410" i="1"/>
  <c r="BZ410" i="1"/>
  <c r="CD410" i="1"/>
  <c r="CC410" i="1" s="1"/>
  <c r="AY410" i="1" s="1"/>
  <c r="CE410" i="1"/>
  <c r="CF410" i="1"/>
  <c r="CH410" i="1"/>
  <c r="AW410" i="1" s="1" a="1"/>
  <c r="AW410" i="1" s="1"/>
  <c r="CI410" i="1"/>
  <c r="CJ410" i="1"/>
  <c r="CL410" i="1" s="1" a="1"/>
  <c r="CL410" i="1" s="1"/>
  <c r="CO410" i="1"/>
  <c r="AT411" i="1"/>
  <c r="AU411" i="1"/>
  <c r="AV411" i="1"/>
  <c r="BM411" i="1"/>
  <c r="BZ411" i="1"/>
  <c r="CD411" i="1"/>
  <c r="CC411" i="1" s="1"/>
  <c r="CE411" i="1"/>
  <c r="CF411" i="1"/>
  <c r="CH411" i="1"/>
  <c r="AW411" i="1" s="1" a="1"/>
  <c r="AW411" i="1" s="1"/>
  <c r="CI411" i="1"/>
  <c r="CJ411" i="1"/>
  <c r="CM411" i="1" s="1" a="1"/>
  <c r="CM411" i="1" s="1"/>
  <c r="CK411" i="1" a="1"/>
  <c r="CK411" i="1" s="1"/>
  <c r="CO411" i="1"/>
  <c r="AT412" i="1"/>
  <c r="BL412" i="1" s="1"/>
  <c r="AU412" i="1"/>
  <c r="AV412" i="1"/>
  <c r="BZ412" i="1"/>
  <c r="CD412" i="1"/>
  <c r="CC412" i="1" s="1"/>
  <c r="AY412" i="1" s="1"/>
  <c r="CE412" i="1"/>
  <c r="CF412" i="1"/>
  <c r="CH412" i="1"/>
  <c r="AW412" i="1" s="1" a="1"/>
  <c r="AW412" i="1" s="1"/>
  <c r="CI412" i="1"/>
  <c r="CJ412" i="1"/>
  <c r="CL412" i="1" s="1" a="1"/>
  <c r="CL412" i="1" s="1"/>
  <c r="CO412" i="1"/>
  <c r="AT413" i="1"/>
  <c r="AU413" i="1"/>
  <c r="AV413" i="1"/>
  <c r="BL413" i="1"/>
  <c r="BM413" i="1"/>
  <c r="BZ413" i="1"/>
  <c r="CD413" i="1"/>
  <c r="CC413" i="1" s="1"/>
  <c r="CE413" i="1"/>
  <c r="CF413" i="1"/>
  <c r="CH413" i="1"/>
  <c r="AW413" i="1" s="1" a="1"/>
  <c r="AW413" i="1" s="1"/>
  <c r="CI413" i="1"/>
  <c r="CJ413" i="1"/>
  <c r="CN413" i="1" s="1" a="1"/>
  <c r="CN413" i="1" s="1"/>
  <c r="CO413" i="1"/>
  <c r="AT414" i="1"/>
  <c r="AU414" i="1"/>
  <c r="BM414" i="1" s="1"/>
  <c r="AV414" i="1"/>
  <c r="BZ414" i="1"/>
  <c r="CD414" i="1"/>
  <c r="CC414" i="1" s="1"/>
  <c r="CE414" i="1"/>
  <c r="CF414" i="1"/>
  <c r="CH414" i="1"/>
  <c r="AW414" i="1" s="1" a="1"/>
  <c r="AW414" i="1" s="1"/>
  <c r="CI414" i="1"/>
  <c r="CJ414" i="1"/>
  <c r="CM414" i="1" s="1" a="1"/>
  <c r="CM414" i="1" s="1"/>
  <c r="CO414" i="1"/>
  <c r="AT415" i="1"/>
  <c r="AU415" i="1"/>
  <c r="BM415" i="1" s="1"/>
  <c r="AV415" i="1"/>
  <c r="BL415" i="1"/>
  <c r="BZ415" i="1"/>
  <c r="CD415" i="1"/>
  <c r="CC415" i="1" s="1"/>
  <c r="CE415" i="1"/>
  <c r="CF415" i="1"/>
  <c r="CH415" i="1"/>
  <c r="AW415" i="1" s="1" a="1"/>
  <c r="AW415" i="1" s="1"/>
  <c r="CI415" i="1"/>
  <c r="CJ415" i="1"/>
  <c r="CO415" i="1"/>
  <c r="AT416" i="1"/>
  <c r="AU416" i="1"/>
  <c r="BM416" i="1" s="1"/>
  <c r="AV416" i="1"/>
  <c r="BZ416" i="1"/>
  <c r="CD416" i="1"/>
  <c r="CC416" i="1" s="1"/>
  <c r="CE416" i="1"/>
  <c r="CF416" i="1"/>
  <c r="CH416" i="1"/>
  <c r="AW416" i="1" s="1" a="1"/>
  <c r="AW416" i="1" s="1"/>
  <c r="CI416" i="1"/>
  <c r="CJ416" i="1"/>
  <c r="CK416" i="1" s="1" a="1"/>
  <c r="CK416" i="1" s="1"/>
  <c r="CO416" i="1"/>
  <c r="AT417" i="1"/>
  <c r="AU417" i="1"/>
  <c r="BM417" i="1" s="1"/>
  <c r="AV417" i="1"/>
  <c r="BL417" i="1"/>
  <c r="BZ417" i="1"/>
  <c r="CD417" i="1"/>
  <c r="CC417" i="1" s="1"/>
  <c r="CE417" i="1"/>
  <c r="CF417" i="1"/>
  <c r="CH417" i="1"/>
  <c r="AW417" i="1" s="1" a="1"/>
  <c r="AW417" i="1" s="1"/>
  <c r="CI417" i="1"/>
  <c r="CJ417" i="1"/>
  <c r="CL417" i="1" s="1" a="1"/>
  <c r="CL417" i="1" s="1"/>
  <c r="CO417" i="1"/>
  <c r="AT418" i="1"/>
  <c r="BL418" i="1" s="1"/>
  <c r="AU418" i="1"/>
  <c r="BM418" i="1" s="1"/>
  <c r="AV418" i="1"/>
  <c r="BZ418" i="1"/>
  <c r="CD418" i="1"/>
  <c r="CC418" i="1" s="1"/>
  <c r="AY418" i="1" s="1"/>
  <c r="CE418" i="1"/>
  <c r="CF418" i="1"/>
  <c r="CH418" i="1"/>
  <c r="AW418" i="1" s="1" a="1"/>
  <c r="AW418" i="1" s="1"/>
  <c r="CI418" i="1"/>
  <c r="CJ418" i="1"/>
  <c r="CL418" i="1" s="1" a="1"/>
  <c r="CL418" i="1" s="1"/>
  <c r="CO418" i="1"/>
  <c r="AT419" i="1"/>
  <c r="AU419" i="1"/>
  <c r="AV419" i="1"/>
  <c r="BM419" i="1"/>
  <c r="BZ419" i="1"/>
  <c r="CD419" i="1"/>
  <c r="CC419" i="1" s="1"/>
  <c r="AY419" i="1" s="1"/>
  <c r="CE419" i="1"/>
  <c r="CF419" i="1"/>
  <c r="CH419" i="1"/>
  <c r="AW419" i="1" s="1" a="1"/>
  <c r="AW419" i="1" s="1"/>
  <c r="CI419" i="1"/>
  <c r="CJ419" i="1"/>
  <c r="CM419" i="1" s="1" a="1"/>
  <c r="CM419" i="1" s="1"/>
  <c r="CO419" i="1"/>
  <c r="AT420" i="1"/>
  <c r="BL420" i="1" s="1"/>
  <c r="AU420" i="1"/>
  <c r="AV420" i="1"/>
  <c r="BZ420" i="1"/>
  <c r="CD420" i="1"/>
  <c r="CC420" i="1" s="1"/>
  <c r="CE420" i="1"/>
  <c r="CF420" i="1"/>
  <c r="CH420" i="1"/>
  <c r="AW420" i="1" s="1" a="1"/>
  <c r="AW420" i="1" s="1"/>
  <c r="CI420" i="1"/>
  <c r="CJ420" i="1"/>
  <c r="CL420" i="1" s="1" a="1"/>
  <c r="CL420" i="1" s="1"/>
  <c r="CO420" i="1"/>
  <c r="AT421" i="1"/>
  <c r="BL421" i="1" s="1"/>
  <c r="AU421" i="1"/>
  <c r="BM421" i="1" s="1"/>
  <c r="AV421" i="1"/>
  <c r="BZ421" i="1"/>
  <c r="CD421" i="1"/>
  <c r="CC421" i="1" s="1"/>
  <c r="CE421" i="1"/>
  <c r="CF421" i="1"/>
  <c r="CH421" i="1"/>
  <c r="AW421" i="1" s="1" a="1"/>
  <c r="AW421" i="1" s="1"/>
  <c r="CI421" i="1"/>
  <c r="CJ421" i="1"/>
  <c r="CN421" i="1" s="1" a="1"/>
  <c r="CN421" i="1" s="1"/>
  <c r="CO421" i="1"/>
  <c r="AT422" i="1"/>
  <c r="AU422" i="1"/>
  <c r="AV422" i="1"/>
  <c r="BM422" i="1"/>
  <c r="BZ422" i="1"/>
  <c r="CD422" i="1"/>
  <c r="CC422" i="1" s="1"/>
  <c r="CE422" i="1"/>
  <c r="CF422" i="1"/>
  <c r="CH422" i="1"/>
  <c r="AW422" i="1" s="1" a="1"/>
  <c r="AW422" i="1" s="1"/>
  <c r="CI422" i="1"/>
  <c r="CJ422" i="1"/>
  <c r="CM422" i="1" s="1" a="1"/>
  <c r="CM422" i="1" s="1"/>
  <c r="CO422" i="1"/>
  <c r="AT423" i="1"/>
  <c r="AU423" i="1"/>
  <c r="BM423" i="1" s="1"/>
  <c r="AV423" i="1"/>
  <c r="BL423" i="1"/>
  <c r="BZ423" i="1"/>
  <c r="CD423" i="1"/>
  <c r="CC423" i="1" s="1"/>
  <c r="CE423" i="1"/>
  <c r="CF423" i="1"/>
  <c r="CH423" i="1"/>
  <c r="AW423" i="1" s="1" a="1"/>
  <c r="AW423" i="1" s="1"/>
  <c r="CI423" i="1"/>
  <c r="CJ423" i="1"/>
  <c r="CO423" i="1"/>
  <c r="AT424" i="1"/>
  <c r="AU424" i="1"/>
  <c r="AV424" i="1"/>
  <c r="BM424" i="1"/>
  <c r="BZ424" i="1"/>
  <c r="CD424" i="1"/>
  <c r="CC424" i="1" s="1"/>
  <c r="CE424" i="1"/>
  <c r="CF424" i="1"/>
  <c r="CH424" i="1"/>
  <c r="AW424" i="1" s="1" a="1"/>
  <c r="AW424" i="1" s="1"/>
  <c r="CI424" i="1"/>
  <c r="CJ424" i="1"/>
  <c r="CK424" i="1" s="1" a="1"/>
  <c r="CK424" i="1" s="1"/>
  <c r="CO424" i="1"/>
  <c r="AT425" i="1"/>
  <c r="BL425" i="1" s="1"/>
  <c r="AU425" i="1"/>
  <c r="BM425" i="1" s="1"/>
  <c r="AV425" i="1"/>
  <c r="BZ425" i="1"/>
  <c r="CC425" i="1"/>
  <c r="AY425" i="1" s="1"/>
  <c r="CD425" i="1"/>
  <c r="CE425" i="1"/>
  <c r="CF425" i="1"/>
  <c r="CH425" i="1"/>
  <c r="CI425" i="1"/>
  <c r="CJ425" i="1"/>
  <c r="CL425" i="1" s="1" a="1"/>
  <c r="CL425" i="1" s="1"/>
  <c r="CK425" i="1" a="1"/>
  <c r="CK425" i="1" s="1"/>
  <c r="CO425" i="1"/>
  <c r="AT426" i="1"/>
  <c r="AU426" i="1"/>
  <c r="BM426" i="1" s="1"/>
  <c r="AV426" i="1"/>
  <c r="BL426" i="1"/>
  <c r="BZ426" i="1"/>
  <c r="CD426" i="1"/>
  <c r="CC426" i="1" s="1"/>
  <c r="AY426" i="1" s="1"/>
  <c r="CE426" i="1"/>
  <c r="CF426" i="1"/>
  <c r="CH426" i="1"/>
  <c r="AW426" i="1" s="1" a="1"/>
  <c r="AW426" i="1" s="1"/>
  <c r="CI426" i="1"/>
  <c r="CJ426" i="1"/>
  <c r="CO426" i="1"/>
  <c r="AT427" i="1"/>
  <c r="AU427" i="1"/>
  <c r="AV427" i="1"/>
  <c r="BM427" i="1"/>
  <c r="BZ427" i="1"/>
  <c r="CD427" i="1"/>
  <c r="CC427" i="1" s="1"/>
  <c r="AY427" i="1" s="1"/>
  <c r="CE427" i="1"/>
  <c r="CF427" i="1"/>
  <c r="CH427" i="1"/>
  <c r="AW427" i="1" s="1" a="1"/>
  <c r="AW427" i="1" s="1"/>
  <c r="CI427" i="1"/>
  <c r="CJ427" i="1"/>
  <c r="CM427" i="1" s="1" a="1"/>
  <c r="CM427" i="1" s="1"/>
  <c r="CO427" i="1"/>
  <c r="AT428" i="1"/>
  <c r="AU428" i="1"/>
  <c r="AV428" i="1"/>
  <c r="BL428" i="1"/>
  <c r="BZ428" i="1"/>
  <c r="CD428" i="1"/>
  <c r="CC428" i="1" s="1"/>
  <c r="CE428" i="1"/>
  <c r="CF428" i="1"/>
  <c r="CH428" i="1"/>
  <c r="AW428" i="1" s="1" a="1"/>
  <c r="AW428" i="1" s="1"/>
  <c r="CI428" i="1"/>
  <c r="CJ428" i="1"/>
  <c r="CL428" i="1" s="1" a="1"/>
  <c r="CL428" i="1" s="1"/>
  <c r="CO428" i="1"/>
  <c r="AT429" i="1"/>
  <c r="BL429" i="1" s="1"/>
  <c r="AU429" i="1"/>
  <c r="BM429" i="1" s="1"/>
  <c r="AV429" i="1"/>
  <c r="BZ429" i="1"/>
  <c r="CD429" i="1"/>
  <c r="CC429" i="1" s="1"/>
  <c r="CE429" i="1"/>
  <c r="CF429" i="1"/>
  <c r="CH429" i="1"/>
  <c r="AW429" i="1" s="1" a="1"/>
  <c r="AW429" i="1" s="1"/>
  <c r="CI429" i="1"/>
  <c r="CJ429" i="1"/>
  <c r="CO429" i="1"/>
  <c r="AT430" i="1"/>
  <c r="AU430" i="1"/>
  <c r="BM430" i="1" s="1"/>
  <c r="AV430" i="1"/>
  <c r="BZ430" i="1"/>
  <c r="CD430" i="1"/>
  <c r="CC430" i="1" s="1"/>
  <c r="CE430" i="1"/>
  <c r="CF430" i="1"/>
  <c r="CH430" i="1"/>
  <c r="AW430" i="1" s="1" a="1"/>
  <c r="AW430" i="1" s="1"/>
  <c r="CI430" i="1"/>
  <c r="CJ430" i="1"/>
  <c r="CO430" i="1"/>
  <c r="AT431" i="1"/>
  <c r="BL431" i="1" s="1"/>
  <c r="AU431" i="1"/>
  <c r="BM431" i="1" s="1"/>
  <c r="AV431" i="1"/>
  <c r="BZ431" i="1"/>
  <c r="CD431" i="1"/>
  <c r="CC431" i="1" s="1"/>
  <c r="CB431" i="1" s="1"/>
  <c r="CE431" i="1"/>
  <c r="CF431" i="1"/>
  <c r="CH431" i="1"/>
  <c r="AW431" i="1" s="1" a="1"/>
  <c r="AW431" i="1" s="1"/>
  <c r="CI431" i="1"/>
  <c r="CJ431" i="1"/>
  <c r="CK431" i="1" s="1" a="1"/>
  <c r="CK431" i="1" s="1"/>
  <c r="CO431" i="1"/>
  <c r="AT432" i="1"/>
  <c r="AU432" i="1"/>
  <c r="BM432" i="1" s="1"/>
  <c r="AV432" i="1"/>
  <c r="BZ432" i="1"/>
  <c r="CD432" i="1"/>
  <c r="CC432" i="1" s="1"/>
  <c r="CE432" i="1"/>
  <c r="CF432" i="1"/>
  <c r="CH432" i="1"/>
  <c r="AW432" i="1" s="1" a="1"/>
  <c r="AW432" i="1" s="1"/>
  <c r="CI432" i="1"/>
  <c r="CJ432" i="1"/>
  <c r="CK432" i="1" s="1" a="1"/>
  <c r="CK432" i="1" s="1"/>
  <c r="CO432" i="1"/>
  <c r="AT433" i="1"/>
  <c r="AU433" i="1"/>
  <c r="BM433" i="1" s="1"/>
  <c r="AV433" i="1"/>
  <c r="BL433" i="1"/>
  <c r="BZ433" i="1"/>
  <c r="CD433" i="1"/>
  <c r="CC433" i="1" s="1"/>
  <c r="CE433" i="1"/>
  <c r="CF433" i="1"/>
  <c r="CH433" i="1"/>
  <c r="AW433" i="1" s="1" a="1"/>
  <c r="AW433" i="1" s="1"/>
  <c r="CI433" i="1"/>
  <c r="CJ433" i="1"/>
  <c r="CL433" i="1" s="1" a="1"/>
  <c r="CL433" i="1" s="1"/>
  <c r="CO433" i="1"/>
  <c r="AT434" i="1"/>
  <c r="BL434" i="1" s="1"/>
  <c r="AU434" i="1"/>
  <c r="BM434" i="1" s="1"/>
  <c r="AV434" i="1"/>
  <c r="BZ434" i="1"/>
  <c r="CD434" i="1"/>
  <c r="CC434" i="1" s="1"/>
  <c r="AY434" i="1" s="1"/>
  <c r="CE434" i="1"/>
  <c r="CF434" i="1"/>
  <c r="CH434" i="1"/>
  <c r="AW434" i="1" s="1" a="1"/>
  <c r="AW434" i="1" s="1"/>
  <c r="CI434" i="1"/>
  <c r="CJ434" i="1"/>
  <c r="CO434" i="1"/>
  <c r="AT435" i="1"/>
  <c r="AU435" i="1"/>
  <c r="AV435" i="1"/>
  <c r="BM435" i="1"/>
  <c r="BZ435" i="1"/>
  <c r="CD435" i="1"/>
  <c r="CC435" i="1" s="1"/>
  <c r="AY435" i="1" s="1"/>
  <c r="CE435" i="1"/>
  <c r="CF435" i="1"/>
  <c r="CH435" i="1"/>
  <c r="AW435" i="1" s="1" a="1"/>
  <c r="AW435" i="1" s="1"/>
  <c r="CI435" i="1"/>
  <c r="CJ435" i="1"/>
  <c r="CM435" i="1" s="1" a="1"/>
  <c r="CM435" i="1" s="1"/>
  <c r="CO435" i="1"/>
  <c r="AT436" i="1"/>
  <c r="BL436" i="1" s="1"/>
  <c r="AU436" i="1"/>
  <c r="AV436" i="1"/>
  <c r="BZ436" i="1"/>
  <c r="CD436" i="1"/>
  <c r="CC436" i="1" s="1"/>
  <c r="CE436" i="1"/>
  <c r="CF436" i="1"/>
  <c r="CH436" i="1"/>
  <c r="AW436" i="1" s="1" a="1"/>
  <c r="AW436" i="1" s="1"/>
  <c r="CI436" i="1"/>
  <c r="CJ436" i="1"/>
  <c r="CL436" i="1" s="1" a="1"/>
  <c r="CL436" i="1" s="1"/>
  <c r="CK436" i="1" a="1"/>
  <c r="CK436" i="1" s="1"/>
  <c r="CM436" i="1" a="1"/>
  <c r="CM436" i="1" s="1"/>
  <c r="CO436" i="1"/>
  <c r="AT437" i="1"/>
  <c r="BL437" i="1" s="1"/>
  <c r="AU437" i="1"/>
  <c r="BM437" i="1" s="1"/>
  <c r="AV437" i="1"/>
  <c r="BZ437" i="1"/>
  <c r="CD437" i="1"/>
  <c r="CC437" i="1" s="1"/>
  <c r="CE437" i="1"/>
  <c r="CF437" i="1"/>
  <c r="CH437" i="1"/>
  <c r="AW437" i="1" s="1" a="1"/>
  <c r="AW437" i="1" s="1"/>
  <c r="CI437" i="1"/>
  <c r="CJ437" i="1"/>
  <c r="CN437" i="1" s="1" a="1"/>
  <c r="CN437" i="1" s="1"/>
  <c r="CO437" i="1"/>
  <c r="AT438" i="1"/>
  <c r="AU438" i="1"/>
  <c r="BM438" i="1" s="1"/>
  <c r="AV438" i="1"/>
  <c r="BZ438" i="1"/>
  <c r="CD438" i="1"/>
  <c r="CC438" i="1" s="1"/>
  <c r="CE438" i="1"/>
  <c r="CF438" i="1"/>
  <c r="CH438" i="1"/>
  <c r="AW438" i="1" s="1" a="1"/>
  <c r="AW438" i="1" s="1"/>
  <c r="CI438" i="1"/>
  <c r="CJ438" i="1"/>
  <c r="CM438" i="1" s="1" a="1"/>
  <c r="CM438" i="1" s="1"/>
  <c r="CO438" i="1"/>
  <c r="AT439" i="1"/>
  <c r="BL439" i="1" s="1"/>
  <c r="AU439" i="1"/>
  <c r="BM439" i="1" s="1"/>
  <c r="AV439" i="1"/>
  <c r="BZ439" i="1"/>
  <c r="CD439" i="1"/>
  <c r="CC439" i="1" s="1"/>
  <c r="CB439" i="1" s="1"/>
  <c r="CE439" i="1"/>
  <c r="CF439" i="1"/>
  <c r="CH439" i="1"/>
  <c r="AW439" i="1" s="1" a="1"/>
  <c r="AW439" i="1" s="1"/>
  <c r="CI439" i="1"/>
  <c r="CJ439" i="1"/>
  <c r="CK439" i="1" s="1" a="1"/>
  <c r="CK439" i="1" s="1"/>
  <c r="CO439" i="1"/>
  <c r="AT440" i="1"/>
  <c r="AU440" i="1"/>
  <c r="BM440" i="1" s="1"/>
  <c r="AV440" i="1"/>
  <c r="BZ440" i="1"/>
  <c r="CD440" i="1"/>
  <c r="CC440" i="1" s="1"/>
  <c r="CE440" i="1"/>
  <c r="CF440" i="1"/>
  <c r="CH440" i="1"/>
  <c r="AW440" i="1" s="1" a="1"/>
  <c r="AW440" i="1" s="1"/>
  <c r="CI440" i="1"/>
  <c r="CJ440" i="1"/>
  <c r="CO440" i="1"/>
  <c r="AT441" i="1"/>
  <c r="BL441" i="1" s="1"/>
  <c r="AU441" i="1"/>
  <c r="BM441" i="1" s="1"/>
  <c r="AV441" i="1"/>
  <c r="BZ441" i="1"/>
  <c r="CD441" i="1"/>
  <c r="CC441" i="1" s="1"/>
  <c r="CE441" i="1"/>
  <c r="CF441" i="1"/>
  <c r="CH441" i="1"/>
  <c r="AW441" i="1" s="1" a="1"/>
  <c r="AW441" i="1" s="1"/>
  <c r="CI441" i="1"/>
  <c r="CJ441" i="1"/>
  <c r="CK441" i="1" s="1" a="1"/>
  <c r="CK441" i="1" s="1"/>
  <c r="CO441" i="1"/>
  <c r="AT442" i="1"/>
  <c r="AU442" i="1"/>
  <c r="AV442" i="1"/>
  <c r="BL442" i="1"/>
  <c r="BZ442" i="1"/>
  <c r="CD442" i="1"/>
  <c r="CC442" i="1" s="1"/>
  <c r="CE442" i="1"/>
  <c r="CF442" i="1"/>
  <c r="CH442" i="1"/>
  <c r="AW442" i="1" s="1" a="1"/>
  <c r="AW442" i="1" s="1"/>
  <c r="CI442" i="1"/>
  <c r="CJ442" i="1"/>
  <c r="CM442" i="1" s="1" a="1"/>
  <c r="CM442" i="1" s="1"/>
  <c r="CO442" i="1"/>
  <c r="AO442" i="1" s="1"/>
  <c r="AT443" i="1"/>
  <c r="AU443" i="1"/>
  <c r="BM443" i="1" s="1"/>
  <c r="AV443" i="1"/>
  <c r="BZ443" i="1"/>
  <c r="CD443" i="1"/>
  <c r="CC443" i="1" s="1"/>
  <c r="AY443" i="1" s="1"/>
  <c r="CE443" i="1"/>
  <c r="CF443" i="1"/>
  <c r="CH443" i="1"/>
  <c r="AW443" i="1" s="1" a="1"/>
  <c r="AW443" i="1" s="1"/>
  <c r="CI443" i="1"/>
  <c r="CJ443" i="1"/>
  <c r="CO443" i="1"/>
  <c r="AT444" i="1"/>
  <c r="AU444" i="1"/>
  <c r="BM444" i="1" s="1"/>
  <c r="AV444" i="1"/>
  <c r="BL444" i="1"/>
  <c r="BZ444" i="1"/>
  <c r="CD444" i="1"/>
  <c r="CC444" i="1" s="1"/>
  <c r="CE444" i="1"/>
  <c r="CF444" i="1"/>
  <c r="CH444" i="1"/>
  <c r="AW444" i="1" s="1" a="1"/>
  <c r="AW444" i="1" s="1"/>
  <c r="CI444" i="1"/>
  <c r="CJ444" i="1"/>
  <c r="CO444" i="1"/>
  <c r="AT445" i="1"/>
  <c r="BL445" i="1" s="1"/>
  <c r="AU445" i="1"/>
  <c r="BM445" i="1" s="1"/>
  <c r="AV445" i="1"/>
  <c r="BZ445" i="1"/>
  <c r="CD445" i="1"/>
  <c r="CC445" i="1" s="1"/>
  <c r="CE445" i="1"/>
  <c r="CF445" i="1"/>
  <c r="CH445" i="1"/>
  <c r="AW445" i="1" s="1" a="1"/>
  <c r="AW445" i="1" s="1"/>
  <c r="CI445" i="1"/>
  <c r="CJ445" i="1"/>
  <c r="CO445" i="1"/>
  <c r="AT446" i="1"/>
  <c r="BL446" i="1" s="1"/>
  <c r="AU446" i="1"/>
  <c r="AV446" i="1"/>
  <c r="BM446" i="1"/>
  <c r="BZ446" i="1"/>
  <c r="CD446" i="1"/>
  <c r="CC446" i="1" s="1"/>
  <c r="AY446" i="1" s="1"/>
  <c r="CE446" i="1"/>
  <c r="CF446" i="1"/>
  <c r="CH446" i="1"/>
  <c r="AW446" i="1" s="1" a="1"/>
  <c r="AW446" i="1" s="1"/>
  <c r="CI446" i="1"/>
  <c r="CJ446" i="1"/>
  <c r="CM446" i="1" s="1" a="1"/>
  <c r="CM446" i="1" s="1"/>
  <c r="CK446" i="1" a="1"/>
  <c r="CK446" i="1" s="1"/>
  <c r="CL446" i="1" a="1"/>
  <c r="CL446" i="1" s="1"/>
  <c r="CO446" i="1"/>
  <c r="AT447" i="1"/>
  <c r="BL447" i="1" s="1"/>
  <c r="AU447" i="1"/>
  <c r="AV447" i="1"/>
  <c r="BM447" i="1"/>
  <c r="BZ447" i="1"/>
  <c r="CD447" i="1"/>
  <c r="CC447" i="1" s="1"/>
  <c r="CB447" i="1" s="1"/>
  <c r="CE447" i="1"/>
  <c r="CF447" i="1"/>
  <c r="CH447" i="1"/>
  <c r="AW447" i="1" s="1" a="1"/>
  <c r="AW447" i="1" s="1"/>
  <c r="CI447" i="1"/>
  <c r="CJ447" i="1"/>
  <c r="CN447" i="1" s="1" a="1"/>
  <c r="CN447" i="1" s="1"/>
  <c r="CO447" i="1"/>
  <c r="AT448" i="1"/>
  <c r="AU448" i="1"/>
  <c r="BM448" i="1" s="1"/>
  <c r="AV448" i="1"/>
  <c r="BZ448" i="1"/>
  <c r="CD448" i="1"/>
  <c r="CC448" i="1" s="1"/>
  <c r="AY448" i="1" s="1"/>
  <c r="CE448" i="1"/>
  <c r="CF448" i="1"/>
  <c r="CH448" i="1"/>
  <c r="AW448" i="1" s="1" a="1"/>
  <c r="AW448" i="1" s="1"/>
  <c r="CI448" i="1"/>
  <c r="CJ448" i="1"/>
  <c r="CN448" i="1" s="1" a="1"/>
  <c r="CN448" i="1" s="1"/>
  <c r="CO448" i="1"/>
  <c r="AT449" i="1"/>
  <c r="BL449" i="1" s="1"/>
  <c r="AU449" i="1"/>
  <c r="BM449" i="1" s="1"/>
  <c r="AV449" i="1"/>
  <c r="BZ449" i="1"/>
  <c r="CC449" i="1"/>
  <c r="CD449" i="1"/>
  <c r="CE449" i="1"/>
  <c r="CF449" i="1"/>
  <c r="CH449" i="1"/>
  <c r="AW449" i="1" s="1" a="1"/>
  <c r="AW449" i="1" s="1"/>
  <c r="CI449" i="1"/>
  <c r="CJ449" i="1"/>
  <c r="CK449" i="1" s="1" a="1"/>
  <c r="CK449" i="1" s="1"/>
  <c r="CO449" i="1"/>
  <c r="AT450" i="1"/>
  <c r="BL450" i="1" s="1"/>
  <c r="AU450" i="1"/>
  <c r="BM450" i="1" s="1"/>
  <c r="AV450" i="1"/>
  <c r="BZ450" i="1"/>
  <c r="CD450" i="1"/>
  <c r="CC450" i="1" s="1"/>
  <c r="CE450" i="1"/>
  <c r="CF450" i="1"/>
  <c r="CH450" i="1"/>
  <c r="AW450" i="1" s="1" a="1"/>
  <c r="AW450" i="1" s="1"/>
  <c r="CI450" i="1"/>
  <c r="CJ450" i="1"/>
  <c r="CK450" i="1" s="1" a="1"/>
  <c r="CK450" i="1" s="1"/>
  <c r="CO450" i="1"/>
  <c r="AT451" i="1"/>
  <c r="AU451" i="1"/>
  <c r="BM451" i="1" s="1"/>
  <c r="AV451" i="1"/>
  <c r="BZ451" i="1"/>
  <c r="CD451" i="1"/>
  <c r="CC451" i="1" s="1"/>
  <c r="AY451" i="1" s="1"/>
  <c r="CE451" i="1"/>
  <c r="CF451" i="1"/>
  <c r="CH451" i="1"/>
  <c r="AW451" i="1" s="1" a="1"/>
  <c r="AW451" i="1" s="1"/>
  <c r="CI451" i="1"/>
  <c r="CJ451" i="1"/>
  <c r="CO451" i="1"/>
  <c r="AT452" i="1"/>
  <c r="BL452" i="1" s="1"/>
  <c r="AU452" i="1"/>
  <c r="BM452" i="1" s="1"/>
  <c r="AV452" i="1"/>
  <c r="BZ452" i="1"/>
  <c r="CD452" i="1"/>
  <c r="CC452" i="1" s="1"/>
  <c r="CE452" i="1"/>
  <c r="CF452" i="1"/>
  <c r="CH452" i="1"/>
  <c r="AW452" i="1" s="1" a="1"/>
  <c r="AW452" i="1" s="1"/>
  <c r="CI452" i="1"/>
  <c r="CJ452" i="1"/>
  <c r="CM452" i="1" s="1" a="1"/>
  <c r="CM452" i="1" s="1"/>
  <c r="CO452" i="1"/>
  <c r="AT453" i="1"/>
  <c r="BL453" i="1" s="1"/>
  <c r="AU453" i="1"/>
  <c r="AV453" i="1"/>
  <c r="BM453" i="1"/>
  <c r="BZ453" i="1"/>
  <c r="CD453" i="1"/>
  <c r="CC453" i="1" s="1"/>
  <c r="CE453" i="1"/>
  <c r="CF453" i="1"/>
  <c r="CH453" i="1"/>
  <c r="AW453" i="1" s="1" a="1"/>
  <c r="CI453" i="1"/>
  <c r="CJ453" i="1"/>
  <c r="CM453" i="1" s="1" a="1"/>
  <c r="CM453" i="1" s="1"/>
  <c r="CO453" i="1"/>
  <c r="AT454" i="1"/>
  <c r="AU454" i="1"/>
  <c r="AV454" i="1"/>
  <c r="BM454" i="1"/>
  <c r="BZ454" i="1"/>
  <c r="CD454" i="1"/>
  <c r="CC454" i="1" s="1"/>
  <c r="CB454" i="1" s="1"/>
  <c r="CE454" i="1"/>
  <c r="CF454" i="1"/>
  <c r="CH454" i="1"/>
  <c r="AW454" i="1" s="1" a="1"/>
  <c r="AW454" i="1" s="1"/>
  <c r="CI454" i="1"/>
  <c r="CJ454" i="1"/>
  <c r="CO454" i="1"/>
  <c r="AT455" i="1"/>
  <c r="BL455" i="1" s="1"/>
  <c r="AU455" i="1"/>
  <c r="BM455" i="1" s="1"/>
  <c r="AV455" i="1"/>
  <c r="BZ455" i="1"/>
  <c r="CD455" i="1"/>
  <c r="CC455" i="1" s="1"/>
  <c r="CE455" i="1"/>
  <c r="CF455" i="1"/>
  <c r="CH455" i="1"/>
  <c r="AW455" i="1" s="1" a="1"/>
  <c r="AW455" i="1" s="1"/>
  <c r="CI455" i="1"/>
  <c r="CJ455" i="1"/>
  <c r="CM455" i="1" s="1" a="1"/>
  <c r="CM455" i="1" s="1"/>
  <c r="CO455" i="1"/>
  <c r="AT456" i="1"/>
  <c r="AU456" i="1"/>
  <c r="BM456" i="1" s="1"/>
  <c r="AV456" i="1"/>
  <c r="BZ456" i="1"/>
  <c r="CD456" i="1"/>
  <c r="CC456" i="1" s="1"/>
  <c r="AY456" i="1" s="1"/>
  <c r="CE456" i="1"/>
  <c r="CF456" i="1"/>
  <c r="CH456" i="1"/>
  <c r="AW456" i="1" s="1" a="1"/>
  <c r="AW456" i="1" s="1"/>
  <c r="CI456" i="1"/>
  <c r="CJ456" i="1"/>
  <c r="CN456" i="1" s="1" a="1"/>
  <c r="CN456" i="1" s="1"/>
  <c r="CO456" i="1"/>
  <c r="AT457" i="1"/>
  <c r="BL457" i="1" s="1"/>
  <c r="AU457" i="1"/>
  <c r="BM457" i="1" s="1"/>
  <c r="AV457" i="1"/>
  <c r="BZ457" i="1"/>
  <c r="CD457" i="1"/>
  <c r="CC457" i="1" s="1"/>
  <c r="CE457" i="1"/>
  <c r="CF457" i="1"/>
  <c r="CH457" i="1"/>
  <c r="AW457" i="1" s="1" a="1"/>
  <c r="AW457" i="1" s="1"/>
  <c r="CI457" i="1"/>
  <c r="CJ457" i="1"/>
  <c r="CL457" i="1" s="1" a="1"/>
  <c r="CL457" i="1" s="1"/>
  <c r="CO457" i="1"/>
  <c r="AT458" i="1"/>
  <c r="BL458" i="1" s="1"/>
  <c r="AU458" i="1"/>
  <c r="BM458" i="1" s="1"/>
  <c r="AV458" i="1"/>
  <c r="BZ458" i="1"/>
  <c r="CD458" i="1"/>
  <c r="CC458" i="1" s="1"/>
  <c r="CE458" i="1"/>
  <c r="CF458" i="1"/>
  <c r="CH458" i="1"/>
  <c r="AW458" i="1" s="1" a="1"/>
  <c r="AW458" i="1" s="1"/>
  <c r="CI458" i="1"/>
  <c r="CJ458" i="1"/>
  <c r="CN458" i="1" s="1" a="1"/>
  <c r="CN458" i="1" s="1"/>
  <c r="CO458" i="1"/>
  <c r="AT459" i="1"/>
  <c r="BL459" i="1" s="1"/>
  <c r="AU459" i="1"/>
  <c r="AV459" i="1"/>
  <c r="BZ459" i="1"/>
  <c r="CD459" i="1"/>
  <c r="CC459" i="1" s="1"/>
  <c r="AY459" i="1" s="1"/>
  <c r="CE459" i="1"/>
  <c r="CF459" i="1"/>
  <c r="CH459" i="1"/>
  <c r="AW459" i="1" s="1" a="1"/>
  <c r="AW459" i="1" s="1"/>
  <c r="CI459" i="1"/>
  <c r="CJ459" i="1"/>
  <c r="CM459" i="1" s="1" a="1"/>
  <c r="CM459" i="1" s="1"/>
  <c r="CO459" i="1"/>
  <c r="AT460" i="1"/>
  <c r="BL460" i="1" s="1"/>
  <c r="AU460" i="1"/>
  <c r="BM460" i="1" s="1"/>
  <c r="AV460" i="1"/>
  <c r="BZ460" i="1"/>
  <c r="CD460" i="1"/>
  <c r="CC460" i="1" s="1"/>
  <c r="CE460" i="1"/>
  <c r="CF460" i="1"/>
  <c r="CH460" i="1"/>
  <c r="AW460" i="1" s="1" a="1"/>
  <c r="AW460" i="1" s="1"/>
  <c r="CI460" i="1"/>
  <c r="CJ460" i="1"/>
  <c r="CO460" i="1"/>
  <c r="AT461" i="1"/>
  <c r="AU461" i="1"/>
  <c r="AV461" i="1"/>
  <c r="BM461" i="1"/>
  <c r="BZ461" i="1"/>
  <c r="CD461" i="1"/>
  <c r="CC461" i="1" s="1"/>
  <c r="CE461" i="1"/>
  <c r="CF461" i="1"/>
  <c r="CH461" i="1"/>
  <c r="AW461" i="1" s="1" a="1"/>
  <c r="AW461" i="1" s="1"/>
  <c r="CI461" i="1"/>
  <c r="CJ461" i="1"/>
  <c r="CN461" i="1" s="1" a="1"/>
  <c r="CN461" i="1" s="1"/>
  <c r="CO461" i="1"/>
  <c r="AT462" i="1"/>
  <c r="AU462" i="1"/>
  <c r="BM462" i="1" s="1"/>
  <c r="AV462" i="1"/>
  <c r="BZ462" i="1"/>
  <c r="CD462" i="1"/>
  <c r="CC462" i="1" s="1"/>
  <c r="AY462" i="1" s="1"/>
  <c r="CE462" i="1"/>
  <c r="CF462" i="1"/>
  <c r="CH462" i="1"/>
  <c r="AW462" i="1" s="1" a="1"/>
  <c r="AW462" i="1" s="1"/>
  <c r="CI462" i="1"/>
  <c r="CJ462" i="1"/>
  <c r="CK462" i="1" s="1" a="1"/>
  <c r="CK462" i="1" s="1"/>
  <c r="CO462" i="1"/>
  <c r="AT463" i="1"/>
  <c r="BL463" i="1" s="1"/>
  <c r="AU463" i="1"/>
  <c r="BM463" i="1" s="1"/>
  <c r="AV463" i="1"/>
  <c r="BZ463" i="1"/>
  <c r="CD463" i="1"/>
  <c r="CC463" i="1" s="1"/>
  <c r="CB463" i="1" s="1"/>
  <c r="CE463" i="1"/>
  <c r="CF463" i="1"/>
  <c r="CH463" i="1"/>
  <c r="AW463" i="1" s="1" a="1"/>
  <c r="AW463" i="1" s="1"/>
  <c r="CI463" i="1"/>
  <c r="CJ463" i="1"/>
  <c r="CK463" i="1" s="1" a="1"/>
  <c r="CK463" i="1" s="1"/>
  <c r="CL463" i="1" a="1"/>
  <c r="CL463" i="1" s="1"/>
  <c r="CO463" i="1"/>
  <c r="AT464" i="1"/>
  <c r="BL464" i="1" s="1"/>
  <c r="AU464" i="1"/>
  <c r="BM464" i="1" s="1"/>
  <c r="AV464" i="1"/>
  <c r="BZ464" i="1"/>
  <c r="CD464" i="1"/>
  <c r="CC464" i="1" s="1"/>
  <c r="CE464" i="1"/>
  <c r="CF464" i="1"/>
  <c r="CH464" i="1"/>
  <c r="AW464" i="1" s="1" a="1"/>
  <c r="AW464" i="1" s="1"/>
  <c r="CI464" i="1"/>
  <c r="CJ464" i="1"/>
  <c r="CM464" i="1" s="1" a="1"/>
  <c r="CM464" i="1" s="1"/>
  <c r="CO464" i="1"/>
  <c r="AT465" i="1"/>
  <c r="AU465" i="1"/>
  <c r="AV465" i="1"/>
  <c r="BM465" i="1"/>
  <c r="BZ465" i="1"/>
  <c r="CD465" i="1"/>
  <c r="CC465" i="1" s="1"/>
  <c r="AY465" i="1" s="1"/>
  <c r="CE465" i="1"/>
  <c r="CF465" i="1"/>
  <c r="CH465" i="1"/>
  <c r="AW465" i="1" s="1" a="1"/>
  <c r="AW465" i="1" s="1"/>
  <c r="CI465" i="1"/>
  <c r="CJ465" i="1"/>
  <c r="CL465" i="1" s="1" a="1"/>
  <c r="CL465" i="1" s="1"/>
  <c r="CO465" i="1"/>
  <c r="AO465" i="1" s="1"/>
  <c r="AT466" i="1"/>
  <c r="AU466" i="1"/>
  <c r="BM466" i="1" s="1"/>
  <c r="AV466" i="1"/>
  <c r="BZ466" i="1"/>
  <c r="CD466" i="1"/>
  <c r="CC466" i="1" s="1"/>
  <c r="CE466" i="1"/>
  <c r="CF466" i="1"/>
  <c r="CH466" i="1"/>
  <c r="AW466" i="1" s="1" a="1"/>
  <c r="AW466" i="1" s="1"/>
  <c r="CI466" i="1"/>
  <c r="CJ466" i="1"/>
  <c r="CL466" i="1" s="1" a="1"/>
  <c r="CL466" i="1" s="1"/>
  <c r="CO466" i="1"/>
  <c r="AT467" i="1"/>
  <c r="AU467" i="1"/>
  <c r="AV467" i="1"/>
  <c r="BL467" i="1"/>
  <c r="BZ467" i="1"/>
  <c r="CD467" i="1"/>
  <c r="CC467" i="1" s="1"/>
  <c r="AY467" i="1" s="1"/>
  <c r="CE467" i="1"/>
  <c r="CF467" i="1"/>
  <c r="CH467" i="1"/>
  <c r="AW467" i="1" s="1" a="1"/>
  <c r="AW467" i="1" s="1"/>
  <c r="CI467" i="1"/>
  <c r="CJ467" i="1"/>
  <c r="CK467" i="1" s="1" a="1"/>
  <c r="CK467" i="1" s="1"/>
  <c r="CO467" i="1"/>
  <c r="AT468" i="1"/>
  <c r="BL468" i="1" s="1"/>
  <c r="AU468" i="1"/>
  <c r="BM468" i="1" s="1"/>
  <c r="AV468" i="1"/>
  <c r="BZ468" i="1"/>
  <c r="CD468" i="1"/>
  <c r="CC468" i="1" s="1"/>
  <c r="CE468" i="1"/>
  <c r="CF468" i="1"/>
  <c r="CH468" i="1"/>
  <c r="AW468" i="1" s="1" a="1"/>
  <c r="AW468" i="1" s="1"/>
  <c r="CI468" i="1"/>
  <c r="CJ468" i="1"/>
  <c r="CL468" i="1" s="1" a="1"/>
  <c r="CL468" i="1" s="1"/>
  <c r="CN468" i="1" a="1"/>
  <c r="CN468" i="1" s="1"/>
  <c r="CO468" i="1"/>
  <c r="AT469" i="1"/>
  <c r="AU469" i="1"/>
  <c r="BM469" i="1" s="1"/>
  <c r="AV469" i="1"/>
  <c r="BZ469" i="1"/>
  <c r="CD469" i="1"/>
  <c r="CC469" i="1" s="1"/>
  <c r="AY469" i="1" s="1"/>
  <c r="CE469" i="1"/>
  <c r="CF469" i="1"/>
  <c r="CH469" i="1"/>
  <c r="AW469" i="1" s="1" a="1"/>
  <c r="CI469" i="1"/>
  <c r="CJ469" i="1"/>
  <c r="CN469" i="1" s="1" a="1"/>
  <c r="CN469" i="1" s="1"/>
  <c r="CO469" i="1"/>
  <c r="AT470" i="1"/>
  <c r="AU470" i="1"/>
  <c r="BM470" i="1" s="1"/>
  <c r="AV470" i="1"/>
  <c r="BZ470" i="1"/>
  <c r="CD470" i="1"/>
  <c r="CC470" i="1" s="1"/>
  <c r="CE470" i="1"/>
  <c r="CF470" i="1"/>
  <c r="CH470" i="1"/>
  <c r="AW470" i="1" s="1" a="1"/>
  <c r="AW470" i="1" s="1"/>
  <c r="CI470" i="1"/>
  <c r="CJ470" i="1"/>
  <c r="CL470" i="1" s="1" a="1"/>
  <c r="CL470" i="1" s="1"/>
  <c r="CK470" i="1" a="1"/>
  <c r="CK470" i="1" s="1"/>
  <c r="CO470" i="1"/>
  <c r="AT471" i="1"/>
  <c r="AU471" i="1"/>
  <c r="BM471" i="1" s="1"/>
  <c r="AV471" i="1"/>
  <c r="BL471" i="1"/>
  <c r="BZ471" i="1"/>
  <c r="CD471" i="1"/>
  <c r="CC471" i="1" s="1"/>
  <c r="CB471" i="1" s="1"/>
  <c r="CE471" i="1"/>
  <c r="CF471" i="1"/>
  <c r="CH471" i="1"/>
  <c r="AW471" i="1" s="1" a="1"/>
  <c r="AW471" i="1" s="1"/>
  <c r="CI471" i="1"/>
  <c r="CJ471" i="1"/>
  <c r="CK471" i="1" s="1" a="1"/>
  <c r="CK471" i="1" s="1"/>
  <c r="CO471" i="1"/>
  <c r="AT472" i="1"/>
  <c r="BL472" i="1" s="1"/>
  <c r="AU472" i="1"/>
  <c r="BM472" i="1" s="1"/>
  <c r="AV472" i="1"/>
  <c r="BZ472" i="1"/>
  <c r="CD472" i="1"/>
  <c r="CC472" i="1" s="1"/>
  <c r="CE472" i="1"/>
  <c r="CF472" i="1"/>
  <c r="CH472" i="1"/>
  <c r="AW472" i="1" s="1" a="1"/>
  <c r="AW472" i="1" s="1"/>
  <c r="CI472" i="1"/>
  <c r="CJ472" i="1"/>
  <c r="CM472" i="1" s="1" a="1"/>
  <c r="CM472" i="1" s="1"/>
  <c r="CO472" i="1"/>
  <c r="AT473" i="1"/>
  <c r="AU473" i="1"/>
  <c r="BM473" i="1" s="1"/>
  <c r="AV473" i="1"/>
  <c r="BZ473" i="1"/>
  <c r="CD473" i="1"/>
  <c r="CC473" i="1" s="1"/>
  <c r="AY473" i="1" s="1"/>
  <c r="CE473" i="1"/>
  <c r="CF473" i="1"/>
  <c r="CH473" i="1"/>
  <c r="AW473" i="1" s="1" a="1"/>
  <c r="AW473" i="1" s="1"/>
  <c r="CI473" i="1"/>
  <c r="CJ473" i="1"/>
  <c r="CL473" i="1" s="1" a="1"/>
  <c r="CL473" i="1" s="1"/>
  <c r="CO473" i="1"/>
  <c r="AO473" i="1" s="1"/>
  <c r="AT474" i="1"/>
  <c r="AU474" i="1"/>
  <c r="BM474" i="1" s="1"/>
  <c r="AV474" i="1"/>
  <c r="BZ474" i="1"/>
  <c r="CD474" i="1"/>
  <c r="CC474" i="1" s="1"/>
  <c r="CE474" i="1"/>
  <c r="CF474" i="1"/>
  <c r="BA474" i="1" s="1" a="1"/>
  <c r="BA474" i="1" s="1"/>
  <c r="CH474" i="1"/>
  <c r="AW474" i="1" s="1" a="1"/>
  <c r="AW474" i="1" s="1"/>
  <c r="CI474" i="1"/>
  <c r="CJ474" i="1"/>
  <c r="CL474" i="1" s="1" a="1"/>
  <c r="CL474" i="1" s="1"/>
  <c r="CO474" i="1"/>
  <c r="AT475" i="1"/>
  <c r="BL475" i="1" s="1"/>
  <c r="AU475" i="1"/>
  <c r="AV475" i="1"/>
  <c r="BZ475" i="1"/>
  <c r="CD475" i="1"/>
  <c r="CC475" i="1" s="1"/>
  <c r="AY475" i="1" s="1"/>
  <c r="CE475" i="1"/>
  <c r="CF475" i="1"/>
  <c r="CH475" i="1"/>
  <c r="AW475" i="1" s="1" a="1"/>
  <c r="AW475" i="1" s="1"/>
  <c r="CI475" i="1"/>
  <c r="CJ475" i="1"/>
  <c r="CK475" i="1" s="1" a="1"/>
  <c r="CK475" i="1" s="1"/>
  <c r="CO475" i="1"/>
  <c r="AT476" i="1"/>
  <c r="BL476" i="1" s="1"/>
  <c r="AU476" i="1"/>
  <c r="AV476" i="1"/>
  <c r="BM476" i="1"/>
  <c r="BZ476" i="1"/>
  <c r="CD476" i="1"/>
  <c r="CC476" i="1" s="1"/>
  <c r="CE476" i="1"/>
  <c r="CF476" i="1"/>
  <c r="CH476" i="1"/>
  <c r="AW476" i="1" s="1" a="1"/>
  <c r="AW476" i="1" s="1"/>
  <c r="CI476" i="1"/>
  <c r="CJ476" i="1"/>
  <c r="CK476" i="1" s="1" a="1"/>
  <c r="CK476" i="1" s="1"/>
  <c r="CO476" i="1"/>
  <c r="AT477" i="1"/>
  <c r="AU477" i="1"/>
  <c r="BM477" i="1" s="1"/>
  <c r="AV477" i="1"/>
  <c r="BZ477" i="1"/>
  <c r="CD477" i="1"/>
  <c r="CC477" i="1" s="1"/>
  <c r="CE477" i="1"/>
  <c r="CF477" i="1"/>
  <c r="CH477" i="1"/>
  <c r="AW477" i="1" s="1" a="1"/>
  <c r="AW477" i="1" s="1"/>
  <c r="CI477" i="1"/>
  <c r="CJ477" i="1"/>
  <c r="CN477" i="1" s="1" a="1"/>
  <c r="CN477" i="1" s="1"/>
  <c r="CO477" i="1"/>
  <c r="AT478" i="1"/>
  <c r="AU478" i="1"/>
  <c r="BM478" i="1" s="1"/>
  <c r="AV478" i="1"/>
  <c r="BZ478" i="1"/>
  <c r="CD478" i="1"/>
  <c r="CC478" i="1" s="1"/>
  <c r="CE478" i="1"/>
  <c r="CF478" i="1"/>
  <c r="CH478" i="1"/>
  <c r="AW478" i="1" s="1" a="1"/>
  <c r="AW478" i="1" s="1"/>
  <c r="CI478" i="1"/>
  <c r="CJ478" i="1"/>
  <c r="CL478" i="1" s="1" a="1"/>
  <c r="CL478" i="1" s="1"/>
  <c r="CO478" i="1"/>
  <c r="AT479" i="1"/>
  <c r="AU479" i="1"/>
  <c r="BM479" i="1" s="1"/>
  <c r="AV479" i="1"/>
  <c r="BL479" i="1"/>
  <c r="BZ479" i="1"/>
  <c r="CD479" i="1"/>
  <c r="CC479" i="1" s="1"/>
  <c r="CB479" i="1" s="1"/>
  <c r="CE479" i="1"/>
  <c r="CF479" i="1"/>
  <c r="CH479" i="1"/>
  <c r="AW479" i="1" s="1" a="1"/>
  <c r="AW479" i="1" s="1"/>
  <c r="CI479" i="1"/>
  <c r="CJ479" i="1"/>
  <c r="CK479" i="1" s="1" a="1"/>
  <c r="CK479" i="1" s="1"/>
  <c r="CO479" i="1"/>
  <c r="AT480" i="1"/>
  <c r="BL480" i="1" s="1"/>
  <c r="AU480" i="1"/>
  <c r="BM480" i="1" s="1"/>
  <c r="AV480" i="1"/>
  <c r="BZ480" i="1"/>
  <c r="CD480" i="1"/>
  <c r="CC480" i="1" s="1"/>
  <c r="CE480" i="1"/>
  <c r="CF480" i="1"/>
  <c r="CH480" i="1"/>
  <c r="AW480" i="1" s="1" a="1"/>
  <c r="AW480" i="1" s="1"/>
  <c r="CI480" i="1"/>
  <c r="CJ480" i="1"/>
  <c r="CM480" i="1" s="1" a="1"/>
  <c r="CM480" i="1" s="1"/>
  <c r="CO480" i="1"/>
  <c r="AT481" i="1"/>
  <c r="AU481" i="1"/>
  <c r="BM481" i="1" s="1"/>
  <c r="AV481" i="1"/>
  <c r="BZ481" i="1"/>
  <c r="CC481" i="1"/>
  <c r="AY481" i="1" s="1"/>
  <c r="CD481" i="1"/>
  <c r="CE481" i="1"/>
  <c r="CF481" i="1"/>
  <c r="CH481" i="1"/>
  <c r="AW481" i="1" s="1" a="1"/>
  <c r="AW481" i="1" s="1"/>
  <c r="CI481" i="1"/>
  <c r="CJ481" i="1"/>
  <c r="CO481" i="1"/>
  <c r="AT482" i="1"/>
  <c r="AU482" i="1"/>
  <c r="BM482" i="1" s="1"/>
  <c r="AV482" i="1"/>
  <c r="BZ482" i="1"/>
  <c r="CD482" i="1"/>
  <c r="CC482" i="1" s="1"/>
  <c r="AY482" i="1" s="1"/>
  <c r="CE482" i="1"/>
  <c r="CF482" i="1"/>
  <c r="CH482" i="1"/>
  <c r="AW482" i="1" s="1" a="1"/>
  <c r="AW482" i="1" s="1"/>
  <c r="CI482" i="1"/>
  <c r="CJ482" i="1"/>
  <c r="CK482" i="1" s="1" a="1"/>
  <c r="CK482" i="1" s="1"/>
  <c r="CN482" i="1" a="1"/>
  <c r="CN482" i="1" s="1"/>
  <c r="CO482" i="1"/>
  <c r="AT483" i="1"/>
  <c r="BL483" i="1" s="1"/>
  <c r="AU483" i="1"/>
  <c r="AV483" i="1"/>
  <c r="BZ483" i="1"/>
  <c r="CD483" i="1"/>
  <c r="CC483" i="1" s="1"/>
  <c r="CE483" i="1"/>
  <c r="CF483" i="1"/>
  <c r="CH483" i="1"/>
  <c r="AW483" i="1" s="1" a="1"/>
  <c r="AW483" i="1" s="1"/>
  <c r="CI483" i="1"/>
  <c r="CJ483" i="1"/>
  <c r="CO483" i="1"/>
  <c r="AT484" i="1"/>
  <c r="BL484" i="1" s="1"/>
  <c r="AU484" i="1"/>
  <c r="BM484" i="1" s="1"/>
  <c r="AV484" i="1"/>
  <c r="BZ484" i="1"/>
  <c r="CD484" i="1"/>
  <c r="CC484" i="1" s="1"/>
  <c r="CB484" i="1" s="1"/>
  <c r="CE484" i="1"/>
  <c r="CF484" i="1"/>
  <c r="CH484" i="1"/>
  <c r="AW484" i="1" s="1" a="1"/>
  <c r="AW484" i="1" s="1"/>
  <c r="CI484" i="1"/>
  <c r="CJ484" i="1"/>
  <c r="CO484" i="1"/>
  <c r="AT485" i="1"/>
  <c r="AU485" i="1"/>
  <c r="BM485" i="1" s="1"/>
  <c r="AV485" i="1"/>
  <c r="BZ485" i="1"/>
  <c r="CD485" i="1"/>
  <c r="CC485" i="1" s="1"/>
  <c r="CE485" i="1"/>
  <c r="CF485" i="1"/>
  <c r="CH485" i="1"/>
  <c r="AW485" i="1" s="1" a="1"/>
  <c r="AW485" i="1" s="1"/>
  <c r="CI485" i="1"/>
  <c r="CJ485" i="1"/>
  <c r="CO485" i="1"/>
  <c r="AT486" i="1"/>
  <c r="AU486" i="1"/>
  <c r="BM486" i="1" s="1"/>
  <c r="AV486" i="1"/>
  <c r="BZ486" i="1"/>
  <c r="CC486" i="1"/>
  <c r="CD486" i="1"/>
  <c r="CE486" i="1"/>
  <c r="CF486" i="1"/>
  <c r="CH486" i="1"/>
  <c r="AW486" i="1" s="1" a="1"/>
  <c r="AW486" i="1" s="1"/>
  <c r="CI486" i="1"/>
  <c r="CJ486" i="1"/>
  <c r="CL486" i="1" s="1" a="1"/>
  <c r="CL486" i="1" s="1"/>
  <c r="CO486" i="1"/>
  <c r="AT487" i="1"/>
  <c r="BL487" i="1" s="1"/>
  <c r="AU487" i="1"/>
  <c r="AV487" i="1"/>
  <c r="BA487" i="1" a="1"/>
  <c r="BA487" i="1" s="1"/>
  <c r="BZ487" i="1"/>
  <c r="CD487" i="1"/>
  <c r="CC487" i="1" s="1"/>
  <c r="CE487" i="1"/>
  <c r="CF487" i="1"/>
  <c r="CH487" i="1"/>
  <c r="AW487" i="1" s="1" a="1"/>
  <c r="AW487" i="1" s="1"/>
  <c r="CI487" i="1"/>
  <c r="CJ487" i="1"/>
  <c r="CK487" i="1" s="1" a="1"/>
  <c r="CK487" i="1" s="1"/>
  <c r="CO487" i="1"/>
  <c r="AT488" i="1"/>
  <c r="BL488" i="1" s="1"/>
  <c r="AU488" i="1"/>
  <c r="BM488" i="1" s="1"/>
  <c r="AV488" i="1"/>
  <c r="BZ488" i="1"/>
  <c r="CD488" i="1"/>
  <c r="CC488" i="1" s="1"/>
  <c r="AY488" i="1" s="1"/>
  <c r="CE488" i="1"/>
  <c r="CF488" i="1"/>
  <c r="CH488" i="1"/>
  <c r="AW488" i="1" s="1" a="1"/>
  <c r="AW488" i="1" s="1"/>
  <c r="CI488" i="1"/>
  <c r="CJ488" i="1"/>
  <c r="CL488" i="1" s="1" a="1"/>
  <c r="CL488" i="1" s="1"/>
  <c r="CN488" i="1" a="1"/>
  <c r="CN488" i="1" s="1"/>
  <c r="CO488" i="1"/>
  <c r="AT489" i="1"/>
  <c r="AU489" i="1"/>
  <c r="BM489" i="1" s="1"/>
  <c r="AV489" i="1"/>
  <c r="BZ489" i="1"/>
  <c r="CD489" i="1"/>
  <c r="CC489" i="1" s="1"/>
  <c r="CE489" i="1"/>
  <c r="CF489" i="1"/>
  <c r="CH489" i="1"/>
  <c r="AW489" i="1" s="1" a="1"/>
  <c r="AW489" i="1" s="1"/>
  <c r="CI489" i="1"/>
  <c r="CJ489" i="1"/>
  <c r="CO489" i="1"/>
  <c r="AT490" i="1"/>
  <c r="AU490" i="1"/>
  <c r="BM490" i="1" s="1"/>
  <c r="AV490" i="1"/>
  <c r="BZ490" i="1"/>
  <c r="CD490" i="1"/>
  <c r="CC490" i="1" s="1"/>
  <c r="CE490" i="1"/>
  <c r="CF490" i="1"/>
  <c r="CH490" i="1"/>
  <c r="AW490" i="1" s="1" a="1"/>
  <c r="AW490" i="1" s="1"/>
  <c r="CI490" i="1"/>
  <c r="CJ490" i="1"/>
  <c r="CM490" i="1" s="1" a="1"/>
  <c r="CM490" i="1" s="1"/>
  <c r="CO490" i="1"/>
  <c r="AT491" i="1"/>
  <c r="BL491" i="1" s="1"/>
  <c r="AU491" i="1"/>
  <c r="BM491" i="1" s="1"/>
  <c r="AV491" i="1"/>
  <c r="BZ491" i="1"/>
  <c r="CD491" i="1"/>
  <c r="CC491" i="1" s="1"/>
  <c r="CB491" i="1" s="1"/>
  <c r="CE491" i="1"/>
  <c r="CF491" i="1"/>
  <c r="CH491" i="1"/>
  <c r="AW491" i="1" s="1" a="1"/>
  <c r="AW491" i="1" s="1"/>
  <c r="CI491" i="1"/>
  <c r="CJ491" i="1"/>
  <c r="CK491" i="1" s="1" a="1"/>
  <c r="CK491" i="1" s="1"/>
  <c r="CO491" i="1"/>
  <c r="AT492" i="1"/>
  <c r="AU492" i="1"/>
  <c r="AV492" i="1"/>
  <c r="BL492" i="1"/>
  <c r="BM492" i="1"/>
  <c r="BZ492" i="1"/>
  <c r="CD492" i="1"/>
  <c r="CC492" i="1" s="1"/>
  <c r="CB492" i="1" s="1"/>
  <c r="CE492" i="1"/>
  <c r="CF492" i="1"/>
  <c r="CH492" i="1"/>
  <c r="AW492" i="1" s="1" a="1"/>
  <c r="AW492" i="1" s="1"/>
  <c r="CI492" i="1"/>
  <c r="CJ492" i="1"/>
  <c r="CK492" i="1" s="1" a="1"/>
  <c r="CK492" i="1" s="1"/>
  <c r="CO492" i="1"/>
  <c r="AT493" i="1"/>
  <c r="BL493" i="1" s="1"/>
  <c r="AU493" i="1"/>
  <c r="BM493" i="1" s="1"/>
  <c r="AV493" i="1"/>
  <c r="BZ493" i="1"/>
  <c r="CD493" i="1"/>
  <c r="CC493" i="1" s="1"/>
  <c r="CE493" i="1"/>
  <c r="CF493" i="1"/>
  <c r="CH493" i="1"/>
  <c r="AW493" i="1" s="1" a="1"/>
  <c r="AW493" i="1" s="1"/>
  <c r="CI493" i="1"/>
  <c r="CJ493" i="1"/>
  <c r="CO493" i="1"/>
  <c r="AT494" i="1"/>
  <c r="AU494" i="1"/>
  <c r="AV494" i="1"/>
  <c r="BL494" i="1"/>
  <c r="BZ494" i="1"/>
  <c r="CD494" i="1"/>
  <c r="CC494" i="1" s="1"/>
  <c r="CE494" i="1"/>
  <c r="CF494" i="1"/>
  <c r="CH494" i="1"/>
  <c r="AW494" i="1" s="1" a="1"/>
  <c r="AW494" i="1" s="1"/>
  <c r="CI494" i="1"/>
  <c r="CJ494" i="1"/>
  <c r="CL494" i="1" s="1" a="1"/>
  <c r="CL494" i="1" s="1"/>
  <c r="CO494" i="1"/>
  <c r="AT495" i="1"/>
  <c r="BL495" i="1" s="1"/>
  <c r="AU495" i="1"/>
  <c r="BM495" i="1" s="1"/>
  <c r="AV495" i="1"/>
  <c r="BZ495" i="1"/>
  <c r="CD495" i="1"/>
  <c r="CC495" i="1" s="1"/>
  <c r="CE495" i="1"/>
  <c r="CF495" i="1"/>
  <c r="CH495" i="1"/>
  <c r="AW495" i="1" s="1" a="1"/>
  <c r="AW495" i="1" s="1"/>
  <c r="CI495" i="1"/>
  <c r="CJ495" i="1"/>
  <c r="CM495" i="1" s="1" a="1"/>
  <c r="CM495" i="1" s="1"/>
  <c r="CO495" i="1"/>
  <c r="AT496" i="1"/>
  <c r="AU496" i="1"/>
  <c r="BM496" i="1" s="1"/>
  <c r="AV496" i="1"/>
  <c r="BZ496" i="1"/>
  <c r="CC496" i="1"/>
  <c r="CB496" i="1" s="1"/>
  <c r="CD496" i="1"/>
  <c r="CE496" i="1"/>
  <c r="CF496" i="1"/>
  <c r="CH496" i="1"/>
  <c r="AW496" i="1" s="1" a="1"/>
  <c r="AW496" i="1" s="1"/>
  <c r="CI496" i="1"/>
  <c r="CJ496" i="1"/>
  <c r="CM496" i="1" s="1" a="1"/>
  <c r="CM496" i="1" s="1"/>
  <c r="CO496" i="1"/>
  <c r="AO496" i="1" s="1"/>
  <c r="AT497" i="1"/>
  <c r="AU497" i="1"/>
  <c r="BM497" i="1" s="1"/>
  <c r="AV497" i="1"/>
  <c r="BZ497" i="1"/>
  <c r="CD497" i="1"/>
  <c r="CC497" i="1" s="1"/>
  <c r="AY497" i="1" s="1"/>
  <c r="CE497" i="1"/>
  <c r="CF497" i="1"/>
  <c r="CH497" i="1"/>
  <c r="AW497" i="1" s="1" a="1"/>
  <c r="AW497" i="1" s="1"/>
  <c r="CI497" i="1"/>
  <c r="CJ497" i="1"/>
  <c r="CN497" i="1" s="1" a="1"/>
  <c r="CN497" i="1" s="1"/>
  <c r="CO497" i="1"/>
  <c r="AT498" i="1"/>
  <c r="AU498" i="1"/>
  <c r="BM498" i="1" s="1"/>
  <c r="AV498" i="1"/>
  <c r="BZ498" i="1"/>
  <c r="CD498" i="1"/>
  <c r="CC498" i="1" s="1"/>
  <c r="CE498" i="1"/>
  <c r="CF498" i="1"/>
  <c r="CH498" i="1"/>
  <c r="AW498" i="1" s="1" a="1"/>
  <c r="AW498" i="1" s="1"/>
  <c r="CI498" i="1"/>
  <c r="CJ498" i="1"/>
  <c r="CM498" i="1" s="1" a="1"/>
  <c r="CM498" i="1" s="1"/>
  <c r="CK498" i="1" a="1"/>
  <c r="CK498" i="1" s="1"/>
  <c r="CO498" i="1"/>
  <c r="AT499" i="1"/>
  <c r="AU499" i="1"/>
  <c r="BM499" i="1" s="1"/>
  <c r="AV499" i="1"/>
  <c r="BZ499" i="1"/>
  <c r="CD499" i="1"/>
  <c r="CC499" i="1" s="1"/>
  <c r="CB499" i="1" s="1"/>
  <c r="CE499" i="1"/>
  <c r="CF499" i="1"/>
  <c r="CH499" i="1"/>
  <c r="AW499" i="1" s="1" a="1"/>
  <c r="AW499" i="1" s="1"/>
  <c r="CI499" i="1"/>
  <c r="CJ499" i="1"/>
  <c r="CO499" i="1"/>
  <c r="AT500" i="1"/>
  <c r="BL500" i="1" s="1"/>
  <c r="AU500" i="1"/>
  <c r="AV500" i="1"/>
  <c r="BZ500" i="1"/>
  <c r="CD500" i="1"/>
  <c r="CC500" i="1" s="1"/>
  <c r="AY500" i="1" s="1"/>
  <c r="CE500" i="1"/>
  <c r="CF500" i="1"/>
  <c r="CH500" i="1"/>
  <c r="AW500" i="1" s="1" a="1"/>
  <c r="AW500" i="1" s="1"/>
  <c r="CI500" i="1"/>
  <c r="CJ500" i="1"/>
  <c r="CO500" i="1"/>
  <c r="AT501" i="1"/>
  <c r="BL501" i="1" s="1"/>
  <c r="AU501" i="1"/>
  <c r="BM501" i="1" s="1"/>
  <c r="AV501" i="1"/>
  <c r="BZ501" i="1"/>
  <c r="CD501" i="1"/>
  <c r="CC501" i="1" s="1"/>
  <c r="CE501" i="1"/>
  <c r="CF501" i="1"/>
  <c r="CH501" i="1"/>
  <c r="AW501" i="1" s="1" a="1"/>
  <c r="AW501" i="1" s="1"/>
  <c r="CI501" i="1"/>
  <c r="CJ501" i="1"/>
  <c r="CM501" i="1" s="1" a="1"/>
  <c r="CM501" i="1" s="1"/>
  <c r="CO501" i="1"/>
  <c r="AT502" i="1"/>
  <c r="BL502" i="1" s="1"/>
  <c r="AU502" i="1"/>
  <c r="BM502" i="1" s="1"/>
  <c r="AV502" i="1"/>
  <c r="BZ502" i="1"/>
  <c r="CD502" i="1"/>
  <c r="CC502" i="1" s="1"/>
  <c r="AY502" i="1" s="1"/>
  <c r="CE502" i="1"/>
  <c r="CF502" i="1"/>
  <c r="CH502" i="1"/>
  <c r="AW502" i="1" s="1" a="1"/>
  <c r="AW502" i="1" s="1"/>
  <c r="CI502" i="1"/>
  <c r="CJ502" i="1"/>
  <c r="CN502" i="1" s="1" a="1"/>
  <c r="CN502" i="1" s="1"/>
  <c r="CO502" i="1"/>
  <c r="AT503" i="1"/>
  <c r="AU503" i="1"/>
  <c r="AV503" i="1"/>
  <c r="BM503" i="1"/>
  <c r="BZ503" i="1"/>
  <c r="CD503" i="1"/>
  <c r="CC503" i="1" s="1"/>
  <c r="CE503" i="1"/>
  <c r="CF503" i="1"/>
  <c r="CH503" i="1"/>
  <c r="AW503" i="1" s="1" a="1"/>
  <c r="AW503" i="1" s="1"/>
  <c r="CI503" i="1"/>
  <c r="CJ503" i="1"/>
  <c r="CL503" i="1" s="1" a="1"/>
  <c r="CL503" i="1" s="1"/>
  <c r="CO503" i="1"/>
  <c r="AT504" i="1"/>
  <c r="AU504" i="1"/>
  <c r="BM504" i="1" s="1"/>
  <c r="AV504" i="1"/>
  <c r="BZ504" i="1"/>
  <c r="CD504" i="1"/>
  <c r="CC504" i="1" s="1"/>
  <c r="CB504" i="1" s="1"/>
  <c r="CE504" i="1"/>
  <c r="CF504" i="1"/>
  <c r="CH504" i="1"/>
  <c r="CI504" i="1"/>
  <c r="CJ504" i="1"/>
  <c r="CO504" i="1"/>
  <c r="AT505" i="1"/>
  <c r="BL505" i="1" s="1"/>
  <c r="AU505" i="1"/>
  <c r="BM505" i="1" s="1"/>
  <c r="AV505" i="1"/>
  <c r="BZ505" i="1"/>
  <c r="CD505" i="1"/>
  <c r="CC505" i="1" s="1"/>
  <c r="CE505" i="1"/>
  <c r="CF505" i="1"/>
  <c r="CH505" i="1"/>
  <c r="AW505" i="1" s="1" a="1"/>
  <c r="AW505" i="1" s="1"/>
  <c r="CI505" i="1"/>
  <c r="CJ505" i="1"/>
  <c r="CO505" i="1"/>
  <c r="AT506" i="1"/>
  <c r="AU506" i="1"/>
  <c r="AV506" i="1"/>
  <c r="BM506" i="1"/>
  <c r="BZ506" i="1"/>
  <c r="CD506" i="1"/>
  <c r="CC506" i="1" s="1"/>
  <c r="CE506" i="1"/>
  <c r="CF506" i="1"/>
  <c r="CH506" i="1"/>
  <c r="AW506" i="1" s="1" a="1"/>
  <c r="AW506" i="1" s="1"/>
  <c r="CI506" i="1"/>
  <c r="CJ506" i="1"/>
  <c r="CL506" i="1" s="1" a="1"/>
  <c r="CL506" i="1" s="1"/>
  <c r="CO506" i="1"/>
  <c r="AO506" i="1" s="1"/>
  <c r="AT507" i="1"/>
  <c r="AU507" i="1"/>
  <c r="BM507" i="1" s="1"/>
  <c r="AV507" i="1"/>
  <c r="BZ507" i="1"/>
  <c r="CD507" i="1"/>
  <c r="CC507" i="1" s="1"/>
  <c r="CE507" i="1"/>
  <c r="CF507" i="1"/>
  <c r="CH507" i="1"/>
  <c r="AW507" i="1" s="1" a="1"/>
  <c r="AW507" i="1" s="1"/>
  <c r="CI507" i="1"/>
  <c r="CJ507" i="1"/>
  <c r="CL507" i="1" s="1" a="1"/>
  <c r="CL507" i="1" s="1"/>
  <c r="CN507" i="1" a="1"/>
  <c r="CN507" i="1" s="1"/>
  <c r="CO507" i="1"/>
  <c r="AT508" i="1"/>
  <c r="BL508" i="1" s="1"/>
  <c r="AU508" i="1"/>
  <c r="AV508" i="1"/>
  <c r="BZ508" i="1"/>
  <c r="CD508" i="1"/>
  <c r="CC508" i="1" s="1"/>
  <c r="AY508" i="1" s="1"/>
  <c r="CE508" i="1"/>
  <c r="CF508" i="1"/>
  <c r="CH508" i="1"/>
  <c r="AW508" i="1" s="1" a="1"/>
  <c r="AW508" i="1" s="1"/>
  <c r="CI508" i="1"/>
  <c r="CJ508" i="1"/>
  <c r="CN508" i="1" s="1" a="1"/>
  <c r="CN508" i="1" s="1"/>
  <c r="CO508" i="1"/>
  <c r="AT509" i="1"/>
  <c r="BL509" i="1" s="1"/>
  <c r="AU509" i="1"/>
  <c r="BM509" i="1" s="1"/>
  <c r="AV509" i="1"/>
  <c r="BZ509" i="1"/>
  <c r="CD509" i="1"/>
  <c r="CC509" i="1" s="1"/>
  <c r="CE509" i="1"/>
  <c r="CF509" i="1"/>
  <c r="BA509" i="1" s="1" a="1"/>
  <c r="BA509" i="1" s="1"/>
  <c r="CH509" i="1"/>
  <c r="AW509" i="1" s="1" a="1"/>
  <c r="AW509" i="1" s="1"/>
  <c r="CI509" i="1"/>
  <c r="CJ509" i="1"/>
  <c r="CO509" i="1"/>
  <c r="AT510" i="1"/>
  <c r="BL510" i="1" s="1"/>
  <c r="AU510" i="1"/>
  <c r="BM510" i="1" s="1"/>
  <c r="AV510" i="1"/>
  <c r="BZ510" i="1"/>
  <c r="CD510" i="1"/>
  <c r="CC510" i="1" s="1"/>
  <c r="CE510" i="1"/>
  <c r="CF510" i="1"/>
  <c r="CH510" i="1"/>
  <c r="AW510" i="1" s="1" a="1"/>
  <c r="AW510" i="1" s="1"/>
  <c r="CI510" i="1"/>
  <c r="CJ510" i="1"/>
  <c r="CN510" i="1" s="1" a="1"/>
  <c r="CN510" i="1" s="1"/>
  <c r="CO510" i="1"/>
  <c r="AT511" i="1"/>
  <c r="AU511" i="1"/>
  <c r="BM511" i="1" s="1"/>
  <c r="AV511" i="1"/>
  <c r="BZ511" i="1"/>
  <c r="CD511" i="1"/>
  <c r="CC511" i="1" s="1"/>
  <c r="CE511" i="1"/>
  <c r="CF511" i="1"/>
  <c r="CH511" i="1"/>
  <c r="AW511" i="1" s="1" a="1"/>
  <c r="AW511" i="1" s="1"/>
  <c r="CI511" i="1"/>
  <c r="CJ511" i="1"/>
  <c r="CL511" i="1" s="1" a="1"/>
  <c r="CL511" i="1" s="1"/>
  <c r="CK511" i="1" a="1"/>
  <c r="CK511" i="1" s="1"/>
  <c r="CM511" i="1" a="1"/>
  <c r="CM511" i="1" s="1"/>
  <c r="CO511" i="1"/>
  <c r="AT512" i="1"/>
  <c r="AU512" i="1"/>
  <c r="BM512" i="1" s="1"/>
  <c r="AV512" i="1"/>
  <c r="BZ512" i="1"/>
  <c r="CD512" i="1"/>
  <c r="CC512" i="1" s="1"/>
  <c r="CB512" i="1" s="1"/>
  <c r="CE512" i="1"/>
  <c r="CF512" i="1"/>
  <c r="CH512" i="1"/>
  <c r="AW512" i="1" s="1" a="1"/>
  <c r="AW512" i="1" s="1"/>
  <c r="CI512" i="1"/>
  <c r="CJ512" i="1"/>
  <c r="CN512" i="1" s="1" a="1"/>
  <c r="CN512" i="1" s="1"/>
  <c r="CO512" i="1"/>
  <c r="AT513" i="1"/>
  <c r="BL513" i="1" s="1"/>
  <c r="AU513" i="1"/>
  <c r="BM513" i="1" s="1"/>
  <c r="AV513" i="1"/>
  <c r="BZ513" i="1"/>
  <c r="CD513" i="1"/>
  <c r="CC513" i="1" s="1"/>
  <c r="CE513" i="1"/>
  <c r="CF513" i="1"/>
  <c r="CH513" i="1"/>
  <c r="AW513" i="1" s="1" a="1"/>
  <c r="AW513" i="1" s="1"/>
  <c r="CI513" i="1"/>
  <c r="CJ513" i="1"/>
  <c r="CK513" i="1" s="1" a="1"/>
  <c r="CK513" i="1" s="1"/>
  <c r="CO513" i="1"/>
  <c r="AT514" i="1"/>
  <c r="AU514" i="1"/>
  <c r="BM514" i="1" s="1"/>
  <c r="AV514" i="1"/>
  <c r="BZ514" i="1"/>
  <c r="CD514" i="1"/>
  <c r="CC514" i="1" s="1"/>
  <c r="CE514" i="1"/>
  <c r="CF514" i="1"/>
  <c r="CH514" i="1"/>
  <c r="AW514" i="1" s="1" a="1"/>
  <c r="AW514" i="1" s="1"/>
  <c r="CI514" i="1"/>
  <c r="CJ514" i="1"/>
  <c r="CL514" i="1" s="1" a="1"/>
  <c r="CL514" i="1" s="1"/>
  <c r="CO514" i="1"/>
  <c r="AO514" i="1" s="1"/>
  <c r="AT515" i="1"/>
  <c r="AU515" i="1"/>
  <c r="BM515" i="1" s="1"/>
  <c r="AV515" i="1"/>
  <c r="BZ515" i="1"/>
  <c r="CD515" i="1"/>
  <c r="CC515" i="1" s="1"/>
  <c r="CE515" i="1"/>
  <c r="CF515" i="1"/>
  <c r="CH515" i="1"/>
  <c r="AW515" i="1" s="1" a="1"/>
  <c r="AW515" i="1" s="1"/>
  <c r="CI515" i="1"/>
  <c r="CJ515" i="1"/>
  <c r="CO515" i="1"/>
  <c r="AT516" i="1"/>
  <c r="AU516" i="1"/>
  <c r="AV516" i="1"/>
  <c r="BL516" i="1"/>
  <c r="BZ516" i="1"/>
  <c r="CD516" i="1"/>
  <c r="CC516" i="1" s="1"/>
  <c r="AY516" i="1" s="1"/>
  <c r="CE516" i="1"/>
  <c r="CF516" i="1"/>
  <c r="CH516" i="1"/>
  <c r="AW516" i="1" s="1" a="1"/>
  <c r="AW516" i="1" s="1"/>
  <c r="CI516" i="1"/>
  <c r="CJ516" i="1"/>
  <c r="CN516" i="1" s="1" a="1"/>
  <c r="CN516" i="1" s="1"/>
  <c r="CM516" i="1" a="1"/>
  <c r="CM516" i="1" s="1"/>
  <c r="CO516" i="1"/>
  <c r="AT517" i="1"/>
  <c r="BL517" i="1" s="1"/>
  <c r="AU517" i="1"/>
  <c r="AV517" i="1"/>
  <c r="BM517" i="1"/>
  <c r="BZ517" i="1"/>
  <c r="CD517" i="1"/>
  <c r="CC517" i="1" s="1"/>
  <c r="CE517" i="1"/>
  <c r="CF517" i="1"/>
  <c r="CH517" i="1"/>
  <c r="AW517" i="1" s="1" a="1"/>
  <c r="AW517" i="1" s="1"/>
  <c r="CI517" i="1"/>
  <c r="CJ517" i="1"/>
  <c r="CM517" i="1" s="1" a="1"/>
  <c r="CM517" i="1" s="1"/>
  <c r="CO517" i="1"/>
  <c r="AT518" i="1"/>
  <c r="BL518" i="1" s="1"/>
  <c r="AU518" i="1"/>
  <c r="AV518" i="1"/>
  <c r="BM518" i="1"/>
  <c r="BZ518" i="1"/>
  <c r="CD518" i="1"/>
  <c r="CC518" i="1" s="1"/>
  <c r="CE518" i="1"/>
  <c r="CF518" i="1"/>
  <c r="CH518" i="1"/>
  <c r="AW518" i="1" s="1" a="1"/>
  <c r="AW518" i="1" s="1"/>
  <c r="CI518" i="1"/>
  <c r="CJ518" i="1"/>
  <c r="CN518" i="1" s="1" a="1"/>
  <c r="CN518" i="1" s="1"/>
  <c r="CO518" i="1"/>
  <c r="AT519" i="1"/>
  <c r="AU519" i="1"/>
  <c r="BM519" i="1" s="1"/>
  <c r="AV519" i="1"/>
  <c r="BZ519" i="1"/>
  <c r="CD519" i="1"/>
  <c r="CC519" i="1" s="1"/>
  <c r="CE519" i="1"/>
  <c r="CF519" i="1"/>
  <c r="CH519" i="1"/>
  <c r="AW519" i="1" s="1" a="1"/>
  <c r="AW519" i="1" s="1"/>
  <c r="CI519" i="1"/>
  <c r="CJ519" i="1"/>
  <c r="CL519" i="1" s="1" a="1"/>
  <c r="CL519" i="1" s="1"/>
  <c r="CK519" i="1" a="1"/>
  <c r="CK519" i="1" s="1"/>
  <c r="CO519" i="1"/>
  <c r="AT520" i="1"/>
  <c r="AU520" i="1"/>
  <c r="BM520" i="1" s="1"/>
  <c r="AV520" i="1"/>
  <c r="BZ520" i="1"/>
  <c r="CD520" i="1"/>
  <c r="CC520" i="1" s="1"/>
  <c r="CB520" i="1" s="1"/>
  <c r="CE520" i="1"/>
  <c r="CF520" i="1"/>
  <c r="CH520" i="1"/>
  <c r="AW520" i="1" s="1" a="1"/>
  <c r="AW520" i="1" s="1"/>
  <c r="CI520" i="1"/>
  <c r="CJ520" i="1"/>
  <c r="CN520" i="1" s="1" a="1"/>
  <c r="CN520" i="1" s="1"/>
  <c r="CO520" i="1"/>
  <c r="AT521" i="1"/>
  <c r="BL521" i="1" s="1"/>
  <c r="AU521" i="1"/>
  <c r="BM521" i="1" s="1"/>
  <c r="AV521" i="1"/>
  <c r="BZ521" i="1"/>
  <c r="CD521" i="1"/>
  <c r="CC521" i="1" s="1"/>
  <c r="CE521" i="1"/>
  <c r="CF521" i="1"/>
  <c r="CH521" i="1"/>
  <c r="AW521" i="1" s="1" a="1"/>
  <c r="AW521" i="1" s="1"/>
  <c r="CI521" i="1"/>
  <c r="CJ521" i="1"/>
  <c r="CK521" i="1" s="1" a="1"/>
  <c r="CK521" i="1" s="1"/>
  <c r="CN521" i="1" a="1"/>
  <c r="CN521" i="1" s="1"/>
  <c r="CO521" i="1"/>
  <c r="AT522" i="1"/>
  <c r="AU522" i="1"/>
  <c r="BM522" i="1" s="1"/>
  <c r="AV522" i="1"/>
  <c r="BZ522" i="1"/>
  <c r="CD522" i="1"/>
  <c r="CC522" i="1" s="1"/>
  <c r="CE522" i="1"/>
  <c r="CF522" i="1"/>
  <c r="CH522" i="1"/>
  <c r="AW522" i="1" s="1" a="1"/>
  <c r="AW522" i="1" s="1"/>
  <c r="CI522" i="1"/>
  <c r="CJ522" i="1"/>
  <c r="CO522" i="1"/>
  <c r="AT523" i="1"/>
  <c r="AU523" i="1"/>
  <c r="BM523" i="1" s="1"/>
  <c r="AV523" i="1"/>
  <c r="BZ523" i="1"/>
  <c r="CD523" i="1"/>
  <c r="CC523" i="1" s="1"/>
  <c r="AY523" i="1" s="1"/>
  <c r="CE523" i="1"/>
  <c r="CF523" i="1"/>
  <c r="CH523" i="1"/>
  <c r="AW523" i="1" s="1" a="1"/>
  <c r="AW523" i="1" s="1"/>
  <c r="CI523" i="1"/>
  <c r="CJ523" i="1"/>
  <c r="CL523" i="1" s="1" a="1"/>
  <c r="CL523" i="1" s="1"/>
  <c r="CO523" i="1"/>
  <c r="AT524" i="1"/>
  <c r="AU524" i="1"/>
  <c r="AV524" i="1"/>
  <c r="BL524" i="1"/>
  <c r="BZ524" i="1"/>
  <c r="CD524" i="1"/>
  <c r="CC524" i="1" s="1"/>
  <c r="CE524" i="1"/>
  <c r="CF524" i="1"/>
  <c r="CH524" i="1"/>
  <c r="AW524" i="1" s="1" a="1"/>
  <c r="AW524" i="1" s="1"/>
  <c r="CI524" i="1"/>
  <c r="CJ524" i="1"/>
  <c r="CN524" i="1" s="1" a="1"/>
  <c r="CN524" i="1" s="1"/>
  <c r="CO524" i="1"/>
  <c r="AT525" i="1"/>
  <c r="BL525" i="1" s="1"/>
  <c r="AU525" i="1"/>
  <c r="AV525" i="1"/>
  <c r="BM525" i="1"/>
  <c r="BZ525" i="1"/>
  <c r="CD525" i="1"/>
  <c r="CC525" i="1" s="1"/>
  <c r="CB525" i="1" s="1"/>
  <c r="CE525" i="1"/>
  <c r="CF525" i="1"/>
  <c r="CH525" i="1"/>
  <c r="CI525" i="1"/>
  <c r="CJ525" i="1"/>
  <c r="CO525" i="1"/>
  <c r="AT526" i="1"/>
  <c r="AU526" i="1"/>
  <c r="BM526" i="1" s="1"/>
  <c r="AV526" i="1"/>
  <c r="BL526" i="1"/>
  <c r="BZ526" i="1"/>
  <c r="CD526" i="1"/>
  <c r="CC526" i="1" s="1"/>
  <c r="CE526" i="1"/>
  <c r="CF526" i="1"/>
  <c r="CH526" i="1"/>
  <c r="AW526" i="1" s="1" a="1"/>
  <c r="AW526" i="1" s="1"/>
  <c r="CI526" i="1"/>
  <c r="CJ526" i="1"/>
  <c r="CO526" i="1"/>
  <c r="AT527" i="1"/>
  <c r="AU527" i="1"/>
  <c r="BM527" i="1" s="1"/>
  <c r="AV527" i="1"/>
  <c r="BZ527" i="1"/>
  <c r="CD527" i="1"/>
  <c r="CC527" i="1" s="1"/>
  <c r="AY527" i="1" s="1"/>
  <c r="CE527" i="1"/>
  <c r="CF527" i="1"/>
  <c r="CH527" i="1"/>
  <c r="AW527" i="1" s="1" a="1"/>
  <c r="AW527" i="1" s="1"/>
  <c r="CI527" i="1"/>
  <c r="CJ527" i="1"/>
  <c r="CO527" i="1"/>
  <c r="AT528" i="1"/>
  <c r="AU528" i="1"/>
  <c r="BM528" i="1" s="1"/>
  <c r="AV528" i="1"/>
  <c r="BZ528" i="1"/>
  <c r="CD528" i="1"/>
  <c r="CC528" i="1" s="1"/>
  <c r="CE528" i="1"/>
  <c r="CF528" i="1"/>
  <c r="CH528" i="1"/>
  <c r="AW528" i="1" s="1" a="1"/>
  <c r="AW528" i="1" s="1"/>
  <c r="CI528" i="1"/>
  <c r="CJ528" i="1"/>
  <c r="CO528" i="1"/>
  <c r="AT529" i="1"/>
  <c r="BL529" i="1" s="1"/>
  <c r="AU529" i="1"/>
  <c r="BM529" i="1" s="1"/>
  <c r="AV529" i="1"/>
  <c r="BZ529" i="1"/>
  <c r="CD529" i="1"/>
  <c r="CC529" i="1" s="1"/>
  <c r="CB529" i="1" s="1"/>
  <c r="CE529" i="1"/>
  <c r="CF529" i="1"/>
  <c r="CH529" i="1"/>
  <c r="AW529" i="1" s="1" a="1"/>
  <c r="AW529" i="1" s="1"/>
  <c r="CI529" i="1"/>
  <c r="CJ529" i="1"/>
  <c r="CK529" i="1" s="1" a="1"/>
  <c r="CK529" i="1" s="1"/>
  <c r="CO529" i="1"/>
  <c r="AT530" i="1"/>
  <c r="AU530" i="1"/>
  <c r="AV530" i="1"/>
  <c r="BM530" i="1"/>
  <c r="BZ530" i="1"/>
  <c r="CD530" i="1"/>
  <c r="CC530" i="1" s="1"/>
  <c r="CE530" i="1"/>
  <c r="CF530" i="1"/>
  <c r="CH530" i="1"/>
  <c r="AW530" i="1" s="1" a="1"/>
  <c r="AW530" i="1" s="1"/>
  <c r="CI530" i="1"/>
  <c r="CJ530" i="1"/>
  <c r="CL530" i="1" s="1" a="1"/>
  <c r="CL530" i="1" s="1"/>
  <c r="CO530" i="1"/>
  <c r="AT531" i="1"/>
  <c r="BL531" i="1" s="1"/>
  <c r="AU531" i="1"/>
  <c r="BM531" i="1" s="1"/>
  <c r="AV531" i="1"/>
  <c r="BZ531" i="1"/>
  <c r="CD531" i="1"/>
  <c r="CC531" i="1" s="1"/>
  <c r="CE531" i="1"/>
  <c r="CF531" i="1"/>
  <c r="CH531" i="1"/>
  <c r="AW531" i="1" s="1" a="1"/>
  <c r="AW531" i="1" s="1"/>
  <c r="CI531" i="1"/>
  <c r="CJ531" i="1"/>
  <c r="CL531" i="1" s="1" a="1"/>
  <c r="CL531" i="1" s="1"/>
  <c r="CO531" i="1"/>
  <c r="BT531" i="1" s="1" a="1"/>
  <c r="BT531" i="1" s="1"/>
  <c r="AT532" i="1"/>
  <c r="AU532" i="1"/>
  <c r="BM532" i="1" s="1"/>
  <c r="AV532" i="1"/>
  <c r="BL532" i="1"/>
  <c r="BZ532" i="1"/>
  <c r="CD532" i="1"/>
  <c r="CC532" i="1" s="1"/>
  <c r="CE532" i="1"/>
  <c r="CF532" i="1"/>
  <c r="CH532" i="1"/>
  <c r="AW532" i="1" s="1" a="1"/>
  <c r="AW532" i="1" s="1"/>
  <c r="CI532" i="1"/>
  <c r="CJ532" i="1"/>
  <c r="CM532" i="1" s="1" a="1"/>
  <c r="CM532" i="1" s="1"/>
  <c r="CO532" i="1"/>
  <c r="AT533" i="1"/>
  <c r="BL533" i="1" s="1"/>
  <c r="AU533" i="1"/>
  <c r="BM533" i="1" s="1"/>
  <c r="AV533" i="1"/>
  <c r="BZ533" i="1"/>
  <c r="CD533" i="1"/>
  <c r="CC533" i="1" s="1"/>
  <c r="CB533" i="1" s="1"/>
  <c r="CE533" i="1"/>
  <c r="CF533" i="1"/>
  <c r="CH533" i="1"/>
  <c r="AW533" i="1" s="1" a="1"/>
  <c r="AW533" i="1" s="1"/>
  <c r="CI533" i="1"/>
  <c r="CJ533" i="1"/>
  <c r="CK533" i="1" s="1" a="1"/>
  <c r="CK533" i="1" s="1"/>
  <c r="CO533" i="1"/>
  <c r="AT534" i="1"/>
  <c r="BL534" i="1" s="1"/>
  <c r="AU534" i="1"/>
  <c r="BM534" i="1" s="1"/>
  <c r="AV534" i="1"/>
  <c r="BZ534" i="1"/>
  <c r="CC534" i="1"/>
  <c r="CB534" i="1" s="1"/>
  <c r="CD534" i="1"/>
  <c r="CE534" i="1"/>
  <c r="CF534" i="1"/>
  <c r="CH534" i="1"/>
  <c r="AW534" i="1" s="1" a="1"/>
  <c r="AW534" i="1" s="1"/>
  <c r="CI534" i="1"/>
  <c r="CJ534" i="1"/>
  <c r="CL534" i="1" s="1" a="1"/>
  <c r="CL534" i="1" s="1"/>
  <c r="CO534" i="1"/>
  <c r="AT535" i="1"/>
  <c r="AU535" i="1"/>
  <c r="BM535" i="1" s="1"/>
  <c r="AV535" i="1"/>
  <c r="BZ535" i="1"/>
  <c r="CD535" i="1"/>
  <c r="CC535" i="1" s="1"/>
  <c r="CE535" i="1"/>
  <c r="CF535" i="1"/>
  <c r="CH535" i="1"/>
  <c r="AW535" i="1" s="1" a="1"/>
  <c r="AW535" i="1" s="1"/>
  <c r="CI535" i="1"/>
  <c r="CJ535" i="1"/>
  <c r="CO535" i="1"/>
  <c r="AT536" i="1"/>
  <c r="AU536" i="1"/>
  <c r="BM536" i="1" s="1"/>
  <c r="AV536" i="1"/>
  <c r="BZ536" i="1"/>
  <c r="CD536" i="1"/>
  <c r="CC536" i="1" s="1"/>
  <c r="CE536" i="1"/>
  <c r="CF536" i="1"/>
  <c r="CH536" i="1"/>
  <c r="AW536" i="1" s="1" a="1"/>
  <c r="AW536" i="1" s="1"/>
  <c r="CI536" i="1"/>
  <c r="CJ536" i="1"/>
  <c r="CK536" i="1" a="1"/>
  <c r="CK536" i="1" s="1"/>
  <c r="CN536" i="1" a="1"/>
  <c r="CN536" i="1" s="1"/>
  <c r="CO536" i="1"/>
  <c r="AT537" i="1"/>
  <c r="BL537" i="1" s="1"/>
  <c r="AU537" i="1"/>
  <c r="AV537" i="1"/>
  <c r="BZ537" i="1"/>
  <c r="CD537" i="1"/>
  <c r="CC537" i="1" s="1"/>
  <c r="CB537" i="1" s="1"/>
  <c r="CE537" i="1"/>
  <c r="CF537" i="1"/>
  <c r="CH537" i="1"/>
  <c r="AW537" i="1" s="1" a="1"/>
  <c r="AW537" i="1" s="1"/>
  <c r="CI537" i="1"/>
  <c r="CJ537" i="1"/>
  <c r="CK537" i="1" s="1" a="1"/>
  <c r="CK537" i="1" s="1"/>
  <c r="CO537" i="1"/>
  <c r="AO537" i="1" s="1"/>
  <c r="AT538" i="1"/>
  <c r="AU538" i="1"/>
  <c r="BM538" i="1" s="1"/>
  <c r="AV538" i="1"/>
  <c r="BZ538" i="1"/>
  <c r="CD538" i="1"/>
  <c r="CC538" i="1" s="1"/>
  <c r="AY538" i="1" s="1"/>
  <c r="CE538" i="1"/>
  <c r="CF538" i="1"/>
  <c r="CH538" i="1"/>
  <c r="AW538" i="1" s="1" a="1"/>
  <c r="AW538" i="1" s="1"/>
  <c r="CI538" i="1"/>
  <c r="CJ538" i="1"/>
  <c r="CN538" i="1" s="1" a="1"/>
  <c r="CN538" i="1" s="1"/>
  <c r="CO538" i="1"/>
  <c r="AT539" i="1"/>
  <c r="BL539" i="1" s="1"/>
  <c r="AU539" i="1"/>
  <c r="BM539" i="1" s="1"/>
  <c r="AV539" i="1"/>
  <c r="BZ539" i="1"/>
  <c r="CD539" i="1"/>
  <c r="CC539" i="1" s="1"/>
  <c r="AY539" i="1" s="1"/>
  <c r="CE539" i="1"/>
  <c r="CF539" i="1"/>
  <c r="CH539" i="1"/>
  <c r="AW539" i="1" s="1" a="1"/>
  <c r="AW539" i="1" s="1"/>
  <c r="CI539" i="1"/>
  <c r="CJ539" i="1"/>
  <c r="CK539" i="1" s="1" a="1"/>
  <c r="CK539" i="1" s="1"/>
  <c r="CO539" i="1"/>
  <c r="AT540" i="1"/>
  <c r="BL540" i="1" s="1"/>
  <c r="AU540" i="1"/>
  <c r="AV540" i="1"/>
  <c r="BZ540" i="1"/>
  <c r="CD540" i="1"/>
  <c r="CC540" i="1" s="1"/>
  <c r="CE540" i="1"/>
  <c r="CF540" i="1"/>
  <c r="CH540" i="1"/>
  <c r="AW540" i="1" s="1" a="1"/>
  <c r="AW540" i="1" s="1"/>
  <c r="CI540" i="1"/>
  <c r="CJ540" i="1"/>
  <c r="CK540" i="1" s="1" a="1"/>
  <c r="CK540" i="1" s="1"/>
  <c r="CO540" i="1"/>
  <c r="AT541" i="1"/>
  <c r="BL541" i="1" s="1"/>
  <c r="AU541" i="1"/>
  <c r="AV541" i="1"/>
  <c r="BM541" i="1"/>
  <c r="BZ541" i="1"/>
  <c r="CD541" i="1"/>
  <c r="CC541" i="1" s="1"/>
  <c r="AY541" i="1" s="1"/>
  <c r="CE541" i="1"/>
  <c r="CF541" i="1"/>
  <c r="CH541" i="1"/>
  <c r="AW541" i="1" s="1" a="1"/>
  <c r="AW541" i="1" s="1"/>
  <c r="CI541" i="1"/>
  <c r="CJ541" i="1"/>
  <c r="CM541" i="1" s="1" a="1"/>
  <c r="CM541" i="1" s="1"/>
  <c r="CO541" i="1"/>
  <c r="AT542" i="1"/>
  <c r="BL542" i="1" s="1"/>
  <c r="AU542" i="1"/>
  <c r="BM542" i="1" s="1"/>
  <c r="AV542" i="1"/>
  <c r="BZ542" i="1"/>
  <c r="CD542" i="1"/>
  <c r="CC542" i="1" s="1"/>
  <c r="CB542" i="1" s="1"/>
  <c r="CE542" i="1"/>
  <c r="CF542" i="1"/>
  <c r="CH542" i="1"/>
  <c r="AW542" i="1" s="1" a="1"/>
  <c r="AW542" i="1" s="1"/>
  <c r="CI542" i="1"/>
  <c r="CJ542" i="1"/>
  <c r="CL542" i="1" s="1" a="1"/>
  <c r="CL542" i="1" s="1"/>
  <c r="CO542" i="1"/>
  <c r="AT543" i="1"/>
  <c r="BL543" i="1" s="1"/>
  <c r="AU543" i="1"/>
  <c r="BM543" i="1" s="1"/>
  <c r="AV543" i="1"/>
  <c r="BZ543" i="1"/>
  <c r="CD543" i="1"/>
  <c r="CC543" i="1" s="1"/>
  <c r="CE543" i="1"/>
  <c r="CF543" i="1"/>
  <c r="CH543" i="1"/>
  <c r="CI543" i="1"/>
  <c r="CJ543" i="1"/>
  <c r="CL543" i="1" s="1" a="1"/>
  <c r="CL543" i="1" s="1"/>
  <c r="CK543" i="1" a="1"/>
  <c r="CK543" i="1" s="1"/>
  <c r="CO543" i="1"/>
  <c r="AT544" i="1"/>
  <c r="BL544" i="1" s="1"/>
  <c r="AU544" i="1"/>
  <c r="BM544" i="1" s="1"/>
  <c r="AV544" i="1"/>
  <c r="BZ544" i="1"/>
  <c r="CD544" i="1"/>
  <c r="CC544" i="1" s="1"/>
  <c r="AY544" i="1" s="1"/>
  <c r="CE544" i="1"/>
  <c r="CF544" i="1"/>
  <c r="CH544" i="1"/>
  <c r="AW544" i="1" s="1" a="1"/>
  <c r="AW544" i="1" s="1"/>
  <c r="CI544" i="1"/>
  <c r="CJ544" i="1"/>
  <c r="CN544" i="1" s="1" a="1"/>
  <c r="CN544" i="1" s="1"/>
  <c r="CO544" i="1"/>
  <c r="AT545" i="1"/>
  <c r="AU545" i="1"/>
  <c r="BM545" i="1" s="1"/>
  <c r="AV545" i="1"/>
  <c r="BL545" i="1"/>
  <c r="BZ545" i="1"/>
  <c r="CD545" i="1"/>
  <c r="CC545" i="1" s="1"/>
  <c r="CE545" i="1"/>
  <c r="CF545" i="1"/>
  <c r="CH545" i="1"/>
  <c r="AW545" i="1" s="1" a="1"/>
  <c r="AW545" i="1" s="1"/>
  <c r="CI545" i="1"/>
  <c r="CJ545" i="1"/>
  <c r="CN545" i="1" s="1" a="1"/>
  <c r="CN545" i="1" s="1"/>
  <c r="CL545" i="1" a="1"/>
  <c r="CL545" i="1" s="1"/>
  <c r="CO545" i="1"/>
  <c r="AT546" i="1"/>
  <c r="BL546" i="1" s="1"/>
  <c r="AU546" i="1"/>
  <c r="BM546" i="1" s="1"/>
  <c r="AV546" i="1"/>
  <c r="BZ546" i="1"/>
  <c r="CD546" i="1"/>
  <c r="CC546" i="1" s="1"/>
  <c r="CB546" i="1" s="1"/>
  <c r="CE546" i="1"/>
  <c r="CF546" i="1"/>
  <c r="CH546" i="1"/>
  <c r="AW546" i="1" s="1" a="1"/>
  <c r="AW546" i="1" s="1"/>
  <c r="CI546" i="1"/>
  <c r="CJ546" i="1"/>
  <c r="CK546" i="1" s="1" a="1"/>
  <c r="CK546" i="1" s="1"/>
  <c r="CO546" i="1"/>
  <c r="AT547" i="1"/>
  <c r="AU547" i="1"/>
  <c r="BM547" i="1" s="1"/>
  <c r="AV547" i="1"/>
  <c r="BZ547" i="1"/>
  <c r="CD547" i="1"/>
  <c r="CC547" i="1" s="1"/>
  <c r="CE547" i="1"/>
  <c r="CF547" i="1"/>
  <c r="CH547" i="1"/>
  <c r="AW547" i="1" s="1" a="1"/>
  <c r="AW547" i="1" s="1"/>
  <c r="CI547" i="1"/>
  <c r="CJ547" i="1"/>
  <c r="CN547" i="1" s="1" a="1"/>
  <c r="CN547" i="1" s="1"/>
  <c r="CO547" i="1"/>
  <c r="AT548" i="1"/>
  <c r="AU548" i="1"/>
  <c r="BM548" i="1" s="1"/>
  <c r="AV548" i="1"/>
  <c r="BZ548" i="1"/>
  <c r="CD548" i="1"/>
  <c r="CC548" i="1" s="1"/>
  <c r="AY548" i="1" s="1"/>
  <c r="CE548" i="1"/>
  <c r="CF548" i="1"/>
  <c r="CH548" i="1"/>
  <c r="AW548" i="1" s="1" a="1"/>
  <c r="AW548" i="1" s="1"/>
  <c r="CI548" i="1"/>
  <c r="CJ548" i="1"/>
  <c r="CL548" i="1" s="1" a="1"/>
  <c r="CL548" i="1" s="1"/>
  <c r="CO548" i="1"/>
  <c r="AT549" i="1"/>
  <c r="AU549" i="1"/>
  <c r="BM549" i="1" s="1"/>
  <c r="AV549" i="1"/>
  <c r="BL549" i="1"/>
  <c r="BZ549" i="1"/>
  <c r="CD549" i="1"/>
  <c r="CC549" i="1" s="1"/>
  <c r="CE549" i="1"/>
  <c r="CF549" i="1"/>
  <c r="CH549" i="1"/>
  <c r="AW549" i="1" s="1" a="1"/>
  <c r="AW549" i="1" s="1"/>
  <c r="CI549" i="1"/>
  <c r="CJ549" i="1"/>
  <c r="CM549" i="1" s="1" a="1"/>
  <c r="CM549" i="1" s="1"/>
  <c r="CO549" i="1"/>
  <c r="AT550" i="1"/>
  <c r="AU550" i="1"/>
  <c r="BM550" i="1" s="1"/>
  <c r="AV550" i="1"/>
  <c r="BZ550" i="1"/>
  <c r="CD550" i="1"/>
  <c r="CC550" i="1" s="1"/>
  <c r="CE550" i="1"/>
  <c r="CF550" i="1"/>
  <c r="CH550" i="1"/>
  <c r="AW550" i="1" s="1" a="1"/>
  <c r="AW550" i="1" s="1"/>
  <c r="CI550" i="1"/>
  <c r="CJ550" i="1"/>
  <c r="CM550" i="1" s="1" a="1"/>
  <c r="CM550" i="1" s="1"/>
  <c r="CO550" i="1"/>
  <c r="AT551" i="1"/>
  <c r="BL551" i="1" s="1"/>
  <c r="AU551" i="1"/>
  <c r="BM551" i="1" s="1"/>
  <c r="AV551" i="1"/>
  <c r="BZ551" i="1"/>
  <c r="CD551" i="1"/>
  <c r="CC551" i="1" s="1"/>
  <c r="AY551" i="1" s="1"/>
  <c r="CE551" i="1"/>
  <c r="CF551" i="1"/>
  <c r="CH551" i="1"/>
  <c r="AW551" i="1" s="1" a="1"/>
  <c r="AW551" i="1" s="1"/>
  <c r="CI551" i="1"/>
  <c r="CJ551" i="1"/>
  <c r="CK551" i="1" s="1" a="1"/>
  <c r="CK551" i="1" s="1"/>
  <c r="CO551" i="1"/>
  <c r="AT552" i="1"/>
  <c r="BL552" i="1" s="1"/>
  <c r="AU552" i="1"/>
  <c r="BM552" i="1" s="1"/>
  <c r="AV552" i="1"/>
  <c r="BZ552" i="1"/>
  <c r="CD552" i="1"/>
  <c r="CC552" i="1" s="1"/>
  <c r="AY552" i="1" s="1"/>
  <c r="CE552" i="1"/>
  <c r="CF552" i="1"/>
  <c r="CH552" i="1"/>
  <c r="AW552" i="1" s="1" a="1"/>
  <c r="AW552" i="1" s="1"/>
  <c r="CI552" i="1"/>
  <c r="CJ552" i="1"/>
  <c r="CN552" i="1" s="1" a="1"/>
  <c r="CN552" i="1" s="1"/>
  <c r="CO552" i="1"/>
  <c r="AO552" i="1" s="1"/>
  <c r="AT553" i="1"/>
  <c r="BL553" i="1" s="1"/>
  <c r="AU553" i="1"/>
  <c r="BM553" i="1" s="1"/>
  <c r="AV553" i="1"/>
  <c r="BZ553" i="1"/>
  <c r="CD553" i="1"/>
  <c r="CC553" i="1" s="1"/>
  <c r="CE553" i="1"/>
  <c r="CF553" i="1"/>
  <c r="CH553" i="1"/>
  <c r="AW553" i="1" s="1" a="1"/>
  <c r="AW553" i="1" s="1"/>
  <c r="CI553" i="1"/>
  <c r="CJ553" i="1"/>
  <c r="CM553" i="1" s="1" a="1"/>
  <c r="CM553" i="1" s="1"/>
  <c r="CO553" i="1"/>
  <c r="AT554" i="1"/>
  <c r="BL554" i="1" s="1"/>
  <c r="AU554" i="1"/>
  <c r="BM554" i="1" s="1"/>
  <c r="AV554" i="1"/>
  <c r="BZ554" i="1"/>
  <c r="CD554" i="1"/>
  <c r="CC554" i="1" s="1"/>
  <c r="CB554" i="1" s="1"/>
  <c r="CE554" i="1"/>
  <c r="CF554" i="1"/>
  <c r="CH554" i="1"/>
  <c r="AW554" i="1" s="1" a="1"/>
  <c r="AW554" i="1" s="1"/>
  <c r="CI554" i="1"/>
  <c r="CJ554" i="1"/>
  <c r="CK554" i="1" s="1" a="1"/>
  <c r="CK554" i="1" s="1"/>
  <c r="CO554" i="1"/>
  <c r="AT555" i="1"/>
  <c r="AU555" i="1"/>
  <c r="BM555" i="1" s="1"/>
  <c r="AV555" i="1"/>
  <c r="BZ555" i="1"/>
  <c r="CD555" i="1"/>
  <c r="CC555" i="1" s="1"/>
  <c r="CE555" i="1"/>
  <c r="CF555" i="1"/>
  <c r="CH555" i="1"/>
  <c r="AW555" i="1" s="1" a="1"/>
  <c r="AW555" i="1" s="1"/>
  <c r="CI555" i="1"/>
  <c r="CJ555" i="1"/>
  <c r="CN555" i="1" s="1" a="1"/>
  <c r="CN555" i="1" s="1"/>
  <c r="CM555" i="1" a="1"/>
  <c r="CM555" i="1" s="1"/>
  <c r="CO555" i="1"/>
  <c r="AT556" i="1"/>
  <c r="AU556" i="1"/>
  <c r="BM556" i="1" s="1"/>
  <c r="AV556" i="1"/>
  <c r="BZ556" i="1"/>
  <c r="CD556" i="1"/>
  <c r="CC556" i="1" s="1"/>
  <c r="AY556" i="1" s="1"/>
  <c r="CE556" i="1"/>
  <c r="CF556" i="1"/>
  <c r="CH556" i="1"/>
  <c r="AW556" i="1" s="1" a="1"/>
  <c r="AW556" i="1" s="1"/>
  <c r="CI556" i="1"/>
  <c r="CJ556" i="1"/>
  <c r="CO556" i="1"/>
  <c r="AT557" i="1"/>
  <c r="BL557" i="1" s="1"/>
  <c r="AU557" i="1"/>
  <c r="BM557" i="1" s="1"/>
  <c r="AV557" i="1"/>
  <c r="BZ557" i="1"/>
  <c r="CD557" i="1"/>
  <c r="CC557" i="1" s="1"/>
  <c r="CE557" i="1"/>
  <c r="CF557" i="1"/>
  <c r="CH557" i="1"/>
  <c r="AW557" i="1" s="1" a="1"/>
  <c r="AW557" i="1" s="1"/>
  <c r="CI557" i="1"/>
  <c r="CJ557" i="1"/>
  <c r="CK557" i="1" s="1" a="1"/>
  <c r="CK557" i="1" s="1"/>
  <c r="CO557" i="1"/>
  <c r="AT558" i="1"/>
  <c r="AU558" i="1"/>
  <c r="BM558" i="1" s="1"/>
  <c r="AV558" i="1"/>
  <c r="BZ558" i="1"/>
  <c r="CD558" i="1"/>
  <c r="CC558" i="1" s="1"/>
  <c r="CE558" i="1"/>
  <c r="CF558" i="1"/>
  <c r="CH558" i="1"/>
  <c r="AW558" i="1" s="1" a="1"/>
  <c r="AW558" i="1" s="1"/>
  <c r="CI558" i="1"/>
  <c r="CJ558" i="1"/>
  <c r="CM558" i="1" s="1" a="1"/>
  <c r="CM558" i="1" s="1"/>
  <c r="CO558" i="1"/>
  <c r="AT559" i="1"/>
  <c r="BL559" i="1" s="1"/>
  <c r="AU559" i="1"/>
  <c r="BM559" i="1" s="1"/>
  <c r="AV559" i="1"/>
  <c r="BZ559" i="1"/>
  <c r="CD559" i="1"/>
  <c r="CC559" i="1" s="1"/>
  <c r="AY559" i="1" s="1"/>
  <c r="CE559" i="1"/>
  <c r="CF559" i="1"/>
  <c r="CH559" i="1"/>
  <c r="AW559" i="1" s="1" a="1"/>
  <c r="AW559" i="1" s="1"/>
  <c r="CI559" i="1"/>
  <c r="CJ559" i="1"/>
  <c r="CL559" i="1" s="1" a="1"/>
  <c r="CL559" i="1" s="1"/>
  <c r="CO559" i="1"/>
  <c r="AT560" i="1"/>
  <c r="AU560" i="1"/>
  <c r="BM560" i="1" s="1"/>
  <c r="AV560" i="1"/>
  <c r="BL560" i="1"/>
  <c r="BZ560" i="1"/>
  <c r="CD560" i="1"/>
  <c r="CC560" i="1" s="1"/>
  <c r="AY560" i="1" s="1"/>
  <c r="CE560" i="1"/>
  <c r="CF560" i="1"/>
  <c r="CH560" i="1"/>
  <c r="CI560" i="1"/>
  <c r="CJ560" i="1"/>
  <c r="CN560" i="1" s="1" a="1"/>
  <c r="CN560" i="1" s="1"/>
  <c r="CO560" i="1"/>
  <c r="AO560" i="1" s="1"/>
  <c r="AT561" i="1"/>
  <c r="BL561" i="1" s="1"/>
  <c r="AU561" i="1"/>
  <c r="BM561" i="1" s="1"/>
  <c r="AV561" i="1"/>
  <c r="BZ561" i="1"/>
  <c r="CD561" i="1"/>
  <c r="CC561" i="1" s="1"/>
  <c r="CE561" i="1"/>
  <c r="CF561" i="1"/>
  <c r="CH561" i="1"/>
  <c r="AW561" i="1" s="1" a="1"/>
  <c r="AW561" i="1" s="1"/>
  <c r="CI561" i="1"/>
  <c r="CJ561" i="1"/>
  <c r="CM561" i="1" s="1" a="1"/>
  <c r="CM561" i="1" s="1"/>
  <c r="CO561" i="1"/>
  <c r="AT562" i="1"/>
  <c r="BL562" i="1" s="1"/>
  <c r="AU562" i="1"/>
  <c r="AV562" i="1"/>
  <c r="BM562" i="1"/>
  <c r="BZ562" i="1"/>
  <c r="CD562" i="1"/>
  <c r="CC562" i="1" s="1"/>
  <c r="CB562" i="1" s="1"/>
  <c r="CE562" i="1"/>
  <c r="CF562" i="1"/>
  <c r="CH562" i="1"/>
  <c r="AW562" i="1" s="1" a="1"/>
  <c r="AW562" i="1" s="1"/>
  <c r="CI562" i="1"/>
  <c r="CJ562" i="1"/>
  <c r="CK562" i="1" s="1" a="1"/>
  <c r="CK562" i="1" s="1"/>
  <c r="CO562" i="1"/>
  <c r="AT563" i="1"/>
  <c r="AU563" i="1"/>
  <c r="AV563" i="1"/>
  <c r="BM563" i="1"/>
  <c r="BZ563" i="1"/>
  <c r="CD563" i="1"/>
  <c r="CC563" i="1" s="1"/>
  <c r="CE563" i="1"/>
  <c r="CF563" i="1"/>
  <c r="CH563" i="1"/>
  <c r="AW563" i="1" s="1" a="1"/>
  <c r="AW563" i="1" s="1"/>
  <c r="CI563" i="1"/>
  <c r="CJ563" i="1"/>
  <c r="CN563" i="1" s="1" a="1"/>
  <c r="CN563" i="1" s="1"/>
  <c r="CO563" i="1"/>
  <c r="AT564" i="1"/>
  <c r="AU564" i="1"/>
  <c r="BM564" i="1" s="1"/>
  <c r="AV564" i="1"/>
  <c r="BZ564" i="1"/>
  <c r="CD564" i="1"/>
  <c r="CC564" i="1" s="1"/>
  <c r="AY564" i="1" s="1"/>
  <c r="CE564" i="1"/>
  <c r="CF564" i="1"/>
  <c r="CH564" i="1"/>
  <c r="AW564" i="1" s="1" a="1"/>
  <c r="AW564" i="1" s="1"/>
  <c r="CI564" i="1"/>
  <c r="CJ564" i="1"/>
  <c r="CL564" i="1" s="1" a="1"/>
  <c r="CL564" i="1" s="1"/>
  <c r="CO564" i="1"/>
  <c r="AT565" i="1"/>
  <c r="BL565" i="1" s="1"/>
  <c r="AU565" i="1"/>
  <c r="BM565" i="1" s="1"/>
  <c r="AV565" i="1"/>
  <c r="BZ565" i="1"/>
  <c r="CD565" i="1"/>
  <c r="CC565" i="1" s="1"/>
  <c r="CE565" i="1"/>
  <c r="CF565" i="1"/>
  <c r="CH565" i="1"/>
  <c r="AW565" i="1" s="1" a="1"/>
  <c r="AW565" i="1" s="1"/>
  <c r="CI565" i="1"/>
  <c r="CJ565" i="1"/>
  <c r="CK565" i="1" s="1" a="1"/>
  <c r="CK565" i="1" s="1"/>
  <c r="CO565" i="1"/>
  <c r="AT566" i="1"/>
  <c r="AU566" i="1"/>
  <c r="BM566" i="1" s="1"/>
  <c r="AV566" i="1"/>
  <c r="BZ566" i="1"/>
  <c r="CD566" i="1"/>
  <c r="CC566" i="1" s="1"/>
  <c r="CE566" i="1"/>
  <c r="CF566" i="1"/>
  <c r="CH566" i="1"/>
  <c r="AW566" i="1" s="1" a="1"/>
  <c r="AW566" i="1" s="1"/>
  <c r="CI566" i="1"/>
  <c r="CJ566" i="1"/>
  <c r="CM566" i="1" s="1" a="1"/>
  <c r="CM566" i="1" s="1"/>
  <c r="CO566" i="1"/>
  <c r="AT567" i="1"/>
  <c r="BL567" i="1" s="1"/>
  <c r="AU567" i="1"/>
  <c r="BM567" i="1" s="1"/>
  <c r="AV567" i="1"/>
  <c r="BZ567" i="1"/>
  <c r="CD567" i="1"/>
  <c r="CC567" i="1" s="1"/>
  <c r="CE567" i="1"/>
  <c r="CF567" i="1"/>
  <c r="CH567" i="1"/>
  <c r="AW567" i="1" s="1" a="1"/>
  <c r="AW567" i="1" s="1"/>
  <c r="CI567" i="1"/>
  <c r="CJ567" i="1"/>
  <c r="CL567" i="1" s="1" a="1"/>
  <c r="CL567" i="1" s="1"/>
  <c r="CO567" i="1"/>
  <c r="AT568" i="1"/>
  <c r="BL568" i="1" s="1"/>
  <c r="AU568" i="1"/>
  <c r="BM568" i="1" s="1"/>
  <c r="AV568" i="1"/>
  <c r="BZ568" i="1"/>
  <c r="CD568" i="1"/>
  <c r="CC568" i="1" s="1"/>
  <c r="AY568" i="1" s="1"/>
  <c r="CE568" i="1"/>
  <c r="CF568" i="1"/>
  <c r="CH568" i="1"/>
  <c r="AW568" i="1" s="1" a="1"/>
  <c r="AW568" i="1" s="1"/>
  <c r="CI568" i="1"/>
  <c r="CJ568" i="1"/>
  <c r="CN568" i="1" s="1" a="1"/>
  <c r="CN568" i="1" s="1"/>
  <c r="CO568" i="1"/>
  <c r="AT569" i="1"/>
  <c r="BL569" i="1" s="1"/>
  <c r="AU569" i="1"/>
  <c r="BM569" i="1" s="1"/>
  <c r="AV569" i="1"/>
  <c r="BZ569" i="1"/>
  <c r="CD569" i="1"/>
  <c r="CC569" i="1" s="1"/>
  <c r="CE569" i="1"/>
  <c r="CF569" i="1"/>
  <c r="CH569" i="1"/>
  <c r="AW569" i="1" s="1" a="1"/>
  <c r="AW569" i="1" s="1"/>
  <c r="CI569" i="1"/>
  <c r="CJ569" i="1"/>
  <c r="CL569" i="1" s="1" a="1"/>
  <c r="CL569" i="1" s="1"/>
  <c r="CO569" i="1"/>
  <c r="AT570" i="1"/>
  <c r="BL570" i="1" s="1"/>
  <c r="AU570" i="1"/>
  <c r="BM570" i="1" s="1"/>
  <c r="AV570" i="1"/>
  <c r="BZ570" i="1"/>
  <c r="CD570" i="1"/>
  <c r="CC570" i="1" s="1"/>
  <c r="CB570" i="1" s="1"/>
  <c r="CE570" i="1"/>
  <c r="CF570" i="1"/>
  <c r="CH570" i="1"/>
  <c r="AW570" i="1" s="1" a="1"/>
  <c r="AW570" i="1" s="1"/>
  <c r="CI570" i="1"/>
  <c r="CJ570" i="1"/>
  <c r="CK570" i="1" s="1" a="1"/>
  <c r="CK570" i="1" s="1"/>
  <c r="CO570" i="1"/>
  <c r="AT571" i="1"/>
  <c r="AU571" i="1"/>
  <c r="AV571" i="1"/>
  <c r="BM571" i="1"/>
  <c r="BZ571" i="1"/>
  <c r="CD571" i="1"/>
  <c r="CC571" i="1" s="1"/>
  <c r="CE571" i="1"/>
  <c r="CF571" i="1"/>
  <c r="CH571" i="1"/>
  <c r="AW571" i="1" s="1" a="1"/>
  <c r="AW571" i="1" s="1"/>
  <c r="CI571" i="1"/>
  <c r="CJ571" i="1"/>
  <c r="CN571" i="1" s="1" a="1"/>
  <c r="CN571" i="1" s="1"/>
  <c r="CO571" i="1"/>
  <c r="AT572" i="1"/>
  <c r="AU572" i="1"/>
  <c r="BM572" i="1" s="1"/>
  <c r="AV572" i="1"/>
  <c r="BZ572" i="1"/>
  <c r="CD572" i="1"/>
  <c r="CC572" i="1" s="1"/>
  <c r="AY572" i="1" s="1"/>
  <c r="CE572" i="1"/>
  <c r="CF572" i="1"/>
  <c r="CH572" i="1"/>
  <c r="AW572" i="1" s="1" a="1"/>
  <c r="AW572" i="1" s="1"/>
  <c r="CI572" i="1"/>
  <c r="CJ572" i="1"/>
  <c r="CL572" i="1" s="1" a="1"/>
  <c r="CL572" i="1" s="1"/>
  <c r="CO572" i="1"/>
  <c r="AT573" i="1"/>
  <c r="AU573" i="1"/>
  <c r="BM573" i="1" s="1"/>
  <c r="AV573" i="1"/>
  <c r="BL573" i="1"/>
  <c r="BZ573" i="1"/>
  <c r="CD573" i="1"/>
  <c r="CC573" i="1" s="1"/>
  <c r="CE573" i="1"/>
  <c r="CF573" i="1"/>
  <c r="CH573" i="1"/>
  <c r="AW573" i="1" s="1" a="1"/>
  <c r="AW573" i="1" s="1"/>
  <c r="CI573" i="1"/>
  <c r="CJ573" i="1"/>
  <c r="CK573" i="1" s="1" a="1"/>
  <c r="CK573" i="1" s="1"/>
  <c r="CL573" i="1" a="1"/>
  <c r="CL573" i="1" s="1"/>
  <c r="CO573" i="1"/>
  <c r="AT574" i="1"/>
  <c r="AU574" i="1"/>
  <c r="BM574" i="1" s="1"/>
  <c r="AV574" i="1"/>
  <c r="BZ574" i="1"/>
  <c r="CD574" i="1"/>
  <c r="CC574" i="1" s="1"/>
  <c r="CE574" i="1"/>
  <c r="CF574" i="1"/>
  <c r="CH574" i="1"/>
  <c r="AW574" i="1" s="1" a="1"/>
  <c r="AW574" i="1" s="1"/>
  <c r="CI574" i="1"/>
  <c r="CJ574" i="1"/>
  <c r="CM574" i="1" s="1" a="1"/>
  <c r="CM574" i="1" s="1"/>
  <c r="CO574" i="1"/>
  <c r="AT575" i="1"/>
  <c r="AU575" i="1"/>
  <c r="BM575" i="1" s="1"/>
  <c r="AV575" i="1"/>
  <c r="BL575" i="1"/>
  <c r="BZ575" i="1"/>
  <c r="CD575" i="1"/>
  <c r="CC575" i="1" s="1"/>
  <c r="CB575" i="1" s="1"/>
  <c r="CE575" i="1"/>
  <c r="CF575" i="1"/>
  <c r="CH575" i="1"/>
  <c r="AW575" i="1" s="1" a="1"/>
  <c r="AW575" i="1" s="1"/>
  <c r="CI575" i="1"/>
  <c r="CJ575" i="1"/>
  <c r="CO575" i="1"/>
  <c r="AT576" i="1"/>
  <c r="BL576" i="1" s="1"/>
  <c r="AU576" i="1"/>
  <c r="BM576" i="1" s="1"/>
  <c r="AV576" i="1"/>
  <c r="BZ576" i="1"/>
  <c r="CD576" i="1"/>
  <c r="CC576" i="1" s="1"/>
  <c r="AY576" i="1" s="1"/>
  <c r="CE576" i="1"/>
  <c r="CF576" i="1"/>
  <c r="CH576" i="1"/>
  <c r="AW576" i="1" s="1" a="1"/>
  <c r="AW576" i="1" s="1"/>
  <c r="CI576" i="1"/>
  <c r="CJ576" i="1"/>
  <c r="CN576" i="1" s="1" a="1"/>
  <c r="CN576" i="1" s="1"/>
  <c r="CO576" i="1"/>
  <c r="AT577" i="1"/>
  <c r="AU577" i="1"/>
  <c r="BM577" i="1" s="1"/>
  <c r="AV577" i="1"/>
  <c r="BL577" i="1"/>
  <c r="BZ577" i="1"/>
  <c r="CD577" i="1"/>
  <c r="CC577" i="1" s="1"/>
  <c r="CE577" i="1"/>
  <c r="CF577" i="1"/>
  <c r="CH577" i="1"/>
  <c r="AW577" i="1" s="1" a="1"/>
  <c r="AW577" i="1" s="1"/>
  <c r="CI577" i="1"/>
  <c r="CJ577" i="1"/>
  <c r="CM577" i="1" s="1" a="1"/>
  <c r="CM577" i="1" s="1"/>
  <c r="CO577" i="1"/>
  <c r="AT578" i="1"/>
  <c r="BL578" i="1" s="1"/>
  <c r="AU578" i="1"/>
  <c r="BM578" i="1" s="1"/>
  <c r="AV578" i="1"/>
  <c r="BZ578" i="1"/>
  <c r="CD578" i="1"/>
  <c r="CC578" i="1" s="1"/>
  <c r="CB578" i="1" s="1"/>
  <c r="CE578" i="1"/>
  <c r="CF578" i="1"/>
  <c r="CH578" i="1"/>
  <c r="AW578" i="1" s="1" a="1"/>
  <c r="AW578" i="1" s="1"/>
  <c r="CI578" i="1"/>
  <c r="CJ578" i="1"/>
  <c r="CK578" i="1" s="1" a="1"/>
  <c r="CK578" i="1" s="1"/>
  <c r="CO578" i="1"/>
  <c r="AO578" i="1" s="1"/>
  <c r="AT579" i="1"/>
  <c r="AU579" i="1"/>
  <c r="BM579" i="1" s="1"/>
  <c r="AV579" i="1"/>
  <c r="BZ579" i="1"/>
  <c r="CD579" i="1"/>
  <c r="CC579" i="1" s="1"/>
  <c r="CE579" i="1"/>
  <c r="CF579" i="1"/>
  <c r="CH579" i="1"/>
  <c r="AW579" i="1" s="1" a="1"/>
  <c r="AW579" i="1" s="1"/>
  <c r="CI579" i="1"/>
  <c r="CJ579" i="1"/>
  <c r="CN579" i="1" s="1" a="1"/>
  <c r="CN579" i="1" s="1"/>
  <c r="CO579" i="1"/>
  <c r="AT580" i="1"/>
  <c r="AU580" i="1"/>
  <c r="BM580" i="1" s="1"/>
  <c r="AV580" i="1"/>
  <c r="BZ580" i="1"/>
  <c r="CD580" i="1"/>
  <c r="CC580" i="1" s="1"/>
  <c r="AY580" i="1" s="1"/>
  <c r="CE580" i="1"/>
  <c r="CF580" i="1"/>
  <c r="CH580" i="1"/>
  <c r="AW580" i="1" s="1" a="1"/>
  <c r="AW580" i="1" s="1"/>
  <c r="CI580" i="1"/>
  <c r="CJ580" i="1"/>
  <c r="CO580" i="1"/>
  <c r="AT581" i="1"/>
  <c r="BL581" i="1" s="1"/>
  <c r="AU581" i="1"/>
  <c r="BM581" i="1" s="1"/>
  <c r="AV581" i="1"/>
  <c r="BZ581" i="1"/>
  <c r="CD581" i="1"/>
  <c r="CC581" i="1" s="1"/>
  <c r="CE581" i="1"/>
  <c r="CF581" i="1"/>
  <c r="CH581" i="1"/>
  <c r="AW581" i="1" s="1" a="1"/>
  <c r="AW581" i="1" s="1"/>
  <c r="CI581" i="1"/>
  <c r="CJ581" i="1"/>
  <c r="CO581" i="1"/>
  <c r="AT582" i="1"/>
  <c r="AU582" i="1"/>
  <c r="BM582" i="1" s="1"/>
  <c r="AV582" i="1"/>
  <c r="BZ582" i="1"/>
  <c r="CD582" i="1"/>
  <c r="CC582" i="1" s="1"/>
  <c r="CE582" i="1"/>
  <c r="CF582" i="1"/>
  <c r="CH582" i="1"/>
  <c r="AW582" i="1" s="1" a="1"/>
  <c r="AW582" i="1" s="1"/>
  <c r="CI582" i="1"/>
  <c r="CJ582" i="1"/>
  <c r="CM582" i="1" s="1" a="1"/>
  <c r="CM582" i="1" s="1"/>
  <c r="CO582" i="1"/>
  <c r="AT583" i="1"/>
  <c r="BL583" i="1" s="1"/>
  <c r="AU583" i="1"/>
  <c r="BM583" i="1" s="1"/>
  <c r="AV583" i="1"/>
  <c r="BZ583" i="1"/>
  <c r="CD583" i="1"/>
  <c r="CC583" i="1" s="1"/>
  <c r="CE583" i="1"/>
  <c r="CF583" i="1"/>
  <c r="CH583" i="1"/>
  <c r="AW583" i="1" s="1" a="1"/>
  <c r="AW583" i="1" s="1"/>
  <c r="CI583" i="1"/>
  <c r="CJ583" i="1"/>
  <c r="CO583" i="1"/>
  <c r="AT584" i="1"/>
  <c r="BL584" i="1" s="1"/>
  <c r="AU584" i="1"/>
  <c r="BM584" i="1" s="1"/>
  <c r="AV584" i="1"/>
  <c r="BZ584" i="1"/>
  <c r="CD584" i="1"/>
  <c r="CC584" i="1" s="1"/>
  <c r="AY584" i="1" s="1"/>
  <c r="CE584" i="1"/>
  <c r="CF584" i="1"/>
  <c r="CH584" i="1"/>
  <c r="AW584" i="1" s="1" a="1"/>
  <c r="AW584" i="1" s="1"/>
  <c r="CI584" i="1"/>
  <c r="CJ584" i="1"/>
  <c r="CN584" i="1" s="1" a="1"/>
  <c r="CN584" i="1" s="1"/>
  <c r="CO584" i="1"/>
  <c r="AT585" i="1"/>
  <c r="BL585" i="1" s="1"/>
  <c r="AU585" i="1"/>
  <c r="BM585" i="1" s="1"/>
  <c r="AV585" i="1"/>
  <c r="BZ585" i="1"/>
  <c r="CD585" i="1"/>
  <c r="CC585" i="1" s="1"/>
  <c r="CE585" i="1"/>
  <c r="CF585" i="1"/>
  <c r="CH585" i="1"/>
  <c r="AW585" i="1" s="1" a="1"/>
  <c r="AW585" i="1" s="1"/>
  <c r="CI585" i="1"/>
  <c r="CJ585" i="1"/>
  <c r="CM585" i="1" s="1" a="1"/>
  <c r="CM585" i="1" s="1"/>
  <c r="CO585" i="1"/>
  <c r="AT586" i="1"/>
  <c r="AU586" i="1"/>
  <c r="BM586" i="1" s="1"/>
  <c r="AV586" i="1"/>
  <c r="BL586" i="1"/>
  <c r="BZ586" i="1"/>
  <c r="CD586" i="1"/>
  <c r="CC586" i="1" s="1"/>
  <c r="CB586" i="1" s="1"/>
  <c r="CE586" i="1"/>
  <c r="CF586" i="1"/>
  <c r="CH586" i="1"/>
  <c r="AW586" i="1" s="1" a="1"/>
  <c r="AW586" i="1" s="1"/>
  <c r="CI586" i="1"/>
  <c r="CJ586" i="1"/>
  <c r="CK586" i="1" s="1" a="1"/>
  <c r="CK586" i="1" s="1"/>
  <c r="CO586" i="1"/>
  <c r="AT587" i="1"/>
  <c r="AU587" i="1"/>
  <c r="AV587" i="1"/>
  <c r="BM587" i="1"/>
  <c r="BZ587" i="1"/>
  <c r="CD587" i="1"/>
  <c r="CC587" i="1" s="1"/>
  <c r="CE587" i="1"/>
  <c r="CF587" i="1"/>
  <c r="CH587" i="1"/>
  <c r="AW587" i="1" s="1" a="1"/>
  <c r="AW587" i="1" s="1"/>
  <c r="CI587" i="1"/>
  <c r="CJ587" i="1"/>
  <c r="CO587" i="1"/>
  <c r="AT588" i="1"/>
  <c r="AU588" i="1"/>
  <c r="BM588" i="1" s="1"/>
  <c r="AV588" i="1"/>
  <c r="BZ588" i="1"/>
  <c r="CD588" i="1"/>
  <c r="CC588" i="1" s="1"/>
  <c r="CE588" i="1"/>
  <c r="CF588" i="1"/>
  <c r="CH588" i="1"/>
  <c r="AW588" i="1" s="1" a="1"/>
  <c r="AW588" i="1" s="1"/>
  <c r="CI588" i="1"/>
  <c r="CJ588" i="1"/>
  <c r="CK588" i="1" s="1" a="1"/>
  <c r="CK588" i="1" s="1"/>
  <c r="CO588" i="1"/>
  <c r="AT589" i="1"/>
  <c r="BL589" i="1" s="1"/>
  <c r="AU589" i="1"/>
  <c r="BM589" i="1" s="1"/>
  <c r="AV589" i="1"/>
  <c r="BZ589" i="1"/>
  <c r="CD589" i="1"/>
  <c r="CC589" i="1" s="1"/>
  <c r="CE589" i="1"/>
  <c r="CF589" i="1"/>
  <c r="CH589" i="1"/>
  <c r="AW589" i="1" s="1" a="1"/>
  <c r="AW589" i="1" s="1"/>
  <c r="CI589" i="1"/>
  <c r="CJ589" i="1"/>
  <c r="CK589" i="1" s="1" a="1"/>
  <c r="CK589" i="1" s="1"/>
  <c r="CO589" i="1"/>
  <c r="AT590" i="1"/>
  <c r="AU590" i="1"/>
  <c r="AV590" i="1"/>
  <c r="BM590" i="1"/>
  <c r="BZ590" i="1"/>
  <c r="CD590" i="1"/>
  <c r="CC590" i="1" s="1"/>
  <c r="CE590" i="1"/>
  <c r="CF590" i="1"/>
  <c r="CH590" i="1"/>
  <c r="AW590" i="1" s="1" a="1"/>
  <c r="AW590" i="1" s="1"/>
  <c r="CI590" i="1"/>
  <c r="CJ590" i="1"/>
  <c r="CM590" i="1" s="1" a="1"/>
  <c r="CM590" i="1" s="1"/>
  <c r="CO590" i="1"/>
  <c r="AT591" i="1"/>
  <c r="BL591" i="1" s="1"/>
  <c r="AU591" i="1"/>
  <c r="BM591" i="1" s="1"/>
  <c r="AV591" i="1"/>
  <c r="BZ591" i="1"/>
  <c r="CD591" i="1"/>
  <c r="CC591" i="1" s="1"/>
  <c r="CE591" i="1"/>
  <c r="CF591" i="1"/>
  <c r="CH591" i="1"/>
  <c r="AW591" i="1" s="1" a="1"/>
  <c r="AW591" i="1" s="1"/>
  <c r="CI591" i="1"/>
  <c r="CJ591" i="1"/>
  <c r="CL591" i="1" s="1" a="1"/>
  <c r="CL591" i="1" s="1"/>
  <c r="CO591" i="1"/>
  <c r="AT592" i="1"/>
  <c r="BL592" i="1" s="1"/>
  <c r="AU592" i="1"/>
  <c r="AV592" i="1"/>
  <c r="BM592" i="1"/>
  <c r="BZ592" i="1"/>
  <c r="CD592" i="1"/>
  <c r="CC592" i="1" s="1"/>
  <c r="CE592" i="1"/>
  <c r="CF592" i="1"/>
  <c r="CH592" i="1"/>
  <c r="AW592" i="1" s="1" a="1"/>
  <c r="AW592" i="1" s="1"/>
  <c r="CI592" i="1"/>
  <c r="CJ592" i="1"/>
  <c r="CO592" i="1"/>
  <c r="AT593" i="1"/>
  <c r="AU593" i="1"/>
  <c r="BM593" i="1" s="1"/>
  <c r="AV593" i="1"/>
  <c r="BZ593" i="1"/>
  <c r="CD593" i="1"/>
  <c r="CC593" i="1" s="1"/>
  <c r="CB593" i="1" s="1"/>
  <c r="CE593" i="1"/>
  <c r="CF593" i="1"/>
  <c r="CH593" i="1"/>
  <c r="AW593" i="1" s="1" a="1"/>
  <c r="AW593" i="1" s="1"/>
  <c r="CI593" i="1"/>
  <c r="CJ593" i="1"/>
  <c r="CM593" i="1" s="1" a="1"/>
  <c r="CM593" i="1" s="1"/>
  <c r="CO593" i="1"/>
  <c r="AO593" i="1" s="1"/>
  <c r="AT594" i="1"/>
  <c r="AU594" i="1"/>
  <c r="BM594" i="1" s="1"/>
  <c r="AV594" i="1"/>
  <c r="BL594" i="1"/>
  <c r="BZ594" i="1"/>
  <c r="CD594" i="1"/>
  <c r="CC594" i="1" s="1"/>
  <c r="CE594" i="1"/>
  <c r="CF594" i="1"/>
  <c r="CH594" i="1"/>
  <c r="AW594" i="1" s="1" a="1"/>
  <c r="AW594" i="1" s="1"/>
  <c r="CI594" i="1"/>
  <c r="CJ594" i="1"/>
  <c r="CO594" i="1"/>
  <c r="BW594" i="1" s="1" a="1"/>
  <c r="BW594" i="1" s="1"/>
  <c r="AT595" i="1"/>
  <c r="AU595" i="1"/>
  <c r="BM595" i="1" s="1"/>
  <c r="AV595" i="1"/>
  <c r="BZ595" i="1"/>
  <c r="CB595" i="1"/>
  <c r="CD595" i="1"/>
  <c r="CC595" i="1" s="1"/>
  <c r="AY595" i="1" s="1"/>
  <c r="CE595" i="1"/>
  <c r="CF595" i="1"/>
  <c r="CH595" i="1"/>
  <c r="AW595" i="1" s="1" a="1"/>
  <c r="AW595" i="1" s="1"/>
  <c r="CI595" i="1"/>
  <c r="CJ595" i="1"/>
  <c r="CN595" i="1" s="1" a="1"/>
  <c r="CN595" i="1" s="1"/>
  <c r="CO595" i="1"/>
  <c r="AT596" i="1"/>
  <c r="AU596" i="1"/>
  <c r="BM596" i="1" s="1"/>
  <c r="AV596" i="1"/>
  <c r="BA596" i="1" a="1"/>
  <c r="BA596" i="1" s="1"/>
  <c r="BZ596" i="1"/>
  <c r="CC596" i="1"/>
  <c r="CD596" i="1"/>
  <c r="CE596" i="1"/>
  <c r="CF596" i="1"/>
  <c r="CH596" i="1"/>
  <c r="AW596" i="1" s="1" a="1"/>
  <c r="AW596" i="1" s="1"/>
  <c r="CI596" i="1"/>
  <c r="CJ596" i="1"/>
  <c r="CK596" i="1" s="1" a="1"/>
  <c r="CK596" i="1" s="1"/>
  <c r="CO596" i="1"/>
  <c r="AT597" i="1"/>
  <c r="BL597" i="1" s="1"/>
  <c r="AU597" i="1"/>
  <c r="BM597" i="1" s="1"/>
  <c r="AV597" i="1"/>
  <c r="BZ597" i="1"/>
  <c r="CD597" i="1"/>
  <c r="CC597" i="1" s="1"/>
  <c r="CB597" i="1" s="1"/>
  <c r="CE597" i="1"/>
  <c r="CF597" i="1"/>
  <c r="BC597" i="1" s="1" a="1"/>
  <c r="BC597" i="1" s="1"/>
  <c r="CH597" i="1"/>
  <c r="AW597" i="1" s="1" a="1"/>
  <c r="AW597" i="1" s="1"/>
  <c r="CI597" i="1"/>
  <c r="CJ597" i="1"/>
  <c r="CK597" i="1" s="1" a="1"/>
  <c r="CK597" i="1" s="1"/>
  <c r="CO597" i="1"/>
  <c r="AT598" i="1"/>
  <c r="AU598" i="1"/>
  <c r="BM598" i="1" s="1"/>
  <c r="AV598" i="1"/>
  <c r="BZ598" i="1"/>
  <c r="CD598" i="1"/>
  <c r="CC598" i="1" s="1"/>
  <c r="CE598" i="1"/>
  <c r="CF598" i="1"/>
  <c r="CH598" i="1"/>
  <c r="AW598" i="1" s="1" a="1"/>
  <c r="AW598" i="1" s="1"/>
  <c r="CI598" i="1"/>
  <c r="CJ598" i="1"/>
  <c r="CL598" i="1" s="1" a="1"/>
  <c r="CL598" i="1" s="1"/>
  <c r="CO598" i="1"/>
  <c r="AT599" i="1"/>
  <c r="BL599" i="1" s="1"/>
  <c r="AU599" i="1"/>
  <c r="BM599" i="1" s="1"/>
  <c r="AV599" i="1"/>
  <c r="BZ599" i="1"/>
  <c r="CD599" i="1"/>
  <c r="CC599" i="1" s="1"/>
  <c r="CE599" i="1"/>
  <c r="CF599" i="1"/>
  <c r="CH599" i="1"/>
  <c r="AW599" i="1" s="1" a="1"/>
  <c r="AW599" i="1" s="1"/>
  <c r="CI599" i="1"/>
  <c r="CJ599" i="1"/>
  <c r="CL599" i="1" s="1" a="1"/>
  <c r="CL599" i="1" s="1"/>
  <c r="CO599" i="1"/>
  <c r="AT600" i="1"/>
  <c r="AU600" i="1"/>
  <c r="BM600" i="1" s="1"/>
  <c r="AV600" i="1"/>
  <c r="BL600" i="1"/>
  <c r="BZ600" i="1"/>
  <c r="CC600" i="1"/>
  <c r="CD600" i="1"/>
  <c r="CE600" i="1"/>
  <c r="CF600" i="1"/>
  <c r="CH600" i="1"/>
  <c r="AW600" i="1" s="1" a="1"/>
  <c r="AW600" i="1" s="1"/>
  <c r="CI600" i="1"/>
  <c r="CJ600" i="1"/>
  <c r="CM600" i="1" s="1" a="1"/>
  <c r="CM600" i="1" s="1"/>
  <c r="CO600" i="1"/>
  <c r="AT601" i="1"/>
  <c r="BL601" i="1" s="1"/>
  <c r="AU601" i="1"/>
  <c r="BM601" i="1" s="1"/>
  <c r="AV601" i="1"/>
  <c r="BZ601" i="1"/>
  <c r="CD601" i="1"/>
  <c r="CC601" i="1" s="1"/>
  <c r="AY601" i="1" s="1"/>
  <c r="CE601" i="1"/>
  <c r="CF601" i="1"/>
  <c r="CH601" i="1"/>
  <c r="AW601" i="1" s="1" a="1"/>
  <c r="AW601" i="1" s="1"/>
  <c r="CI601" i="1"/>
  <c r="CJ601" i="1"/>
  <c r="CM601" i="1" s="1" a="1"/>
  <c r="CM601" i="1" s="1"/>
  <c r="CO601" i="1"/>
  <c r="AT602" i="1"/>
  <c r="BL602" i="1" s="1"/>
  <c r="AU602" i="1"/>
  <c r="BM602" i="1" s="1"/>
  <c r="AV602" i="1"/>
  <c r="BZ602" i="1"/>
  <c r="CD602" i="1"/>
  <c r="CC602" i="1" s="1"/>
  <c r="AY602" i="1" s="1"/>
  <c r="CE602" i="1"/>
  <c r="CF602" i="1"/>
  <c r="CH602" i="1"/>
  <c r="AW602" i="1" s="1" a="1"/>
  <c r="AW602" i="1" s="1"/>
  <c r="CI602" i="1"/>
  <c r="CJ602" i="1"/>
  <c r="CK602" i="1" s="1" a="1"/>
  <c r="CK602" i="1" s="1"/>
  <c r="CO602" i="1"/>
  <c r="AT603" i="1"/>
  <c r="AU603" i="1"/>
  <c r="BM603" i="1" s="1"/>
  <c r="AV603" i="1"/>
  <c r="BZ603" i="1"/>
  <c r="CD603" i="1"/>
  <c r="CC603" i="1" s="1"/>
  <c r="AY603" i="1" s="1"/>
  <c r="CE603" i="1"/>
  <c r="CF603" i="1"/>
  <c r="CH603" i="1"/>
  <c r="AW603" i="1" s="1" a="1"/>
  <c r="AW603" i="1" s="1"/>
  <c r="CI603" i="1"/>
  <c r="CJ603" i="1"/>
  <c r="CN603" i="1" s="1" a="1"/>
  <c r="CN603" i="1" s="1"/>
  <c r="CO603" i="1"/>
  <c r="AT604" i="1"/>
  <c r="AU604" i="1"/>
  <c r="BM604" i="1" s="1"/>
  <c r="AV604" i="1"/>
  <c r="BZ604" i="1"/>
  <c r="CD604" i="1"/>
  <c r="CC604" i="1" s="1"/>
  <c r="CE604" i="1"/>
  <c r="CF604" i="1"/>
  <c r="CH604" i="1"/>
  <c r="AW604" i="1" s="1" a="1"/>
  <c r="AW604" i="1" s="1"/>
  <c r="CI604" i="1"/>
  <c r="CJ604" i="1"/>
  <c r="CL604" i="1" s="1" a="1"/>
  <c r="CL604" i="1" s="1"/>
  <c r="CO604" i="1"/>
  <c r="BX604" i="1" s="1" a="1"/>
  <c r="BX604" i="1" s="1"/>
  <c r="AT605" i="1"/>
  <c r="BL605" i="1" s="1"/>
  <c r="AU605" i="1"/>
  <c r="BM605" i="1" s="1"/>
  <c r="AV605" i="1"/>
  <c r="BZ605" i="1"/>
  <c r="CD605" i="1"/>
  <c r="CC605" i="1" s="1"/>
  <c r="CB605" i="1" s="1"/>
  <c r="CE605" i="1"/>
  <c r="CF605" i="1"/>
  <c r="CH605" i="1"/>
  <c r="AW605" i="1" s="1" a="1"/>
  <c r="AW605" i="1" s="1"/>
  <c r="CI605" i="1"/>
  <c r="CJ605" i="1"/>
  <c r="CO605" i="1"/>
  <c r="AT606" i="1"/>
  <c r="AU606" i="1"/>
  <c r="BM606" i="1" s="1"/>
  <c r="AV606" i="1"/>
  <c r="BZ606" i="1"/>
  <c r="CD606" i="1"/>
  <c r="CC606" i="1" s="1"/>
  <c r="AY606" i="1" s="1"/>
  <c r="CE606" i="1"/>
  <c r="CF606" i="1"/>
  <c r="CH606" i="1"/>
  <c r="AW606" i="1" s="1" a="1"/>
  <c r="AW606" i="1" s="1"/>
  <c r="CI606" i="1"/>
  <c r="CJ606" i="1"/>
  <c r="CN606" i="1" s="1" a="1"/>
  <c r="CN606" i="1" s="1"/>
  <c r="CO606" i="1"/>
  <c r="AT607" i="1"/>
  <c r="BL607" i="1" s="1"/>
  <c r="AU607" i="1"/>
  <c r="BM607" i="1" s="1"/>
  <c r="AV607" i="1"/>
  <c r="BZ607" i="1"/>
  <c r="CD607" i="1"/>
  <c r="CC607" i="1" s="1"/>
  <c r="CE607" i="1"/>
  <c r="CF607" i="1"/>
  <c r="CH607" i="1"/>
  <c r="AW607" i="1" s="1" a="1"/>
  <c r="AW607" i="1" s="1"/>
  <c r="CI607" i="1"/>
  <c r="CJ607" i="1"/>
  <c r="CL607" i="1" s="1" a="1"/>
  <c r="CL607" i="1" s="1"/>
  <c r="CO607" i="1"/>
  <c r="AT608" i="1"/>
  <c r="BL608" i="1" s="1"/>
  <c r="AU608" i="1"/>
  <c r="AV608" i="1"/>
  <c r="BM608" i="1"/>
  <c r="BZ608" i="1"/>
  <c r="CD608" i="1"/>
  <c r="CC608" i="1" s="1"/>
  <c r="CB608" i="1" s="1"/>
  <c r="CE608" i="1"/>
  <c r="CF608" i="1"/>
  <c r="CH608" i="1"/>
  <c r="AW608" i="1" s="1" a="1"/>
  <c r="AW608" i="1" s="1"/>
  <c r="CI608" i="1"/>
  <c r="CJ608" i="1"/>
  <c r="CO608" i="1"/>
  <c r="AT609" i="1"/>
  <c r="BL609" i="1" s="1"/>
  <c r="AU609" i="1"/>
  <c r="BM609" i="1" s="1"/>
  <c r="AV609" i="1"/>
  <c r="BZ609" i="1"/>
  <c r="CD609" i="1"/>
  <c r="CC609" i="1" s="1"/>
  <c r="AY609" i="1" s="1"/>
  <c r="CE609" i="1"/>
  <c r="CF609" i="1"/>
  <c r="CH609" i="1"/>
  <c r="AW609" i="1" s="1" a="1"/>
  <c r="AW609" i="1" s="1"/>
  <c r="CI609" i="1"/>
  <c r="CJ609" i="1"/>
  <c r="CM609" i="1" s="1" a="1"/>
  <c r="CM609" i="1" s="1"/>
  <c r="CO609" i="1"/>
  <c r="AT610" i="1"/>
  <c r="BL610" i="1" s="1"/>
  <c r="AU610" i="1"/>
  <c r="BM610" i="1" s="1"/>
  <c r="AV610" i="1"/>
  <c r="BZ610" i="1"/>
  <c r="CD610" i="1"/>
  <c r="CC610" i="1" s="1"/>
  <c r="CB610" i="1" s="1"/>
  <c r="CE610" i="1"/>
  <c r="CF610" i="1"/>
  <c r="CH610" i="1"/>
  <c r="AW610" i="1" s="1" a="1"/>
  <c r="AW610" i="1" s="1"/>
  <c r="CI610" i="1"/>
  <c r="CJ610" i="1"/>
  <c r="CO610" i="1"/>
  <c r="AT611" i="1"/>
  <c r="AU611" i="1"/>
  <c r="BM611" i="1" s="1"/>
  <c r="AV611" i="1"/>
  <c r="BZ611" i="1"/>
  <c r="CD611" i="1"/>
  <c r="CC611" i="1" s="1"/>
  <c r="CE611" i="1"/>
  <c r="CF611" i="1"/>
  <c r="CH611" i="1"/>
  <c r="AW611" i="1" s="1" a="1"/>
  <c r="AW611" i="1" s="1"/>
  <c r="CI611" i="1"/>
  <c r="CJ611" i="1"/>
  <c r="CO611" i="1"/>
  <c r="AT612" i="1"/>
  <c r="BL612" i="1" s="1"/>
  <c r="AU612" i="1"/>
  <c r="BM612" i="1" s="1"/>
  <c r="AV612" i="1"/>
  <c r="BZ612" i="1"/>
  <c r="CD612" i="1"/>
  <c r="CC612" i="1" s="1"/>
  <c r="CE612" i="1"/>
  <c r="CF612" i="1"/>
  <c r="BA612" i="1" s="1" a="1"/>
  <c r="BA612" i="1" s="1"/>
  <c r="CH612" i="1"/>
  <c r="AW612" i="1" s="1" a="1"/>
  <c r="AW612" i="1" s="1"/>
  <c r="CI612" i="1"/>
  <c r="CJ612" i="1"/>
  <c r="CO612" i="1"/>
  <c r="AT613" i="1"/>
  <c r="BL613" i="1" s="1"/>
  <c r="AU613" i="1"/>
  <c r="BM613" i="1" s="1"/>
  <c r="AV613" i="1"/>
  <c r="BZ613" i="1"/>
  <c r="CD613" i="1"/>
  <c r="CC613" i="1" s="1"/>
  <c r="CB613" i="1" s="1"/>
  <c r="CE613" i="1"/>
  <c r="CF613" i="1"/>
  <c r="CH613" i="1"/>
  <c r="AW613" i="1" s="1" a="1"/>
  <c r="AW613" i="1" s="1"/>
  <c r="CI613" i="1"/>
  <c r="CJ613" i="1"/>
  <c r="CK613" i="1" s="1" a="1"/>
  <c r="CK613" i="1" s="1"/>
  <c r="CO613" i="1"/>
  <c r="AT614" i="1"/>
  <c r="BL614" i="1" s="1"/>
  <c r="AU614" i="1"/>
  <c r="BM614" i="1" s="1"/>
  <c r="AV614" i="1"/>
  <c r="BZ614" i="1"/>
  <c r="CD614" i="1"/>
  <c r="CC614" i="1" s="1"/>
  <c r="CE614" i="1"/>
  <c r="CF614" i="1"/>
  <c r="CH614" i="1"/>
  <c r="AW614" i="1" s="1" a="1"/>
  <c r="AW614" i="1" s="1"/>
  <c r="CI614" i="1"/>
  <c r="CJ614" i="1"/>
  <c r="CK614" i="1" s="1" a="1"/>
  <c r="CK614" i="1" s="1"/>
  <c r="CO614" i="1"/>
  <c r="AT615" i="1"/>
  <c r="BL615" i="1" s="1"/>
  <c r="AU615" i="1"/>
  <c r="BM615" i="1" s="1"/>
  <c r="AV615" i="1"/>
  <c r="BZ615" i="1"/>
  <c r="CD615" i="1"/>
  <c r="CC615" i="1" s="1"/>
  <c r="CB615" i="1" s="1"/>
  <c r="CE615" i="1"/>
  <c r="CF615" i="1"/>
  <c r="CH615" i="1"/>
  <c r="AW615" i="1" s="1" a="1"/>
  <c r="AW615" i="1" s="1"/>
  <c r="CI615" i="1"/>
  <c r="CJ615" i="1"/>
  <c r="CO615" i="1"/>
  <c r="AT616" i="1"/>
  <c r="AU616" i="1"/>
  <c r="BM616" i="1" s="1"/>
  <c r="AV616" i="1"/>
  <c r="BZ616" i="1"/>
  <c r="CD616" i="1"/>
  <c r="CC616" i="1" s="1"/>
  <c r="CE616" i="1"/>
  <c r="CF616" i="1"/>
  <c r="CH616" i="1"/>
  <c r="AW616" i="1" s="1" a="1"/>
  <c r="AW616" i="1" s="1"/>
  <c r="CI616" i="1"/>
  <c r="CJ616" i="1"/>
  <c r="CK616" i="1" s="1" a="1"/>
  <c r="CK616" i="1" s="1"/>
  <c r="CO616" i="1"/>
  <c r="AT617" i="1"/>
  <c r="AU617" i="1"/>
  <c r="BM617" i="1" s="1"/>
  <c r="AV617" i="1"/>
  <c r="BZ617" i="1"/>
  <c r="CD617" i="1"/>
  <c r="CC617" i="1" s="1"/>
  <c r="CE617" i="1"/>
  <c r="CF617" i="1"/>
  <c r="CH617" i="1"/>
  <c r="AW617" i="1" s="1" a="1"/>
  <c r="AW617" i="1" s="1"/>
  <c r="CI617" i="1"/>
  <c r="CJ617" i="1"/>
  <c r="CO617" i="1"/>
  <c r="AT618" i="1"/>
  <c r="BL618" i="1" s="1"/>
  <c r="AU618" i="1"/>
  <c r="AV618" i="1"/>
  <c r="BZ618" i="1"/>
  <c r="CD618" i="1"/>
  <c r="CC618" i="1" s="1"/>
  <c r="AY618" i="1" s="1"/>
  <c r="CE618" i="1"/>
  <c r="CF618" i="1"/>
  <c r="CH618" i="1"/>
  <c r="AW618" i="1" s="1" a="1"/>
  <c r="AW618" i="1" s="1"/>
  <c r="CI618" i="1"/>
  <c r="CJ618" i="1"/>
  <c r="CM618" i="1" s="1" a="1"/>
  <c r="CM618" i="1" s="1"/>
  <c r="CO618" i="1"/>
  <c r="AT619" i="1"/>
  <c r="BL619" i="1" s="1"/>
  <c r="AU619" i="1"/>
  <c r="AV619" i="1"/>
  <c r="BM619" i="1"/>
  <c r="BZ619" i="1"/>
  <c r="CD619" i="1"/>
  <c r="CC619" i="1" s="1"/>
  <c r="CE619" i="1"/>
  <c r="CF619" i="1"/>
  <c r="CH619" i="1"/>
  <c r="AW619" i="1" s="1" a="1"/>
  <c r="AW619" i="1" s="1"/>
  <c r="CI619" i="1"/>
  <c r="CJ619" i="1"/>
  <c r="CM619" i="1" s="1" a="1"/>
  <c r="CM619" i="1" s="1"/>
  <c r="CL619" i="1" a="1"/>
  <c r="CL619" i="1" s="1"/>
  <c r="CO619" i="1"/>
  <c r="AT620" i="1"/>
  <c r="AU620" i="1"/>
  <c r="AV620" i="1"/>
  <c r="BM620" i="1"/>
  <c r="BZ620" i="1"/>
  <c r="CD620" i="1"/>
  <c r="CC620" i="1" s="1"/>
  <c r="CE620" i="1"/>
  <c r="CF620" i="1"/>
  <c r="CH620" i="1"/>
  <c r="AW620" i="1" s="1" a="1"/>
  <c r="AW620" i="1" s="1"/>
  <c r="CI620" i="1"/>
  <c r="CJ620" i="1"/>
  <c r="CK620" i="1" s="1" a="1"/>
  <c r="CK620" i="1" s="1"/>
  <c r="CL620" i="1" a="1"/>
  <c r="CL620" i="1" s="1"/>
  <c r="CM620" i="1" a="1"/>
  <c r="CM620" i="1" s="1"/>
  <c r="CO620" i="1"/>
  <c r="AT621" i="1"/>
  <c r="BL621" i="1" s="1"/>
  <c r="AU621" i="1"/>
  <c r="AV621" i="1"/>
  <c r="BZ621" i="1"/>
  <c r="CD621" i="1"/>
  <c r="CC621" i="1" s="1"/>
  <c r="AY621" i="1" s="1"/>
  <c r="CE621" i="1"/>
  <c r="CF621" i="1"/>
  <c r="CH621" i="1"/>
  <c r="AW621" i="1" s="1" a="1"/>
  <c r="AW621" i="1" s="1"/>
  <c r="CI621" i="1"/>
  <c r="CJ621" i="1"/>
  <c r="CM621" i="1" s="1" a="1"/>
  <c r="CM621" i="1" s="1"/>
  <c r="CO621" i="1"/>
  <c r="AT622" i="1"/>
  <c r="BL622" i="1" s="1"/>
  <c r="AU622" i="1"/>
  <c r="AV622" i="1"/>
  <c r="BM622" i="1"/>
  <c r="BZ622" i="1"/>
  <c r="CD622" i="1"/>
  <c r="CC622" i="1" s="1"/>
  <c r="CE622" i="1"/>
  <c r="CF622" i="1"/>
  <c r="CH622" i="1"/>
  <c r="AW622" i="1" s="1" a="1"/>
  <c r="AW622" i="1" s="1"/>
  <c r="CI622" i="1"/>
  <c r="CJ622" i="1"/>
  <c r="CK622" i="1" s="1" a="1"/>
  <c r="CK622" i="1" s="1"/>
  <c r="CO622" i="1"/>
  <c r="AT623" i="1"/>
  <c r="BL623" i="1" s="1"/>
  <c r="AU623" i="1"/>
  <c r="BM623" i="1" s="1"/>
  <c r="AV623" i="1"/>
  <c r="BZ623" i="1"/>
  <c r="CD623" i="1"/>
  <c r="CC623" i="1" s="1"/>
  <c r="CB623" i="1" s="1"/>
  <c r="CE623" i="1"/>
  <c r="CF623" i="1"/>
  <c r="CH623" i="1"/>
  <c r="AW623" i="1" s="1" a="1"/>
  <c r="AW623" i="1" s="1"/>
  <c r="CI623" i="1"/>
  <c r="CJ623" i="1"/>
  <c r="CK623" i="1" s="1" a="1"/>
  <c r="CK623" i="1" s="1"/>
  <c r="CO623" i="1"/>
  <c r="AT624" i="1"/>
  <c r="AU624" i="1"/>
  <c r="BM624" i="1" s="1"/>
  <c r="AV624" i="1"/>
  <c r="BZ624" i="1"/>
  <c r="CD624" i="1"/>
  <c r="CC624" i="1" s="1"/>
  <c r="AY624" i="1" s="1"/>
  <c r="CE624" i="1"/>
  <c r="CF624" i="1"/>
  <c r="CH624" i="1"/>
  <c r="AW624" i="1" s="1" a="1"/>
  <c r="AW624" i="1" s="1"/>
  <c r="CI624" i="1"/>
  <c r="CJ624" i="1"/>
  <c r="CK624" i="1" s="1" a="1"/>
  <c r="CK624" i="1" s="1"/>
  <c r="CO624" i="1"/>
  <c r="AT625" i="1"/>
  <c r="AU625" i="1"/>
  <c r="BM625" i="1" s="1"/>
  <c r="AV625" i="1"/>
  <c r="BZ625" i="1"/>
  <c r="CD625" i="1"/>
  <c r="CC625" i="1" s="1"/>
  <c r="CE625" i="1"/>
  <c r="CF625" i="1"/>
  <c r="CH625" i="1"/>
  <c r="AW625" i="1" s="1" a="1"/>
  <c r="AW625" i="1" s="1"/>
  <c r="CI625" i="1"/>
  <c r="CJ625" i="1"/>
  <c r="CM625" i="1" s="1" a="1"/>
  <c r="CM625" i="1" s="1"/>
  <c r="CO625" i="1"/>
  <c r="AT626" i="1"/>
  <c r="BL626" i="1" s="1"/>
  <c r="AU626" i="1"/>
  <c r="AV626" i="1"/>
  <c r="BZ626" i="1"/>
  <c r="CD626" i="1"/>
  <c r="CC626" i="1" s="1"/>
  <c r="AY626" i="1" s="1"/>
  <c r="CE626" i="1"/>
  <c r="CF626" i="1"/>
  <c r="BB626" i="1" s="1" a="1"/>
  <c r="BB626" i="1" s="1"/>
  <c r="CH626" i="1"/>
  <c r="AW626" i="1" s="1" a="1"/>
  <c r="AW626" i="1" s="1"/>
  <c r="CI626" i="1"/>
  <c r="CJ626" i="1"/>
  <c r="CO626" i="1"/>
  <c r="AT627" i="1"/>
  <c r="AU627" i="1"/>
  <c r="BM627" i="1" s="1"/>
  <c r="AV627" i="1"/>
  <c r="BL627" i="1"/>
  <c r="BZ627" i="1"/>
  <c r="CD627" i="1"/>
  <c r="CC627" i="1" s="1"/>
  <c r="CE627" i="1"/>
  <c r="CF627" i="1"/>
  <c r="CH627" i="1"/>
  <c r="AW627" i="1" s="1" a="1"/>
  <c r="AW627" i="1" s="1"/>
  <c r="CI627" i="1"/>
  <c r="CJ627" i="1"/>
  <c r="CN627" i="1" s="1" a="1"/>
  <c r="CN627" i="1" s="1"/>
  <c r="CO627" i="1"/>
  <c r="AT628" i="1"/>
  <c r="AU628" i="1"/>
  <c r="BM628" i="1" s="1"/>
  <c r="AV628" i="1"/>
  <c r="BZ628" i="1"/>
  <c r="CD628" i="1"/>
  <c r="CC628" i="1" s="1"/>
  <c r="CE628" i="1"/>
  <c r="CF628" i="1"/>
  <c r="CH628" i="1"/>
  <c r="AW628" i="1" s="1" a="1"/>
  <c r="AW628" i="1" s="1"/>
  <c r="CI628" i="1"/>
  <c r="CJ628" i="1"/>
  <c r="CN628" i="1" s="1" a="1"/>
  <c r="CN628" i="1" s="1"/>
  <c r="CO628" i="1"/>
  <c r="AT629" i="1"/>
  <c r="BL629" i="1" s="1"/>
  <c r="AU629" i="1"/>
  <c r="BM629" i="1" s="1"/>
  <c r="AV629" i="1"/>
  <c r="BZ629" i="1"/>
  <c r="CD629" i="1"/>
  <c r="CC629" i="1" s="1"/>
  <c r="CB629" i="1" s="1"/>
  <c r="CE629" i="1"/>
  <c r="CF629" i="1"/>
  <c r="CH629" i="1"/>
  <c r="AW629" i="1" s="1" a="1"/>
  <c r="AW629" i="1" s="1"/>
  <c r="CI629" i="1"/>
  <c r="CJ629" i="1"/>
  <c r="CO629" i="1"/>
  <c r="AT630" i="1"/>
  <c r="BL630" i="1" s="1"/>
  <c r="AU630" i="1"/>
  <c r="AV630" i="1"/>
  <c r="BM630" i="1"/>
  <c r="BZ630" i="1"/>
  <c r="CD630" i="1"/>
  <c r="CC630" i="1" s="1"/>
  <c r="CE630" i="1"/>
  <c r="CF630" i="1"/>
  <c r="CH630" i="1"/>
  <c r="AW630" i="1" s="1" a="1"/>
  <c r="AW630" i="1" s="1"/>
  <c r="CI630" i="1"/>
  <c r="CJ630" i="1"/>
  <c r="CN630" i="1" s="1" a="1"/>
  <c r="CN630" i="1" s="1"/>
  <c r="CO630" i="1"/>
  <c r="AT631" i="1"/>
  <c r="BL631" i="1" s="1"/>
  <c r="AU631" i="1"/>
  <c r="BM631" i="1" s="1"/>
  <c r="AV631" i="1"/>
  <c r="BZ631" i="1"/>
  <c r="CD631" i="1"/>
  <c r="CC631" i="1" s="1"/>
  <c r="CE631" i="1"/>
  <c r="CF631" i="1"/>
  <c r="CH631" i="1"/>
  <c r="AW631" i="1" s="1" a="1"/>
  <c r="AW631" i="1" s="1"/>
  <c r="CI631" i="1"/>
  <c r="CJ631" i="1"/>
  <c r="CL631" i="1" s="1" a="1"/>
  <c r="CL631" i="1" s="1"/>
  <c r="CO631" i="1"/>
  <c r="AT632" i="1"/>
  <c r="AU632" i="1"/>
  <c r="AV632" i="1"/>
  <c r="BM632" i="1"/>
  <c r="BZ632" i="1"/>
  <c r="CD632" i="1"/>
  <c r="CC632" i="1" s="1"/>
  <c r="CB632" i="1" s="1"/>
  <c r="CE632" i="1"/>
  <c r="CF632" i="1"/>
  <c r="CH632" i="1"/>
  <c r="AW632" i="1" s="1" a="1"/>
  <c r="AW632" i="1" s="1"/>
  <c r="CI632" i="1"/>
  <c r="CJ632" i="1"/>
  <c r="CK632" i="1" s="1" a="1"/>
  <c r="CK632" i="1" s="1"/>
  <c r="CO632" i="1"/>
  <c r="BW632" i="1" s="1" a="1"/>
  <c r="BW632" i="1" s="1"/>
  <c r="AT633" i="1"/>
  <c r="AU633" i="1"/>
  <c r="BM633" i="1" s="1"/>
  <c r="AV633" i="1"/>
  <c r="BZ633" i="1"/>
  <c r="CD633" i="1"/>
  <c r="CC633" i="1" s="1"/>
  <c r="CE633" i="1"/>
  <c r="CF633" i="1"/>
  <c r="CH633" i="1"/>
  <c r="AW633" i="1" s="1" a="1"/>
  <c r="AW633" i="1" s="1"/>
  <c r="CI633" i="1"/>
  <c r="CJ633" i="1"/>
  <c r="CM633" i="1" s="1" a="1"/>
  <c r="CM633" i="1" s="1"/>
  <c r="CO633" i="1"/>
  <c r="AT634" i="1"/>
  <c r="BL634" i="1" s="1"/>
  <c r="AU634" i="1"/>
  <c r="AV634" i="1"/>
  <c r="BZ634" i="1"/>
  <c r="CD634" i="1"/>
  <c r="CC634" i="1" s="1"/>
  <c r="AY634" i="1" s="1"/>
  <c r="CE634" i="1"/>
  <c r="CF634" i="1"/>
  <c r="CH634" i="1"/>
  <c r="AW634" i="1" s="1" a="1"/>
  <c r="AW634" i="1" s="1"/>
  <c r="CI634" i="1"/>
  <c r="CJ634" i="1"/>
  <c r="CO634" i="1"/>
  <c r="AT635" i="1"/>
  <c r="BL635" i="1" s="1"/>
  <c r="AU635" i="1"/>
  <c r="BM635" i="1" s="1"/>
  <c r="AV635" i="1"/>
  <c r="BZ635" i="1"/>
  <c r="CD635" i="1"/>
  <c r="CC635" i="1" s="1"/>
  <c r="CE635" i="1"/>
  <c r="CF635" i="1"/>
  <c r="CH635" i="1"/>
  <c r="AW635" i="1" s="1" a="1"/>
  <c r="AW635" i="1" s="1"/>
  <c r="CI635" i="1"/>
  <c r="CJ635" i="1"/>
  <c r="CN635" i="1" s="1" a="1"/>
  <c r="CN635" i="1" s="1"/>
  <c r="CO635" i="1"/>
  <c r="AT636" i="1"/>
  <c r="AU636" i="1"/>
  <c r="AV636" i="1"/>
  <c r="BM636" i="1"/>
  <c r="BZ636" i="1"/>
  <c r="CD636" i="1"/>
  <c r="CC636" i="1" s="1"/>
  <c r="CE636" i="1"/>
  <c r="CF636" i="1"/>
  <c r="CH636" i="1"/>
  <c r="AW636" i="1" s="1" a="1"/>
  <c r="AW636" i="1" s="1"/>
  <c r="CI636" i="1"/>
  <c r="CJ636" i="1"/>
  <c r="CN636" i="1" s="1" a="1"/>
  <c r="CN636" i="1" s="1"/>
  <c r="CM636" i="1" a="1"/>
  <c r="CM636" i="1" s="1"/>
  <c r="CO636" i="1"/>
  <c r="AT637" i="1"/>
  <c r="BL637" i="1" s="1"/>
  <c r="AU637" i="1"/>
  <c r="BM637" i="1" s="1"/>
  <c r="AV637" i="1"/>
  <c r="BZ637" i="1"/>
  <c r="CD637" i="1"/>
  <c r="CC637" i="1" s="1"/>
  <c r="CB637" i="1" s="1"/>
  <c r="CE637" i="1"/>
  <c r="CF637" i="1"/>
  <c r="CH637" i="1"/>
  <c r="AW637" i="1" s="1" a="1"/>
  <c r="AW637" i="1" s="1"/>
  <c r="CI637" i="1"/>
  <c r="CJ637" i="1"/>
  <c r="CL637" i="1" s="1" a="1"/>
  <c r="CL637" i="1" s="1"/>
  <c r="CO637" i="1"/>
  <c r="AT638" i="1"/>
  <c r="BL638" i="1" s="1"/>
  <c r="AU638" i="1"/>
  <c r="BM638" i="1" s="1"/>
  <c r="AV638" i="1"/>
  <c r="BZ638" i="1"/>
  <c r="CD638" i="1"/>
  <c r="CC638" i="1" s="1"/>
  <c r="CE638" i="1"/>
  <c r="CF638" i="1"/>
  <c r="CH638" i="1"/>
  <c r="AW638" i="1" s="1" a="1"/>
  <c r="AW638" i="1" s="1"/>
  <c r="CI638" i="1"/>
  <c r="CJ638" i="1"/>
  <c r="CN638" i="1" s="1" a="1"/>
  <c r="CN638" i="1" s="1"/>
  <c r="CO638" i="1"/>
  <c r="AT639" i="1"/>
  <c r="BL639" i="1" s="1"/>
  <c r="AU639" i="1"/>
  <c r="BM639" i="1" s="1"/>
  <c r="AV639" i="1"/>
  <c r="BZ639" i="1"/>
  <c r="CD639" i="1"/>
  <c r="CC639" i="1" s="1"/>
  <c r="CE639" i="1"/>
  <c r="CF639" i="1"/>
  <c r="CH639" i="1"/>
  <c r="AW639" i="1" s="1" a="1"/>
  <c r="AW639" i="1" s="1"/>
  <c r="CI639" i="1"/>
  <c r="CJ639" i="1"/>
  <c r="CL639" i="1" s="1" a="1"/>
  <c r="CL639" i="1" s="1"/>
  <c r="CO639" i="1"/>
  <c r="AT640" i="1"/>
  <c r="AU640" i="1"/>
  <c r="BM640" i="1" s="1"/>
  <c r="AV640" i="1"/>
  <c r="BZ640" i="1"/>
  <c r="CD640" i="1"/>
  <c r="CC640" i="1" s="1"/>
  <c r="CB640" i="1" s="1"/>
  <c r="CE640" i="1"/>
  <c r="CF640" i="1"/>
  <c r="CH640" i="1"/>
  <c r="AW640" i="1" s="1" a="1"/>
  <c r="AW640" i="1" s="1"/>
  <c r="CI640" i="1"/>
  <c r="CJ640" i="1"/>
  <c r="CK640" i="1" s="1" a="1"/>
  <c r="CK640" i="1" s="1"/>
  <c r="CO640" i="1"/>
  <c r="AT641" i="1"/>
  <c r="AU641" i="1"/>
  <c r="BM641" i="1" s="1"/>
  <c r="AV641" i="1"/>
  <c r="BZ641" i="1"/>
  <c r="CD641" i="1"/>
  <c r="CC641" i="1" s="1"/>
  <c r="CE641" i="1"/>
  <c r="CF641" i="1"/>
  <c r="CH641" i="1"/>
  <c r="AW641" i="1" s="1" a="1"/>
  <c r="AW641" i="1" s="1"/>
  <c r="CI641" i="1"/>
  <c r="CJ641" i="1"/>
  <c r="CM641" i="1" s="1" a="1"/>
  <c r="CM641" i="1" s="1"/>
  <c r="CO641" i="1"/>
  <c r="AT642" i="1"/>
  <c r="AU642" i="1"/>
  <c r="AV642" i="1"/>
  <c r="BL642" i="1"/>
  <c r="BZ642" i="1"/>
  <c r="CD642" i="1"/>
  <c r="CC642" i="1" s="1"/>
  <c r="AY642" i="1" s="1"/>
  <c r="CE642" i="1"/>
  <c r="CF642" i="1"/>
  <c r="CH642" i="1"/>
  <c r="AW642" i="1" s="1" a="1"/>
  <c r="AW642" i="1" s="1"/>
  <c r="CI642" i="1"/>
  <c r="CJ642" i="1"/>
  <c r="CK642" i="1" a="1"/>
  <c r="CK642" i="1" s="1"/>
  <c r="CL642" i="1" a="1"/>
  <c r="CL642" i="1" s="1"/>
  <c r="CM642" i="1" a="1"/>
  <c r="CM642" i="1" s="1"/>
  <c r="CN642" i="1" a="1"/>
  <c r="CN642" i="1" s="1"/>
  <c r="CO642" i="1"/>
  <c r="AT643" i="1"/>
  <c r="AU643" i="1"/>
  <c r="AV643" i="1"/>
  <c r="BL643" i="1"/>
  <c r="BM643" i="1"/>
  <c r="BZ643" i="1"/>
  <c r="CD643" i="1"/>
  <c r="CC643" i="1" s="1"/>
  <c r="CE643" i="1"/>
  <c r="CF643" i="1"/>
  <c r="CH643" i="1"/>
  <c r="AW643" i="1" s="1" a="1"/>
  <c r="AW643" i="1" s="1"/>
  <c r="CI643" i="1"/>
  <c r="CJ643" i="1"/>
  <c r="CM643" i="1" a="1"/>
  <c r="CM643" i="1" s="1"/>
  <c r="CO643" i="1"/>
  <c r="AT644" i="1"/>
  <c r="AU644" i="1"/>
  <c r="BM644" i="1" s="1"/>
  <c r="AV644" i="1"/>
  <c r="BZ644" i="1"/>
  <c r="CD644" i="1"/>
  <c r="CC644" i="1" s="1"/>
  <c r="CE644" i="1"/>
  <c r="CF644" i="1"/>
  <c r="CH644" i="1"/>
  <c r="AW644" i="1" s="1" a="1"/>
  <c r="AW644" i="1" s="1"/>
  <c r="CI644" i="1"/>
  <c r="CJ644" i="1"/>
  <c r="CN644" i="1" s="1" a="1"/>
  <c r="CN644" i="1" s="1"/>
  <c r="CO644" i="1"/>
  <c r="AT645" i="1"/>
  <c r="BL645" i="1" s="1"/>
  <c r="AU645" i="1"/>
  <c r="BM645" i="1" s="1"/>
  <c r="AV645" i="1"/>
  <c r="BZ645" i="1"/>
  <c r="CC645" i="1"/>
  <c r="CB645" i="1" s="1"/>
  <c r="CD645" i="1"/>
  <c r="CE645" i="1"/>
  <c r="CF645" i="1"/>
  <c r="CH645" i="1"/>
  <c r="AW645" i="1" s="1" a="1"/>
  <c r="AW645" i="1" s="1"/>
  <c r="CI645" i="1"/>
  <c r="CJ645" i="1"/>
  <c r="CL645" i="1" s="1" a="1"/>
  <c r="CL645" i="1" s="1"/>
  <c r="CO645" i="1"/>
  <c r="AT646" i="1"/>
  <c r="BL646" i="1" s="1"/>
  <c r="AU646" i="1"/>
  <c r="BM646" i="1" s="1"/>
  <c r="AV646" i="1"/>
  <c r="BZ646" i="1"/>
  <c r="CD646" i="1"/>
  <c r="CC646" i="1" s="1"/>
  <c r="CE646" i="1"/>
  <c r="CF646" i="1"/>
  <c r="CH646" i="1"/>
  <c r="AW646" i="1" s="1" a="1"/>
  <c r="AW646" i="1" s="1"/>
  <c r="CI646" i="1"/>
  <c r="CJ646" i="1"/>
  <c r="CN646" i="1" s="1" a="1"/>
  <c r="CN646" i="1" s="1"/>
  <c r="CO646" i="1"/>
  <c r="AT647" i="1"/>
  <c r="AU647" i="1"/>
  <c r="AV647" i="1"/>
  <c r="BL647" i="1"/>
  <c r="BM647" i="1"/>
  <c r="BZ647" i="1"/>
  <c r="CD647" i="1"/>
  <c r="CC647" i="1" s="1"/>
  <c r="CE647" i="1"/>
  <c r="CF647" i="1"/>
  <c r="CH647" i="1"/>
  <c r="AW647" i="1" s="1" a="1"/>
  <c r="AW647" i="1" s="1"/>
  <c r="CI647" i="1"/>
  <c r="CJ647" i="1"/>
  <c r="CL647" i="1" s="1" a="1"/>
  <c r="CL647" i="1" s="1"/>
  <c r="CO647" i="1"/>
  <c r="AT648" i="1"/>
  <c r="AU648" i="1"/>
  <c r="BM648" i="1" s="1"/>
  <c r="AV648" i="1"/>
  <c r="BZ648" i="1"/>
  <c r="CC648" i="1"/>
  <c r="CB648" i="1" s="1"/>
  <c r="CD648" i="1"/>
  <c r="CE648" i="1"/>
  <c r="CF648" i="1"/>
  <c r="CH648" i="1"/>
  <c r="AW648" i="1" s="1" a="1"/>
  <c r="AW648" i="1" s="1"/>
  <c r="CI648" i="1"/>
  <c r="CJ648" i="1"/>
  <c r="CK648" i="1" s="1" a="1"/>
  <c r="CK648" i="1" s="1"/>
  <c r="CO648" i="1"/>
  <c r="AT649" i="1"/>
  <c r="AU649" i="1"/>
  <c r="BM649" i="1" s="1"/>
  <c r="AV649" i="1"/>
  <c r="BZ649" i="1"/>
  <c r="CD649" i="1"/>
  <c r="CC649" i="1" s="1"/>
  <c r="CE649" i="1"/>
  <c r="CF649" i="1"/>
  <c r="CH649" i="1"/>
  <c r="AW649" i="1" s="1" a="1"/>
  <c r="AW649" i="1" s="1"/>
  <c r="CI649" i="1"/>
  <c r="CJ649" i="1"/>
  <c r="CM649" i="1" s="1" a="1"/>
  <c r="CM649" i="1" s="1"/>
  <c r="CO649" i="1"/>
  <c r="AT650" i="1"/>
  <c r="AU650" i="1"/>
  <c r="AV650" i="1"/>
  <c r="BB650" i="1" a="1"/>
  <c r="BB650" i="1" s="1"/>
  <c r="BL650" i="1"/>
  <c r="BZ650" i="1"/>
  <c r="CD650" i="1"/>
  <c r="CC650" i="1" s="1"/>
  <c r="AY650" i="1" s="1"/>
  <c r="CE650" i="1"/>
  <c r="CF650" i="1"/>
  <c r="BA650" i="1" s="1" a="1"/>
  <c r="BA650" i="1" s="1"/>
  <c r="CH650" i="1"/>
  <c r="AW650" i="1" s="1" a="1"/>
  <c r="AW650" i="1" s="1"/>
  <c r="CI650" i="1"/>
  <c r="CJ650" i="1"/>
  <c r="CN650" i="1" s="1" a="1"/>
  <c r="CN650" i="1" s="1"/>
  <c r="CK650" i="1" a="1"/>
  <c r="CK650" i="1" s="1"/>
  <c r="CL650" i="1" a="1"/>
  <c r="CL650" i="1" s="1"/>
  <c r="CM650" i="1" a="1"/>
  <c r="CM650" i="1" s="1"/>
  <c r="CO650" i="1"/>
  <c r="AT651" i="1"/>
  <c r="AU651" i="1"/>
  <c r="AV651" i="1"/>
  <c r="BL651" i="1"/>
  <c r="BM651" i="1"/>
  <c r="BZ651" i="1"/>
  <c r="CD651" i="1"/>
  <c r="CC651" i="1" s="1"/>
  <c r="CE651" i="1"/>
  <c r="CF651" i="1"/>
  <c r="CH651" i="1"/>
  <c r="AW651" i="1" s="1" a="1"/>
  <c r="AW651" i="1" s="1"/>
  <c r="CI651" i="1"/>
  <c r="CJ651" i="1"/>
  <c r="CN651" i="1" s="1" a="1"/>
  <c r="CN651" i="1" s="1"/>
  <c r="CM651" i="1" a="1"/>
  <c r="CM651" i="1" s="1"/>
  <c r="CO651" i="1"/>
  <c r="AT652" i="1"/>
  <c r="AU652" i="1"/>
  <c r="BM652" i="1" s="1"/>
  <c r="AV652" i="1"/>
  <c r="BZ652" i="1"/>
  <c r="CD652" i="1"/>
  <c r="CC652" i="1" s="1"/>
  <c r="CE652" i="1"/>
  <c r="CF652" i="1"/>
  <c r="CH652" i="1"/>
  <c r="AW652" i="1" s="1" a="1"/>
  <c r="AW652" i="1" s="1"/>
  <c r="CI652" i="1"/>
  <c r="CJ652" i="1"/>
  <c r="CO652" i="1"/>
  <c r="AT653" i="1"/>
  <c r="BL653" i="1" s="1"/>
  <c r="AU653" i="1"/>
  <c r="BM653" i="1" s="1"/>
  <c r="AV653" i="1"/>
  <c r="BZ653" i="1"/>
  <c r="CD653" i="1"/>
  <c r="CC653" i="1" s="1"/>
  <c r="CB653" i="1" s="1"/>
  <c r="CE653" i="1"/>
  <c r="CF653" i="1"/>
  <c r="CH653" i="1"/>
  <c r="AW653" i="1" s="1" a="1"/>
  <c r="AW653" i="1" s="1"/>
  <c r="CI653" i="1"/>
  <c r="CJ653" i="1"/>
  <c r="CL653" i="1" s="1" a="1"/>
  <c r="CL653" i="1" s="1"/>
  <c r="CK653" i="1" a="1"/>
  <c r="CK653" i="1" s="1"/>
  <c r="CM653" i="1" a="1"/>
  <c r="CM653" i="1" s="1"/>
  <c r="CN653" i="1" a="1"/>
  <c r="CN653" i="1" s="1"/>
  <c r="CO653" i="1"/>
  <c r="AT654" i="1"/>
  <c r="BL654" i="1" s="1"/>
  <c r="AU654" i="1"/>
  <c r="AV654" i="1"/>
  <c r="BM654" i="1"/>
  <c r="BZ654" i="1"/>
  <c r="CD654" i="1"/>
  <c r="CC654" i="1" s="1"/>
  <c r="CE654" i="1"/>
  <c r="CF654" i="1"/>
  <c r="CH654" i="1"/>
  <c r="AW654" i="1" s="1" a="1"/>
  <c r="AW654" i="1" s="1"/>
  <c r="CI654" i="1"/>
  <c r="CJ654" i="1"/>
  <c r="CO654" i="1"/>
  <c r="AT655" i="1"/>
  <c r="BL655" i="1" s="1"/>
  <c r="AU655" i="1"/>
  <c r="BM655" i="1" s="1"/>
  <c r="AV655" i="1"/>
  <c r="BZ655" i="1"/>
  <c r="CD655" i="1"/>
  <c r="CC655" i="1" s="1"/>
  <c r="CB655" i="1" s="1"/>
  <c r="CE655" i="1"/>
  <c r="CF655" i="1"/>
  <c r="CH655" i="1"/>
  <c r="AW655" i="1" s="1" a="1"/>
  <c r="AW655" i="1" s="1"/>
  <c r="CI655" i="1"/>
  <c r="CJ655" i="1"/>
  <c r="CL655" i="1" s="1" a="1"/>
  <c r="CL655" i="1" s="1"/>
  <c r="CO655" i="1"/>
  <c r="AT656" i="1"/>
  <c r="AU656" i="1"/>
  <c r="BM656" i="1" s="1"/>
  <c r="AV656" i="1"/>
  <c r="BZ656" i="1"/>
  <c r="CD656" i="1"/>
  <c r="CC656" i="1" s="1"/>
  <c r="CE656" i="1"/>
  <c r="CF656" i="1"/>
  <c r="CH656" i="1"/>
  <c r="AW656" i="1" s="1" a="1"/>
  <c r="AW656" i="1" s="1"/>
  <c r="CI656" i="1"/>
  <c r="CJ656" i="1"/>
  <c r="CO656" i="1"/>
  <c r="AT657" i="1"/>
  <c r="AU657" i="1"/>
  <c r="BM657" i="1" s="1"/>
  <c r="AV657" i="1"/>
  <c r="BZ657" i="1"/>
  <c r="CD657" i="1"/>
  <c r="CC657" i="1" s="1"/>
  <c r="AY657" i="1" s="1"/>
  <c r="CE657" i="1"/>
  <c r="CF657" i="1"/>
  <c r="CH657" i="1"/>
  <c r="AW657" i="1" s="1" a="1"/>
  <c r="AW657" i="1" s="1"/>
  <c r="CI657" i="1"/>
  <c r="CJ657" i="1"/>
  <c r="CO657" i="1"/>
  <c r="AO657" i="1" s="1"/>
  <c r="AT658" i="1"/>
  <c r="BL658" i="1" s="1"/>
  <c r="AU658" i="1"/>
  <c r="AV658" i="1"/>
  <c r="BZ658" i="1"/>
  <c r="CD658" i="1"/>
  <c r="CC658" i="1" s="1"/>
  <c r="CE658" i="1"/>
  <c r="CF658" i="1"/>
  <c r="CH658" i="1"/>
  <c r="AW658" i="1" s="1" a="1"/>
  <c r="AW658" i="1" s="1"/>
  <c r="CI658" i="1"/>
  <c r="CJ658" i="1"/>
  <c r="CL658" i="1" s="1" a="1"/>
  <c r="CL658" i="1" s="1"/>
  <c r="CO658" i="1"/>
  <c r="AT659" i="1"/>
  <c r="BL659" i="1" s="1"/>
  <c r="AU659" i="1"/>
  <c r="BM659" i="1" s="1"/>
  <c r="AV659" i="1"/>
  <c r="BZ659" i="1"/>
  <c r="CD659" i="1"/>
  <c r="CC659" i="1" s="1"/>
  <c r="CE659" i="1"/>
  <c r="CF659" i="1"/>
  <c r="CH659" i="1"/>
  <c r="AW659" i="1" s="1" a="1"/>
  <c r="AW659" i="1" s="1"/>
  <c r="CI659" i="1"/>
  <c r="CJ659" i="1"/>
  <c r="CN659" i="1" s="1" a="1"/>
  <c r="CN659" i="1" s="1"/>
  <c r="CO659" i="1"/>
  <c r="AT660" i="1"/>
  <c r="AU660" i="1"/>
  <c r="BM660" i="1" s="1"/>
  <c r="AV660" i="1"/>
  <c r="BZ660" i="1"/>
  <c r="CD660" i="1"/>
  <c r="CC660" i="1" s="1"/>
  <c r="CE660" i="1"/>
  <c r="CF660" i="1"/>
  <c r="CH660" i="1"/>
  <c r="AW660" i="1" s="1" a="1"/>
  <c r="AW660" i="1" s="1"/>
  <c r="CI660" i="1"/>
  <c r="CJ660" i="1"/>
  <c r="CN660" i="1" s="1" a="1"/>
  <c r="CN660" i="1" s="1"/>
  <c r="CO660" i="1"/>
  <c r="AT661" i="1"/>
  <c r="BL661" i="1" s="1"/>
  <c r="AU661" i="1"/>
  <c r="BM661" i="1" s="1"/>
  <c r="AV661" i="1"/>
  <c r="BZ661" i="1"/>
  <c r="CD661" i="1"/>
  <c r="CC661" i="1" s="1"/>
  <c r="CE661" i="1"/>
  <c r="CF661" i="1"/>
  <c r="CH661" i="1"/>
  <c r="AW661" i="1" s="1" a="1"/>
  <c r="AW661" i="1" s="1"/>
  <c r="CI661" i="1"/>
  <c r="CJ661" i="1"/>
  <c r="CL661" i="1" s="1" a="1"/>
  <c r="CL661" i="1" s="1"/>
  <c r="CO661" i="1"/>
  <c r="AT662" i="1"/>
  <c r="BL662" i="1" s="1"/>
  <c r="AU662" i="1"/>
  <c r="BM662" i="1" s="1"/>
  <c r="AV662" i="1"/>
  <c r="BZ662" i="1"/>
  <c r="CD662" i="1"/>
  <c r="CC662" i="1" s="1"/>
  <c r="CB662" i="1" s="1"/>
  <c r="CE662" i="1"/>
  <c r="CF662" i="1"/>
  <c r="CH662" i="1"/>
  <c r="AW662" i="1" s="1" a="1"/>
  <c r="AW662" i="1" s="1"/>
  <c r="CI662" i="1"/>
  <c r="CJ662" i="1"/>
  <c r="CL662" i="1" s="1" a="1"/>
  <c r="CL662" i="1" s="1"/>
  <c r="CO662" i="1"/>
  <c r="AT663" i="1"/>
  <c r="AU663" i="1"/>
  <c r="AV663" i="1"/>
  <c r="BL663" i="1"/>
  <c r="BM663" i="1"/>
  <c r="BZ663" i="1"/>
  <c r="CD663" i="1"/>
  <c r="CC663" i="1" s="1"/>
  <c r="AY663" i="1" s="1"/>
  <c r="CE663" i="1"/>
  <c r="CF663" i="1"/>
  <c r="CH663" i="1"/>
  <c r="AW663" i="1" s="1" a="1"/>
  <c r="AW663" i="1" s="1"/>
  <c r="CI663" i="1"/>
  <c r="CJ663" i="1"/>
  <c r="CK663" i="1" s="1" a="1"/>
  <c r="CK663" i="1" s="1"/>
  <c r="CO663" i="1"/>
  <c r="AT664" i="1"/>
  <c r="AU664" i="1"/>
  <c r="AV664" i="1"/>
  <c r="BM664" i="1"/>
  <c r="BZ664" i="1"/>
  <c r="CD664" i="1"/>
  <c r="CC664" i="1" s="1"/>
  <c r="AY664" i="1" s="1"/>
  <c r="CE664" i="1"/>
  <c r="CF664" i="1"/>
  <c r="CH664" i="1"/>
  <c r="AW664" i="1" s="1" a="1"/>
  <c r="AW664" i="1" s="1"/>
  <c r="CI664" i="1"/>
  <c r="CJ664" i="1"/>
  <c r="CK664" i="1" s="1" a="1"/>
  <c r="CK664" i="1" s="1"/>
  <c r="CO664" i="1"/>
  <c r="AT665" i="1"/>
  <c r="AU665" i="1"/>
  <c r="BM665" i="1" s="1"/>
  <c r="AV665" i="1"/>
  <c r="BZ665" i="1"/>
  <c r="CD665" i="1"/>
  <c r="CC665" i="1" s="1"/>
  <c r="CE665" i="1"/>
  <c r="CF665" i="1"/>
  <c r="CH665" i="1"/>
  <c r="AW665" i="1" s="1" a="1"/>
  <c r="AW665" i="1" s="1"/>
  <c r="CI665" i="1"/>
  <c r="CJ665" i="1"/>
  <c r="CM665" i="1" s="1" a="1"/>
  <c r="CM665" i="1" s="1"/>
  <c r="CO665" i="1"/>
  <c r="AO665" i="1" s="1"/>
  <c r="AT666" i="1"/>
  <c r="BL666" i="1" s="1"/>
  <c r="AU666" i="1"/>
  <c r="BM666" i="1" s="1"/>
  <c r="AV666" i="1"/>
  <c r="BZ666" i="1"/>
  <c r="CD666" i="1"/>
  <c r="CC666" i="1" s="1"/>
  <c r="CE666" i="1"/>
  <c r="CF666" i="1"/>
  <c r="CH666" i="1"/>
  <c r="AW666" i="1" s="1" a="1"/>
  <c r="AW666" i="1" s="1"/>
  <c r="CI666" i="1"/>
  <c r="CJ666" i="1"/>
  <c r="CO666" i="1"/>
  <c r="AT667" i="1"/>
  <c r="BL667" i="1" s="1"/>
  <c r="AU667" i="1"/>
  <c r="AV667" i="1"/>
  <c r="BM667" i="1"/>
  <c r="BZ667" i="1"/>
  <c r="CD667" i="1"/>
  <c r="CC667" i="1" s="1"/>
  <c r="CE667" i="1"/>
  <c r="CF667" i="1"/>
  <c r="CH667" i="1"/>
  <c r="AW667" i="1" s="1" a="1"/>
  <c r="AW667" i="1" s="1"/>
  <c r="CI667" i="1"/>
  <c r="CJ667" i="1"/>
  <c r="CL667" i="1" s="1" a="1"/>
  <c r="CL667" i="1" s="1"/>
  <c r="CO667" i="1"/>
  <c r="AT668" i="1"/>
  <c r="AU668" i="1"/>
  <c r="BM668" i="1" s="1"/>
  <c r="AV668" i="1"/>
  <c r="BZ668" i="1"/>
  <c r="CD668" i="1"/>
  <c r="CC668" i="1" s="1"/>
  <c r="AY668" i="1" s="1"/>
  <c r="CE668" i="1"/>
  <c r="CF668" i="1"/>
  <c r="CH668" i="1"/>
  <c r="AW668" i="1" s="1" a="1"/>
  <c r="AW668" i="1" s="1"/>
  <c r="CI668" i="1"/>
  <c r="CJ668" i="1"/>
  <c r="CN668" i="1" s="1" a="1"/>
  <c r="CN668" i="1" s="1"/>
  <c r="CO668" i="1"/>
  <c r="AT669" i="1"/>
  <c r="BL669" i="1" s="1"/>
  <c r="AU669" i="1"/>
  <c r="BM669" i="1" s="1"/>
  <c r="AV669" i="1"/>
  <c r="BZ669" i="1"/>
  <c r="CD669" i="1"/>
  <c r="CC669" i="1" s="1"/>
  <c r="CE669" i="1"/>
  <c r="CF669" i="1"/>
  <c r="CH669" i="1"/>
  <c r="AW669" i="1" s="1" a="1"/>
  <c r="AW669" i="1" s="1"/>
  <c r="CI669" i="1"/>
  <c r="CJ669" i="1"/>
  <c r="CL669" i="1" s="1" a="1"/>
  <c r="CL669" i="1" s="1"/>
  <c r="CO669" i="1"/>
  <c r="AT670" i="1"/>
  <c r="BL670" i="1" s="1"/>
  <c r="AU670" i="1"/>
  <c r="BM670" i="1" s="1"/>
  <c r="AV670" i="1"/>
  <c r="BZ670" i="1"/>
  <c r="CD670" i="1"/>
  <c r="CC670" i="1" s="1"/>
  <c r="CB670" i="1" s="1"/>
  <c r="CE670" i="1"/>
  <c r="CF670" i="1"/>
  <c r="CH670" i="1"/>
  <c r="AW670" i="1" s="1" a="1"/>
  <c r="AW670" i="1" s="1"/>
  <c r="CI670" i="1"/>
  <c r="CJ670" i="1"/>
  <c r="CK670" i="1" s="1" a="1"/>
  <c r="CK670" i="1" s="1"/>
  <c r="CO670" i="1"/>
  <c r="AT671" i="1"/>
  <c r="BL671" i="1" s="1"/>
  <c r="AU671" i="1"/>
  <c r="BM671" i="1" s="1"/>
  <c r="AV671" i="1"/>
  <c r="BZ671" i="1"/>
  <c r="CD671" i="1"/>
  <c r="CC671" i="1" s="1"/>
  <c r="AY671" i="1" s="1"/>
  <c r="CE671" i="1"/>
  <c r="CF671" i="1"/>
  <c r="BG671" i="1" s="1" a="1"/>
  <c r="BG671" i="1" s="1"/>
  <c r="CH671" i="1"/>
  <c r="AW671" i="1" s="1" a="1"/>
  <c r="AW671" i="1" s="1"/>
  <c r="CI671" i="1"/>
  <c r="CJ671" i="1"/>
  <c r="CK671" i="1" s="1" a="1"/>
  <c r="CK671" i="1" s="1"/>
  <c r="CO671" i="1"/>
  <c r="AT672" i="1"/>
  <c r="AU672" i="1"/>
  <c r="BM672" i="1" s="1"/>
  <c r="AV672" i="1"/>
  <c r="BL672" i="1"/>
  <c r="BZ672" i="1"/>
  <c r="CD672" i="1"/>
  <c r="CC672" i="1" s="1"/>
  <c r="CB672" i="1" s="1"/>
  <c r="CE672" i="1"/>
  <c r="CF672" i="1"/>
  <c r="CH672" i="1"/>
  <c r="AW672" i="1" s="1" a="1"/>
  <c r="AW672" i="1" s="1"/>
  <c r="CI672" i="1"/>
  <c r="CJ672" i="1"/>
  <c r="CO672" i="1"/>
  <c r="AT673" i="1"/>
  <c r="AU673" i="1"/>
  <c r="BM673" i="1" s="1"/>
  <c r="AV673" i="1"/>
  <c r="BZ673" i="1"/>
  <c r="CD673" i="1"/>
  <c r="CC673" i="1" s="1"/>
  <c r="CE673" i="1"/>
  <c r="CF673" i="1"/>
  <c r="CH673" i="1"/>
  <c r="AW673" i="1" s="1" a="1"/>
  <c r="AW673" i="1" s="1"/>
  <c r="CI673" i="1"/>
  <c r="CJ673" i="1"/>
  <c r="CN673" i="1" s="1" a="1"/>
  <c r="CN673" i="1" s="1"/>
  <c r="CO673" i="1"/>
  <c r="AT674" i="1"/>
  <c r="AU674" i="1"/>
  <c r="BM674" i="1" s="1"/>
  <c r="AV674" i="1"/>
  <c r="BL674" i="1"/>
  <c r="BZ674" i="1"/>
  <c r="CD674" i="1"/>
  <c r="CC674" i="1" s="1"/>
  <c r="AY674" i="1" s="1"/>
  <c r="CE674" i="1"/>
  <c r="CF674" i="1"/>
  <c r="CH674" i="1"/>
  <c r="AW674" i="1" s="1" a="1"/>
  <c r="AW674" i="1" s="1"/>
  <c r="CI674" i="1"/>
  <c r="CJ674" i="1"/>
  <c r="CN674" i="1" s="1" a="1"/>
  <c r="CN674" i="1" s="1"/>
  <c r="CO674" i="1"/>
  <c r="AT675" i="1"/>
  <c r="BL675" i="1" s="1"/>
  <c r="AU675" i="1"/>
  <c r="AV675" i="1"/>
  <c r="BM675" i="1"/>
  <c r="BZ675" i="1"/>
  <c r="CD675" i="1"/>
  <c r="CC675" i="1" s="1"/>
  <c r="CE675" i="1"/>
  <c r="CF675" i="1"/>
  <c r="CH675" i="1"/>
  <c r="AW675" i="1" s="1" a="1"/>
  <c r="AW675" i="1" s="1"/>
  <c r="CI675" i="1"/>
  <c r="CJ675" i="1"/>
  <c r="CK675" i="1" s="1" a="1"/>
  <c r="CK675" i="1" s="1"/>
  <c r="CO675" i="1"/>
  <c r="AT676" i="1"/>
  <c r="AU676" i="1"/>
  <c r="AV676" i="1"/>
  <c r="BM676" i="1"/>
  <c r="BZ676" i="1"/>
  <c r="CD676" i="1"/>
  <c r="CC676" i="1" s="1"/>
  <c r="AY676" i="1" s="1"/>
  <c r="CE676" i="1"/>
  <c r="CF676" i="1"/>
  <c r="CH676" i="1"/>
  <c r="AW676" i="1" s="1" a="1"/>
  <c r="AW676" i="1" s="1"/>
  <c r="CI676" i="1"/>
  <c r="CJ676" i="1"/>
  <c r="CN676" i="1" s="1" a="1"/>
  <c r="CN676" i="1" s="1"/>
  <c r="CO676" i="1"/>
  <c r="AT677" i="1"/>
  <c r="BL677" i="1" s="1"/>
  <c r="AU677" i="1"/>
  <c r="BM677" i="1" s="1"/>
  <c r="AV677" i="1"/>
  <c r="BZ677" i="1"/>
  <c r="CD677" i="1"/>
  <c r="CC677" i="1" s="1"/>
  <c r="CB677" i="1" s="1"/>
  <c r="CE677" i="1"/>
  <c r="CF677" i="1"/>
  <c r="CH677" i="1"/>
  <c r="AW677" i="1" s="1" a="1"/>
  <c r="AW677" i="1" s="1"/>
  <c r="CI677" i="1"/>
  <c r="CJ677" i="1"/>
  <c r="CL677" i="1" s="1" a="1"/>
  <c r="CL677" i="1" s="1"/>
  <c r="CK677" i="1" a="1"/>
  <c r="CK677" i="1" s="1"/>
  <c r="CN677" i="1" a="1"/>
  <c r="CN677" i="1" s="1"/>
  <c r="CO677" i="1"/>
  <c r="AT678" i="1"/>
  <c r="BL678" i="1" s="1"/>
  <c r="AU678" i="1"/>
  <c r="BM678" i="1" s="1"/>
  <c r="AV678" i="1"/>
  <c r="BZ678" i="1"/>
  <c r="CD678" i="1"/>
  <c r="CC678" i="1" s="1"/>
  <c r="CE678" i="1"/>
  <c r="CF678" i="1"/>
  <c r="CH678" i="1"/>
  <c r="AW678" i="1" s="1" a="1"/>
  <c r="AW678" i="1" s="1"/>
  <c r="CI678" i="1"/>
  <c r="CJ678" i="1"/>
  <c r="CK678" i="1" s="1" a="1"/>
  <c r="CK678" i="1" s="1"/>
  <c r="CO678" i="1"/>
  <c r="AT679" i="1"/>
  <c r="BL679" i="1" s="1"/>
  <c r="AU679" i="1"/>
  <c r="AV679" i="1"/>
  <c r="BM679" i="1"/>
  <c r="BZ679" i="1"/>
  <c r="CD679" i="1"/>
  <c r="CC679" i="1" s="1"/>
  <c r="CE679" i="1"/>
  <c r="CF679" i="1"/>
  <c r="CH679" i="1"/>
  <c r="AW679" i="1" s="1" a="1"/>
  <c r="AW679" i="1" s="1"/>
  <c r="CI679" i="1"/>
  <c r="CJ679" i="1"/>
  <c r="CO679" i="1"/>
  <c r="AT680" i="1"/>
  <c r="BL680" i="1" s="1"/>
  <c r="AU680" i="1"/>
  <c r="BM680" i="1" s="1"/>
  <c r="AV680" i="1"/>
  <c r="BZ680" i="1"/>
  <c r="CD680" i="1"/>
  <c r="CC680" i="1" s="1"/>
  <c r="CE680" i="1"/>
  <c r="CF680" i="1"/>
  <c r="CH680" i="1"/>
  <c r="AW680" i="1" s="1" a="1"/>
  <c r="AW680" i="1" s="1"/>
  <c r="CI680" i="1"/>
  <c r="CJ680" i="1"/>
  <c r="CK680" i="1" s="1" a="1"/>
  <c r="CK680" i="1" s="1"/>
  <c r="CO680" i="1"/>
  <c r="AT681" i="1"/>
  <c r="AU681" i="1"/>
  <c r="BM681" i="1" s="1"/>
  <c r="AV681" i="1"/>
  <c r="BZ681" i="1"/>
  <c r="CD681" i="1"/>
  <c r="CC681" i="1" s="1"/>
  <c r="AY681" i="1" s="1"/>
  <c r="CE681" i="1"/>
  <c r="CF681" i="1"/>
  <c r="CH681" i="1"/>
  <c r="AW681" i="1" s="1" a="1"/>
  <c r="AW681" i="1" s="1"/>
  <c r="CI681" i="1"/>
  <c r="CJ681" i="1"/>
  <c r="CL681" i="1" s="1" a="1"/>
  <c r="CL681" i="1" s="1"/>
  <c r="CO681" i="1"/>
  <c r="BW681" i="1" s="1" a="1"/>
  <c r="BW681" i="1" s="1"/>
  <c r="AT682" i="1"/>
  <c r="AU682" i="1"/>
  <c r="BM682" i="1" s="1"/>
  <c r="AV682" i="1"/>
  <c r="BZ682" i="1"/>
  <c r="CD682" i="1"/>
  <c r="CC682" i="1" s="1"/>
  <c r="AY682" i="1" s="1"/>
  <c r="CE682" i="1"/>
  <c r="CF682" i="1"/>
  <c r="CH682" i="1"/>
  <c r="AW682" i="1" s="1" a="1"/>
  <c r="AW682" i="1" s="1"/>
  <c r="CI682" i="1"/>
  <c r="CJ682" i="1"/>
  <c r="CN682" i="1" s="1" a="1"/>
  <c r="CN682" i="1" s="1"/>
  <c r="CO682" i="1"/>
  <c r="AT683" i="1"/>
  <c r="AU683" i="1"/>
  <c r="BM683" i="1" s="1"/>
  <c r="AV683" i="1"/>
  <c r="BB683" i="1" a="1"/>
  <c r="BB683" i="1" s="1"/>
  <c r="BL683" i="1"/>
  <c r="BZ683" i="1"/>
  <c r="CD683" i="1"/>
  <c r="CC683" i="1" s="1"/>
  <c r="CE683" i="1"/>
  <c r="CF683" i="1"/>
  <c r="CH683" i="1"/>
  <c r="AW683" i="1" s="1" a="1"/>
  <c r="AW683" i="1" s="1"/>
  <c r="CI683" i="1"/>
  <c r="CJ683" i="1"/>
  <c r="CM683" i="1" s="1" a="1"/>
  <c r="CM683" i="1" s="1"/>
  <c r="CO683" i="1"/>
  <c r="AT684" i="1"/>
  <c r="BL684" i="1" s="1"/>
  <c r="AU684" i="1"/>
  <c r="BM684" i="1" s="1"/>
  <c r="AV684" i="1"/>
  <c r="BZ684" i="1"/>
  <c r="CD684" i="1"/>
  <c r="CC684" i="1" s="1"/>
  <c r="CE684" i="1"/>
  <c r="CF684" i="1"/>
  <c r="CH684" i="1"/>
  <c r="AW684" i="1" s="1" a="1"/>
  <c r="AW684" i="1" s="1"/>
  <c r="CI684" i="1"/>
  <c r="CJ684" i="1"/>
  <c r="CN684" i="1" s="1" a="1"/>
  <c r="CN684" i="1" s="1"/>
  <c r="CO684" i="1"/>
  <c r="AT685" i="1"/>
  <c r="AU685" i="1"/>
  <c r="BM685" i="1" s="1"/>
  <c r="AV685" i="1"/>
  <c r="BZ685" i="1"/>
  <c r="CC685" i="1"/>
  <c r="AY685" i="1" s="1"/>
  <c r="CD685" i="1"/>
  <c r="CE685" i="1"/>
  <c r="CF685" i="1"/>
  <c r="CH685" i="1"/>
  <c r="AW685" i="1" s="1" a="1"/>
  <c r="AW685" i="1" s="1"/>
  <c r="CI685" i="1"/>
  <c r="CJ685" i="1"/>
  <c r="CN685" i="1" s="1" a="1"/>
  <c r="CN685" i="1" s="1"/>
  <c r="CO685" i="1"/>
  <c r="AT686" i="1"/>
  <c r="BL686" i="1" s="1"/>
  <c r="AU686" i="1"/>
  <c r="BM686" i="1" s="1"/>
  <c r="AV686" i="1"/>
  <c r="BZ686" i="1"/>
  <c r="CD686" i="1"/>
  <c r="CC686" i="1" s="1"/>
  <c r="AY686" i="1" s="1"/>
  <c r="CE686" i="1"/>
  <c r="CF686" i="1"/>
  <c r="CH686" i="1"/>
  <c r="AW686" i="1" s="1" a="1"/>
  <c r="AW686" i="1" s="1"/>
  <c r="CI686" i="1"/>
  <c r="CJ686" i="1"/>
  <c r="CL686" i="1" s="1" a="1"/>
  <c r="CL686" i="1" s="1"/>
  <c r="CO686" i="1"/>
  <c r="AT687" i="1"/>
  <c r="AU687" i="1"/>
  <c r="AV687" i="1"/>
  <c r="BL687" i="1"/>
  <c r="BM687" i="1"/>
  <c r="BZ687" i="1"/>
  <c r="CD687" i="1"/>
  <c r="CC687" i="1" s="1"/>
  <c r="CE687" i="1"/>
  <c r="CF687" i="1"/>
  <c r="CH687" i="1"/>
  <c r="AW687" i="1" s="1" a="1"/>
  <c r="AW687" i="1" s="1"/>
  <c r="CI687" i="1"/>
  <c r="CJ687" i="1"/>
  <c r="CK687" i="1" s="1" a="1"/>
  <c r="CK687" i="1" s="1"/>
  <c r="CO687" i="1"/>
  <c r="AT688" i="1"/>
  <c r="AU688" i="1"/>
  <c r="BM688" i="1" s="1"/>
  <c r="AV688" i="1"/>
  <c r="BZ688" i="1"/>
  <c r="CD688" i="1"/>
  <c r="CC688" i="1" s="1"/>
  <c r="CE688" i="1"/>
  <c r="CF688" i="1"/>
  <c r="CH688" i="1"/>
  <c r="AW688" i="1" s="1" a="1"/>
  <c r="AW688" i="1" s="1"/>
  <c r="CI688" i="1"/>
  <c r="CJ688" i="1"/>
  <c r="CK688" i="1" s="1" a="1"/>
  <c r="CK688" i="1" s="1"/>
  <c r="CO688" i="1"/>
  <c r="AT689" i="1"/>
  <c r="AU689" i="1"/>
  <c r="BM689" i="1" s="1"/>
  <c r="AV689" i="1"/>
  <c r="BZ689" i="1"/>
  <c r="CD689" i="1"/>
  <c r="CC689" i="1" s="1"/>
  <c r="AY689" i="1" s="1"/>
  <c r="CE689" i="1"/>
  <c r="CF689" i="1"/>
  <c r="CH689" i="1"/>
  <c r="AW689" i="1" s="1" a="1"/>
  <c r="AW689" i="1" s="1"/>
  <c r="CI689" i="1"/>
  <c r="CJ689" i="1"/>
  <c r="CO689" i="1"/>
  <c r="AT690" i="1"/>
  <c r="AU690" i="1"/>
  <c r="BM690" i="1" s="1"/>
  <c r="AV690" i="1"/>
  <c r="BZ690" i="1"/>
  <c r="CD690" i="1"/>
  <c r="CC690" i="1" s="1"/>
  <c r="AY690" i="1" s="1"/>
  <c r="CE690" i="1"/>
  <c r="CF690" i="1"/>
  <c r="CH690" i="1"/>
  <c r="AW690" i="1" s="1" a="1"/>
  <c r="AW690" i="1" s="1"/>
  <c r="CI690" i="1"/>
  <c r="CJ690" i="1"/>
  <c r="CK690" i="1" s="1" a="1"/>
  <c r="CK690" i="1" s="1"/>
  <c r="CO690" i="1"/>
  <c r="AT691" i="1"/>
  <c r="AU691" i="1"/>
  <c r="BM691" i="1" s="1"/>
  <c r="AV691" i="1"/>
  <c r="BL691" i="1"/>
  <c r="BZ691" i="1"/>
  <c r="CD691" i="1"/>
  <c r="CC691" i="1" s="1"/>
  <c r="CE691" i="1"/>
  <c r="CF691" i="1"/>
  <c r="CH691" i="1"/>
  <c r="AW691" i="1" s="1" a="1"/>
  <c r="AW691" i="1" s="1"/>
  <c r="CI691" i="1"/>
  <c r="CJ691" i="1"/>
  <c r="CM691" i="1" s="1" a="1"/>
  <c r="CM691" i="1" s="1"/>
  <c r="CO691" i="1"/>
  <c r="AT692" i="1"/>
  <c r="BL692" i="1" s="1"/>
  <c r="AU692" i="1"/>
  <c r="BM692" i="1" s="1"/>
  <c r="AV692" i="1"/>
  <c r="BZ692" i="1"/>
  <c r="CD692" i="1"/>
  <c r="CC692" i="1" s="1"/>
  <c r="CE692" i="1"/>
  <c r="CF692" i="1"/>
  <c r="CH692" i="1"/>
  <c r="AW692" i="1" s="1" a="1"/>
  <c r="AW692" i="1" s="1"/>
  <c r="CI692" i="1"/>
  <c r="CJ692" i="1"/>
  <c r="CM692" i="1" s="1" a="1"/>
  <c r="CM692" i="1" s="1"/>
  <c r="CO692" i="1"/>
  <c r="AT693" i="1"/>
  <c r="AU693" i="1"/>
  <c r="BM693" i="1" s="1"/>
  <c r="AV693" i="1"/>
  <c r="BZ693" i="1"/>
  <c r="CD693" i="1"/>
  <c r="CC693" i="1" s="1"/>
  <c r="AY693" i="1" s="1"/>
  <c r="CE693" i="1"/>
  <c r="CF693" i="1"/>
  <c r="CH693" i="1"/>
  <c r="AW693" i="1" s="1" a="1"/>
  <c r="AW693" i="1" s="1"/>
  <c r="CI693" i="1"/>
  <c r="CJ693" i="1"/>
  <c r="CK693" i="1" s="1" a="1"/>
  <c r="CK693" i="1" s="1"/>
  <c r="CO693" i="1"/>
  <c r="AT694" i="1"/>
  <c r="BL694" i="1" s="1"/>
  <c r="AU694" i="1"/>
  <c r="AV694" i="1"/>
  <c r="BZ694" i="1"/>
  <c r="CD694" i="1"/>
  <c r="CC694" i="1" s="1"/>
  <c r="AY694" i="1" s="1"/>
  <c r="CE694" i="1"/>
  <c r="CF694" i="1"/>
  <c r="CH694" i="1"/>
  <c r="AW694" i="1" s="1" a="1"/>
  <c r="AW694" i="1" s="1"/>
  <c r="CI694" i="1"/>
  <c r="CJ694" i="1"/>
  <c r="CK694" i="1" s="1" a="1"/>
  <c r="CK694" i="1" s="1"/>
  <c r="CO694" i="1"/>
  <c r="BV694" i="1" s="1" a="1"/>
  <c r="BV694" i="1" s="1"/>
  <c r="AT695" i="1"/>
  <c r="BL695" i="1" s="1"/>
  <c r="AU695" i="1"/>
  <c r="BM695" i="1" s="1"/>
  <c r="AV695" i="1"/>
  <c r="BZ695" i="1"/>
  <c r="CD695" i="1"/>
  <c r="CC695" i="1" s="1"/>
  <c r="CE695" i="1"/>
  <c r="CF695" i="1"/>
  <c r="CH695" i="1"/>
  <c r="AW695" i="1" s="1" a="1"/>
  <c r="AW695" i="1" s="1"/>
  <c r="CI695" i="1"/>
  <c r="CJ695" i="1"/>
  <c r="CK695" i="1" s="1" a="1"/>
  <c r="CK695" i="1" s="1"/>
  <c r="CO695" i="1"/>
  <c r="AT696" i="1"/>
  <c r="AU696" i="1"/>
  <c r="AV696" i="1"/>
  <c r="BM696" i="1"/>
  <c r="BZ696" i="1"/>
  <c r="CD696" i="1"/>
  <c r="CC696" i="1" s="1"/>
  <c r="CE696" i="1"/>
  <c r="CF696" i="1"/>
  <c r="CH696" i="1"/>
  <c r="AW696" i="1" s="1" a="1"/>
  <c r="AW696" i="1" s="1"/>
  <c r="CI696" i="1"/>
  <c r="CJ696" i="1"/>
  <c r="CK696" i="1" s="1" a="1"/>
  <c r="CK696" i="1" s="1"/>
  <c r="CO696" i="1"/>
  <c r="AT697" i="1"/>
  <c r="AU697" i="1"/>
  <c r="BM697" i="1" s="1"/>
  <c r="AV697" i="1"/>
  <c r="BZ697" i="1"/>
  <c r="CD697" i="1"/>
  <c r="CC697" i="1" s="1"/>
  <c r="CE697" i="1"/>
  <c r="CF697" i="1"/>
  <c r="CH697" i="1"/>
  <c r="AW697" i="1" s="1" a="1"/>
  <c r="AW697" i="1" s="1"/>
  <c r="CI697" i="1"/>
  <c r="CJ697" i="1"/>
  <c r="CL697" i="1" s="1" a="1"/>
  <c r="CL697" i="1" s="1"/>
  <c r="CO697" i="1"/>
  <c r="AT698" i="1"/>
  <c r="AU698" i="1"/>
  <c r="BM698" i="1" s="1"/>
  <c r="AV698" i="1"/>
  <c r="BZ698" i="1"/>
  <c r="CD698" i="1"/>
  <c r="CC698" i="1" s="1"/>
  <c r="AY698" i="1" s="1"/>
  <c r="CE698" i="1"/>
  <c r="CF698" i="1"/>
  <c r="CH698" i="1"/>
  <c r="AW698" i="1" s="1" a="1"/>
  <c r="AW698" i="1" s="1"/>
  <c r="CI698" i="1"/>
  <c r="CJ698" i="1"/>
  <c r="CK698" i="1" s="1" a="1"/>
  <c r="CK698" i="1" s="1"/>
  <c r="CN698" i="1" a="1"/>
  <c r="CN698" i="1" s="1"/>
  <c r="CO698" i="1"/>
  <c r="AO698" i="1" s="1"/>
  <c r="AT699" i="1"/>
  <c r="BL699" i="1" s="1"/>
  <c r="AU699" i="1"/>
  <c r="BM699" i="1" s="1"/>
  <c r="AV699" i="1"/>
  <c r="BZ699" i="1"/>
  <c r="CD699" i="1"/>
  <c r="CC699" i="1" s="1"/>
  <c r="CE699" i="1"/>
  <c r="CF699" i="1"/>
  <c r="CH699" i="1"/>
  <c r="AW699" i="1" s="1" a="1"/>
  <c r="AW699" i="1" s="1"/>
  <c r="CI699" i="1"/>
  <c r="CJ699" i="1"/>
  <c r="CM699" i="1" s="1" a="1"/>
  <c r="CM699" i="1" s="1"/>
  <c r="CO699" i="1"/>
  <c r="AT700" i="1"/>
  <c r="BL700" i="1" s="1"/>
  <c r="AU700" i="1"/>
  <c r="AV700" i="1"/>
  <c r="BM700" i="1"/>
  <c r="BZ700" i="1"/>
  <c r="CD700" i="1"/>
  <c r="CC700" i="1" s="1"/>
  <c r="CE700" i="1"/>
  <c r="CF700" i="1"/>
  <c r="CH700" i="1"/>
  <c r="AW700" i="1" s="1" a="1"/>
  <c r="AW700" i="1" s="1"/>
  <c r="CI700" i="1"/>
  <c r="CJ700" i="1"/>
  <c r="CM700" i="1" s="1" a="1"/>
  <c r="CM700" i="1" s="1"/>
  <c r="CO700" i="1"/>
  <c r="AT701" i="1"/>
  <c r="AU701" i="1"/>
  <c r="BM701" i="1" s="1"/>
  <c r="AV701" i="1"/>
  <c r="BZ701" i="1"/>
  <c r="CD701" i="1"/>
  <c r="CC701" i="1" s="1"/>
  <c r="AY701" i="1" s="1"/>
  <c r="CE701" i="1"/>
  <c r="CF701" i="1"/>
  <c r="CH701" i="1"/>
  <c r="AW701" i="1" s="1" a="1"/>
  <c r="AW701" i="1" s="1"/>
  <c r="CI701" i="1"/>
  <c r="CJ701" i="1"/>
  <c r="CN701" i="1" s="1" a="1"/>
  <c r="CN701" i="1" s="1"/>
  <c r="CO701" i="1"/>
  <c r="AT702" i="1"/>
  <c r="BL702" i="1" s="1"/>
  <c r="AU702" i="1"/>
  <c r="AV702" i="1"/>
  <c r="BZ702" i="1"/>
  <c r="CD702" i="1"/>
  <c r="CC702" i="1" s="1"/>
  <c r="AY702" i="1" s="1"/>
  <c r="CE702" i="1"/>
  <c r="CF702" i="1"/>
  <c r="CH702" i="1"/>
  <c r="AW702" i="1" s="1" a="1"/>
  <c r="AW702" i="1" s="1"/>
  <c r="CI702" i="1"/>
  <c r="CJ702" i="1"/>
  <c r="CN702" i="1" s="1" a="1"/>
  <c r="CN702" i="1" s="1"/>
  <c r="CK702" i="1" a="1"/>
  <c r="CK702" i="1" s="1"/>
  <c r="CO702" i="1"/>
  <c r="AT703" i="1"/>
  <c r="BL703" i="1" s="1"/>
  <c r="AU703" i="1"/>
  <c r="BM703" i="1" s="1"/>
  <c r="AV703" i="1"/>
  <c r="BZ703" i="1"/>
  <c r="CD703" i="1"/>
  <c r="CC703" i="1" s="1"/>
  <c r="CE703" i="1"/>
  <c r="CF703" i="1"/>
  <c r="CH703" i="1"/>
  <c r="AW703" i="1" s="1" a="1"/>
  <c r="AW703" i="1" s="1"/>
  <c r="CI703" i="1"/>
  <c r="CJ703" i="1"/>
  <c r="CK703" i="1" s="1" a="1"/>
  <c r="CK703" i="1" s="1"/>
  <c r="CL703" i="1" a="1"/>
  <c r="CL703" i="1" s="1"/>
  <c r="CO703" i="1"/>
  <c r="AT704" i="1"/>
  <c r="AU704" i="1"/>
  <c r="BM704" i="1" s="1"/>
  <c r="AV704" i="1"/>
  <c r="BZ704" i="1"/>
  <c r="CD704" i="1"/>
  <c r="CC704" i="1" s="1"/>
  <c r="CE704" i="1"/>
  <c r="CF704" i="1"/>
  <c r="CH704" i="1"/>
  <c r="AW704" i="1" s="1" a="1"/>
  <c r="AW704" i="1" s="1"/>
  <c r="CI704" i="1"/>
  <c r="CJ704" i="1"/>
  <c r="CK704" i="1" s="1" a="1"/>
  <c r="CK704" i="1" s="1"/>
  <c r="CO704" i="1"/>
  <c r="AT705" i="1"/>
  <c r="AU705" i="1"/>
  <c r="BM705" i="1" s="1"/>
  <c r="AV705" i="1"/>
  <c r="BZ705" i="1"/>
  <c r="CD705" i="1"/>
  <c r="CC705" i="1" s="1"/>
  <c r="AY705" i="1" s="1"/>
  <c r="CE705" i="1"/>
  <c r="CF705" i="1"/>
  <c r="CH705" i="1"/>
  <c r="AW705" i="1" s="1" a="1"/>
  <c r="AW705" i="1" s="1"/>
  <c r="CI705" i="1"/>
  <c r="CJ705" i="1"/>
  <c r="CO705" i="1"/>
  <c r="AT706" i="1"/>
  <c r="AU706" i="1"/>
  <c r="BM706" i="1" s="1"/>
  <c r="AV706" i="1"/>
  <c r="BZ706" i="1"/>
  <c r="CD706" i="1"/>
  <c r="CC706" i="1" s="1"/>
  <c r="AY706" i="1" s="1"/>
  <c r="CE706" i="1"/>
  <c r="CF706" i="1"/>
  <c r="CH706" i="1"/>
  <c r="AW706" i="1" s="1" a="1"/>
  <c r="AW706" i="1" s="1"/>
  <c r="CI706" i="1"/>
  <c r="CJ706" i="1"/>
  <c r="CN706" i="1" s="1" a="1"/>
  <c r="CN706" i="1" s="1"/>
  <c r="CK706" i="1" a="1"/>
  <c r="CK706" i="1" s="1"/>
  <c r="CO706" i="1"/>
  <c r="AT707" i="1"/>
  <c r="BL707" i="1" s="1"/>
  <c r="AU707" i="1"/>
  <c r="BM707" i="1" s="1"/>
  <c r="AV707" i="1"/>
  <c r="BZ707" i="1"/>
  <c r="CD707" i="1"/>
  <c r="CC707" i="1" s="1"/>
  <c r="CE707" i="1"/>
  <c r="CF707" i="1"/>
  <c r="CH707" i="1"/>
  <c r="AW707" i="1" s="1" a="1"/>
  <c r="AW707" i="1" s="1"/>
  <c r="CI707" i="1"/>
  <c r="CJ707" i="1"/>
  <c r="CM707" i="1" s="1" a="1"/>
  <c r="CM707" i="1" s="1"/>
  <c r="CL707" i="1" a="1"/>
  <c r="CL707" i="1" s="1"/>
  <c r="CO707" i="1"/>
  <c r="AT708" i="1"/>
  <c r="BL708" i="1" s="1"/>
  <c r="AU708" i="1"/>
  <c r="BM708" i="1" s="1"/>
  <c r="AV708" i="1"/>
  <c r="BZ708" i="1"/>
  <c r="CD708" i="1"/>
  <c r="CC708" i="1" s="1"/>
  <c r="CE708" i="1"/>
  <c r="CF708" i="1"/>
  <c r="CH708" i="1"/>
  <c r="AW708" i="1" s="1" a="1"/>
  <c r="AW708" i="1" s="1"/>
  <c r="CI708" i="1"/>
  <c r="CJ708" i="1"/>
  <c r="CM708" i="1" s="1" a="1"/>
  <c r="CM708" i="1" s="1"/>
  <c r="CO708" i="1"/>
  <c r="AT709" i="1"/>
  <c r="AU709" i="1"/>
  <c r="AV709" i="1"/>
  <c r="BM709" i="1"/>
  <c r="BZ709" i="1"/>
  <c r="CD709" i="1"/>
  <c r="CC709" i="1" s="1"/>
  <c r="AY709" i="1" s="1"/>
  <c r="CE709" i="1"/>
  <c r="CF709" i="1"/>
  <c r="CH709" i="1"/>
  <c r="AW709" i="1" s="1" a="1"/>
  <c r="AW709" i="1" s="1"/>
  <c r="CI709" i="1"/>
  <c r="CJ709" i="1"/>
  <c r="CN709" i="1" s="1" a="1"/>
  <c r="CN709" i="1" s="1"/>
  <c r="CO709" i="1"/>
  <c r="AT710" i="1"/>
  <c r="BL710" i="1" s="1"/>
  <c r="AU710" i="1"/>
  <c r="AV710" i="1"/>
  <c r="BZ710" i="1"/>
  <c r="CD710" i="1"/>
  <c r="CC710" i="1" s="1"/>
  <c r="AY710" i="1" s="1"/>
  <c r="CE710" i="1"/>
  <c r="CF710" i="1"/>
  <c r="CH710" i="1"/>
  <c r="AW710" i="1" s="1" a="1"/>
  <c r="AW710" i="1" s="1"/>
  <c r="CI710" i="1"/>
  <c r="CJ710" i="1"/>
  <c r="CK710" i="1" s="1" a="1"/>
  <c r="CK710" i="1" s="1"/>
  <c r="CO710" i="1"/>
  <c r="AT711" i="1"/>
  <c r="AU711" i="1"/>
  <c r="AV711" i="1"/>
  <c r="BL711" i="1"/>
  <c r="BM711" i="1"/>
  <c r="BZ711" i="1"/>
  <c r="CD711" i="1"/>
  <c r="CC711" i="1" s="1"/>
  <c r="CB711" i="1" s="1"/>
  <c r="CE711" i="1"/>
  <c r="CF711" i="1"/>
  <c r="CH711" i="1"/>
  <c r="AW711" i="1" s="1" a="1"/>
  <c r="AW711" i="1" s="1"/>
  <c r="CI711" i="1"/>
  <c r="CJ711" i="1"/>
  <c r="CK711" i="1" s="1" a="1"/>
  <c r="CK711" i="1" s="1"/>
  <c r="CO711" i="1"/>
  <c r="AO711" i="1" s="1"/>
  <c r="AT712" i="1"/>
  <c r="AU712" i="1"/>
  <c r="AV712" i="1"/>
  <c r="BM712" i="1"/>
  <c r="BZ712" i="1"/>
  <c r="CD712" i="1"/>
  <c r="CC712" i="1" s="1"/>
  <c r="CE712" i="1"/>
  <c r="CF712" i="1"/>
  <c r="CH712" i="1"/>
  <c r="AW712" i="1" s="1" a="1"/>
  <c r="AW712" i="1" s="1"/>
  <c r="CI712" i="1"/>
  <c r="CJ712" i="1"/>
  <c r="CO712" i="1"/>
  <c r="AT713" i="1"/>
  <c r="AU713" i="1"/>
  <c r="BM713" i="1" s="1"/>
  <c r="AV713" i="1"/>
  <c r="BZ713" i="1"/>
  <c r="CD713" i="1"/>
  <c r="CC713" i="1" s="1"/>
  <c r="CE713" i="1"/>
  <c r="CF713" i="1"/>
  <c r="CH713" i="1"/>
  <c r="AW713" i="1" s="1" a="1"/>
  <c r="AW713" i="1" s="1"/>
  <c r="CI713" i="1"/>
  <c r="CJ713" i="1"/>
  <c r="CO713" i="1"/>
  <c r="AT714" i="1"/>
  <c r="AU714" i="1"/>
  <c r="BM714" i="1" s="1"/>
  <c r="AV714" i="1"/>
  <c r="BZ714" i="1"/>
  <c r="CD714" i="1"/>
  <c r="CC714" i="1" s="1"/>
  <c r="CE714" i="1"/>
  <c r="CF714" i="1"/>
  <c r="CH714" i="1"/>
  <c r="AW714" i="1" s="1" a="1"/>
  <c r="AW714" i="1" s="1"/>
  <c r="CI714" i="1"/>
  <c r="CJ714" i="1"/>
  <c r="CO714" i="1"/>
  <c r="AT715" i="1"/>
  <c r="AU715" i="1"/>
  <c r="BM715" i="1" s="1"/>
  <c r="AV715" i="1"/>
  <c r="BL715" i="1"/>
  <c r="BZ715" i="1"/>
  <c r="CD715" i="1"/>
  <c r="CC715" i="1" s="1"/>
  <c r="CE715" i="1"/>
  <c r="CF715" i="1"/>
  <c r="CH715" i="1"/>
  <c r="AW715" i="1" s="1" a="1"/>
  <c r="AW715" i="1" s="1"/>
  <c r="CI715" i="1"/>
  <c r="CJ715" i="1"/>
  <c r="CM715" i="1" s="1" a="1"/>
  <c r="CM715" i="1" s="1"/>
  <c r="CO715" i="1"/>
  <c r="AT716" i="1"/>
  <c r="BL716" i="1" s="1"/>
  <c r="AU716" i="1"/>
  <c r="BM716" i="1" s="1"/>
  <c r="AV716" i="1"/>
  <c r="BZ716" i="1"/>
  <c r="CD716" i="1"/>
  <c r="CC716" i="1" s="1"/>
  <c r="CE716" i="1"/>
  <c r="CF716" i="1"/>
  <c r="CH716" i="1"/>
  <c r="AW716" i="1" s="1" a="1"/>
  <c r="AW716" i="1" s="1"/>
  <c r="CI716" i="1"/>
  <c r="CJ716" i="1"/>
  <c r="CM716" i="1" s="1" a="1"/>
  <c r="CM716" i="1" s="1"/>
  <c r="CO716" i="1"/>
  <c r="AT717" i="1"/>
  <c r="AU717" i="1"/>
  <c r="BM717" i="1" s="1"/>
  <c r="AV717" i="1"/>
  <c r="BZ717" i="1"/>
  <c r="CD717" i="1"/>
  <c r="CC717" i="1" s="1"/>
  <c r="CE717" i="1"/>
  <c r="CF717" i="1"/>
  <c r="CH717" i="1"/>
  <c r="AW717" i="1" s="1" a="1"/>
  <c r="AW717" i="1" s="1"/>
  <c r="CI717" i="1"/>
  <c r="CJ717" i="1"/>
  <c r="CN717" i="1" s="1" a="1"/>
  <c r="CN717" i="1" s="1"/>
  <c r="CO717" i="1"/>
  <c r="AT718" i="1"/>
  <c r="BL718" i="1" s="1"/>
  <c r="AU718" i="1"/>
  <c r="AV718" i="1"/>
  <c r="BZ718" i="1"/>
  <c r="CD718" i="1"/>
  <c r="CC718" i="1" s="1"/>
  <c r="AY718" i="1" s="1"/>
  <c r="CE718" i="1"/>
  <c r="CF718" i="1"/>
  <c r="CH718" i="1"/>
  <c r="AW718" i="1" s="1" a="1"/>
  <c r="AW718" i="1" s="1"/>
  <c r="CI718" i="1"/>
  <c r="CJ718" i="1"/>
  <c r="CK718" i="1" s="1" a="1"/>
  <c r="CK718" i="1" s="1"/>
  <c r="CN718" i="1" a="1"/>
  <c r="CN718" i="1" s="1"/>
  <c r="CO718" i="1"/>
  <c r="AT719" i="1"/>
  <c r="BL719" i="1" s="1"/>
  <c r="AU719" i="1"/>
  <c r="AV719" i="1"/>
  <c r="BM719" i="1"/>
  <c r="BZ719" i="1"/>
  <c r="CD719" i="1"/>
  <c r="CC719" i="1" s="1"/>
  <c r="CB719" i="1" s="1"/>
  <c r="CE719" i="1"/>
  <c r="CF719" i="1"/>
  <c r="CH719" i="1"/>
  <c r="AW719" i="1" s="1" a="1"/>
  <c r="AW719" i="1" s="1"/>
  <c r="CI719" i="1"/>
  <c r="CJ719" i="1"/>
  <c r="CK719" i="1" s="1" a="1"/>
  <c r="CK719" i="1" s="1"/>
  <c r="CO719" i="1"/>
  <c r="AO719" i="1" s="1"/>
  <c r="AT720" i="1"/>
  <c r="AU720" i="1"/>
  <c r="BM720" i="1" s="1"/>
  <c r="AV720" i="1"/>
  <c r="BZ720" i="1"/>
  <c r="CD720" i="1"/>
  <c r="CC720" i="1" s="1"/>
  <c r="CE720" i="1"/>
  <c r="CF720" i="1"/>
  <c r="CH720" i="1"/>
  <c r="AW720" i="1" s="1" a="1"/>
  <c r="AW720" i="1" s="1"/>
  <c r="CI720" i="1"/>
  <c r="CJ720" i="1"/>
  <c r="CO720" i="1"/>
  <c r="AT721" i="1"/>
  <c r="AU721" i="1"/>
  <c r="BM721" i="1" s="1"/>
  <c r="AV721" i="1"/>
  <c r="BZ721" i="1"/>
  <c r="CD721" i="1"/>
  <c r="CC721" i="1" s="1"/>
  <c r="CE721" i="1"/>
  <c r="CF721" i="1"/>
  <c r="CH721" i="1"/>
  <c r="AW721" i="1" s="1" a="1"/>
  <c r="AW721" i="1" s="1"/>
  <c r="CI721" i="1"/>
  <c r="CJ721" i="1"/>
  <c r="CL721" i="1" s="1" a="1"/>
  <c r="CL721" i="1" s="1"/>
  <c r="CO721" i="1"/>
  <c r="AT722" i="1"/>
  <c r="AU722" i="1"/>
  <c r="BM722" i="1" s="1"/>
  <c r="AV722" i="1"/>
  <c r="BZ722" i="1"/>
  <c r="CD722" i="1"/>
  <c r="CC722" i="1" s="1"/>
  <c r="CE722" i="1"/>
  <c r="CF722" i="1"/>
  <c r="CH722" i="1"/>
  <c r="AW722" i="1" s="1" a="1"/>
  <c r="AW722" i="1" s="1"/>
  <c r="CI722" i="1"/>
  <c r="CJ722" i="1"/>
  <c r="CK722" i="1" s="1" a="1"/>
  <c r="CK722" i="1" s="1"/>
  <c r="CO722" i="1"/>
  <c r="AO722" i="1" s="1"/>
  <c r="AT723" i="1"/>
  <c r="BL723" i="1" s="1"/>
  <c r="AU723" i="1"/>
  <c r="BM723" i="1" s="1"/>
  <c r="AV723" i="1"/>
  <c r="BZ723" i="1"/>
  <c r="CD723" i="1"/>
  <c r="CC723" i="1" s="1"/>
  <c r="CE723" i="1"/>
  <c r="CF723" i="1"/>
  <c r="CH723" i="1"/>
  <c r="AW723" i="1" s="1" a="1"/>
  <c r="AW723" i="1" s="1"/>
  <c r="CI723" i="1"/>
  <c r="CJ723" i="1"/>
  <c r="CM723" i="1" s="1" a="1"/>
  <c r="CM723" i="1" s="1"/>
  <c r="CL723" i="1" a="1"/>
  <c r="CL723" i="1" s="1"/>
  <c r="CO723" i="1"/>
  <c r="AT724" i="1"/>
  <c r="BL724" i="1" s="1"/>
  <c r="AU724" i="1"/>
  <c r="BM724" i="1" s="1"/>
  <c r="AV724" i="1"/>
  <c r="BZ724" i="1"/>
  <c r="CD724" i="1"/>
  <c r="CC724" i="1" s="1"/>
  <c r="CE724" i="1"/>
  <c r="CF724" i="1"/>
  <c r="CH724" i="1"/>
  <c r="AW724" i="1" s="1" a="1"/>
  <c r="AW724" i="1" s="1"/>
  <c r="CI724" i="1"/>
  <c r="CJ724" i="1"/>
  <c r="CO724" i="1"/>
  <c r="AT725" i="1"/>
  <c r="AU725" i="1"/>
  <c r="AV725" i="1"/>
  <c r="BM725" i="1"/>
  <c r="BZ725" i="1"/>
  <c r="CD725" i="1"/>
  <c r="CC725" i="1" s="1"/>
  <c r="CE725" i="1"/>
  <c r="CF725" i="1"/>
  <c r="CH725" i="1"/>
  <c r="AW725" i="1" s="1" a="1"/>
  <c r="AW725" i="1" s="1"/>
  <c r="CI725" i="1"/>
  <c r="CJ725" i="1"/>
  <c r="CN725" i="1" s="1" a="1"/>
  <c r="CN725" i="1" s="1"/>
  <c r="CO725" i="1"/>
  <c r="AT726" i="1"/>
  <c r="BL726" i="1" s="1"/>
  <c r="AU726" i="1"/>
  <c r="AV726" i="1"/>
  <c r="BZ726" i="1"/>
  <c r="CD726" i="1"/>
  <c r="CC726" i="1" s="1"/>
  <c r="CE726" i="1"/>
  <c r="CF726" i="1"/>
  <c r="CH726" i="1"/>
  <c r="AW726" i="1" s="1" a="1"/>
  <c r="AW726" i="1" s="1"/>
  <c r="CI726" i="1"/>
  <c r="CJ726" i="1"/>
  <c r="CK726" i="1" s="1" a="1"/>
  <c r="CK726" i="1" s="1"/>
  <c r="CO726" i="1"/>
  <c r="BV726" i="1" s="1" a="1"/>
  <c r="BV726" i="1" s="1"/>
  <c r="AT727" i="1"/>
  <c r="BL727" i="1" s="1"/>
  <c r="AU727" i="1"/>
  <c r="BM727" i="1" s="1"/>
  <c r="AV727" i="1"/>
  <c r="BZ727" i="1"/>
  <c r="CD727" i="1"/>
  <c r="CC727" i="1" s="1"/>
  <c r="CB727" i="1" s="1"/>
  <c r="CE727" i="1"/>
  <c r="CF727" i="1"/>
  <c r="CH727" i="1"/>
  <c r="AW727" i="1" s="1" a="1"/>
  <c r="AW727" i="1" s="1"/>
  <c r="CI727" i="1"/>
  <c r="CJ727" i="1"/>
  <c r="CL727" i="1" s="1" a="1"/>
  <c r="CL727" i="1" s="1"/>
  <c r="CO727" i="1"/>
  <c r="AT728" i="1"/>
  <c r="AU728" i="1"/>
  <c r="BM728" i="1" s="1"/>
  <c r="AV728" i="1"/>
  <c r="BZ728" i="1"/>
  <c r="CD728" i="1"/>
  <c r="CC728" i="1" s="1"/>
  <c r="AY728" i="1" s="1"/>
  <c r="CE728" i="1"/>
  <c r="CF728" i="1"/>
  <c r="CH728" i="1"/>
  <c r="AW728" i="1" s="1" a="1"/>
  <c r="AW728" i="1" s="1"/>
  <c r="CI728" i="1"/>
  <c r="CJ728" i="1"/>
  <c r="CO728" i="1"/>
  <c r="AT729" i="1"/>
  <c r="AU729" i="1"/>
  <c r="BM729" i="1" s="1"/>
  <c r="AV729" i="1"/>
  <c r="BZ729" i="1"/>
  <c r="CD729" i="1"/>
  <c r="CC729" i="1" s="1"/>
  <c r="AY729" i="1" s="1"/>
  <c r="CE729" i="1"/>
  <c r="CF729" i="1"/>
  <c r="CH729" i="1"/>
  <c r="AW729" i="1" s="1" a="1"/>
  <c r="AW729" i="1" s="1"/>
  <c r="CI729" i="1"/>
  <c r="CJ729" i="1"/>
  <c r="CL729" i="1" s="1" a="1"/>
  <c r="CL729" i="1" s="1"/>
  <c r="CO729" i="1"/>
  <c r="AT730" i="1"/>
  <c r="AU730" i="1"/>
  <c r="BM730" i="1" s="1"/>
  <c r="AV730" i="1"/>
  <c r="BZ730" i="1"/>
  <c r="CD730" i="1"/>
  <c r="CC730" i="1" s="1"/>
  <c r="CE730" i="1"/>
  <c r="CF730" i="1"/>
  <c r="CH730" i="1"/>
  <c r="AW730" i="1" s="1" a="1"/>
  <c r="AW730" i="1" s="1"/>
  <c r="CI730" i="1"/>
  <c r="CJ730" i="1"/>
  <c r="CN730" i="1" s="1" a="1"/>
  <c r="CN730" i="1" s="1"/>
  <c r="CO730" i="1"/>
  <c r="AT731" i="1"/>
  <c r="BL731" i="1" s="1"/>
  <c r="AU731" i="1"/>
  <c r="BM731" i="1" s="1"/>
  <c r="AV731" i="1"/>
  <c r="BZ731" i="1"/>
  <c r="CD731" i="1"/>
  <c r="CC731" i="1" s="1"/>
  <c r="CB731" i="1" s="1"/>
  <c r="CE731" i="1"/>
  <c r="CF731" i="1"/>
  <c r="CH731" i="1"/>
  <c r="AW731" i="1" s="1" a="1"/>
  <c r="AW731" i="1" s="1"/>
  <c r="CI731" i="1"/>
  <c r="CJ731" i="1"/>
  <c r="CO731" i="1"/>
  <c r="AT732" i="1"/>
  <c r="BL732" i="1" s="1"/>
  <c r="AU732" i="1"/>
  <c r="BM732" i="1" s="1"/>
  <c r="AV732" i="1"/>
  <c r="BZ732" i="1"/>
  <c r="CD732" i="1"/>
  <c r="CC732" i="1" s="1"/>
  <c r="CE732" i="1"/>
  <c r="CF732" i="1"/>
  <c r="CH732" i="1"/>
  <c r="AW732" i="1" s="1" a="1"/>
  <c r="AW732" i="1" s="1"/>
  <c r="CI732" i="1"/>
  <c r="CJ732" i="1"/>
  <c r="CM732" i="1" s="1" a="1"/>
  <c r="CM732" i="1" s="1"/>
  <c r="CO732" i="1"/>
  <c r="BX732" i="1" s="1" a="1"/>
  <c r="BX732" i="1" s="1"/>
  <c r="AT733" i="1"/>
  <c r="AU733" i="1"/>
  <c r="BM733" i="1" s="1"/>
  <c r="AV733" i="1"/>
  <c r="BZ733" i="1"/>
  <c r="CD733" i="1"/>
  <c r="CC733" i="1" s="1"/>
  <c r="CE733" i="1"/>
  <c r="CF733" i="1"/>
  <c r="CH733" i="1"/>
  <c r="AW733" i="1" s="1" a="1"/>
  <c r="AW733" i="1" s="1"/>
  <c r="CI733" i="1"/>
  <c r="CJ733" i="1"/>
  <c r="CN733" i="1" s="1" a="1"/>
  <c r="CN733" i="1" s="1"/>
  <c r="CO733" i="1"/>
  <c r="AT734" i="1"/>
  <c r="BL734" i="1" s="1"/>
  <c r="AU734" i="1"/>
  <c r="AV734" i="1"/>
  <c r="BZ734" i="1"/>
  <c r="CD734" i="1"/>
  <c r="CC734" i="1" s="1"/>
  <c r="CB734" i="1" s="1"/>
  <c r="CE734" i="1"/>
  <c r="CF734" i="1"/>
  <c r="CH734" i="1"/>
  <c r="AW734" i="1" s="1" a="1"/>
  <c r="AW734" i="1" s="1"/>
  <c r="CI734" i="1"/>
  <c r="CJ734" i="1"/>
  <c r="CK734" i="1" s="1" a="1"/>
  <c r="CK734" i="1" s="1"/>
  <c r="CL734" i="1" a="1"/>
  <c r="CL734" i="1" s="1"/>
  <c r="CN734" i="1" a="1"/>
  <c r="CN734" i="1" s="1"/>
  <c r="CO734" i="1"/>
  <c r="AT735" i="1"/>
  <c r="BL735" i="1" s="1"/>
  <c r="AU735" i="1"/>
  <c r="BM735" i="1" s="1"/>
  <c r="AV735" i="1"/>
  <c r="BZ735" i="1"/>
  <c r="CD735" i="1"/>
  <c r="CC735" i="1" s="1"/>
  <c r="CB735" i="1" s="1"/>
  <c r="CE735" i="1"/>
  <c r="CF735" i="1"/>
  <c r="CH735" i="1"/>
  <c r="AW735" i="1" s="1" a="1"/>
  <c r="AW735" i="1" s="1"/>
  <c r="CI735" i="1"/>
  <c r="CJ735" i="1"/>
  <c r="CO735" i="1"/>
  <c r="AT736" i="1"/>
  <c r="AU736" i="1"/>
  <c r="BM736" i="1" s="1"/>
  <c r="AV736" i="1"/>
  <c r="BL736" i="1"/>
  <c r="BZ736" i="1"/>
  <c r="CD736" i="1"/>
  <c r="CC736" i="1" s="1"/>
  <c r="CB736" i="1" s="1"/>
  <c r="CE736" i="1"/>
  <c r="CF736" i="1"/>
  <c r="CH736" i="1"/>
  <c r="AW736" i="1" s="1" a="1"/>
  <c r="AW736" i="1" s="1"/>
  <c r="CI736" i="1"/>
  <c r="CJ736" i="1"/>
  <c r="CK736" i="1" s="1" a="1"/>
  <c r="CK736" i="1" s="1"/>
  <c r="CO736" i="1"/>
  <c r="AT737" i="1"/>
  <c r="AU737" i="1"/>
  <c r="BM737" i="1" s="1"/>
  <c r="AV737" i="1"/>
  <c r="BZ737" i="1"/>
  <c r="CD737" i="1"/>
  <c r="CC737" i="1" s="1"/>
  <c r="CE737" i="1"/>
  <c r="CF737" i="1"/>
  <c r="CH737" i="1"/>
  <c r="AW737" i="1" s="1" a="1"/>
  <c r="AW737" i="1" s="1"/>
  <c r="CI737" i="1"/>
  <c r="CJ737" i="1"/>
  <c r="CK737" i="1" s="1" a="1"/>
  <c r="CK737" i="1" s="1"/>
  <c r="CO737" i="1"/>
  <c r="AT738" i="1"/>
  <c r="AU738" i="1"/>
  <c r="BM738" i="1" s="1"/>
  <c r="AV738" i="1"/>
  <c r="BZ738" i="1"/>
  <c r="CD738" i="1"/>
  <c r="CC738" i="1" s="1"/>
  <c r="AY738" i="1" s="1"/>
  <c r="CE738" i="1"/>
  <c r="CF738" i="1"/>
  <c r="CH738" i="1"/>
  <c r="AW738" i="1" s="1" a="1"/>
  <c r="AW738" i="1" s="1"/>
  <c r="CI738" i="1"/>
  <c r="CJ738" i="1"/>
  <c r="CL738" i="1" s="1" a="1"/>
  <c r="CL738" i="1" s="1"/>
  <c r="CO738" i="1"/>
  <c r="AT739" i="1"/>
  <c r="BL739" i="1" s="1"/>
  <c r="AU739" i="1"/>
  <c r="BM739" i="1" s="1"/>
  <c r="AV739" i="1"/>
  <c r="BZ739" i="1"/>
  <c r="CD739" i="1"/>
  <c r="CC739" i="1" s="1"/>
  <c r="CE739" i="1"/>
  <c r="CF739" i="1"/>
  <c r="CH739" i="1"/>
  <c r="AW739" i="1" s="1" a="1"/>
  <c r="AW739" i="1" s="1"/>
  <c r="CI739" i="1"/>
  <c r="CJ739" i="1"/>
  <c r="CN739" i="1" s="1" a="1"/>
  <c r="CN739" i="1" s="1"/>
  <c r="CO739" i="1"/>
  <c r="AT740" i="1"/>
  <c r="AU740" i="1"/>
  <c r="AV740" i="1"/>
  <c r="BL740" i="1"/>
  <c r="BM740" i="1"/>
  <c r="BZ740" i="1"/>
  <c r="CD740" i="1"/>
  <c r="CC740" i="1" s="1"/>
  <c r="CB740" i="1" s="1"/>
  <c r="CE740" i="1"/>
  <c r="CF740" i="1"/>
  <c r="CH740" i="1"/>
  <c r="AW740" i="1" s="1" a="1"/>
  <c r="AW740" i="1" s="1"/>
  <c r="CI740" i="1"/>
  <c r="CJ740" i="1"/>
  <c r="CN740" i="1" s="1" a="1"/>
  <c r="CN740" i="1" s="1"/>
  <c r="CO740" i="1"/>
  <c r="AT741" i="1"/>
  <c r="AU741" i="1"/>
  <c r="BM741" i="1" s="1"/>
  <c r="AV741" i="1"/>
  <c r="BZ741" i="1"/>
  <c r="CD741" i="1"/>
  <c r="CC741" i="1" s="1"/>
  <c r="CE741" i="1"/>
  <c r="CF741" i="1"/>
  <c r="CH741" i="1"/>
  <c r="AW741" i="1" s="1" a="1"/>
  <c r="AW741" i="1" s="1"/>
  <c r="CI741" i="1"/>
  <c r="CJ741" i="1"/>
  <c r="CK741" i="1" s="1" a="1"/>
  <c r="CK741" i="1" s="1"/>
  <c r="CO741" i="1"/>
  <c r="AT742" i="1"/>
  <c r="BL742" i="1" s="1"/>
  <c r="AU742" i="1"/>
  <c r="AV742" i="1"/>
  <c r="BZ742" i="1"/>
  <c r="CD742" i="1"/>
  <c r="CC742" i="1" s="1"/>
  <c r="CE742" i="1"/>
  <c r="CF742" i="1"/>
  <c r="CH742" i="1"/>
  <c r="AW742" i="1" s="1" a="1"/>
  <c r="AW742" i="1" s="1"/>
  <c r="CI742" i="1"/>
  <c r="CJ742" i="1"/>
  <c r="CK742" i="1" s="1" a="1"/>
  <c r="CK742" i="1" s="1"/>
  <c r="CO742" i="1"/>
  <c r="AT743" i="1"/>
  <c r="BL743" i="1" s="1"/>
  <c r="AU743" i="1"/>
  <c r="BM743" i="1" s="1"/>
  <c r="AV743" i="1"/>
  <c r="BZ743" i="1"/>
  <c r="CD743" i="1"/>
  <c r="CC743" i="1" s="1"/>
  <c r="CE743" i="1"/>
  <c r="CF743" i="1"/>
  <c r="CH743" i="1"/>
  <c r="AW743" i="1" s="1" a="1"/>
  <c r="AW743" i="1" s="1"/>
  <c r="CI743" i="1"/>
  <c r="CJ743" i="1"/>
  <c r="CO743" i="1"/>
  <c r="AO743" i="1" s="1"/>
  <c r="AT744" i="1"/>
  <c r="AU744" i="1"/>
  <c r="BM744" i="1" s="1"/>
  <c r="AV744" i="1"/>
  <c r="BZ744" i="1"/>
  <c r="CD744" i="1"/>
  <c r="CC744" i="1" s="1"/>
  <c r="AY744" i="1" s="1"/>
  <c r="CE744" i="1"/>
  <c r="CF744" i="1"/>
  <c r="BB744" i="1" s="1" a="1"/>
  <c r="BB744" i="1" s="1"/>
  <c r="CH744" i="1"/>
  <c r="AW744" i="1" s="1" a="1"/>
  <c r="AW744" i="1" s="1"/>
  <c r="CI744" i="1"/>
  <c r="CJ744" i="1"/>
  <c r="CK744" i="1" s="1" a="1"/>
  <c r="CK744" i="1" s="1"/>
  <c r="CO744" i="1"/>
  <c r="AT745" i="1"/>
  <c r="AU745" i="1"/>
  <c r="BM745" i="1" s="1"/>
  <c r="AV745" i="1"/>
  <c r="BZ745" i="1"/>
  <c r="CD745" i="1"/>
  <c r="CC745" i="1" s="1"/>
  <c r="AY745" i="1" s="1"/>
  <c r="CE745" i="1"/>
  <c r="CF745" i="1"/>
  <c r="CH745" i="1"/>
  <c r="AW745" i="1" s="1" a="1"/>
  <c r="AW745" i="1" s="1"/>
  <c r="CI745" i="1"/>
  <c r="CJ745" i="1"/>
  <c r="CO745" i="1"/>
  <c r="AT746" i="1"/>
  <c r="AU746" i="1"/>
  <c r="BM746" i="1" s="1"/>
  <c r="AV746" i="1"/>
  <c r="BZ746" i="1"/>
  <c r="CD746" i="1"/>
  <c r="CC746" i="1" s="1"/>
  <c r="CE746" i="1"/>
  <c r="CF746" i="1"/>
  <c r="BD746" i="1" s="1" a="1"/>
  <c r="BD746" i="1" s="1"/>
  <c r="CH746" i="1"/>
  <c r="AW746" i="1" s="1" a="1"/>
  <c r="AW746" i="1" s="1"/>
  <c r="CI746" i="1"/>
  <c r="CJ746" i="1"/>
  <c r="CO746" i="1"/>
  <c r="AT747" i="1"/>
  <c r="BL747" i="1" s="1"/>
  <c r="AU747" i="1"/>
  <c r="BM747" i="1" s="1"/>
  <c r="AV747" i="1"/>
  <c r="BZ747" i="1"/>
  <c r="CD747" i="1"/>
  <c r="CC747" i="1" s="1"/>
  <c r="CE747" i="1"/>
  <c r="CF747" i="1"/>
  <c r="CH747" i="1"/>
  <c r="AW747" i="1" s="1" a="1"/>
  <c r="AW747" i="1" s="1"/>
  <c r="CI747" i="1"/>
  <c r="CJ747" i="1"/>
  <c r="CK747" i="1" s="1" a="1"/>
  <c r="CK747" i="1" s="1"/>
  <c r="CO747" i="1"/>
  <c r="AT748" i="1"/>
  <c r="AU748" i="1"/>
  <c r="AV748" i="1"/>
  <c r="BM748" i="1"/>
  <c r="BZ748" i="1"/>
  <c r="CD748" i="1"/>
  <c r="CC748" i="1" s="1"/>
  <c r="CE748" i="1"/>
  <c r="CF748" i="1"/>
  <c r="CH748" i="1"/>
  <c r="AW748" i="1" s="1" a="1"/>
  <c r="AW748" i="1" s="1"/>
  <c r="CI748" i="1"/>
  <c r="CJ748" i="1"/>
  <c r="CO748" i="1"/>
  <c r="AT749" i="1"/>
  <c r="AU749" i="1"/>
  <c r="BM749" i="1" s="1"/>
  <c r="AV749" i="1"/>
  <c r="BZ749" i="1"/>
  <c r="CD749" i="1"/>
  <c r="CC749" i="1" s="1"/>
  <c r="CE749" i="1"/>
  <c r="CF749" i="1"/>
  <c r="CH749" i="1"/>
  <c r="AW749" i="1" s="1" a="1"/>
  <c r="AW749" i="1" s="1"/>
  <c r="CI749" i="1"/>
  <c r="CJ749" i="1"/>
  <c r="CO749" i="1"/>
  <c r="AT750" i="1"/>
  <c r="AU750" i="1"/>
  <c r="BM750" i="1" s="1"/>
  <c r="AV750" i="1"/>
  <c r="BZ750" i="1"/>
  <c r="CD750" i="1"/>
  <c r="CC750" i="1" s="1"/>
  <c r="CE750" i="1"/>
  <c r="CF750" i="1"/>
  <c r="CH750" i="1"/>
  <c r="AW750" i="1" s="1" a="1"/>
  <c r="AW750" i="1" s="1"/>
  <c r="CI750" i="1"/>
  <c r="CJ750" i="1"/>
  <c r="CO750" i="1"/>
  <c r="AT751" i="1"/>
  <c r="BL751" i="1" s="1"/>
  <c r="AU751" i="1"/>
  <c r="BM751" i="1" s="1"/>
  <c r="AV751" i="1"/>
  <c r="BZ751" i="1"/>
  <c r="CD751" i="1"/>
  <c r="CC751" i="1" s="1"/>
  <c r="CE751" i="1"/>
  <c r="CF751" i="1"/>
  <c r="CH751" i="1"/>
  <c r="AW751" i="1" s="1" a="1"/>
  <c r="AW751" i="1" s="1"/>
  <c r="CI751" i="1"/>
  <c r="CJ751" i="1"/>
  <c r="CK751" i="1" s="1" a="1"/>
  <c r="CK751" i="1" s="1"/>
  <c r="CO751" i="1"/>
  <c r="AT752" i="1"/>
  <c r="AU752" i="1"/>
  <c r="BM752" i="1" s="1"/>
  <c r="AV752" i="1"/>
  <c r="BZ752" i="1"/>
  <c r="CD752" i="1"/>
  <c r="CC752" i="1" s="1"/>
  <c r="CE752" i="1"/>
  <c r="CF752" i="1"/>
  <c r="CH752" i="1"/>
  <c r="AW752" i="1" s="1" a="1"/>
  <c r="AW752" i="1" s="1"/>
  <c r="CI752" i="1"/>
  <c r="CJ752" i="1"/>
  <c r="CO752" i="1"/>
  <c r="AT753" i="1"/>
  <c r="AU753" i="1"/>
  <c r="BM753" i="1" s="1"/>
  <c r="AV753" i="1"/>
  <c r="BZ753" i="1"/>
  <c r="CD753" i="1"/>
  <c r="CC753" i="1" s="1"/>
  <c r="AY753" i="1" s="1"/>
  <c r="CE753" i="1"/>
  <c r="CF753" i="1"/>
  <c r="BA753" i="1" s="1" a="1"/>
  <c r="BA753" i="1" s="1"/>
  <c r="CH753" i="1"/>
  <c r="AW753" i="1" s="1" a="1"/>
  <c r="AW753" i="1" s="1"/>
  <c r="CI753" i="1"/>
  <c r="CJ753" i="1"/>
  <c r="CO753" i="1"/>
  <c r="BV753" i="1" s="1" a="1"/>
  <c r="BV753" i="1" s="1"/>
  <c r="AT754" i="1"/>
  <c r="BL754" i="1" s="1"/>
  <c r="AU754" i="1"/>
  <c r="BM754" i="1" s="1"/>
  <c r="AV754" i="1"/>
  <c r="BZ754" i="1"/>
  <c r="CD754" i="1"/>
  <c r="CC754" i="1" s="1"/>
  <c r="CB754" i="1" s="1"/>
  <c r="CE754" i="1"/>
  <c r="CF754" i="1"/>
  <c r="CH754" i="1"/>
  <c r="AW754" i="1" s="1" a="1"/>
  <c r="AW754" i="1" s="1"/>
  <c r="CI754" i="1"/>
  <c r="CJ754" i="1"/>
  <c r="CK754" i="1" s="1" a="1"/>
  <c r="CK754" i="1" s="1"/>
  <c r="CO754" i="1"/>
  <c r="AO754" i="1" s="1"/>
  <c r="AT755" i="1"/>
  <c r="BL755" i="1" s="1"/>
  <c r="AU755" i="1"/>
  <c r="AV755" i="1"/>
  <c r="BM755" i="1"/>
  <c r="BZ755" i="1"/>
  <c r="CD755" i="1"/>
  <c r="CC755" i="1" s="1"/>
  <c r="CE755" i="1"/>
  <c r="CF755" i="1"/>
  <c r="CH755" i="1"/>
  <c r="AW755" i="1" s="1" a="1"/>
  <c r="AW755" i="1" s="1"/>
  <c r="CI755" i="1"/>
  <c r="CJ755" i="1"/>
  <c r="CL755" i="1" s="1" a="1"/>
  <c r="CL755" i="1" s="1"/>
  <c r="CO755" i="1"/>
  <c r="AT756" i="1"/>
  <c r="AU756" i="1"/>
  <c r="BM756" i="1" s="1"/>
  <c r="AV756" i="1"/>
  <c r="BZ756" i="1"/>
  <c r="CD756" i="1"/>
  <c r="CC756" i="1" s="1"/>
  <c r="AY756" i="1" s="1"/>
  <c r="CE756" i="1"/>
  <c r="CF756" i="1"/>
  <c r="CH756" i="1"/>
  <c r="AW756" i="1" s="1" a="1"/>
  <c r="AW756" i="1" s="1"/>
  <c r="CI756" i="1"/>
  <c r="CJ756" i="1"/>
  <c r="CM756" i="1" s="1" a="1"/>
  <c r="CM756" i="1" s="1"/>
  <c r="CO756" i="1"/>
  <c r="AT757" i="1"/>
  <c r="AU757" i="1"/>
  <c r="BM757" i="1" s="1"/>
  <c r="AV757" i="1"/>
  <c r="BZ757" i="1"/>
  <c r="CD757" i="1"/>
  <c r="CC757" i="1" s="1"/>
  <c r="CE757" i="1"/>
  <c r="CF757" i="1"/>
  <c r="CH757" i="1"/>
  <c r="AW757" i="1" s="1" a="1"/>
  <c r="AW757" i="1" s="1"/>
  <c r="CI757" i="1"/>
  <c r="CJ757" i="1"/>
  <c r="CO757" i="1"/>
  <c r="BV757" i="1" s="1" a="1"/>
  <c r="BV757" i="1" s="1"/>
  <c r="AT758" i="1"/>
  <c r="AU758" i="1"/>
  <c r="BM758" i="1" s="1"/>
  <c r="AV758" i="1"/>
  <c r="BZ758" i="1"/>
  <c r="CD758" i="1"/>
  <c r="CC758" i="1" s="1"/>
  <c r="CE758" i="1"/>
  <c r="CF758" i="1"/>
  <c r="CH758" i="1"/>
  <c r="AW758" i="1" s="1" a="1"/>
  <c r="AW758" i="1" s="1"/>
  <c r="CI758" i="1"/>
  <c r="CJ758" i="1"/>
  <c r="CM758" i="1" s="1" a="1"/>
  <c r="CM758" i="1" s="1"/>
  <c r="CO758" i="1"/>
  <c r="AT759" i="1"/>
  <c r="BL759" i="1" s="1"/>
  <c r="AU759" i="1"/>
  <c r="BM759" i="1" s="1"/>
  <c r="AV759" i="1"/>
  <c r="BZ759" i="1"/>
  <c r="CD759" i="1"/>
  <c r="CC759" i="1" s="1"/>
  <c r="CE759" i="1"/>
  <c r="CF759" i="1"/>
  <c r="CH759" i="1"/>
  <c r="AW759" i="1" s="1" a="1"/>
  <c r="AW759" i="1" s="1"/>
  <c r="CI759" i="1"/>
  <c r="CJ759" i="1"/>
  <c r="CK759" i="1" s="1" a="1"/>
  <c r="CK759" i="1" s="1"/>
  <c r="CO759" i="1"/>
  <c r="AT760" i="1"/>
  <c r="AU760" i="1"/>
  <c r="BM760" i="1" s="1"/>
  <c r="AV760" i="1"/>
  <c r="BZ760" i="1"/>
  <c r="CD760" i="1"/>
  <c r="CC760" i="1" s="1"/>
  <c r="CE760" i="1"/>
  <c r="CF760" i="1"/>
  <c r="CH760" i="1"/>
  <c r="AW760" i="1" s="1" a="1"/>
  <c r="AW760" i="1" s="1"/>
  <c r="CI760" i="1"/>
  <c r="CJ760" i="1"/>
  <c r="CO760" i="1"/>
  <c r="AT761" i="1"/>
  <c r="AU761" i="1"/>
  <c r="BM761" i="1" s="1"/>
  <c r="AV761" i="1"/>
  <c r="BZ761" i="1"/>
  <c r="CD761" i="1"/>
  <c r="CC761" i="1" s="1"/>
  <c r="AY761" i="1" s="1"/>
  <c r="CE761" i="1"/>
  <c r="CF761" i="1"/>
  <c r="CH761" i="1"/>
  <c r="AW761" i="1" s="1" a="1"/>
  <c r="AW761" i="1" s="1"/>
  <c r="CI761" i="1"/>
  <c r="CJ761" i="1"/>
  <c r="CL761" i="1" s="1" a="1"/>
  <c r="CL761" i="1" s="1"/>
  <c r="CK761" i="1" a="1"/>
  <c r="CK761" i="1" s="1"/>
  <c r="CO761" i="1"/>
  <c r="AT762" i="1"/>
  <c r="BL762" i="1" s="1"/>
  <c r="AU762" i="1"/>
  <c r="BM762" i="1" s="1"/>
  <c r="AV762" i="1"/>
  <c r="BZ762" i="1"/>
  <c r="CD762" i="1"/>
  <c r="CC762" i="1" s="1"/>
  <c r="CE762" i="1"/>
  <c r="CF762" i="1"/>
  <c r="CH762" i="1"/>
  <c r="AW762" i="1" s="1" a="1"/>
  <c r="AW762" i="1" s="1"/>
  <c r="CI762" i="1"/>
  <c r="CJ762" i="1"/>
  <c r="CK762" i="1" s="1" a="1"/>
  <c r="CK762" i="1" s="1"/>
  <c r="CN762" i="1" a="1"/>
  <c r="CN762" i="1" s="1"/>
  <c r="CO762" i="1"/>
  <c r="AO762" i="1" s="1"/>
  <c r="AT763" i="1"/>
  <c r="BL763" i="1" s="1"/>
  <c r="AU763" i="1"/>
  <c r="BM763" i="1" s="1"/>
  <c r="AV763" i="1"/>
  <c r="BZ763" i="1"/>
  <c r="CD763" i="1"/>
  <c r="CC763" i="1" s="1"/>
  <c r="CE763" i="1"/>
  <c r="CF763" i="1"/>
  <c r="CH763" i="1"/>
  <c r="AW763" i="1" s="1" a="1"/>
  <c r="AW763" i="1" s="1"/>
  <c r="CI763" i="1"/>
  <c r="CJ763" i="1"/>
  <c r="CL763" i="1" s="1" a="1"/>
  <c r="CL763" i="1" s="1"/>
  <c r="CO763" i="1"/>
  <c r="AT764" i="1"/>
  <c r="AU764" i="1"/>
  <c r="BM764" i="1" s="1"/>
  <c r="AV764" i="1"/>
  <c r="BZ764" i="1"/>
  <c r="CD764" i="1"/>
  <c r="CC764" i="1" s="1"/>
  <c r="CE764" i="1"/>
  <c r="CF764" i="1"/>
  <c r="CH764" i="1"/>
  <c r="AW764" i="1" s="1" a="1"/>
  <c r="AW764" i="1" s="1"/>
  <c r="CI764" i="1"/>
  <c r="CJ764" i="1"/>
  <c r="CK764" i="1" s="1" a="1"/>
  <c r="CK764" i="1" s="1"/>
  <c r="CO764" i="1"/>
  <c r="AT765" i="1"/>
  <c r="AU765" i="1"/>
  <c r="BM765" i="1" s="1"/>
  <c r="AV765" i="1"/>
  <c r="BZ765" i="1"/>
  <c r="CD765" i="1"/>
  <c r="CC765" i="1" s="1"/>
  <c r="CE765" i="1"/>
  <c r="CF765" i="1"/>
  <c r="CH765" i="1"/>
  <c r="AW765" i="1" s="1" a="1"/>
  <c r="AW765" i="1" s="1"/>
  <c r="CI765" i="1"/>
  <c r="CJ765" i="1"/>
  <c r="CN765" i="1" s="1" a="1"/>
  <c r="CN765" i="1" s="1"/>
  <c r="CO765" i="1"/>
  <c r="BX765" i="1" s="1" a="1"/>
  <c r="BX765" i="1" s="1"/>
  <c r="AT766" i="1"/>
  <c r="AU766" i="1"/>
  <c r="BM766" i="1" s="1"/>
  <c r="AV766" i="1"/>
  <c r="BZ766" i="1"/>
  <c r="CD766" i="1"/>
  <c r="CC766" i="1" s="1"/>
  <c r="CE766" i="1"/>
  <c r="CF766" i="1"/>
  <c r="CH766" i="1"/>
  <c r="AW766" i="1" s="1" a="1"/>
  <c r="AW766" i="1" s="1"/>
  <c r="CI766" i="1"/>
  <c r="CJ766" i="1"/>
  <c r="CO766" i="1"/>
  <c r="AT767" i="1"/>
  <c r="BL767" i="1" s="1"/>
  <c r="AU767" i="1"/>
  <c r="BM767" i="1" s="1"/>
  <c r="AV767" i="1"/>
  <c r="BZ767" i="1"/>
  <c r="CD767" i="1"/>
  <c r="CC767" i="1" s="1"/>
  <c r="CE767" i="1"/>
  <c r="CF767" i="1"/>
  <c r="CH767" i="1"/>
  <c r="AW767" i="1" s="1" a="1"/>
  <c r="AW767" i="1" s="1"/>
  <c r="CI767" i="1"/>
  <c r="CJ767" i="1"/>
  <c r="CK767" i="1" s="1" a="1"/>
  <c r="CK767" i="1" s="1"/>
  <c r="CO767" i="1"/>
  <c r="AT768" i="1"/>
  <c r="AU768" i="1"/>
  <c r="AV768" i="1"/>
  <c r="BM768" i="1"/>
  <c r="BZ768" i="1"/>
  <c r="CD768" i="1"/>
  <c r="CC768" i="1" s="1"/>
  <c r="CE768" i="1"/>
  <c r="CF768" i="1"/>
  <c r="BJ768" i="1" s="1" a="1"/>
  <c r="BJ768" i="1" s="1"/>
  <c r="CH768" i="1"/>
  <c r="AW768" i="1" s="1" a="1"/>
  <c r="AW768" i="1" s="1"/>
  <c r="CI768" i="1"/>
  <c r="CJ768" i="1"/>
  <c r="CM768" i="1" a="1"/>
  <c r="CM768" i="1" s="1"/>
  <c r="CO768" i="1"/>
  <c r="AT769" i="1"/>
  <c r="AU769" i="1"/>
  <c r="BM769" i="1" s="1"/>
  <c r="AV769" i="1"/>
  <c r="BZ769" i="1"/>
  <c r="CD769" i="1"/>
  <c r="CC769" i="1" s="1"/>
  <c r="AY769" i="1" s="1"/>
  <c r="CE769" i="1"/>
  <c r="CF769" i="1"/>
  <c r="CH769" i="1"/>
  <c r="AW769" i="1" s="1" a="1"/>
  <c r="AW769" i="1" s="1"/>
  <c r="CI769" i="1"/>
  <c r="CJ769" i="1"/>
  <c r="CO769" i="1"/>
  <c r="BU769" i="1" s="1" a="1"/>
  <c r="BU769" i="1" s="1"/>
  <c r="AT770" i="1"/>
  <c r="BL770" i="1" s="1"/>
  <c r="AU770" i="1"/>
  <c r="BM770" i="1" s="1"/>
  <c r="AV770" i="1"/>
  <c r="BZ770" i="1"/>
  <c r="CD770" i="1"/>
  <c r="CC770" i="1" s="1"/>
  <c r="CE770" i="1"/>
  <c r="CF770" i="1"/>
  <c r="CH770" i="1"/>
  <c r="AW770" i="1" s="1" a="1"/>
  <c r="AW770" i="1" s="1"/>
  <c r="CI770" i="1"/>
  <c r="CJ770" i="1"/>
  <c r="CK770" i="1" s="1" a="1"/>
  <c r="CK770" i="1" s="1"/>
  <c r="CO770" i="1"/>
  <c r="AT771" i="1"/>
  <c r="BL771" i="1" s="1"/>
  <c r="AU771" i="1"/>
  <c r="BM771" i="1" s="1"/>
  <c r="AV771" i="1"/>
  <c r="BZ771" i="1"/>
  <c r="CD771" i="1"/>
  <c r="CC771" i="1" s="1"/>
  <c r="CE771" i="1"/>
  <c r="CF771" i="1"/>
  <c r="CH771" i="1"/>
  <c r="AW771" i="1" s="1" a="1"/>
  <c r="AW771" i="1" s="1"/>
  <c r="CI771" i="1"/>
  <c r="CJ771" i="1"/>
  <c r="CL771" i="1" a="1"/>
  <c r="CL771" i="1" s="1"/>
  <c r="CO771" i="1"/>
  <c r="AT772" i="1"/>
  <c r="AU772" i="1"/>
  <c r="BM772" i="1" s="1"/>
  <c r="AV772" i="1"/>
  <c r="BZ772" i="1"/>
  <c r="CD772" i="1"/>
  <c r="CC772" i="1" s="1"/>
  <c r="CE772" i="1"/>
  <c r="CF772" i="1"/>
  <c r="CH772" i="1"/>
  <c r="AW772" i="1" s="1" a="1"/>
  <c r="AW772" i="1" s="1"/>
  <c r="CI772" i="1"/>
  <c r="CJ772" i="1"/>
  <c r="CM772" i="1" s="1" a="1"/>
  <c r="CM772" i="1" s="1"/>
  <c r="CO772" i="1"/>
  <c r="AT773" i="1"/>
  <c r="AU773" i="1"/>
  <c r="BM773" i="1" s="1"/>
  <c r="AV773" i="1"/>
  <c r="BZ773" i="1"/>
  <c r="CD773" i="1"/>
  <c r="CC773" i="1" s="1"/>
  <c r="CE773" i="1"/>
  <c r="CF773" i="1"/>
  <c r="CH773" i="1"/>
  <c r="AW773" i="1" s="1" a="1"/>
  <c r="AW773" i="1" s="1"/>
  <c r="CI773" i="1"/>
  <c r="CJ773" i="1"/>
  <c r="CO773" i="1"/>
  <c r="AT774" i="1"/>
  <c r="AU774" i="1"/>
  <c r="BM774" i="1" s="1"/>
  <c r="AV774" i="1"/>
  <c r="BZ774" i="1"/>
  <c r="CD774" i="1"/>
  <c r="CC774" i="1" s="1"/>
  <c r="CE774" i="1"/>
  <c r="CF774" i="1"/>
  <c r="CH774" i="1"/>
  <c r="AW774" i="1" s="1" a="1"/>
  <c r="AW774" i="1" s="1"/>
  <c r="CI774" i="1"/>
  <c r="CJ774" i="1"/>
  <c r="CK774" i="1" s="1" a="1"/>
  <c r="CK774" i="1" s="1"/>
  <c r="CM774" i="1" a="1"/>
  <c r="CM774" i="1" s="1"/>
  <c r="CO774" i="1"/>
  <c r="AT775" i="1"/>
  <c r="BL775" i="1" s="1"/>
  <c r="AU775" i="1"/>
  <c r="BM775" i="1" s="1"/>
  <c r="AV775" i="1"/>
  <c r="BZ775" i="1"/>
  <c r="CD775" i="1"/>
  <c r="CC775" i="1" s="1"/>
  <c r="CE775" i="1"/>
  <c r="CF775" i="1"/>
  <c r="CH775" i="1"/>
  <c r="AW775" i="1" s="1" a="1"/>
  <c r="AW775" i="1" s="1"/>
  <c r="CI775" i="1"/>
  <c r="CJ775" i="1"/>
  <c r="CL775" i="1" s="1" a="1"/>
  <c r="CL775" i="1" s="1"/>
  <c r="CO775" i="1"/>
  <c r="AT776" i="1"/>
  <c r="AU776" i="1"/>
  <c r="AV776" i="1"/>
  <c r="BM776" i="1"/>
  <c r="BZ776" i="1"/>
  <c r="CD776" i="1"/>
  <c r="CC776" i="1" s="1"/>
  <c r="CE776" i="1"/>
  <c r="CF776" i="1"/>
  <c r="CH776" i="1"/>
  <c r="AW776" i="1" s="1" a="1"/>
  <c r="AW776" i="1" s="1"/>
  <c r="CI776" i="1"/>
  <c r="CJ776" i="1"/>
  <c r="CM776" i="1" s="1" a="1"/>
  <c r="CM776" i="1" s="1"/>
  <c r="CO776" i="1"/>
  <c r="BV776" i="1" s="1" a="1"/>
  <c r="BV776" i="1" s="1"/>
  <c r="AT777" i="1"/>
  <c r="AU777" i="1"/>
  <c r="BM777" i="1" s="1"/>
  <c r="AV777" i="1"/>
  <c r="BZ777" i="1"/>
  <c r="CD777" i="1"/>
  <c r="CC777" i="1" s="1"/>
  <c r="CE777" i="1"/>
  <c r="CF777" i="1"/>
  <c r="CH777" i="1"/>
  <c r="AW777" i="1" s="1" a="1"/>
  <c r="AW777" i="1" s="1"/>
  <c r="CI777" i="1"/>
  <c r="CJ777" i="1"/>
  <c r="CM777" i="1" s="1" a="1"/>
  <c r="CM777" i="1" s="1"/>
  <c r="CO777" i="1"/>
  <c r="AT778" i="1"/>
  <c r="BL778" i="1" s="1"/>
  <c r="AU778" i="1"/>
  <c r="BM778" i="1" s="1"/>
  <c r="AV778" i="1"/>
  <c r="BZ778" i="1"/>
  <c r="CD778" i="1"/>
  <c r="CC778" i="1" s="1"/>
  <c r="CB778" i="1" s="1"/>
  <c r="CE778" i="1"/>
  <c r="CF778" i="1"/>
  <c r="BF778" i="1" s="1" a="1"/>
  <c r="BF778" i="1" s="1"/>
  <c r="CH778" i="1"/>
  <c r="AW778" i="1" s="1" a="1"/>
  <c r="AW778" i="1" s="1"/>
  <c r="CI778" i="1"/>
  <c r="CJ778" i="1"/>
  <c r="CK778" i="1" s="1" a="1"/>
  <c r="CK778" i="1" s="1"/>
  <c r="CM778" i="1" a="1"/>
  <c r="CM778" i="1" s="1"/>
  <c r="CO778" i="1"/>
  <c r="AT779" i="1"/>
  <c r="BL779" i="1" s="1"/>
  <c r="AU779" i="1"/>
  <c r="BM779" i="1" s="1"/>
  <c r="AV779" i="1"/>
  <c r="BZ779" i="1"/>
  <c r="CD779" i="1"/>
  <c r="CC779" i="1" s="1"/>
  <c r="CE779" i="1"/>
  <c r="CF779" i="1"/>
  <c r="CH779" i="1"/>
  <c r="AW779" i="1" s="1" a="1"/>
  <c r="AW779" i="1" s="1"/>
  <c r="CI779" i="1"/>
  <c r="CJ779" i="1"/>
  <c r="CO779" i="1"/>
  <c r="AT780" i="1"/>
  <c r="AU780" i="1"/>
  <c r="AV780" i="1"/>
  <c r="BM780" i="1"/>
  <c r="BZ780" i="1"/>
  <c r="CD780" i="1"/>
  <c r="CC780" i="1" s="1"/>
  <c r="CB780" i="1" s="1"/>
  <c r="CE780" i="1"/>
  <c r="CF780" i="1"/>
  <c r="CH780" i="1"/>
  <c r="AW780" i="1" s="1" a="1"/>
  <c r="AW780" i="1" s="1"/>
  <c r="CI780" i="1"/>
  <c r="CJ780" i="1"/>
  <c r="CM780" i="1" s="1" a="1"/>
  <c r="CM780" i="1" s="1"/>
  <c r="CO780" i="1"/>
  <c r="AT781" i="1"/>
  <c r="BL781" i="1" s="1"/>
  <c r="AU781" i="1"/>
  <c r="AV781" i="1"/>
  <c r="BZ781" i="1"/>
  <c r="CD781" i="1"/>
  <c r="CC781" i="1" s="1"/>
  <c r="CE781" i="1"/>
  <c r="CF781" i="1"/>
  <c r="CH781" i="1"/>
  <c r="AW781" i="1" s="1" a="1"/>
  <c r="AW781" i="1" s="1"/>
  <c r="CI781" i="1"/>
  <c r="CJ781" i="1"/>
  <c r="CL781" i="1" s="1" a="1"/>
  <c r="CL781" i="1" s="1"/>
  <c r="CO781" i="1"/>
  <c r="BT781" i="1" s="1" a="1"/>
  <c r="BT781" i="1" s="1"/>
  <c r="AT782" i="1"/>
  <c r="AU782" i="1"/>
  <c r="BM782" i="1" s="1"/>
  <c r="AV782" i="1"/>
  <c r="BZ782" i="1"/>
  <c r="CD782" i="1"/>
  <c r="CC782" i="1" s="1"/>
  <c r="CE782" i="1"/>
  <c r="CF782" i="1"/>
  <c r="CH782" i="1"/>
  <c r="AW782" i="1" s="1" a="1"/>
  <c r="AW782" i="1" s="1"/>
  <c r="CI782" i="1"/>
  <c r="CJ782" i="1"/>
  <c r="CN782" i="1" s="1" a="1"/>
  <c r="CN782" i="1" s="1"/>
  <c r="CO782" i="1"/>
  <c r="BU782" i="1" s="1" a="1"/>
  <c r="BU782" i="1" s="1"/>
  <c r="AT783" i="1"/>
  <c r="BL783" i="1" s="1"/>
  <c r="AU783" i="1"/>
  <c r="BM783" i="1" s="1"/>
  <c r="AV783" i="1"/>
  <c r="BZ783" i="1"/>
  <c r="CD783" i="1"/>
  <c r="CC783" i="1" s="1"/>
  <c r="CB783" i="1" s="1"/>
  <c r="CE783" i="1"/>
  <c r="CF783" i="1"/>
  <c r="CH783" i="1"/>
  <c r="AW783" i="1" s="1" a="1"/>
  <c r="AW783" i="1" s="1"/>
  <c r="CI783" i="1"/>
  <c r="CJ783" i="1"/>
  <c r="CM783" i="1" s="1" a="1"/>
  <c r="CM783" i="1" s="1"/>
  <c r="CO783" i="1"/>
  <c r="AO783" i="1" s="1"/>
  <c r="AT784" i="1"/>
  <c r="AU784" i="1"/>
  <c r="BM784" i="1" s="1"/>
  <c r="AV784" i="1"/>
  <c r="BZ784" i="1"/>
  <c r="CD784" i="1"/>
  <c r="CC784" i="1" s="1"/>
  <c r="CB784" i="1" s="1"/>
  <c r="CE784" i="1"/>
  <c r="CF784" i="1"/>
  <c r="CH784" i="1"/>
  <c r="AW784" i="1" s="1" a="1"/>
  <c r="AW784" i="1" s="1"/>
  <c r="CI784" i="1"/>
  <c r="CJ784" i="1"/>
  <c r="CM784" i="1" s="1" a="1"/>
  <c r="CM784" i="1" s="1"/>
  <c r="CO784" i="1"/>
  <c r="AT785" i="1"/>
  <c r="AU785" i="1"/>
  <c r="BM785" i="1" s="1"/>
  <c r="AV785" i="1"/>
  <c r="BZ785" i="1"/>
  <c r="CD785" i="1"/>
  <c r="CC785" i="1" s="1"/>
  <c r="AY785" i="1" s="1"/>
  <c r="CE785" i="1"/>
  <c r="CF785" i="1"/>
  <c r="CH785" i="1"/>
  <c r="AW785" i="1" s="1" a="1"/>
  <c r="AW785" i="1" s="1"/>
  <c r="CI785" i="1"/>
  <c r="CJ785" i="1"/>
  <c r="CO785" i="1"/>
  <c r="AT786" i="1"/>
  <c r="BL786" i="1" s="1"/>
  <c r="AU786" i="1"/>
  <c r="BM786" i="1" s="1"/>
  <c r="AV786" i="1"/>
  <c r="BZ786" i="1"/>
  <c r="CC786" i="1"/>
  <c r="CD786" i="1"/>
  <c r="CE786" i="1"/>
  <c r="CF786" i="1"/>
  <c r="CH786" i="1"/>
  <c r="AW786" i="1" s="1" a="1"/>
  <c r="AW786" i="1" s="1"/>
  <c r="CI786" i="1"/>
  <c r="CJ786" i="1"/>
  <c r="CO786" i="1"/>
  <c r="AO786" i="1" s="1"/>
  <c r="AT787" i="1"/>
  <c r="BL787" i="1" s="1"/>
  <c r="AU787" i="1"/>
  <c r="AV787" i="1"/>
  <c r="BM787" i="1"/>
  <c r="BZ787" i="1"/>
  <c r="CD787" i="1"/>
  <c r="CC787" i="1" s="1"/>
  <c r="CE787" i="1"/>
  <c r="CF787" i="1"/>
  <c r="CH787" i="1"/>
  <c r="AW787" i="1" s="1" a="1"/>
  <c r="AW787" i="1" s="1"/>
  <c r="CI787" i="1"/>
  <c r="CJ787" i="1"/>
  <c r="CL787" i="1" s="1" a="1"/>
  <c r="CL787" i="1" s="1"/>
  <c r="CO787" i="1"/>
  <c r="AT788" i="1"/>
  <c r="AU788" i="1"/>
  <c r="BM788" i="1" s="1"/>
  <c r="AV788" i="1"/>
  <c r="BZ788" i="1"/>
  <c r="CD788" i="1"/>
  <c r="CC788" i="1" s="1"/>
  <c r="AY788" i="1" s="1"/>
  <c r="CE788" i="1"/>
  <c r="CF788" i="1"/>
  <c r="CH788" i="1"/>
  <c r="AW788" i="1" s="1" a="1"/>
  <c r="AW788" i="1" s="1"/>
  <c r="CI788" i="1"/>
  <c r="CJ788" i="1"/>
  <c r="CM788" i="1" s="1" a="1"/>
  <c r="CM788" i="1" s="1"/>
  <c r="CK788" i="1" a="1"/>
  <c r="CK788" i="1" s="1"/>
  <c r="CO788" i="1"/>
  <c r="AT789" i="1"/>
  <c r="BL789" i="1" s="1"/>
  <c r="AU789" i="1"/>
  <c r="AV789" i="1"/>
  <c r="BZ789" i="1"/>
  <c r="CD789" i="1"/>
  <c r="CC789" i="1" s="1"/>
  <c r="CE789" i="1"/>
  <c r="CF789" i="1"/>
  <c r="CH789" i="1"/>
  <c r="AW789" i="1" s="1" a="1"/>
  <c r="AW789" i="1" s="1"/>
  <c r="CI789" i="1"/>
  <c r="CJ789" i="1"/>
  <c r="CN789" i="1" s="1" a="1"/>
  <c r="CN789" i="1" s="1"/>
  <c r="CM789" i="1" a="1"/>
  <c r="CM789" i="1" s="1"/>
  <c r="CO789" i="1"/>
  <c r="BW789" i="1" s="1" a="1"/>
  <c r="BW789" i="1" s="1"/>
  <c r="AT790" i="1"/>
  <c r="AU790" i="1"/>
  <c r="BM790" i="1" s="1"/>
  <c r="AV790" i="1"/>
  <c r="BZ790" i="1"/>
  <c r="CD790" i="1"/>
  <c r="CC790" i="1" s="1"/>
  <c r="CE790" i="1"/>
  <c r="CF790" i="1"/>
  <c r="CH790" i="1"/>
  <c r="AW790" i="1" s="1" a="1"/>
  <c r="AW790" i="1" s="1"/>
  <c r="CI790" i="1"/>
  <c r="CJ790" i="1"/>
  <c r="CN790" i="1" s="1" a="1"/>
  <c r="CN790" i="1" s="1"/>
  <c r="CO790" i="1"/>
  <c r="AT791" i="1"/>
  <c r="AU791" i="1"/>
  <c r="BM791" i="1" s="1"/>
  <c r="AV791" i="1"/>
  <c r="BL791" i="1"/>
  <c r="BZ791" i="1"/>
  <c r="CD791" i="1"/>
  <c r="CC791" i="1" s="1"/>
  <c r="CB791" i="1" s="1"/>
  <c r="CE791" i="1"/>
  <c r="CF791" i="1"/>
  <c r="CH791" i="1"/>
  <c r="AW791" i="1" s="1" a="1"/>
  <c r="AW791" i="1" s="1"/>
  <c r="CI791" i="1"/>
  <c r="CJ791" i="1"/>
  <c r="CM791" i="1" s="1" a="1"/>
  <c r="CM791" i="1" s="1"/>
  <c r="CK791" i="1" a="1"/>
  <c r="CK791" i="1" s="1"/>
  <c r="CO791" i="1"/>
  <c r="AT792" i="1"/>
  <c r="AU792" i="1"/>
  <c r="BM792" i="1" s="1"/>
  <c r="AV792" i="1"/>
  <c r="BZ792" i="1"/>
  <c r="CD792" i="1"/>
  <c r="CC792" i="1" s="1"/>
  <c r="CB792" i="1" s="1"/>
  <c r="CE792" i="1"/>
  <c r="CF792" i="1"/>
  <c r="CH792" i="1"/>
  <c r="AW792" i="1" s="1" a="1"/>
  <c r="AW792" i="1" s="1"/>
  <c r="CI792" i="1"/>
  <c r="CJ792" i="1"/>
  <c r="CM792" i="1" s="1" a="1"/>
  <c r="CM792" i="1" s="1"/>
  <c r="CO792" i="1"/>
  <c r="BW792" i="1" s="1" a="1"/>
  <c r="BW792" i="1" s="1"/>
  <c r="AT793" i="1"/>
  <c r="AU793" i="1"/>
  <c r="BM793" i="1" s="1"/>
  <c r="AV793" i="1"/>
  <c r="BB793" i="1" a="1"/>
  <c r="BB793" i="1" s="1"/>
  <c r="BZ793" i="1"/>
  <c r="CD793" i="1"/>
  <c r="CC793" i="1" s="1"/>
  <c r="CE793" i="1"/>
  <c r="CF793" i="1"/>
  <c r="CH793" i="1"/>
  <c r="AW793" i="1" s="1" a="1"/>
  <c r="AW793" i="1" s="1"/>
  <c r="CI793" i="1"/>
  <c r="CJ793" i="1"/>
  <c r="CN793" i="1" s="1" a="1"/>
  <c r="CN793" i="1" s="1"/>
  <c r="CO793" i="1"/>
  <c r="AT794" i="1"/>
  <c r="BL794" i="1" s="1"/>
  <c r="AU794" i="1"/>
  <c r="BM794" i="1" s="1"/>
  <c r="AV794" i="1"/>
  <c r="BZ794" i="1"/>
  <c r="CD794" i="1"/>
  <c r="CC794" i="1" s="1"/>
  <c r="CB794" i="1" s="1"/>
  <c r="CE794" i="1"/>
  <c r="CF794" i="1"/>
  <c r="CH794" i="1"/>
  <c r="AW794" i="1" s="1" a="1"/>
  <c r="AW794" i="1" s="1"/>
  <c r="CI794" i="1"/>
  <c r="CJ794" i="1"/>
  <c r="CO794" i="1"/>
  <c r="AO794" i="1" s="1"/>
  <c r="AT795" i="1"/>
  <c r="BL795" i="1" s="1"/>
  <c r="AU795" i="1"/>
  <c r="BM795" i="1" s="1"/>
  <c r="AV795" i="1"/>
  <c r="BZ795" i="1"/>
  <c r="CD795" i="1"/>
  <c r="CC795" i="1" s="1"/>
  <c r="CE795" i="1"/>
  <c r="CF795" i="1"/>
  <c r="CH795" i="1"/>
  <c r="AW795" i="1" s="1" a="1"/>
  <c r="AW795" i="1" s="1"/>
  <c r="CI795" i="1"/>
  <c r="CJ795" i="1"/>
  <c r="CL795" i="1" s="1" a="1"/>
  <c r="CL795" i="1" s="1"/>
  <c r="CO795" i="1"/>
  <c r="AT796" i="1"/>
  <c r="AU796" i="1"/>
  <c r="AV796" i="1"/>
  <c r="BM796" i="1"/>
  <c r="BZ796" i="1"/>
  <c r="CD796" i="1"/>
  <c r="CC796" i="1" s="1"/>
  <c r="AY796" i="1" s="1"/>
  <c r="CE796" i="1"/>
  <c r="CF796" i="1"/>
  <c r="CH796" i="1"/>
  <c r="AW796" i="1" s="1" a="1"/>
  <c r="AW796" i="1" s="1"/>
  <c r="CI796" i="1"/>
  <c r="CJ796" i="1"/>
  <c r="CO796" i="1"/>
  <c r="AT797" i="1"/>
  <c r="BL797" i="1" s="1"/>
  <c r="AU797" i="1"/>
  <c r="AV797" i="1"/>
  <c r="BZ797" i="1"/>
  <c r="CD797" i="1"/>
  <c r="CC797" i="1" s="1"/>
  <c r="CE797" i="1"/>
  <c r="CF797" i="1"/>
  <c r="CH797" i="1"/>
  <c r="AW797" i="1" s="1" a="1"/>
  <c r="AW797" i="1" s="1"/>
  <c r="CI797" i="1"/>
  <c r="CJ797" i="1"/>
  <c r="CL797" i="1" s="1" a="1"/>
  <c r="CL797" i="1" s="1"/>
  <c r="CO797" i="1"/>
  <c r="BT797" i="1" s="1" a="1"/>
  <c r="BT797" i="1" s="1"/>
  <c r="AT798" i="1"/>
  <c r="AU798" i="1"/>
  <c r="BM798" i="1" s="1"/>
  <c r="AV798" i="1"/>
  <c r="BZ798" i="1"/>
  <c r="CD798" i="1"/>
  <c r="CC798" i="1" s="1"/>
  <c r="CE798" i="1"/>
  <c r="CF798" i="1"/>
  <c r="CH798" i="1"/>
  <c r="AW798" i="1" s="1" a="1"/>
  <c r="AW798" i="1" s="1"/>
  <c r="CI798" i="1"/>
  <c r="CJ798" i="1"/>
  <c r="CL798" i="1" s="1" a="1"/>
  <c r="CL798" i="1" s="1"/>
  <c r="CO798" i="1"/>
  <c r="AT799" i="1"/>
  <c r="BL799" i="1" s="1"/>
  <c r="AU799" i="1"/>
  <c r="BM799" i="1" s="1"/>
  <c r="AV799" i="1"/>
  <c r="BZ799" i="1"/>
  <c r="CD799" i="1"/>
  <c r="CC799" i="1" s="1"/>
  <c r="CB799" i="1" s="1"/>
  <c r="CE799" i="1"/>
  <c r="CF799" i="1"/>
  <c r="CH799" i="1"/>
  <c r="AW799" i="1" s="1" a="1"/>
  <c r="AW799" i="1" s="1"/>
  <c r="CI799" i="1"/>
  <c r="CJ799" i="1"/>
  <c r="CM799" i="1" s="1" a="1"/>
  <c r="CM799" i="1" s="1"/>
  <c r="CO799" i="1"/>
  <c r="AT800" i="1"/>
  <c r="AU800" i="1"/>
  <c r="BM800" i="1" s="1"/>
  <c r="AV800" i="1"/>
  <c r="BZ800" i="1"/>
  <c r="CD800" i="1"/>
  <c r="CC800" i="1" s="1"/>
  <c r="CE800" i="1"/>
  <c r="CF800" i="1"/>
  <c r="CH800" i="1"/>
  <c r="AW800" i="1" s="1" a="1"/>
  <c r="AW800" i="1" s="1"/>
  <c r="CI800" i="1"/>
  <c r="CJ800" i="1"/>
  <c r="CM800" i="1" s="1" a="1"/>
  <c r="CM800" i="1" s="1"/>
  <c r="CO800" i="1"/>
  <c r="BT800" i="1" s="1" a="1"/>
  <c r="BT800" i="1" s="1"/>
  <c r="AT801" i="1"/>
  <c r="AU801" i="1"/>
  <c r="BM801" i="1" s="1"/>
  <c r="AV801" i="1"/>
  <c r="BZ801" i="1"/>
  <c r="CD801" i="1"/>
  <c r="CC801" i="1" s="1"/>
  <c r="AY801" i="1" s="1"/>
  <c r="CE801" i="1"/>
  <c r="CF801" i="1"/>
  <c r="CH801" i="1"/>
  <c r="AW801" i="1" s="1" a="1"/>
  <c r="AW801" i="1" s="1"/>
  <c r="CI801" i="1"/>
  <c r="CJ801" i="1"/>
  <c r="CO801" i="1"/>
  <c r="BW801" i="1" s="1" a="1"/>
  <c r="BW801" i="1" s="1"/>
  <c r="AT802" i="1"/>
  <c r="AU802" i="1"/>
  <c r="BM802" i="1" s="1"/>
  <c r="AV802" i="1"/>
  <c r="BL802" i="1"/>
  <c r="BZ802" i="1"/>
  <c r="CD802" i="1"/>
  <c r="CC802" i="1" s="1"/>
  <c r="CE802" i="1"/>
  <c r="CF802" i="1"/>
  <c r="CH802" i="1"/>
  <c r="AW802" i="1" s="1" a="1"/>
  <c r="AW802" i="1" s="1"/>
  <c r="CI802" i="1"/>
  <c r="CJ802" i="1"/>
  <c r="CK802" i="1" s="1" a="1"/>
  <c r="CK802" i="1" s="1"/>
  <c r="CL802" i="1" a="1"/>
  <c r="CL802" i="1" s="1"/>
  <c r="CM802" i="1" a="1"/>
  <c r="CM802" i="1" s="1"/>
  <c r="CN802" i="1" a="1"/>
  <c r="CN802" i="1" s="1"/>
  <c r="CO802" i="1"/>
  <c r="AT803" i="1"/>
  <c r="BL803" i="1" s="1"/>
  <c r="AU803" i="1"/>
  <c r="AV803" i="1"/>
  <c r="BM803" i="1"/>
  <c r="BZ803" i="1"/>
  <c r="CD803" i="1"/>
  <c r="CC803" i="1" s="1"/>
  <c r="CE803" i="1"/>
  <c r="CF803" i="1"/>
  <c r="CH803" i="1"/>
  <c r="AW803" i="1" s="1" a="1"/>
  <c r="AW803" i="1" s="1"/>
  <c r="CI803" i="1"/>
  <c r="CJ803" i="1"/>
  <c r="CK803" i="1" s="1" a="1"/>
  <c r="CK803" i="1" s="1"/>
  <c r="CO803" i="1"/>
  <c r="AT804" i="1"/>
  <c r="AU804" i="1"/>
  <c r="BM804" i="1" s="1"/>
  <c r="AV804" i="1"/>
  <c r="BZ804" i="1"/>
  <c r="CD804" i="1"/>
  <c r="CC804" i="1" s="1"/>
  <c r="CE804" i="1"/>
  <c r="CF804" i="1"/>
  <c r="CH804" i="1"/>
  <c r="AW804" i="1" s="1" a="1"/>
  <c r="AW804" i="1" s="1"/>
  <c r="CI804" i="1"/>
  <c r="CJ804" i="1"/>
  <c r="CK804" i="1" s="1" a="1"/>
  <c r="CK804" i="1" s="1"/>
  <c r="CO804" i="1"/>
  <c r="AT805" i="1"/>
  <c r="AU805" i="1"/>
  <c r="BM805" i="1" s="1"/>
  <c r="AV805" i="1"/>
  <c r="BA805" i="1" a="1"/>
  <c r="BA805" i="1" s="1"/>
  <c r="BL805" i="1"/>
  <c r="BZ805" i="1"/>
  <c r="CD805" i="1"/>
  <c r="CC805" i="1" s="1"/>
  <c r="CE805" i="1"/>
  <c r="CF805" i="1"/>
  <c r="CH805" i="1"/>
  <c r="AW805" i="1" s="1" a="1"/>
  <c r="AW805" i="1" s="1"/>
  <c r="CI805" i="1"/>
  <c r="CJ805" i="1"/>
  <c r="CO805" i="1"/>
  <c r="BX805" i="1" s="1" a="1"/>
  <c r="BX805" i="1" s="1"/>
  <c r="AT806" i="1"/>
  <c r="AU806" i="1"/>
  <c r="BM806" i="1" s="1"/>
  <c r="AV806" i="1"/>
  <c r="BZ806" i="1"/>
  <c r="CD806" i="1"/>
  <c r="CC806" i="1" s="1"/>
  <c r="CE806" i="1"/>
  <c r="CF806" i="1"/>
  <c r="CH806" i="1"/>
  <c r="AW806" i="1" s="1" a="1"/>
  <c r="AW806" i="1" s="1"/>
  <c r="CI806" i="1"/>
  <c r="CJ806" i="1"/>
  <c r="CL806" i="1" s="1" a="1"/>
  <c r="CL806" i="1" s="1"/>
  <c r="CO806" i="1"/>
  <c r="AT807" i="1"/>
  <c r="BL807" i="1" s="1"/>
  <c r="AU807" i="1"/>
  <c r="BM807" i="1" s="1"/>
  <c r="AV807" i="1"/>
  <c r="BD807" i="1" a="1"/>
  <c r="BD807" i="1" s="1"/>
  <c r="BZ807" i="1"/>
  <c r="CD807" i="1"/>
  <c r="CC807" i="1" s="1"/>
  <c r="CB807" i="1" s="1"/>
  <c r="CE807" i="1"/>
  <c r="CF807" i="1"/>
  <c r="CH807" i="1"/>
  <c r="AW807" i="1" s="1" a="1"/>
  <c r="AW807" i="1" s="1"/>
  <c r="CI807" i="1"/>
  <c r="CJ807" i="1"/>
  <c r="CO807" i="1"/>
  <c r="AT808" i="1"/>
  <c r="AU808" i="1"/>
  <c r="BM808" i="1" s="1"/>
  <c r="AV808" i="1"/>
  <c r="BZ808" i="1"/>
  <c r="CD808" i="1"/>
  <c r="CC808" i="1" s="1"/>
  <c r="CE808" i="1"/>
  <c r="CF808" i="1"/>
  <c r="CH808" i="1"/>
  <c r="AW808" i="1" s="1" a="1"/>
  <c r="AW808" i="1" s="1"/>
  <c r="CI808" i="1"/>
  <c r="CJ808" i="1"/>
  <c r="CM808" i="1" s="1" a="1"/>
  <c r="CM808" i="1" s="1"/>
  <c r="CO808" i="1"/>
  <c r="BW808" i="1" s="1" a="1"/>
  <c r="BW808" i="1" s="1"/>
  <c r="AT809" i="1"/>
  <c r="AU809" i="1"/>
  <c r="BM809" i="1" s="1"/>
  <c r="AV809" i="1"/>
  <c r="BZ809" i="1"/>
  <c r="CD809" i="1"/>
  <c r="CC809" i="1" s="1"/>
  <c r="CE809" i="1"/>
  <c r="CF809" i="1"/>
  <c r="CH809" i="1"/>
  <c r="AW809" i="1" s="1" a="1"/>
  <c r="AW809" i="1" s="1"/>
  <c r="CI809" i="1"/>
  <c r="CJ809" i="1"/>
  <c r="CN809" i="1" s="1" a="1"/>
  <c r="CN809" i="1" s="1"/>
  <c r="CO809" i="1"/>
  <c r="AT810" i="1"/>
  <c r="BL810" i="1" s="1"/>
  <c r="AU810" i="1"/>
  <c r="BM810" i="1" s="1"/>
  <c r="AV810" i="1"/>
  <c r="BZ810" i="1"/>
  <c r="CD810" i="1"/>
  <c r="CC810" i="1" s="1"/>
  <c r="CB810" i="1" s="1"/>
  <c r="CE810" i="1"/>
  <c r="CF810" i="1"/>
  <c r="CH810" i="1"/>
  <c r="AW810" i="1" s="1" a="1"/>
  <c r="AW810" i="1" s="1"/>
  <c r="CI810" i="1"/>
  <c r="CJ810" i="1"/>
  <c r="CL810" i="1" s="1" a="1"/>
  <c r="CL810" i="1" s="1"/>
  <c r="CK810" i="1" a="1"/>
  <c r="CK810" i="1" s="1"/>
  <c r="CO810" i="1"/>
  <c r="AO810" i="1" s="1"/>
  <c r="AT811" i="1"/>
  <c r="BL811" i="1" s="1"/>
  <c r="AU811" i="1"/>
  <c r="AV811" i="1"/>
  <c r="BM811" i="1"/>
  <c r="BZ811" i="1"/>
  <c r="CD811" i="1"/>
  <c r="CC811" i="1" s="1"/>
  <c r="CB811" i="1" s="1"/>
  <c r="CE811" i="1"/>
  <c r="CF811" i="1"/>
  <c r="CH811" i="1"/>
  <c r="AW811" i="1" s="1" a="1"/>
  <c r="AW811" i="1" s="1"/>
  <c r="CI811" i="1"/>
  <c r="CJ811" i="1"/>
  <c r="CK811" i="1" s="1" a="1"/>
  <c r="CK811" i="1" s="1"/>
  <c r="CL811" i="1" a="1"/>
  <c r="CL811" i="1" s="1"/>
  <c r="CO811" i="1"/>
  <c r="BW811" i="1" s="1" a="1"/>
  <c r="BW811" i="1" s="1"/>
  <c r="AT812" i="1"/>
  <c r="BL812" i="1" s="1"/>
  <c r="AU812" i="1"/>
  <c r="BM812" i="1" s="1"/>
  <c r="AV812" i="1"/>
  <c r="BZ812" i="1"/>
  <c r="CD812" i="1"/>
  <c r="CC812" i="1" s="1"/>
  <c r="AY812" i="1" s="1"/>
  <c r="CE812" i="1"/>
  <c r="CF812" i="1"/>
  <c r="CH812" i="1"/>
  <c r="AW812" i="1" s="1" a="1"/>
  <c r="AW812" i="1" s="1"/>
  <c r="CI812" i="1"/>
  <c r="CJ812" i="1"/>
  <c r="CL812" i="1" s="1" a="1"/>
  <c r="CL812" i="1" s="1"/>
  <c r="CO812" i="1"/>
  <c r="AT813" i="1"/>
  <c r="AU813" i="1"/>
  <c r="BM813" i="1" s="1"/>
  <c r="AV813" i="1"/>
  <c r="BL813" i="1"/>
  <c r="BZ813" i="1"/>
  <c r="CD813" i="1"/>
  <c r="CC813" i="1" s="1"/>
  <c r="CE813" i="1"/>
  <c r="CF813" i="1"/>
  <c r="CH813" i="1"/>
  <c r="AW813" i="1" s="1" a="1"/>
  <c r="AW813" i="1" s="1"/>
  <c r="CI813" i="1"/>
  <c r="CJ813" i="1"/>
  <c r="CO813" i="1"/>
  <c r="AT814" i="1"/>
  <c r="BL814" i="1" s="1"/>
  <c r="AU814" i="1"/>
  <c r="BM814" i="1" s="1"/>
  <c r="AV814" i="1"/>
  <c r="BZ814" i="1"/>
  <c r="CD814" i="1"/>
  <c r="CC814" i="1" s="1"/>
  <c r="CE814" i="1"/>
  <c r="CF814" i="1"/>
  <c r="CH814" i="1"/>
  <c r="AW814" i="1" s="1" a="1"/>
  <c r="AW814" i="1" s="1"/>
  <c r="CI814" i="1"/>
  <c r="CJ814" i="1"/>
  <c r="CM814" i="1" s="1" a="1"/>
  <c r="CM814" i="1" s="1"/>
  <c r="CO814" i="1"/>
  <c r="BV814" i="1" s="1" a="1"/>
  <c r="BV814" i="1" s="1"/>
  <c r="AT815" i="1"/>
  <c r="BL815" i="1" s="1"/>
  <c r="AU815" i="1"/>
  <c r="BM815" i="1" s="1"/>
  <c r="AV815" i="1"/>
  <c r="BZ815" i="1"/>
  <c r="CD815" i="1"/>
  <c r="CC815" i="1" s="1"/>
  <c r="CB815" i="1" s="1"/>
  <c r="CE815" i="1"/>
  <c r="CF815" i="1"/>
  <c r="CH815" i="1"/>
  <c r="AW815" i="1" s="1" a="1"/>
  <c r="AW815" i="1" s="1"/>
  <c r="CI815" i="1"/>
  <c r="CJ815" i="1"/>
  <c r="CM815" i="1" s="1" a="1"/>
  <c r="CM815" i="1" s="1"/>
  <c r="CN815" i="1" a="1"/>
  <c r="CN815" i="1" s="1"/>
  <c r="CO815" i="1"/>
  <c r="AT816" i="1"/>
  <c r="AU816" i="1"/>
  <c r="BM816" i="1" s="1"/>
  <c r="AV816" i="1"/>
  <c r="BZ816" i="1"/>
  <c r="CD816" i="1"/>
  <c r="CC816" i="1" s="1"/>
  <c r="AY816" i="1" s="1"/>
  <c r="CE816" i="1"/>
  <c r="CF816" i="1"/>
  <c r="CH816" i="1"/>
  <c r="AW816" i="1" s="1" a="1"/>
  <c r="AW816" i="1" s="1"/>
  <c r="CI816" i="1"/>
  <c r="CJ816" i="1"/>
  <c r="CO816" i="1"/>
  <c r="AT817" i="1"/>
  <c r="AU817" i="1"/>
  <c r="BM817" i="1" s="1"/>
  <c r="AV817" i="1"/>
  <c r="BZ817" i="1"/>
  <c r="CD817" i="1"/>
  <c r="CC817" i="1" s="1"/>
  <c r="CE817" i="1"/>
  <c r="CF817" i="1"/>
  <c r="BA817" i="1" s="1" a="1"/>
  <c r="BA817" i="1" s="1"/>
  <c r="CH817" i="1"/>
  <c r="AW817" i="1" s="1" a="1"/>
  <c r="AW817" i="1" s="1"/>
  <c r="CI817" i="1"/>
  <c r="CJ817" i="1"/>
  <c r="CN817" i="1" s="1" a="1"/>
  <c r="CN817" i="1" s="1"/>
  <c r="CO817" i="1"/>
  <c r="AT818" i="1"/>
  <c r="AU818" i="1"/>
  <c r="BM818" i="1" s="1"/>
  <c r="AV818" i="1"/>
  <c r="BZ818" i="1"/>
  <c r="CD818" i="1"/>
  <c r="CC818" i="1" s="1"/>
  <c r="AY818" i="1" s="1"/>
  <c r="CE818" i="1"/>
  <c r="CF818" i="1"/>
  <c r="CH818" i="1"/>
  <c r="AW818" i="1" s="1" a="1"/>
  <c r="AW818" i="1" s="1"/>
  <c r="CI818" i="1"/>
  <c r="CJ818" i="1"/>
  <c r="CO818" i="1"/>
  <c r="AO818" i="1" s="1"/>
  <c r="AT819" i="1"/>
  <c r="BL819" i="1" s="1"/>
  <c r="AU819" i="1"/>
  <c r="BM819" i="1" s="1"/>
  <c r="AV819" i="1"/>
  <c r="BZ819" i="1"/>
  <c r="CD819" i="1"/>
  <c r="CC819" i="1" s="1"/>
  <c r="CB819" i="1" s="1"/>
  <c r="CE819" i="1"/>
  <c r="CF819" i="1"/>
  <c r="BD819" i="1" s="1" a="1"/>
  <c r="BD819" i="1" s="1"/>
  <c r="CH819" i="1"/>
  <c r="AW819" i="1" s="1" a="1"/>
  <c r="AW819" i="1" s="1"/>
  <c r="CI819" i="1"/>
  <c r="CJ819" i="1"/>
  <c r="CO819" i="1"/>
  <c r="BV819" i="1" s="1" a="1"/>
  <c r="BV819" i="1" s="1"/>
  <c r="AT820" i="1"/>
  <c r="BL820" i="1" s="1"/>
  <c r="AU820" i="1"/>
  <c r="BM820" i="1" s="1"/>
  <c r="AV820" i="1"/>
  <c r="BZ820" i="1"/>
  <c r="CD820" i="1"/>
  <c r="CC820" i="1" s="1"/>
  <c r="CE820" i="1"/>
  <c r="CF820" i="1"/>
  <c r="CH820" i="1"/>
  <c r="AW820" i="1" s="1" a="1"/>
  <c r="AW820" i="1" s="1"/>
  <c r="CI820" i="1"/>
  <c r="CJ820" i="1"/>
  <c r="CO820" i="1"/>
  <c r="BV820" i="1" s="1" a="1"/>
  <c r="BV820" i="1" s="1"/>
  <c r="AT821" i="1"/>
  <c r="AU821" i="1"/>
  <c r="BM821" i="1" s="1"/>
  <c r="AV821" i="1"/>
  <c r="BZ821" i="1"/>
  <c r="CD821" i="1"/>
  <c r="CC821" i="1" s="1"/>
  <c r="AY821" i="1" s="1"/>
  <c r="CE821" i="1"/>
  <c r="CF821" i="1"/>
  <c r="CH821" i="1"/>
  <c r="AW821" i="1" s="1" a="1"/>
  <c r="AW821" i="1" s="1"/>
  <c r="CI821" i="1"/>
  <c r="CJ821" i="1"/>
  <c r="CL821" i="1" s="1" a="1"/>
  <c r="CL821" i="1" s="1"/>
  <c r="CO821" i="1"/>
  <c r="AT822" i="1"/>
  <c r="AU822" i="1"/>
  <c r="BM822" i="1" s="1"/>
  <c r="AV822" i="1"/>
  <c r="BZ822" i="1"/>
  <c r="CD822" i="1"/>
  <c r="CC822" i="1" s="1"/>
  <c r="CE822" i="1"/>
  <c r="CF822" i="1"/>
  <c r="CH822" i="1"/>
  <c r="AW822" i="1" s="1" a="1"/>
  <c r="AW822" i="1" s="1"/>
  <c r="CI822" i="1"/>
  <c r="CJ822" i="1"/>
  <c r="CO822" i="1"/>
  <c r="AT823" i="1"/>
  <c r="AU823" i="1"/>
  <c r="BM823" i="1" s="1"/>
  <c r="AV823" i="1"/>
  <c r="BZ823" i="1"/>
  <c r="CD823" i="1"/>
  <c r="CC823" i="1" s="1"/>
  <c r="CE823" i="1"/>
  <c r="CF823" i="1"/>
  <c r="CH823" i="1"/>
  <c r="AW823" i="1" s="1" a="1"/>
  <c r="AW823" i="1" s="1"/>
  <c r="CI823" i="1"/>
  <c r="CJ823" i="1"/>
  <c r="CM823" i="1" s="1" a="1"/>
  <c r="CM823" i="1" s="1"/>
  <c r="CO823" i="1"/>
  <c r="AT824" i="1"/>
  <c r="BL824" i="1" s="1"/>
  <c r="AU824" i="1"/>
  <c r="BM824" i="1" s="1"/>
  <c r="AV824" i="1"/>
  <c r="BZ824" i="1"/>
  <c r="CD824" i="1"/>
  <c r="CC824" i="1" s="1"/>
  <c r="CE824" i="1"/>
  <c r="CF824" i="1"/>
  <c r="CH824" i="1"/>
  <c r="AW824" i="1" s="1" a="1"/>
  <c r="AW824" i="1" s="1"/>
  <c r="CI824" i="1"/>
  <c r="CJ824" i="1"/>
  <c r="CO824" i="1"/>
  <c r="BW824" i="1" s="1" a="1"/>
  <c r="BW824" i="1" s="1"/>
  <c r="AT825" i="1"/>
  <c r="AU825" i="1"/>
  <c r="BM825" i="1" s="1"/>
  <c r="AV825" i="1"/>
  <c r="BL825" i="1"/>
  <c r="BZ825" i="1"/>
  <c r="CD825" i="1"/>
  <c r="CC825" i="1" s="1"/>
  <c r="AY825" i="1" s="1"/>
  <c r="CE825" i="1"/>
  <c r="CF825" i="1"/>
  <c r="CH825" i="1"/>
  <c r="AW825" i="1" s="1" a="1"/>
  <c r="AW825" i="1" s="1"/>
  <c r="CI825" i="1"/>
  <c r="CJ825" i="1"/>
  <c r="CN825" i="1" s="1" a="1"/>
  <c r="CN825" i="1" s="1"/>
  <c r="CO825" i="1"/>
  <c r="BT825" i="1" s="1" a="1"/>
  <c r="BT825" i="1" s="1"/>
  <c r="AT826" i="1"/>
  <c r="AU826" i="1"/>
  <c r="BM826" i="1" s="1"/>
  <c r="AV826" i="1"/>
  <c r="BZ826" i="1"/>
  <c r="CD826" i="1"/>
  <c r="CC826" i="1" s="1"/>
  <c r="CE826" i="1"/>
  <c r="CF826" i="1"/>
  <c r="CH826" i="1"/>
  <c r="AW826" i="1" s="1" a="1"/>
  <c r="AW826" i="1" s="1"/>
  <c r="CI826" i="1"/>
  <c r="CJ826" i="1"/>
  <c r="CN826" i="1" s="1" a="1"/>
  <c r="CN826" i="1" s="1"/>
  <c r="CK826" i="1" a="1"/>
  <c r="CK826" i="1" s="1"/>
  <c r="CL826" i="1" a="1"/>
  <c r="CL826" i="1" s="1"/>
  <c r="CM826" i="1" a="1"/>
  <c r="CM826" i="1" s="1"/>
  <c r="CO826" i="1"/>
  <c r="AO826" i="1" s="1"/>
  <c r="AT827" i="1"/>
  <c r="BL827" i="1" s="1"/>
  <c r="AU827" i="1"/>
  <c r="BM827" i="1" s="1"/>
  <c r="AV827" i="1"/>
  <c r="BZ827" i="1"/>
  <c r="CD827" i="1"/>
  <c r="CC827" i="1" s="1"/>
  <c r="CB827" i="1" s="1"/>
  <c r="CE827" i="1"/>
  <c r="CF827" i="1"/>
  <c r="CH827" i="1"/>
  <c r="AW827" i="1" s="1" a="1"/>
  <c r="AW827" i="1" s="1"/>
  <c r="CI827" i="1"/>
  <c r="CJ827" i="1"/>
  <c r="CK827" i="1" s="1" a="1"/>
  <c r="CK827" i="1" s="1"/>
  <c r="CO827" i="1"/>
  <c r="AT828" i="1"/>
  <c r="AU828" i="1"/>
  <c r="BM828" i="1" s="1"/>
  <c r="AV828" i="1"/>
  <c r="BL828" i="1"/>
  <c r="BZ828" i="1"/>
  <c r="CD828" i="1"/>
  <c r="CC828" i="1" s="1"/>
  <c r="CE828" i="1"/>
  <c r="CF828" i="1"/>
  <c r="CH828" i="1"/>
  <c r="AW828" i="1" s="1" a="1"/>
  <c r="AW828" i="1" s="1"/>
  <c r="CI828" i="1"/>
  <c r="CJ828" i="1"/>
  <c r="CO828" i="1"/>
  <c r="AT829" i="1"/>
  <c r="AU829" i="1"/>
  <c r="AV829" i="1"/>
  <c r="BM829" i="1"/>
  <c r="BZ829" i="1"/>
  <c r="CD829" i="1"/>
  <c r="CC829" i="1" s="1"/>
  <c r="CE829" i="1"/>
  <c r="CF829" i="1"/>
  <c r="CH829" i="1"/>
  <c r="AW829" i="1" s="1" a="1"/>
  <c r="AW829" i="1" s="1"/>
  <c r="CI829" i="1"/>
  <c r="CJ829" i="1"/>
  <c r="CO829" i="1"/>
  <c r="AT830" i="1"/>
  <c r="AU830" i="1"/>
  <c r="BM830" i="1" s="1"/>
  <c r="AV830" i="1"/>
  <c r="BZ830" i="1"/>
  <c r="CD830" i="1"/>
  <c r="CC830" i="1" s="1"/>
  <c r="CE830" i="1"/>
  <c r="CF830" i="1"/>
  <c r="CH830" i="1"/>
  <c r="AW830" i="1" s="1" a="1"/>
  <c r="AW830" i="1" s="1"/>
  <c r="CI830" i="1"/>
  <c r="CJ830" i="1"/>
  <c r="CL830" i="1" s="1" a="1"/>
  <c r="CL830" i="1" s="1"/>
  <c r="CO830" i="1"/>
  <c r="AT831" i="1"/>
  <c r="AU831" i="1"/>
  <c r="BM831" i="1" s="1"/>
  <c r="AV831" i="1"/>
  <c r="BZ831" i="1"/>
  <c r="CD831" i="1"/>
  <c r="CC831" i="1" s="1"/>
  <c r="CE831" i="1"/>
  <c r="CF831" i="1"/>
  <c r="CH831" i="1"/>
  <c r="AW831" i="1" s="1" a="1"/>
  <c r="AW831" i="1" s="1"/>
  <c r="CI831" i="1"/>
  <c r="CJ831" i="1"/>
  <c r="CM831" i="1" s="1" a="1"/>
  <c r="CM831" i="1" s="1"/>
  <c r="CO831" i="1"/>
  <c r="AT832" i="1"/>
  <c r="AU832" i="1"/>
  <c r="BM832" i="1" s="1"/>
  <c r="AV832" i="1"/>
  <c r="BL832" i="1"/>
  <c r="BZ832" i="1"/>
  <c r="CD832" i="1"/>
  <c r="CC832" i="1" s="1"/>
  <c r="CE832" i="1"/>
  <c r="CF832" i="1"/>
  <c r="CH832" i="1"/>
  <c r="AW832" i="1" s="1" a="1"/>
  <c r="AW832" i="1" s="1"/>
  <c r="CI832" i="1"/>
  <c r="CJ832" i="1"/>
  <c r="CL832" i="1" s="1" a="1"/>
  <c r="CL832" i="1" s="1"/>
  <c r="CO832" i="1"/>
  <c r="AT833" i="1"/>
  <c r="BL833" i="1" s="1"/>
  <c r="AU833" i="1"/>
  <c r="BM833" i="1" s="1"/>
  <c r="AV833" i="1"/>
  <c r="BZ833" i="1"/>
  <c r="CD833" i="1"/>
  <c r="CC833" i="1" s="1"/>
  <c r="AY833" i="1" s="1"/>
  <c r="CE833" i="1"/>
  <c r="CF833" i="1"/>
  <c r="CH833" i="1"/>
  <c r="AW833" i="1" s="1" a="1"/>
  <c r="AW833" i="1" s="1"/>
  <c r="CI833" i="1"/>
  <c r="CJ833" i="1"/>
  <c r="CN833" i="1" s="1" a="1"/>
  <c r="CN833" i="1" s="1"/>
  <c r="CO833" i="1"/>
  <c r="AT834" i="1"/>
  <c r="AU834" i="1"/>
  <c r="BM834" i="1" s="1"/>
  <c r="AV834" i="1"/>
  <c r="BZ834" i="1"/>
  <c r="CD834" i="1"/>
  <c r="CC834" i="1" s="1"/>
  <c r="CE834" i="1"/>
  <c r="CF834" i="1"/>
  <c r="CH834" i="1"/>
  <c r="AW834" i="1" s="1" a="1"/>
  <c r="AW834" i="1" s="1"/>
  <c r="CI834" i="1"/>
  <c r="CJ834" i="1"/>
  <c r="CN834" i="1" s="1" a="1"/>
  <c r="CN834" i="1" s="1"/>
  <c r="CO834" i="1"/>
  <c r="AT835" i="1"/>
  <c r="AU835" i="1"/>
  <c r="BM835" i="1" s="1"/>
  <c r="AV835" i="1"/>
  <c r="BL835" i="1"/>
  <c r="BZ835" i="1"/>
  <c r="CD835" i="1"/>
  <c r="CC835" i="1" s="1"/>
  <c r="CE835" i="1"/>
  <c r="CF835" i="1"/>
  <c r="CH835" i="1"/>
  <c r="AW835" i="1" s="1" a="1"/>
  <c r="AW835" i="1" s="1"/>
  <c r="CI835" i="1"/>
  <c r="CJ835" i="1"/>
  <c r="CK835" i="1" s="1" a="1"/>
  <c r="CK835" i="1" s="1"/>
  <c r="CO835" i="1"/>
  <c r="BX835" i="1" s="1" a="1"/>
  <c r="BX835" i="1" s="1"/>
  <c r="AT836" i="1"/>
  <c r="BL836" i="1" s="1"/>
  <c r="AU836" i="1"/>
  <c r="AV836" i="1"/>
  <c r="BM836" i="1"/>
  <c r="BZ836" i="1"/>
  <c r="CD836" i="1"/>
  <c r="CC836" i="1" s="1"/>
  <c r="CE836" i="1"/>
  <c r="CF836" i="1"/>
  <c r="BG836" i="1" s="1" a="1"/>
  <c r="BG836" i="1" s="1"/>
  <c r="CH836" i="1"/>
  <c r="AW836" i="1" s="1" a="1"/>
  <c r="AW836" i="1" s="1"/>
  <c r="CI836" i="1"/>
  <c r="CJ836" i="1"/>
  <c r="CO836" i="1"/>
  <c r="BU836" i="1" s="1" a="1"/>
  <c r="BU836" i="1" s="1"/>
  <c r="AT837" i="1"/>
  <c r="AU837" i="1"/>
  <c r="BM837" i="1" s="1"/>
  <c r="AV837" i="1"/>
  <c r="BZ837" i="1"/>
  <c r="CD837" i="1"/>
  <c r="CC837" i="1" s="1"/>
  <c r="AY837" i="1" s="1"/>
  <c r="CE837" i="1"/>
  <c r="CF837" i="1"/>
  <c r="CH837" i="1"/>
  <c r="AW837" i="1" s="1" a="1"/>
  <c r="AW837" i="1" s="1"/>
  <c r="CI837" i="1"/>
  <c r="CJ837" i="1"/>
  <c r="CL837" i="1" s="1" a="1"/>
  <c r="CL837" i="1" s="1"/>
  <c r="CO837" i="1"/>
  <c r="BT837" i="1" s="1" a="1"/>
  <c r="BT837" i="1" s="1"/>
  <c r="AT838" i="1"/>
  <c r="AU838" i="1"/>
  <c r="BM838" i="1" s="1"/>
  <c r="AV838" i="1"/>
  <c r="BZ838" i="1"/>
  <c r="CD838" i="1"/>
  <c r="CC838" i="1" s="1"/>
  <c r="CE838" i="1"/>
  <c r="CF838" i="1"/>
  <c r="CH838" i="1"/>
  <c r="AW838" i="1" s="1" a="1"/>
  <c r="AW838" i="1" s="1"/>
  <c r="CI838" i="1"/>
  <c r="CJ838" i="1"/>
  <c r="CL838" i="1" s="1" a="1"/>
  <c r="CL838" i="1" s="1"/>
  <c r="CO838" i="1"/>
  <c r="AT839" i="1"/>
  <c r="AU839" i="1"/>
  <c r="BM839" i="1" s="1"/>
  <c r="AV839" i="1"/>
  <c r="BZ839" i="1"/>
  <c r="CD839" i="1"/>
  <c r="CC839" i="1" s="1"/>
  <c r="CE839" i="1"/>
  <c r="CF839" i="1"/>
  <c r="CH839" i="1"/>
  <c r="AW839" i="1" s="1" a="1"/>
  <c r="AW839" i="1" s="1"/>
  <c r="CI839" i="1"/>
  <c r="CJ839" i="1"/>
  <c r="CM839" i="1" s="1" a="1"/>
  <c r="CM839" i="1" s="1"/>
  <c r="CO839" i="1"/>
  <c r="AO839" i="1" s="1"/>
  <c r="AT840" i="1"/>
  <c r="BL840" i="1" s="1"/>
  <c r="AU840" i="1"/>
  <c r="BM840" i="1" s="1"/>
  <c r="AV840" i="1"/>
  <c r="BZ840" i="1"/>
  <c r="CD840" i="1"/>
  <c r="CC840" i="1" s="1"/>
  <c r="CE840" i="1"/>
  <c r="CF840" i="1"/>
  <c r="CH840" i="1"/>
  <c r="AW840" i="1" s="1" a="1"/>
  <c r="AW840" i="1" s="1"/>
  <c r="CI840" i="1"/>
  <c r="CJ840" i="1"/>
  <c r="CL840" i="1" s="1" a="1"/>
  <c r="CL840" i="1" s="1"/>
  <c r="CO840" i="1"/>
  <c r="BW840" i="1" s="1" a="1"/>
  <c r="BW840" i="1" s="1"/>
  <c r="AT841" i="1"/>
  <c r="BL841" i="1" s="1"/>
  <c r="AU841" i="1"/>
  <c r="AV841" i="1"/>
  <c r="BM841" i="1"/>
  <c r="BZ841" i="1"/>
  <c r="CD841" i="1"/>
  <c r="CC841" i="1" s="1"/>
  <c r="AY841" i="1" s="1"/>
  <c r="CE841" i="1"/>
  <c r="CF841" i="1"/>
  <c r="CH841" i="1"/>
  <c r="AW841" i="1" s="1" a="1"/>
  <c r="AW841" i="1" s="1"/>
  <c r="CI841" i="1"/>
  <c r="CJ841" i="1"/>
  <c r="CN841" i="1" s="1" a="1"/>
  <c r="CN841" i="1" s="1"/>
  <c r="CO841" i="1"/>
  <c r="BT841" i="1" s="1" a="1"/>
  <c r="BT841" i="1" s="1"/>
  <c r="AT842" i="1"/>
  <c r="AU842" i="1"/>
  <c r="BM842" i="1" s="1"/>
  <c r="AV842" i="1"/>
  <c r="BZ842" i="1"/>
  <c r="CD842" i="1"/>
  <c r="CC842" i="1" s="1"/>
  <c r="CE842" i="1"/>
  <c r="CF842" i="1"/>
  <c r="CH842" i="1"/>
  <c r="AW842" i="1" s="1" a="1"/>
  <c r="AW842" i="1" s="1"/>
  <c r="CI842" i="1"/>
  <c r="CJ842" i="1"/>
  <c r="CK842" i="1" s="1" a="1"/>
  <c r="CK842" i="1" s="1"/>
  <c r="CO842" i="1"/>
  <c r="AT843" i="1"/>
  <c r="AU843" i="1"/>
  <c r="BM843" i="1" s="1"/>
  <c r="AV843" i="1"/>
  <c r="BL843" i="1"/>
  <c r="BZ843" i="1"/>
  <c r="CC843" i="1"/>
  <c r="CD843" i="1"/>
  <c r="CE843" i="1"/>
  <c r="CF843" i="1"/>
  <c r="CH843" i="1"/>
  <c r="AW843" i="1" s="1" a="1"/>
  <c r="AW843" i="1" s="1"/>
  <c r="CI843" i="1"/>
  <c r="CJ843" i="1"/>
  <c r="CM843" i="1" s="1" a="1"/>
  <c r="CM843" i="1" s="1"/>
  <c r="CO843" i="1"/>
  <c r="AT844" i="1"/>
  <c r="BL844" i="1" s="1"/>
  <c r="AU844" i="1"/>
  <c r="AV844" i="1"/>
  <c r="BM844" i="1"/>
  <c r="BZ844" i="1"/>
  <c r="CD844" i="1"/>
  <c r="CC844" i="1" s="1"/>
  <c r="CE844" i="1"/>
  <c r="CF844" i="1"/>
  <c r="CH844" i="1"/>
  <c r="AW844" i="1" s="1" a="1"/>
  <c r="AW844" i="1" s="1"/>
  <c r="CI844" i="1"/>
  <c r="CJ844" i="1"/>
  <c r="CO844" i="1"/>
  <c r="AT845" i="1"/>
  <c r="AU845" i="1"/>
  <c r="BM845" i="1" s="1"/>
  <c r="AV845" i="1"/>
  <c r="BZ845" i="1"/>
  <c r="CD845" i="1"/>
  <c r="CC845" i="1" s="1"/>
  <c r="CE845" i="1"/>
  <c r="CF845" i="1"/>
  <c r="CH845" i="1"/>
  <c r="AW845" i="1" s="1" a="1"/>
  <c r="AW845" i="1" s="1"/>
  <c r="CI845" i="1"/>
  <c r="CJ845" i="1"/>
  <c r="CL845" i="1" s="1" a="1"/>
  <c r="CL845" i="1" s="1"/>
  <c r="CO845" i="1"/>
  <c r="BW845" i="1" s="1" a="1"/>
  <c r="BW845" i="1" s="1"/>
  <c r="AT846" i="1"/>
  <c r="AU846" i="1"/>
  <c r="BM846" i="1" s="1"/>
  <c r="AV846" i="1"/>
  <c r="BZ846" i="1"/>
  <c r="CD846" i="1"/>
  <c r="CC846" i="1" s="1"/>
  <c r="CE846" i="1"/>
  <c r="CF846" i="1"/>
  <c r="BJ846" i="1" s="1" a="1"/>
  <c r="BJ846" i="1" s="1"/>
  <c r="CH846" i="1"/>
  <c r="AW846" i="1" s="1" a="1"/>
  <c r="AW846" i="1" s="1"/>
  <c r="CI846" i="1"/>
  <c r="CJ846" i="1"/>
  <c r="CO846" i="1"/>
  <c r="AT847" i="1"/>
  <c r="AU847" i="1"/>
  <c r="BM847" i="1" s="1"/>
  <c r="AV847" i="1"/>
  <c r="BZ847" i="1"/>
  <c r="CD847" i="1"/>
  <c r="CC847" i="1" s="1"/>
  <c r="CE847" i="1"/>
  <c r="CF847" i="1"/>
  <c r="CH847" i="1"/>
  <c r="AW847" i="1" s="1" a="1"/>
  <c r="AW847" i="1" s="1"/>
  <c r="CI847" i="1"/>
  <c r="CJ847" i="1"/>
  <c r="CO847" i="1"/>
  <c r="AT848" i="1"/>
  <c r="AU848" i="1"/>
  <c r="BM848" i="1" s="1"/>
  <c r="AV848" i="1"/>
  <c r="BL848" i="1"/>
  <c r="BZ848" i="1"/>
  <c r="CD848" i="1"/>
  <c r="CC848" i="1" s="1"/>
  <c r="CE848" i="1"/>
  <c r="CF848" i="1"/>
  <c r="CH848" i="1"/>
  <c r="AW848" i="1" s="1" a="1"/>
  <c r="AW848" i="1" s="1"/>
  <c r="CI848" i="1"/>
  <c r="CJ848" i="1"/>
  <c r="CK848" i="1" s="1" a="1"/>
  <c r="CK848" i="1" s="1"/>
  <c r="CO848" i="1"/>
  <c r="AT849" i="1"/>
  <c r="AU849" i="1"/>
  <c r="BM849" i="1" s="1"/>
  <c r="AV849" i="1"/>
  <c r="BL849" i="1"/>
  <c r="BZ849" i="1"/>
  <c r="CD849" i="1"/>
  <c r="CC849" i="1" s="1"/>
  <c r="AY849" i="1" s="1"/>
  <c r="CE849" i="1"/>
  <c r="CF849" i="1"/>
  <c r="CH849" i="1"/>
  <c r="AW849" i="1" s="1" a="1"/>
  <c r="AW849" i="1" s="1"/>
  <c r="CI849" i="1"/>
  <c r="CJ849" i="1"/>
  <c r="CO849" i="1"/>
  <c r="AT850" i="1"/>
  <c r="AU850" i="1"/>
  <c r="BM850" i="1" s="1"/>
  <c r="AV850" i="1"/>
  <c r="BZ850" i="1"/>
  <c r="CD850" i="1"/>
  <c r="CC850" i="1" s="1"/>
  <c r="CE850" i="1"/>
  <c r="CF850" i="1"/>
  <c r="CH850" i="1"/>
  <c r="AW850" i="1" s="1" a="1"/>
  <c r="AW850" i="1" s="1"/>
  <c r="CI850" i="1"/>
  <c r="CJ850" i="1"/>
  <c r="CM850" i="1" s="1" a="1"/>
  <c r="CM850" i="1" s="1"/>
  <c r="CO850" i="1"/>
  <c r="AT851" i="1"/>
  <c r="BL851" i="1" s="1"/>
  <c r="AU851" i="1"/>
  <c r="BM851" i="1" s="1"/>
  <c r="AV851" i="1"/>
  <c r="AY851" i="1"/>
  <c r="BZ851" i="1"/>
  <c r="CD851" i="1"/>
  <c r="CC851" i="1" s="1"/>
  <c r="CB851" i="1" s="1"/>
  <c r="CE851" i="1"/>
  <c r="CF851" i="1"/>
  <c r="CH851" i="1"/>
  <c r="AW851" i="1" s="1" a="1"/>
  <c r="AW851" i="1" s="1"/>
  <c r="CI851" i="1"/>
  <c r="CJ851" i="1"/>
  <c r="CN851" i="1" s="1" a="1"/>
  <c r="CN851" i="1" s="1"/>
  <c r="CO851" i="1"/>
  <c r="AT852" i="1"/>
  <c r="BL852" i="1" s="1"/>
  <c r="AU852" i="1"/>
  <c r="BM852" i="1" s="1"/>
  <c r="AV852" i="1"/>
  <c r="BZ852" i="1"/>
  <c r="CD852" i="1"/>
  <c r="CC852" i="1" s="1"/>
  <c r="CE852" i="1"/>
  <c r="CF852" i="1"/>
  <c r="CH852" i="1"/>
  <c r="AW852" i="1" s="1" a="1"/>
  <c r="AW852" i="1" s="1"/>
  <c r="CI852" i="1"/>
  <c r="CJ852" i="1"/>
  <c r="CO852" i="1"/>
  <c r="AT853" i="1"/>
  <c r="AU853" i="1"/>
  <c r="AV853" i="1"/>
  <c r="BM853" i="1"/>
  <c r="BZ853" i="1"/>
  <c r="CD853" i="1"/>
  <c r="CC853" i="1" s="1"/>
  <c r="CE853" i="1"/>
  <c r="CF853" i="1"/>
  <c r="CH853" i="1"/>
  <c r="AW853" i="1" s="1" a="1"/>
  <c r="AW853" i="1" s="1"/>
  <c r="CI853" i="1"/>
  <c r="CJ853" i="1"/>
  <c r="CL853" i="1" s="1" a="1"/>
  <c r="CL853" i="1" s="1"/>
  <c r="CO853" i="1"/>
  <c r="AT854" i="1"/>
  <c r="AU854" i="1"/>
  <c r="BM854" i="1" s="1"/>
  <c r="AV854" i="1"/>
  <c r="BZ854" i="1"/>
  <c r="CD854" i="1"/>
  <c r="CC854" i="1" s="1"/>
  <c r="CE854" i="1"/>
  <c r="CF854" i="1"/>
  <c r="CH854" i="1"/>
  <c r="AW854" i="1" s="1" a="1"/>
  <c r="AW854" i="1" s="1"/>
  <c r="CI854" i="1"/>
  <c r="CJ854" i="1"/>
  <c r="CL854" i="1" s="1" a="1"/>
  <c r="CL854" i="1" s="1"/>
  <c r="CO854" i="1"/>
  <c r="AT855" i="1"/>
  <c r="AU855" i="1"/>
  <c r="BM855" i="1" s="1"/>
  <c r="AV855" i="1"/>
  <c r="BZ855" i="1"/>
  <c r="CD855" i="1"/>
  <c r="CC855" i="1" s="1"/>
  <c r="CE855" i="1"/>
  <c r="CF855" i="1"/>
  <c r="CH855" i="1"/>
  <c r="AW855" i="1" s="1" a="1"/>
  <c r="AW855" i="1" s="1"/>
  <c r="CI855" i="1"/>
  <c r="CJ855" i="1"/>
  <c r="CM855" i="1" s="1" a="1"/>
  <c r="CM855" i="1" s="1"/>
  <c r="CO855" i="1"/>
  <c r="AT856" i="1"/>
  <c r="BL856" i="1" s="1"/>
  <c r="AU856" i="1"/>
  <c r="BM856" i="1" s="1"/>
  <c r="AV856" i="1"/>
  <c r="BZ856" i="1"/>
  <c r="CD856" i="1"/>
  <c r="CC856" i="1" s="1"/>
  <c r="CE856" i="1"/>
  <c r="CF856" i="1"/>
  <c r="CH856" i="1"/>
  <c r="AW856" i="1" s="1" a="1"/>
  <c r="AW856" i="1" s="1"/>
  <c r="CI856" i="1"/>
  <c r="CJ856" i="1"/>
  <c r="CL856" i="1" s="1" a="1"/>
  <c r="CL856" i="1" s="1"/>
  <c r="CO856" i="1"/>
  <c r="AT857" i="1"/>
  <c r="BL857" i="1" s="1"/>
  <c r="AU857" i="1"/>
  <c r="AV857" i="1"/>
  <c r="BM857" i="1"/>
  <c r="BZ857" i="1"/>
  <c r="CD857" i="1"/>
  <c r="CC857" i="1" s="1"/>
  <c r="AY857" i="1" s="1"/>
  <c r="CE857" i="1"/>
  <c r="CF857" i="1"/>
  <c r="CH857" i="1"/>
  <c r="AW857" i="1" s="1" a="1"/>
  <c r="AW857" i="1" s="1"/>
  <c r="CI857" i="1"/>
  <c r="CJ857" i="1"/>
  <c r="CN857" i="1" s="1" a="1"/>
  <c r="CN857" i="1" s="1"/>
  <c r="CM857" i="1" a="1"/>
  <c r="CM857" i="1" s="1"/>
  <c r="CO857" i="1"/>
  <c r="BT857" i="1" s="1" a="1"/>
  <c r="BT857" i="1" s="1"/>
  <c r="AT858" i="1"/>
  <c r="AU858" i="1"/>
  <c r="BM858" i="1" s="1"/>
  <c r="AV858" i="1"/>
  <c r="BZ858" i="1"/>
  <c r="CD858" i="1"/>
  <c r="CC858" i="1" s="1"/>
  <c r="CE858" i="1"/>
  <c r="CF858" i="1"/>
  <c r="BI858" i="1" s="1" a="1"/>
  <c r="BI858" i="1" s="1"/>
  <c r="CH858" i="1"/>
  <c r="AW858" i="1" s="1" a="1"/>
  <c r="AW858" i="1" s="1"/>
  <c r="CI858" i="1"/>
  <c r="CJ858" i="1"/>
  <c r="CK858" i="1" s="1" a="1"/>
  <c r="CK858" i="1" s="1"/>
  <c r="CO858" i="1"/>
  <c r="AT859" i="1"/>
  <c r="AU859" i="1"/>
  <c r="BM859" i="1" s="1"/>
  <c r="AV859" i="1"/>
  <c r="BL859" i="1"/>
  <c r="BZ859" i="1"/>
  <c r="CD859" i="1"/>
  <c r="CC859" i="1" s="1"/>
  <c r="CE859" i="1"/>
  <c r="CF859" i="1"/>
  <c r="CH859" i="1"/>
  <c r="AW859" i="1" s="1" a="1"/>
  <c r="AW859" i="1" s="1"/>
  <c r="CI859" i="1"/>
  <c r="CJ859" i="1"/>
  <c r="CK859" i="1" s="1" a="1"/>
  <c r="CK859" i="1" s="1"/>
  <c r="CM859" i="1" a="1"/>
  <c r="CM859" i="1" s="1"/>
  <c r="CO859" i="1"/>
  <c r="AT860" i="1"/>
  <c r="BL860" i="1" s="1"/>
  <c r="AU860" i="1"/>
  <c r="AV860" i="1"/>
  <c r="BM860" i="1"/>
  <c r="BZ860" i="1"/>
  <c r="CD860" i="1"/>
  <c r="CC860" i="1" s="1"/>
  <c r="CE860" i="1"/>
  <c r="CF860" i="1"/>
  <c r="CH860" i="1"/>
  <c r="AW860" i="1" s="1" a="1"/>
  <c r="AW860" i="1" s="1"/>
  <c r="CI860" i="1"/>
  <c r="CJ860" i="1"/>
  <c r="CO860" i="1"/>
  <c r="BU860" i="1" s="1" a="1"/>
  <c r="BU860" i="1" s="1"/>
  <c r="AT861" i="1"/>
  <c r="AU861" i="1"/>
  <c r="AV861" i="1"/>
  <c r="BM861" i="1"/>
  <c r="BZ861" i="1"/>
  <c r="CD861" i="1"/>
  <c r="CC861" i="1" s="1"/>
  <c r="CE861" i="1"/>
  <c r="CF861" i="1"/>
  <c r="CH861" i="1"/>
  <c r="AW861" i="1" s="1" a="1"/>
  <c r="AW861" i="1" s="1"/>
  <c r="CI861" i="1"/>
  <c r="CJ861" i="1"/>
  <c r="CL861" i="1" s="1" a="1"/>
  <c r="CL861" i="1" s="1"/>
  <c r="CO861" i="1"/>
  <c r="AT862" i="1"/>
  <c r="AU862" i="1"/>
  <c r="BM862" i="1" s="1"/>
  <c r="AV862" i="1"/>
  <c r="BZ862" i="1"/>
  <c r="CD862" i="1"/>
  <c r="CC862" i="1" s="1"/>
  <c r="CE862" i="1"/>
  <c r="CF862" i="1"/>
  <c r="CH862" i="1"/>
  <c r="AW862" i="1" s="1" a="1"/>
  <c r="AW862" i="1" s="1"/>
  <c r="CI862" i="1"/>
  <c r="CJ862" i="1"/>
  <c r="CL862" i="1" s="1" a="1"/>
  <c r="CL862" i="1" s="1"/>
  <c r="CM862" i="1" a="1"/>
  <c r="CM862" i="1" s="1"/>
  <c r="CO862" i="1"/>
  <c r="BW862" i="1" s="1" a="1"/>
  <c r="BW862" i="1" s="1"/>
  <c r="AT863" i="1"/>
  <c r="AU863" i="1"/>
  <c r="BM863" i="1" s="1"/>
  <c r="AV863" i="1"/>
  <c r="BZ863" i="1"/>
  <c r="CD863" i="1"/>
  <c r="CC863" i="1" s="1"/>
  <c r="CE863" i="1"/>
  <c r="CF863" i="1"/>
  <c r="CH863" i="1"/>
  <c r="AW863" i="1" s="1" a="1"/>
  <c r="AW863" i="1" s="1"/>
  <c r="CI863" i="1"/>
  <c r="CJ863" i="1"/>
  <c r="CM863" i="1" s="1" a="1"/>
  <c r="CM863" i="1" s="1"/>
  <c r="CO863" i="1"/>
  <c r="AO863" i="1" s="1"/>
  <c r="AT864" i="1"/>
  <c r="BL864" i="1" s="1"/>
  <c r="AU864" i="1"/>
  <c r="BM864" i="1" s="1"/>
  <c r="AV864" i="1"/>
  <c r="BZ864" i="1"/>
  <c r="CD864" i="1"/>
  <c r="CC864" i="1" s="1"/>
  <c r="CE864" i="1"/>
  <c r="CF864" i="1"/>
  <c r="CH864" i="1"/>
  <c r="AW864" i="1" s="1" a="1"/>
  <c r="AW864" i="1" s="1"/>
  <c r="CI864" i="1"/>
  <c r="CJ864" i="1"/>
  <c r="CK864" i="1" s="1" a="1"/>
  <c r="CK864" i="1" s="1"/>
  <c r="CO864" i="1"/>
  <c r="AT865" i="1"/>
  <c r="BL865" i="1" s="1"/>
  <c r="AU865" i="1"/>
  <c r="AV865" i="1"/>
  <c r="BM865" i="1"/>
  <c r="BZ865" i="1"/>
  <c r="CD865" i="1"/>
  <c r="CC865" i="1" s="1"/>
  <c r="AY865" i="1" s="1"/>
  <c r="CE865" i="1"/>
  <c r="CF865" i="1"/>
  <c r="CH865" i="1"/>
  <c r="AW865" i="1" s="1" a="1"/>
  <c r="AW865" i="1" s="1"/>
  <c r="CI865" i="1"/>
  <c r="CJ865" i="1"/>
  <c r="CM865" i="1" s="1" a="1"/>
  <c r="CM865" i="1" s="1"/>
  <c r="CO865" i="1"/>
  <c r="BV865" i="1" s="1" a="1"/>
  <c r="BV865" i="1" s="1"/>
  <c r="AT866" i="1"/>
  <c r="AU866" i="1"/>
  <c r="BM866" i="1" s="1"/>
  <c r="AV866" i="1"/>
  <c r="BZ866" i="1"/>
  <c r="CD866" i="1"/>
  <c r="CC866" i="1" s="1"/>
  <c r="AY866" i="1" s="1"/>
  <c r="CE866" i="1"/>
  <c r="CF866" i="1"/>
  <c r="CH866" i="1"/>
  <c r="AW866" i="1" s="1" a="1"/>
  <c r="AW866" i="1" s="1"/>
  <c r="CI866" i="1"/>
  <c r="CJ866" i="1"/>
  <c r="CN866" i="1" s="1" a="1"/>
  <c r="CN866" i="1" s="1"/>
  <c r="CO866" i="1"/>
  <c r="AO866" i="1" s="1"/>
  <c r="AT867" i="1"/>
  <c r="BL867" i="1" s="1"/>
  <c r="AU867" i="1"/>
  <c r="BM867" i="1" s="1"/>
  <c r="AV867" i="1"/>
  <c r="BZ867" i="1"/>
  <c r="CD867" i="1"/>
  <c r="CC867" i="1" s="1"/>
  <c r="CB867" i="1" s="1"/>
  <c r="CE867" i="1"/>
  <c r="CF867" i="1"/>
  <c r="CH867" i="1"/>
  <c r="AW867" i="1" s="1" a="1"/>
  <c r="AW867" i="1" s="1"/>
  <c r="CI867" i="1"/>
  <c r="CJ867" i="1"/>
  <c r="CL867" i="1" s="1" a="1"/>
  <c r="CL867" i="1" s="1"/>
  <c r="CK867" i="1" a="1"/>
  <c r="CK867" i="1" s="1"/>
  <c r="CO867" i="1"/>
  <c r="AT868" i="1"/>
  <c r="AU868" i="1"/>
  <c r="BM868" i="1" s="1"/>
  <c r="AV868" i="1"/>
  <c r="BL868" i="1"/>
  <c r="BZ868" i="1"/>
  <c r="CD868" i="1"/>
  <c r="CC868" i="1" s="1"/>
  <c r="CB868" i="1" s="1"/>
  <c r="CE868" i="1"/>
  <c r="CF868" i="1"/>
  <c r="CH868" i="1"/>
  <c r="AW868" i="1" s="1" a="1"/>
  <c r="AW868" i="1" s="1"/>
  <c r="CI868" i="1"/>
  <c r="CJ868" i="1"/>
  <c r="CL868" i="1" s="1" a="1"/>
  <c r="CL868" i="1" s="1"/>
  <c r="CO868" i="1"/>
  <c r="BV868" i="1" s="1" a="1"/>
  <c r="BV868" i="1" s="1"/>
  <c r="AT869" i="1"/>
  <c r="AU869" i="1"/>
  <c r="AV869" i="1"/>
  <c r="BM869" i="1"/>
  <c r="BZ869" i="1"/>
  <c r="CD869" i="1"/>
  <c r="CC869" i="1" s="1"/>
  <c r="AY869" i="1" s="1"/>
  <c r="CE869" i="1"/>
  <c r="CF869" i="1"/>
  <c r="CH869" i="1"/>
  <c r="AW869" i="1" s="1" a="1"/>
  <c r="AW869" i="1" s="1"/>
  <c r="CI869" i="1"/>
  <c r="CJ869" i="1"/>
  <c r="CO869" i="1"/>
  <c r="AT870" i="1"/>
  <c r="AU870" i="1"/>
  <c r="BM870" i="1" s="1"/>
  <c r="AV870" i="1"/>
  <c r="BZ870" i="1"/>
  <c r="CD870" i="1"/>
  <c r="CC870" i="1" s="1"/>
  <c r="CE870" i="1"/>
  <c r="CF870" i="1"/>
  <c r="CH870" i="1"/>
  <c r="AW870" i="1" s="1" a="1"/>
  <c r="AW870" i="1" s="1"/>
  <c r="CI870" i="1"/>
  <c r="CJ870" i="1"/>
  <c r="CL870" i="1" s="1" a="1"/>
  <c r="CL870" i="1" s="1"/>
  <c r="CK870" i="1" a="1"/>
  <c r="CK870" i="1" s="1"/>
  <c r="CO870" i="1"/>
  <c r="AT871" i="1"/>
  <c r="AU871" i="1"/>
  <c r="BM871" i="1" s="1"/>
  <c r="AV871" i="1"/>
  <c r="BZ871" i="1"/>
  <c r="CD871" i="1"/>
  <c r="CC871" i="1" s="1"/>
  <c r="CE871" i="1"/>
  <c r="CF871" i="1"/>
  <c r="CH871" i="1"/>
  <c r="AW871" i="1" s="1" a="1"/>
  <c r="AW871" i="1" s="1"/>
  <c r="CI871" i="1"/>
  <c r="CJ871" i="1"/>
  <c r="CL871" i="1" s="1" a="1"/>
  <c r="CL871" i="1" s="1"/>
  <c r="CO871" i="1"/>
  <c r="AT872" i="1"/>
  <c r="AU872" i="1"/>
  <c r="BM872" i="1" s="1"/>
  <c r="AV872" i="1"/>
  <c r="BL872" i="1"/>
  <c r="BZ872" i="1"/>
  <c r="CD872" i="1"/>
  <c r="CC872" i="1" s="1"/>
  <c r="AY872" i="1" s="1"/>
  <c r="CE872" i="1"/>
  <c r="CF872" i="1"/>
  <c r="CH872" i="1"/>
  <c r="AW872" i="1" s="1" a="1"/>
  <c r="AW872" i="1" s="1"/>
  <c r="CI872" i="1"/>
  <c r="CJ872" i="1"/>
  <c r="CK872" i="1" s="1" a="1"/>
  <c r="CK872" i="1" s="1"/>
  <c r="CO872" i="1"/>
  <c r="BW872" i="1" s="1" a="1"/>
  <c r="BW872" i="1" s="1"/>
  <c r="AT873" i="1"/>
  <c r="AU873" i="1"/>
  <c r="BM873" i="1" s="1"/>
  <c r="AV873" i="1"/>
  <c r="BL873" i="1"/>
  <c r="BZ873" i="1"/>
  <c r="CD873" i="1"/>
  <c r="CC873" i="1" s="1"/>
  <c r="CE873" i="1"/>
  <c r="CF873" i="1"/>
  <c r="CH873" i="1"/>
  <c r="AW873" i="1" s="1" a="1"/>
  <c r="AW873" i="1" s="1"/>
  <c r="CI873" i="1"/>
  <c r="CJ873" i="1"/>
  <c r="CM873" i="1" s="1" a="1"/>
  <c r="CM873" i="1" s="1"/>
  <c r="CO873" i="1"/>
  <c r="BT873" i="1" s="1" a="1"/>
  <c r="BT873" i="1" s="1"/>
  <c r="AT874" i="1"/>
  <c r="AU874" i="1"/>
  <c r="BM874" i="1" s="1"/>
  <c r="AV874" i="1"/>
  <c r="BZ874" i="1"/>
  <c r="CD874" i="1"/>
  <c r="CC874" i="1" s="1"/>
  <c r="AY874" i="1" s="1"/>
  <c r="CE874" i="1"/>
  <c r="CF874" i="1"/>
  <c r="CH874" i="1"/>
  <c r="AW874" i="1" s="1" a="1"/>
  <c r="AW874" i="1" s="1"/>
  <c r="CI874" i="1"/>
  <c r="CJ874" i="1"/>
  <c r="CN874" i="1" s="1" a="1"/>
  <c r="CN874" i="1" s="1"/>
  <c r="CO874" i="1"/>
  <c r="AT875" i="1"/>
  <c r="BL875" i="1" s="1"/>
  <c r="AU875" i="1"/>
  <c r="BM875" i="1" s="1"/>
  <c r="AV875" i="1"/>
  <c r="BZ875" i="1"/>
  <c r="CD875" i="1"/>
  <c r="CC875" i="1" s="1"/>
  <c r="CB875" i="1" s="1"/>
  <c r="CE875" i="1"/>
  <c r="CF875" i="1"/>
  <c r="CH875" i="1"/>
  <c r="AW875" i="1" s="1" a="1"/>
  <c r="AW875" i="1" s="1"/>
  <c r="CI875" i="1"/>
  <c r="CJ875" i="1"/>
  <c r="CL875" i="1" s="1" a="1"/>
  <c r="CL875" i="1" s="1"/>
  <c r="CO875" i="1"/>
  <c r="AT876" i="1"/>
  <c r="BL876" i="1" s="1"/>
  <c r="AU876" i="1"/>
  <c r="BM876" i="1" s="1"/>
  <c r="AV876" i="1"/>
  <c r="BZ876" i="1"/>
  <c r="CD876" i="1"/>
  <c r="CC876" i="1" s="1"/>
  <c r="CB876" i="1" s="1"/>
  <c r="CE876" i="1"/>
  <c r="CF876" i="1"/>
  <c r="CH876" i="1"/>
  <c r="AW876" i="1" s="1" a="1"/>
  <c r="AW876" i="1" s="1"/>
  <c r="CI876" i="1"/>
  <c r="CJ876" i="1"/>
  <c r="CK876" i="1" s="1" a="1"/>
  <c r="CK876" i="1" s="1"/>
  <c r="CO876" i="1"/>
  <c r="AT877" i="1"/>
  <c r="AU877" i="1"/>
  <c r="BM877" i="1" s="1"/>
  <c r="AV877" i="1"/>
  <c r="BZ877" i="1"/>
  <c r="CD877" i="1"/>
  <c r="CC877" i="1" s="1"/>
  <c r="CE877" i="1"/>
  <c r="CF877" i="1"/>
  <c r="CH877" i="1"/>
  <c r="AW877" i="1" s="1" a="1"/>
  <c r="AW877" i="1" s="1"/>
  <c r="CI877" i="1"/>
  <c r="CJ877" i="1"/>
  <c r="CK877" i="1" s="1" a="1"/>
  <c r="CK877" i="1" s="1"/>
  <c r="CO877" i="1"/>
  <c r="AO877" i="1" s="1"/>
  <c r="AT878" i="1"/>
  <c r="AU878" i="1"/>
  <c r="BM878" i="1" s="1"/>
  <c r="AV878" i="1"/>
  <c r="BZ878" i="1"/>
  <c r="CD878" i="1"/>
  <c r="CC878" i="1" s="1"/>
  <c r="CE878" i="1"/>
  <c r="CF878" i="1"/>
  <c r="CH878" i="1"/>
  <c r="AW878" i="1" s="1" a="1"/>
  <c r="AW878" i="1" s="1"/>
  <c r="CI878" i="1"/>
  <c r="CJ878" i="1"/>
  <c r="CL878" i="1" s="1" a="1"/>
  <c r="CL878" i="1" s="1"/>
  <c r="CO878" i="1"/>
  <c r="AT879" i="1"/>
  <c r="AU879" i="1"/>
  <c r="BM879" i="1" s="1"/>
  <c r="AV879" i="1"/>
  <c r="BZ879" i="1"/>
  <c r="CD879" i="1"/>
  <c r="CC879" i="1" s="1"/>
  <c r="AY879" i="1" s="1"/>
  <c r="CE879" i="1"/>
  <c r="CF879" i="1"/>
  <c r="CH879" i="1"/>
  <c r="AW879" i="1" s="1" a="1"/>
  <c r="AW879" i="1" s="1"/>
  <c r="CI879" i="1"/>
  <c r="CJ879" i="1"/>
  <c r="CN879" i="1" s="1" a="1"/>
  <c r="CN879" i="1" s="1"/>
  <c r="CO879" i="1"/>
  <c r="AT880" i="1"/>
  <c r="AU880" i="1"/>
  <c r="BM880" i="1" s="1"/>
  <c r="AV880" i="1"/>
  <c r="BZ880" i="1"/>
  <c r="CD880" i="1"/>
  <c r="CC880" i="1" s="1"/>
  <c r="AY880" i="1" s="1"/>
  <c r="CE880" i="1"/>
  <c r="CF880" i="1"/>
  <c r="CH880" i="1"/>
  <c r="AW880" i="1" s="1" a="1"/>
  <c r="AW880" i="1" s="1"/>
  <c r="CI880" i="1"/>
  <c r="CJ880" i="1"/>
  <c r="CK880" i="1" s="1" a="1"/>
  <c r="CK880" i="1" s="1"/>
  <c r="CO880" i="1"/>
  <c r="AT881" i="1"/>
  <c r="AU881" i="1"/>
  <c r="AV881" i="1"/>
  <c r="BL881" i="1"/>
  <c r="BM881" i="1"/>
  <c r="BZ881" i="1"/>
  <c r="CD881" i="1"/>
  <c r="CC881" i="1" s="1"/>
  <c r="CE881" i="1"/>
  <c r="CF881" i="1"/>
  <c r="CH881" i="1"/>
  <c r="AW881" i="1" s="1" a="1"/>
  <c r="AW881" i="1" s="1"/>
  <c r="CI881" i="1"/>
  <c r="CJ881" i="1"/>
  <c r="CK881" i="1" s="1" a="1"/>
  <c r="CK881" i="1" s="1"/>
  <c r="CO881" i="1"/>
  <c r="AT882" i="1"/>
  <c r="BL882" i="1" s="1"/>
  <c r="AU882" i="1"/>
  <c r="BM882" i="1" s="1"/>
  <c r="AV882" i="1"/>
  <c r="BZ882" i="1"/>
  <c r="CD882" i="1"/>
  <c r="CC882" i="1" s="1"/>
  <c r="AY882" i="1" s="1"/>
  <c r="CE882" i="1"/>
  <c r="CF882" i="1"/>
  <c r="CH882" i="1"/>
  <c r="AW882" i="1" s="1" a="1"/>
  <c r="AW882" i="1" s="1"/>
  <c r="CI882" i="1"/>
  <c r="CJ882" i="1"/>
  <c r="CM882" i="1" s="1" a="1"/>
  <c r="CM882" i="1" s="1"/>
  <c r="CO882" i="1"/>
  <c r="AT883" i="1"/>
  <c r="AU883" i="1"/>
  <c r="AV883" i="1"/>
  <c r="BM883" i="1"/>
  <c r="BZ883" i="1"/>
  <c r="CD883" i="1"/>
  <c r="CC883" i="1" s="1"/>
  <c r="CE883" i="1"/>
  <c r="CF883" i="1"/>
  <c r="CH883" i="1"/>
  <c r="AW883" i="1" s="1" a="1"/>
  <c r="AW883" i="1" s="1"/>
  <c r="CI883" i="1"/>
  <c r="CJ883" i="1"/>
  <c r="CN883" i="1" s="1" a="1"/>
  <c r="CN883" i="1" s="1"/>
  <c r="CM883" i="1" a="1"/>
  <c r="CM883" i="1" s="1"/>
  <c r="CO883" i="1"/>
  <c r="AO883" i="1" s="1"/>
  <c r="AT884" i="1"/>
  <c r="AU884" i="1"/>
  <c r="AV884" i="1"/>
  <c r="BL884" i="1"/>
  <c r="BZ884" i="1"/>
  <c r="CD884" i="1"/>
  <c r="CC884" i="1" s="1"/>
  <c r="AY884" i="1" s="1"/>
  <c r="CE884" i="1"/>
  <c r="CF884" i="1"/>
  <c r="CH884" i="1"/>
  <c r="AW884" i="1" s="1" a="1"/>
  <c r="AW884" i="1" s="1"/>
  <c r="CI884" i="1"/>
  <c r="CJ884" i="1"/>
  <c r="CN884" i="1" s="1" a="1"/>
  <c r="CN884" i="1" s="1"/>
  <c r="CO884" i="1"/>
  <c r="AT885" i="1"/>
  <c r="AU885" i="1"/>
  <c r="BM885" i="1" s="1"/>
  <c r="AV885" i="1"/>
  <c r="BL885" i="1"/>
  <c r="BZ885" i="1"/>
  <c r="CD885" i="1"/>
  <c r="CC885" i="1" s="1"/>
  <c r="CE885" i="1"/>
  <c r="CF885" i="1"/>
  <c r="CH885" i="1"/>
  <c r="AW885" i="1" s="1" a="1"/>
  <c r="AW885" i="1" s="1"/>
  <c r="CI885" i="1"/>
  <c r="CJ885" i="1"/>
  <c r="CM885" i="1" s="1" a="1"/>
  <c r="CM885" i="1" s="1"/>
  <c r="CO885" i="1"/>
  <c r="AT886" i="1"/>
  <c r="BL886" i="1" s="1"/>
  <c r="AU886" i="1"/>
  <c r="BM886" i="1" s="1"/>
  <c r="AV886" i="1"/>
  <c r="BZ886" i="1"/>
  <c r="CD886" i="1"/>
  <c r="CC886" i="1" s="1"/>
  <c r="CB886" i="1" s="1"/>
  <c r="CE886" i="1"/>
  <c r="CF886" i="1"/>
  <c r="CH886" i="1"/>
  <c r="AW886" i="1" s="1" a="1"/>
  <c r="AW886" i="1" s="1"/>
  <c r="CI886" i="1"/>
  <c r="CJ886" i="1"/>
  <c r="CO886" i="1"/>
  <c r="AT887" i="1"/>
  <c r="AU887" i="1"/>
  <c r="BM887" i="1" s="1"/>
  <c r="AV887" i="1"/>
  <c r="BZ887" i="1"/>
  <c r="CD887" i="1"/>
  <c r="CC887" i="1" s="1"/>
  <c r="CE887" i="1"/>
  <c r="CF887" i="1"/>
  <c r="CH887" i="1"/>
  <c r="AW887" i="1" s="1" a="1"/>
  <c r="AW887" i="1" s="1"/>
  <c r="CI887" i="1"/>
  <c r="CJ887" i="1"/>
  <c r="CK887" i="1" s="1" a="1"/>
  <c r="CK887" i="1" s="1"/>
  <c r="CO887" i="1"/>
  <c r="AO887" i="1" s="1"/>
  <c r="AT888" i="1"/>
  <c r="AU888" i="1"/>
  <c r="AV888" i="1"/>
  <c r="BL888" i="1"/>
  <c r="BZ888" i="1"/>
  <c r="CD888" i="1"/>
  <c r="CC888" i="1" s="1"/>
  <c r="CE888" i="1"/>
  <c r="CF888" i="1"/>
  <c r="CH888" i="1"/>
  <c r="AW888" i="1" s="1" a="1"/>
  <c r="AW888" i="1" s="1"/>
  <c r="CI888" i="1"/>
  <c r="CJ888" i="1"/>
  <c r="CL888" i="1" s="1" a="1"/>
  <c r="CL888" i="1" s="1"/>
  <c r="CO888" i="1"/>
  <c r="BU888" i="1" s="1" a="1"/>
  <c r="BU888" i="1" s="1"/>
  <c r="AT889" i="1"/>
  <c r="AU889" i="1"/>
  <c r="BM889" i="1" s="1"/>
  <c r="AV889" i="1"/>
  <c r="BL889" i="1"/>
  <c r="BZ889" i="1"/>
  <c r="CD889" i="1"/>
  <c r="CC889" i="1" s="1"/>
  <c r="CE889" i="1"/>
  <c r="CF889" i="1"/>
  <c r="CH889" i="1"/>
  <c r="AW889" i="1" s="1" a="1"/>
  <c r="AW889" i="1" s="1"/>
  <c r="CI889" i="1"/>
  <c r="CJ889" i="1"/>
  <c r="CM889" i="1" s="1" a="1"/>
  <c r="CM889" i="1" s="1"/>
  <c r="CO889" i="1"/>
  <c r="BX889" i="1" s="1" a="1"/>
  <c r="BX889" i="1" s="1"/>
  <c r="AT890" i="1"/>
  <c r="AU890" i="1"/>
  <c r="AV890" i="1"/>
  <c r="BL890" i="1"/>
  <c r="BM890" i="1"/>
  <c r="BZ890" i="1"/>
  <c r="CD890" i="1"/>
  <c r="CC890" i="1" s="1"/>
  <c r="AY890" i="1" s="1"/>
  <c r="CE890" i="1"/>
  <c r="CF890" i="1"/>
  <c r="CH890" i="1"/>
  <c r="AW890" i="1" s="1" a="1"/>
  <c r="AW890" i="1" s="1"/>
  <c r="CI890" i="1"/>
  <c r="CJ890" i="1"/>
  <c r="CM890" i="1" s="1" a="1"/>
  <c r="CM890" i="1" s="1"/>
  <c r="CO890" i="1"/>
  <c r="AT891" i="1"/>
  <c r="AU891" i="1"/>
  <c r="BM891" i="1" s="1"/>
  <c r="AV891" i="1"/>
  <c r="BZ891" i="1"/>
  <c r="CD891" i="1"/>
  <c r="CC891" i="1" s="1"/>
  <c r="CE891" i="1"/>
  <c r="CF891" i="1"/>
  <c r="CH891" i="1"/>
  <c r="AW891" i="1" s="1" a="1"/>
  <c r="AW891" i="1" s="1"/>
  <c r="CI891" i="1"/>
  <c r="CJ891" i="1"/>
  <c r="CK891" i="1" s="1" a="1"/>
  <c r="CK891" i="1" s="1"/>
  <c r="CO891" i="1"/>
  <c r="AT892" i="1"/>
  <c r="AU892" i="1"/>
  <c r="AV892" i="1"/>
  <c r="BL892" i="1"/>
  <c r="BZ892" i="1"/>
  <c r="CC892" i="1"/>
  <c r="AY892" i="1" s="1"/>
  <c r="CD892" i="1"/>
  <c r="CE892" i="1"/>
  <c r="CF892" i="1"/>
  <c r="CH892" i="1"/>
  <c r="AW892" i="1" s="1" a="1"/>
  <c r="AW892" i="1" s="1"/>
  <c r="CI892" i="1"/>
  <c r="CJ892" i="1"/>
  <c r="CN892" i="1" s="1" a="1"/>
  <c r="CN892" i="1" s="1"/>
  <c r="CO892" i="1"/>
  <c r="AT893" i="1"/>
  <c r="BL893" i="1" s="1"/>
  <c r="AU893" i="1"/>
  <c r="AV893" i="1"/>
  <c r="BM893" i="1"/>
  <c r="BZ893" i="1"/>
  <c r="CD893" i="1"/>
  <c r="CC893" i="1" s="1"/>
  <c r="CB893" i="1" s="1"/>
  <c r="CE893" i="1"/>
  <c r="CF893" i="1"/>
  <c r="CH893" i="1"/>
  <c r="AW893" i="1" s="1" a="1"/>
  <c r="AW893" i="1" s="1"/>
  <c r="CI893" i="1"/>
  <c r="CJ893" i="1"/>
  <c r="CN893" i="1" s="1" a="1"/>
  <c r="CN893" i="1" s="1"/>
  <c r="CM893" i="1" a="1"/>
  <c r="CM893" i="1" s="1"/>
  <c r="CO893" i="1"/>
  <c r="AT894" i="1"/>
  <c r="AU894" i="1"/>
  <c r="BM894" i="1" s="1"/>
  <c r="AV894" i="1"/>
  <c r="BZ894" i="1"/>
  <c r="CD894" i="1"/>
  <c r="CC894" i="1" s="1"/>
  <c r="CB894" i="1" s="1"/>
  <c r="CE894" i="1"/>
  <c r="CF894" i="1"/>
  <c r="CH894" i="1"/>
  <c r="AW894" i="1" s="1" a="1"/>
  <c r="AW894" i="1" s="1"/>
  <c r="CI894" i="1"/>
  <c r="CJ894" i="1"/>
  <c r="CO894" i="1"/>
  <c r="AT895" i="1"/>
  <c r="AU895" i="1"/>
  <c r="BM895" i="1" s="1"/>
  <c r="AV895" i="1"/>
  <c r="BZ895" i="1"/>
  <c r="CD895" i="1"/>
  <c r="CC895" i="1" s="1"/>
  <c r="AY895" i="1" s="1"/>
  <c r="CE895" i="1"/>
  <c r="CF895" i="1"/>
  <c r="BH895" i="1" s="1" a="1"/>
  <c r="BH895" i="1" s="1"/>
  <c r="CH895" i="1"/>
  <c r="AW895" i="1" s="1" a="1"/>
  <c r="AW895" i="1" s="1"/>
  <c r="CI895" i="1"/>
  <c r="CJ895" i="1"/>
  <c r="CL895" i="1" s="1" a="1"/>
  <c r="CL895" i="1" s="1"/>
  <c r="CO895" i="1"/>
  <c r="AT896" i="1"/>
  <c r="BL896" i="1" s="1"/>
  <c r="AU896" i="1"/>
  <c r="AV896" i="1"/>
  <c r="BZ896" i="1"/>
  <c r="CD896" i="1"/>
  <c r="CC896" i="1" s="1"/>
  <c r="CE896" i="1"/>
  <c r="CF896" i="1"/>
  <c r="CH896" i="1"/>
  <c r="AW896" i="1" s="1" a="1"/>
  <c r="AW896" i="1" s="1"/>
  <c r="CI896" i="1"/>
  <c r="CJ896" i="1"/>
  <c r="CL896" i="1" s="1" a="1"/>
  <c r="CL896" i="1" s="1"/>
  <c r="CO896" i="1"/>
  <c r="BX896" i="1" s="1" a="1"/>
  <c r="BX896" i="1" s="1"/>
  <c r="AT897" i="1"/>
  <c r="BL897" i="1" s="1"/>
  <c r="AU897" i="1"/>
  <c r="AV897" i="1"/>
  <c r="BM897" i="1"/>
  <c r="BZ897" i="1"/>
  <c r="CD897" i="1"/>
  <c r="CC897" i="1" s="1"/>
  <c r="CE897" i="1"/>
  <c r="CF897" i="1"/>
  <c r="CH897" i="1"/>
  <c r="AW897" i="1" s="1" a="1"/>
  <c r="AW897" i="1" s="1"/>
  <c r="CI897" i="1"/>
  <c r="CJ897" i="1"/>
  <c r="CK897" i="1" s="1" a="1"/>
  <c r="CK897" i="1" s="1"/>
  <c r="CO897" i="1"/>
  <c r="AT898" i="1"/>
  <c r="BL898" i="1" s="1"/>
  <c r="AU898" i="1"/>
  <c r="BM898" i="1" s="1"/>
  <c r="AV898" i="1"/>
  <c r="BZ898" i="1"/>
  <c r="CD898" i="1"/>
  <c r="CC898" i="1" s="1"/>
  <c r="AY898" i="1" s="1"/>
  <c r="CE898" i="1"/>
  <c r="CF898" i="1"/>
  <c r="CH898" i="1"/>
  <c r="AW898" i="1" s="1" a="1"/>
  <c r="AW898" i="1" s="1"/>
  <c r="CI898" i="1"/>
  <c r="CJ898" i="1"/>
  <c r="CM898" i="1" s="1" a="1"/>
  <c r="CM898" i="1" s="1"/>
  <c r="CO898" i="1"/>
  <c r="AT899" i="1"/>
  <c r="AU899" i="1"/>
  <c r="BM899" i="1" s="1"/>
  <c r="AV899" i="1"/>
  <c r="BZ899" i="1"/>
  <c r="CD899" i="1"/>
  <c r="CC899" i="1" s="1"/>
  <c r="CE899" i="1"/>
  <c r="CF899" i="1"/>
  <c r="CH899" i="1"/>
  <c r="AW899" i="1" s="1" a="1"/>
  <c r="AW899" i="1" s="1"/>
  <c r="CI899" i="1"/>
  <c r="CJ899" i="1"/>
  <c r="CL899" i="1" s="1" a="1"/>
  <c r="CL899" i="1" s="1"/>
  <c r="CK899" i="1" a="1"/>
  <c r="CK899" i="1" s="1"/>
  <c r="CO899" i="1"/>
  <c r="AO899" i="1" s="1"/>
  <c r="AT900" i="1"/>
  <c r="BL900" i="1" s="1"/>
  <c r="AU900" i="1"/>
  <c r="AV900" i="1"/>
  <c r="BZ900" i="1"/>
  <c r="CD900" i="1"/>
  <c r="CC900" i="1" s="1"/>
  <c r="AY900" i="1" s="1"/>
  <c r="CE900" i="1"/>
  <c r="CF900" i="1"/>
  <c r="CH900" i="1"/>
  <c r="AW900" i="1" s="1" a="1"/>
  <c r="AW900" i="1" s="1"/>
  <c r="CI900" i="1"/>
  <c r="CJ900" i="1"/>
  <c r="CN900" i="1" s="1" a="1"/>
  <c r="CN900" i="1" s="1"/>
  <c r="CO900" i="1"/>
  <c r="AT901" i="1"/>
  <c r="AU901" i="1"/>
  <c r="AV901" i="1"/>
  <c r="BL901" i="1"/>
  <c r="BM901" i="1"/>
  <c r="BZ901" i="1"/>
  <c r="CD901" i="1"/>
  <c r="CC901" i="1" s="1"/>
  <c r="CB901" i="1" s="1"/>
  <c r="CE901" i="1"/>
  <c r="CF901" i="1"/>
  <c r="CH901" i="1"/>
  <c r="AW901" i="1" s="1" a="1"/>
  <c r="AW901" i="1" s="1"/>
  <c r="CI901" i="1"/>
  <c r="CJ901" i="1"/>
  <c r="CK901" i="1" s="1" a="1"/>
  <c r="CK901" i="1" s="1"/>
  <c r="CO901" i="1"/>
  <c r="AT902" i="1"/>
  <c r="AU902" i="1"/>
  <c r="BM902" i="1" s="1"/>
  <c r="AV902" i="1"/>
  <c r="BZ902" i="1"/>
  <c r="CD902" i="1"/>
  <c r="CC902" i="1" s="1"/>
  <c r="CB902" i="1" s="1"/>
  <c r="CE902" i="1"/>
  <c r="CF902" i="1"/>
  <c r="CH902" i="1"/>
  <c r="AW902" i="1" s="1" a="1"/>
  <c r="AW902" i="1" s="1"/>
  <c r="CI902" i="1"/>
  <c r="CJ902" i="1"/>
  <c r="CO902" i="1"/>
  <c r="BW902" i="1" s="1" a="1"/>
  <c r="BW902" i="1" s="1"/>
  <c r="AT903" i="1"/>
  <c r="AU903" i="1"/>
  <c r="BM903" i="1" s="1"/>
  <c r="AV903" i="1"/>
  <c r="BZ903" i="1"/>
  <c r="CD903" i="1"/>
  <c r="CC903" i="1" s="1"/>
  <c r="AY903" i="1" s="1"/>
  <c r="CE903" i="1"/>
  <c r="CF903" i="1"/>
  <c r="CH903" i="1"/>
  <c r="AW903" i="1" s="1" a="1"/>
  <c r="AW903" i="1" s="1"/>
  <c r="CI903" i="1"/>
  <c r="CJ903" i="1"/>
  <c r="CN903" i="1" s="1" a="1"/>
  <c r="CN903" i="1" s="1"/>
  <c r="CO903" i="1"/>
  <c r="AO903" i="1" s="1"/>
  <c r="AT904" i="1"/>
  <c r="BL904" i="1" s="1"/>
  <c r="AU904" i="1"/>
  <c r="AV904" i="1"/>
  <c r="BZ904" i="1"/>
  <c r="CD904" i="1"/>
  <c r="CC904" i="1" s="1"/>
  <c r="CE904" i="1"/>
  <c r="CF904" i="1"/>
  <c r="CH904" i="1"/>
  <c r="AW904" i="1" s="1" a="1"/>
  <c r="AW904" i="1" s="1"/>
  <c r="CI904" i="1"/>
  <c r="CJ904" i="1"/>
  <c r="CL904" i="1" s="1" a="1"/>
  <c r="CL904" i="1" s="1"/>
  <c r="CO904" i="1"/>
  <c r="AT905" i="1"/>
  <c r="BL905" i="1" s="1"/>
  <c r="AU905" i="1"/>
  <c r="BM905" i="1" s="1"/>
  <c r="AV905" i="1"/>
  <c r="BZ905" i="1"/>
  <c r="CD905" i="1"/>
  <c r="CC905" i="1" s="1"/>
  <c r="CB905" i="1" s="1"/>
  <c r="CE905" i="1"/>
  <c r="CF905" i="1"/>
  <c r="CH905" i="1"/>
  <c r="AW905" i="1" s="1" a="1"/>
  <c r="AW905" i="1" s="1"/>
  <c r="CI905" i="1"/>
  <c r="CJ905" i="1"/>
  <c r="CK905" i="1" s="1" a="1"/>
  <c r="CK905" i="1" s="1"/>
  <c r="CO905" i="1"/>
  <c r="BV905" i="1" s="1" a="1"/>
  <c r="BV905" i="1" s="1"/>
  <c r="AT906" i="1"/>
  <c r="AU906" i="1"/>
  <c r="BM906" i="1" s="1"/>
  <c r="AV906" i="1"/>
  <c r="BZ906" i="1"/>
  <c r="CD906" i="1"/>
  <c r="CC906" i="1" s="1"/>
  <c r="AY906" i="1" s="1"/>
  <c r="CE906" i="1"/>
  <c r="CF906" i="1"/>
  <c r="CH906" i="1"/>
  <c r="AW906" i="1" s="1" a="1"/>
  <c r="AW906" i="1" s="1"/>
  <c r="CI906" i="1"/>
  <c r="CJ906" i="1"/>
  <c r="CO906" i="1"/>
  <c r="AO906" i="1" s="1"/>
  <c r="AT907" i="1"/>
  <c r="AU907" i="1"/>
  <c r="BM907" i="1" s="1"/>
  <c r="AV907" i="1"/>
  <c r="BZ907" i="1"/>
  <c r="CD907" i="1"/>
  <c r="CC907" i="1" s="1"/>
  <c r="AY907" i="1" s="1"/>
  <c r="CE907" i="1"/>
  <c r="CF907" i="1"/>
  <c r="CH907" i="1"/>
  <c r="AW907" i="1" s="1" a="1"/>
  <c r="AW907" i="1" s="1"/>
  <c r="CI907" i="1"/>
  <c r="CJ907" i="1"/>
  <c r="CK907" i="1" s="1" a="1"/>
  <c r="CK907" i="1" s="1"/>
  <c r="CO907" i="1"/>
  <c r="AT908" i="1"/>
  <c r="BL908" i="1" s="1"/>
  <c r="AU908" i="1"/>
  <c r="AV908" i="1"/>
  <c r="BZ908" i="1"/>
  <c r="CD908" i="1"/>
  <c r="CC908" i="1" s="1"/>
  <c r="CE908" i="1"/>
  <c r="CF908" i="1"/>
  <c r="CH908" i="1"/>
  <c r="AW908" i="1" s="1" a="1"/>
  <c r="AW908" i="1" s="1"/>
  <c r="CI908" i="1"/>
  <c r="CJ908" i="1"/>
  <c r="CN908" i="1" s="1" a="1"/>
  <c r="CN908" i="1" s="1"/>
  <c r="CO908" i="1"/>
  <c r="BU908" i="1" s="1" a="1"/>
  <c r="BU908" i="1" s="1"/>
  <c r="AT909" i="1"/>
  <c r="BL909" i="1" s="1"/>
  <c r="AU909" i="1"/>
  <c r="AV909" i="1"/>
  <c r="BM909" i="1"/>
  <c r="BZ909" i="1"/>
  <c r="CD909" i="1"/>
  <c r="CC909" i="1" s="1"/>
  <c r="CB909" i="1" s="1"/>
  <c r="CE909" i="1"/>
  <c r="CF909" i="1"/>
  <c r="CH909" i="1"/>
  <c r="AW909" i="1" s="1" a="1"/>
  <c r="AW909" i="1" s="1"/>
  <c r="CI909" i="1"/>
  <c r="CJ909" i="1"/>
  <c r="CK909" i="1" s="1" a="1"/>
  <c r="CK909" i="1" s="1"/>
  <c r="CO909" i="1"/>
  <c r="AT910" i="1"/>
  <c r="AU910" i="1"/>
  <c r="BM910" i="1" s="1"/>
  <c r="AV910" i="1"/>
  <c r="BZ910" i="1"/>
  <c r="CD910" i="1"/>
  <c r="CC910" i="1" s="1"/>
  <c r="CB910" i="1" s="1"/>
  <c r="CE910" i="1"/>
  <c r="CF910" i="1"/>
  <c r="CH910" i="1"/>
  <c r="AW910" i="1" s="1" a="1"/>
  <c r="AW910" i="1" s="1"/>
  <c r="CI910" i="1"/>
  <c r="CJ910" i="1"/>
  <c r="CO910" i="1"/>
  <c r="AT911" i="1"/>
  <c r="AU911" i="1"/>
  <c r="BM911" i="1" s="1"/>
  <c r="AV911" i="1"/>
  <c r="BZ911" i="1"/>
  <c r="CD911" i="1"/>
  <c r="CC911" i="1" s="1"/>
  <c r="AY911" i="1" s="1"/>
  <c r="CE911" i="1"/>
  <c r="CF911" i="1"/>
  <c r="CH911" i="1"/>
  <c r="AW911" i="1" s="1" a="1"/>
  <c r="AW911" i="1" s="1"/>
  <c r="CI911" i="1"/>
  <c r="CJ911" i="1"/>
  <c r="CK911" i="1" s="1" a="1"/>
  <c r="CK911" i="1" s="1"/>
  <c r="CO911" i="1"/>
  <c r="AO911" i="1" s="1"/>
  <c r="AT912" i="1"/>
  <c r="AU912" i="1"/>
  <c r="AV912" i="1"/>
  <c r="BL912" i="1"/>
  <c r="BZ912" i="1"/>
  <c r="CC912" i="1"/>
  <c r="CD912" i="1"/>
  <c r="CE912" i="1"/>
  <c r="CF912" i="1"/>
  <c r="CH912" i="1"/>
  <c r="AW912" i="1" s="1" a="1"/>
  <c r="AW912" i="1" s="1"/>
  <c r="CI912" i="1"/>
  <c r="CJ912" i="1"/>
  <c r="CL912" i="1" s="1" a="1"/>
  <c r="CL912" i="1" s="1"/>
  <c r="CO912" i="1"/>
  <c r="BX912" i="1" s="1" a="1"/>
  <c r="BX912" i="1" s="1"/>
  <c r="AT913" i="1"/>
  <c r="BL913" i="1" s="1"/>
  <c r="AU913" i="1"/>
  <c r="BM913" i="1" s="1"/>
  <c r="AV913" i="1"/>
  <c r="BZ913" i="1"/>
  <c r="CD913" i="1"/>
  <c r="CC913" i="1" s="1"/>
  <c r="CB913" i="1" s="1"/>
  <c r="CE913" i="1"/>
  <c r="CF913" i="1"/>
  <c r="CH913" i="1"/>
  <c r="AW913" i="1" s="1" a="1"/>
  <c r="AW913" i="1" s="1"/>
  <c r="CI913" i="1"/>
  <c r="CJ913" i="1"/>
  <c r="CO913" i="1"/>
  <c r="BU913" i="1" s="1" a="1"/>
  <c r="BU913" i="1" s="1"/>
  <c r="AT914" i="1"/>
  <c r="AU914" i="1"/>
  <c r="BM914" i="1" s="1"/>
  <c r="AV914" i="1"/>
  <c r="BZ914" i="1"/>
  <c r="CD914" i="1"/>
  <c r="CC914" i="1" s="1"/>
  <c r="AY914" i="1" s="1"/>
  <c r="CE914" i="1"/>
  <c r="CF914" i="1"/>
  <c r="CH914" i="1"/>
  <c r="AW914" i="1" s="1" a="1"/>
  <c r="AW914" i="1" s="1"/>
  <c r="CI914" i="1"/>
  <c r="CJ914" i="1"/>
  <c r="CO914" i="1"/>
  <c r="AT915" i="1"/>
  <c r="AU915" i="1"/>
  <c r="BM915" i="1" s="1"/>
  <c r="AV915" i="1"/>
  <c r="BZ915" i="1"/>
  <c r="CD915" i="1"/>
  <c r="CC915" i="1" s="1"/>
  <c r="AY915" i="1" s="1"/>
  <c r="CE915" i="1"/>
  <c r="CF915" i="1"/>
  <c r="CH915" i="1"/>
  <c r="AW915" i="1" s="1" a="1"/>
  <c r="AW915" i="1" s="1"/>
  <c r="CI915" i="1"/>
  <c r="CJ915" i="1"/>
  <c r="CK915" i="1" s="1" a="1"/>
  <c r="CK915" i="1" s="1"/>
  <c r="CO915" i="1"/>
  <c r="AT916" i="1"/>
  <c r="BL916" i="1" s="1"/>
  <c r="AU916" i="1"/>
  <c r="AV916" i="1"/>
  <c r="BZ916" i="1"/>
  <c r="CD916" i="1"/>
  <c r="CC916" i="1" s="1"/>
  <c r="CE916" i="1"/>
  <c r="CF916" i="1"/>
  <c r="CH916" i="1"/>
  <c r="AW916" i="1" s="1" a="1"/>
  <c r="AW916" i="1" s="1"/>
  <c r="CI916" i="1"/>
  <c r="CJ916" i="1"/>
  <c r="CN916" i="1" s="1" a="1"/>
  <c r="CN916" i="1" s="1"/>
  <c r="CO916" i="1"/>
  <c r="AT917" i="1"/>
  <c r="BL917" i="1" s="1"/>
  <c r="AU917" i="1"/>
  <c r="BM917" i="1" s="1"/>
  <c r="AV917" i="1"/>
  <c r="BZ917" i="1"/>
  <c r="CD917" i="1"/>
  <c r="CC917" i="1" s="1"/>
  <c r="CB917" i="1" s="1"/>
  <c r="CE917" i="1"/>
  <c r="CF917" i="1"/>
  <c r="CH917" i="1"/>
  <c r="AW917" i="1" s="1" a="1"/>
  <c r="AW917" i="1" s="1"/>
  <c r="CI917" i="1"/>
  <c r="CJ917" i="1"/>
  <c r="CL917" i="1" s="1" a="1"/>
  <c r="CL917" i="1" s="1"/>
  <c r="CK917" i="1" a="1"/>
  <c r="CK917" i="1" s="1"/>
  <c r="CO917" i="1"/>
  <c r="AT918" i="1"/>
  <c r="AU918" i="1"/>
  <c r="AV918" i="1"/>
  <c r="BM918" i="1"/>
  <c r="BZ918" i="1"/>
  <c r="CD918" i="1"/>
  <c r="CC918" i="1" s="1"/>
  <c r="CB918" i="1" s="1"/>
  <c r="CE918" i="1"/>
  <c r="CF918" i="1"/>
  <c r="CH918" i="1"/>
  <c r="AW918" i="1" s="1" a="1"/>
  <c r="AW918" i="1" s="1"/>
  <c r="CI918" i="1"/>
  <c r="CJ918" i="1"/>
  <c r="CO918" i="1"/>
  <c r="AT919" i="1"/>
  <c r="AU919" i="1"/>
  <c r="BM919" i="1" s="1"/>
  <c r="AV919" i="1"/>
  <c r="BZ919" i="1"/>
  <c r="CD919" i="1"/>
  <c r="CC919" i="1" s="1"/>
  <c r="AY919" i="1" s="1"/>
  <c r="CE919" i="1"/>
  <c r="CF919" i="1"/>
  <c r="CH919" i="1"/>
  <c r="AW919" i="1" s="1" a="1"/>
  <c r="AW919" i="1" s="1"/>
  <c r="CI919" i="1"/>
  <c r="CJ919" i="1"/>
  <c r="CO919" i="1"/>
  <c r="AT920" i="1"/>
  <c r="BL920" i="1" s="1"/>
  <c r="AU920" i="1"/>
  <c r="AV920" i="1"/>
  <c r="BZ920" i="1"/>
  <c r="CC920" i="1"/>
  <c r="CD920" i="1"/>
  <c r="CE920" i="1"/>
  <c r="CF920" i="1"/>
  <c r="CH920" i="1"/>
  <c r="AW920" i="1" s="1" a="1"/>
  <c r="AW920" i="1" s="1"/>
  <c r="CI920" i="1"/>
  <c r="CJ920" i="1"/>
  <c r="CL920" i="1" s="1" a="1"/>
  <c r="CL920" i="1" s="1"/>
  <c r="CO920" i="1"/>
  <c r="BX920" i="1" s="1" a="1"/>
  <c r="BX920" i="1" s="1"/>
  <c r="AT921" i="1"/>
  <c r="BL921" i="1" s="1"/>
  <c r="AU921" i="1"/>
  <c r="BM921" i="1" s="1"/>
  <c r="AV921" i="1"/>
  <c r="BZ921" i="1"/>
  <c r="CD921" i="1"/>
  <c r="CC921" i="1" s="1"/>
  <c r="CE921" i="1"/>
  <c r="CF921" i="1"/>
  <c r="CH921" i="1"/>
  <c r="AW921" i="1" s="1" a="1"/>
  <c r="AW921" i="1" s="1"/>
  <c r="CI921" i="1"/>
  <c r="CJ921" i="1"/>
  <c r="CM921" i="1" s="1" a="1"/>
  <c r="CM921" i="1" s="1"/>
  <c r="CK921" i="1" a="1"/>
  <c r="CK921" i="1" s="1"/>
  <c r="CN921" i="1" a="1"/>
  <c r="CN921" i="1" s="1"/>
  <c r="CO921" i="1"/>
  <c r="AT922" i="1"/>
  <c r="AU922" i="1"/>
  <c r="BM922" i="1" s="1"/>
  <c r="AV922" i="1"/>
  <c r="BZ922" i="1"/>
  <c r="CD922" i="1"/>
  <c r="CC922" i="1" s="1"/>
  <c r="AY922" i="1" s="1"/>
  <c r="CE922" i="1"/>
  <c r="CF922" i="1"/>
  <c r="CH922" i="1"/>
  <c r="AW922" i="1" s="1" a="1"/>
  <c r="AW922" i="1" s="1"/>
  <c r="CI922" i="1"/>
  <c r="CJ922" i="1"/>
  <c r="CO922" i="1"/>
  <c r="AO922" i="1" s="1"/>
  <c r="AT923" i="1"/>
  <c r="AU923" i="1"/>
  <c r="BM923" i="1" s="1"/>
  <c r="AV923" i="1"/>
  <c r="BZ923" i="1"/>
  <c r="CD923" i="1"/>
  <c r="CC923" i="1" s="1"/>
  <c r="AY923" i="1" s="1"/>
  <c r="CE923" i="1"/>
  <c r="CF923" i="1"/>
  <c r="BE923" i="1" s="1" a="1"/>
  <c r="BE923" i="1" s="1"/>
  <c r="CH923" i="1"/>
  <c r="AW923" i="1" s="1" a="1"/>
  <c r="AW923" i="1" s="1"/>
  <c r="CI923" i="1"/>
  <c r="CJ923" i="1"/>
  <c r="CO923" i="1"/>
  <c r="AT924" i="1"/>
  <c r="BL924" i="1" s="1"/>
  <c r="AU924" i="1"/>
  <c r="AV924" i="1"/>
  <c r="BZ924" i="1"/>
  <c r="CD924" i="1"/>
  <c r="CC924" i="1" s="1"/>
  <c r="CE924" i="1"/>
  <c r="CF924" i="1"/>
  <c r="CH924" i="1"/>
  <c r="AW924" i="1" s="1" a="1"/>
  <c r="AW924" i="1" s="1"/>
  <c r="CI924" i="1"/>
  <c r="CJ924" i="1"/>
  <c r="CN924" i="1" s="1" a="1"/>
  <c r="CN924" i="1" s="1"/>
  <c r="CO924" i="1"/>
  <c r="AT925" i="1"/>
  <c r="BL925" i="1" s="1"/>
  <c r="AU925" i="1"/>
  <c r="BM925" i="1" s="1"/>
  <c r="AV925" i="1"/>
  <c r="BZ925" i="1"/>
  <c r="CD925" i="1"/>
  <c r="CC925" i="1" s="1"/>
  <c r="CB925" i="1" s="1"/>
  <c r="CE925" i="1"/>
  <c r="CF925" i="1"/>
  <c r="CH925" i="1"/>
  <c r="AW925" i="1" s="1" a="1"/>
  <c r="AW925" i="1" s="1"/>
  <c r="CI925" i="1"/>
  <c r="CJ925" i="1"/>
  <c r="CK925" i="1" s="1" a="1"/>
  <c r="CK925" i="1" s="1"/>
  <c r="CO925" i="1"/>
  <c r="AT926" i="1"/>
  <c r="AU926" i="1"/>
  <c r="AV926" i="1"/>
  <c r="BM926" i="1"/>
  <c r="BZ926" i="1"/>
  <c r="CD926" i="1"/>
  <c r="CC926" i="1" s="1"/>
  <c r="CB926" i="1" s="1"/>
  <c r="CE926" i="1"/>
  <c r="CF926" i="1"/>
  <c r="CH926" i="1"/>
  <c r="AW926" i="1" s="1" a="1"/>
  <c r="AW926" i="1" s="1"/>
  <c r="CI926" i="1"/>
  <c r="CJ926" i="1"/>
  <c r="CO926" i="1"/>
  <c r="BT926" i="1" s="1" a="1"/>
  <c r="BT926" i="1" s="1"/>
  <c r="AT927" i="1"/>
  <c r="AU927" i="1"/>
  <c r="BM927" i="1" s="1"/>
  <c r="AV927" i="1"/>
  <c r="BZ927" i="1"/>
  <c r="CD927" i="1"/>
  <c r="CC927" i="1" s="1"/>
  <c r="AY927" i="1" s="1"/>
  <c r="CE927" i="1"/>
  <c r="CF927" i="1"/>
  <c r="CH927" i="1"/>
  <c r="AW927" i="1" s="1" a="1"/>
  <c r="AW927" i="1" s="1"/>
  <c r="CI927" i="1"/>
  <c r="CJ927" i="1"/>
  <c r="CK927" i="1" s="1" a="1"/>
  <c r="CK927" i="1" s="1"/>
  <c r="CN927" i="1" a="1"/>
  <c r="CN927" i="1" s="1"/>
  <c r="CO927" i="1"/>
  <c r="AT928" i="1"/>
  <c r="BL928" i="1" s="1"/>
  <c r="AU928" i="1"/>
  <c r="AV928" i="1"/>
  <c r="BZ928" i="1"/>
  <c r="CD928" i="1"/>
  <c r="CC928" i="1" s="1"/>
  <c r="CE928" i="1"/>
  <c r="CF928" i="1"/>
  <c r="BG928" i="1" s="1" a="1"/>
  <c r="BG928" i="1" s="1"/>
  <c r="CH928" i="1"/>
  <c r="AW928" i="1" s="1" a="1"/>
  <c r="AW928" i="1" s="1"/>
  <c r="CI928" i="1"/>
  <c r="CJ928" i="1"/>
  <c r="CL928" i="1" s="1" a="1"/>
  <c r="CL928" i="1" s="1"/>
  <c r="CO928" i="1"/>
  <c r="AT929" i="1"/>
  <c r="BL929" i="1" s="1"/>
  <c r="AU929" i="1"/>
  <c r="BM929" i="1" s="1"/>
  <c r="AV929" i="1"/>
  <c r="BZ929" i="1"/>
  <c r="CD929" i="1"/>
  <c r="CC929" i="1" s="1"/>
  <c r="CB929" i="1" s="1"/>
  <c r="CE929" i="1"/>
  <c r="CF929" i="1"/>
  <c r="CH929" i="1"/>
  <c r="AW929" i="1" s="1" a="1"/>
  <c r="AW929" i="1" s="1"/>
  <c r="CI929" i="1"/>
  <c r="CJ929" i="1"/>
  <c r="CK929" i="1" s="1" a="1"/>
  <c r="CK929" i="1" s="1"/>
  <c r="CO929" i="1"/>
  <c r="BU929" i="1" s="1" a="1"/>
  <c r="BU929" i="1" s="1"/>
  <c r="AT930" i="1"/>
  <c r="AU930" i="1"/>
  <c r="BM930" i="1" s="1"/>
  <c r="AV930" i="1"/>
  <c r="BZ930" i="1"/>
  <c r="CD930" i="1"/>
  <c r="CC930" i="1" s="1"/>
  <c r="CE930" i="1"/>
  <c r="CF930" i="1"/>
  <c r="CH930" i="1"/>
  <c r="AW930" i="1" s="1" a="1"/>
  <c r="AW930" i="1" s="1"/>
  <c r="CI930" i="1"/>
  <c r="CJ930" i="1"/>
  <c r="CO930" i="1"/>
  <c r="AT931" i="1"/>
  <c r="AU931" i="1"/>
  <c r="BM931" i="1" s="1"/>
  <c r="AV931" i="1"/>
  <c r="BZ931" i="1"/>
  <c r="CD931" i="1"/>
  <c r="CC931" i="1" s="1"/>
  <c r="AY931" i="1" s="1"/>
  <c r="CE931" i="1"/>
  <c r="CF931" i="1"/>
  <c r="CH931" i="1"/>
  <c r="AW931" i="1" s="1" a="1"/>
  <c r="AW931" i="1" s="1"/>
  <c r="CI931" i="1"/>
  <c r="CJ931" i="1"/>
  <c r="CL931" i="1" s="1" a="1"/>
  <c r="CL931" i="1" s="1"/>
  <c r="CO931" i="1"/>
  <c r="AO931" i="1" s="1"/>
  <c r="AT932" i="1"/>
  <c r="AU932" i="1"/>
  <c r="AV932" i="1"/>
  <c r="BL932" i="1"/>
  <c r="BZ932" i="1"/>
  <c r="CD932" i="1"/>
  <c r="CC932" i="1" s="1"/>
  <c r="CE932" i="1"/>
  <c r="CF932" i="1"/>
  <c r="CH932" i="1"/>
  <c r="AW932" i="1" s="1" a="1"/>
  <c r="AW932" i="1" s="1"/>
  <c r="CI932" i="1"/>
  <c r="CJ932" i="1"/>
  <c r="CN932" i="1" s="1" a="1"/>
  <c r="CN932" i="1" s="1"/>
  <c r="CO932" i="1"/>
  <c r="AT933" i="1"/>
  <c r="BL933" i="1" s="1"/>
  <c r="AU933" i="1"/>
  <c r="BM933" i="1" s="1"/>
  <c r="AV933" i="1"/>
  <c r="BZ933" i="1"/>
  <c r="CD933" i="1"/>
  <c r="CC933" i="1" s="1"/>
  <c r="CB933" i="1" s="1"/>
  <c r="CE933" i="1"/>
  <c r="CF933" i="1"/>
  <c r="CH933" i="1"/>
  <c r="AW933" i="1" s="1" a="1"/>
  <c r="AW933" i="1" s="1"/>
  <c r="CI933" i="1"/>
  <c r="CJ933" i="1"/>
  <c r="CO933" i="1"/>
  <c r="AT934" i="1"/>
  <c r="AU934" i="1"/>
  <c r="BM934" i="1" s="1"/>
  <c r="AV934" i="1"/>
  <c r="BZ934" i="1"/>
  <c r="CD934" i="1"/>
  <c r="CC934" i="1" s="1"/>
  <c r="CB934" i="1" s="1"/>
  <c r="CE934" i="1"/>
  <c r="CF934" i="1"/>
  <c r="CH934" i="1"/>
  <c r="AW934" i="1" s="1" a="1"/>
  <c r="AW934" i="1" s="1"/>
  <c r="CI934" i="1"/>
  <c r="CJ934" i="1"/>
  <c r="CO934" i="1"/>
  <c r="AT935" i="1"/>
  <c r="BL935" i="1" s="1"/>
  <c r="AU935" i="1"/>
  <c r="BM935" i="1" s="1"/>
  <c r="AV935" i="1"/>
  <c r="BZ935" i="1"/>
  <c r="CD935" i="1"/>
  <c r="CC935" i="1" s="1"/>
  <c r="CB935" i="1" s="1"/>
  <c r="CE935" i="1"/>
  <c r="CF935" i="1"/>
  <c r="CH935" i="1"/>
  <c r="AW935" i="1" s="1" a="1"/>
  <c r="AW935" i="1" s="1"/>
  <c r="CI935" i="1"/>
  <c r="CJ935" i="1"/>
  <c r="CL935" i="1" s="1" a="1"/>
  <c r="CL935" i="1" s="1"/>
  <c r="CK935" i="1" a="1"/>
  <c r="CK935" i="1" s="1"/>
  <c r="CO935" i="1"/>
  <c r="AT936" i="1"/>
  <c r="BL936" i="1" s="1"/>
  <c r="AU936" i="1"/>
  <c r="BM936" i="1" s="1"/>
  <c r="AV936" i="1"/>
  <c r="BZ936" i="1"/>
  <c r="CD936" i="1"/>
  <c r="CC936" i="1" s="1"/>
  <c r="CE936" i="1"/>
  <c r="CF936" i="1"/>
  <c r="BF936" i="1" s="1" a="1"/>
  <c r="BF936" i="1" s="1"/>
  <c r="CH936" i="1"/>
  <c r="AW936" i="1" s="1" a="1"/>
  <c r="AW936" i="1" s="1"/>
  <c r="CI936" i="1"/>
  <c r="CJ936" i="1"/>
  <c r="CO936" i="1"/>
  <c r="AT937" i="1"/>
  <c r="BL937" i="1" s="1"/>
  <c r="AU937" i="1"/>
  <c r="BM937" i="1" s="1"/>
  <c r="AV937" i="1"/>
  <c r="BZ937" i="1"/>
  <c r="CD937" i="1"/>
  <c r="CC937" i="1" s="1"/>
  <c r="AY937" i="1" s="1"/>
  <c r="CE937" i="1"/>
  <c r="CF937" i="1"/>
  <c r="CH937" i="1"/>
  <c r="AW937" i="1" s="1" a="1"/>
  <c r="AW937" i="1" s="1"/>
  <c r="CI937" i="1"/>
  <c r="CJ937" i="1"/>
  <c r="CK937" i="1" s="1" a="1"/>
  <c r="CK937" i="1" s="1"/>
  <c r="CO937" i="1"/>
  <c r="BU937" i="1" s="1" a="1"/>
  <c r="BU937" i="1" s="1"/>
  <c r="AT938" i="1"/>
  <c r="AU938" i="1"/>
  <c r="BM938" i="1" s="1"/>
  <c r="AV938" i="1"/>
  <c r="BZ938" i="1"/>
  <c r="CD938" i="1"/>
  <c r="CC938" i="1" s="1"/>
  <c r="CE938" i="1"/>
  <c r="CF938" i="1"/>
  <c r="BH938" i="1" s="1" a="1"/>
  <c r="BH938" i="1" s="1"/>
  <c r="CH938" i="1"/>
  <c r="AW938" i="1" s="1" a="1"/>
  <c r="AW938" i="1" s="1"/>
  <c r="CI938" i="1"/>
  <c r="CJ938" i="1"/>
  <c r="CO938" i="1"/>
  <c r="AT939" i="1"/>
  <c r="AU939" i="1"/>
  <c r="BM939" i="1" s="1"/>
  <c r="AV939" i="1"/>
  <c r="BL939" i="1"/>
  <c r="BZ939" i="1"/>
  <c r="CD939" i="1"/>
  <c r="CC939" i="1" s="1"/>
  <c r="AY939" i="1" s="1"/>
  <c r="CE939" i="1"/>
  <c r="CF939" i="1"/>
  <c r="CH939" i="1"/>
  <c r="AW939" i="1" s="1" a="1"/>
  <c r="AW939" i="1" s="1"/>
  <c r="CI939" i="1"/>
  <c r="CJ939" i="1"/>
  <c r="CM939" i="1" s="1" a="1"/>
  <c r="CM939" i="1" s="1"/>
  <c r="CO939" i="1"/>
  <c r="AT940" i="1"/>
  <c r="BL940" i="1" s="1"/>
  <c r="AU940" i="1"/>
  <c r="AV940" i="1"/>
  <c r="BZ940" i="1"/>
  <c r="CD940" i="1"/>
  <c r="CC940" i="1" s="1"/>
  <c r="CE940" i="1"/>
  <c r="CF940" i="1"/>
  <c r="CH940" i="1"/>
  <c r="AW940" i="1" s="1" a="1"/>
  <c r="AW940" i="1" s="1"/>
  <c r="CI940" i="1"/>
  <c r="CJ940" i="1"/>
  <c r="CO940" i="1"/>
  <c r="BV940" i="1" s="1" a="1"/>
  <c r="BV940" i="1" s="1"/>
  <c r="AT941" i="1"/>
  <c r="BL941" i="1" s="1"/>
  <c r="AU941" i="1"/>
  <c r="BM941" i="1" s="1"/>
  <c r="AV941" i="1"/>
  <c r="AY941" i="1"/>
  <c r="BZ941" i="1"/>
  <c r="CB941" i="1"/>
  <c r="CD941" i="1"/>
  <c r="CC941" i="1" s="1"/>
  <c r="CE941" i="1"/>
  <c r="CF941" i="1"/>
  <c r="BF941" i="1" s="1" a="1"/>
  <c r="BF941" i="1" s="1"/>
  <c r="CH941" i="1"/>
  <c r="AW941" i="1" s="1" a="1"/>
  <c r="AW941" i="1" s="1"/>
  <c r="CI941" i="1"/>
  <c r="CJ941" i="1"/>
  <c r="CK941" i="1" s="1" a="1"/>
  <c r="CK941" i="1" s="1"/>
  <c r="CO941" i="1"/>
  <c r="AT942" i="1"/>
  <c r="AU942" i="1"/>
  <c r="BM942" i="1" s="1"/>
  <c r="AV942" i="1"/>
  <c r="BZ942" i="1"/>
  <c r="CD942" i="1"/>
  <c r="CC942" i="1" s="1"/>
  <c r="AY942" i="1" s="1"/>
  <c r="CE942" i="1"/>
  <c r="CF942" i="1"/>
  <c r="BH942" i="1" s="1" a="1"/>
  <c r="BH942" i="1" s="1"/>
  <c r="CH942" i="1"/>
  <c r="AW942" i="1" s="1" a="1"/>
  <c r="AW942" i="1" s="1"/>
  <c r="CI942" i="1"/>
  <c r="CJ942" i="1"/>
  <c r="CK942" i="1" s="1" a="1"/>
  <c r="CK942" i="1" s="1"/>
  <c r="CO942" i="1"/>
  <c r="AT943" i="1"/>
  <c r="AU943" i="1"/>
  <c r="BM943" i="1" s="1"/>
  <c r="AV943" i="1"/>
  <c r="BL943" i="1"/>
  <c r="BZ943" i="1"/>
  <c r="CD943" i="1"/>
  <c r="CC943" i="1" s="1"/>
  <c r="CE943" i="1"/>
  <c r="CF943" i="1"/>
  <c r="BJ943" i="1" s="1" a="1"/>
  <c r="BJ943" i="1" s="1"/>
  <c r="CH943" i="1"/>
  <c r="AW943" i="1" s="1" a="1"/>
  <c r="AW943" i="1" s="1"/>
  <c r="CI943" i="1"/>
  <c r="CJ943" i="1"/>
  <c r="CO943" i="1"/>
  <c r="AO943" i="1" s="1"/>
  <c r="AT944" i="1"/>
  <c r="BL944" i="1" s="1"/>
  <c r="AU944" i="1"/>
  <c r="BM944" i="1" s="1"/>
  <c r="AV944" i="1"/>
  <c r="BZ944" i="1"/>
  <c r="CD944" i="1"/>
  <c r="CC944" i="1" s="1"/>
  <c r="CE944" i="1"/>
  <c r="CF944" i="1"/>
  <c r="CH944" i="1"/>
  <c r="AW944" i="1" s="1" a="1"/>
  <c r="AW944" i="1" s="1"/>
  <c r="CI944" i="1"/>
  <c r="CJ944" i="1"/>
  <c r="CL944" i="1" s="1" a="1"/>
  <c r="CL944" i="1" s="1"/>
  <c r="CO944" i="1"/>
  <c r="BU944" i="1" s="1" a="1"/>
  <c r="BU944" i="1" s="1"/>
  <c r="AT945" i="1"/>
  <c r="AU945" i="1"/>
  <c r="BM945" i="1" s="1"/>
  <c r="AV945" i="1"/>
  <c r="BZ945" i="1"/>
  <c r="CD945" i="1"/>
  <c r="CC945" i="1" s="1"/>
  <c r="CB945" i="1" s="1"/>
  <c r="CE945" i="1"/>
  <c r="CF945" i="1"/>
  <c r="BG945" i="1" s="1" a="1"/>
  <c r="BG945" i="1" s="1"/>
  <c r="CH945" i="1"/>
  <c r="AW945" i="1" s="1" a="1"/>
  <c r="AW945" i="1" s="1"/>
  <c r="CI945" i="1"/>
  <c r="CJ945" i="1"/>
  <c r="CM945" i="1" s="1" a="1"/>
  <c r="CM945" i="1" s="1"/>
  <c r="CO945" i="1"/>
  <c r="AT946" i="1"/>
  <c r="AU946" i="1"/>
  <c r="BM946" i="1" s="1"/>
  <c r="AV946" i="1"/>
  <c r="BZ946" i="1"/>
  <c r="CD946" i="1"/>
  <c r="CC946" i="1" s="1"/>
  <c r="AY946" i="1" s="1"/>
  <c r="CE946" i="1"/>
  <c r="CF946" i="1"/>
  <c r="BI946" i="1" s="1" a="1"/>
  <c r="BI946" i="1" s="1"/>
  <c r="CH946" i="1"/>
  <c r="AW946" i="1" s="1" a="1"/>
  <c r="AW946" i="1" s="1"/>
  <c r="CI946" i="1"/>
  <c r="CJ946" i="1"/>
  <c r="CK946" i="1" s="1" a="1"/>
  <c r="CK946" i="1" s="1"/>
  <c r="CO946" i="1"/>
  <c r="AO946" i="1" s="1"/>
  <c r="AT947" i="1"/>
  <c r="BL947" i="1" s="1"/>
  <c r="AU947" i="1"/>
  <c r="BM947" i="1" s="1"/>
  <c r="AV947" i="1"/>
  <c r="BZ947" i="1"/>
  <c r="CD947" i="1"/>
  <c r="CC947" i="1" s="1"/>
  <c r="CE947" i="1"/>
  <c r="CF947" i="1"/>
  <c r="CH947" i="1"/>
  <c r="AW947" i="1" s="1" a="1"/>
  <c r="AW947" i="1" s="1"/>
  <c r="CI947" i="1"/>
  <c r="CJ947" i="1"/>
  <c r="CN947" i="1" s="1" a="1"/>
  <c r="CN947" i="1" s="1"/>
  <c r="CM947" i="1" a="1"/>
  <c r="CM947" i="1" s="1"/>
  <c r="CO947" i="1"/>
  <c r="AT948" i="1"/>
  <c r="BL948" i="1" s="1"/>
  <c r="AU948" i="1"/>
  <c r="AV948" i="1"/>
  <c r="BZ948" i="1"/>
  <c r="CD948" i="1"/>
  <c r="CC948" i="1" s="1"/>
  <c r="CB948" i="1" s="1"/>
  <c r="CE948" i="1"/>
  <c r="CF948" i="1"/>
  <c r="CH948" i="1"/>
  <c r="AW948" i="1" s="1" a="1"/>
  <c r="AW948" i="1" s="1"/>
  <c r="CI948" i="1"/>
  <c r="CJ948" i="1"/>
  <c r="CL948" i="1" s="1" a="1"/>
  <c r="CL948" i="1" s="1"/>
  <c r="CO948" i="1"/>
  <c r="BX948" i="1" s="1" a="1"/>
  <c r="BX948" i="1" s="1"/>
  <c r="AT949" i="1"/>
  <c r="BL949" i="1" s="1"/>
  <c r="AU949" i="1"/>
  <c r="BM949" i="1" s="1"/>
  <c r="AV949" i="1"/>
  <c r="BZ949" i="1"/>
  <c r="CD949" i="1"/>
  <c r="CC949" i="1" s="1"/>
  <c r="AY949" i="1" s="1"/>
  <c r="CE949" i="1"/>
  <c r="CF949" i="1"/>
  <c r="CH949" i="1"/>
  <c r="AW949" i="1" s="1" a="1"/>
  <c r="AW949" i="1" s="1"/>
  <c r="CI949" i="1"/>
  <c r="CJ949" i="1"/>
  <c r="CN949" i="1" s="1" a="1"/>
  <c r="CN949" i="1" s="1"/>
  <c r="CO949" i="1"/>
  <c r="AT950" i="1"/>
  <c r="AU950" i="1"/>
  <c r="BM950" i="1" s="1"/>
  <c r="AV950" i="1"/>
  <c r="BZ950" i="1"/>
  <c r="CD950" i="1"/>
  <c r="CC950" i="1" s="1"/>
  <c r="CE950" i="1"/>
  <c r="CF950" i="1"/>
  <c r="CH950" i="1"/>
  <c r="AW950" i="1" s="1" a="1"/>
  <c r="AW950" i="1" s="1"/>
  <c r="CI950" i="1"/>
  <c r="CJ950" i="1"/>
  <c r="CM950" i="1" s="1" a="1"/>
  <c r="CM950" i="1" s="1"/>
  <c r="CO950" i="1"/>
  <c r="AT951" i="1"/>
  <c r="BL951" i="1" s="1"/>
  <c r="AU951" i="1"/>
  <c r="BM951" i="1" s="1"/>
  <c r="AV951" i="1"/>
  <c r="BZ951" i="1"/>
  <c r="CD951" i="1"/>
  <c r="CC951" i="1" s="1"/>
  <c r="CB951" i="1" s="1"/>
  <c r="CE951" i="1"/>
  <c r="CF951" i="1"/>
  <c r="CH951" i="1"/>
  <c r="AW951" i="1" s="1" a="1"/>
  <c r="AW951" i="1" s="1"/>
  <c r="CI951" i="1"/>
  <c r="CJ951" i="1"/>
  <c r="CK951" i="1" s="1" a="1"/>
  <c r="CK951" i="1" s="1"/>
  <c r="CO951" i="1"/>
  <c r="AT952" i="1"/>
  <c r="AU952" i="1"/>
  <c r="BM952" i="1" s="1"/>
  <c r="AV952" i="1"/>
  <c r="BZ952" i="1"/>
  <c r="CD952" i="1"/>
  <c r="CC952" i="1" s="1"/>
  <c r="CE952" i="1"/>
  <c r="CF952" i="1"/>
  <c r="CH952" i="1"/>
  <c r="AW952" i="1" s="1" a="1"/>
  <c r="AW952" i="1" s="1"/>
  <c r="CI952" i="1"/>
  <c r="CJ952" i="1"/>
  <c r="CK952" i="1" s="1" a="1"/>
  <c r="CK952" i="1" s="1"/>
  <c r="CO952" i="1"/>
  <c r="AT953" i="1"/>
  <c r="AU953" i="1"/>
  <c r="BM953" i="1" s="1"/>
  <c r="AV953" i="1"/>
  <c r="BZ953" i="1"/>
  <c r="CD953" i="1"/>
  <c r="CC953" i="1" s="1"/>
  <c r="AY953" i="1" s="1"/>
  <c r="CE953" i="1"/>
  <c r="CF953" i="1"/>
  <c r="CH953" i="1"/>
  <c r="AW953" i="1" s="1" a="1"/>
  <c r="AW953" i="1" s="1"/>
  <c r="CI953" i="1"/>
  <c r="CJ953" i="1"/>
  <c r="CN953" i="1" s="1" a="1"/>
  <c r="CN953" i="1" s="1"/>
  <c r="CO953" i="1"/>
  <c r="BR953" i="1" s="1" a="1"/>
  <c r="BR953" i="1" s="1"/>
  <c r="AT954" i="1"/>
  <c r="AU954" i="1"/>
  <c r="BM954" i="1" s="1"/>
  <c r="AV954" i="1"/>
  <c r="BL954" i="1"/>
  <c r="BZ954" i="1"/>
  <c r="CD954" i="1"/>
  <c r="CC954" i="1" s="1"/>
  <c r="CE954" i="1"/>
  <c r="CF954" i="1"/>
  <c r="BF954" i="1" s="1" a="1"/>
  <c r="BF954" i="1" s="1"/>
  <c r="CH954" i="1"/>
  <c r="AW954" i="1" s="1" a="1"/>
  <c r="AW954" i="1" s="1"/>
  <c r="CI954" i="1"/>
  <c r="CJ954" i="1"/>
  <c r="CK954" i="1" s="1" a="1"/>
  <c r="CK954" i="1" s="1"/>
  <c r="CO954" i="1"/>
  <c r="AT955" i="1"/>
  <c r="BL955" i="1" s="1"/>
  <c r="AU955" i="1"/>
  <c r="BM955" i="1" s="1"/>
  <c r="AV955" i="1"/>
  <c r="BZ955" i="1"/>
  <c r="CD955" i="1"/>
  <c r="CC955" i="1" s="1"/>
  <c r="CE955" i="1"/>
  <c r="CF955" i="1"/>
  <c r="CH955" i="1"/>
  <c r="AW955" i="1" s="1" a="1"/>
  <c r="AW955" i="1" s="1"/>
  <c r="CI955" i="1"/>
  <c r="CJ955" i="1"/>
  <c r="CM955" i="1" s="1" a="1"/>
  <c r="CM955" i="1" s="1"/>
  <c r="CO955" i="1"/>
  <c r="AT956" i="1"/>
  <c r="AU956" i="1"/>
  <c r="BM956" i="1" s="1"/>
  <c r="AV956" i="1"/>
  <c r="BZ956" i="1"/>
  <c r="CD956" i="1"/>
  <c r="CC956" i="1" s="1"/>
  <c r="CE956" i="1"/>
  <c r="CF956" i="1"/>
  <c r="CH956" i="1"/>
  <c r="AW956" i="1" s="1" a="1"/>
  <c r="AW956" i="1" s="1"/>
  <c r="CI956" i="1"/>
  <c r="CJ956" i="1"/>
  <c r="CK956" i="1" s="1" a="1"/>
  <c r="CK956" i="1" s="1"/>
  <c r="CO956" i="1"/>
  <c r="AT957" i="1"/>
  <c r="AU957" i="1"/>
  <c r="BM957" i="1" s="1"/>
  <c r="AV957" i="1"/>
  <c r="BZ957" i="1"/>
  <c r="CD957" i="1"/>
  <c r="CC957" i="1" s="1"/>
  <c r="AY957" i="1" s="1"/>
  <c r="CE957" i="1"/>
  <c r="CF957" i="1"/>
  <c r="CH957" i="1"/>
  <c r="AW957" i="1" s="1" a="1"/>
  <c r="AW957" i="1" s="1"/>
  <c r="CI957" i="1"/>
  <c r="CJ957" i="1"/>
  <c r="CN957" i="1" s="1" a="1"/>
  <c r="CN957" i="1" s="1"/>
  <c r="CO957" i="1"/>
  <c r="AT958" i="1"/>
  <c r="AU958" i="1"/>
  <c r="BM958" i="1" s="1"/>
  <c r="AV958" i="1"/>
  <c r="BZ958" i="1"/>
  <c r="CD958" i="1"/>
  <c r="CC958" i="1" s="1"/>
  <c r="CE958" i="1"/>
  <c r="CF958" i="1"/>
  <c r="CH958" i="1"/>
  <c r="AW958" i="1" s="1" a="1"/>
  <c r="AW958" i="1" s="1"/>
  <c r="CI958" i="1"/>
  <c r="CJ958" i="1"/>
  <c r="CM958" i="1" s="1" a="1"/>
  <c r="CM958" i="1" s="1"/>
  <c r="CO958" i="1"/>
  <c r="AT959" i="1"/>
  <c r="AU959" i="1"/>
  <c r="BM959" i="1" s="1"/>
  <c r="AV959" i="1"/>
  <c r="BZ959" i="1"/>
  <c r="CD959" i="1"/>
  <c r="CC959" i="1" s="1"/>
  <c r="CB959" i="1" s="1"/>
  <c r="CE959" i="1"/>
  <c r="CF959" i="1"/>
  <c r="CH959" i="1"/>
  <c r="AW959" i="1" s="1" a="1"/>
  <c r="AW959" i="1" s="1"/>
  <c r="CI959" i="1"/>
  <c r="CJ959" i="1"/>
  <c r="CK959" i="1" s="1" a="1"/>
  <c r="CK959" i="1" s="1"/>
  <c r="CO959" i="1"/>
  <c r="AT960" i="1"/>
  <c r="AU960" i="1"/>
  <c r="BM960" i="1" s="1"/>
  <c r="AV960" i="1"/>
  <c r="BZ960" i="1"/>
  <c r="CD960" i="1"/>
  <c r="CC960" i="1" s="1"/>
  <c r="CE960" i="1"/>
  <c r="CF960" i="1"/>
  <c r="CH960" i="1"/>
  <c r="AW960" i="1" s="1" a="1"/>
  <c r="AW960" i="1" s="1"/>
  <c r="CI960" i="1"/>
  <c r="CJ960" i="1"/>
  <c r="CK960" i="1" s="1" a="1"/>
  <c r="CK960" i="1" s="1"/>
  <c r="CO960" i="1"/>
  <c r="BO960" i="1" s="1" a="1"/>
  <c r="BO960" i="1" s="1"/>
  <c r="AT961" i="1"/>
  <c r="AU961" i="1"/>
  <c r="BM961" i="1" s="1"/>
  <c r="AV961" i="1"/>
  <c r="BZ961" i="1"/>
  <c r="CD961" i="1"/>
  <c r="CC961" i="1" s="1"/>
  <c r="AY961" i="1" s="1"/>
  <c r="CE961" i="1"/>
  <c r="CF961" i="1"/>
  <c r="BI961" i="1" s="1" a="1"/>
  <c r="BI961" i="1" s="1"/>
  <c r="CH961" i="1"/>
  <c r="AW961" i="1" s="1" a="1"/>
  <c r="AW961" i="1" s="1"/>
  <c r="CI961" i="1"/>
  <c r="CJ961" i="1"/>
  <c r="CN961" i="1" s="1" a="1"/>
  <c r="CN961" i="1" s="1"/>
  <c r="CO961" i="1"/>
  <c r="AT962" i="1"/>
  <c r="BL962" i="1" s="1"/>
  <c r="AU962" i="1"/>
  <c r="BM962" i="1" s="1"/>
  <c r="AV962" i="1"/>
  <c r="BZ962" i="1"/>
  <c r="CD962" i="1"/>
  <c r="CC962" i="1" s="1"/>
  <c r="CE962" i="1"/>
  <c r="CF962" i="1"/>
  <c r="CH962" i="1"/>
  <c r="AW962" i="1" s="1" a="1"/>
  <c r="AW962" i="1" s="1"/>
  <c r="CI962" i="1"/>
  <c r="CJ962" i="1"/>
  <c r="CO962" i="1"/>
  <c r="AT963" i="1"/>
  <c r="BL963" i="1" s="1"/>
  <c r="AU963" i="1"/>
  <c r="BM963" i="1" s="1"/>
  <c r="AV963" i="1"/>
  <c r="BZ963" i="1"/>
  <c r="CD963" i="1"/>
  <c r="CC963" i="1" s="1"/>
  <c r="CE963" i="1"/>
  <c r="CF963" i="1"/>
  <c r="CH963" i="1"/>
  <c r="AW963" i="1" s="1" a="1"/>
  <c r="AW963" i="1" s="1"/>
  <c r="CI963" i="1"/>
  <c r="CJ963" i="1"/>
  <c r="CM963" i="1" s="1" a="1"/>
  <c r="CM963" i="1" s="1"/>
  <c r="CO963" i="1"/>
  <c r="AT964" i="1"/>
  <c r="AU964" i="1"/>
  <c r="BM964" i="1" s="1"/>
  <c r="AV964" i="1"/>
  <c r="BZ964" i="1"/>
  <c r="CD964" i="1"/>
  <c r="CC964" i="1" s="1"/>
  <c r="CE964" i="1"/>
  <c r="CF964" i="1"/>
  <c r="CH964" i="1"/>
  <c r="AW964" i="1" s="1" a="1"/>
  <c r="AW964" i="1" s="1"/>
  <c r="CI964" i="1"/>
  <c r="CJ964" i="1"/>
  <c r="CL964" i="1" s="1" a="1"/>
  <c r="CL964" i="1" s="1"/>
  <c r="CO964" i="1"/>
  <c r="AT965" i="1"/>
  <c r="AU965" i="1"/>
  <c r="BM965" i="1" s="1"/>
  <c r="AV965" i="1"/>
  <c r="BZ965" i="1"/>
  <c r="CD965" i="1"/>
  <c r="CC965" i="1" s="1"/>
  <c r="AY965" i="1" s="1"/>
  <c r="CE965" i="1"/>
  <c r="CF965" i="1"/>
  <c r="BG965" i="1" s="1" a="1"/>
  <c r="BG965" i="1" s="1"/>
  <c r="CH965" i="1"/>
  <c r="AW965" i="1" s="1" a="1"/>
  <c r="AW965" i="1" s="1"/>
  <c r="CI965" i="1"/>
  <c r="CJ965" i="1"/>
  <c r="CN965" i="1" s="1" a="1"/>
  <c r="CN965" i="1" s="1"/>
  <c r="CO965" i="1"/>
  <c r="AT966" i="1"/>
  <c r="AU966" i="1"/>
  <c r="BM966" i="1" s="1"/>
  <c r="AV966" i="1"/>
  <c r="BZ966" i="1"/>
  <c r="CD966" i="1"/>
  <c r="CC966" i="1" s="1"/>
  <c r="CE966" i="1"/>
  <c r="CF966" i="1"/>
  <c r="BH966" i="1" s="1" a="1"/>
  <c r="BH966" i="1" s="1"/>
  <c r="CH966" i="1"/>
  <c r="AW966" i="1" s="1" a="1"/>
  <c r="AW966" i="1" s="1"/>
  <c r="CI966" i="1"/>
  <c r="CJ966" i="1"/>
  <c r="CM966" i="1" s="1" a="1"/>
  <c r="CM966" i="1" s="1"/>
  <c r="CO966" i="1"/>
  <c r="AT967" i="1"/>
  <c r="BL967" i="1" s="1"/>
  <c r="AU967" i="1"/>
  <c r="BM967" i="1" s="1"/>
  <c r="AV967" i="1"/>
  <c r="BZ967" i="1"/>
  <c r="CD967" i="1"/>
  <c r="CC967" i="1" s="1"/>
  <c r="CB967" i="1" s="1"/>
  <c r="CE967" i="1"/>
  <c r="CF967" i="1"/>
  <c r="CH967" i="1"/>
  <c r="AW967" i="1" s="1" a="1"/>
  <c r="AW967" i="1" s="1"/>
  <c r="CI967" i="1"/>
  <c r="CJ967" i="1"/>
  <c r="CK967" i="1" s="1" a="1"/>
  <c r="CK967" i="1" s="1"/>
  <c r="CO967" i="1"/>
  <c r="AT968" i="1"/>
  <c r="AU968" i="1"/>
  <c r="AV968" i="1"/>
  <c r="BM968" i="1"/>
  <c r="BZ968" i="1"/>
  <c r="CD968" i="1"/>
  <c r="CC968" i="1" s="1"/>
  <c r="CE968" i="1"/>
  <c r="CF968" i="1"/>
  <c r="CH968" i="1"/>
  <c r="AW968" i="1" s="1" a="1"/>
  <c r="AW968" i="1" s="1"/>
  <c r="CI968" i="1"/>
  <c r="CJ968" i="1"/>
  <c r="CN968" i="1" s="1" a="1"/>
  <c r="CN968" i="1" s="1"/>
  <c r="CO968" i="1"/>
  <c r="AT969" i="1"/>
  <c r="AU969" i="1"/>
  <c r="BM969" i="1" s="1"/>
  <c r="AV969" i="1"/>
  <c r="BZ969" i="1"/>
  <c r="CD969" i="1"/>
  <c r="CC969" i="1" s="1"/>
  <c r="AY969" i="1" s="1"/>
  <c r="CE969" i="1"/>
  <c r="CF969" i="1"/>
  <c r="CH969" i="1"/>
  <c r="AW969" i="1" s="1" a="1"/>
  <c r="AW969" i="1" s="1"/>
  <c r="CI969" i="1"/>
  <c r="CJ969" i="1"/>
  <c r="CL969" i="1" s="1" a="1"/>
  <c r="CL969" i="1" s="1"/>
  <c r="CO969" i="1"/>
  <c r="AT970" i="1"/>
  <c r="AU970" i="1"/>
  <c r="BM970" i="1" s="1"/>
  <c r="AV970" i="1"/>
  <c r="BL970" i="1"/>
  <c r="BZ970" i="1"/>
  <c r="CD970" i="1"/>
  <c r="CC970" i="1" s="1"/>
  <c r="CE970" i="1"/>
  <c r="CF970" i="1"/>
  <c r="CH970" i="1"/>
  <c r="AW970" i="1" s="1" a="1"/>
  <c r="AW970" i="1" s="1"/>
  <c r="CI970" i="1"/>
  <c r="CJ970" i="1"/>
  <c r="CN970" i="1" s="1" a="1"/>
  <c r="CN970" i="1" s="1"/>
  <c r="CO970" i="1"/>
  <c r="AT971" i="1"/>
  <c r="BL971" i="1" s="1"/>
  <c r="AU971" i="1"/>
  <c r="BM971" i="1" s="1"/>
  <c r="AV971" i="1"/>
  <c r="BZ971" i="1"/>
  <c r="CD971" i="1"/>
  <c r="CC971" i="1" s="1"/>
  <c r="CE971" i="1"/>
  <c r="CF971" i="1"/>
  <c r="BG971" i="1" s="1" a="1"/>
  <c r="BG971" i="1" s="1"/>
  <c r="CH971" i="1"/>
  <c r="AW971" i="1" s="1" a="1"/>
  <c r="AW971" i="1" s="1"/>
  <c r="CI971" i="1"/>
  <c r="CJ971" i="1"/>
  <c r="CM971" i="1" s="1" a="1"/>
  <c r="CM971" i="1" s="1"/>
  <c r="CO971" i="1"/>
  <c r="AT972" i="1"/>
  <c r="AU972" i="1"/>
  <c r="AV972" i="1"/>
  <c r="BM972" i="1"/>
  <c r="BZ972" i="1"/>
  <c r="CD972" i="1"/>
  <c r="CC972" i="1" s="1"/>
  <c r="CE972" i="1"/>
  <c r="CF972" i="1"/>
  <c r="BI972" i="1" s="1" a="1"/>
  <c r="BI972" i="1" s="1"/>
  <c r="CH972" i="1"/>
  <c r="AW972" i="1" s="1" a="1"/>
  <c r="AW972" i="1" s="1"/>
  <c r="CI972" i="1"/>
  <c r="CJ972" i="1"/>
  <c r="CL972" i="1" s="1" a="1"/>
  <c r="CL972" i="1" s="1"/>
  <c r="CM972" i="1" a="1"/>
  <c r="CM972" i="1" s="1"/>
  <c r="CO972" i="1"/>
  <c r="AT973" i="1"/>
  <c r="AU973" i="1"/>
  <c r="BM973" i="1" s="1"/>
  <c r="AV973" i="1"/>
  <c r="BZ973" i="1"/>
  <c r="CD973" i="1"/>
  <c r="CC973" i="1" s="1"/>
  <c r="AY973" i="1" s="1"/>
  <c r="CE973" i="1"/>
  <c r="CF973" i="1"/>
  <c r="CH973" i="1"/>
  <c r="AW973" i="1" s="1" a="1"/>
  <c r="AW973" i="1" s="1"/>
  <c r="CI973" i="1"/>
  <c r="CJ973" i="1"/>
  <c r="CN973" i="1" s="1" a="1"/>
  <c r="CN973" i="1" s="1"/>
  <c r="CO973" i="1"/>
  <c r="AT974" i="1"/>
  <c r="AU974" i="1"/>
  <c r="BM974" i="1" s="1"/>
  <c r="AV974" i="1"/>
  <c r="BZ974" i="1"/>
  <c r="CD974" i="1"/>
  <c r="CC974" i="1" s="1"/>
  <c r="CE974" i="1"/>
  <c r="CF974" i="1"/>
  <c r="CH974" i="1"/>
  <c r="AW974" i="1" s="1" a="1"/>
  <c r="AW974" i="1" s="1"/>
  <c r="CI974" i="1"/>
  <c r="CJ974" i="1"/>
  <c r="CM974" i="1" s="1" a="1"/>
  <c r="CM974" i="1" s="1"/>
  <c r="CO974" i="1"/>
  <c r="AT975" i="1"/>
  <c r="BL975" i="1" s="1"/>
  <c r="AU975" i="1"/>
  <c r="BM975" i="1" s="1"/>
  <c r="AV975" i="1"/>
  <c r="BZ975" i="1"/>
  <c r="CD975" i="1"/>
  <c r="CC975" i="1" s="1"/>
  <c r="CB975" i="1" s="1"/>
  <c r="CE975" i="1"/>
  <c r="CF975" i="1"/>
  <c r="CH975" i="1"/>
  <c r="AW975" i="1" s="1" a="1"/>
  <c r="AW975" i="1" s="1"/>
  <c r="CI975" i="1"/>
  <c r="CJ975" i="1"/>
  <c r="CK975" i="1" s="1" a="1"/>
  <c r="CK975" i="1" s="1"/>
  <c r="CO975" i="1"/>
  <c r="AT976" i="1"/>
  <c r="AU976" i="1"/>
  <c r="BM976" i="1" s="1"/>
  <c r="AV976" i="1"/>
  <c r="BZ976" i="1"/>
  <c r="CD976" i="1"/>
  <c r="CC976" i="1" s="1"/>
  <c r="CE976" i="1"/>
  <c r="CF976" i="1"/>
  <c r="CH976" i="1"/>
  <c r="AW976" i="1" s="1" a="1"/>
  <c r="AW976" i="1" s="1"/>
  <c r="CI976" i="1"/>
  <c r="CJ976" i="1"/>
  <c r="CN976" i="1" s="1" a="1"/>
  <c r="CN976" i="1" s="1"/>
  <c r="CM976" i="1" a="1"/>
  <c r="CM976" i="1" s="1"/>
  <c r="CO976" i="1"/>
  <c r="AT977" i="1"/>
  <c r="AU977" i="1"/>
  <c r="BM977" i="1" s="1"/>
  <c r="AV977" i="1"/>
  <c r="BZ977" i="1"/>
  <c r="CD977" i="1"/>
  <c r="CC977" i="1" s="1"/>
  <c r="AY977" i="1" s="1"/>
  <c r="CE977" i="1"/>
  <c r="CF977" i="1"/>
  <c r="CH977" i="1"/>
  <c r="AW977" i="1" s="1" a="1"/>
  <c r="AW977" i="1" s="1"/>
  <c r="CI977" i="1"/>
  <c r="CJ977" i="1"/>
  <c r="CL977" i="1" s="1" a="1"/>
  <c r="CL977" i="1" s="1"/>
  <c r="CO977" i="1"/>
  <c r="AT978" i="1"/>
  <c r="BL978" i="1" s="1"/>
  <c r="AU978" i="1"/>
  <c r="BM978" i="1" s="1"/>
  <c r="AV978" i="1"/>
  <c r="BZ978" i="1"/>
  <c r="CD978" i="1"/>
  <c r="CC978" i="1" s="1"/>
  <c r="CE978" i="1"/>
  <c r="CF978" i="1"/>
  <c r="CH978" i="1"/>
  <c r="AW978" i="1" s="1" a="1"/>
  <c r="AW978" i="1" s="1"/>
  <c r="CI978" i="1"/>
  <c r="CJ978" i="1"/>
  <c r="CN978" i="1" s="1" a="1"/>
  <c r="CN978" i="1" s="1"/>
  <c r="CO978" i="1"/>
  <c r="AT979" i="1"/>
  <c r="BL979" i="1" s="1"/>
  <c r="AU979" i="1"/>
  <c r="AV979" i="1"/>
  <c r="BM979" i="1"/>
  <c r="BZ979" i="1"/>
  <c r="CD979" i="1"/>
  <c r="CC979" i="1" s="1"/>
  <c r="CB979" i="1" s="1"/>
  <c r="CE979" i="1"/>
  <c r="CF979" i="1"/>
  <c r="CH979" i="1"/>
  <c r="AW979" i="1" s="1" a="1"/>
  <c r="AW979" i="1" s="1"/>
  <c r="CI979" i="1"/>
  <c r="CJ979" i="1"/>
  <c r="CM979" i="1" s="1" a="1"/>
  <c r="CM979" i="1" s="1"/>
  <c r="CO979" i="1"/>
  <c r="AT980" i="1"/>
  <c r="AU980" i="1"/>
  <c r="AV980" i="1"/>
  <c r="BM980" i="1"/>
  <c r="BZ980" i="1"/>
  <c r="CD980" i="1"/>
  <c r="CC980" i="1" s="1"/>
  <c r="CE980" i="1"/>
  <c r="CF980" i="1"/>
  <c r="CH980" i="1"/>
  <c r="AW980" i="1" s="1" a="1"/>
  <c r="AW980" i="1" s="1"/>
  <c r="CI980" i="1"/>
  <c r="CJ980" i="1"/>
  <c r="CL980" i="1" s="1" a="1"/>
  <c r="CL980" i="1" s="1"/>
  <c r="CO980" i="1"/>
  <c r="AT981" i="1"/>
  <c r="AU981" i="1"/>
  <c r="BM981" i="1" s="1"/>
  <c r="AV981" i="1"/>
  <c r="BZ981" i="1"/>
  <c r="CD981" i="1"/>
  <c r="CC981" i="1" s="1"/>
  <c r="AY981" i="1" s="1"/>
  <c r="CE981" i="1"/>
  <c r="CF981" i="1"/>
  <c r="BG981" i="1" s="1" a="1"/>
  <c r="BG981" i="1" s="1"/>
  <c r="CH981" i="1"/>
  <c r="AW981" i="1" s="1" a="1"/>
  <c r="AW981" i="1" s="1"/>
  <c r="CI981" i="1"/>
  <c r="CJ981" i="1"/>
  <c r="CN981" i="1" s="1" a="1"/>
  <c r="CN981" i="1" s="1"/>
  <c r="CO981" i="1"/>
  <c r="AT982" i="1"/>
  <c r="AU982" i="1"/>
  <c r="BM982" i="1" s="1"/>
  <c r="AV982" i="1"/>
  <c r="BZ982" i="1"/>
  <c r="CD982" i="1"/>
  <c r="CC982" i="1" s="1"/>
  <c r="CE982" i="1"/>
  <c r="CF982" i="1"/>
  <c r="CH982" i="1"/>
  <c r="AW982" i="1" s="1" a="1"/>
  <c r="AW982" i="1" s="1"/>
  <c r="CI982" i="1"/>
  <c r="CJ982" i="1"/>
  <c r="CK982" i="1" s="1" a="1"/>
  <c r="CK982" i="1" s="1"/>
  <c r="CO982" i="1"/>
  <c r="BR982" i="1" s="1" a="1"/>
  <c r="BR982" i="1" s="1"/>
  <c r="AT983" i="1"/>
  <c r="AU983" i="1"/>
  <c r="BM983" i="1" s="1"/>
  <c r="AV983" i="1"/>
  <c r="BL983" i="1"/>
  <c r="BZ983" i="1"/>
  <c r="CD983" i="1"/>
  <c r="CC983" i="1" s="1"/>
  <c r="CB983" i="1" s="1"/>
  <c r="CE983" i="1"/>
  <c r="CF983" i="1"/>
  <c r="BI983" i="1" s="1" a="1"/>
  <c r="BI983" i="1" s="1"/>
  <c r="CH983" i="1"/>
  <c r="AW983" i="1" s="1" a="1"/>
  <c r="AW983" i="1" s="1"/>
  <c r="CI983" i="1"/>
  <c r="CJ983" i="1"/>
  <c r="CK983" i="1" s="1" a="1"/>
  <c r="CK983" i="1" s="1"/>
  <c r="CO983" i="1"/>
  <c r="AT984" i="1"/>
  <c r="AU984" i="1"/>
  <c r="BM984" i="1" s="1"/>
  <c r="AV984" i="1"/>
  <c r="BZ984" i="1"/>
  <c r="CD984" i="1"/>
  <c r="CC984" i="1" s="1"/>
  <c r="CE984" i="1"/>
  <c r="CF984" i="1"/>
  <c r="CH984" i="1"/>
  <c r="AW984" i="1" s="1" a="1"/>
  <c r="AW984" i="1" s="1"/>
  <c r="CI984" i="1"/>
  <c r="CJ984" i="1"/>
  <c r="CM984" i="1" s="1" a="1"/>
  <c r="CM984" i="1" s="1"/>
  <c r="CN984" i="1" a="1"/>
  <c r="CN984" i="1" s="1"/>
  <c r="CO984" i="1"/>
  <c r="BO984" i="1" s="1" a="1"/>
  <c r="BO984" i="1" s="1"/>
  <c r="AT985" i="1"/>
  <c r="AU985" i="1"/>
  <c r="BM985" i="1" s="1"/>
  <c r="AV985" i="1"/>
  <c r="BZ985" i="1"/>
  <c r="CD985" i="1"/>
  <c r="CC985" i="1" s="1"/>
  <c r="AY985" i="1" s="1"/>
  <c r="CE985" i="1"/>
  <c r="CF985" i="1"/>
  <c r="CH985" i="1"/>
  <c r="AW985" i="1" s="1" a="1"/>
  <c r="AW985" i="1" s="1"/>
  <c r="CI985" i="1"/>
  <c r="CJ985" i="1"/>
  <c r="CL985" i="1" s="1" a="1"/>
  <c r="CL985" i="1" s="1"/>
  <c r="CO985" i="1"/>
  <c r="AT986" i="1"/>
  <c r="BL986" i="1" s="1"/>
  <c r="AU986" i="1"/>
  <c r="BM986" i="1" s="1"/>
  <c r="AV986" i="1"/>
  <c r="BZ986" i="1"/>
  <c r="CD986" i="1"/>
  <c r="CC986" i="1" s="1"/>
  <c r="CE986" i="1"/>
  <c r="CF986" i="1"/>
  <c r="BH986" i="1" s="1" a="1"/>
  <c r="BH986" i="1" s="1"/>
  <c r="CH986" i="1"/>
  <c r="AW986" i="1" s="1" a="1"/>
  <c r="AW986" i="1" s="1"/>
  <c r="CI986" i="1"/>
  <c r="CJ986" i="1"/>
  <c r="CM986" i="1" s="1" a="1"/>
  <c r="CM986" i="1" s="1"/>
  <c r="CO986" i="1"/>
  <c r="AT987" i="1"/>
  <c r="AU987" i="1"/>
  <c r="AV987" i="1"/>
  <c r="BL987" i="1"/>
  <c r="BM987" i="1"/>
  <c r="BZ987" i="1"/>
  <c r="CD987" i="1"/>
  <c r="CC987" i="1" s="1"/>
  <c r="CB987" i="1" s="1"/>
  <c r="CE987" i="1"/>
  <c r="CF987" i="1"/>
  <c r="CH987" i="1"/>
  <c r="AW987" i="1" s="1" a="1"/>
  <c r="AW987" i="1" s="1"/>
  <c r="CI987" i="1"/>
  <c r="CJ987" i="1"/>
  <c r="CM987" i="1" s="1" a="1"/>
  <c r="CM987" i="1" s="1"/>
  <c r="CO987" i="1"/>
  <c r="AT988" i="1"/>
  <c r="AU988" i="1"/>
  <c r="BM988" i="1" s="1"/>
  <c r="AV988" i="1"/>
  <c r="BZ988" i="1"/>
  <c r="CD988" i="1"/>
  <c r="CC988" i="1" s="1"/>
  <c r="CE988" i="1"/>
  <c r="CF988" i="1"/>
  <c r="CH988" i="1"/>
  <c r="AW988" i="1" s="1" a="1"/>
  <c r="AW988" i="1" s="1"/>
  <c r="CI988" i="1"/>
  <c r="CJ988" i="1"/>
  <c r="CL988" i="1" s="1" a="1"/>
  <c r="CL988" i="1" s="1"/>
  <c r="CO988" i="1"/>
  <c r="AT989" i="1"/>
  <c r="AU989" i="1"/>
  <c r="BM989" i="1" s="1"/>
  <c r="AV989" i="1"/>
  <c r="BZ989" i="1"/>
  <c r="CD989" i="1"/>
  <c r="CC989" i="1" s="1"/>
  <c r="AY989" i="1" s="1"/>
  <c r="CE989" i="1"/>
  <c r="CF989" i="1"/>
  <c r="CH989" i="1"/>
  <c r="AW989" i="1" s="1" a="1"/>
  <c r="AW989" i="1" s="1"/>
  <c r="CI989" i="1"/>
  <c r="CJ989" i="1"/>
  <c r="CN989" i="1" s="1" a="1"/>
  <c r="CN989" i="1" s="1"/>
  <c r="CO989" i="1"/>
  <c r="AT990" i="1"/>
  <c r="AU990" i="1"/>
  <c r="BM990" i="1" s="1"/>
  <c r="AV990" i="1"/>
  <c r="BZ990" i="1"/>
  <c r="CD990" i="1"/>
  <c r="CC990" i="1" s="1"/>
  <c r="CE990" i="1"/>
  <c r="CF990" i="1"/>
  <c r="CH990" i="1"/>
  <c r="AW990" i="1" s="1" a="1"/>
  <c r="AW990" i="1" s="1"/>
  <c r="CI990" i="1"/>
  <c r="CJ990" i="1"/>
  <c r="CM990" i="1" s="1" a="1"/>
  <c r="CM990" i="1" s="1"/>
  <c r="CO990" i="1"/>
  <c r="BR990" i="1" s="1" a="1"/>
  <c r="BR990" i="1" s="1"/>
  <c r="AT991" i="1"/>
  <c r="BL991" i="1" s="1"/>
  <c r="AU991" i="1"/>
  <c r="BM991" i="1" s="1"/>
  <c r="AV991" i="1"/>
  <c r="BZ991" i="1"/>
  <c r="CD991" i="1"/>
  <c r="CC991" i="1" s="1"/>
  <c r="CB991" i="1" s="1"/>
  <c r="CE991" i="1"/>
  <c r="CF991" i="1"/>
  <c r="CH991" i="1"/>
  <c r="AW991" i="1" s="1" a="1"/>
  <c r="AW991" i="1" s="1"/>
  <c r="CI991" i="1"/>
  <c r="CJ991" i="1"/>
  <c r="CK991" i="1" s="1" a="1"/>
  <c r="CK991" i="1" s="1"/>
  <c r="CO991" i="1"/>
  <c r="AT992" i="1"/>
  <c r="AU992" i="1"/>
  <c r="BM992" i="1" s="1"/>
  <c r="AV992" i="1"/>
  <c r="BZ992" i="1"/>
  <c r="CD992" i="1"/>
  <c r="CC992" i="1" s="1"/>
  <c r="CE992" i="1"/>
  <c r="CF992" i="1"/>
  <c r="CH992" i="1"/>
  <c r="AW992" i="1" s="1" a="1"/>
  <c r="AW992" i="1" s="1"/>
  <c r="CI992" i="1"/>
  <c r="CJ992" i="1"/>
  <c r="CL992" i="1" s="1" a="1"/>
  <c r="CL992" i="1" s="1"/>
  <c r="CK992" i="1" a="1"/>
  <c r="CK992" i="1" s="1"/>
  <c r="CO992" i="1"/>
  <c r="BO992" i="1" s="1" a="1"/>
  <c r="BO992" i="1" s="1"/>
  <c r="AT993" i="1"/>
  <c r="AU993" i="1"/>
  <c r="BM993" i="1" s="1"/>
  <c r="AV993" i="1"/>
  <c r="BZ993" i="1"/>
  <c r="CD993" i="1"/>
  <c r="CC993" i="1" s="1"/>
  <c r="AY993" i="1" s="1"/>
  <c r="CE993" i="1"/>
  <c r="CF993" i="1"/>
  <c r="CH993" i="1"/>
  <c r="AW993" i="1" s="1" a="1"/>
  <c r="AW993" i="1" s="1"/>
  <c r="CI993" i="1"/>
  <c r="CJ993" i="1"/>
  <c r="CL993" i="1" s="1" a="1"/>
  <c r="CL993" i="1" s="1"/>
  <c r="CO993" i="1"/>
  <c r="BR993" i="1" s="1" a="1"/>
  <c r="BR993" i="1" s="1"/>
  <c r="AT994" i="1"/>
  <c r="AU994" i="1"/>
  <c r="BM994" i="1" s="1"/>
  <c r="AV994" i="1"/>
  <c r="BL994" i="1"/>
  <c r="BZ994" i="1"/>
  <c r="CD994" i="1"/>
  <c r="CC994" i="1" s="1"/>
  <c r="CE994" i="1"/>
  <c r="CF994" i="1"/>
  <c r="BI994" i="1" s="1" a="1"/>
  <c r="BI994" i="1" s="1"/>
  <c r="CH994" i="1"/>
  <c r="AW994" i="1" s="1" a="1"/>
  <c r="AW994" i="1" s="1"/>
  <c r="CI994" i="1"/>
  <c r="CJ994" i="1"/>
  <c r="CL994" i="1" s="1" a="1"/>
  <c r="CL994" i="1" s="1"/>
  <c r="CO994" i="1"/>
  <c r="AT995" i="1"/>
  <c r="BL995" i="1" s="1"/>
  <c r="AU995" i="1"/>
  <c r="AV995" i="1"/>
  <c r="BM995" i="1"/>
  <c r="BZ995" i="1"/>
  <c r="CD995" i="1"/>
  <c r="CC995" i="1" s="1"/>
  <c r="CB995" i="1" s="1"/>
  <c r="CE995" i="1"/>
  <c r="CF995" i="1"/>
  <c r="CH995" i="1"/>
  <c r="AW995" i="1" s="1" a="1"/>
  <c r="AW995" i="1" s="1"/>
  <c r="CI995" i="1"/>
  <c r="CJ995" i="1"/>
  <c r="CM995" i="1" s="1" a="1"/>
  <c r="CM995" i="1" s="1"/>
  <c r="CO995" i="1"/>
  <c r="AT996" i="1"/>
  <c r="AU996" i="1"/>
  <c r="BM996" i="1" s="1"/>
  <c r="AV996" i="1"/>
  <c r="BZ996" i="1"/>
  <c r="CD996" i="1"/>
  <c r="CC996" i="1" s="1"/>
  <c r="CE996" i="1"/>
  <c r="CF996" i="1"/>
  <c r="CH996" i="1"/>
  <c r="AW996" i="1" s="1" a="1"/>
  <c r="AW996" i="1" s="1"/>
  <c r="CI996" i="1"/>
  <c r="CJ996" i="1"/>
  <c r="CL996" i="1" s="1" a="1"/>
  <c r="CL996" i="1" s="1"/>
  <c r="CO996" i="1"/>
  <c r="AT997" i="1"/>
  <c r="AU997" i="1"/>
  <c r="BM997" i="1" s="1"/>
  <c r="AV997" i="1"/>
  <c r="BZ997" i="1"/>
  <c r="CC997" i="1"/>
  <c r="AY997" i="1" s="1"/>
  <c r="CD997" i="1"/>
  <c r="CE997" i="1"/>
  <c r="CF997" i="1"/>
  <c r="BH997" i="1" s="1" a="1"/>
  <c r="BH997" i="1" s="1"/>
  <c r="CH997" i="1"/>
  <c r="AW997" i="1" s="1" a="1"/>
  <c r="AW997" i="1" s="1"/>
  <c r="CI997" i="1"/>
  <c r="CJ997" i="1"/>
  <c r="CN997" i="1" s="1" a="1"/>
  <c r="CN997" i="1" s="1"/>
  <c r="CO997" i="1"/>
  <c r="AT998" i="1"/>
  <c r="AU998" i="1"/>
  <c r="BM998" i="1" s="1"/>
  <c r="AV998" i="1"/>
  <c r="BZ998" i="1"/>
  <c r="CD998" i="1"/>
  <c r="CC998" i="1" s="1"/>
  <c r="CE998" i="1"/>
  <c r="CF998" i="1"/>
  <c r="CH998" i="1"/>
  <c r="AW998" i="1" s="1" a="1"/>
  <c r="AW998" i="1" s="1"/>
  <c r="CI998" i="1"/>
  <c r="CJ998" i="1"/>
  <c r="CM998" i="1" s="1" a="1"/>
  <c r="CM998" i="1" s="1"/>
  <c r="CK998" i="1" a="1"/>
  <c r="CK998" i="1" s="1"/>
  <c r="CO998" i="1"/>
  <c r="AT999" i="1"/>
  <c r="AU999" i="1"/>
  <c r="BM999" i="1" s="1"/>
  <c r="AV999" i="1"/>
  <c r="BL999" i="1"/>
  <c r="BZ999" i="1"/>
  <c r="CD999" i="1"/>
  <c r="CC999" i="1" s="1"/>
  <c r="CB999" i="1" s="1"/>
  <c r="CE999" i="1"/>
  <c r="CF999" i="1"/>
  <c r="CH999" i="1"/>
  <c r="AW999" i="1" s="1" a="1"/>
  <c r="AW999" i="1" s="1"/>
  <c r="CI999" i="1"/>
  <c r="CJ999" i="1"/>
  <c r="CK999" i="1" s="1" a="1"/>
  <c r="CK999" i="1" s="1"/>
  <c r="CO999" i="1"/>
  <c r="AT1000" i="1"/>
  <c r="AU1000" i="1"/>
  <c r="BM1000" i="1" s="1"/>
  <c r="AV1000" i="1"/>
  <c r="BZ1000" i="1"/>
  <c r="CD1000" i="1"/>
  <c r="CC1000" i="1" s="1"/>
  <c r="CE1000" i="1"/>
  <c r="CF1000" i="1"/>
  <c r="CH1000" i="1"/>
  <c r="AW1000" i="1" s="1" a="1"/>
  <c r="AW1000" i="1" s="1"/>
  <c r="CI1000" i="1"/>
  <c r="CJ1000" i="1"/>
  <c r="CK1000" i="1" s="1" a="1"/>
  <c r="CK1000" i="1" s="1"/>
  <c r="CO1000" i="1"/>
  <c r="AT1001" i="1"/>
  <c r="AU1001" i="1"/>
  <c r="BM1001" i="1" s="1"/>
  <c r="AV1001" i="1"/>
  <c r="BZ1001" i="1"/>
  <c r="CC1001" i="1"/>
  <c r="AY1001" i="1" s="1"/>
  <c r="CD1001" i="1"/>
  <c r="CE1001" i="1"/>
  <c r="CF1001" i="1"/>
  <c r="CH1001" i="1"/>
  <c r="AW1001" i="1" s="1" a="1"/>
  <c r="AW1001" i="1" s="1"/>
  <c r="CI1001" i="1"/>
  <c r="CJ1001" i="1"/>
  <c r="CL1001" i="1" s="1" a="1"/>
  <c r="CL1001" i="1" s="1"/>
  <c r="CO1001" i="1"/>
  <c r="BO1001" i="1" s="1" a="1"/>
  <c r="BO1001" i="1" s="1"/>
  <c r="AT1002" i="1"/>
  <c r="BL1002" i="1" s="1"/>
  <c r="AU1002" i="1"/>
  <c r="BM1002" i="1" s="1"/>
  <c r="AV1002" i="1"/>
  <c r="BZ1002" i="1"/>
  <c r="CD1002" i="1"/>
  <c r="CC1002" i="1" s="1"/>
  <c r="CB1002" i="1" s="1"/>
  <c r="CE1002" i="1"/>
  <c r="CF1002" i="1"/>
  <c r="CH1002" i="1"/>
  <c r="AW1002" i="1" s="1" a="1"/>
  <c r="AW1002" i="1" s="1"/>
  <c r="CI1002" i="1"/>
  <c r="CJ1002" i="1"/>
  <c r="CK1002" i="1" s="1" a="1"/>
  <c r="CK1002" i="1" s="1"/>
  <c r="CO1002" i="1"/>
  <c r="AT1003" i="1"/>
  <c r="AU1003" i="1"/>
  <c r="BM1003" i="1" s="1"/>
  <c r="AV1003" i="1"/>
  <c r="BL1003" i="1"/>
  <c r="BZ1003" i="1"/>
  <c r="CD1003" i="1"/>
  <c r="CC1003" i="1" s="1"/>
  <c r="CE1003" i="1"/>
  <c r="CF1003" i="1"/>
  <c r="CH1003" i="1"/>
  <c r="AW1003" i="1" s="1" a="1"/>
  <c r="AW1003" i="1" s="1"/>
  <c r="CI1003" i="1"/>
  <c r="CJ1003" i="1"/>
  <c r="CO1003" i="1"/>
  <c r="AT1004" i="1"/>
  <c r="AU1004" i="1"/>
  <c r="BM1004" i="1" s="1"/>
  <c r="AV1004" i="1"/>
  <c r="BA1004" i="1" a="1"/>
  <c r="BA1004" i="1" s="1"/>
  <c r="BZ1004" i="1"/>
  <c r="CD1004" i="1"/>
  <c r="CC1004" i="1" s="1"/>
  <c r="AY1004" i="1" s="1"/>
  <c r="CE1004" i="1"/>
  <c r="CF1004" i="1"/>
  <c r="CH1004" i="1"/>
  <c r="AW1004" i="1" s="1" a="1"/>
  <c r="AW1004" i="1" s="1"/>
  <c r="CI1004" i="1"/>
  <c r="CJ1004" i="1"/>
  <c r="CL1004" i="1" s="1" a="1"/>
  <c r="CL1004" i="1" s="1"/>
  <c r="CO1004" i="1"/>
  <c r="BT1004" i="1" s="1" a="1"/>
  <c r="BT1004" i="1" s="1"/>
  <c r="AT1005" i="1"/>
  <c r="AU1005" i="1"/>
  <c r="BM1005" i="1" s="1"/>
  <c r="AV1005" i="1"/>
  <c r="BZ1005" i="1"/>
  <c r="CD1005" i="1"/>
  <c r="CC1005" i="1" s="1"/>
  <c r="CE1005" i="1"/>
  <c r="CF1005" i="1"/>
  <c r="CH1005" i="1"/>
  <c r="AW1005" i="1" s="1" a="1"/>
  <c r="AW1005" i="1" s="1"/>
  <c r="CI1005" i="1"/>
  <c r="CJ1005" i="1"/>
  <c r="CO1005" i="1"/>
  <c r="AT1006" i="1"/>
  <c r="AU1006" i="1"/>
  <c r="BM1006" i="1" s="1"/>
  <c r="AV1006" i="1"/>
  <c r="BZ1006" i="1"/>
  <c r="CD1006" i="1"/>
  <c r="CC1006" i="1" s="1"/>
  <c r="AY1006" i="1" s="1"/>
  <c r="CE1006" i="1"/>
  <c r="CF1006" i="1"/>
  <c r="BH1006" i="1" s="1" a="1"/>
  <c r="BH1006" i="1" s="1"/>
  <c r="CH1006" i="1"/>
  <c r="AW1006" i="1" s="1" a="1"/>
  <c r="AW1006" i="1" s="1"/>
  <c r="CI1006" i="1"/>
  <c r="CJ1006" i="1"/>
  <c r="CK1006" i="1" s="1" a="1"/>
  <c r="CK1006" i="1" s="1"/>
  <c r="CO1006" i="1"/>
  <c r="BU1006" i="1" s="1" a="1"/>
  <c r="BU1006" i="1" s="1"/>
  <c r="AT1007" i="1"/>
  <c r="BL1007" i="1" s="1"/>
  <c r="AU1007" i="1"/>
  <c r="AV1007" i="1"/>
  <c r="BZ1007" i="1"/>
  <c r="CD1007" i="1"/>
  <c r="CC1007" i="1" s="1"/>
  <c r="CE1007" i="1"/>
  <c r="CF1007" i="1"/>
  <c r="BJ1007" i="1" s="1" a="1"/>
  <c r="BJ1007" i="1" s="1"/>
  <c r="CH1007" i="1"/>
  <c r="AW1007" i="1" s="1" a="1"/>
  <c r="AW1007" i="1" s="1"/>
  <c r="CI1007" i="1"/>
  <c r="CJ1007" i="1"/>
  <c r="CO1007" i="1"/>
  <c r="AT1008" i="1"/>
  <c r="AU1008" i="1"/>
  <c r="AV1008" i="1"/>
  <c r="BM1008" i="1"/>
  <c r="BZ1008" i="1"/>
  <c r="CD1008" i="1"/>
  <c r="CC1008" i="1" s="1"/>
  <c r="AY1008" i="1" s="1"/>
  <c r="CE1008" i="1"/>
  <c r="CF1008" i="1"/>
  <c r="CH1008" i="1"/>
  <c r="AW1008" i="1" s="1" a="1"/>
  <c r="AW1008" i="1" s="1"/>
  <c r="CI1008" i="1"/>
  <c r="CJ1008" i="1"/>
  <c r="CM1008" i="1" s="1" a="1"/>
  <c r="CM1008" i="1" s="1"/>
  <c r="CO1008" i="1"/>
  <c r="AT1009" i="1"/>
  <c r="AU1009" i="1"/>
  <c r="BM1009" i="1" s="1"/>
  <c r="AV1009" i="1"/>
  <c r="BZ1009" i="1"/>
  <c r="CD1009" i="1"/>
  <c r="CC1009" i="1" s="1"/>
  <c r="CE1009" i="1"/>
  <c r="CF1009" i="1"/>
  <c r="CH1009" i="1"/>
  <c r="AW1009" i="1" s="1" a="1"/>
  <c r="AW1009" i="1" s="1"/>
  <c r="CI1009" i="1"/>
  <c r="CJ1009" i="1"/>
  <c r="CL1009" i="1" s="1" a="1"/>
  <c r="CL1009" i="1" s="1"/>
  <c r="CO1009" i="1"/>
  <c r="BR1009" i="1" s="1" a="1"/>
  <c r="BR1009" i="1" s="1"/>
  <c r="AT1010" i="1"/>
  <c r="AU1010" i="1"/>
  <c r="BM1010" i="1" s="1"/>
  <c r="AV1010" i="1"/>
  <c r="BL1010" i="1"/>
  <c r="BZ1010" i="1"/>
  <c r="CD1010" i="1"/>
  <c r="CC1010" i="1" s="1"/>
  <c r="CB1010" i="1" s="1"/>
  <c r="CE1010" i="1"/>
  <c r="CF1010" i="1"/>
  <c r="CH1010" i="1"/>
  <c r="AW1010" i="1" s="1" a="1"/>
  <c r="AW1010" i="1" s="1"/>
  <c r="CI1010" i="1"/>
  <c r="CJ1010" i="1"/>
  <c r="CK1010" i="1" s="1" a="1"/>
  <c r="CK1010" i="1" s="1"/>
  <c r="CO1010" i="1"/>
  <c r="AT1011" i="1"/>
  <c r="BL1011" i="1" s="1"/>
  <c r="AU1011" i="1"/>
  <c r="BM1011" i="1" s="1"/>
  <c r="AV1011" i="1"/>
  <c r="BZ1011" i="1"/>
  <c r="CD1011" i="1"/>
  <c r="CC1011" i="1" s="1"/>
  <c r="CE1011" i="1"/>
  <c r="CF1011" i="1"/>
  <c r="CH1011" i="1"/>
  <c r="AW1011" i="1" s="1" a="1"/>
  <c r="AW1011" i="1" s="1"/>
  <c r="CI1011" i="1"/>
  <c r="CJ1011" i="1"/>
  <c r="CO1011" i="1"/>
  <c r="AT1012" i="1"/>
  <c r="BL1012" i="1" s="1"/>
  <c r="AU1012" i="1"/>
  <c r="BM1012" i="1" s="1"/>
  <c r="AV1012" i="1"/>
  <c r="BZ1012" i="1"/>
  <c r="CD1012" i="1"/>
  <c r="CC1012" i="1" s="1"/>
  <c r="AY1012" i="1" s="1"/>
  <c r="CE1012" i="1"/>
  <c r="CF1012" i="1"/>
  <c r="CH1012" i="1"/>
  <c r="AW1012" i="1" s="1" a="1"/>
  <c r="AW1012" i="1" s="1"/>
  <c r="CI1012" i="1"/>
  <c r="CJ1012" i="1"/>
  <c r="CL1012" i="1" s="1" a="1"/>
  <c r="CL1012" i="1" s="1"/>
  <c r="CK1012" i="1" a="1"/>
  <c r="CK1012" i="1" s="1"/>
  <c r="CO1012" i="1"/>
  <c r="BR1012" i="1" s="1" a="1"/>
  <c r="BR1012" i="1" s="1"/>
  <c r="AT1013" i="1"/>
  <c r="AU1013" i="1"/>
  <c r="BM1013" i="1" s="1"/>
  <c r="AV1013" i="1"/>
  <c r="BZ1013" i="1"/>
  <c r="CD1013" i="1"/>
  <c r="CC1013" i="1" s="1"/>
  <c r="AY1013" i="1" s="1"/>
  <c r="CE1013" i="1"/>
  <c r="CF1013" i="1"/>
  <c r="CH1013" i="1"/>
  <c r="AW1013" i="1" s="1" a="1"/>
  <c r="AW1013" i="1" s="1"/>
  <c r="CI1013" i="1"/>
  <c r="CJ1013" i="1"/>
  <c r="CK1013" i="1" s="1" a="1"/>
  <c r="CK1013" i="1" s="1"/>
  <c r="CO1013" i="1"/>
  <c r="AT1014" i="1"/>
  <c r="BL1014" i="1" s="1"/>
  <c r="AU1014" i="1"/>
  <c r="BM1014" i="1" s="1"/>
  <c r="AV1014" i="1"/>
  <c r="BZ1014" i="1"/>
  <c r="CD1014" i="1"/>
  <c r="CC1014" i="1" s="1"/>
  <c r="CE1014" i="1"/>
  <c r="CF1014" i="1"/>
  <c r="BH1014" i="1" s="1" a="1"/>
  <c r="BH1014" i="1" s="1"/>
  <c r="CH1014" i="1"/>
  <c r="AW1014" i="1" s="1" a="1"/>
  <c r="AW1014" i="1" s="1"/>
  <c r="CI1014" i="1"/>
  <c r="CJ1014" i="1"/>
  <c r="CL1014" i="1" s="1" a="1"/>
  <c r="CL1014" i="1" s="1"/>
  <c r="CO1014" i="1"/>
  <c r="BW1014" i="1" s="1" a="1"/>
  <c r="BW1014" i="1" s="1"/>
  <c r="AT1015" i="1"/>
  <c r="BL1015" i="1" s="1"/>
  <c r="AU1015" i="1"/>
  <c r="BM1015" i="1" s="1"/>
  <c r="AV1015" i="1"/>
  <c r="BZ1015" i="1"/>
  <c r="CD1015" i="1"/>
  <c r="CC1015" i="1" s="1"/>
  <c r="CE1015" i="1"/>
  <c r="CF1015" i="1"/>
  <c r="BJ1015" i="1" s="1" a="1"/>
  <c r="BJ1015" i="1" s="1"/>
  <c r="CH1015" i="1"/>
  <c r="AW1015" i="1" s="1" a="1"/>
  <c r="AW1015" i="1" s="1"/>
  <c r="CI1015" i="1"/>
  <c r="CJ1015" i="1"/>
  <c r="CL1015" i="1" s="1" a="1"/>
  <c r="CL1015" i="1" s="1"/>
  <c r="CO1015" i="1"/>
  <c r="AT1016" i="1"/>
  <c r="AU1016" i="1"/>
  <c r="BM1016" i="1" s="1"/>
  <c r="AV1016" i="1"/>
  <c r="BZ1016" i="1"/>
  <c r="CD1016" i="1"/>
  <c r="CC1016" i="1" s="1"/>
  <c r="AY1016" i="1" s="1"/>
  <c r="CE1016" i="1"/>
  <c r="CF1016" i="1"/>
  <c r="CH1016" i="1"/>
  <c r="AW1016" i="1" s="1" a="1"/>
  <c r="AW1016" i="1" s="1"/>
  <c r="CI1016" i="1"/>
  <c r="CJ1016" i="1"/>
  <c r="CM1016" i="1" s="1" a="1"/>
  <c r="CM1016" i="1" s="1"/>
  <c r="CK1016" i="1" a="1"/>
  <c r="CK1016" i="1" s="1"/>
  <c r="CO1016" i="1"/>
  <c r="AT1017" i="1"/>
  <c r="AU1017" i="1"/>
  <c r="BM1017" i="1" s="1"/>
  <c r="AV1017" i="1"/>
  <c r="BZ1017" i="1"/>
  <c r="CD1017" i="1"/>
  <c r="CC1017" i="1" s="1"/>
  <c r="CE1017" i="1"/>
  <c r="CF1017" i="1"/>
  <c r="BG1017" i="1" s="1" a="1"/>
  <c r="BG1017" i="1" s="1"/>
  <c r="CH1017" i="1"/>
  <c r="AW1017" i="1" s="1" a="1"/>
  <c r="AW1017" i="1" s="1"/>
  <c r="CI1017" i="1"/>
  <c r="CJ1017" i="1"/>
  <c r="CL1017" i="1" s="1" a="1"/>
  <c r="CL1017" i="1" s="1"/>
  <c r="CM1017" i="1" a="1"/>
  <c r="CM1017" i="1" s="1"/>
  <c r="CO1017" i="1"/>
  <c r="BO1017" i="1" s="1" a="1"/>
  <c r="BO1017" i="1" s="1"/>
  <c r="AT1018" i="1"/>
  <c r="BL1018" i="1" s="1"/>
  <c r="AU1018" i="1"/>
  <c r="BM1018" i="1" s="1"/>
  <c r="AV1018" i="1"/>
  <c r="BZ1018" i="1"/>
  <c r="CD1018" i="1"/>
  <c r="CC1018" i="1" s="1"/>
  <c r="CB1018" i="1" s="1"/>
  <c r="CE1018" i="1"/>
  <c r="CF1018" i="1"/>
  <c r="BI1018" i="1" s="1" a="1"/>
  <c r="BI1018" i="1" s="1"/>
  <c r="CH1018" i="1"/>
  <c r="AW1018" i="1" s="1" a="1"/>
  <c r="AW1018" i="1" s="1"/>
  <c r="CI1018" i="1"/>
  <c r="CJ1018" i="1"/>
  <c r="CM1018" i="1" s="1" a="1"/>
  <c r="CM1018" i="1" s="1"/>
  <c r="CO1018" i="1"/>
  <c r="AT1019" i="1"/>
  <c r="AU1019" i="1"/>
  <c r="BM1019" i="1" s="1"/>
  <c r="AV1019" i="1"/>
  <c r="BL1019" i="1"/>
  <c r="BZ1019" i="1"/>
  <c r="CD1019" i="1"/>
  <c r="CC1019" i="1" s="1"/>
  <c r="CB1019" i="1" s="1"/>
  <c r="CE1019" i="1"/>
  <c r="CF1019" i="1"/>
  <c r="CH1019" i="1"/>
  <c r="AW1019" i="1" s="1" a="1"/>
  <c r="AW1019" i="1" s="1"/>
  <c r="CI1019" i="1"/>
  <c r="CJ1019" i="1"/>
  <c r="CO1019" i="1"/>
  <c r="AT1020" i="1"/>
  <c r="BL1020" i="1" s="1"/>
  <c r="AU1020" i="1"/>
  <c r="BM1020" i="1" s="1"/>
  <c r="AV1020" i="1"/>
  <c r="BZ1020" i="1"/>
  <c r="CD1020" i="1"/>
  <c r="CC1020" i="1" s="1"/>
  <c r="CB1020" i="1" s="1"/>
  <c r="CE1020" i="1"/>
  <c r="CF1020" i="1"/>
  <c r="CH1020" i="1"/>
  <c r="AW1020" i="1" s="1" a="1"/>
  <c r="AW1020" i="1" s="1"/>
  <c r="CI1020" i="1"/>
  <c r="CJ1020" i="1"/>
  <c r="CK1020" i="1" s="1" a="1"/>
  <c r="CK1020" i="1" s="1"/>
  <c r="CO1020" i="1"/>
  <c r="BT1020" i="1" s="1" a="1"/>
  <c r="BT1020" i="1" s="1"/>
  <c r="AT1021" i="1"/>
  <c r="AU1021" i="1"/>
  <c r="BM1021" i="1" s="1"/>
  <c r="AV1021" i="1"/>
  <c r="BZ1021" i="1"/>
  <c r="CD1021" i="1"/>
  <c r="CC1021" i="1" s="1"/>
  <c r="CE1021" i="1"/>
  <c r="CF1021" i="1"/>
  <c r="CH1021" i="1"/>
  <c r="AW1021" i="1" s="1" a="1"/>
  <c r="AW1021" i="1" s="1"/>
  <c r="CI1021" i="1"/>
  <c r="CJ1021" i="1"/>
  <c r="CK1021" i="1" s="1" a="1"/>
  <c r="CK1021" i="1" s="1"/>
  <c r="CO1021" i="1"/>
  <c r="AT1022" i="1"/>
  <c r="AU1022" i="1"/>
  <c r="BM1022" i="1" s="1"/>
  <c r="AV1022" i="1"/>
  <c r="BL1022" i="1"/>
  <c r="BZ1022" i="1"/>
  <c r="CD1022" i="1"/>
  <c r="CC1022" i="1" s="1"/>
  <c r="CE1022" i="1"/>
  <c r="CF1022" i="1"/>
  <c r="BI1022" i="1" s="1" a="1"/>
  <c r="BI1022" i="1" s="1"/>
  <c r="CH1022" i="1"/>
  <c r="AW1022" i="1" s="1" a="1"/>
  <c r="AW1022" i="1" s="1"/>
  <c r="CI1022" i="1"/>
  <c r="CJ1022" i="1"/>
  <c r="CK1022" i="1" s="1" a="1"/>
  <c r="CK1022" i="1" s="1"/>
  <c r="CO1022" i="1"/>
  <c r="AT1023" i="1"/>
  <c r="AU1023" i="1"/>
  <c r="BM1023" i="1" s="1"/>
  <c r="AV1023" i="1"/>
  <c r="BL1023" i="1"/>
  <c r="BZ1023" i="1"/>
  <c r="CD1023" i="1"/>
  <c r="CC1023" i="1" s="1"/>
  <c r="CE1023" i="1"/>
  <c r="CF1023" i="1"/>
  <c r="CH1023" i="1"/>
  <c r="AW1023" i="1" s="1" a="1"/>
  <c r="AW1023" i="1" s="1"/>
  <c r="CI1023" i="1"/>
  <c r="CJ1023" i="1"/>
  <c r="CL1023" i="1" s="1" a="1"/>
  <c r="CL1023" i="1" s="1"/>
  <c r="CO1023" i="1"/>
  <c r="BL26" i="1"/>
  <c r="CO25" i="1"/>
  <c r="CO26" i="1"/>
  <c r="CO27" i="1"/>
  <c r="CO28" i="1"/>
  <c r="CO29" i="1"/>
  <c r="CO30" i="1"/>
  <c r="CO31" i="1"/>
  <c r="CO24" i="1"/>
  <c r="CE25" i="1"/>
  <c r="CE26" i="1"/>
  <c r="CE27" i="1"/>
  <c r="CE28" i="1"/>
  <c r="CE29" i="1"/>
  <c r="CE30" i="1"/>
  <c r="CE31" i="1"/>
  <c r="CE24" i="1"/>
  <c r="CF25" i="1"/>
  <c r="BA25" i="1" s="1" a="1"/>
  <c r="BA25" i="1" s="1"/>
  <c r="CF26" i="1"/>
  <c r="BB26" i="1" s="1" a="1"/>
  <c r="BB26" i="1" s="1"/>
  <c r="CF27" i="1"/>
  <c r="CF28" i="1"/>
  <c r="CF29" i="1"/>
  <c r="CF30" i="1"/>
  <c r="CF31" i="1"/>
  <c r="CF24" i="1"/>
  <c r="BD24" i="1" s="1" a="1"/>
  <c r="BD24" i="1" s="1"/>
  <c r="AV25" i="1"/>
  <c r="AV26" i="1"/>
  <c r="AV27" i="1"/>
  <c r="AV28" i="1"/>
  <c r="AV29" i="1"/>
  <c r="AV30" i="1"/>
  <c r="AV31" i="1"/>
  <c r="AV24" i="1"/>
  <c r="CJ25" i="1"/>
  <c r="CJ26" i="1"/>
  <c r="CJ27" i="1"/>
  <c r="CK27" i="1" s="1" a="1"/>
  <c r="CK27" i="1" s="1"/>
  <c r="CJ28" i="1"/>
  <c r="CN28" i="1" s="1" a="1"/>
  <c r="CN28" i="1" s="1"/>
  <c r="CJ29" i="1"/>
  <c r="CK29" i="1" s="1" a="1"/>
  <c r="CK29" i="1" s="1"/>
  <c r="CJ30" i="1"/>
  <c r="CL30" i="1" s="1" a="1"/>
  <c r="CL30" i="1" s="1"/>
  <c r="CJ31" i="1"/>
  <c r="CK31" i="1" s="1" a="1"/>
  <c r="CK31" i="1" s="1"/>
  <c r="CJ24" i="1"/>
  <c r="CK24" i="1" s="1" a="1"/>
  <c r="CK24" i="1" s="1"/>
  <c r="CI25" i="1"/>
  <c r="CI26" i="1"/>
  <c r="CI27" i="1"/>
  <c r="CI28" i="1"/>
  <c r="CI29" i="1"/>
  <c r="CI30" i="1"/>
  <c r="CI31" i="1"/>
  <c r="BZ25" i="1"/>
  <c r="BZ26" i="1"/>
  <c r="BZ27" i="1"/>
  <c r="BZ28" i="1"/>
  <c r="BZ29" i="1"/>
  <c r="BZ30" i="1"/>
  <c r="BZ31" i="1"/>
  <c r="BZ24" i="1"/>
  <c r="CD25" i="1"/>
  <c r="CD26" i="1"/>
  <c r="CD27" i="1"/>
  <c r="CC27" i="1" s="1"/>
  <c r="CD28" i="1"/>
  <c r="CC28" i="1" s="1"/>
  <c r="CD29" i="1"/>
  <c r="CC29" i="1" s="1"/>
  <c r="CD30" i="1"/>
  <c r="CD31" i="1"/>
  <c r="CC31" i="1" s="1"/>
  <c r="CD24" i="1"/>
  <c r="CH25" i="1"/>
  <c r="AW25" i="1" s="1" a="1"/>
  <c r="AW25" i="1" s="1"/>
  <c r="CH26" i="1"/>
  <c r="AW26" i="1" s="1" a="1"/>
  <c r="AW26" i="1" s="1"/>
  <c r="CH27" i="1"/>
  <c r="AW27" i="1" s="1" a="1"/>
  <c r="AW27" i="1" s="1"/>
  <c r="CH28" i="1"/>
  <c r="AW28" i="1" s="1" a="1"/>
  <c r="AW28" i="1" s="1"/>
  <c r="CH29" i="1"/>
  <c r="AW29" i="1" s="1" a="1"/>
  <c r="AW29" i="1" s="1"/>
  <c r="CH30" i="1"/>
  <c r="AW30" i="1" s="1" a="1"/>
  <c r="AW30" i="1" s="1"/>
  <c r="CH31" i="1"/>
  <c r="AW31" i="1" s="1" a="1"/>
  <c r="AW31" i="1" s="1"/>
  <c r="CH24" i="1"/>
  <c r="AW24" i="1" s="1" a="1"/>
  <c r="AW24" i="1" s="1"/>
  <c r="AT27" i="1"/>
  <c r="AU27" i="1"/>
  <c r="BM27" i="1" s="1"/>
  <c r="AT28" i="1"/>
  <c r="AU28" i="1"/>
  <c r="BM28" i="1" s="1"/>
  <c r="AT29" i="1"/>
  <c r="AU29" i="1"/>
  <c r="BM29" i="1" s="1"/>
  <c r="AT30" i="1"/>
  <c r="BL30" i="1" s="1"/>
  <c r="AU30" i="1"/>
  <c r="BM30" i="1" s="1"/>
  <c r="AT31" i="1"/>
  <c r="AU31" i="1"/>
  <c r="BM31" i="1" s="1"/>
  <c r="AT25" i="1"/>
  <c r="BL25" i="1" s="1"/>
  <c r="AU25" i="1"/>
  <c r="BM25" i="1" s="1"/>
  <c r="AT26" i="1"/>
  <c r="AU26" i="1"/>
  <c r="BM26" i="1" s="1"/>
  <c r="AU24" i="1"/>
  <c r="BM24" i="1" s="1"/>
  <c r="AT24" i="1"/>
  <c r="A24" i="1" a="1"/>
  <c r="A24" i="1" s="1"/>
  <c r="A25" i="1" a="1"/>
  <c r="A25" i="1" s="1"/>
  <c r="A26" i="1" a="1"/>
  <c r="A26" i="1" s="1"/>
  <c r="A27" i="1" a="1"/>
  <c r="A27" i="1" s="1"/>
  <c r="A28" i="1" a="1"/>
  <c r="A28" i="1" s="1"/>
  <c r="A29" i="1" a="1"/>
  <c r="A29" i="1" s="1"/>
  <c r="A30" i="1" a="1"/>
  <c r="A30" i="1" s="1"/>
  <c r="A31" i="1" a="1"/>
  <c r="A31" i="1" s="1"/>
  <c r="A32" i="1" a="1"/>
  <c r="A32" i="1" s="1"/>
  <c r="A33" i="1" a="1"/>
  <c r="A33" i="1" s="1"/>
  <c r="A34" i="1" a="1"/>
  <c r="A34" i="1" s="1"/>
  <c r="A35" i="1" a="1"/>
  <c r="A35" i="1" s="1"/>
  <c r="A36" i="1" a="1"/>
  <c r="A36" i="1" s="1"/>
  <c r="A37" i="1" a="1"/>
  <c r="A37" i="1" s="1"/>
  <c r="A38" i="1" a="1"/>
  <c r="A38" i="1" s="1"/>
  <c r="A39" i="1" a="1"/>
  <c r="A39" i="1" s="1"/>
  <c r="A40" i="1" a="1"/>
  <c r="A40" i="1" s="1"/>
  <c r="A41" i="1" a="1"/>
  <c r="A41" i="1" s="1"/>
  <c r="A42" i="1" a="1"/>
  <c r="A42" i="1" s="1"/>
  <c r="A43" i="1" a="1"/>
  <c r="A43" i="1" s="1"/>
  <c r="A44" i="1" a="1"/>
  <c r="A44" i="1" s="1"/>
  <c r="A45" i="1" a="1"/>
  <c r="A45" i="1" s="1"/>
  <c r="A46" i="1" a="1"/>
  <c r="A46" i="1" s="1"/>
  <c r="A47" i="1" a="1"/>
  <c r="A47" i="1" s="1"/>
  <c r="A48" i="1" a="1"/>
  <c r="A48" i="1" s="1"/>
  <c r="A49" i="1" a="1"/>
  <c r="A49" i="1" s="1"/>
  <c r="A50" i="1" a="1"/>
  <c r="A50" i="1" s="1"/>
  <c r="A51" i="1" a="1"/>
  <c r="A51" i="1" s="1"/>
  <c r="A52" i="1" a="1"/>
  <c r="A52" i="1" s="1"/>
  <c r="A53" i="1" a="1"/>
  <c r="A53" i="1" s="1"/>
  <c r="A54" i="1" a="1"/>
  <c r="A54" i="1" s="1"/>
  <c r="A55" i="1" a="1"/>
  <c r="A55" i="1" s="1"/>
  <c r="A56" i="1" a="1"/>
  <c r="A56" i="1" s="1"/>
  <c r="A57" i="1" a="1"/>
  <c r="A57" i="1" s="1"/>
  <c r="A58" i="1" a="1"/>
  <c r="A58" i="1" s="1"/>
  <c r="A59" i="1" a="1"/>
  <c r="A59" i="1" s="1"/>
  <c r="A60" i="1" a="1"/>
  <c r="A60" i="1" s="1"/>
  <c r="A61" i="1" a="1"/>
  <c r="A61" i="1" s="1"/>
  <c r="A62" i="1" a="1"/>
  <c r="A62" i="1" s="1"/>
  <c r="A63" i="1" a="1"/>
  <c r="A63" i="1" s="1"/>
  <c r="A64" i="1" a="1"/>
  <c r="A64" i="1" s="1"/>
  <c r="A65" i="1" a="1"/>
  <c r="A65" i="1" s="1"/>
  <c r="A66" i="1" a="1"/>
  <c r="A66" i="1" s="1"/>
  <c r="A67" i="1" a="1"/>
  <c r="A67" i="1" s="1"/>
  <c r="A68" i="1" a="1"/>
  <c r="A68" i="1" s="1"/>
  <c r="A69" i="1" a="1"/>
  <c r="A69" i="1" s="1"/>
  <c r="A70" i="1" a="1"/>
  <c r="A70" i="1" s="1"/>
  <c r="A71" i="1" a="1"/>
  <c r="A71" i="1" s="1"/>
  <c r="A72" i="1" a="1"/>
  <c r="A72" i="1" s="1"/>
  <c r="A73" i="1" a="1"/>
  <c r="A73" i="1" s="1"/>
  <c r="A74" i="1" a="1"/>
  <c r="A74" i="1" s="1"/>
  <c r="A75" i="1" a="1"/>
  <c r="A75" i="1" s="1"/>
  <c r="A76" i="1" a="1"/>
  <c r="A76" i="1" s="1"/>
  <c r="A77" i="1" a="1"/>
  <c r="A77" i="1" s="1"/>
  <c r="A78" i="1" a="1"/>
  <c r="A78" i="1" s="1"/>
  <c r="A79" i="1" a="1"/>
  <c r="A79" i="1" s="1"/>
  <c r="A80" i="1" a="1"/>
  <c r="A80" i="1" s="1"/>
  <c r="A81" i="1" a="1"/>
  <c r="A81" i="1" s="1"/>
  <c r="A82" i="1" a="1"/>
  <c r="A82" i="1" s="1"/>
  <c r="A83" i="1" a="1"/>
  <c r="A83" i="1" s="1"/>
  <c r="A84" i="1" a="1"/>
  <c r="A84" i="1" s="1"/>
  <c r="A85" i="1" a="1"/>
  <c r="A85" i="1" s="1"/>
  <c r="A86" i="1" a="1"/>
  <c r="A86" i="1" s="1"/>
  <c r="A87" i="1" a="1"/>
  <c r="A87" i="1" s="1"/>
  <c r="A88" i="1" a="1"/>
  <c r="A88" i="1" s="1"/>
  <c r="A89" i="1" a="1"/>
  <c r="A89" i="1" s="1"/>
  <c r="A90" i="1" a="1"/>
  <c r="A90" i="1" s="1"/>
  <c r="A91" i="1" a="1"/>
  <c r="A91" i="1" s="1"/>
  <c r="A92" i="1" a="1"/>
  <c r="A92" i="1" s="1"/>
  <c r="A93" i="1" a="1"/>
  <c r="A93" i="1" s="1"/>
  <c r="A94" i="1" a="1"/>
  <c r="A94" i="1" s="1"/>
  <c r="A95" i="1" a="1"/>
  <c r="A95" i="1" s="1"/>
  <c r="A96" i="1" a="1"/>
  <c r="A96" i="1" s="1"/>
  <c r="A97" i="1" a="1"/>
  <c r="A97" i="1" s="1"/>
  <c r="A98" i="1" a="1"/>
  <c r="A98" i="1" s="1"/>
  <c r="A99" i="1" a="1"/>
  <c r="A99" i="1" s="1"/>
  <c r="A100" i="1" a="1"/>
  <c r="A100" i="1" s="1"/>
  <c r="A101" i="1" a="1"/>
  <c r="A101" i="1" s="1"/>
  <c r="A102" i="1" a="1"/>
  <c r="A102" i="1" s="1"/>
  <c r="A103" i="1" a="1"/>
  <c r="A103" i="1" s="1"/>
  <c r="A104" i="1" a="1"/>
  <c r="A104" i="1" s="1"/>
  <c r="A105" i="1" a="1"/>
  <c r="A105" i="1" s="1"/>
  <c r="A106" i="1" a="1"/>
  <c r="A106" i="1" s="1"/>
  <c r="A107" i="1" a="1"/>
  <c r="A107" i="1" s="1"/>
  <c r="A108" i="1" a="1"/>
  <c r="A108" i="1" s="1"/>
  <c r="A109" i="1" a="1"/>
  <c r="A109" i="1" s="1"/>
  <c r="A110" i="1" a="1"/>
  <c r="A110" i="1" s="1"/>
  <c r="A111" i="1" a="1"/>
  <c r="A111" i="1" s="1"/>
  <c r="A112" i="1" a="1"/>
  <c r="A112" i="1" s="1"/>
  <c r="A113" i="1" a="1"/>
  <c r="A113" i="1" s="1"/>
  <c r="A114" i="1" a="1"/>
  <c r="A114" i="1" s="1"/>
  <c r="A115" i="1" a="1"/>
  <c r="A115" i="1" s="1"/>
  <c r="A116" i="1" a="1"/>
  <c r="A116" i="1" s="1"/>
  <c r="A117" i="1" a="1"/>
  <c r="A117" i="1" s="1"/>
  <c r="A118" i="1" a="1"/>
  <c r="A118" i="1" s="1"/>
  <c r="A119" i="1" a="1"/>
  <c r="A119" i="1" s="1"/>
  <c r="A120" i="1" a="1"/>
  <c r="A120" i="1" s="1"/>
  <c r="A121" i="1" a="1"/>
  <c r="A121" i="1" s="1"/>
  <c r="A122" i="1" a="1"/>
  <c r="A122" i="1" s="1"/>
  <c r="A123" i="1" a="1"/>
  <c r="A123" i="1" s="1"/>
  <c r="A124" i="1" a="1"/>
  <c r="A124" i="1" s="1"/>
  <c r="A125" i="1" a="1"/>
  <c r="A125" i="1" s="1"/>
  <c r="A126" i="1" a="1"/>
  <c r="A126" i="1" s="1"/>
  <c r="A127" i="1" a="1"/>
  <c r="A127" i="1" s="1"/>
  <c r="A128" i="1" a="1"/>
  <c r="A128" i="1" s="1"/>
  <c r="A129" i="1" a="1"/>
  <c r="A129" i="1" s="1"/>
  <c r="A130" i="1" a="1"/>
  <c r="A130" i="1" s="1"/>
  <c r="A131" i="1" a="1"/>
  <c r="A131" i="1" s="1"/>
  <c r="A132" i="1" a="1"/>
  <c r="A132" i="1" s="1"/>
  <c r="A133" i="1" a="1"/>
  <c r="A133" i="1" s="1"/>
  <c r="A134" i="1" a="1"/>
  <c r="A134" i="1" s="1"/>
  <c r="A135" i="1" a="1"/>
  <c r="A135" i="1" s="1"/>
  <c r="A136" i="1" a="1"/>
  <c r="A136" i="1" s="1"/>
  <c r="A137" i="1" a="1"/>
  <c r="A137" i="1" s="1"/>
  <c r="A138" i="1" a="1"/>
  <c r="A138" i="1" s="1"/>
  <c r="A139" i="1" a="1"/>
  <c r="A139" i="1" s="1"/>
  <c r="A140" i="1" a="1"/>
  <c r="A140" i="1" s="1"/>
  <c r="A141" i="1" a="1"/>
  <c r="A141" i="1" s="1"/>
  <c r="A142" i="1" a="1"/>
  <c r="A142" i="1" s="1"/>
  <c r="A143" i="1" a="1"/>
  <c r="A143" i="1" s="1"/>
  <c r="A144" i="1" a="1"/>
  <c r="A144" i="1" s="1"/>
  <c r="A145" i="1" a="1"/>
  <c r="A145" i="1" s="1"/>
  <c r="A146" i="1" a="1"/>
  <c r="A146" i="1" s="1"/>
  <c r="A147" i="1" a="1"/>
  <c r="A147" i="1" s="1"/>
  <c r="A148" i="1" a="1"/>
  <c r="A148" i="1" s="1"/>
  <c r="A149" i="1" a="1"/>
  <c r="A149" i="1" s="1"/>
  <c r="A150" i="1" a="1"/>
  <c r="A150" i="1" s="1"/>
  <c r="A151" i="1" a="1"/>
  <c r="A151" i="1" s="1"/>
  <c r="A152" i="1" a="1"/>
  <c r="A152" i="1" s="1"/>
  <c r="A153" i="1" a="1"/>
  <c r="A153" i="1" s="1"/>
  <c r="A154" i="1" a="1"/>
  <c r="A154" i="1" s="1"/>
  <c r="A155" i="1" a="1"/>
  <c r="A155" i="1" s="1"/>
  <c r="A156" i="1" a="1"/>
  <c r="A156" i="1" s="1"/>
  <c r="A157" i="1" a="1"/>
  <c r="A157" i="1" s="1"/>
  <c r="A158" i="1" a="1"/>
  <c r="A158" i="1" s="1"/>
  <c r="A159" i="1" a="1"/>
  <c r="A159" i="1" s="1"/>
  <c r="A160" i="1" a="1"/>
  <c r="A160" i="1" s="1"/>
  <c r="A161" i="1" a="1"/>
  <c r="A161" i="1" s="1"/>
  <c r="A162" i="1" a="1"/>
  <c r="A162" i="1" s="1"/>
  <c r="A163" i="1" a="1"/>
  <c r="A163" i="1" s="1"/>
  <c r="A164" i="1" a="1"/>
  <c r="A164" i="1" s="1"/>
  <c r="A165" i="1" a="1"/>
  <c r="A165" i="1" s="1"/>
  <c r="A166" i="1" a="1"/>
  <c r="A166" i="1" s="1"/>
  <c r="A167" i="1" a="1"/>
  <c r="A167" i="1" s="1"/>
  <c r="A168" i="1" a="1"/>
  <c r="A168" i="1" s="1"/>
  <c r="A169" i="1" a="1"/>
  <c r="A169" i="1" s="1"/>
  <c r="A170" i="1" a="1"/>
  <c r="A170" i="1" s="1"/>
  <c r="A171" i="1" a="1"/>
  <c r="A171" i="1" s="1"/>
  <c r="A172" i="1" a="1"/>
  <c r="A172" i="1" s="1"/>
  <c r="A173" i="1" a="1"/>
  <c r="A173" i="1" s="1"/>
  <c r="A174" i="1" a="1"/>
  <c r="A174" i="1" s="1"/>
  <c r="A175" i="1" a="1"/>
  <c r="A175" i="1" s="1"/>
  <c r="A176" i="1" a="1"/>
  <c r="A176" i="1" s="1"/>
  <c r="A177" i="1" a="1"/>
  <c r="A177" i="1" s="1"/>
  <c r="A178" i="1" a="1"/>
  <c r="A178" i="1" s="1"/>
  <c r="A179" i="1" a="1"/>
  <c r="A179" i="1" s="1"/>
  <c r="A180" i="1" a="1"/>
  <c r="A180" i="1" s="1"/>
  <c r="A181" i="1" a="1"/>
  <c r="A181" i="1" s="1"/>
  <c r="A182" i="1" a="1"/>
  <c r="A182" i="1" s="1"/>
  <c r="A183" i="1" a="1"/>
  <c r="A183" i="1" s="1"/>
  <c r="A184" i="1" a="1"/>
  <c r="A184" i="1" s="1"/>
  <c r="A185" i="1" a="1"/>
  <c r="A185" i="1" s="1"/>
  <c r="A186" i="1" a="1"/>
  <c r="A186" i="1" s="1"/>
  <c r="A187" i="1" a="1"/>
  <c r="A187" i="1" s="1"/>
  <c r="A188" i="1" a="1"/>
  <c r="A188" i="1" s="1"/>
  <c r="A189" i="1" a="1"/>
  <c r="A189" i="1" s="1"/>
  <c r="A190" i="1" a="1"/>
  <c r="A190" i="1" s="1"/>
  <c r="A191" i="1" a="1"/>
  <c r="A191" i="1" s="1"/>
  <c r="A192" i="1" a="1"/>
  <c r="A192" i="1" s="1"/>
  <c r="A193" i="1" a="1"/>
  <c r="A193" i="1" s="1"/>
  <c r="A194" i="1" a="1"/>
  <c r="A194" i="1" s="1"/>
  <c r="A195" i="1" a="1"/>
  <c r="A195" i="1" s="1"/>
  <c r="A196" i="1" a="1"/>
  <c r="A196" i="1" s="1"/>
  <c r="A197" i="1" a="1"/>
  <c r="A197" i="1" s="1"/>
  <c r="A198" i="1" a="1"/>
  <c r="A198" i="1" s="1"/>
  <c r="A199" i="1" a="1"/>
  <c r="A199" i="1" s="1"/>
  <c r="A200" i="1" a="1"/>
  <c r="A200" i="1" s="1"/>
  <c r="A201" i="1" a="1"/>
  <c r="A201" i="1" s="1"/>
  <c r="A202" i="1" a="1"/>
  <c r="A202" i="1" s="1"/>
  <c r="A203" i="1" a="1"/>
  <c r="A203" i="1" s="1"/>
  <c r="A204" i="1" a="1"/>
  <c r="A204" i="1" s="1"/>
  <c r="A205" i="1" a="1"/>
  <c r="A205" i="1" s="1"/>
  <c r="A206" i="1" a="1"/>
  <c r="A206" i="1" s="1"/>
  <c r="A207" i="1" a="1"/>
  <c r="A207" i="1" s="1"/>
  <c r="A208" i="1" a="1"/>
  <c r="A208" i="1" s="1"/>
  <c r="A209" i="1" a="1"/>
  <c r="A209" i="1" s="1"/>
  <c r="A210" i="1" a="1"/>
  <c r="A210" i="1" s="1"/>
  <c r="A211" i="1" a="1"/>
  <c r="A211" i="1" s="1"/>
  <c r="A212" i="1" a="1"/>
  <c r="A212" i="1" s="1"/>
  <c r="A213" i="1" a="1"/>
  <c r="A213" i="1" s="1"/>
  <c r="A214" i="1" a="1"/>
  <c r="A214" i="1" s="1"/>
  <c r="A215" i="1" a="1"/>
  <c r="A215" i="1" s="1"/>
  <c r="A216" i="1" a="1"/>
  <c r="A216" i="1" s="1"/>
  <c r="A217" i="1" a="1"/>
  <c r="A217" i="1" s="1"/>
  <c r="A218" i="1" a="1"/>
  <c r="A218" i="1" s="1"/>
  <c r="A219" i="1" a="1"/>
  <c r="A219" i="1" s="1"/>
  <c r="A220" i="1" a="1"/>
  <c r="A220" i="1" s="1"/>
  <c r="A221" i="1" a="1"/>
  <c r="A221" i="1" s="1"/>
  <c r="A222" i="1" a="1"/>
  <c r="A222" i="1" s="1"/>
  <c r="A223" i="1" a="1"/>
  <c r="A223" i="1" s="1"/>
  <c r="A224" i="1" a="1"/>
  <c r="A224" i="1" s="1"/>
  <c r="A225" i="1" a="1"/>
  <c r="A225" i="1" s="1"/>
  <c r="A226" i="1" a="1"/>
  <c r="A226" i="1" s="1"/>
  <c r="A227" i="1" a="1"/>
  <c r="A227" i="1" s="1"/>
  <c r="A228" i="1" a="1"/>
  <c r="A228" i="1" s="1"/>
  <c r="A229" i="1" a="1"/>
  <c r="A229" i="1" s="1"/>
  <c r="A230" i="1" a="1"/>
  <c r="A230" i="1" s="1"/>
  <c r="A231" i="1" a="1"/>
  <c r="A231" i="1" s="1"/>
  <c r="A232" i="1" a="1"/>
  <c r="A232" i="1" s="1"/>
  <c r="A233" i="1" a="1"/>
  <c r="A233" i="1" s="1"/>
  <c r="A234" i="1" a="1"/>
  <c r="A234" i="1" s="1"/>
  <c r="A235" i="1" a="1"/>
  <c r="A235" i="1" s="1"/>
  <c r="A236" i="1" a="1"/>
  <c r="A236" i="1" s="1"/>
  <c r="A237" i="1" a="1"/>
  <c r="A237" i="1" s="1"/>
  <c r="A238" i="1" a="1"/>
  <c r="A238" i="1" s="1"/>
  <c r="A239" i="1" a="1"/>
  <c r="A239" i="1" s="1"/>
  <c r="A240" i="1" a="1"/>
  <c r="A240" i="1" s="1"/>
  <c r="A241" i="1" a="1"/>
  <c r="A241" i="1" s="1"/>
  <c r="A242" i="1" a="1"/>
  <c r="A242" i="1" s="1"/>
  <c r="A243" i="1" a="1"/>
  <c r="A243" i="1" s="1"/>
  <c r="A244" i="1" a="1"/>
  <c r="A244" i="1" s="1"/>
  <c r="A245" i="1" a="1"/>
  <c r="A245" i="1" s="1"/>
  <c r="A246" i="1" a="1"/>
  <c r="A246" i="1" s="1"/>
  <c r="A247" i="1" a="1"/>
  <c r="A247" i="1" s="1"/>
  <c r="A248" i="1" a="1"/>
  <c r="A248" i="1" s="1"/>
  <c r="A249" i="1" a="1"/>
  <c r="A249" i="1" s="1"/>
  <c r="A250" i="1" a="1"/>
  <c r="A250" i="1" s="1"/>
  <c r="A251" i="1" a="1"/>
  <c r="A251" i="1" s="1"/>
  <c r="A252" i="1" a="1"/>
  <c r="A252" i="1" s="1"/>
  <c r="A253" i="1" a="1"/>
  <c r="A253" i="1" s="1"/>
  <c r="A254" i="1" a="1"/>
  <c r="A254" i="1" s="1"/>
  <c r="A255" i="1" a="1"/>
  <c r="A255" i="1" s="1"/>
  <c r="A256" i="1" a="1"/>
  <c r="A256" i="1" s="1"/>
  <c r="A257" i="1" a="1"/>
  <c r="A257" i="1" s="1"/>
  <c r="A258" i="1" a="1"/>
  <c r="A258" i="1" s="1"/>
  <c r="A259" i="1" a="1"/>
  <c r="A259" i="1" s="1"/>
  <c r="A260" i="1" a="1"/>
  <c r="A260" i="1" s="1"/>
  <c r="A261" i="1" a="1"/>
  <c r="A261" i="1" s="1"/>
  <c r="A262" i="1" a="1"/>
  <c r="A262" i="1" s="1"/>
  <c r="A263" i="1" a="1"/>
  <c r="A263" i="1" s="1"/>
  <c r="A264" i="1" a="1"/>
  <c r="A264" i="1" s="1"/>
  <c r="A265" i="1" a="1"/>
  <c r="A265" i="1" s="1"/>
  <c r="A266" i="1" a="1"/>
  <c r="A266" i="1" s="1"/>
  <c r="A267" i="1" a="1"/>
  <c r="A267" i="1" s="1"/>
  <c r="A268" i="1" a="1"/>
  <c r="A268" i="1" s="1"/>
  <c r="A269" i="1" a="1"/>
  <c r="A269" i="1" s="1"/>
  <c r="A270" i="1" a="1"/>
  <c r="A270" i="1" s="1"/>
  <c r="A271" i="1" a="1"/>
  <c r="A271" i="1" s="1"/>
  <c r="A272" i="1" a="1"/>
  <c r="A272" i="1" s="1"/>
  <c r="A273" i="1" a="1"/>
  <c r="A273" i="1" s="1"/>
  <c r="A274" i="1" a="1"/>
  <c r="A274" i="1" s="1"/>
  <c r="A275" i="1" a="1"/>
  <c r="A275" i="1" s="1"/>
  <c r="A276" i="1" a="1"/>
  <c r="A276" i="1" s="1"/>
  <c r="A277" i="1" a="1"/>
  <c r="A277" i="1" s="1"/>
  <c r="A278" i="1" a="1"/>
  <c r="A278" i="1" s="1"/>
  <c r="A279" i="1" a="1"/>
  <c r="A279" i="1" s="1"/>
  <c r="A280" i="1" a="1"/>
  <c r="A280" i="1" s="1"/>
  <c r="A281" i="1" a="1"/>
  <c r="A281" i="1" s="1"/>
  <c r="A282" i="1" a="1"/>
  <c r="A282" i="1" s="1"/>
  <c r="A283" i="1" a="1"/>
  <c r="A283" i="1" s="1"/>
  <c r="A284" i="1" a="1"/>
  <c r="A284" i="1" s="1"/>
  <c r="A285" i="1" a="1"/>
  <c r="A285" i="1" s="1"/>
  <c r="A286" i="1" a="1"/>
  <c r="A286" i="1" s="1"/>
  <c r="A287" i="1" a="1"/>
  <c r="A287" i="1" s="1"/>
  <c r="A288" i="1" a="1"/>
  <c r="A288" i="1" s="1"/>
  <c r="A289" i="1" a="1"/>
  <c r="A289" i="1" s="1"/>
  <c r="A290" i="1" a="1"/>
  <c r="A290" i="1" s="1"/>
  <c r="A291" i="1" a="1"/>
  <c r="A291" i="1" s="1"/>
  <c r="A292" i="1" a="1"/>
  <c r="A292" i="1" s="1"/>
  <c r="A293" i="1" a="1"/>
  <c r="A293" i="1" s="1"/>
  <c r="A294" i="1" a="1"/>
  <c r="A294" i="1" s="1"/>
  <c r="A295" i="1" a="1"/>
  <c r="A295" i="1" s="1"/>
  <c r="A296" i="1" a="1"/>
  <c r="A296" i="1" s="1"/>
  <c r="A297" i="1" a="1"/>
  <c r="A297" i="1" s="1"/>
  <c r="A298" i="1" a="1"/>
  <c r="A298" i="1" s="1"/>
  <c r="A299" i="1" a="1"/>
  <c r="A299" i="1" s="1"/>
  <c r="A300" i="1" a="1"/>
  <c r="A300" i="1" s="1"/>
  <c r="A301" i="1" a="1"/>
  <c r="A301" i="1" s="1"/>
  <c r="A302" i="1" a="1"/>
  <c r="A302" i="1" s="1"/>
  <c r="A303" i="1" a="1"/>
  <c r="A303" i="1" s="1"/>
  <c r="A304" i="1" a="1"/>
  <c r="A304" i="1" s="1"/>
  <c r="A305" i="1" a="1"/>
  <c r="A305" i="1" s="1"/>
  <c r="A306" i="1" a="1"/>
  <c r="A306" i="1" s="1"/>
  <c r="A307" i="1" a="1"/>
  <c r="A307" i="1" s="1"/>
  <c r="A308" i="1" a="1"/>
  <c r="A308" i="1" s="1"/>
  <c r="A309" i="1" a="1"/>
  <c r="A309" i="1" s="1"/>
  <c r="A310" i="1" a="1"/>
  <c r="A310" i="1" s="1"/>
  <c r="A311" i="1" a="1"/>
  <c r="A311" i="1" s="1"/>
  <c r="A312" i="1" a="1"/>
  <c r="A312" i="1" s="1"/>
  <c r="A313" i="1" a="1"/>
  <c r="A313" i="1" s="1"/>
  <c r="A314" i="1" a="1"/>
  <c r="A314" i="1" s="1"/>
  <c r="A315" i="1" a="1"/>
  <c r="A315" i="1" s="1"/>
  <c r="A316" i="1" a="1"/>
  <c r="A316" i="1" s="1"/>
  <c r="A317" i="1" a="1"/>
  <c r="A317" i="1" s="1"/>
  <c r="A318" i="1" a="1"/>
  <c r="A318" i="1" s="1"/>
  <c r="A319" i="1" a="1"/>
  <c r="A319" i="1" s="1"/>
  <c r="A320" i="1" a="1"/>
  <c r="A320" i="1" s="1"/>
  <c r="A321" i="1" a="1"/>
  <c r="A321" i="1" s="1"/>
  <c r="A322" i="1" a="1"/>
  <c r="A322" i="1" s="1"/>
  <c r="A323" i="1" a="1"/>
  <c r="A323" i="1" s="1"/>
  <c r="A324" i="1" a="1"/>
  <c r="A324" i="1" s="1"/>
  <c r="A325" i="1" a="1"/>
  <c r="A325" i="1" s="1"/>
  <c r="A326" i="1" a="1"/>
  <c r="A326" i="1" s="1"/>
  <c r="A327" i="1" a="1"/>
  <c r="A327" i="1" s="1"/>
  <c r="A328" i="1" a="1"/>
  <c r="A328" i="1" s="1"/>
  <c r="A329" i="1" a="1"/>
  <c r="A329" i="1" s="1"/>
  <c r="A330" i="1" a="1"/>
  <c r="A330" i="1" s="1"/>
  <c r="A331" i="1" a="1"/>
  <c r="A331" i="1" s="1"/>
  <c r="A332" i="1" a="1"/>
  <c r="A332" i="1" s="1"/>
  <c r="A333" i="1" a="1"/>
  <c r="A333" i="1" s="1"/>
  <c r="A334" i="1" a="1"/>
  <c r="A334" i="1" s="1"/>
  <c r="A335" i="1" a="1"/>
  <c r="A335" i="1" s="1"/>
  <c r="A336" i="1" a="1"/>
  <c r="A336" i="1" s="1"/>
  <c r="A337" i="1" a="1"/>
  <c r="A337" i="1" s="1"/>
  <c r="A338" i="1" a="1"/>
  <c r="A338" i="1" s="1"/>
  <c r="A339" i="1" a="1"/>
  <c r="A339" i="1" s="1"/>
  <c r="A340" i="1" a="1"/>
  <c r="A340" i="1" s="1"/>
  <c r="A341" i="1" a="1"/>
  <c r="A341" i="1" s="1"/>
  <c r="A342" i="1" a="1"/>
  <c r="A342" i="1" s="1"/>
  <c r="A343" i="1" a="1"/>
  <c r="A343" i="1" s="1"/>
  <c r="A344" i="1" a="1"/>
  <c r="A344" i="1" s="1"/>
  <c r="A345" i="1" a="1"/>
  <c r="A345" i="1" s="1"/>
  <c r="A346" i="1" a="1"/>
  <c r="A346" i="1" s="1"/>
  <c r="A347" i="1" a="1"/>
  <c r="A347" i="1" s="1"/>
  <c r="A348" i="1" a="1"/>
  <c r="A348" i="1" s="1"/>
  <c r="A349" i="1" a="1"/>
  <c r="A349" i="1" s="1"/>
  <c r="A350" i="1" a="1"/>
  <c r="A350" i="1" s="1"/>
  <c r="A351" i="1" a="1"/>
  <c r="A351" i="1" s="1"/>
  <c r="A352" i="1" a="1"/>
  <c r="A352" i="1" s="1"/>
  <c r="A353" i="1" a="1"/>
  <c r="A353" i="1" s="1"/>
  <c r="A354" i="1" a="1"/>
  <c r="A354" i="1" s="1"/>
  <c r="A355" i="1" a="1"/>
  <c r="A355" i="1" s="1"/>
  <c r="A356" i="1" a="1"/>
  <c r="A356" i="1" s="1"/>
  <c r="A357" i="1" a="1"/>
  <c r="A357" i="1" s="1"/>
  <c r="A358" i="1" a="1"/>
  <c r="A358" i="1" s="1"/>
  <c r="A359" i="1" a="1"/>
  <c r="A359" i="1" s="1"/>
  <c r="A360" i="1" a="1"/>
  <c r="A360" i="1" s="1"/>
  <c r="A361" i="1" a="1"/>
  <c r="A361" i="1" s="1"/>
  <c r="A362" i="1" a="1"/>
  <c r="A362" i="1" s="1"/>
  <c r="A363" i="1" a="1"/>
  <c r="A363" i="1" s="1"/>
  <c r="A364" i="1" a="1"/>
  <c r="A364" i="1" s="1"/>
  <c r="A365" i="1" a="1"/>
  <c r="A365" i="1" s="1"/>
  <c r="A366" i="1" a="1"/>
  <c r="A366" i="1" s="1"/>
  <c r="A367" i="1" a="1"/>
  <c r="A367" i="1" s="1"/>
  <c r="A368" i="1" a="1"/>
  <c r="A368" i="1" s="1"/>
  <c r="A369" i="1" a="1"/>
  <c r="A369" i="1" s="1"/>
  <c r="A370" i="1" a="1"/>
  <c r="A370" i="1" s="1"/>
  <c r="A371" i="1" a="1"/>
  <c r="A371" i="1" s="1"/>
  <c r="A372" i="1" a="1"/>
  <c r="A372" i="1" s="1"/>
  <c r="A373" i="1" a="1"/>
  <c r="A373" i="1" s="1"/>
  <c r="A374" i="1" a="1"/>
  <c r="A374" i="1" s="1"/>
  <c r="A375" i="1" a="1"/>
  <c r="A375" i="1" s="1"/>
  <c r="A376" i="1" a="1"/>
  <c r="A376" i="1" s="1"/>
  <c r="A377" i="1" a="1"/>
  <c r="A377" i="1" s="1"/>
  <c r="A378" i="1" a="1"/>
  <c r="A378" i="1" s="1"/>
  <c r="A379" i="1" a="1"/>
  <c r="A379" i="1" s="1"/>
  <c r="A380" i="1" a="1"/>
  <c r="A380" i="1" s="1"/>
  <c r="A381" i="1" a="1"/>
  <c r="A381" i="1" s="1"/>
  <c r="A382" i="1" a="1"/>
  <c r="A382" i="1" s="1"/>
  <c r="A383" i="1" a="1"/>
  <c r="A383" i="1" s="1"/>
  <c r="A384" i="1" a="1"/>
  <c r="A384" i="1" s="1"/>
  <c r="A385" i="1" a="1"/>
  <c r="A385" i="1" s="1"/>
  <c r="A386" i="1" a="1"/>
  <c r="A386" i="1" s="1"/>
  <c r="A387" i="1" a="1"/>
  <c r="A387" i="1" s="1"/>
  <c r="A388" i="1" a="1"/>
  <c r="A388" i="1" s="1"/>
  <c r="A389" i="1" a="1"/>
  <c r="A389" i="1" s="1"/>
  <c r="A390" i="1" a="1"/>
  <c r="A390" i="1" s="1"/>
  <c r="A391" i="1" a="1"/>
  <c r="A391" i="1" s="1"/>
  <c r="A392" i="1" a="1"/>
  <c r="A392" i="1" s="1"/>
  <c r="A393" i="1" a="1"/>
  <c r="A393" i="1" s="1"/>
  <c r="A394" i="1" a="1"/>
  <c r="A394" i="1" s="1"/>
  <c r="A395" i="1" a="1"/>
  <c r="A395" i="1" s="1"/>
  <c r="A396" i="1" a="1"/>
  <c r="A396" i="1" s="1"/>
  <c r="A397" i="1" a="1"/>
  <c r="A397" i="1" s="1"/>
  <c r="A398" i="1" a="1"/>
  <c r="A398" i="1" s="1"/>
  <c r="A399" i="1" a="1"/>
  <c r="A399" i="1" s="1"/>
  <c r="A400" i="1" a="1"/>
  <c r="A400" i="1" s="1"/>
  <c r="A401" i="1" a="1"/>
  <c r="A401" i="1" s="1"/>
  <c r="A402" i="1" a="1"/>
  <c r="A402" i="1" s="1"/>
  <c r="A403" i="1" a="1"/>
  <c r="A403" i="1" s="1"/>
  <c r="A404" i="1" a="1"/>
  <c r="A404" i="1" s="1"/>
  <c r="A405" i="1" a="1"/>
  <c r="A405" i="1" s="1"/>
  <c r="A406" i="1" a="1"/>
  <c r="A406" i="1" s="1"/>
  <c r="A407" i="1" a="1"/>
  <c r="A407" i="1" s="1"/>
  <c r="A408" i="1" a="1"/>
  <c r="A408" i="1" s="1"/>
  <c r="A409" i="1" a="1"/>
  <c r="A409" i="1" s="1"/>
  <c r="A410" i="1" a="1"/>
  <c r="A410" i="1" s="1"/>
  <c r="A411" i="1" a="1"/>
  <c r="A411" i="1" s="1"/>
  <c r="A412" i="1" a="1"/>
  <c r="A412" i="1" s="1"/>
  <c r="A413" i="1" a="1"/>
  <c r="A413" i="1" s="1"/>
  <c r="A414" i="1" a="1"/>
  <c r="A414" i="1" s="1"/>
  <c r="A415" i="1" a="1"/>
  <c r="A415" i="1" s="1"/>
  <c r="A416" i="1" a="1"/>
  <c r="A416" i="1" s="1"/>
  <c r="A417" i="1" a="1"/>
  <c r="A417" i="1" s="1"/>
  <c r="A418" i="1" a="1"/>
  <c r="A418" i="1" s="1"/>
  <c r="A419" i="1" a="1"/>
  <c r="A419" i="1" s="1"/>
  <c r="A420" i="1" a="1"/>
  <c r="A420" i="1" s="1"/>
  <c r="A421" i="1" a="1"/>
  <c r="A421" i="1" s="1"/>
  <c r="A422" i="1" a="1"/>
  <c r="A422" i="1" s="1"/>
  <c r="A423" i="1" a="1"/>
  <c r="A423" i="1" s="1"/>
  <c r="A424" i="1" a="1"/>
  <c r="A424" i="1" s="1"/>
  <c r="A425" i="1" a="1"/>
  <c r="A425" i="1" s="1"/>
  <c r="A426" i="1" a="1"/>
  <c r="A426" i="1" s="1"/>
  <c r="A427" i="1" a="1"/>
  <c r="A427" i="1" s="1"/>
  <c r="A428" i="1" a="1"/>
  <c r="A428" i="1" s="1"/>
  <c r="A429" i="1" a="1"/>
  <c r="A429" i="1" s="1"/>
  <c r="A430" i="1" a="1"/>
  <c r="A430" i="1" s="1"/>
  <c r="A431" i="1" a="1"/>
  <c r="A431" i="1" s="1"/>
  <c r="A432" i="1" a="1"/>
  <c r="A432" i="1" s="1"/>
  <c r="A433" i="1" a="1"/>
  <c r="A433" i="1" s="1"/>
  <c r="A434" i="1" a="1"/>
  <c r="A434" i="1" s="1"/>
  <c r="A435" i="1" a="1"/>
  <c r="A435" i="1" s="1"/>
  <c r="A436" i="1" a="1"/>
  <c r="A436" i="1" s="1"/>
  <c r="A437" i="1" a="1"/>
  <c r="A437" i="1" s="1"/>
  <c r="A438" i="1" a="1"/>
  <c r="A438" i="1" s="1"/>
  <c r="A439" i="1" a="1"/>
  <c r="A439" i="1" s="1"/>
  <c r="A440" i="1" a="1"/>
  <c r="A440" i="1" s="1"/>
  <c r="A441" i="1" a="1"/>
  <c r="A441" i="1" s="1"/>
  <c r="A442" i="1" a="1"/>
  <c r="A442" i="1" s="1"/>
  <c r="A443" i="1" a="1"/>
  <c r="A443" i="1" s="1"/>
  <c r="A444" i="1" a="1"/>
  <c r="A444" i="1" s="1"/>
  <c r="A445" i="1" a="1"/>
  <c r="A445" i="1" s="1"/>
  <c r="A446" i="1" a="1"/>
  <c r="A446" i="1" s="1"/>
  <c r="A447" i="1" a="1"/>
  <c r="A447" i="1" s="1"/>
  <c r="A448" i="1" a="1"/>
  <c r="A448" i="1" s="1"/>
  <c r="A449" i="1" a="1"/>
  <c r="A449" i="1" s="1"/>
  <c r="A450" i="1" a="1"/>
  <c r="A450" i="1" s="1"/>
  <c r="A451" i="1" a="1"/>
  <c r="A451" i="1" s="1"/>
  <c r="A452" i="1" a="1"/>
  <c r="A452" i="1" s="1"/>
  <c r="A453" i="1" a="1"/>
  <c r="A453" i="1" s="1"/>
  <c r="A454" i="1" a="1"/>
  <c r="A454" i="1" s="1"/>
  <c r="A455" i="1" a="1"/>
  <c r="A455" i="1" s="1"/>
  <c r="A456" i="1" a="1"/>
  <c r="A456" i="1" s="1"/>
  <c r="A457" i="1" a="1"/>
  <c r="A457" i="1" s="1"/>
  <c r="A458" i="1" a="1"/>
  <c r="A458" i="1" s="1"/>
  <c r="A459" i="1" a="1"/>
  <c r="A459" i="1" s="1"/>
  <c r="A460" i="1" a="1"/>
  <c r="A460" i="1" s="1"/>
  <c r="A461" i="1" a="1"/>
  <c r="A461" i="1" s="1"/>
  <c r="A462" i="1" a="1"/>
  <c r="A462" i="1" s="1"/>
  <c r="A463" i="1" a="1"/>
  <c r="A463" i="1" s="1"/>
  <c r="A464" i="1" a="1"/>
  <c r="A464" i="1" s="1"/>
  <c r="A465" i="1" a="1"/>
  <c r="A465" i="1" s="1"/>
  <c r="A466" i="1" a="1"/>
  <c r="A466" i="1" s="1"/>
  <c r="A467" i="1" a="1"/>
  <c r="A467" i="1" s="1"/>
  <c r="A468" i="1" a="1"/>
  <c r="A468" i="1" s="1"/>
  <c r="A469" i="1" a="1"/>
  <c r="A469" i="1" s="1"/>
  <c r="A470" i="1" a="1"/>
  <c r="A470" i="1" s="1"/>
  <c r="A471" i="1" a="1"/>
  <c r="A471" i="1" s="1"/>
  <c r="A472" i="1" a="1"/>
  <c r="A472" i="1" s="1"/>
  <c r="A473" i="1" a="1"/>
  <c r="A473" i="1" s="1"/>
  <c r="A474" i="1" a="1"/>
  <c r="A474" i="1" s="1"/>
  <c r="A475" i="1" a="1"/>
  <c r="A475" i="1" s="1"/>
  <c r="A476" i="1" a="1"/>
  <c r="A476" i="1" s="1"/>
  <c r="A477" i="1" a="1"/>
  <c r="A477" i="1" s="1"/>
  <c r="A478" i="1" a="1"/>
  <c r="A478" i="1" s="1"/>
  <c r="A479" i="1" a="1"/>
  <c r="A479" i="1" s="1"/>
  <c r="A480" i="1" a="1"/>
  <c r="A480" i="1" s="1"/>
  <c r="A481" i="1" a="1"/>
  <c r="A481" i="1" s="1"/>
  <c r="A482" i="1" a="1"/>
  <c r="A482" i="1" s="1"/>
  <c r="A483" i="1" a="1"/>
  <c r="A483" i="1" s="1"/>
  <c r="A484" i="1" a="1"/>
  <c r="A484" i="1" s="1"/>
  <c r="A485" i="1" a="1"/>
  <c r="A485" i="1" s="1"/>
  <c r="A486" i="1" a="1"/>
  <c r="A486" i="1" s="1"/>
  <c r="A487" i="1" a="1"/>
  <c r="A487" i="1" s="1"/>
  <c r="A488" i="1" a="1"/>
  <c r="A488" i="1" s="1"/>
  <c r="A489" i="1" a="1"/>
  <c r="A489" i="1" s="1"/>
  <c r="A490" i="1" a="1"/>
  <c r="A490" i="1" s="1"/>
  <c r="A491" i="1" a="1"/>
  <c r="A491" i="1" s="1"/>
  <c r="A492" i="1" a="1"/>
  <c r="A492" i="1" s="1"/>
  <c r="A493" i="1" a="1"/>
  <c r="A493" i="1" s="1"/>
  <c r="A494" i="1" a="1"/>
  <c r="A494" i="1" s="1"/>
  <c r="A495" i="1" a="1"/>
  <c r="A495" i="1" s="1"/>
  <c r="A496" i="1" a="1"/>
  <c r="A496" i="1" s="1"/>
  <c r="A497" i="1" a="1"/>
  <c r="A497" i="1" s="1"/>
  <c r="A498" i="1" a="1"/>
  <c r="A498" i="1" s="1"/>
  <c r="A499" i="1" a="1"/>
  <c r="A499" i="1" s="1"/>
  <c r="A500" i="1" a="1"/>
  <c r="A500" i="1" s="1"/>
  <c r="A501" i="1" a="1"/>
  <c r="A501" i="1" s="1"/>
  <c r="A502" i="1" a="1"/>
  <c r="A502" i="1" s="1"/>
  <c r="A503" i="1" a="1"/>
  <c r="A503" i="1" s="1"/>
  <c r="A504" i="1" a="1"/>
  <c r="A504" i="1" s="1"/>
  <c r="A505" i="1" a="1"/>
  <c r="A505" i="1" s="1"/>
  <c r="A506" i="1" a="1"/>
  <c r="A506" i="1" s="1"/>
  <c r="A507" i="1" a="1"/>
  <c r="A507" i="1" s="1"/>
  <c r="A508" i="1" a="1"/>
  <c r="A508" i="1" s="1"/>
  <c r="A509" i="1" a="1"/>
  <c r="A509" i="1" s="1"/>
  <c r="A510" i="1" a="1"/>
  <c r="A510" i="1" s="1"/>
  <c r="A511" i="1" a="1"/>
  <c r="A511" i="1" s="1"/>
  <c r="A512" i="1" a="1"/>
  <c r="A512" i="1" s="1"/>
  <c r="A513" i="1" a="1"/>
  <c r="A513" i="1" s="1"/>
  <c r="A514" i="1" a="1"/>
  <c r="A514" i="1" s="1"/>
  <c r="A515" i="1" a="1"/>
  <c r="A515" i="1" s="1"/>
  <c r="A516" i="1" a="1"/>
  <c r="A516" i="1" s="1"/>
  <c r="A517" i="1" a="1"/>
  <c r="A517" i="1" s="1"/>
  <c r="A518" i="1" a="1"/>
  <c r="A518" i="1" s="1"/>
  <c r="A519" i="1" a="1"/>
  <c r="A519" i="1" s="1"/>
  <c r="A520" i="1" a="1"/>
  <c r="A520" i="1" s="1"/>
  <c r="A521" i="1" a="1"/>
  <c r="A521" i="1" s="1"/>
  <c r="A522" i="1" a="1"/>
  <c r="A522" i="1" s="1"/>
  <c r="A523" i="1" a="1"/>
  <c r="A523" i="1" s="1"/>
  <c r="A524" i="1" a="1"/>
  <c r="A524" i="1" s="1"/>
  <c r="A525" i="1" a="1"/>
  <c r="A525" i="1" s="1"/>
  <c r="A526" i="1" a="1"/>
  <c r="A526" i="1" s="1"/>
  <c r="A527" i="1" a="1"/>
  <c r="A527" i="1" s="1"/>
  <c r="A528" i="1" a="1"/>
  <c r="A528" i="1" s="1"/>
  <c r="A529" i="1" a="1"/>
  <c r="A529" i="1" s="1"/>
  <c r="A530" i="1" a="1"/>
  <c r="A530" i="1" s="1"/>
  <c r="A531" i="1" a="1"/>
  <c r="A531" i="1" s="1"/>
  <c r="A532" i="1" a="1"/>
  <c r="A532" i="1" s="1"/>
  <c r="A533" i="1" a="1"/>
  <c r="A533" i="1" s="1"/>
  <c r="A534" i="1" a="1"/>
  <c r="A534" i="1" s="1"/>
  <c r="A535" i="1" a="1"/>
  <c r="A535" i="1" s="1"/>
  <c r="A536" i="1" a="1"/>
  <c r="A536" i="1" s="1"/>
  <c r="A537" i="1" a="1"/>
  <c r="A537" i="1" s="1"/>
  <c r="A538" i="1" a="1"/>
  <c r="A538" i="1" s="1"/>
  <c r="A539" i="1" a="1"/>
  <c r="A539" i="1" s="1"/>
  <c r="A540" i="1" a="1"/>
  <c r="A540" i="1" s="1"/>
  <c r="A541" i="1" a="1"/>
  <c r="A541" i="1" s="1"/>
  <c r="A542" i="1" a="1"/>
  <c r="A542" i="1" s="1"/>
  <c r="A543" i="1" a="1"/>
  <c r="A543" i="1" s="1"/>
  <c r="A544" i="1" a="1"/>
  <c r="A544" i="1" s="1"/>
  <c r="A545" i="1" a="1"/>
  <c r="A545" i="1" s="1"/>
  <c r="A546" i="1" a="1"/>
  <c r="A546" i="1" s="1"/>
  <c r="A547" i="1" a="1"/>
  <c r="A547" i="1" s="1"/>
  <c r="A548" i="1" a="1"/>
  <c r="A548" i="1" s="1"/>
  <c r="A549" i="1" a="1"/>
  <c r="A549" i="1" s="1"/>
  <c r="A550" i="1" a="1"/>
  <c r="A550" i="1" s="1"/>
  <c r="A551" i="1" a="1"/>
  <c r="A551" i="1" s="1"/>
  <c r="A552" i="1" a="1"/>
  <c r="A552" i="1" s="1"/>
  <c r="A553" i="1" a="1"/>
  <c r="A553" i="1" s="1"/>
  <c r="A554" i="1" a="1"/>
  <c r="A554" i="1" s="1"/>
  <c r="A555" i="1" a="1"/>
  <c r="A555" i="1" s="1"/>
  <c r="A556" i="1" a="1"/>
  <c r="A556" i="1" s="1"/>
  <c r="A557" i="1" a="1"/>
  <c r="A557" i="1" s="1"/>
  <c r="A558" i="1" a="1"/>
  <c r="A558" i="1" s="1"/>
  <c r="A559" i="1" a="1"/>
  <c r="A559" i="1" s="1"/>
  <c r="A560" i="1" a="1"/>
  <c r="A560" i="1" s="1"/>
  <c r="A561" i="1" a="1"/>
  <c r="A561" i="1" s="1"/>
  <c r="A562" i="1" a="1"/>
  <c r="A562" i="1" s="1"/>
  <c r="A563" i="1" a="1"/>
  <c r="A563" i="1" s="1"/>
  <c r="A564" i="1" a="1"/>
  <c r="A564" i="1" s="1"/>
  <c r="A565" i="1" a="1"/>
  <c r="A565" i="1" s="1"/>
  <c r="A566" i="1" a="1"/>
  <c r="A566" i="1" s="1"/>
  <c r="A567" i="1" a="1"/>
  <c r="A567" i="1" s="1"/>
  <c r="A568" i="1" a="1"/>
  <c r="A568" i="1" s="1"/>
  <c r="A569" i="1" a="1"/>
  <c r="A569" i="1" s="1"/>
  <c r="A570" i="1" a="1"/>
  <c r="A570" i="1" s="1"/>
  <c r="A571" i="1" a="1"/>
  <c r="A571" i="1" s="1"/>
  <c r="A572" i="1" a="1"/>
  <c r="A572" i="1" s="1"/>
  <c r="A573" i="1" a="1"/>
  <c r="A573" i="1" s="1"/>
  <c r="A574" i="1" a="1"/>
  <c r="A574" i="1" s="1"/>
  <c r="A575" i="1" a="1"/>
  <c r="A575" i="1" s="1"/>
  <c r="A576" i="1" a="1"/>
  <c r="A576" i="1" s="1"/>
  <c r="A577" i="1" a="1"/>
  <c r="A577" i="1" s="1"/>
  <c r="A578" i="1" a="1"/>
  <c r="A578" i="1" s="1"/>
  <c r="A579" i="1" a="1"/>
  <c r="A579" i="1" s="1"/>
  <c r="A580" i="1" a="1"/>
  <c r="A580" i="1" s="1"/>
  <c r="A581" i="1" a="1"/>
  <c r="A581" i="1" s="1"/>
  <c r="A582" i="1" a="1"/>
  <c r="A582" i="1" s="1"/>
  <c r="A583" i="1" a="1"/>
  <c r="A583" i="1" s="1"/>
  <c r="A584" i="1" a="1"/>
  <c r="A584" i="1" s="1"/>
  <c r="A585" i="1" a="1"/>
  <c r="A585" i="1" s="1"/>
  <c r="A586" i="1" a="1"/>
  <c r="A586" i="1" s="1"/>
  <c r="A587" i="1" a="1"/>
  <c r="A587" i="1" s="1"/>
  <c r="A588" i="1" a="1"/>
  <c r="A588" i="1" s="1"/>
  <c r="A589" i="1" a="1"/>
  <c r="A589" i="1" s="1"/>
  <c r="A590" i="1" a="1"/>
  <c r="A590" i="1" s="1"/>
  <c r="A591" i="1" a="1"/>
  <c r="A591" i="1" s="1"/>
  <c r="A592" i="1" a="1"/>
  <c r="A592" i="1" s="1"/>
  <c r="A593" i="1" a="1"/>
  <c r="A593" i="1" s="1"/>
  <c r="A594" i="1" a="1"/>
  <c r="A594" i="1" s="1"/>
  <c r="A595" i="1" a="1"/>
  <c r="A595" i="1" s="1"/>
  <c r="A596" i="1" a="1"/>
  <c r="A596" i="1" s="1"/>
  <c r="A597" i="1" a="1"/>
  <c r="A597" i="1" s="1"/>
  <c r="A598" i="1" a="1"/>
  <c r="A598" i="1" s="1"/>
  <c r="A599" i="1" a="1"/>
  <c r="A599" i="1" s="1"/>
  <c r="A600" i="1" a="1"/>
  <c r="A600" i="1" s="1"/>
  <c r="A601" i="1" a="1"/>
  <c r="A601" i="1" s="1"/>
  <c r="A602" i="1" a="1"/>
  <c r="A602" i="1" s="1"/>
  <c r="A603" i="1" a="1"/>
  <c r="A603" i="1" s="1"/>
  <c r="A604" i="1" a="1"/>
  <c r="A604" i="1" s="1"/>
  <c r="A605" i="1" a="1"/>
  <c r="A605" i="1" s="1"/>
  <c r="A606" i="1" a="1"/>
  <c r="A606" i="1" s="1"/>
  <c r="A607" i="1" a="1"/>
  <c r="A607" i="1" s="1"/>
  <c r="A608" i="1" a="1"/>
  <c r="A608" i="1" s="1"/>
  <c r="A609" i="1" a="1"/>
  <c r="A609" i="1" s="1"/>
  <c r="A610" i="1" a="1"/>
  <c r="A610" i="1" s="1"/>
  <c r="A611" i="1" a="1"/>
  <c r="A611" i="1" s="1"/>
  <c r="A612" i="1" a="1"/>
  <c r="A612" i="1" s="1"/>
  <c r="A613" i="1" a="1"/>
  <c r="A613" i="1" s="1"/>
  <c r="A614" i="1" a="1"/>
  <c r="A614" i="1" s="1"/>
  <c r="A615" i="1" a="1"/>
  <c r="A615" i="1" s="1"/>
  <c r="A616" i="1" a="1"/>
  <c r="A616" i="1" s="1"/>
  <c r="A617" i="1" a="1"/>
  <c r="A617" i="1" s="1"/>
  <c r="A618" i="1" a="1"/>
  <c r="A618" i="1" s="1"/>
  <c r="A619" i="1" a="1"/>
  <c r="A619" i="1" s="1"/>
  <c r="A620" i="1" a="1"/>
  <c r="A620" i="1" s="1"/>
  <c r="A621" i="1" a="1"/>
  <c r="A621" i="1" s="1"/>
  <c r="A622" i="1" a="1"/>
  <c r="A622" i="1" s="1"/>
  <c r="A623" i="1" a="1"/>
  <c r="A623" i="1" s="1"/>
  <c r="A624" i="1" a="1"/>
  <c r="A624" i="1" s="1"/>
  <c r="A625" i="1" a="1"/>
  <c r="A625" i="1" s="1"/>
  <c r="A626" i="1" a="1"/>
  <c r="A626" i="1" s="1"/>
  <c r="A627" i="1" a="1"/>
  <c r="A627" i="1" s="1"/>
  <c r="A628" i="1" a="1"/>
  <c r="A628" i="1" s="1"/>
  <c r="A629" i="1" a="1"/>
  <c r="A629" i="1" s="1"/>
  <c r="A630" i="1" a="1"/>
  <c r="A630" i="1" s="1"/>
  <c r="A631" i="1" a="1"/>
  <c r="A631" i="1" s="1"/>
  <c r="A632" i="1" a="1"/>
  <c r="A632" i="1" s="1"/>
  <c r="A633" i="1" a="1"/>
  <c r="A633" i="1" s="1"/>
  <c r="A634" i="1" a="1"/>
  <c r="A634" i="1" s="1"/>
  <c r="A635" i="1" a="1"/>
  <c r="A635" i="1" s="1"/>
  <c r="A636" i="1" a="1"/>
  <c r="A636" i="1" s="1"/>
  <c r="A637" i="1" a="1"/>
  <c r="A637" i="1" s="1"/>
  <c r="A638" i="1" a="1"/>
  <c r="A638" i="1" s="1"/>
  <c r="A639" i="1" a="1"/>
  <c r="A639" i="1" s="1"/>
  <c r="A640" i="1" a="1"/>
  <c r="A640" i="1" s="1"/>
  <c r="A641" i="1" a="1"/>
  <c r="A641" i="1" s="1"/>
  <c r="A642" i="1" a="1"/>
  <c r="A642" i="1" s="1"/>
  <c r="A643" i="1" a="1"/>
  <c r="A643" i="1" s="1"/>
  <c r="A644" i="1" a="1"/>
  <c r="A644" i="1" s="1"/>
  <c r="A645" i="1" a="1"/>
  <c r="A645" i="1" s="1"/>
  <c r="A646" i="1" a="1"/>
  <c r="A646" i="1" s="1"/>
  <c r="A647" i="1" a="1"/>
  <c r="A647" i="1" s="1"/>
  <c r="A648" i="1" a="1"/>
  <c r="A648" i="1" s="1"/>
  <c r="A649" i="1" a="1"/>
  <c r="A649" i="1" s="1"/>
  <c r="A650" i="1" a="1"/>
  <c r="A650" i="1" s="1"/>
  <c r="A651" i="1" a="1"/>
  <c r="A651" i="1" s="1"/>
  <c r="A652" i="1" a="1"/>
  <c r="A652" i="1" s="1"/>
  <c r="A653" i="1" a="1"/>
  <c r="A653" i="1" s="1"/>
  <c r="A654" i="1" a="1"/>
  <c r="A654" i="1" s="1"/>
  <c r="A655" i="1" a="1"/>
  <c r="A655" i="1" s="1"/>
  <c r="A656" i="1" a="1"/>
  <c r="A656" i="1" s="1"/>
  <c r="A657" i="1" a="1"/>
  <c r="A657" i="1" s="1"/>
  <c r="A658" i="1" a="1"/>
  <c r="A658" i="1" s="1"/>
  <c r="A659" i="1" a="1"/>
  <c r="A659" i="1" s="1"/>
  <c r="A660" i="1" a="1"/>
  <c r="A660" i="1" s="1"/>
  <c r="A661" i="1" a="1"/>
  <c r="A661" i="1" s="1"/>
  <c r="A662" i="1" a="1"/>
  <c r="A662" i="1" s="1"/>
  <c r="A663" i="1" a="1"/>
  <c r="A663" i="1" s="1"/>
  <c r="A664" i="1" a="1"/>
  <c r="A664" i="1" s="1"/>
  <c r="A665" i="1" a="1"/>
  <c r="A665" i="1" s="1"/>
  <c r="A666" i="1" a="1"/>
  <c r="A666" i="1" s="1"/>
  <c r="A667" i="1" a="1"/>
  <c r="A667" i="1" s="1"/>
  <c r="A668" i="1" a="1"/>
  <c r="A668" i="1" s="1"/>
  <c r="A669" i="1" a="1"/>
  <c r="A669" i="1" s="1"/>
  <c r="A670" i="1" a="1"/>
  <c r="A670" i="1" s="1"/>
  <c r="A671" i="1" a="1"/>
  <c r="A671" i="1" s="1"/>
  <c r="A672" i="1" a="1"/>
  <c r="A672" i="1" s="1"/>
  <c r="A673" i="1" a="1"/>
  <c r="A673" i="1" s="1"/>
  <c r="A674" i="1" a="1"/>
  <c r="A674" i="1" s="1"/>
  <c r="A675" i="1" a="1"/>
  <c r="A675" i="1" s="1"/>
  <c r="A676" i="1" a="1"/>
  <c r="A676" i="1" s="1"/>
  <c r="A677" i="1" a="1"/>
  <c r="A677" i="1" s="1"/>
  <c r="A678" i="1" a="1"/>
  <c r="A678" i="1" s="1"/>
  <c r="A679" i="1" a="1"/>
  <c r="A679" i="1" s="1"/>
  <c r="A680" i="1" a="1"/>
  <c r="A680" i="1" s="1"/>
  <c r="A681" i="1" a="1"/>
  <c r="A681" i="1" s="1"/>
  <c r="A682" i="1" a="1"/>
  <c r="A682" i="1" s="1"/>
  <c r="A683" i="1" a="1"/>
  <c r="A683" i="1" s="1"/>
  <c r="A684" i="1" a="1"/>
  <c r="A684" i="1" s="1"/>
  <c r="A685" i="1" a="1"/>
  <c r="A685" i="1" s="1"/>
  <c r="A686" i="1" a="1"/>
  <c r="A686" i="1" s="1"/>
  <c r="A687" i="1" a="1"/>
  <c r="A687" i="1" s="1"/>
  <c r="A688" i="1" a="1"/>
  <c r="A688" i="1" s="1"/>
  <c r="A689" i="1" a="1"/>
  <c r="A689" i="1" s="1"/>
  <c r="A690" i="1" a="1"/>
  <c r="A690" i="1" s="1"/>
  <c r="A691" i="1" a="1"/>
  <c r="A691" i="1" s="1"/>
  <c r="A692" i="1" a="1"/>
  <c r="A692" i="1" s="1"/>
  <c r="A693" i="1" a="1"/>
  <c r="A693" i="1" s="1"/>
  <c r="A694" i="1" a="1"/>
  <c r="A694" i="1" s="1"/>
  <c r="A695" i="1" a="1"/>
  <c r="A695" i="1" s="1"/>
  <c r="A696" i="1" a="1"/>
  <c r="A696" i="1" s="1"/>
  <c r="A697" i="1" a="1"/>
  <c r="A697" i="1" s="1"/>
  <c r="A698" i="1" a="1"/>
  <c r="A698" i="1" s="1"/>
  <c r="A699" i="1" a="1"/>
  <c r="A699" i="1" s="1"/>
  <c r="A700" i="1" a="1"/>
  <c r="A700" i="1" s="1"/>
  <c r="A701" i="1" a="1"/>
  <c r="A701" i="1" s="1"/>
  <c r="A702" i="1" a="1"/>
  <c r="A702" i="1" s="1"/>
  <c r="A703" i="1" a="1"/>
  <c r="A703" i="1" s="1"/>
  <c r="A704" i="1" a="1"/>
  <c r="A704" i="1" s="1"/>
  <c r="A705" i="1" a="1"/>
  <c r="A705" i="1" s="1"/>
  <c r="A706" i="1" a="1"/>
  <c r="A706" i="1" s="1"/>
  <c r="A707" i="1" a="1"/>
  <c r="A707" i="1" s="1"/>
  <c r="A708" i="1" a="1"/>
  <c r="A708" i="1" s="1"/>
  <c r="A709" i="1" a="1"/>
  <c r="A709" i="1" s="1"/>
  <c r="A710" i="1" a="1"/>
  <c r="A710" i="1" s="1"/>
  <c r="A711" i="1" a="1"/>
  <c r="A711" i="1" s="1"/>
  <c r="A712" i="1" a="1"/>
  <c r="A712" i="1" s="1"/>
  <c r="A713" i="1" a="1"/>
  <c r="A713" i="1" s="1"/>
  <c r="A714" i="1" a="1"/>
  <c r="A714" i="1" s="1"/>
  <c r="A715" i="1" a="1"/>
  <c r="A715" i="1" s="1"/>
  <c r="A716" i="1" a="1"/>
  <c r="A716" i="1" s="1"/>
  <c r="A717" i="1" a="1"/>
  <c r="A717" i="1" s="1"/>
  <c r="A718" i="1" a="1"/>
  <c r="A718" i="1" s="1"/>
  <c r="A719" i="1" a="1"/>
  <c r="A719" i="1" s="1"/>
  <c r="A720" i="1" a="1"/>
  <c r="A720" i="1" s="1"/>
  <c r="A721" i="1" a="1"/>
  <c r="A721" i="1" s="1"/>
  <c r="A722" i="1" a="1"/>
  <c r="A722" i="1" s="1"/>
  <c r="A723" i="1" a="1"/>
  <c r="A723" i="1" s="1"/>
  <c r="A724" i="1" a="1"/>
  <c r="A724" i="1" s="1"/>
  <c r="A725" i="1" a="1"/>
  <c r="A725" i="1" s="1"/>
  <c r="A726" i="1" a="1"/>
  <c r="A726" i="1" s="1"/>
  <c r="A727" i="1" a="1"/>
  <c r="A727" i="1" s="1"/>
  <c r="A728" i="1" a="1"/>
  <c r="A728" i="1" s="1"/>
  <c r="A729" i="1" a="1"/>
  <c r="A729" i="1" s="1"/>
  <c r="A730" i="1" a="1"/>
  <c r="A730" i="1" s="1"/>
  <c r="A731" i="1" a="1"/>
  <c r="A731" i="1" s="1"/>
  <c r="A732" i="1" a="1"/>
  <c r="A732" i="1" s="1"/>
  <c r="A733" i="1" a="1"/>
  <c r="A733" i="1" s="1"/>
  <c r="A734" i="1" a="1"/>
  <c r="A734" i="1" s="1"/>
  <c r="A735" i="1" a="1"/>
  <c r="A735" i="1" s="1"/>
  <c r="A736" i="1" a="1"/>
  <c r="A736" i="1" s="1"/>
  <c r="A737" i="1" a="1"/>
  <c r="A737" i="1" s="1"/>
  <c r="A738" i="1" a="1"/>
  <c r="A738" i="1" s="1"/>
  <c r="A739" i="1" a="1"/>
  <c r="A739" i="1" s="1"/>
  <c r="A740" i="1" a="1"/>
  <c r="A740" i="1" s="1"/>
  <c r="A741" i="1" a="1"/>
  <c r="A741" i="1" s="1"/>
  <c r="A742" i="1" a="1"/>
  <c r="A742" i="1" s="1"/>
  <c r="A743" i="1" a="1"/>
  <c r="A743" i="1" s="1"/>
  <c r="A744" i="1" a="1"/>
  <c r="A744" i="1" s="1"/>
  <c r="A745" i="1" a="1"/>
  <c r="A745" i="1" s="1"/>
  <c r="A746" i="1" a="1"/>
  <c r="A746" i="1" s="1"/>
  <c r="A747" i="1" a="1"/>
  <c r="A747" i="1" s="1"/>
  <c r="A748" i="1" a="1"/>
  <c r="A748" i="1" s="1"/>
  <c r="A749" i="1" a="1"/>
  <c r="A749" i="1" s="1"/>
  <c r="A750" i="1" a="1"/>
  <c r="A750" i="1" s="1"/>
  <c r="A751" i="1" a="1"/>
  <c r="A751" i="1" s="1"/>
  <c r="A752" i="1" a="1"/>
  <c r="A752" i="1" s="1"/>
  <c r="A753" i="1" a="1"/>
  <c r="A753" i="1" s="1"/>
  <c r="A754" i="1" a="1"/>
  <c r="A754" i="1" s="1"/>
  <c r="A755" i="1" a="1"/>
  <c r="A755" i="1" s="1"/>
  <c r="A756" i="1" a="1"/>
  <c r="A756" i="1" s="1"/>
  <c r="A757" i="1" a="1"/>
  <c r="A757" i="1" s="1"/>
  <c r="A758" i="1" a="1"/>
  <c r="A758" i="1" s="1"/>
  <c r="A759" i="1" a="1"/>
  <c r="A759" i="1" s="1"/>
  <c r="A760" i="1" a="1"/>
  <c r="A760" i="1" s="1"/>
  <c r="A761" i="1" a="1"/>
  <c r="A761" i="1" s="1"/>
  <c r="A762" i="1" a="1"/>
  <c r="A762" i="1" s="1"/>
  <c r="A763" i="1" a="1"/>
  <c r="A763" i="1" s="1"/>
  <c r="A764" i="1" a="1"/>
  <c r="A764" i="1" s="1"/>
  <c r="A765" i="1" a="1"/>
  <c r="A765" i="1" s="1"/>
  <c r="A766" i="1" a="1"/>
  <c r="A766" i="1" s="1"/>
  <c r="A767" i="1" a="1"/>
  <c r="A767" i="1" s="1"/>
  <c r="A768" i="1" a="1"/>
  <c r="A768" i="1" s="1"/>
  <c r="A769" i="1" a="1"/>
  <c r="A769" i="1" s="1"/>
  <c r="A770" i="1" a="1"/>
  <c r="A770" i="1" s="1"/>
  <c r="A771" i="1" a="1"/>
  <c r="A771" i="1" s="1"/>
  <c r="A772" i="1" a="1"/>
  <c r="A772" i="1" s="1"/>
  <c r="A773" i="1" a="1"/>
  <c r="A773" i="1" s="1"/>
  <c r="A774" i="1" a="1"/>
  <c r="A774" i="1" s="1"/>
  <c r="A775" i="1" a="1"/>
  <c r="A775" i="1" s="1"/>
  <c r="A776" i="1" a="1"/>
  <c r="A776" i="1" s="1"/>
  <c r="A777" i="1" a="1"/>
  <c r="A777" i="1" s="1"/>
  <c r="A778" i="1" a="1"/>
  <c r="A778" i="1" s="1"/>
  <c r="A779" i="1" a="1"/>
  <c r="A779" i="1" s="1"/>
  <c r="A780" i="1" a="1"/>
  <c r="A780" i="1" s="1"/>
  <c r="A781" i="1" a="1"/>
  <c r="A781" i="1" s="1"/>
  <c r="A782" i="1" a="1"/>
  <c r="A782" i="1" s="1"/>
  <c r="A783" i="1" a="1"/>
  <c r="A783" i="1" s="1"/>
  <c r="A784" i="1" a="1"/>
  <c r="A784" i="1" s="1"/>
  <c r="A785" i="1" a="1"/>
  <c r="A785" i="1" s="1"/>
  <c r="A786" i="1" a="1"/>
  <c r="A786" i="1" s="1"/>
  <c r="A787" i="1" a="1"/>
  <c r="A787" i="1" s="1"/>
  <c r="A788" i="1" a="1"/>
  <c r="A788" i="1" s="1"/>
  <c r="A789" i="1" a="1"/>
  <c r="A789" i="1" s="1"/>
  <c r="A790" i="1" a="1"/>
  <c r="A790" i="1" s="1"/>
  <c r="A791" i="1" a="1"/>
  <c r="A791" i="1" s="1"/>
  <c r="A792" i="1" a="1"/>
  <c r="A792" i="1" s="1"/>
  <c r="A793" i="1" a="1"/>
  <c r="A793" i="1" s="1"/>
  <c r="A794" i="1" a="1"/>
  <c r="A794" i="1" s="1"/>
  <c r="A795" i="1" a="1"/>
  <c r="A795" i="1" s="1"/>
  <c r="A796" i="1" a="1"/>
  <c r="A796" i="1" s="1"/>
  <c r="A797" i="1" a="1"/>
  <c r="A797" i="1" s="1"/>
  <c r="A798" i="1" a="1"/>
  <c r="A798" i="1" s="1"/>
  <c r="A799" i="1" a="1"/>
  <c r="A799" i="1" s="1"/>
  <c r="A800" i="1" a="1"/>
  <c r="A800" i="1" s="1"/>
  <c r="A801" i="1" a="1"/>
  <c r="A801" i="1" s="1"/>
  <c r="A802" i="1" a="1"/>
  <c r="A802" i="1" s="1"/>
  <c r="A803" i="1" a="1"/>
  <c r="A803" i="1" s="1"/>
  <c r="A804" i="1" a="1"/>
  <c r="A804" i="1" s="1"/>
  <c r="A805" i="1" a="1"/>
  <c r="A805" i="1" s="1"/>
  <c r="A806" i="1" a="1"/>
  <c r="A806" i="1" s="1"/>
  <c r="A807" i="1" a="1"/>
  <c r="A807" i="1" s="1"/>
  <c r="A808" i="1" a="1"/>
  <c r="A808" i="1" s="1"/>
  <c r="A809" i="1" a="1"/>
  <c r="A809" i="1" s="1"/>
  <c r="A810" i="1" a="1"/>
  <c r="A810" i="1" s="1"/>
  <c r="A811" i="1" a="1"/>
  <c r="A811" i="1" s="1"/>
  <c r="A812" i="1" a="1"/>
  <c r="A812" i="1" s="1"/>
  <c r="A813" i="1" a="1"/>
  <c r="A813" i="1" s="1"/>
  <c r="A814" i="1" a="1"/>
  <c r="A814" i="1" s="1"/>
  <c r="A815" i="1" a="1"/>
  <c r="A815" i="1" s="1"/>
  <c r="A816" i="1" a="1"/>
  <c r="A816" i="1" s="1"/>
  <c r="A817" i="1" a="1"/>
  <c r="A817" i="1" s="1"/>
  <c r="A818" i="1" a="1"/>
  <c r="A818" i="1" s="1"/>
  <c r="A819" i="1" a="1"/>
  <c r="A819" i="1" s="1"/>
  <c r="A820" i="1" a="1"/>
  <c r="A820" i="1" s="1"/>
  <c r="A821" i="1" a="1"/>
  <c r="A821" i="1" s="1"/>
  <c r="A822" i="1" a="1"/>
  <c r="A822" i="1" s="1"/>
  <c r="A823" i="1" a="1"/>
  <c r="A823" i="1" s="1"/>
  <c r="A824" i="1" a="1"/>
  <c r="A824" i="1" s="1"/>
  <c r="A825" i="1" a="1"/>
  <c r="A825" i="1" s="1"/>
  <c r="A826" i="1" a="1"/>
  <c r="A826" i="1" s="1"/>
  <c r="A827" i="1" a="1"/>
  <c r="A827" i="1" s="1"/>
  <c r="A828" i="1" a="1"/>
  <c r="A828" i="1" s="1"/>
  <c r="A829" i="1" a="1"/>
  <c r="A829" i="1" s="1"/>
  <c r="A830" i="1" a="1"/>
  <c r="A830" i="1" s="1"/>
  <c r="A831" i="1" a="1"/>
  <c r="A831" i="1" s="1"/>
  <c r="A832" i="1" a="1"/>
  <c r="A832" i="1" s="1"/>
  <c r="A833" i="1" a="1"/>
  <c r="A833" i="1" s="1"/>
  <c r="A834" i="1" a="1"/>
  <c r="A834" i="1" s="1"/>
  <c r="A835" i="1" a="1"/>
  <c r="A835" i="1" s="1"/>
  <c r="A836" i="1" a="1"/>
  <c r="A836" i="1" s="1"/>
  <c r="A837" i="1" a="1"/>
  <c r="A837" i="1" s="1"/>
  <c r="A838" i="1" a="1"/>
  <c r="A838" i="1" s="1"/>
  <c r="A839" i="1" a="1"/>
  <c r="A839" i="1" s="1"/>
  <c r="A840" i="1" a="1"/>
  <c r="A840" i="1" s="1"/>
  <c r="A841" i="1" a="1"/>
  <c r="A841" i="1" s="1"/>
  <c r="A842" i="1" a="1"/>
  <c r="A842" i="1" s="1"/>
  <c r="A843" i="1" a="1"/>
  <c r="A843" i="1" s="1"/>
  <c r="A844" i="1" a="1"/>
  <c r="A844" i="1" s="1"/>
  <c r="A845" i="1" a="1"/>
  <c r="A845" i="1" s="1"/>
  <c r="A846" i="1" a="1"/>
  <c r="A846" i="1" s="1"/>
  <c r="A847" i="1" a="1"/>
  <c r="A847" i="1" s="1"/>
  <c r="A848" i="1" a="1"/>
  <c r="A848" i="1" s="1"/>
  <c r="A849" i="1" a="1"/>
  <c r="A849" i="1" s="1"/>
  <c r="A850" i="1" a="1"/>
  <c r="A850" i="1" s="1"/>
  <c r="A851" i="1" a="1"/>
  <c r="A851" i="1" s="1"/>
  <c r="A852" i="1" a="1"/>
  <c r="A852" i="1" s="1"/>
  <c r="A853" i="1" a="1"/>
  <c r="A853" i="1" s="1"/>
  <c r="A854" i="1" a="1"/>
  <c r="A854" i="1" s="1"/>
  <c r="A855" i="1" a="1"/>
  <c r="A855" i="1" s="1"/>
  <c r="A856" i="1" a="1"/>
  <c r="A856" i="1" s="1"/>
  <c r="A857" i="1" a="1"/>
  <c r="A857" i="1" s="1"/>
  <c r="A858" i="1" a="1"/>
  <c r="A858" i="1" s="1"/>
  <c r="A859" i="1" a="1"/>
  <c r="A859" i="1" s="1"/>
  <c r="A860" i="1" a="1"/>
  <c r="A860" i="1" s="1"/>
  <c r="A861" i="1" a="1"/>
  <c r="A861" i="1" s="1"/>
  <c r="A862" i="1" a="1"/>
  <c r="A862" i="1" s="1"/>
  <c r="A863" i="1" a="1"/>
  <c r="A863" i="1" s="1"/>
  <c r="A864" i="1" a="1"/>
  <c r="A864" i="1" s="1"/>
  <c r="A865" i="1" a="1"/>
  <c r="A865" i="1" s="1"/>
  <c r="A866" i="1" a="1"/>
  <c r="A866" i="1" s="1"/>
  <c r="A867" i="1" a="1"/>
  <c r="A867" i="1" s="1"/>
  <c r="A868" i="1" a="1"/>
  <c r="A868" i="1" s="1"/>
  <c r="A869" i="1" a="1"/>
  <c r="A869" i="1" s="1"/>
  <c r="A870" i="1" a="1"/>
  <c r="A870" i="1" s="1"/>
  <c r="A871" i="1" a="1"/>
  <c r="A871" i="1" s="1"/>
  <c r="A872" i="1" a="1"/>
  <c r="A872" i="1" s="1"/>
  <c r="A873" i="1" a="1"/>
  <c r="A873" i="1" s="1"/>
  <c r="A874" i="1" a="1"/>
  <c r="A874" i="1" s="1"/>
  <c r="A875" i="1" a="1"/>
  <c r="A875" i="1" s="1"/>
  <c r="A876" i="1" a="1"/>
  <c r="A876" i="1" s="1"/>
  <c r="A877" i="1" a="1"/>
  <c r="A877" i="1" s="1"/>
  <c r="A878" i="1" a="1"/>
  <c r="A878" i="1" s="1"/>
  <c r="A879" i="1" a="1"/>
  <c r="A879" i="1" s="1"/>
  <c r="A880" i="1" a="1"/>
  <c r="A880" i="1" s="1"/>
  <c r="A881" i="1" a="1"/>
  <c r="A881" i="1" s="1"/>
  <c r="A882" i="1" a="1"/>
  <c r="A882" i="1" s="1"/>
  <c r="A883" i="1" a="1"/>
  <c r="A883" i="1" s="1"/>
  <c r="A884" i="1" a="1"/>
  <c r="A884" i="1" s="1"/>
  <c r="A885" i="1" a="1"/>
  <c r="A885" i="1" s="1"/>
  <c r="A886" i="1" a="1"/>
  <c r="A886" i="1" s="1"/>
  <c r="A887" i="1" a="1"/>
  <c r="A887" i="1" s="1"/>
  <c r="A888" i="1" a="1"/>
  <c r="A888" i="1" s="1"/>
  <c r="A889" i="1" a="1"/>
  <c r="A889" i="1" s="1"/>
  <c r="A890" i="1" a="1"/>
  <c r="A890" i="1" s="1"/>
  <c r="A891" i="1" a="1"/>
  <c r="A891" i="1" s="1"/>
  <c r="A892" i="1" a="1"/>
  <c r="A892" i="1" s="1"/>
  <c r="A893" i="1" a="1"/>
  <c r="A893" i="1" s="1"/>
  <c r="A894" i="1" a="1"/>
  <c r="A894" i="1" s="1"/>
  <c r="A895" i="1" a="1"/>
  <c r="A895" i="1" s="1"/>
  <c r="A896" i="1" a="1"/>
  <c r="A896" i="1" s="1"/>
  <c r="A897" i="1" a="1"/>
  <c r="A897" i="1" s="1"/>
  <c r="A898" i="1" a="1"/>
  <c r="A898" i="1" s="1"/>
  <c r="A899" i="1" a="1"/>
  <c r="A899" i="1" s="1"/>
  <c r="A900" i="1" a="1"/>
  <c r="A900" i="1" s="1"/>
  <c r="A901" i="1" a="1"/>
  <c r="A901" i="1" s="1"/>
  <c r="A902" i="1" a="1"/>
  <c r="A902" i="1" s="1"/>
  <c r="A903" i="1" a="1"/>
  <c r="A903" i="1" s="1"/>
  <c r="A904" i="1" a="1"/>
  <c r="A904" i="1" s="1"/>
  <c r="A905" i="1" a="1"/>
  <c r="A905" i="1" s="1"/>
  <c r="A906" i="1" a="1"/>
  <c r="A906" i="1" s="1"/>
  <c r="A907" i="1" a="1"/>
  <c r="A907" i="1" s="1"/>
  <c r="A908" i="1" a="1"/>
  <c r="A908" i="1" s="1"/>
  <c r="A909" i="1" a="1"/>
  <c r="A909" i="1" s="1"/>
  <c r="A910" i="1" a="1"/>
  <c r="A910" i="1" s="1"/>
  <c r="A911" i="1" a="1"/>
  <c r="A911" i="1" s="1"/>
  <c r="A912" i="1" a="1"/>
  <c r="A912" i="1" s="1"/>
  <c r="A913" i="1" a="1"/>
  <c r="A913" i="1" s="1"/>
  <c r="A914" i="1" a="1"/>
  <c r="A914" i="1" s="1"/>
  <c r="A915" i="1" a="1"/>
  <c r="A915" i="1" s="1"/>
  <c r="A916" i="1" a="1"/>
  <c r="A916" i="1" s="1"/>
  <c r="A917" i="1" a="1"/>
  <c r="A917" i="1" s="1"/>
  <c r="A918" i="1" a="1"/>
  <c r="A918" i="1" s="1"/>
  <c r="A919" i="1" a="1"/>
  <c r="A919" i="1" s="1"/>
  <c r="A920" i="1" a="1"/>
  <c r="A920" i="1" s="1"/>
  <c r="A921" i="1" a="1"/>
  <c r="A921" i="1" s="1"/>
  <c r="A922" i="1" a="1"/>
  <c r="A922" i="1" s="1"/>
  <c r="A923" i="1" a="1"/>
  <c r="A923" i="1" s="1"/>
  <c r="A924" i="1" a="1"/>
  <c r="A924" i="1" s="1"/>
  <c r="A925" i="1" a="1"/>
  <c r="A925" i="1" s="1"/>
  <c r="A926" i="1" a="1"/>
  <c r="A926" i="1" s="1"/>
  <c r="A927" i="1" a="1"/>
  <c r="A927" i="1" s="1"/>
  <c r="A928" i="1" a="1"/>
  <c r="A928" i="1" s="1"/>
  <c r="A929" i="1" a="1"/>
  <c r="A929" i="1" s="1"/>
  <c r="A930" i="1" a="1"/>
  <c r="A930" i="1" s="1"/>
  <c r="A931" i="1" a="1"/>
  <c r="A931" i="1" s="1"/>
  <c r="A932" i="1" a="1"/>
  <c r="A932" i="1" s="1"/>
  <c r="A933" i="1" a="1"/>
  <c r="A933" i="1" s="1"/>
  <c r="A934" i="1" a="1"/>
  <c r="A934" i="1" s="1"/>
  <c r="A935" i="1" a="1"/>
  <c r="A935" i="1" s="1"/>
  <c r="A936" i="1" a="1"/>
  <c r="A936" i="1" s="1"/>
  <c r="A937" i="1" a="1"/>
  <c r="A937" i="1" s="1"/>
  <c r="A938" i="1" a="1"/>
  <c r="A938" i="1" s="1"/>
  <c r="A939" i="1" a="1"/>
  <c r="A939" i="1" s="1"/>
  <c r="A940" i="1" a="1"/>
  <c r="A940" i="1" s="1"/>
  <c r="A941" i="1" a="1"/>
  <c r="A941" i="1" s="1"/>
  <c r="A942" i="1" a="1"/>
  <c r="A942" i="1" s="1"/>
  <c r="A943" i="1" a="1"/>
  <c r="A943" i="1" s="1"/>
  <c r="A944" i="1" a="1"/>
  <c r="A944" i="1" s="1"/>
  <c r="A945" i="1" a="1"/>
  <c r="A945" i="1" s="1"/>
  <c r="A946" i="1" a="1"/>
  <c r="A946" i="1" s="1"/>
  <c r="A947" i="1" a="1"/>
  <c r="A947" i="1" s="1"/>
  <c r="A948" i="1" a="1"/>
  <c r="A948" i="1" s="1"/>
  <c r="A949" i="1" a="1"/>
  <c r="A949" i="1" s="1"/>
  <c r="A950" i="1" a="1"/>
  <c r="A950" i="1" s="1"/>
  <c r="A951" i="1" a="1"/>
  <c r="A951" i="1" s="1"/>
  <c r="A952" i="1" a="1"/>
  <c r="A952" i="1" s="1"/>
  <c r="A953" i="1" a="1"/>
  <c r="A953" i="1" s="1"/>
  <c r="A954" i="1" a="1"/>
  <c r="A954" i="1" s="1"/>
  <c r="A955" i="1" a="1"/>
  <c r="A955" i="1" s="1"/>
  <c r="A956" i="1" a="1"/>
  <c r="A956" i="1" s="1"/>
  <c r="A957" i="1" a="1"/>
  <c r="A957" i="1" s="1"/>
  <c r="A958" i="1" a="1"/>
  <c r="A958" i="1" s="1"/>
  <c r="A959" i="1" a="1"/>
  <c r="A959" i="1" s="1"/>
  <c r="A960" i="1" a="1"/>
  <c r="A960" i="1" s="1"/>
  <c r="A961" i="1" a="1"/>
  <c r="A961" i="1" s="1"/>
  <c r="A962" i="1" a="1"/>
  <c r="A962" i="1" s="1"/>
  <c r="A963" i="1" a="1"/>
  <c r="A963" i="1" s="1"/>
  <c r="A964" i="1" a="1"/>
  <c r="A964" i="1" s="1"/>
  <c r="A965" i="1" a="1"/>
  <c r="A965" i="1" s="1"/>
  <c r="A966" i="1" a="1"/>
  <c r="A966" i="1" s="1"/>
  <c r="A967" i="1" a="1"/>
  <c r="A967" i="1" s="1"/>
  <c r="A968" i="1" a="1"/>
  <c r="A968" i="1" s="1"/>
  <c r="A969" i="1" a="1"/>
  <c r="A969" i="1" s="1"/>
  <c r="A970" i="1" a="1"/>
  <c r="A970" i="1" s="1"/>
  <c r="A971" i="1" a="1"/>
  <c r="A971" i="1" s="1"/>
  <c r="A972" i="1" a="1"/>
  <c r="A972" i="1" s="1"/>
  <c r="A973" i="1" a="1"/>
  <c r="A973" i="1" s="1"/>
  <c r="A974" i="1" a="1"/>
  <c r="A974" i="1" s="1"/>
  <c r="A975" i="1" a="1"/>
  <c r="A975" i="1" s="1"/>
  <c r="A976" i="1" a="1"/>
  <c r="A976" i="1" s="1"/>
  <c r="A977" i="1" a="1"/>
  <c r="A977" i="1" s="1"/>
  <c r="A978" i="1" a="1"/>
  <c r="A978" i="1" s="1"/>
  <c r="A979" i="1" a="1"/>
  <c r="A979" i="1" s="1"/>
  <c r="A980" i="1" a="1"/>
  <c r="A980" i="1" s="1"/>
  <c r="A981" i="1" a="1"/>
  <c r="A981" i="1" s="1"/>
  <c r="A982" i="1" a="1"/>
  <c r="A982" i="1" s="1"/>
  <c r="A983" i="1" a="1"/>
  <c r="A983" i="1" s="1"/>
  <c r="A984" i="1" a="1"/>
  <c r="A984" i="1" s="1"/>
  <c r="A985" i="1" a="1"/>
  <c r="A985" i="1" s="1"/>
  <c r="A986" i="1" a="1"/>
  <c r="A986" i="1" s="1"/>
  <c r="A987" i="1" a="1"/>
  <c r="A987" i="1" s="1"/>
  <c r="A988" i="1" a="1"/>
  <c r="A988" i="1" s="1"/>
  <c r="A989" i="1" a="1"/>
  <c r="A989" i="1" s="1"/>
  <c r="A990" i="1" a="1"/>
  <c r="A990" i="1" s="1"/>
  <c r="A991" i="1" a="1"/>
  <c r="A991" i="1" s="1"/>
  <c r="A992" i="1" a="1"/>
  <c r="A992" i="1" s="1"/>
  <c r="A993" i="1" a="1"/>
  <c r="A993" i="1" s="1"/>
  <c r="A994" i="1" a="1"/>
  <c r="A994" i="1" s="1"/>
  <c r="A995" i="1" a="1"/>
  <c r="A995" i="1" s="1"/>
  <c r="A996" i="1" a="1"/>
  <c r="A996" i="1" s="1"/>
  <c r="A997" i="1" a="1"/>
  <c r="A997" i="1" s="1"/>
  <c r="A998" i="1" a="1"/>
  <c r="A998" i="1" s="1"/>
  <c r="A999" i="1" a="1"/>
  <c r="A999" i="1" s="1"/>
  <c r="A1000" i="1" a="1"/>
  <c r="A1000" i="1" s="1"/>
  <c r="A1001" i="1" a="1"/>
  <c r="A1001" i="1" s="1"/>
  <c r="A1002" i="1" a="1"/>
  <c r="A1002" i="1" s="1"/>
  <c r="A1003" i="1" a="1"/>
  <c r="A1003" i="1" s="1"/>
  <c r="A1004" i="1" a="1"/>
  <c r="A1004" i="1" s="1"/>
  <c r="A1005" i="1" a="1"/>
  <c r="A1005" i="1" s="1"/>
  <c r="A1006" i="1" a="1"/>
  <c r="A1006" i="1" s="1"/>
  <c r="A1007" i="1" a="1"/>
  <c r="A1007" i="1" s="1"/>
  <c r="A1008" i="1" a="1"/>
  <c r="A1008" i="1" s="1"/>
  <c r="A1009" i="1" a="1"/>
  <c r="A1009" i="1" s="1"/>
  <c r="A1010" i="1" a="1"/>
  <c r="A1010" i="1" s="1"/>
  <c r="A1011" i="1" a="1"/>
  <c r="A1011" i="1" s="1"/>
  <c r="A1012" i="1" a="1"/>
  <c r="A1012" i="1" s="1"/>
  <c r="A1013" i="1" a="1"/>
  <c r="A1013" i="1" s="1"/>
  <c r="A1014" i="1" a="1"/>
  <c r="A1014" i="1" s="1"/>
  <c r="A1015" i="1" a="1"/>
  <c r="A1015" i="1" s="1"/>
  <c r="A1016" i="1" a="1"/>
  <c r="A1016" i="1" s="1"/>
  <c r="A1017" i="1" a="1"/>
  <c r="A1017" i="1" s="1"/>
  <c r="A1018" i="1" a="1"/>
  <c r="A1018" i="1" s="1"/>
  <c r="A1019" i="1" a="1"/>
  <c r="A1019" i="1" s="1"/>
  <c r="A1020" i="1" a="1"/>
  <c r="A1020" i="1" s="1"/>
  <c r="A1021" i="1" a="1"/>
  <c r="A1021" i="1" s="1"/>
  <c r="A1022" i="1" a="1"/>
  <c r="A1022" i="1" s="1"/>
  <c r="A1023" i="1" a="1"/>
  <c r="A1023" i="1" s="1"/>
  <c r="H86" i="7"/>
  <c r="H85" i="7"/>
  <c r="BA976" i="1" l="1" a="1"/>
  <c r="BA976" i="1" s="1"/>
  <c r="BI976" i="1" a="1"/>
  <c r="BI976" i="1" s="1"/>
  <c r="BJ976" i="1" a="1"/>
  <c r="BJ976" i="1" s="1"/>
  <c r="BF976" i="1" a="1"/>
  <c r="BF976" i="1" s="1"/>
  <c r="BH976" i="1" a="1"/>
  <c r="BH976" i="1" s="1"/>
  <c r="BC967" i="1" a="1"/>
  <c r="BC967" i="1" s="1"/>
  <c r="BJ967" i="1" a="1"/>
  <c r="BJ967" i="1" s="1"/>
  <c r="BF967" i="1" a="1"/>
  <c r="BF967" i="1" s="1"/>
  <c r="BG967" i="1" a="1"/>
  <c r="BG967" i="1" s="1"/>
  <c r="BH967" i="1" a="1"/>
  <c r="BH967" i="1" s="1"/>
  <c r="BV914" i="1" a="1"/>
  <c r="BV914" i="1" s="1"/>
  <c r="AO914" i="1"/>
  <c r="BB902" i="1" a="1"/>
  <c r="BB902" i="1" s="1"/>
  <c r="BF902" i="1" a="1"/>
  <c r="BF902" i="1" s="1"/>
  <c r="BG902" i="1" a="1"/>
  <c r="BG902" i="1" s="1"/>
  <c r="BH902" i="1" a="1"/>
  <c r="BH902" i="1" s="1"/>
  <c r="BI902" i="1" a="1"/>
  <c r="BI902" i="1" s="1"/>
  <c r="BJ902" i="1" a="1"/>
  <c r="BJ902" i="1" s="1"/>
  <c r="BT874" i="1" a="1"/>
  <c r="BT874" i="1" s="1"/>
  <c r="AO874" i="1"/>
  <c r="BA860" i="1" a="1"/>
  <c r="BA860" i="1" s="1"/>
  <c r="BH860" i="1" a="1"/>
  <c r="BH860" i="1" s="1"/>
  <c r="BI860" i="1" a="1"/>
  <c r="BI860" i="1" s="1"/>
  <c r="BJ860" i="1" a="1"/>
  <c r="BJ860" i="1" s="1"/>
  <c r="BG860" i="1" a="1"/>
  <c r="BG860" i="1" s="1"/>
  <c r="BF860" i="1" a="1"/>
  <c r="BF860" i="1" s="1"/>
  <c r="BI827" i="1" a="1"/>
  <c r="BI827" i="1" s="1"/>
  <c r="BJ827" i="1" a="1"/>
  <c r="BJ827" i="1" s="1"/>
  <c r="BF827" i="1" a="1"/>
  <c r="BF827" i="1" s="1"/>
  <c r="BH827" i="1" a="1"/>
  <c r="BH827" i="1" s="1"/>
  <c r="BG827" i="1" a="1"/>
  <c r="BG827" i="1" s="1"/>
  <c r="BI779" i="1" a="1"/>
  <c r="BI779" i="1" s="1"/>
  <c r="BJ779" i="1" a="1"/>
  <c r="BJ779" i="1" s="1"/>
  <c r="BF779" i="1" a="1"/>
  <c r="BF779" i="1" s="1"/>
  <c r="BG779" i="1" a="1"/>
  <c r="BG779" i="1" s="1"/>
  <c r="BH779" i="1" a="1"/>
  <c r="BH779" i="1" s="1"/>
  <c r="BB769" i="1" a="1"/>
  <c r="BB769" i="1" s="1"/>
  <c r="BG769" i="1" a="1"/>
  <c r="BG769" i="1" s="1"/>
  <c r="BH769" i="1" a="1"/>
  <c r="BH769" i="1" s="1"/>
  <c r="BI769" i="1" a="1"/>
  <c r="BI769" i="1" s="1"/>
  <c r="BJ769" i="1" a="1"/>
  <c r="BJ769" i="1" s="1"/>
  <c r="BF769" i="1" a="1"/>
  <c r="BF769" i="1" s="1"/>
  <c r="BB761" i="1" a="1"/>
  <c r="BB761" i="1" s="1"/>
  <c r="BF761" i="1" a="1"/>
  <c r="BF761" i="1" s="1"/>
  <c r="BG761" i="1" a="1"/>
  <c r="BG761" i="1" s="1"/>
  <c r="BH761" i="1" a="1"/>
  <c r="BH761" i="1" s="1"/>
  <c r="BI761" i="1" a="1"/>
  <c r="BI761" i="1" s="1"/>
  <c r="BJ761" i="1" a="1"/>
  <c r="BJ761" i="1" s="1"/>
  <c r="BC748" i="1" a="1"/>
  <c r="BC748" i="1" s="1"/>
  <c r="BG748" i="1" a="1"/>
  <c r="BG748" i="1" s="1"/>
  <c r="BH748" i="1" a="1"/>
  <c r="BH748" i="1" s="1"/>
  <c r="BI748" i="1" a="1"/>
  <c r="BI748" i="1" s="1"/>
  <c r="BJ748" i="1" a="1"/>
  <c r="BJ748" i="1" s="1"/>
  <c r="BF748" i="1" a="1"/>
  <c r="BF748" i="1" s="1"/>
  <c r="BA734" i="1" a="1"/>
  <c r="BA734" i="1" s="1"/>
  <c r="BH734" i="1" a="1"/>
  <c r="BH734" i="1" s="1"/>
  <c r="BI734" i="1" a="1"/>
  <c r="BI734" i="1" s="1"/>
  <c r="BF734" i="1" a="1"/>
  <c r="BF734" i="1" s="1"/>
  <c r="BJ734" i="1" a="1"/>
  <c r="BJ734" i="1" s="1"/>
  <c r="BG734" i="1" a="1"/>
  <c r="BG734" i="1" s="1"/>
  <c r="BJ725" i="1" a="1"/>
  <c r="BJ725" i="1" s="1"/>
  <c r="BF725" i="1" a="1"/>
  <c r="BF725" i="1" s="1"/>
  <c r="BG725" i="1" a="1"/>
  <c r="BG725" i="1" s="1"/>
  <c r="BH725" i="1" a="1"/>
  <c r="BH725" i="1" s="1"/>
  <c r="BI725" i="1" a="1"/>
  <c r="BI725" i="1" s="1"/>
  <c r="BC723" i="1" a="1"/>
  <c r="BC723" i="1" s="1"/>
  <c r="BH723" i="1" a="1"/>
  <c r="BH723" i="1" s="1"/>
  <c r="BI723" i="1" a="1"/>
  <c r="BI723" i="1" s="1"/>
  <c r="BJ723" i="1" a="1"/>
  <c r="BJ723" i="1" s="1"/>
  <c r="BG723" i="1" a="1"/>
  <c r="BG723" i="1" s="1"/>
  <c r="BF723" i="1" a="1"/>
  <c r="BF723" i="1" s="1"/>
  <c r="BC712" i="1" a="1"/>
  <c r="BC712" i="1" s="1"/>
  <c r="BH712" i="1" a="1"/>
  <c r="BH712" i="1" s="1"/>
  <c r="BI712" i="1" a="1"/>
  <c r="BI712" i="1" s="1"/>
  <c r="BJ712" i="1" a="1"/>
  <c r="BJ712" i="1" s="1"/>
  <c r="BF712" i="1" a="1"/>
  <c r="BF712" i="1" s="1"/>
  <c r="BG712" i="1" a="1"/>
  <c r="BG712" i="1" s="1"/>
  <c r="BJ703" i="1" a="1"/>
  <c r="BJ703" i="1" s="1"/>
  <c r="BF703" i="1" a="1"/>
  <c r="BF703" i="1" s="1"/>
  <c r="BG703" i="1" a="1"/>
  <c r="BG703" i="1" s="1"/>
  <c r="BI703" i="1" a="1"/>
  <c r="BI703" i="1" s="1"/>
  <c r="BH703" i="1" a="1"/>
  <c r="BH703" i="1" s="1"/>
  <c r="BH677" i="1" a="1"/>
  <c r="BH677" i="1" s="1"/>
  <c r="BI677" i="1" a="1"/>
  <c r="BI677" i="1" s="1"/>
  <c r="BJ677" i="1" a="1"/>
  <c r="BJ677" i="1" s="1"/>
  <c r="BF677" i="1" a="1"/>
  <c r="BF677" i="1" s="1"/>
  <c r="BG677" i="1" a="1"/>
  <c r="BG677" i="1" s="1"/>
  <c r="BF675" i="1" a="1"/>
  <c r="BF675" i="1" s="1"/>
  <c r="BG675" i="1" a="1"/>
  <c r="BG675" i="1" s="1"/>
  <c r="BH675" i="1" a="1"/>
  <c r="BH675" i="1" s="1"/>
  <c r="BI675" i="1" a="1"/>
  <c r="BI675" i="1" s="1"/>
  <c r="BJ675" i="1" a="1"/>
  <c r="BJ675" i="1" s="1"/>
  <c r="BB673" i="1" a="1"/>
  <c r="BB673" i="1" s="1"/>
  <c r="BJ673" i="1" a="1"/>
  <c r="BJ673" i="1" s="1"/>
  <c r="BF673" i="1" a="1"/>
  <c r="BF673" i="1" s="1"/>
  <c r="BG673" i="1" a="1"/>
  <c r="BG673" i="1" s="1"/>
  <c r="BH673" i="1" a="1"/>
  <c r="BH673" i="1" s="1"/>
  <c r="BI673" i="1" a="1"/>
  <c r="BI673" i="1" s="1"/>
  <c r="BG664" i="1" a="1"/>
  <c r="BG664" i="1" s="1"/>
  <c r="BH664" i="1" a="1"/>
  <c r="BH664" i="1" s="1"/>
  <c r="BI664" i="1" a="1"/>
  <c r="BI664" i="1" s="1"/>
  <c r="BJ664" i="1" a="1"/>
  <c r="BJ664" i="1" s="1"/>
  <c r="BF664" i="1" a="1"/>
  <c r="BF664" i="1" s="1"/>
  <c r="BA646" i="1" a="1"/>
  <c r="BA646" i="1" s="1"/>
  <c r="BI646" i="1" a="1"/>
  <c r="BI646" i="1" s="1"/>
  <c r="BJ646" i="1" a="1"/>
  <c r="BJ646" i="1" s="1"/>
  <c r="BF646" i="1" a="1"/>
  <c r="BF646" i="1" s="1"/>
  <c r="BG646" i="1" a="1"/>
  <c r="BG646" i="1" s="1"/>
  <c r="BH646" i="1" a="1"/>
  <c r="BH646" i="1" s="1"/>
  <c r="BC637" i="1" a="1"/>
  <c r="BC637" i="1" s="1"/>
  <c r="BH637" i="1" a="1"/>
  <c r="BH637" i="1" s="1"/>
  <c r="BI637" i="1" a="1"/>
  <c r="BI637" i="1" s="1"/>
  <c r="BJ637" i="1" a="1"/>
  <c r="BJ637" i="1" s="1"/>
  <c r="BG637" i="1" a="1"/>
  <c r="BG637" i="1" s="1"/>
  <c r="BF637" i="1" a="1"/>
  <c r="BF637" i="1" s="1"/>
  <c r="BC620" i="1" a="1"/>
  <c r="BC620" i="1" s="1"/>
  <c r="BF620" i="1" a="1"/>
  <c r="BF620" i="1" s="1"/>
  <c r="BG620" i="1" a="1"/>
  <c r="BG620" i="1" s="1"/>
  <c r="BH620" i="1" a="1"/>
  <c r="BH620" i="1" s="1"/>
  <c r="BJ620" i="1" a="1"/>
  <c r="BJ620" i="1" s="1"/>
  <c r="BI620" i="1" a="1"/>
  <c r="BI620" i="1" s="1"/>
  <c r="BH609" i="1" a="1"/>
  <c r="BH609" i="1" s="1"/>
  <c r="BI609" i="1" a="1"/>
  <c r="BI609" i="1" s="1"/>
  <c r="BJ609" i="1" a="1"/>
  <c r="BJ609" i="1" s="1"/>
  <c r="BG609" i="1" a="1"/>
  <c r="BG609" i="1" s="1"/>
  <c r="BF609" i="1" a="1"/>
  <c r="BF609" i="1" s="1"/>
  <c r="BF607" i="1" a="1"/>
  <c r="BF607" i="1" s="1"/>
  <c r="BG607" i="1" a="1"/>
  <c r="BG607" i="1" s="1"/>
  <c r="BH607" i="1" a="1"/>
  <c r="BH607" i="1" s="1"/>
  <c r="BJ607" i="1" a="1"/>
  <c r="BJ607" i="1" s="1"/>
  <c r="BI607" i="1" a="1"/>
  <c r="BI607" i="1" s="1"/>
  <c r="BF599" i="1" a="1"/>
  <c r="BF599" i="1" s="1"/>
  <c r="BG599" i="1" a="1"/>
  <c r="BG599" i="1" s="1"/>
  <c r="BH599" i="1" a="1"/>
  <c r="BH599" i="1" s="1"/>
  <c r="BI599" i="1" a="1"/>
  <c r="BI599" i="1" s="1"/>
  <c r="BJ599" i="1" a="1"/>
  <c r="BJ599" i="1" s="1"/>
  <c r="BC589" i="1" a="1"/>
  <c r="BC589" i="1" s="1"/>
  <c r="BF589" i="1" a="1"/>
  <c r="BF589" i="1" s="1"/>
  <c r="BG589" i="1" a="1"/>
  <c r="BG589" i="1" s="1"/>
  <c r="BH589" i="1" a="1"/>
  <c r="BH589" i="1" s="1"/>
  <c r="BI589" i="1" a="1"/>
  <c r="BI589" i="1" s="1"/>
  <c r="BJ589" i="1" a="1"/>
  <c r="BJ589" i="1" s="1"/>
  <c r="BC563" i="1" a="1"/>
  <c r="BC563" i="1" s="1"/>
  <c r="BH563" i="1" a="1"/>
  <c r="BH563" i="1" s="1"/>
  <c r="BI563" i="1" a="1"/>
  <c r="BI563" i="1" s="1"/>
  <c r="BJ563" i="1" a="1"/>
  <c r="BJ563" i="1" s="1"/>
  <c r="BG563" i="1" a="1"/>
  <c r="BG563" i="1" s="1"/>
  <c r="BF563" i="1" a="1"/>
  <c r="BF563" i="1" s="1"/>
  <c r="BC561" i="1" a="1"/>
  <c r="BC561" i="1" s="1"/>
  <c r="BJ561" i="1" a="1"/>
  <c r="BJ561" i="1" s="1"/>
  <c r="BF561" i="1" a="1"/>
  <c r="BF561" i="1" s="1"/>
  <c r="BG561" i="1" a="1"/>
  <c r="BG561" i="1" s="1"/>
  <c r="BI561" i="1" a="1"/>
  <c r="BI561" i="1" s="1"/>
  <c r="BH561" i="1" a="1"/>
  <c r="BH561" i="1" s="1"/>
  <c r="BC559" i="1" a="1"/>
  <c r="BC559" i="1" s="1"/>
  <c r="BF559" i="1" a="1"/>
  <c r="BF559" i="1" s="1"/>
  <c r="BG559" i="1" a="1"/>
  <c r="BG559" i="1" s="1"/>
  <c r="BH559" i="1" a="1"/>
  <c r="BH559" i="1" s="1"/>
  <c r="BI559" i="1" a="1"/>
  <c r="BI559" i="1" s="1"/>
  <c r="BJ559" i="1" a="1"/>
  <c r="BJ559" i="1" s="1"/>
  <c r="BA546" i="1" a="1"/>
  <c r="BA546" i="1" s="1"/>
  <c r="BF546" i="1" a="1"/>
  <c r="BF546" i="1" s="1"/>
  <c r="BG546" i="1" a="1"/>
  <c r="BG546" i="1" s="1"/>
  <c r="BH546" i="1" a="1"/>
  <c r="BH546" i="1" s="1"/>
  <c r="BI546" i="1" a="1"/>
  <c r="BI546" i="1" s="1"/>
  <c r="BJ546" i="1" a="1"/>
  <c r="BJ546" i="1" s="1"/>
  <c r="BJ542" i="1" a="1"/>
  <c r="BJ542" i="1" s="1"/>
  <c r="BF542" i="1" a="1"/>
  <c r="BF542" i="1" s="1"/>
  <c r="BG542" i="1" a="1"/>
  <c r="BG542" i="1" s="1"/>
  <c r="BI542" i="1" a="1"/>
  <c r="BI542" i="1" s="1"/>
  <c r="BH542" i="1" a="1"/>
  <c r="BH542" i="1" s="1"/>
  <c r="BF540" i="1" a="1"/>
  <c r="BF540" i="1" s="1"/>
  <c r="BG540" i="1" a="1"/>
  <c r="BG540" i="1" s="1"/>
  <c r="BH540" i="1" a="1"/>
  <c r="BH540" i="1" s="1"/>
  <c r="BI540" i="1" a="1"/>
  <c r="BI540" i="1" s="1"/>
  <c r="BJ540" i="1" a="1"/>
  <c r="BJ540" i="1" s="1"/>
  <c r="BC532" i="1" a="1"/>
  <c r="BC532" i="1" s="1"/>
  <c r="BF532" i="1" a="1"/>
  <c r="BF532" i="1" s="1"/>
  <c r="BG532" i="1" a="1"/>
  <c r="BG532" i="1" s="1"/>
  <c r="BH532" i="1" a="1"/>
  <c r="BH532" i="1" s="1"/>
  <c r="BI532" i="1" a="1"/>
  <c r="BI532" i="1" s="1"/>
  <c r="BJ532" i="1" a="1"/>
  <c r="BJ532" i="1" s="1"/>
  <c r="BJ526" i="1" a="1"/>
  <c r="BJ526" i="1" s="1"/>
  <c r="BF526" i="1" a="1"/>
  <c r="BF526" i="1" s="1"/>
  <c r="BG526" i="1" a="1"/>
  <c r="BG526" i="1" s="1"/>
  <c r="BI526" i="1" a="1"/>
  <c r="BI526" i="1" s="1"/>
  <c r="BH526" i="1" a="1"/>
  <c r="BH526" i="1" s="1"/>
  <c r="BC515" i="1" a="1"/>
  <c r="BC515" i="1" s="1"/>
  <c r="BI515" i="1" a="1"/>
  <c r="BI515" i="1" s="1"/>
  <c r="BJ515" i="1" a="1"/>
  <c r="BJ515" i="1" s="1"/>
  <c r="BF515" i="1" a="1"/>
  <c r="BF515" i="1" s="1"/>
  <c r="BH515" i="1" a="1"/>
  <c r="BH515" i="1" s="1"/>
  <c r="BG515" i="1" a="1"/>
  <c r="BG515" i="1" s="1"/>
  <c r="BA502" i="1" a="1"/>
  <c r="BA502" i="1" s="1"/>
  <c r="BJ502" i="1" a="1"/>
  <c r="BJ502" i="1" s="1"/>
  <c r="BF502" i="1" a="1"/>
  <c r="BF502" i="1" s="1"/>
  <c r="BG502" i="1" a="1"/>
  <c r="BG502" i="1" s="1"/>
  <c r="BI502" i="1" a="1"/>
  <c r="BI502" i="1" s="1"/>
  <c r="BH502" i="1" a="1"/>
  <c r="BH502" i="1" s="1"/>
  <c r="BC495" i="1" a="1"/>
  <c r="BC495" i="1" s="1"/>
  <c r="BI495" i="1" a="1"/>
  <c r="BI495" i="1" s="1"/>
  <c r="BJ495" i="1" a="1"/>
  <c r="BJ495" i="1" s="1"/>
  <c r="BF495" i="1" a="1"/>
  <c r="BF495" i="1" s="1"/>
  <c r="BG495" i="1" a="1"/>
  <c r="BG495" i="1" s="1"/>
  <c r="BH495" i="1" a="1"/>
  <c r="BH495" i="1" s="1"/>
  <c r="BE493" i="1" a="1"/>
  <c r="BE493" i="1" s="1"/>
  <c r="BF493" i="1" a="1"/>
  <c r="BF493" i="1" s="1"/>
  <c r="BG493" i="1" a="1"/>
  <c r="BG493" i="1" s="1"/>
  <c r="BH493" i="1" a="1"/>
  <c r="BH493" i="1" s="1"/>
  <c r="BI493" i="1" a="1"/>
  <c r="BI493" i="1" s="1"/>
  <c r="BJ493" i="1" a="1"/>
  <c r="BJ493" i="1" s="1"/>
  <c r="AO488" i="1"/>
  <c r="BB482" i="1" a="1"/>
  <c r="BB482" i="1" s="1"/>
  <c r="BF482" i="1" a="1"/>
  <c r="BF482" i="1" s="1"/>
  <c r="BG482" i="1" a="1"/>
  <c r="BG482" i="1" s="1"/>
  <c r="BH482" i="1" a="1"/>
  <c r="BH482" i="1" s="1"/>
  <c r="BI482" i="1" a="1"/>
  <c r="BI482" i="1" s="1"/>
  <c r="BJ482" i="1" a="1"/>
  <c r="BJ482" i="1" s="1"/>
  <c r="BC480" i="1" a="1"/>
  <c r="BC480" i="1" s="1"/>
  <c r="BG480" i="1" a="1"/>
  <c r="BG480" i="1" s="1"/>
  <c r="BH480" i="1" a="1"/>
  <c r="BH480" i="1" s="1"/>
  <c r="BI480" i="1" a="1"/>
  <c r="BI480" i="1" s="1"/>
  <c r="BJ480" i="1" a="1"/>
  <c r="BJ480" i="1" s="1"/>
  <c r="BF480" i="1" a="1"/>
  <c r="BF480" i="1" s="1"/>
  <c r="BF478" i="1" a="1"/>
  <c r="BF478" i="1" s="1"/>
  <c r="BG478" i="1" a="1"/>
  <c r="BG478" i="1" s="1"/>
  <c r="BH478" i="1" a="1"/>
  <c r="BH478" i="1" s="1"/>
  <c r="BI478" i="1" a="1"/>
  <c r="BI478" i="1" s="1"/>
  <c r="BJ478" i="1" a="1"/>
  <c r="BJ478" i="1" s="1"/>
  <c r="BD470" i="1" a="1"/>
  <c r="BD470" i="1" s="1"/>
  <c r="BF470" i="1" a="1"/>
  <c r="BF470" i="1" s="1"/>
  <c r="BG470" i="1" a="1"/>
  <c r="BG470" i="1" s="1"/>
  <c r="BH470" i="1" a="1"/>
  <c r="BH470" i="1" s="1"/>
  <c r="BI470" i="1" a="1"/>
  <c r="BI470" i="1" s="1"/>
  <c r="BJ470" i="1" a="1"/>
  <c r="BJ470" i="1" s="1"/>
  <c r="BI468" i="1" a="1"/>
  <c r="BI468" i="1" s="1"/>
  <c r="BJ468" i="1" a="1"/>
  <c r="BJ468" i="1" s="1"/>
  <c r="BF468" i="1" a="1"/>
  <c r="BF468" i="1" s="1"/>
  <c r="BH468" i="1" a="1"/>
  <c r="BH468" i="1" s="1"/>
  <c r="BG468" i="1" a="1"/>
  <c r="BG468" i="1" s="1"/>
  <c r="BC464" i="1" a="1"/>
  <c r="BC464" i="1" s="1"/>
  <c r="BF464" i="1" a="1"/>
  <c r="BF464" i="1" s="1"/>
  <c r="BG464" i="1" a="1"/>
  <c r="BG464" i="1" s="1"/>
  <c r="BH464" i="1" a="1"/>
  <c r="BH464" i="1" s="1"/>
  <c r="BI464" i="1" a="1"/>
  <c r="BI464" i="1" s="1"/>
  <c r="BJ464" i="1" a="1"/>
  <c r="BJ464" i="1" s="1"/>
  <c r="BC436" i="1" a="1"/>
  <c r="BC436" i="1" s="1"/>
  <c r="BI436" i="1" a="1"/>
  <c r="BI436" i="1" s="1"/>
  <c r="BJ436" i="1" a="1"/>
  <c r="BJ436" i="1" s="1"/>
  <c r="BF436" i="1" a="1"/>
  <c r="BF436" i="1" s="1"/>
  <c r="BH436" i="1" a="1"/>
  <c r="BH436" i="1" s="1"/>
  <c r="BG436" i="1" a="1"/>
  <c r="BG436" i="1" s="1"/>
  <c r="BB434" i="1" a="1"/>
  <c r="BB434" i="1" s="1"/>
  <c r="BF434" i="1" a="1"/>
  <c r="BF434" i="1" s="1"/>
  <c r="BG434" i="1" a="1"/>
  <c r="BG434" i="1" s="1"/>
  <c r="BH434" i="1" a="1"/>
  <c r="BH434" i="1" s="1"/>
  <c r="BJ434" i="1" a="1"/>
  <c r="BJ434" i="1" s="1"/>
  <c r="BI434" i="1" a="1"/>
  <c r="BI434" i="1" s="1"/>
  <c r="BC432" i="1" a="1"/>
  <c r="BC432" i="1" s="1"/>
  <c r="BF432" i="1" a="1"/>
  <c r="BF432" i="1" s="1"/>
  <c r="BG432" i="1" a="1"/>
  <c r="BG432" i="1" s="1"/>
  <c r="BH432" i="1" a="1"/>
  <c r="BH432" i="1" s="1"/>
  <c r="BI432" i="1" a="1"/>
  <c r="BI432" i="1" s="1"/>
  <c r="BJ432" i="1" a="1"/>
  <c r="BJ432" i="1" s="1"/>
  <c r="CL421" i="1" a="1"/>
  <c r="CL421" i="1" s="1"/>
  <c r="CK419" i="1" a="1"/>
  <c r="CK419" i="1" s="1"/>
  <c r="BB418" i="1" a="1"/>
  <c r="BB418" i="1" s="1"/>
  <c r="BF418" i="1" a="1"/>
  <c r="BF418" i="1" s="1"/>
  <c r="BG418" i="1" a="1"/>
  <c r="BG418" i="1" s="1"/>
  <c r="BH418" i="1" a="1"/>
  <c r="BH418" i="1" s="1"/>
  <c r="BJ418" i="1" a="1"/>
  <c r="BJ418" i="1" s="1"/>
  <c r="BI418" i="1" a="1"/>
  <c r="BI418" i="1" s="1"/>
  <c r="BC416" i="1" a="1"/>
  <c r="BC416" i="1" s="1"/>
  <c r="BF416" i="1" a="1"/>
  <c r="BF416" i="1" s="1"/>
  <c r="BG416" i="1" a="1"/>
  <c r="BG416" i="1" s="1"/>
  <c r="BH416" i="1" a="1"/>
  <c r="BH416" i="1" s="1"/>
  <c r="BI416" i="1" a="1"/>
  <c r="BI416" i="1" s="1"/>
  <c r="BJ416" i="1" a="1"/>
  <c r="BJ416" i="1" s="1"/>
  <c r="BC414" i="1" a="1"/>
  <c r="BC414" i="1" s="1"/>
  <c r="BG414" i="1" a="1"/>
  <c r="BG414" i="1" s="1"/>
  <c r="BH414" i="1" a="1"/>
  <c r="BH414" i="1" s="1"/>
  <c r="BI414" i="1" a="1"/>
  <c r="BI414" i="1" s="1"/>
  <c r="BJ414" i="1" a="1"/>
  <c r="BJ414" i="1" s="1"/>
  <c r="BF414" i="1" a="1"/>
  <c r="BF414" i="1" s="1"/>
  <c r="BJ381" i="1" a="1"/>
  <c r="BJ381" i="1" s="1"/>
  <c r="BF381" i="1" a="1"/>
  <c r="BF381" i="1" s="1"/>
  <c r="BG381" i="1" a="1"/>
  <c r="BG381" i="1" s="1"/>
  <c r="BH381" i="1" a="1"/>
  <c r="BH381" i="1" s="1"/>
  <c r="BI381" i="1" a="1"/>
  <c r="BI381" i="1" s="1"/>
  <c r="BA379" i="1" a="1"/>
  <c r="BA379" i="1" s="1"/>
  <c r="BH379" i="1" a="1"/>
  <c r="BH379" i="1" s="1"/>
  <c r="BI379" i="1" a="1"/>
  <c r="BI379" i="1" s="1"/>
  <c r="BJ379" i="1" a="1"/>
  <c r="BJ379" i="1" s="1"/>
  <c r="BG379" i="1" a="1"/>
  <c r="BG379" i="1" s="1"/>
  <c r="BF379" i="1" a="1"/>
  <c r="BF379" i="1" s="1"/>
  <c r="BB377" i="1" a="1"/>
  <c r="BB377" i="1" s="1"/>
  <c r="BF377" i="1" a="1"/>
  <c r="BF377" i="1" s="1"/>
  <c r="BG377" i="1" a="1"/>
  <c r="BG377" i="1" s="1"/>
  <c r="BH377" i="1" a="1"/>
  <c r="BH377" i="1" s="1"/>
  <c r="BI377" i="1" a="1"/>
  <c r="BI377" i="1" s="1"/>
  <c r="BJ377" i="1" a="1"/>
  <c r="BJ377" i="1" s="1"/>
  <c r="BC375" i="1" a="1"/>
  <c r="BC375" i="1" s="1"/>
  <c r="BJ375" i="1" a="1"/>
  <c r="BJ375" i="1" s="1"/>
  <c r="BF375" i="1" a="1"/>
  <c r="BF375" i="1" s="1"/>
  <c r="BG375" i="1" a="1"/>
  <c r="BG375" i="1" s="1"/>
  <c r="BH375" i="1" a="1"/>
  <c r="BH375" i="1" s="1"/>
  <c r="BI375" i="1" a="1"/>
  <c r="BI375" i="1" s="1"/>
  <c r="BA371" i="1" a="1"/>
  <c r="BA371" i="1" s="1"/>
  <c r="BI371" i="1" a="1"/>
  <c r="BI371" i="1" s="1"/>
  <c r="BJ371" i="1" a="1"/>
  <c r="BJ371" i="1" s="1"/>
  <c r="BF371" i="1" a="1"/>
  <c r="BF371" i="1" s="1"/>
  <c r="BH371" i="1" a="1"/>
  <c r="BH371" i="1" s="1"/>
  <c r="BG371" i="1" a="1"/>
  <c r="BG371" i="1" s="1"/>
  <c r="BI355" i="1" a="1"/>
  <c r="BI355" i="1" s="1"/>
  <c r="BJ355" i="1" a="1"/>
  <c r="BJ355" i="1" s="1"/>
  <c r="BF355" i="1" a="1"/>
  <c r="BF355" i="1" s="1"/>
  <c r="BH355" i="1" a="1"/>
  <c r="BH355" i="1" s="1"/>
  <c r="BG355" i="1" a="1"/>
  <c r="BG355" i="1" s="1"/>
  <c r="BB353" i="1" a="1"/>
  <c r="BB353" i="1" s="1"/>
  <c r="BF353" i="1" a="1"/>
  <c r="BF353" i="1" s="1"/>
  <c r="BG353" i="1" a="1"/>
  <c r="BG353" i="1" s="1"/>
  <c r="BH353" i="1" a="1"/>
  <c r="BH353" i="1" s="1"/>
  <c r="BJ353" i="1" a="1"/>
  <c r="BJ353" i="1" s="1"/>
  <c r="BI353" i="1" a="1"/>
  <c r="BI353" i="1" s="1"/>
  <c r="BI324" i="1" a="1"/>
  <c r="BI324" i="1" s="1"/>
  <c r="BJ324" i="1" a="1"/>
  <c r="BJ324" i="1" s="1"/>
  <c r="BF324" i="1" a="1"/>
  <c r="BF324" i="1" s="1"/>
  <c r="BG324" i="1" a="1"/>
  <c r="BG324" i="1" s="1"/>
  <c r="BH324" i="1" a="1"/>
  <c r="BH324" i="1" s="1"/>
  <c r="BC322" i="1" a="1"/>
  <c r="BC322" i="1" s="1"/>
  <c r="BG322" i="1" a="1"/>
  <c r="BG322" i="1" s="1"/>
  <c r="BH322" i="1" a="1"/>
  <c r="BH322" i="1" s="1"/>
  <c r="BI322" i="1" a="1"/>
  <c r="BI322" i="1" s="1"/>
  <c r="BJ322" i="1" a="1"/>
  <c r="BJ322" i="1" s="1"/>
  <c r="BF322" i="1" a="1"/>
  <c r="BF322" i="1" s="1"/>
  <c r="BF320" i="1" a="1"/>
  <c r="BF320" i="1" s="1"/>
  <c r="BG320" i="1" a="1"/>
  <c r="BG320" i="1" s="1"/>
  <c r="BH320" i="1" a="1"/>
  <c r="BH320" i="1" s="1"/>
  <c r="BI320" i="1" a="1"/>
  <c r="BI320" i="1" s="1"/>
  <c r="BJ320" i="1" a="1"/>
  <c r="BJ320" i="1" s="1"/>
  <c r="BC314" i="1" a="1"/>
  <c r="BC314" i="1" s="1"/>
  <c r="BI314" i="1" a="1"/>
  <c r="BI314" i="1" s="1"/>
  <c r="BJ314" i="1" a="1"/>
  <c r="BJ314" i="1" s="1"/>
  <c r="BG314" i="1" a="1"/>
  <c r="BG314" i="1" s="1"/>
  <c r="BF314" i="1" a="1"/>
  <c r="BF314" i="1" s="1"/>
  <c r="BH314" i="1" a="1"/>
  <c r="BH314" i="1" s="1"/>
  <c r="BA309" i="1" a="1"/>
  <c r="BA309" i="1" s="1"/>
  <c r="BJ309" i="1" a="1"/>
  <c r="BJ309" i="1" s="1"/>
  <c r="BF309" i="1" a="1"/>
  <c r="BF309" i="1" s="1"/>
  <c r="BG309" i="1" a="1"/>
  <c r="BG309" i="1" s="1"/>
  <c r="BH309" i="1" a="1"/>
  <c r="BH309" i="1" s="1"/>
  <c r="BI309" i="1" a="1"/>
  <c r="BI309" i="1" s="1"/>
  <c r="BD307" i="1" a="1"/>
  <c r="BD307" i="1" s="1"/>
  <c r="BH307" i="1" a="1"/>
  <c r="BH307" i="1" s="1"/>
  <c r="BI307" i="1" a="1"/>
  <c r="BI307" i="1" s="1"/>
  <c r="BJ307" i="1" a="1"/>
  <c r="BJ307" i="1" s="1"/>
  <c r="BF307" i="1" a="1"/>
  <c r="BF307" i="1" s="1"/>
  <c r="BG307" i="1" a="1"/>
  <c r="BG307" i="1" s="1"/>
  <c r="CL306" i="1" a="1"/>
  <c r="CL306" i="1" s="1"/>
  <c r="BD299" i="1" a="1"/>
  <c r="BD299" i="1" s="1"/>
  <c r="BF299" i="1" a="1"/>
  <c r="BF299" i="1" s="1"/>
  <c r="BG299" i="1" a="1"/>
  <c r="BG299" i="1" s="1"/>
  <c r="BH299" i="1" a="1"/>
  <c r="BH299" i="1" s="1"/>
  <c r="BJ299" i="1" a="1"/>
  <c r="BJ299" i="1" s="1"/>
  <c r="BI299" i="1" a="1"/>
  <c r="BI299" i="1" s="1"/>
  <c r="CN292" i="1" a="1"/>
  <c r="CN292" i="1" s="1"/>
  <c r="CL285" i="1" a="1"/>
  <c r="CL285" i="1" s="1"/>
  <c r="BB284" i="1" a="1"/>
  <c r="BB284" i="1" s="1"/>
  <c r="BI284" i="1" a="1"/>
  <c r="BI284" i="1" s="1"/>
  <c r="BJ284" i="1" a="1"/>
  <c r="BJ284" i="1" s="1"/>
  <c r="BF284" i="1" a="1"/>
  <c r="BF284" i="1" s="1"/>
  <c r="BG284" i="1" a="1"/>
  <c r="BG284" i="1" s="1"/>
  <c r="BH284" i="1" a="1"/>
  <c r="BH284" i="1" s="1"/>
  <c r="CK259" i="1" a="1"/>
  <c r="CK259" i="1" s="1"/>
  <c r="CN255" i="1" a="1"/>
  <c r="CN255" i="1" s="1"/>
  <c r="BE254" i="1" a="1"/>
  <c r="BE254" i="1" s="1"/>
  <c r="BI254" i="1" a="1"/>
  <c r="BI254" i="1" s="1"/>
  <c r="BJ254" i="1" a="1"/>
  <c r="BJ254" i="1" s="1"/>
  <c r="BF254" i="1" a="1"/>
  <c r="BF254" i="1" s="1"/>
  <c r="BG254" i="1" a="1"/>
  <c r="BG254" i="1" s="1"/>
  <c r="BH254" i="1" a="1"/>
  <c r="BH254" i="1" s="1"/>
  <c r="BC250" i="1" a="1"/>
  <c r="BC250" i="1" s="1"/>
  <c r="BJ250" i="1" a="1"/>
  <c r="BJ250" i="1" s="1"/>
  <c r="BF250" i="1" a="1"/>
  <c r="BF250" i="1" s="1"/>
  <c r="BG250" i="1" a="1"/>
  <c r="BG250" i="1" s="1"/>
  <c r="BH250" i="1" a="1"/>
  <c r="BH250" i="1" s="1"/>
  <c r="BI250" i="1" a="1"/>
  <c r="BI250" i="1" s="1"/>
  <c r="CL249" i="1" a="1"/>
  <c r="CL249" i="1" s="1"/>
  <c r="BC227" i="1" a="1"/>
  <c r="BC227" i="1" s="1"/>
  <c r="BF227" i="1" a="1"/>
  <c r="BF227" i="1" s="1"/>
  <c r="BG227" i="1" a="1"/>
  <c r="BG227" i="1" s="1"/>
  <c r="BH227" i="1" a="1"/>
  <c r="BH227" i="1" s="1"/>
  <c r="BI227" i="1" a="1"/>
  <c r="BI227" i="1" s="1"/>
  <c r="BJ227" i="1" a="1"/>
  <c r="BJ227" i="1" s="1"/>
  <c r="BB224" i="1" a="1"/>
  <c r="BB224" i="1" s="1"/>
  <c r="BF224" i="1" a="1"/>
  <c r="BF224" i="1" s="1"/>
  <c r="BG224" i="1" a="1"/>
  <c r="BG224" i="1" s="1"/>
  <c r="BH224" i="1" a="1"/>
  <c r="BH224" i="1" s="1"/>
  <c r="BI224" i="1" a="1"/>
  <c r="BI224" i="1" s="1"/>
  <c r="BJ224" i="1" a="1"/>
  <c r="BJ224" i="1" s="1"/>
  <c r="BC222" i="1" a="1"/>
  <c r="BC222" i="1" s="1"/>
  <c r="BH222" i="1" a="1"/>
  <c r="BH222" i="1" s="1"/>
  <c r="BI222" i="1" a="1"/>
  <c r="BI222" i="1" s="1"/>
  <c r="BJ222" i="1" a="1"/>
  <c r="BJ222" i="1" s="1"/>
  <c r="BG222" i="1" a="1"/>
  <c r="BG222" i="1" s="1"/>
  <c r="BF222" i="1" a="1"/>
  <c r="BF222" i="1" s="1"/>
  <c r="BC207" i="1" a="1"/>
  <c r="BC207" i="1" s="1"/>
  <c r="BF207" i="1" a="1"/>
  <c r="BF207" i="1" s="1"/>
  <c r="BG207" i="1" a="1"/>
  <c r="BG207" i="1" s="1"/>
  <c r="BH207" i="1" a="1"/>
  <c r="BH207" i="1" s="1"/>
  <c r="BI207" i="1" a="1"/>
  <c r="BI207" i="1" s="1"/>
  <c r="BJ207" i="1" a="1"/>
  <c r="BJ207" i="1" s="1"/>
  <c r="BF194" i="1" a="1"/>
  <c r="BF194" i="1" s="1"/>
  <c r="BG194" i="1" a="1"/>
  <c r="BG194" i="1" s="1"/>
  <c r="BH194" i="1" a="1"/>
  <c r="BH194" i="1" s="1"/>
  <c r="BI194" i="1" a="1"/>
  <c r="BI194" i="1" s="1"/>
  <c r="BJ194" i="1" a="1"/>
  <c r="BJ194" i="1" s="1"/>
  <c r="BA187" i="1" a="1"/>
  <c r="BA187" i="1" s="1"/>
  <c r="BH187" i="1" a="1"/>
  <c r="BH187" i="1" s="1"/>
  <c r="BI187" i="1" a="1"/>
  <c r="BI187" i="1" s="1"/>
  <c r="BJ187" i="1" a="1"/>
  <c r="BJ187" i="1" s="1"/>
  <c r="BF187" i="1" a="1"/>
  <c r="BF187" i="1" s="1"/>
  <c r="BG187" i="1" a="1"/>
  <c r="BG187" i="1" s="1"/>
  <c r="BF184" i="1" a="1"/>
  <c r="BF184" i="1" s="1"/>
  <c r="BG184" i="1" a="1"/>
  <c r="BG184" i="1" s="1"/>
  <c r="BH184" i="1" a="1"/>
  <c r="BH184" i="1" s="1"/>
  <c r="BI184" i="1" a="1"/>
  <c r="BI184" i="1" s="1"/>
  <c r="BJ184" i="1" a="1"/>
  <c r="BJ184" i="1" s="1"/>
  <c r="BE179" i="1" a="1"/>
  <c r="BE179" i="1" s="1"/>
  <c r="BG179" i="1" a="1"/>
  <c r="BG179" i="1" s="1"/>
  <c r="BH179" i="1" a="1"/>
  <c r="BH179" i="1" s="1"/>
  <c r="BI179" i="1" a="1"/>
  <c r="BI179" i="1" s="1"/>
  <c r="BJ179" i="1" a="1"/>
  <c r="BJ179" i="1" s="1"/>
  <c r="BF179" i="1" a="1"/>
  <c r="BF179" i="1" s="1"/>
  <c r="BH175" i="1" a="1"/>
  <c r="BH175" i="1" s="1"/>
  <c r="BI175" i="1" a="1"/>
  <c r="BI175" i="1" s="1"/>
  <c r="BF175" i="1" a="1"/>
  <c r="BF175" i="1" s="1"/>
  <c r="BG175" i="1" a="1"/>
  <c r="BG175" i="1" s="1"/>
  <c r="BJ175" i="1" a="1"/>
  <c r="BJ175" i="1" s="1"/>
  <c r="BC157" i="1" a="1"/>
  <c r="BC157" i="1" s="1"/>
  <c r="BF157" i="1" a="1"/>
  <c r="BF157" i="1" s="1"/>
  <c r="BG157" i="1" a="1"/>
  <c r="BG157" i="1" s="1"/>
  <c r="BH157" i="1" a="1"/>
  <c r="BH157" i="1" s="1"/>
  <c r="BI157" i="1" a="1"/>
  <c r="BI157" i="1" s="1"/>
  <c r="BJ157" i="1" a="1"/>
  <c r="BJ157" i="1" s="1"/>
  <c r="BI153" i="1" a="1"/>
  <c r="BI153" i="1" s="1"/>
  <c r="BJ153" i="1" a="1"/>
  <c r="BJ153" i="1" s="1"/>
  <c r="BG153" i="1" a="1"/>
  <c r="BG153" i="1" s="1"/>
  <c r="BF153" i="1" a="1"/>
  <c r="BF153" i="1" s="1"/>
  <c r="BH153" i="1" a="1"/>
  <c r="BH153" i="1" s="1"/>
  <c r="BA148" i="1" a="1"/>
  <c r="BA148" i="1" s="1"/>
  <c r="BF148" i="1" a="1"/>
  <c r="BF148" i="1" s="1"/>
  <c r="BG148" i="1" a="1"/>
  <c r="BG148" i="1" s="1"/>
  <c r="BH148" i="1" a="1"/>
  <c r="BH148" i="1" s="1"/>
  <c r="BI148" i="1" a="1"/>
  <c r="BI148" i="1" s="1"/>
  <c r="BJ148" i="1" a="1"/>
  <c r="BJ148" i="1" s="1"/>
  <c r="BB142" i="1" a="1"/>
  <c r="BB142" i="1" s="1"/>
  <c r="BF142" i="1" a="1"/>
  <c r="BF142" i="1" s="1"/>
  <c r="BG142" i="1" a="1"/>
  <c r="BG142" i="1" s="1"/>
  <c r="BH142" i="1" a="1"/>
  <c r="BH142" i="1" s="1"/>
  <c r="BJ142" i="1" a="1"/>
  <c r="BJ142" i="1" s="1"/>
  <c r="BI142" i="1" a="1"/>
  <c r="BI142" i="1" s="1"/>
  <c r="CN141" i="1" a="1"/>
  <c r="CN141" i="1" s="1"/>
  <c r="BB137" i="1" a="1"/>
  <c r="BB137" i="1" s="1"/>
  <c r="BF137" i="1" a="1"/>
  <c r="BF137" i="1" s="1"/>
  <c r="BG137" i="1" a="1"/>
  <c r="BG137" i="1" s="1"/>
  <c r="BH137" i="1" a="1"/>
  <c r="BH137" i="1" s="1"/>
  <c r="BJ137" i="1" a="1"/>
  <c r="BJ137" i="1" s="1"/>
  <c r="BI137" i="1" a="1"/>
  <c r="BI137" i="1" s="1"/>
  <c r="BC133" i="1" a="1"/>
  <c r="BC133" i="1" s="1"/>
  <c r="BG133" i="1" a="1"/>
  <c r="BG133" i="1" s="1"/>
  <c r="BH133" i="1" a="1"/>
  <c r="BH133" i="1" s="1"/>
  <c r="BI133" i="1" a="1"/>
  <c r="BI133" i="1" s="1"/>
  <c r="BF133" i="1" a="1"/>
  <c r="BF133" i="1" s="1"/>
  <c r="BJ133" i="1" a="1"/>
  <c r="BJ133" i="1" s="1"/>
  <c r="BG122" i="1" a="1"/>
  <c r="BG122" i="1" s="1"/>
  <c r="BH122" i="1" a="1"/>
  <c r="BH122" i="1" s="1"/>
  <c r="BJ122" i="1" a="1"/>
  <c r="BJ122" i="1" s="1"/>
  <c r="BF122" i="1" a="1"/>
  <c r="BF122" i="1" s="1"/>
  <c r="BI122" i="1" a="1"/>
  <c r="BI122" i="1" s="1"/>
  <c r="BG115" i="1" a="1"/>
  <c r="BG115" i="1" s="1"/>
  <c r="BH115" i="1" a="1"/>
  <c r="BH115" i="1" s="1"/>
  <c r="BF115" i="1" a="1"/>
  <c r="BF115" i="1" s="1"/>
  <c r="BI115" i="1" a="1"/>
  <c r="BI115" i="1" s="1"/>
  <c r="BJ115" i="1" a="1"/>
  <c r="BJ115" i="1" s="1"/>
  <c r="CN109" i="1" a="1"/>
  <c r="CN109" i="1" s="1"/>
  <c r="BC99" i="1" a="1"/>
  <c r="BC99" i="1" s="1"/>
  <c r="BH99" i="1" a="1"/>
  <c r="BH99" i="1" s="1"/>
  <c r="BI99" i="1" a="1"/>
  <c r="BI99" i="1" s="1"/>
  <c r="BJ99" i="1" a="1"/>
  <c r="BJ99" i="1" s="1"/>
  <c r="BF99" i="1" a="1"/>
  <c r="BF99" i="1" s="1"/>
  <c r="BG99" i="1" a="1"/>
  <c r="BG99" i="1" s="1"/>
  <c r="BI95" i="1" a="1"/>
  <c r="BI95" i="1" s="1"/>
  <c r="BJ95" i="1" a="1"/>
  <c r="BJ95" i="1" s="1"/>
  <c r="BH95" i="1" a="1"/>
  <c r="BH95" i="1" s="1"/>
  <c r="BG95" i="1" a="1"/>
  <c r="BG95" i="1" s="1"/>
  <c r="BF95" i="1" a="1"/>
  <c r="BF95" i="1" s="1"/>
  <c r="BF89" i="1" a="1"/>
  <c r="BF89" i="1" s="1"/>
  <c r="BG89" i="1" a="1"/>
  <c r="BG89" i="1" s="1"/>
  <c r="BH89" i="1" a="1"/>
  <c r="BH89" i="1" s="1"/>
  <c r="BI89" i="1" a="1"/>
  <c r="BI89" i="1" s="1"/>
  <c r="BJ89" i="1" a="1"/>
  <c r="BJ89" i="1" s="1"/>
  <c r="BG87" i="1" a="1"/>
  <c r="BG87" i="1" s="1"/>
  <c r="BI87" i="1" a="1"/>
  <c r="BI87" i="1" s="1"/>
  <c r="BJ87" i="1" a="1"/>
  <c r="BJ87" i="1" s="1"/>
  <c r="BF87" i="1" a="1"/>
  <c r="BF87" i="1" s="1"/>
  <c r="BH87" i="1" a="1"/>
  <c r="BH87" i="1" s="1"/>
  <c r="BC79" i="1" a="1"/>
  <c r="BC79" i="1" s="1"/>
  <c r="BG79" i="1" a="1"/>
  <c r="BG79" i="1" s="1"/>
  <c r="BI79" i="1" a="1"/>
  <c r="BI79" i="1" s="1"/>
  <c r="BJ79" i="1" a="1"/>
  <c r="BJ79" i="1" s="1"/>
  <c r="BF79" i="1" a="1"/>
  <c r="BF79" i="1" s="1"/>
  <c r="BH79" i="1" a="1"/>
  <c r="BH79" i="1" s="1"/>
  <c r="CM71" i="1" a="1"/>
  <c r="CM71" i="1" s="1"/>
  <c r="BI70" i="1" a="1"/>
  <c r="BI70" i="1" s="1"/>
  <c r="BF70" i="1" a="1"/>
  <c r="BF70" i="1" s="1"/>
  <c r="BG70" i="1" a="1"/>
  <c r="BG70" i="1" s="1"/>
  <c r="BH70" i="1" a="1"/>
  <c r="BH70" i="1" s="1"/>
  <c r="BJ70" i="1" a="1"/>
  <c r="BJ70" i="1" s="1"/>
  <c r="BF51" i="1" a="1"/>
  <c r="BF51" i="1" s="1"/>
  <c r="BI51" i="1" a="1"/>
  <c r="BI51" i="1" s="1"/>
  <c r="BJ51" i="1" a="1"/>
  <c r="BJ51" i="1" s="1"/>
  <c r="BG51" i="1" a="1"/>
  <c r="BG51" i="1" s="1"/>
  <c r="BH51" i="1" a="1"/>
  <c r="BH51" i="1" s="1"/>
  <c r="BC49" i="1" a="1"/>
  <c r="BC49" i="1" s="1"/>
  <c r="BI49" i="1" a="1"/>
  <c r="BI49" i="1" s="1"/>
  <c r="BF49" i="1" a="1"/>
  <c r="BF49" i="1" s="1"/>
  <c r="BG49" i="1" a="1"/>
  <c r="BG49" i="1" s="1"/>
  <c r="BH49" i="1" a="1"/>
  <c r="BH49" i="1" s="1"/>
  <c r="BJ49" i="1" a="1"/>
  <c r="BJ49" i="1" s="1"/>
  <c r="CK35" i="1" a="1"/>
  <c r="CK35" i="1" s="1"/>
  <c r="BC34" i="1" a="1"/>
  <c r="BC34" i="1" s="1"/>
  <c r="BJ34" i="1" a="1"/>
  <c r="BJ34" i="1" s="1"/>
  <c r="BG34" i="1" a="1"/>
  <c r="BG34" i="1" s="1"/>
  <c r="BH34" i="1" a="1"/>
  <c r="BH34" i="1" s="1"/>
  <c r="BF34" i="1" a="1"/>
  <c r="BF34" i="1" s="1"/>
  <c r="BI34" i="1" a="1"/>
  <c r="BI34" i="1" s="1"/>
  <c r="BB32" i="1" a="1"/>
  <c r="BB32" i="1" s="1"/>
  <c r="BG32" i="1" a="1"/>
  <c r="BG32" i="1" s="1"/>
  <c r="BI32" i="1" a="1"/>
  <c r="BI32" i="1" s="1"/>
  <c r="BJ32" i="1" a="1"/>
  <c r="BJ32" i="1" s="1"/>
  <c r="BF32" i="1" a="1"/>
  <c r="BF32" i="1" s="1"/>
  <c r="BH32" i="1" a="1"/>
  <c r="BH32" i="1" s="1"/>
  <c r="BG976" i="1" a="1"/>
  <c r="BG976" i="1" s="1"/>
  <c r="BC980" i="1" a="1"/>
  <c r="BC980" i="1" s="1"/>
  <c r="BH980" i="1" a="1"/>
  <c r="BH980" i="1" s="1"/>
  <c r="BI980" i="1" a="1"/>
  <c r="BI980" i="1" s="1"/>
  <c r="BJ980" i="1" a="1"/>
  <c r="BJ980" i="1" s="1"/>
  <c r="BG980" i="1" a="1"/>
  <c r="BG980" i="1" s="1"/>
  <c r="BA909" i="1" a="1"/>
  <c r="BA909" i="1" s="1"/>
  <c r="BG909" i="1" a="1"/>
  <c r="BG909" i="1" s="1"/>
  <c r="BH909" i="1" a="1"/>
  <c r="BH909" i="1" s="1"/>
  <c r="BI909" i="1" a="1"/>
  <c r="BI909" i="1" s="1"/>
  <c r="BJ909" i="1" a="1"/>
  <c r="BJ909" i="1" s="1"/>
  <c r="BF909" i="1" a="1"/>
  <c r="BF909" i="1" s="1"/>
  <c r="BF871" i="1" a="1"/>
  <c r="BF871" i="1" s="1"/>
  <c r="BG871" i="1" a="1"/>
  <c r="BG871" i="1" s="1"/>
  <c r="BH871" i="1" a="1"/>
  <c r="BH871" i="1" s="1"/>
  <c r="BI871" i="1" a="1"/>
  <c r="BI871" i="1" s="1"/>
  <c r="BJ871" i="1" a="1"/>
  <c r="BJ871" i="1" s="1"/>
  <c r="BA844" i="1" a="1"/>
  <c r="BA844" i="1" s="1"/>
  <c r="BG844" i="1" a="1"/>
  <c r="BG844" i="1" s="1"/>
  <c r="BH844" i="1" a="1"/>
  <c r="BH844" i="1" s="1"/>
  <c r="BI844" i="1" a="1"/>
  <c r="BI844" i="1" s="1"/>
  <c r="BJ844" i="1" a="1"/>
  <c r="BJ844" i="1" s="1"/>
  <c r="BF844" i="1" a="1"/>
  <c r="BF844" i="1" s="1"/>
  <c r="BF797" i="1" a="1"/>
  <c r="BF797" i="1" s="1"/>
  <c r="BG797" i="1" a="1"/>
  <c r="BG797" i="1" s="1"/>
  <c r="BH797" i="1" a="1"/>
  <c r="BH797" i="1" s="1"/>
  <c r="BJ797" i="1" a="1"/>
  <c r="BJ797" i="1" s="1"/>
  <c r="BI797" i="1" a="1"/>
  <c r="BI797" i="1" s="1"/>
  <c r="BR966" i="1" a="1"/>
  <c r="BR966" i="1" s="1"/>
  <c r="BV966" i="1" a="1"/>
  <c r="BV966" i="1" s="1"/>
  <c r="BQ959" i="1" a="1"/>
  <c r="BQ959" i="1" s="1"/>
  <c r="AO959" i="1"/>
  <c r="BC955" i="1" a="1"/>
  <c r="BC955" i="1" s="1"/>
  <c r="BJ955" i="1" a="1"/>
  <c r="BJ955" i="1" s="1"/>
  <c r="BF955" i="1" a="1"/>
  <c r="BF955" i="1" s="1"/>
  <c r="BG955" i="1" a="1"/>
  <c r="BG955" i="1" s="1"/>
  <c r="BI955" i="1" a="1"/>
  <c r="BI955" i="1" s="1"/>
  <c r="BC904" i="1" a="1"/>
  <c r="BC904" i="1" s="1"/>
  <c r="BF904" i="1" a="1"/>
  <c r="BF904" i="1" s="1"/>
  <c r="BG904" i="1" a="1"/>
  <c r="BG904" i="1" s="1"/>
  <c r="BH904" i="1" a="1"/>
  <c r="BH904" i="1" s="1"/>
  <c r="BI904" i="1" a="1"/>
  <c r="BI904" i="1" s="1"/>
  <c r="BJ904" i="1" a="1"/>
  <c r="BJ904" i="1" s="1"/>
  <c r="BH880" i="1" a="1"/>
  <c r="BH880" i="1" s="1"/>
  <c r="BI880" i="1" a="1"/>
  <c r="BI880" i="1" s="1"/>
  <c r="BJ880" i="1" a="1"/>
  <c r="BJ880" i="1" s="1"/>
  <c r="BG880" i="1" a="1"/>
  <c r="BG880" i="1" s="1"/>
  <c r="BF880" i="1" a="1"/>
  <c r="BF880" i="1" s="1"/>
  <c r="BF775" i="1" a="1"/>
  <c r="BF775" i="1" s="1"/>
  <c r="BG775" i="1" a="1"/>
  <c r="BG775" i="1" s="1"/>
  <c r="BH775" i="1" a="1"/>
  <c r="BH775" i="1" s="1"/>
  <c r="BI775" i="1" a="1"/>
  <c r="BI775" i="1" s="1"/>
  <c r="BJ775" i="1" a="1"/>
  <c r="BJ775" i="1" s="1"/>
  <c r="BG710" i="1" a="1"/>
  <c r="BG710" i="1" s="1"/>
  <c r="BH710" i="1" a="1"/>
  <c r="BH710" i="1" s="1"/>
  <c r="BI710" i="1" a="1"/>
  <c r="BI710" i="1" s="1"/>
  <c r="BJ710" i="1" a="1"/>
  <c r="BJ710" i="1" s="1"/>
  <c r="BF710" i="1" a="1"/>
  <c r="BF710" i="1" s="1"/>
  <c r="BG699" i="1" a="1"/>
  <c r="BG699" i="1" s="1"/>
  <c r="BH699" i="1" a="1"/>
  <c r="BH699" i="1" s="1"/>
  <c r="BI699" i="1" a="1"/>
  <c r="BI699" i="1" s="1"/>
  <c r="BJ699" i="1" a="1"/>
  <c r="BJ699" i="1" s="1"/>
  <c r="BF699" i="1" a="1"/>
  <c r="BF699" i="1" s="1"/>
  <c r="BC684" i="1" a="1"/>
  <c r="BC684" i="1" s="1"/>
  <c r="BJ684" i="1" a="1"/>
  <c r="BJ684" i="1" s="1"/>
  <c r="BF684" i="1" a="1"/>
  <c r="BF684" i="1" s="1"/>
  <c r="BG684" i="1" a="1"/>
  <c r="BG684" i="1" s="1"/>
  <c r="BH684" i="1" a="1"/>
  <c r="BH684" i="1" s="1"/>
  <c r="BI684" i="1" a="1"/>
  <c r="BI684" i="1" s="1"/>
  <c r="BC635" i="1" a="1"/>
  <c r="BC635" i="1" s="1"/>
  <c r="BG635" i="1" a="1"/>
  <c r="BG635" i="1" s="1"/>
  <c r="BH635" i="1" a="1"/>
  <c r="BH635" i="1" s="1"/>
  <c r="BI635" i="1" a="1"/>
  <c r="BI635" i="1" s="1"/>
  <c r="BJ635" i="1" a="1"/>
  <c r="BJ635" i="1" s="1"/>
  <c r="BF635" i="1" a="1"/>
  <c r="BF635" i="1" s="1"/>
  <c r="BB631" i="1" a="1"/>
  <c r="BB631" i="1" s="1"/>
  <c r="BF631" i="1" a="1"/>
  <c r="BF631" i="1" s="1"/>
  <c r="BG631" i="1" a="1"/>
  <c r="BG631" i="1" s="1"/>
  <c r="BH631" i="1" a="1"/>
  <c r="BH631" i="1" s="1"/>
  <c r="BJ631" i="1" a="1"/>
  <c r="BJ631" i="1" s="1"/>
  <c r="BI631" i="1" a="1"/>
  <c r="BI631" i="1" s="1"/>
  <c r="BC621" i="1" a="1"/>
  <c r="BC621" i="1" s="1"/>
  <c r="BF621" i="1" a="1"/>
  <c r="BF621" i="1" s="1"/>
  <c r="BG621" i="1" a="1"/>
  <c r="BG621" i="1" s="1"/>
  <c r="BH621" i="1" a="1"/>
  <c r="BH621" i="1" s="1"/>
  <c r="BI621" i="1" a="1"/>
  <c r="BI621" i="1" s="1"/>
  <c r="BJ621" i="1" a="1"/>
  <c r="BJ621" i="1" s="1"/>
  <c r="BB618" i="1" a="1"/>
  <c r="BB618" i="1" s="1"/>
  <c r="BG618" i="1" a="1"/>
  <c r="BG618" i="1" s="1"/>
  <c r="BH618" i="1" a="1"/>
  <c r="BH618" i="1" s="1"/>
  <c r="BI618" i="1" a="1"/>
  <c r="BI618" i="1" s="1"/>
  <c r="BJ618" i="1" a="1"/>
  <c r="BJ618" i="1" s="1"/>
  <c r="BF618" i="1" a="1"/>
  <c r="BF618" i="1" s="1"/>
  <c r="BA595" i="1" a="1"/>
  <c r="BA595" i="1" s="1"/>
  <c r="BH595" i="1" a="1"/>
  <c r="BH595" i="1" s="1"/>
  <c r="BI595" i="1" a="1"/>
  <c r="BI595" i="1" s="1"/>
  <c r="BJ595" i="1" a="1"/>
  <c r="BJ595" i="1" s="1"/>
  <c r="BG595" i="1" a="1"/>
  <c r="BG595" i="1" s="1"/>
  <c r="BF595" i="1" a="1"/>
  <c r="BF595" i="1" s="1"/>
  <c r="BF591" i="1" a="1"/>
  <c r="BF591" i="1" s="1"/>
  <c r="BG591" i="1" a="1"/>
  <c r="BG591" i="1" s="1"/>
  <c r="BH591" i="1" a="1"/>
  <c r="BH591" i="1" s="1"/>
  <c r="BI591" i="1" a="1"/>
  <c r="BI591" i="1" s="1"/>
  <c r="BJ591" i="1" a="1"/>
  <c r="BJ591" i="1" s="1"/>
  <c r="BC574" i="1" a="1"/>
  <c r="BC574" i="1" s="1"/>
  <c r="BI574" i="1" a="1"/>
  <c r="BI574" i="1" s="1"/>
  <c r="BJ574" i="1" a="1"/>
  <c r="BJ574" i="1" s="1"/>
  <c r="BF574" i="1" a="1"/>
  <c r="BF574" i="1" s="1"/>
  <c r="BH574" i="1" a="1"/>
  <c r="BH574" i="1" s="1"/>
  <c r="BG574" i="1" a="1"/>
  <c r="BG574" i="1" s="1"/>
  <c r="BB570" i="1" a="1"/>
  <c r="BB570" i="1" s="1"/>
  <c r="BF570" i="1" a="1"/>
  <c r="BF570" i="1" s="1"/>
  <c r="BG570" i="1" a="1"/>
  <c r="BG570" i="1" s="1"/>
  <c r="BH570" i="1" a="1"/>
  <c r="BH570" i="1" s="1"/>
  <c r="BI570" i="1" a="1"/>
  <c r="BI570" i="1" s="1"/>
  <c r="BJ570" i="1" a="1"/>
  <c r="BJ570" i="1" s="1"/>
  <c r="BC565" i="1" a="1"/>
  <c r="BC565" i="1" s="1"/>
  <c r="BF565" i="1" a="1"/>
  <c r="BF565" i="1" s="1"/>
  <c r="BG565" i="1" a="1"/>
  <c r="BG565" i="1" s="1"/>
  <c r="BH565" i="1" a="1"/>
  <c r="BH565" i="1" s="1"/>
  <c r="BI565" i="1" a="1"/>
  <c r="BI565" i="1" s="1"/>
  <c r="BJ565" i="1" a="1"/>
  <c r="BJ565" i="1" s="1"/>
  <c r="BC548" i="1" a="1"/>
  <c r="BC548" i="1" s="1"/>
  <c r="BF548" i="1" a="1"/>
  <c r="BF548" i="1" s="1"/>
  <c r="BG548" i="1" a="1"/>
  <c r="BG548" i="1" s="1"/>
  <c r="BH548" i="1" a="1"/>
  <c r="BH548" i="1" s="1"/>
  <c r="BI548" i="1" a="1"/>
  <c r="BI548" i="1" s="1"/>
  <c r="BJ548" i="1" a="1"/>
  <c r="BJ548" i="1" s="1"/>
  <c r="BD544" i="1" a="1"/>
  <c r="BD544" i="1" s="1"/>
  <c r="BH544" i="1" a="1"/>
  <c r="BH544" i="1" s="1"/>
  <c r="BI544" i="1" a="1"/>
  <c r="BI544" i="1" s="1"/>
  <c r="BJ544" i="1" a="1"/>
  <c r="BJ544" i="1" s="1"/>
  <c r="BG544" i="1" a="1"/>
  <c r="BG544" i="1" s="1"/>
  <c r="BF544" i="1" a="1"/>
  <c r="BF544" i="1" s="1"/>
  <c r="BC528" i="1" a="1"/>
  <c r="BC528" i="1" s="1"/>
  <c r="BH528" i="1" a="1"/>
  <c r="BH528" i="1" s="1"/>
  <c r="BI528" i="1" a="1"/>
  <c r="BI528" i="1" s="1"/>
  <c r="BJ528" i="1" a="1"/>
  <c r="BJ528" i="1" s="1"/>
  <c r="BG528" i="1" a="1"/>
  <c r="BG528" i="1" s="1"/>
  <c r="BF528" i="1" a="1"/>
  <c r="BF528" i="1" s="1"/>
  <c r="BC524" i="1" a="1"/>
  <c r="BC524" i="1" s="1"/>
  <c r="BF524" i="1" a="1"/>
  <c r="BF524" i="1" s="1"/>
  <c r="BG524" i="1" a="1"/>
  <c r="BG524" i="1" s="1"/>
  <c r="BH524" i="1" a="1"/>
  <c r="BH524" i="1" s="1"/>
  <c r="BI524" i="1" a="1"/>
  <c r="BI524" i="1" s="1"/>
  <c r="BJ524" i="1" a="1"/>
  <c r="BJ524" i="1" s="1"/>
  <c r="BF522" i="1" a="1"/>
  <c r="BF522" i="1" s="1"/>
  <c r="BG522" i="1" a="1"/>
  <c r="BG522" i="1" s="1"/>
  <c r="BH522" i="1" a="1"/>
  <c r="BH522" i="1" s="1"/>
  <c r="BI522" i="1" a="1"/>
  <c r="BI522" i="1" s="1"/>
  <c r="BJ522" i="1" a="1"/>
  <c r="BJ522" i="1" s="1"/>
  <c r="BA518" i="1" a="1"/>
  <c r="BA518" i="1" s="1"/>
  <c r="BJ518" i="1" a="1"/>
  <c r="BJ518" i="1" s="1"/>
  <c r="BF518" i="1" a="1"/>
  <c r="BF518" i="1" s="1"/>
  <c r="BG518" i="1" a="1"/>
  <c r="BG518" i="1" s="1"/>
  <c r="BI518" i="1" a="1"/>
  <c r="BI518" i="1" s="1"/>
  <c r="BH518" i="1" a="1"/>
  <c r="BH518" i="1" s="1"/>
  <c r="BH504" i="1" a="1"/>
  <c r="BH504" i="1" s="1"/>
  <c r="BI504" i="1" a="1"/>
  <c r="BI504" i="1" s="1"/>
  <c r="BJ504" i="1" a="1"/>
  <c r="BJ504" i="1" s="1"/>
  <c r="BG504" i="1" a="1"/>
  <c r="BG504" i="1" s="1"/>
  <c r="BF504" i="1" a="1"/>
  <c r="BF504" i="1" s="1"/>
  <c r="BF497" i="1" a="1"/>
  <c r="BF497" i="1" s="1"/>
  <c r="BG497" i="1" a="1"/>
  <c r="BG497" i="1" s="1"/>
  <c r="BH497" i="1" a="1"/>
  <c r="BH497" i="1" s="1"/>
  <c r="BI497" i="1" a="1"/>
  <c r="BI497" i="1" s="1"/>
  <c r="BJ497" i="1" a="1"/>
  <c r="BJ497" i="1" s="1"/>
  <c r="BC491" i="1" a="1"/>
  <c r="BC491" i="1" s="1"/>
  <c r="BF491" i="1" a="1"/>
  <c r="BF491" i="1" s="1"/>
  <c r="BG491" i="1" a="1"/>
  <c r="BG491" i="1" s="1"/>
  <c r="BH491" i="1" a="1"/>
  <c r="BH491" i="1" s="1"/>
  <c r="BJ491" i="1" a="1"/>
  <c r="BJ491" i="1" s="1"/>
  <c r="BI491" i="1" a="1"/>
  <c r="BI491" i="1" s="1"/>
  <c r="BH489" i="1" a="1"/>
  <c r="BH489" i="1" s="1"/>
  <c r="BI489" i="1" a="1"/>
  <c r="BI489" i="1" s="1"/>
  <c r="BJ489" i="1" a="1"/>
  <c r="BJ489" i="1" s="1"/>
  <c r="BF489" i="1" a="1"/>
  <c r="BF489" i="1" s="1"/>
  <c r="BG489" i="1" a="1"/>
  <c r="BG489" i="1" s="1"/>
  <c r="BB466" i="1" a="1"/>
  <c r="BB466" i="1" s="1"/>
  <c r="BF466" i="1" a="1"/>
  <c r="BF466" i="1" s="1"/>
  <c r="BG466" i="1" a="1"/>
  <c r="BG466" i="1" s="1"/>
  <c r="BH466" i="1" a="1"/>
  <c r="BH466" i="1" s="1"/>
  <c r="BJ466" i="1" a="1"/>
  <c r="BJ466" i="1" s="1"/>
  <c r="BI466" i="1" a="1"/>
  <c r="BI466" i="1" s="1"/>
  <c r="BD462" i="1" a="1"/>
  <c r="BD462" i="1" s="1"/>
  <c r="BG462" i="1" a="1"/>
  <c r="BG462" i="1" s="1"/>
  <c r="BH462" i="1" a="1"/>
  <c r="BH462" i="1" s="1"/>
  <c r="BI462" i="1" a="1"/>
  <c r="BI462" i="1" s="1"/>
  <c r="BJ462" i="1" a="1"/>
  <c r="BJ462" i="1" s="1"/>
  <c r="BF462" i="1" a="1"/>
  <c r="BF462" i="1" s="1"/>
  <c r="BB460" i="1" a="1"/>
  <c r="BB460" i="1" s="1"/>
  <c r="BI460" i="1" a="1"/>
  <c r="BI460" i="1" s="1"/>
  <c r="BJ460" i="1" a="1"/>
  <c r="BJ460" i="1" s="1"/>
  <c r="BF460" i="1" a="1"/>
  <c r="BF460" i="1" s="1"/>
  <c r="BH460" i="1" a="1"/>
  <c r="BH460" i="1" s="1"/>
  <c r="BG460" i="1" a="1"/>
  <c r="BG460" i="1" s="1"/>
  <c r="BB458" i="1" a="1"/>
  <c r="BB458" i="1" s="1"/>
  <c r="BF458" i="1" a="1"/>
  <c r="BF458" i="1" s="1"/>
  <c r="BG458" i="1" a="1"/>
  <c r="BG458" i="1" s="1"/>
  <c r="BH458" i="1" a="1"/>
  <c r="BH458" i="1" s="1"/>
  <c r="BJ458" i="1" a="1"/>
  <c r="BJ458" i="1" s="1"/>
  <c r="BI458" i="1" a="1"/>
  <c r="BI458" i="1" s="1"/>
  <c r="BB456" i="1" a="1"/>
  <c r="BB456" i="1" s="1"/>
  <c r="BF456" i="1" a="1"/>
  <c r="BF456" i="1" s="1"/>
  <c r="BG456" i="1" a="1"/>
  <c r="BG456" i="1" s="1"/>
  <c r="BH456" i="1" a="1"/>
  <c r="BH456" i="1" s="1"/>
  <c r="BI456" i="1" a="1"/>
  <c r="BI456" i="1" s="1"/>
  <c r="BJ456" i="1" a="1"/>
  <c r="BJ456" i="1" s="1"/>
  <c r="BI452" i="1" a="1"/>
  <c r="BI452" i="1" s="1"/>
  <c r="BJ452" i="1" a="1"/>
  <c r="BJ452" i="1" s="1"/>
  <c r="BF452" i="1" a="1"/>
  <c r="BF452" i="1" s="1"/>
  <c r="BH452" i="1" a="1"/>
  <c r="BH452" i="1" s="1"/>
  <c r="BG452" i="1" a="1"/>
  <c r="BG452" i="1" s="1"/>
  <c r="BF450" i="1" a="1"/>
  <c r="BF450" i="1" s="1"/>
  <c r="BG450" i="1" a="1"/>
  <c r="BG450" i="1" s="1"/>
  <c r="BH450" i="1" a="1"/>
  <c r="BH450" i="1" s="1"/>
  <c r="BJ450" i="1" a="1"/>
  <c r="BJ450" i="1" s="1"/>
  <c r="BI450" i="1" a="1"/>
  <c r="BI450" i="1" s="1"/>
  <c r="BF445" i="1" a="1"/>
  <c r="BF445" i="1" s="1"/>
  <c r="BG445" i="1" a="1"/>
  <c r="BG445" i="1" s="1"/>
  <c r="BH445" i="1" a="1"/>
  <c r="BH445" i="1" s="1"/>
  <c r="BI445" i="1" a="1"/>
  <c r="BI445" i="1" s="1"/>
  <c r="BJ445" i="1" a="1"/>
  <c r="BJ445" i="1" s="1"/>
  <c r="BC443" i="1" a="1"/>
  <c r="BC443" i="1" s="1"/>
  <c r="BF443" i="1" a="1"/>
  <c r="BF443" i="1" s="1"/>
  <c r="BG443" i="1" a="1"/>
  <c r="BG443" i="1" s="1"/>
  <c r="BH443" i="1" a="1"/>
  <c r="BH443" i="1" s="1"/>
  <c r="BI443" i="1" a="1"/>
  <c r="BI443" i="1" s="1"/>
  <c r="BJ443" i="1" a="1"/>
  <c r="BJ443" i="1" s="1"/>
  <c r="BC437" i="1" a="1"/>
  <c r="BC437" i="1" s="1"/>
  <c r="BF437" i="1" a="1"/>
  <c r="BF437" i="1" s="1"/>
  <c r="BG437" i="1" a="1"/>
  <c r="BG437" i="1" s="1"/>
  <c r="BH437" i="1" a="1"/>
  <c r="BH437" i="1" s="1"/>
  <c r="BI437" i="1" a="1"/>
  <c r="BI437" i="1" s="1"/>
  <c r="BJ437" i="1" a="1"/>
  <c r="BJ437" i="1" s="1"/>
  <c r="BC412" i="1" a="1"/>
  <c r="BC412" i="1" s="1"/>
  <c r="BI412" i="1" a="1"/>
  <c r="BI412" i="1" s="1"/>
  <c r="BJ412" i="1" a="1"/>
  <c r="BJ412" i="1" s="1"/>
  <c r="BF412" i="1" a="1"/>
  <c r="BF412" i="1" s="1"/>
  <c r="BH412" i="1" a="1"/>
  <c r="BH412" i="1" s="1"/>
  <c r="BG412" i="1" a="1"/>
  <c r="BG412" i="1" s="1"/>
  <c r="BB410" i="1" a="1"/>
  <c r="BB410" i="1" s="1"/>
  <c r="BF410" i="1" a="1"/>
  <c r="BF410" i="1" s="1"/>
  <c r="BG410" i="1" a="1"/>
  <c r="BG410" i="1" s="1"/>
  <c r="BH410" i="1" a="1"/>
  <c r="BH410" i="1" s="1"/>
  <c r="BJ410" i="1" a="1"/>
  <c r="BJ410" i="1" s="1"/>
  <c r="BI410" i="1" a="1"/>
  <c r="BI410" i="1" s="1"/>
  <c r="BB408" i="1" a="1"/>
  <c r="BB408" i="1" s="1"/>
  <c r="BF408" i="1" a="1"/>
  <c r="BF408" i="1" s="1"/>
  <c r="BG408" i="1" a="1"/>
  <c r="BG408" i="1" s="1"/>
  <c r="BH408" i="1" a="1"/>
  <c r="BH408" i="1" s="1"/>
  <c r="BI408" i="1" a="1"/>
  <c r="BI408" i="1" s="1"/>
  <c r="BJ408" i="1" a="1"/>
  <c r="BJ408" i="1" s="1"/>
  <c r="BC403" i="1" a="1"/>
  <c r="BC403" i="1" s="1"/>
  <c r="BF403" i="1" a="1"/>
  <c r="BF403" i="1" s="1"/>
  <c r="BG403" i="1" a="1"/>
  <c r="BG403" i="1" s="1"/>
  <c r="BH403" i="1" a="1"/>
  <c r="BH403" i="1" s="1"/>
  <c r="BI403" i="1" a="1"/>
  <c r="BI403" i="1" s="1"/>
  <c r="BJ403" i="1" a="1"/>
  <c r="BJ403" i="1" s="1"/>
  <c r="BH385" i="1" a="1"/>
  <c r="BH385" i="1" s="1"/>
  <c r="BI385" i="1" a="1"/>
  <c r="BI385" i="1" s="1"/>
  <c r="BJ385" i="1" a="1"/>
  <c r="BJ385" i="1" s="1"/>
  <c r="BG385" i="1" a="1"/>
  <c r="BG385" i="1" s="1"/>
  <c r="BF385" i="1" a="1"/>
  <c r="BF385" i="1" s="1"/>
  <c r="BC367" i="1" a="1"/>
  <c r="BC367" i="1" s="1"/>
  <c r="BJ367" i="1" a="1"/>
  <c r="BJ367" i="1" s="1"/>
  <c r="BF367" i="1" a="1"/>
  <c r="BF367" i="1" s="1"/>
  <c r="BG367" i="1" a="1"/>
  <c r="BG367" i="1" s="1"/>
  <c r="BH367" i="1" a="1"/>
  <c r="BH367" i="1" s="1"/>
  <c r="BI367" i="1" a="1"/>
  <c r="BI367" i="1" s="1"/>
  <c r="BC365" i="1" a="1"/>
  <c r="BC365" i="1" s="1"/>
  <c r="BJ365" i="1" a="1"/>
  <c r="BJ365" i="1" s="1"/>
  <c r="BF365" i="1" a="1"/>
  <c r="BF365" i="1" s="1"/>
  <c r="BG365" i="1" a="1"/>
  <c r="BG365" i="1" s="1"/>
  <c r="BH365" i="1" a="1"/>
  <c r="BH365" i="1" s="1"/>
  <c r="BI365" i="1" a="1"/>
  <c r="BI365" i="1" s="1"/>
  <c r="BA361" i="1" a="1"/>
  <c r="BA361" i="1" s="1"/>
  <c r="BH361" i="1" a="1"/>
  <c r="BH361" i="1" s="1"/>
  <c r="BI361" i="1" a="1"/>
  <c r="BI361" i="1" s="1"/>
  <c r="BJ361" i="1" a="1"/>
  <c r="BJ361" i="1" s="1"/>
  <c r="BF361" i="1" a="1"/>
  <c r="BF361" i="1" s="1"/>
  <c r="BG361" i="1" a="1"/>
  <c r="BG361" i="1" s="1"/>
  <c r="BC358" i="1" a="1"/>
  <c r="BC358" i="1" s="1"/>
  <c r="BF358" i="1" a="1"/>
  <c r="BF358" i="1" s="1"/>
  <c r="BG358" i="1" a="1"/>
  <c r="BG358" i="1" s="1"/>
  <c r="BH358" i="1" a="1"/>
  <c r="BH358" i="1" s="1"/>
  <c r="BI358" i="1" a="1"/>
  <c r="BI358" i="1" s="1"/>
  <c r="BJ358" i="1" a="1"/>
  <c r="BJ358" i="1" s="1"/>
  <c r="BB311" i="1" a="1"/>
  <c r="BB311" i="1" s="1"/>
  <c r="BF311" i="1" a="1"/>
  <c r="BF311" i="1" s="1"/>
  <c r="BG311" i="1" a="1"/>
  <c r="BG311" i="1" s="1"/>
  <c r="BH311" i="1" a="1"/>
  <c r="BH311" i="1" s="1"/>
  <c r="BJ311" i="1" a="1"/>
  <c r="BJ311" i="1" s="1"/>
  <c r="BI311" i="1" a="1"/>
  <c r="BI311" i="1" s="1"/>
  <c r="BC305" i="1" a="1"/>
  <c r="BC305" i="1" s="1"/>
  <c r="BF305" i="1" a="1"/>
  <c r="BF305" i="1" s="1"/>
  <c r="BG305" i="1" a="1"/>
  <c r="BG305" i="1" s="1"/>
  <c r="BI305" i="1" a="1"/>
  <c r="BI305" i="1" s="1"/>
  <c r="BJ305" i="1" a="1"/>
  <c r="BJ305" i="1" s="1"/>
  <c r="BH305" i="1" a="1"/>
  <c r="BH305" i="1" s="1"/>
  <c r="BA301" i="1" a="1"/>
  <c r="BA301" i="1" s="1"/>
  <c r="BH301" i="1" a="1"/>
  <c r="BH301" i="1" s="1"/>
  <c r="BI301" i="1" a="1"/>
  <c r="BI301" i="1" s="1"/>
  <c r="BJ301" i="1" a="1"/>
  <c r="BJ301" i="1" s="1"/>
  <c r="BF301" i="1" a="1"/>
  <c r="BF301" i="1" s="1"/>
  <c r="BG301" i="1" a="1"/>
  <c r="BG301" i="1" s="1"/>
  <c r="BI288" i="1" a="1"/>
  <c r="BI288" i="1" s="1"/>
  <c r="BJ288" i="1" a="1"/>
  <c r="BJ288" i="1" s="1"/>
  <c r="BF288" i="1" a="1"/>
  <c r="BF288" i="1" s="1"/>
  <c r="BG288" i="1" a="1"/>
  <c r="BG288" i="1" s="1"/>
  <c r="BH288" i="1" a="1"/>
  <c r="BH288" i="1" s="1"/>
  <c r="BC243" i="1" a="1"/>
  <c r="BC243" i="1" s="1"/>
  <c r="BF243" i="1" a="1"/>
  <c r="BF243" i="1" s="1"/>
  <c r="BG243" i="1" a="1"/>
  <c r="BG243" i="1" s="1"/>
  <c r="BH243" i="1" a="1"/>
  <c r="BH243" i="1" s="1"/>
  <c r="BJ243" i="1" a="1"/>
  <c r="BJ243" i="1" s="1"/>
  <c r="BI243" i="1" a="1"/>
  <c r="BI243" i="1" s="1"/>
  <c r="BC205" i="1" a="1"/>
  <c r="BC205" i="1" s="1"/>
  <c r="BJ205" i="1" a="1"/>
  <c r="BJ205" i="1" s="1"/>
  <c r="BF205" i="1" a="1"/>
  <c r="BF205" i="1" s="1"/>
  <c r="BG205" i="1" a="1"/>
  <c r="BG205" i="1" s="1"/>
  <c r="BH205" i="1" a="1"/>
  <c r="BH205" i="1" s="1"/>
  <c r="BI205" i="1" a="1"/>
  <c r="BI205" i="1" s="1"/>
  <c r="BC200" i="1" a="1"/>
  <c r="BC200" i="1" s="1"/>
  <c r="BH200" i="1" a="1"/>
  <c r="BH200" i="1" s="1"/>
  <c r="BI200" i="1" a="1"/>
  <c r="BI200" i="1" s="1"/>
  <c r="BJ200" i="1" a="1"/>
  <c r="BJ200" i="1" s="1"/>
  <c r="BF200" i="1" a="1"/>
  <c r="BF200" i="1" s="1"/>
  <c r="BG200" i="1" a="1"/>
  <c r="BG200" i="1" s="1"/>
  <c r="BC196" i="1" a="1"/>
  <c r="BC196" i="1" s="1"/>
  <c r="BG196" i="1" a="1"/>
  <c r="BG196" i="1" s="1"/>
  <c r="BH196" i="1" a="1"/>
  <c r="BH196" i="1" s="1"/>
  <c r="BI196" i="1" a="1"/>
  <c r="BI196" i="1" s="1"/>
  <c r="BJ196" i="1" a="1"/>
  <c r="BJ196" i="1" s="1"/>
  <c r="BF196" i="1" a="1"/>
  <c r="BF196" i="1" s="1"/>
  <c r="BB190" i="1" a="1"/>
  <c r="BB190" i="1" s="1"/>
  <c r="BI190" i="1" a="1"/>
  <c r="BI190" i="1" s="1"/>
  <c r="BJ190" i="1" a="1"/>
  <c r="BJ190" i="1" s="1"/>
  <c r="BF190" i="1" a="1"/>
  <c r="BF190" i="1" s="1"/>
  <c r="BG190" i="1" a="1"/>
  <c r="BG190" i="1" s="1"/>
  <c r="BH190" i="1" a="1"/>
  <c r="BH190" i="1" s="1"/>
  <c r="BD185" i="1" a="1"/>
  <c r="BD185" i="1" s="1"/>
  <c r="BG185" i="1" a="1"/>
  <c r="BG185" i="1" s="1"/>
  <c r="BH185" i="1" a="1"/>
  <c r="BH185" i="1" s="1"/>
  <c r="BI185" i="1" a="1"/>
  <c r="BI185" i="1" s="1"/>
  <c r="BJ185" i="1" a="1"/>
  <c r="BJ185" i="1" s="1"/>
  <c r="BF185" i="1" a="1"/>
  <c r="BF185" i="1" s="1"/>
  <c r="BC180" i="1" a="1"/>
  <c r="BC180" i="1" s="1"/>
  <c r="BG180" i="1" a="1"/>
  <c r="BG180" i="1" s="1"/>
  <c r="BH180" i="1" a="1"/>
  <c r="BH180" i="1" s="1"/>
  <c r="BI180" i="1" a="1"/>
  <c r="BI180" i="1" s="1"/>
  <c r="BJ180" i="1" a="1"/>
  <c r="BJ180" i="1" s="1"/>
  <c r="BF180" i="1" a="1"/>
  <c r="BF180" i="1" s="1"/>
  <c r="BA170" i="1" a="1"/>
  <c r="BA170" i="1" s="1"/>
  <c r="BI170" i="1" a="1"/>
  <c r="BI170" i="1" s="1"/>
  <c r="BJ170" i="1" a="1"/>
  <c r="BJ170" i="1" s="1"/>
  <c r="BF170" i="1" a="1"/>
  <c r="BF170" i="1" s="1"/>
  <c r="BG170" i="1" a="1"/>
  <c r="BG170" i="1" s="1"/>
  <c r="BH170" i="1" a="1"/>
  <c r="BH170" i="1" s="1"/>
  <c r="BA150" i="1" a="1"/>
  <c r="BA150" i="1" s="1"/>
  <c r="BH150" i="1" a="1"/>
  <c r="BH150" i="1" s="1"/>
  <c r="BI150" i="1" a="1"/>
  <c r="BI150" i="1" s="1"/>
  <c r="BF150" i="1" a="1"/>
  <c r="BF150" i="1" s="1"/>
  <c r="BG150" i="1" a="1"/>
  <c r="BG150" i="1" s="1"/>
  <c r="BJ150" i="1" a="1"/>
  <c r="BJ150" i="1" s="1"/>
  <c r="BF146" i="1" a="1"/>
  <c r="BF146" i="1" s="1"/>
  <c r="BG146" i="1" a="1"/>
  <c r="BG146" i="1" s="1"/>
  <c r="BI146" i="1" a="1"/>
  <c r="BI146" i="1" s="1"/>
  <c r="BJ146" i="1" a="1"/>
  <c r="BJ146" i="1" s="1"/>
  <c r="BH146" i="1" a="1"/>
  <c r="BH146" i="1" s="1"/>
  <c r="BC144" i="1" a="1"/>
  <c r="BC144" i="1" s="1"/>
  <c r="BI144" i="1" a="1"/>
  <c r="BI144" i="1" s="1"/>
  <c r="BJ144" i="1" a="1"/>
  <c r="BJ144" i="1" s="1"/>
  <c r="BF144" i="1" a="1"/>
  <c r="BF144" i="1" s="1"/>
  <c r="BG144" i="1" a="1"/>
  <c r="BG144" i="1" s="1"/>
  <c r="BH144" i="1" a="1"/>
  <c r="BH144" i="1" s="1"/>
  <c r="BA140" i="1" a="1"/>
  <c r="BA140" i="1" s="1"/>
  <c r="BJ140" i="1" a="1"/>
  <c r="BJ140" i="1" s="1"/>
  <c r="BG140" i="1" a="1"/>
  <c r="BG140" i="1" s="1"/>
  <c r="BF140" i="1" a="1"/>
  <c r="BF140" i="1" s="1"/>
  <c r="BH140" i="1" a="1"/>
  <c r="BH140" i="1" s="1"/>
  <c r="BI140" i="1" a="1"/>
  <c r="BI140" i="1" s="1"/>
  <c r="BJ135" i="1" a="1"/>
  <c r="BJ135" i="1" s="1"/>
  <c r="BF135" i="1" a="1"/>
  <c r="BF135" i="1" s="1"/>
  <c r="BG135" i="1" a="1"/>
  <c r="BG135" i="1" s="1"/>
  <c r="BH135" i="1" a="1"/>
  <c r="BH135" i="1" s="1"/>
  <c r="BI135" i="1" a="1"/>
  <c r="BI135" i="1" s="1"/>
  <c r="BB131" i="1" a="1"/>
  <c r="BB131" i="1" s="1"/>
  <c r="BF131" i="1" a="1"/>
  <c r="BF131" i="1" s="1"/>
  <c r="BG131" i="1" a="1"/>
  <c r="BG131" i="1" s="1"/>
  <c r="BH131" i="1" a="1"/>
  <c r="BH131" i="1" s="1"/>
  <c r="BI131" i="1" a="1"/>
  <c r="BI131" i="1" s="1"/>
  <c r="BJ131" i="1" a="1"/>
  <c r="BJ131" i="1" s="1"/>
  <c r="BC125" i="1" a="1"/>
  <c r="BC125" i="1" s="1"/>
  <c r="BF125" i="1" a="1"/>
  <c r="BF125" i="1" s="1"/>
  <c r="BG125" i="1" a="1"/>
  <c r="BG125" i="1" s="1"/>
  <c r="BH125" i="1" a="1"/>
  <c r="BH125" i="1" s="1"/>
  <c r="BI125" i="1" a="1"/>
  <c r="BI125" i="1" s="1"/>
  <c r="BJ125" i="1" a="1"/>
  <c r="BJ125" i="1" s="1"/>
  <c r="BC117" i="1" a="1"/>
  <c r="BC117" i="1" s="1"/>
  <c r="BH117" i="1" a="1"/>
  <c r="BH117" i="1" s="1"/>
  <c r="BI117" i="1" a="1"/>
  <c r="BI117" i="1" s="1"/>
  <c r="BJ117" i="1" a="1"/>
  <c r="BJ117" i="1" s="1"/>
  <c r="BF117" i="1" a="1"/>
  <c r="BF117" i="1" s="1"/>
  <c r="BG117" i="1" a="1"/>
  <c r="BG117" i="1" s="1"/>
  <c r="BI113" i="1" a="1"/>
  <c r="BI113" i="1" s="1"/>
  <c r="BF113" i="1" a="1"/>
  <c r="BF113" i="1" s="1"/>
  <c r="BG113" i="1" a="1"/>
  <c r="BG113" i="1" s="1"/>
  <c r="BJ113" i="1" a="1"/>
  <c r="BJ113" i="1" s="1"/>
  <c r="BH113" i="1" a="1"/>
  <c r="BH113" i="1" s="1"/>
  <c r="BC111" i="1" a="1"/>
  <c r="BC111" i="1" s="1"/>
  <c r="BH111" i="1" a="1"/>
  <c r="BH111" i="1" s="1"/>
  <c r="BI111" i="1" a="1"/>
  <c r="BI111" i="1" s="1"/>
  <c r="BJ111" i="1" a="1"/>
  <c r="BJ111" i="1" s="1"/>
  <c r="BF111" i="1" a="1"/>
  <c r="BF111" i="1" s="1"/>
  <c r="BG111" i="1" a="1"/>
  <c r="BG111" i="1" s="1"/>
  <c r="BA84" i="1" a="1"/>
  <c r="BA84" i="1" s="1"/>
  <c r="BI84" i="1" a="1"/>
  <c r="BI84" i="1" s="1"/>
  <c r="BF84" i="1" a="1"/>
  <c r="BF84" i="1" s="1"/>
  <c r="BG84" i="1" a="1"/>
  <c r="BG84" i="1" s="1"/>
  <c r="BJ84" i="1" a="1"/>
  <c r="BJ84" i="1" s="1"/>
  <c r="BH84" i="1" a="1"/>
  <c r="BH84" i="1" s="1"/>
  <c r="BJ61" i="1" a="1"/>
  <c r="BJ61" i="1" s="1"/>
  <c r="BF61" i="1" a="1"/>
  <c r="BF61" i="1" s="1"/>
  <c r="BG61" i="1" a="1"/>
  <c r="BG61" i="1" s="1"/>
  <c r="BH61" i="1" a="1"/>
  <c r="BH61" i="1" s="1"/>
  <c r="BI61" i="1" a="1"/>
  <c r="BI61" i="1" s="1"/>
  <c r="BC59" i="1" a="1"/>
  <c r="BC59" i="1" s="1"/>
  <c r="BI59" i="1" a="1"/>
  <c r="BI59" i="1" s="1"/>
  <c r="BJ59" i="1" a="1"/>
  <c r="BJ59" i="1" s="1"/>
  <c r="BF59" i="1" a="1"/>
  <c r="BF59" i="1" s="1"/>
  <c r="BG59" i="1" a="1"/>
  <c r="BG59" i="1" s="1"/>
  <c r="BH59" i="1" a="1"/>
  <c r="BH59" i="1" s="1"/>
  <c r="BG55" i="1" a="1"/>
  <c r="BG55" i="1" s="1"/>
  <c r="BI55" i="1" a="1"/>
  <c r="BI55" i="1" s="1"/>
  <c r="BJ55" i="1" a="1"/>
  <c r="BJ55" i="1" s="1"/>
  <c r="BF55" i="1" a="1"/>
  <c r="BF55" i="1" s="1"/>
  <c r="BH55" i="1" a="1"/>
  <c r="BH55" i="1" s="1"/>
  <c r="BJ53" i="1" a="1"/>
  <c r="BJ53" i="1" s="1"/>
  <c r="BF53" i="1" a="1"/>
  <c r="BF53" i="1" s="1"/>
  <c r="BG53" i="1" a="1"/>
  <c r="BG53" i="1" s="1"/>
  <c r="BH53" i="1" a="1"/>
  <c r="BH53" i="1" s="1"/>
  <c r="BI53" i="1" a="1"/>
  <c r="BI53" i="1" s="1"/>
  <c r="BG41" i="1" a="1"/>
  <c r="BG41" i="1" s="1"/>
  <c r="BH41" i="1" a="1"/>
  <c r="BH41" i="1" s="1"/>
  <c r="BI41" i="1" a="1"/>
  <c r="BI41" i="1" s="1"/>
  <c r="BJ41" i="1" a="1"/>
  <c r="BJ41" i="1" s="1"/>
  <c r="BF41" i="1" a="1"/>
  <c r="BF41" i="1" s="1"/>
  <c r="BH955" i="1" a="1"/>
  <c r="BH955" i="1" s="1"/>
  <c r="BC27" i="1" a="1"/>
  <c r="BC27" i="1" s="1"/>
  <c r="BH27" i="1" a="1"/>
  <c r="BH27" i="1" s="1"/>
  <c r="BI27" i="1" a="1"/>
  <c r="BI27" i="1" s="1"/>
  <c r="BG27" i="1" a="1"/>
  <c r="BG27" i="1" s="1"/>
  <c r="BJ27" i="1" a="1"/>
  <c r="BJ27" i="1" s="1"/>
  <c r="BF27" i="1" a="1"/>
  <c r="BF27" i="1" s="1"/>
  <c r="BH949" i="1" a="1"/>
  <c r="BH949" i="1" s="1"/>
  <c r="BI949" i="1" a="1"/>
  <c r="BI949" i="1" s="1"/>
  <c r="BJ949" i="1" a="1"/>
  <c r="BJ949" i="1" s="1"/>
  <c r="BG949" i="1" a="1"/>
  <c r="BG949" i="1" s="1"/>
  <c r="BA1007" i="1" a="1"/>
  <c r="BA1007" i="1" s="1"/>
  <c r="BF1007" i="1" a="1"/>
  <c r="BF1007" i="1" s="1"/>
  <c r="BG1007" i="1" a="1"/>
  <c r="BG1007" i="1" s="1"/>
  <c r="BH1007" i="1" a="1"/>
  <c r="BH1007" i="1" s="1"/>
  <c r="BI1007" i="1" a="1"/>
  <c r="BI1007" i="1" s="1"/>
  <c r="BC1000" i="1" a="1"/>
  <c r="BC1000" i="1" s="1"/>
  <c r="BH1000" i="1" a="1"/>
  <c r="BH1000" i="1" s="1"/>
  <c r="BI1000" i="1" a="1"/>
  <c r="BI1000" i="1" s="1"/>
  <c r="BJ1000" i="1" a="1"/>
  <c r="BJ1000" i="1" s="1"/>
  <c r="BG1000" i="1" a="1"/>
  <c r="BG1000" i="1" s="1"/>
  <c r="BB978" i="1" a="1"/>
  <c r="BB978" i="1" s="1"/>
  <c r="BF978" i="1" a="1"/>
  <c r="BF978" i="1" s="1"/>
  <c r="BG978" i="1" a="1"/>
  <c r="BG978" i="1" s="1"/>
  <c r="BH978" i="1" a="1"/>
  <c r="BH978" i="1" s="1"/>
  <c r="BI978" i="1" a="1"/>
  <c r="BI978" i="1" s="1"/>
  <c r="BD973" i="1" a="1"/>
  <c r="BD973" i="1" s="1"/>
  <c r="BF973" i="1" a="1"/>
  <c r="BF973" i="1" s="1"/>
  <c r="BG973" i="1" a="1"/>
  <c r="BG973" i="1" s="1"/>
  <c r="BH973" i="1" a="1"/>
  <c r="BH973" i="1" s="1"/>
  <c r="BI973" i="1" a="1"/>
  <c r="BI973" i="1" s="1"/>
  <c r="BJ973" i="1" a="1"/>
  <c r="BJ973" i="1" s="1"/>
  <c r="BC919" i="1" a="1"/>
  <c r="BC919" i="1" s="1"/>
  <c r="BG919" i="1" a="1"/>
  <c r="BG919" i="1" s="1"/>
  <c r="BH919" i="1" a="1"/>
  <c r="BH919" i="1" s="1"/>
  <c r="BI919" i="1" a="1"/>
  <c r="BI919" i="1" s="1"/>
  <c r="BJ919" i="1" a="1"/>
  <c r="BJ919" i="1" s="1"/>
  <c r="BF919" i="1" a="1"/>
  <c r="BF919" i="1" s="1"/>
  <c r="BB862" i="1" a="1"/>
  <c r="BB862" i="1" s="1"/>
  <c r="BF862" i="1" a="1"/>
  <c r="BF862" i="1" s="1"/>
  <c r="BG862" i="1" a="1"/>
  <c r="BG862" i="1" s="1"/>
  <c r="BH862" i="1" a="1"/>
  <c r="BH862" i="1" s="1"/>
  <c r="BI862" i="1" a="1"/>
  <c r="BI862" i="1" s="1"/>
  <c r="BJ862" i="1" a="1"/>
  <c r="BJ862" i="1" s="1"/>
  <c r="BD858" i="1" a="1"/>
  <c r="BD858" i="1" s="1"/>
  <c r="BF858" i="1" a="1"/>
  <c r="BF858" i="1" s="1"/>
  <c r="BG858" i="1" a="1"/>
  <c r="BG858" i="1" s="1"/>
  <c r="BH858" i="1" a="1"/>
  <c r="BH858" i="1" s="1"/>
  <c r="BJ858" i="1" a="1"/>
  <c r="BJ858" i="1" s="1"/>
  <c r="BI765" i="1" a="1"/>
  <c r="BI765" i="1" s="1"/>
  <c r="BJ765" i="1" a="1"/>
  <c r="BJ765" i="1" s="1"/>
  <c r="BF765" i="1" a="1"/>
  <c r="BF765" i="1" s="1"/>
  <c r="BH765" i="1" a="1"/>
  <c r="BH765" i="1" s="1"/>
  <c r="BG765" i="1" a="1"/>
  <c r="BG765" i="1" s="1"/>
  <c r="CB744" i="1"/>
  <c r="BH688" i="1" a="1"/>
  <c r="BH688" i="1" s="1"/>
  <c r="BI688" i="1" a="1"/>
  <c r="BI688" i="1" s="1"/>
  <c r="BJ688" i="1" a="1"/>
  <c r="BJ688" i="1" s="1"/>
  <c r="BF688" i="1" a="1"/>
  <c r="BF688" i="1" s="1"/>
  <c r="BG688" i="1" a="1"/>
  <c r="BG688" i="1" s="1"/>
  <c r="BC639" i="1" a="1"/>
  <c r="BC639" i="1" s="1"/>
  <c r="BJ639" i="1" a="1"/>
  <c r="BJ639" i="1" s="1"/>
  <c r="BF639" i="1" a="1"/>
  <c r="BF639" i="1" s="1"/>
  <c r="BG639" i="1" a="1"/>
  <c r="BG639" i="1" s="1"/>
  <c r="BI639" i="1" a="1"/>
  <c r="BI639" i="1" s="1"/>
  <c r="BH639" i="1" a="1"/>
  <c r="BH639" i="1" s="1"/>
  <c r="BP1010" i="1" a="1"/>
  <c r="BP1010" i="1" s="1"/>
  <c r="BV1010" i="1" a="1"/>
  <c r="BV1010" i="1" s="1"/>
  <c r="AO1010" i="1"/>
  <c r="BC1009" i="1" a="1"/>
  <c r="BC1009" i="1" s="1"/>
  <c r="BI1009" i="1" a="1"/>
  <c r="BI1009" i="1" s="1"/>
  <c r="BJ1009" i="1" a="1"/>
  <c r="BJ1009" i="1" s="1"/>
  <c r="BF1009" i="1" a="1"/>
  <c r="BF1009" i="1" s="1"/>
  <c r="BH1009" i="1" a="1"/>
  <c r="BH1009" i="1" s="1"/>
  <c r="BC1004" i="1" a="1"/>
  <c r="BC1004" i="1" s="1"/>
  <c r="BH1004" i="1" a="1"/>
  <c r="BH1004" i="1" s="1"/>
  <c r="BI1004" i="1" a="1"/>
  <c r="BI1004" i="1" s="1"/>
  <c r="BJ1004" i="1" a="1"/>
  <c r="BJ1004" i="1" s="1"/>
  <c r="BF1004" i="1" a="1"/>
  <c r="BF1004" i="1" s="1"/>
  <c r="BO1003" i="1" a="1"/>
  <c r="BO1003" i="1" s="1"/>
  <c r="BX1003" i="1" a="1"/>
  <c r="BX1003" i="1" s="1"/>
  <c r="AO1003" i="1"/>
  <c r="BB1002" i="1" a="1"/>
  <c r="BB1002" i="1" s="1"/>
  <c r="BF1002" i="1" a="1"/>
  <c r="BF1002" i="1" s="1"/>
  <c r="BG1002" i="1" a="1"/>
  <c r="BG1002" i="1" s="1"/>
  <c r="BH1002" i="1" a="1"/>
  <c r="BH1002" i="1" s="1"/>
  <c r="BI1002" i="1" a="1"/>
  <c r="BI1002" i="1" s="1"/>
  <c r="BJ1002" i="1" a="1"/>
  <c r="BJ1002" i="1" s="1"/>
  <c r="BC998" i="1" a="1"/>
  <c r="BC998" i="1" s="1"/>
  <c r="BF998" i="1" a="1"/>
  <c r="BF998" i="1" s="1"/>
  <c r="BG998" i="1" a="1"/>
  <c r="BG998" i="1" s="1"/>
  <c r="BH998" i="1" a="1"/>
  <c r="BH998" i="1" s="1"/>
  <c r="BI998" i="1" a="1"/>
  <c r="BI998" i="1" s="1"/>
  <c r="BJ998" i="1" a="1"/>
  <c r="BJ998" i="1" s="1"/>
  <c r="BP989" i="1" a="1"/>
  <c r="BP989" i="1" s="1"/>
  <c r="BX989" i="1" a="1"/>
  <c r="BX989" i="1" s="1"/>
  <c r="AO989" i="1"/>
  <c r="BB986" i="1" a="1"/>
  <c r="BB986" i="1" s="1"/>
  <c r="BJ986" i="1" a="1"/>
  <c r="BJ986" i="1" s="1"/>
  <c r="BF986" i="1" a="1"/>
  <c r="BF986" i="1" s="1"/>
  <c r="BG986" i="1" a="1"/>
  <c r="BG986" i="1" s="1"/>
  <c r="BI986" i="1" a="1"/>
  <c r="BI986" i="1" s="1"/>
  <c r="BW985" i="1" a="1"/>
  <c r="BW985" i="1" s="1"/>
  <c r="BU985" i="1" a="1"/>
  <c r="BU985" i="1" s="1"/>
  <c r="BA984" i="1" a="1"/>
  <c r="BA984" i="1" s="1"/>
  <c r="BF984" i="1" a="1"/>
  <c r="BF984" i="1" s="1"/>
  <c r="BG984" i="1" a="1"/>
  <c r="BG984" i="1" s="1"/>
  <c r="BH984" i="1" a="1"/>
  <c r="BH984" i="1" s="1"/>
  <c r="BI984" i="1" a="1"/>
  <c r="BI984" i="1" s="1"/>
  <c r="BJ984" i="1" a="1"/>
  <c r="BJ984" i="1" s="1"/>
  <c r="BP983" i="1" a="1"/>
  <c r="BP983" i="1" s="1"/>
  <c r="BV983" i="1" a="1"/>
  <c r="BV983" i="1" s="1"/>
  <c r="AO983" i="1"/>
  <c r="BC982" i="1" a="1"/>
  <c r="BC982" i="1" s="1"/>
  <c r="BJ982" i="1" a="1"/>
  <c r="BJ982" i="1" s="1"/>
  <c r="BF982" i="1" a="1"/>
  <c r="BF982" i="1" s="1"/>
  <c r="BG982" i="1" a="1"/>
  <c r="BG982" i="1" s="1"/>
  <c r="BI982" i="1" a="1"/>
  <c r="BI982" i="1" s="1"/>
  <c r="BR974" i="1" a="1"/>
  <c r="BR974" i="1" s="1"/>
  <c r="BV974" i="1" a="1"/>
  <c r="BV974" i="1" s="1"/>
  <c r="BB962" i="1" a="1"/>
  <c r="BB962" i="1" s="1"/>
  <c r="BF962" i="1" a="1"/>
  <c r="BF962" i="1" s="1"/>
  <c r="BG962" i="1" a="1"/>
  <c r="BG962" i="1" s="1"/>
  <c r="BH962" i="1" a="1"/>
  <c r="BH962" i="1" s="1"/>
  <c r="BI962" i="1" a="1"/>
  <c r="BI962" i="1" s="1"/>
  <c r="BQ961" i="1" a="1"/>
  <c r="BQ961" i="1" s="1"/>
  <c r="BW961" i="1" a="1"/>
  <c r="BW961" i="1" s="1"/>
  <c r="BA960" i="1" a="1"/>
  <c r="BA960" i="1" s="1"/>
  <c r="BJ960" i="1" a="1"/>
  <c r="BJ960" i="1" s="1"/>
  <c r="BF960" i="1" a="1"/>
  <c r="BF960" i="1" s="1"/>
  <c r="BG960" i="1" a="1"/>
  <c r="BG960" i="1" s="1"/>
  <c r="BI960" i="1" a="1"/>
  <c r="BI960" i="1" s="1"/>
  <c r="BQ956" i="1" a="1"/>
  <c r="BQ956" i="1" s="1"/>
  <c r="BX956" i="1" a="1"/>
  <c r="BX956" i="1" s="1"/>
  <c r="BP954" i="1" a="1"/>
  <c r="BP954" i="1" s="1"/>
  <c r="AO954" i="1"/>
  <c r="BO952" i="1" a="1"/>
  <c r="BO952" i="1" s="1"/>
  <c r="BT952" i="1" a="1"/>
  <c r="BT952" i="1" s="1"/>
  <c r="BC951" i="1" a="1"/>
  <c r="BC951" i="1" s="1"/>
  <c r="BJ951" i="1" a="1"/>
  <c r="BJ951" i="1" s="1"/>
  <c r="BF951" i="1" a="1"/>
  <c r="BF951" i="1" s="1"/>
  <c r="BG951" i="1" a="1"/>
  <c r="BG951" i="1" s="1"/>
  <c r="BI951" i="1" a="1"/>
  <c r="BI951" i="1" s="1"/>
  <c r="BC944" i="1" a="1"/>
  <c r="BC944" i="1" s="1"/>
  <c r="BG944" i="1" a="1"/>
  <c r="BG944" i="1" s="1"/>
  <c r="BH944" i="1" a="1"/>
  <c r="BH944" i="1" s="1"/>
  <c r="BI944" i="1" a="1"/>
  <c r="BI944" i="1" s="1"/>
  <c r="BJ944" i="1" a="1"/>
  <c r="BJ944" i="1" s="1"/>
  <c r="BF944" i="1" a="1"/>
  <c r="BF944" i="1" s="1"/>
  <c r="BU936" i="1" a="1"/>
  <c r="BU936" i="1" s="1"/>
  <c r="BX936" i="1" a="1"/>
  <c r="BX936" i="1" s="1"/>
  <c r="BE935" i="1" a="1"/>
  <c r="BE935" i="1" s="1"/>
  <c r="BF935" i="1" a="1"/>
  <c r="BF935" i="1" s="1"/>
  <c r="BG935" i="1" a="1"/>
  <c r="BG935" i="1" s="1"/>
  <c r="BH935" i="1" a="1"/>
  <c r="BH935" i="1" s="1"/>
  <c r="BI935" i="1" a="1"/>
  <c r="BI935" i="1" s="1"/>
  <c r="BJ935" i="1" a="1"/>
  <c r="BJ935" i="1" s="1"/>
  <c r="BT932" i="1" a="1"/>
  <c r="BT932" i="1" s="1"/>
  <c r="BV932" i="1" a="1"/>
  <c r="BV932" i="1" s="1"/>
  <c r="BF931" i="1" a="1"/>
  <c r="BF931" i="1" s="1"/>
  <c r="BG931" i="1" a="1"/>
  <c r="BG931" i="1" s="1"/>
  <c r="BH931" i="1" a="1"/>
  <c r="BH931" i="1" s="1"/>
  <c r="BI931" i="1" a="1"/>
  <c r="BI931" i="1" s="1"/>
  <c r="BJ931" i="1" a="1"/>
  <c r="BJ931" i="1" s="1"/>
  <c r="BC921" i="1" a="1"/>
  <c r="BC921" i="1" s="1"/>
  <c r="BJ921" i="1" a="1"/>
  <c r="BJ921" i="1" s="1"/>
  <c r="BF921" i="1" a="1"/>
  <c r="BF921" i="1" s="1"/>
  <c r="BG921" i="1" a="1"/>
  <c r="BG921" i="1" s="1"/>
  <c r="BI921" i="1" a="1"/>
  <c r="BI921" i="1" s="1"/>
  <c r="BH921" i="1" a="1"/>
  <c r="BH921" i="1" s="1"/>
  <c r="BA917" i="1" a="1"/>
  <c r="BA917" i="1" s="1"/>
  <c r="BJ917" i="1" a="1"/>
  <c r="BJ917" i="1" s="1"/>
  <c r="BF917" i="1" a="1"/>
  <c r="BF917" i="1" s="1"/>
  <c r="BG917" i="1" a="1"/>
  <c r="BG917" i="1" s="1"/>
  <c r="BH917" i="1" a="1"/>
  <c r="BH917" i="1" s="1"/>
  <c r="BI917" i="1" a="1"/>
  <c r="BI917" i="1" s="1"/>
  <c r="BI911" i="1" a="1"/>
  <c r="BI911" i="1" s="1"/>
  <c r="BJ911" i="1" a="1"/>
  <c r="BJ911" i="1" s="1"/>
  <c r="BF911" i="1" a="1"/>
  <c r="BF911" i="1" s="1"/>
  <c r="BH911" i="1" a="1"/>
  <c r="BH911" i="1" s="1"/>
  <c r="BG911" i="1" a="1"/>
  <c r="BG911" i="1" s="1"/>
  <c r="BA900" i="1" a="1"/>
  <c r="BA900" i="1" s="1"/>
  <c r="BI900" i="1" a="1"/>
  <c r="BI900" i="1" s="1"/>
  <c r="BJ900" i="1" a="1"/>
  <c r="BJ900" i="1" s="1"/>
  <c r="BF900" i="1" a="1"/>
  <c r="BF900" i="1" s="1"/>
  <c r="BH900" i="1" a="1"/>
  <c r="BH900" i="1" s="1"/>
  <c r="BG900" i="1" a="1"/>
  <c r="BG900" i="1" s="1"/>
  <c r="BC891" i="1" a="1"/>
  <c r="BC891" i="1" s="1"/>
  <c r="BG891" i="1" a="1"/>
  <c r="BG891" i="1" s="1"/>
  <c r="BH891" i="1" a="1"/>
  <c r="BH891" i="1" s="1"/>
  <c r="BI891" i="1" a="1"/>
  <c r="BI891" i="1" s="1"/>
  <c r="BJ891" i="1" a="1"/>
  <c r="BJ891" i="1" s="1"/>
  <c r="BF891" i="1" a="1"/>
  <c r="BF891" i="1" s="1"/>
  <c r="BA867" i="1" a="1"/>
  <c r="BA867" i="1" s="1"/>
  <c r="BF867" i="1" a="1"/>
  <c r="BF867" i="1" s="1"/>
  <c r="BG867" i="1" a="1"/>
  <c r="BG867" i="1" s="1"/>
  <c r="BH867" i="1" a="1"/>
  <c r="BH867" i="1" s="1"/>
  <c r="BJ867" i="1" a="1"/>
  <c r="BJ867" i="1" s="1"/>
  <c r="BI867" i="1" a="1"/>
  <c r="BI867" i="1" s="1"/>
  <c r="CN864" i="1" a="1"/>
  <c r="CN864" i="1" s="1"/>
  <c r="BB854" i="1" a="1"/>
  <c r="BB854" i="1" s="1"/>
  <c r="BI854" i="1" a="1"/>
  <c r="BI854" i="1" s="1"/>
  <c r="BJ854" i="1" a="1"/>
  <c r="BJ854" i="1" s="1"/>
  <c r="BF854" i="1" a="1"/>
  <c r="BF854" i="1" s="1"/>
  <c r="BH854" i="1" a="1"/>
  <c r="BH854" i="1" s="1"/>
  <c r="BG854" i="1" a="1"/>
  <c r="BG854" i="1" s="1"/>
  <c r="BB846" i="1" a="1"/>
  <c r="BB846" i="1" s="1"/>
  <c r="BF846" i="1" a="1"/>
  <c r="BF846" i="1" s="1"/>
  <c r="BG846" i="1" a="1"/>
  <c r="BG846" i="1" s="1"/>
  <c r="BH846" i="1" a="1"/>
  <c r="BH846" i="1" s="1"/>
  <c r="BI846" i="1" a="1"/>
  <c r="BI846" i="1" s="1"/>
  <c r="BC833" i="1" a="1"/>
  <c r="BC833" i="1" s="1"/>
  <c r="BF833" i="1" a="1"/>
  <c r="BF833" i="1" s="1"/>
  <c r="BG833" i="1" a="1"/>
  <c r="BG833" i="1" s="1"/>
  <c r="BH833" i="1" a="1"/>
  <c r="BH833" i="1" s="1"/>
  <c r="BJ833" i="1" a="1"/>
  <c r="BJ833" i="1" s="1"/>
  <c r="BI833" i="1" a="1"/>
  <c r="BI833" i="1" s="1"/>
  <c r="BC831" i="1" a="1"/>
  <c r="BC831" i="1" s="1"/>
  <c r="BH831" i="1" a="1"/>
  <c r="BH831" i="1" s="1"/>
  <c r="BI831" i="1" a="1"/>
  <c r="BI831" i="1" s="1"/>
  <c r="BJ831" i="1" a="1"/>
  <c r="BJ831" i="1" s="1"/>
  <c r="BG831" i="1" a="1"/>
  <c r="BG831" i="1" s="1"/>
  <c r="BF831" i="1" a="1"/>
  <c r="BF831" i="1" s="1"/>
  <c r="BI823" i="1" a="1"/>
  <c r="BI823" i="1" s="1"/>
  <c r="BJ823" i="1" a="1"/>
  <c r="BJ823" i="1" s="1"/>
  <c r="BF823" i="1" a="1"/>
  <c r="BF823" i="1" s="1"/>
  <c r="BG823" i="1" a="1"/>
  <c r="BG823" i="1" s="1"/>
  <c r="BH823" i="1" a="1"/>
  <c r="BH823" i="1" s="1"/>
  <c r="BU807" i="1" a="1"/>
  <c r="BU807" i="1" s="1"/>
  <c r="BW807" i="1" a="1"/>
  <c r="BW807" i="1" s="1"/>
  <c r="AO807" i="1"/>
  <c r="BF806" i="1" a="1"/>
  <c r="BF806" i="1" s="1"/>
  <c r="BG806" i="1" a="1"/>
  <c r="BG806" i="1" s="1"/>
  <c r="BH806" i="1" a="1"/>
  <c r="BH806" i="1" s="1"/>
  <c r="BI806" i="1" a="1"/>
  <c r="BI806" i="1" s="1"/>
  <c r="BJ806" i="1" a="1"/>
  <c r="BJ806" i="1" s="1"/>
  <c r="BC804" i="1" a="1"/>
  <c r="BC804" i="1" s="1"/>
  <c r="BF804" i="1" a="1"/>
  <c r="BF804" i="1" s="1"/>
  <c r="BG804" i="1" a="1"/>
  <c r="BG804" i="1" s="1"/>
  <c r="BH804" i="1" a="1"/>
  <c r="BH804" i="1" s="1"/>
  <c r="BJ804" i="1" a="1"/>
  <c r="BJ804" i="1" s="1"/>
  <c r="BI804" i="1" a="1"/>
  <c r="BI804" i="1" s="1"/>
  <c r="BC801" i="1" a="1"/>
  <c r="BC801" i="1" s="1"/>
  <c r="BH801" i="1" a="1"/>
  <c r="BH801" i="1" s="1"/>
  <c r="BI801" i="1" a="1"/>
  <c r="BI801" i="1" s="1"/>
  <c r="BJ801" i="1" a="1"/>
  <c r="BJ801" i="1" s="1"/>
  <c r="BF801" i="1" a="1"/>
  <c r="BF801" i="1" s="1"/>
  <c r="BG801" i="1" a="1"/>
  <c r="BG801" i="1" s="1"/>
  <c r="BC792" i="1" a="1"/>
  <c r="BC792" i="1" s="1"/>
  <c r="BH792" i="1" a="1"/>
  <c r="BH792" i="1" s="1"/>
  <c r="BI792" i="1" a="1"/>
  <c r="BI792" i="1" s="1"/>
  <c r="BJ792" i="1" a="1"/>
  <c r="BJ792" i="1" s="1"/>
  <c r="BG792" i="1" a="1"/>
  <c r="BG792" i="1" s="1"/>
  <c r="BF792" i="1" a="1"/>
  <c r="BF792" i="1" s="1"/>
  <c r="BC790" i="1" a="1"/>
  <c r="BC790" i="1" s="1"/>
  <c r="BF790" i="1" a="1"/>
  <c r="BF790" i="1" s="1"/>
  <c r="BG790" i="1" a="1"/>
  <c r="BG790" i="1" s="1"/>
  <c r="BH790" i="1" a="1"/>
  <c r="BH790" i="1" s="1"/>
  <c r="BI790" i="1" a="1"/>
  <c r="BI790" i="1" s="1"/>
  <c r="BJ790" i="1" a="1"/>
  <c r="BJ790" i="1" s="1"/>
  <c r="BG784" i="1" a="1"/>
  <c r="BG784" i="1" s="1"/>
  <c r="BH784" i="1" a="1"/>
  <c r="BH784" i="1" s="1"/>
  <c r="BI784" i="1" a="1"/>
  <c r="BI784" i="1" s="1"/>
  <c r="BJ784" i="1" a="1"/>
  <c r="BJ784" i="1" s="1"/>
  <c r="BF784" i="1" a="1"/>
  <c r="BF784" i="1" s="1"/>
  <c r="BF782" i="1" a="1"/>
  <c r="BF782" i="1" s="1"/>
  <c r="BG782" i="1" a="1"/>
  <c r="BG782" i="1" s="1"/>
  <c r="BH782" i="1" a="1"/>
  <c r="BH782" i="1" s="1"/>
  <c r="BI782" i="1" a="1"/>
  <c r="BI782" i="1" s="1"/>
  <c r="BJ782" i="1" a="1"/>
  <c r="BJ782" i="1" s="1"/>
  <c r="BB777" i="1" a="1"/>
  <c r="BB777" i="1" s="1"/>
  <c r="BH777" i="1" a="1"/>
  <c r="BH777" i="1" s="1"/>
  <c r="BI777" i="1" a="1"/>
  <c r="BI777" i="1" s="1"/>
  <c r="BJ777" i="1" a="1"/>
  <c r="BJ777" i="1" s="1"/>
  <c r="BG777" i="1" a="1"/>
  <c r="BG777" i="1" s="1"/>
  <c r="BF777" i="1" a="1"/>
  <c r="BF777" i="1" s="1"/>
  <c r="BJ773" i="1" a="1"/>
  <c r="BJ773" i="1" s="1"/>
  <c r="BF773" i="1" a="1"/>
  <c r="BF773" i="1" s="1"/>
  <c r="BG773" i="1" a="1"/>
  <c r="BG773" i="1" s="1"/>
  <c r="BI773" i="1" a="1"/>
  <c r="BI773" i="1" s="1"/>
  <c r="BH773" i="1" a="1"/>
  <c r="BH773" i="1" s="1"/>
  <c r="BA767" i="1" a="1"/>
  <c r="BA767" i="1" s="1"/>
  <c r="BJ767" i="1" a="1"/>
  <c r="BJ767" i="1" s="1"/>
  <c r="BF767" i="1" a="1"/>
  <c r="BF767" i="1" s="1"/>
  <c r="BG767" i="1" a="1"/>
  <c r="BG767" i="1" s="1"/>
  <c r="BH767" i="1" a="1"/>
  <c r="BH767" i="1" s="1"/>
  <c r="BI767" i="1" a="1"/>
  <c r="BI767" i="1" s="1"/>
  <c r="BH750" i="1" a="1"/>
  <c r="BH750" i="1" s="1"/>
  <c r="BI750" i="1" a="1"/>
  <c r="BI750" i="1" s="1"/>
  <c r="BJ750" i="1" a="1"/>
  <c r="BJ750" i="1" s="1"/>
  <c r="BG750" i="1" a="1"/>
  <c r="BG750" i="1" s="1"/>
  <c r="BC739" i="1" a="1"/>
  <c r="BC739" i="1" s="1"/>
  <c r="BH739" i="1" a="1"/>
  <c r="BH739" i="1" s="1"/>
  <c r="BI739" i="1" a="1"/>
  <c r="BI739" i="1" s="1"/>
  <c r="BF739" i="1" a="1"/>
  <c r="BF739" i="1" s="1"/>
  <c r="BG739" i="1" a="1"/>
  <c r="BG739" i="1" s="1"/>
  <c r="BJ739" i="1" a="1"/>
  <c r="BJ739" i="1" s="1"/>
  <c r="BF737" i="1" a="1"/>
  <c r="BF737" i="1" s="1"/>
  <c r="BH737" i="1" a="1"/>
  <c r="BH737" i="1" s="1"/>
  <c r="BJ737" i="1" a="1"/>
  <c r="BJ737" i="1" s="1"/>
  <c r="BG737" i="1" a="1"/>
  <c r="BG737" i="1" s="1"/>
  <c r="BA729" i="1" a="1"/>
  <c r="BA729" i="1" s="1"/>
  <c r="BH729" i="1" a="1"/>
  <c r="BH729" i="1" s="1"/>
  <c r="BI729" i="1" a="1"/>
  <c r="BI729" i="1" s="1"/>
  <c r="BJ729" i="1" a="1"/>
  <c r="BJ729" i="1" s="1"/>
  <c r="BG729" i="1" a="1"/>
  <c r="BG729" i="1" s="1"/>
  <c r="BF729" i="1" a="1"/>
  <c r="BF729" i="1" s="1"/>
  <c r="BC720" i="1" a="1"/>
  <c r="BC720" i="1" s="1"/>
  <c r="BF720" i="1" a="1"/>
  <c r="BF720" i="1" s="1"/>
  <c r="BG720" i="1" a="1"/>
  <c r="BG720" i="1" s="1"/>
  <c r="BH720" i="1" a="1"/>
  <c r="BH720" i="1" s="1"/>
  <c r="BI720" i="1" a="1"/>
  <c r="BI720" i="1" s="1"/>
  <c r="BJ720" i="1" a="1"/>
  <c r="BJ720" i="1" s="1"/>
  <c r="BI714" i="1" a="1"/>
  <c r="BI714" i="1" s="1"/>
  <c r="BJ714" i="1" a="1"/>
  <c r="BJ714" i="1" s="1"/>
  <c r="BF714" i="1" a="1"/>
  <c r="BF714" i="1" s="1"/>
  <c r="BG714" i="1" a="1"/>
  <c r="BG714" i="1" s="1"/>
  <c r="BH714" i="1" a="1"/>
  <c r="BH714" i="1" s="1"/>
  <c r="CM698" i="1" a="1"/>
  <c r="CM698" i="1" s="1"/>
  <c r="BD686" i="1" a="1"/>
  <c r="BD686" i="1" s="1"/>
  <c r="BF686" i="1" a="1"/>
  <c r="BF686" i="1" s="1"/>
  <c r="BG686" i="1" a="1"/>
  <c r="BG686" i="1" s="1"/>
  <c r="BH686" i="1" a="1"/>
  <c r="BH686" i="1" s="1"/>
  <c r="BI686" i="1" a="1"/>
  <c r="BI686" i="1" s="1"/>
  <c r="BJ686" i="1" a="1"/>
  <c r="BJ686" i="1" s="1"/>
  <c r="BH670" i="1" a="1"/>
  <c r="BH670" i="1" s="1"/>
  <c r="BI670" i="1" a="1"/>
  <c r="BI670" i="1" s="1"/>
  <c r="BJ670" i="1" a="1"/>
  <c r="BJ670" i="1" s="1"/>
  <c r="BG670" i="1" a="1"/>
  <c r="BG670" i="1" s="1"/>
  <c r="BF670" i="1" a="1"/>
  <c r="BF670" i="1" s="1"/>
  <c r="BA668" i="1" a="1"/>
  <c r="BA668" i="1" s="1"/>
  <c r="BF668" i="1" a="1"/>
  <c r="BF668" i="1" s="1"/>
  <c r="BG668" i="1" a="1"/>
  <c r="BG668" i="1" s="1"/>
  <c r="BH668" i="1" a="1"/>
  <c r="BH668" i="1" s="1"/>
  <c r="BI668" i="1" a="1"/>
  <c r="BI668" i="1" s="1"/>
  <c r="BJ668" i="1" a="1"/>
  <c r="BJ668" i="1" s="1"/>
  <c r="BE641" i="1" a="1"/>
  <c r="BE641" i="1" s="1"/>
  <c r="BF641" i="1" a="1"/>
  <c r="BF641" i="1" s="1"/>
  <c r="BG641" i="1" a="1"/>
  <c r="BG641" i="1" s="1"/>
  <c r="BH641" i="1" a="1"/>
  <c r="BH641" i="1" s="1"/>
  <c r="BI641" i="1" a="1"/>
  <c r="BI641" i="1" s="1"/>
  <c r="BJ641" i="1" a="1"/>
  <c r="BJ641" i="1" s="1"/>
  <c r="AO634" i="1"/>
  <c r="BC627" i="1" a="1"/>
  <c r="BC627" i="1" s="1"/>
  <c r="BG627" i="1" a="1"/>
  <c r="BG627" i="1" s="1"/>
  <c r="BH627" i="1" a="1"/>
  <c r="BH627" i="1" s="1"/>
  <c r="BI627" i="1" a="1"/>
  <c r="BI627" i="1" s="1"/>
  <c r="BJ627" i="1" a="1"/>
  <c r="BJ627" i="1" s="1"/>
  <c r="BF627" i="1" a="1"/>
  <c r="BF627" i="1" s="1"/>
  <c r="BB623" i="1" a="1"/>
  <c r="BB623" i="1" s="1"/>
  <c r="BI623" i="1" a="1"/>
  <c r="BI623" i="1" s="1"/>
  <c r="BJ623" i="1" a="1"/>
  <c r="BJ623" i="1" s="1"/>
  <c r="BF623" i="1" a="1"/>
  <c r="BF623" i="1" s="1"/>
  <c r="BH623" i="1" a="1"/>
  <c r="BH623" i="1" s="1"/>
  <c r="BG623" i="1" a="1"/>
  <c r="BG623" i="1" s="1"/>
  <c r="CN620" i="1" a="1"/>
  <c r="CN620" i="1" s="1"/>
  <c r="BD615" i="1" a="1"/>
  <c r="BD615" i="1" s="1"/>
  <c r="BG615" i="1" a="1"/>
  <c r="BG615" i="1" s="1"/>
  <c r="BH615" i="1" a="1"/>
  <c r="BH615" i="1" s="1"/>
  <c r="BI615" i="1" a="1"/>
  <c r="BI615" i="1" s="1"/>
  <c r="BJ615" i="1" a="1"/>
  <c r="BJ615" i="1" s="1"/>
  <c r="BF615" i="1" a="1"/>
  <c r="BF615" i="1" s="1"/>
  <c r="BB613" i="1" a="1"/>
  <c r="BB613" i="1" s="1"/>
  <c r="BJ613" i="1" a="1"/>
  <c r="BJ613" i="1" s="1"/>
  <c r="BF613" i="1" a="1"/>
  <c r="BF613" i="1" s="1"/>
  <c r="BG613" i="1" a="1"/>
  <c r="BG613" i="1" s="1"/>
  <c r="BI613" i="1" a="1"/>
  <c r="BI613" i="1" s="1"/>
  <c r="BH613" i="1" a="1"/>
  <c r="BH613" i="1" s="1"/>
  <c r="BF611" i="1" a="1"/>
  <c r="BF611" i="1" s="1"/>
  <c r="BG611" i="1" a="1"/>
  <c r="BG611" i="1" s="1"/>
  <c r="BH611" i="1" a="1"/>
  <c r="BH611" i="1" s="1"/>
  <c r="BI611" i="1" a="1"/>
  <c r="BI611" i="1" s="1"/>
  <c r="BJ611" i="1" a="1"/>
  <c r="BJ611" i="1" s="1"/>
  <c r="BB602" i="1" a="1"/>
  <c r="BB602" i="1" s="1"/>
  <c r="BF602" i="1" a="1"/>
  <c r="BF602" i="1" s="1"/>
  <c r="BG602" i="1" a="1"/>
  <c r="BG602" i="1" s="1"/>
  <c r="BH602" i="1" a="1"/>
  <c r="BH602" i="1" s="1"/>
  <c r="BI602" i="1" a="1"/>
  <c r="BI602" i="1" s="1"/>
  <c r="BJ602" i="1" a="1"/>
  <c r="BJ602" i="1" s="1"/>
  <c r="BD593" i="1" a="1"/>
  <c r="BD593" i="1" s="1"/>
  <c r="BJ593" i="1" a="1"/>
  <c r="BJ593" i="1" s="1"/>
  <c r="BF593" i="1" a="1"/>
  <c r="BF593" i="1" s="1"/>
  <c r="BG593" i="1" a="1"/>
  <c r="BG593" i="1" s="1"/>
  <c r="BI593" i="1" a="1"/>
  <c r="BI593" i="1" s="1"/>
  <c r="BH593" i="1" a="1"/>
  <c r="BH593" i="1" s="1"/>
  <c r="BF578" i="1" a="1"/>
  <c r="BF578" i="1" s="1"/>
  <c r="BG578" i="1" a="1"/>
  <c r="BG578" i="1" s="1"/>
  <c r="BH578" i="1" a="1"/>
  <c r="BH578" i="1" s="1"/>
  <c r="BI578" i="1" a="1"/>
  <c r="BI578" i="1" s="1"/>
  <c r="BJ578" i="1" a="1"/>
  <c r="BJ578" i="1" s="1"/>
  <c r="BD576" i="1" a="1"/>
  <c r="BD576" i="1" s="1"/>
  <c r="BG576" i="1" a="1"/>
  <c r="BG576" i="1" s="1"/>
  <c r="BH576" i="1" a="1"/>
  <c r="BH576" i="1" s="1"/>
  <c r="BI576" i="1" a="1"/>
  <c r="BI576" i="1" s="1"/>
  <c r="BJ576" i="1" a="1"/>
  <c r="BJ576" i="1" s="1"/>
  <c r="BF576" i="1" a="1"/>
  <c r="BF576" i="1" s="1"/>
  <c r="BF572" i="1" a="1"/>
  <c r="BF572" i="1" s="1"/>
  <c r="BG572" i="1" a="1"/>
  <c r="BG572" i="1" s="1"/>
  <c r="BH572" i="1" a="1"/>
  <c r="BH572" i="1" s="1"/>
  <c r="BJ572" i="1" a="1"/>
  <c r="BJ572" i="1" s="1"/>
  <c r="BI572" i="1" a="1"/>
  <c r="BI572" i="1" s="1"/>
  <c r="BD552" i="1" a="1"/>
  <c r="BD552" i="1" s="1"/>
  <c r="BG552" i="1" a="1"/>
  <c r="BG552" i="1" s="1"/>
  <c r="BH552" i="1" a="1"/>
  <c r="BH552" i="1" s="1"/>
  <c r="BI552" i="1" a="1"/>
  <c r="BI552" i="1" s="1"/>
  <c r="BJ552" i="1" a="1"/>
  <c r="BJ552" i="1" s="1"/>
  <c r="BF552" i="1" a="1"/>
  <c r="BF552" i="1" s="1"/>
  <c r="BC550" i="1" a="1"/>
  <c r="BC550" i="1" s="1"/>
  <c r="BI550" i="1" a="1"/>
  <c r="BI550" i="1" s="1"/>
  <c r="BJ550" i="1" a="1"/>
  <c r="BJ550" i="1" s="1"/>
  <c r="BF550" i="1" a="1"/>
  <c r="BF550" i="1" s="1"/>
  <c r="BH550" i="1" a="1"/>
  <c r="BH550" i="1" s="1"/>
  <c r="BG550" i="1" a="1"/>
  <c r="BG550" i="1" s="1"/>
  <c r="BB537" i="1" a="1"/>
  <c r="BB537" i="1" s="1"/>
  <c r="BF537" i="1" a="1"/>
  <c r="BF537" i="1" s="1"/>
  <c r="BG537" i="1" a="1"/>
  <c r="BG537" i="1" s="1"/>
  <c r="BH537" i="1" a="1"/>
  <c r="BH537" i="1" s="1"/>
  <c r="BJ537" i="1" a="1"/>
  <c r="BJ537" i="1" s="1"/>
  <c r="BI537" i="1" a="1"/>
  <c r="BI537" i="1" s="1"/>
  <c r="BF535" i="1" a="1"/>
  <c r="BF535" i="1" s="1"/>
  <c r="BG535" i="1" a="1"/>
  <c r="BG535" i="1" s="1"/>
  <c r="BH535" i="1" a="1"/>
  <c r="BH535" i="1" s="1"/>
  <c r="BI535" i="1" a="1"/>
  <c r="BI535" i="1" s="1"/>
  <c r="BJ535" i="1" a="1"/>
  <c r="BJ535" i="1" s="1"/>
  <c r="CN534" i="1" a="1"/>
  <c r="CN534" i="1" s="1"/>
  <c r="BF530" i="1" a="1"/>
  <c r="BF530" i="1" s="1"/>
  <c r="BG530" i="1" a="1"/>
  <c r="BG530" i="1" s="1"/>
  <c r="BH530" i="1" a="1"/>
  <c r="BH530" i="1" s="1"/>
  <c r="BI530" i="1" a="1"/>
  <c r="BI530" i="1" s="1"/>
  <c r="BJ530" i="1" a="1"/>
  <c r="BJ530" i="1" s="1"/>
  <c r="AO529" i="1"/>
  <c r="CM521" i="1" a="1"/>
  <c r="CM521" i="1" s="1"/>
  <c r="BC520" i="1" a="1"/>
  <c r="BC520" i="1" s="1"/>
  <c r="BH520" i="1" a="1"/>
  <c r="BH520" i="1" s="1"/>
  <c r="BI520" i="1" a="1"/>
  <c r="BI520" i="1" s="1"/>
  <c r="BJ520" i="1" a="1"/>
  <c r="BJ520" i="1" s="1"/>
  <c r="BG520" i="1" a="1"/>
  <c r="BG520" i="1" s="1"/>
  <c r="BF520" i="1" a="1"/>
  <c r="BF520" i="1" s="1"/>
  <c r="BH512" i="1" a="1"/>
  <c r="BH512" i="1" s="1"/>
  <c r="BI512" i="1" a="1"/>
  <c r="BI512" i="1" s="1"/>
  <c r="BJ512" i="1" a="1"/>
  <c r="BJ512" i="1" s="1"/>
  <c r="BG512" i="1" a="1"/>
  <c r="BG512" i="1" s="1"/>
  <c r="BF512" i="1" a="1"/>
  <c r="BF512" i="1" s="1"/>
  <c r="BA510" i="1" a="1"/>
  <c r="BA510" i="1" s="1"/>
  <c r="BJ510" i="1" a="1"/>
  <c r="BJ510" i="1" s="1"/>
  <c r="BF510" i="1" a="1"/>
  <c r="BF510" i="1" s="1"/>
  <c r="BG510" i="1" a="1"/>
  <c r="BG510" i="1" s="1"/>
  <c r="BI510" i="1" a="1"/>
  <c r="BI510" i="1" s="1"/>
  <c r="BH510" i="1" a="1"/>
  <c r="BH510" i="1" s="1"/>
  <c r="BF506" i="1" a="1"/>
  <c r="BF506" i="1" s="1"/>
  <c r="BG506" i="1" a="1"/>
  <c r="BG506" i="1" s="1"/>
  <c r="BH506" i="1" a="1"/>
  <c r="BH506" i="1" s="1"/>
  <c r="BI506" i="1" a="1"/>
  <c r="BI506" i="1" s="1"/>
  <c r="BJ506" i="1" a="1"/>
  <c r="BJ506" i="1" s="1"/>
  <c r="BC499" i="1" a="1"/>
  <c r="BC499" i="1" s="1"/>
  <c r="BI499" i="1" a="1"/>
  <c r="BI499" i="1" s="1"/>
  <c r="BJ499" i="1" a="1"/>
  <c r="BJ499" i="1" s="1"/>
  <c r="BF499" i="1" a="1"/>
  <c r="BF499" i="1" s="1"/>
  <c r="BH499" i="1" a="1"/>
  <c r="BH499" i="1" s="1"/>
  <c r="BG499" i="1" a="1"/>
  <c r="BG499" i="1" s="1"/>
  <c r="BC487" i="1" a="1"/>
  <c r="BC487" i="1" s="1"/>
  <c r="BF487" i="1" a="1"/>
  <c r="BF487" i="1" s="1"/>
  <c r="BG487" i="1" a="1"/>
  <c r="BG487" i="1" s="1"/>
  <c r="BH487" i="1" a="1"/>
  <c r="BH487" i="1" s="1"/>
  <c r="BI487" i="1" a="1"/>
  <c r="BI487" i="1" s="1"/>
  <c r="BJ487" i="1" a="1"/>
  <c r="BJ487" i="1" s="1"/>
  <c r="BD485" i="1" a="1"/>
  <c r="BD485" i="1" s="1"/>
  <c r="BI485" i="1" a="1"/>
  <c r="BI485" i="1" s="1"/>
  <c r="BJ485" i="1" a="1"/>
  <c r="BJ485" i="1" s="1"/>
  <c r="BF485" i="1" a="1"/>
  <c r="BF485" i="1" s="1"/>
  <c r="BH485" i="1" a="1"/>
  <c r="BH485" i="1" s="1"/>
  <c r="BG485" i="1" a="1"/>
  <c r="BG485" i="1" s="1"/>
  <c r="CK457" i="1" a="1"/>
  <c r="CK457" i="1" s="1"/>
  <c r="CL449" i="1" a="1"/>
  <c r="CL449" i="1" s="1"/>
  <c r="BF448" i="1" a="1"/>
  <c r="BF448" i="1" s="1"/>
  <c r="BG448" i="1" a="1"/>
  <c r="BG448" i="1" s="1"/>
  <c r="BH448" i="1" a="1"/>
  <c r="BH448" i="1" s="1"/>
  <c r="BI448" i="1" a="1"/>
  <c r="BI448" i="1" s="1"/>
  <c r="BJ448" i="1" a="1"/>
  <c r="BJ448" i="1" s="1"/>
  <c r="CM447" i="1" a="1"/>
  <c r="CM447" i="1" s="1"/>
  <c r="BC441" i="1" a="1"/>
  <c r="BC441" i="1" s="1"/>
  <c r="BH441" i="1" a="1"/>
  <c r="BH441" i="1" s="1"/>
  <c r="BI441" i="1" a="1"/>
  <c r="BI441" i="1" s="1"/>
  <c r="BJ441" i="1" a="1"/>
  <c r="BJ441" i="1" s="1"/>
  <c r="BG441" i="1" a="1"/>
  <c r="BG441" i="1" s="1"/>
  <c r="BF441" i="1" a="1"/>
  <c r="BF441" i="1" s="1"/>
  <c r="BD439" i="1" a="1"/>
  <c r="BD439" i="1" s="1"/>
  <c r="BJ439" i="1" a="1"/>
  <c r="BJ439" i="1" s="1"/>
  <c r="BF439" i="1" a="1"/>
  <c r="BF439" i="1" s="1"/>
  <c r="BG439" i="1" a="1"/>
  <c r="BG439" i="1" s="1"/>
  <c r="BI439" i="1" a="1"/>
  <c r="BI439" i="1" s="1"/>
  <c r="BH439" i="1" a="1"/>
  <c r="BH439" i="1" s="1"/>
  <c r="BC429" i="1" a="1"/>
  <c r="BC429" i="1" s="1"/>
  <c r="BF429" i="1" a="1"/>
  <c r="BF429" i="1" s="1"/>
  <c r="BG429" i="1" a="1"/>
  <c r="BG429" i="1" s="1"/>
  <c r="BH429" i="1" a="1"/>
  <c r="BH429" i="1" s="1"/>
  <c r="BI429" i="1" a="1"/>
  <c r="BI429" i="1" s="1"/>
  <c r="BJ429" i="1" a="1"/>
  <c r="BJ429" i="1" s="1"/>
  <c r="BF427" i="1" a="1"/>
  <c r="BF427" i="1" s="1"/>
  <c r="BG427" i="1" a="1"/>
  <c r="BG427" i="1" s="1"/>
  <c r="BH427" i="1" a="1"/>
  <c r="BH427" i="1" s="1"/>
  <c r="BI427" i="1" a="1"/>
  <c r="BI427" i="1" s="1"/>
  <c r="BJ427" i="1" a="1"/>
  <c r="BJ427" i="1" s="1"/>
  <c r="CN407" i="1" a="1"/>
  <c r="CN407" i="1" s="1"/>
  <c r="BC406" i="1" a="1"/>
  <c r="BC406" i="1" s="1"/>
  <c r="BG406" i="1" a="1"/>
  <c r="BG406" i="1" s="1"/>
  <c r="BH406" i="1" a="1"/>
  <c r="BH406" i="1" s="1"/>
  <c r="BI406" i="1" a="1"/>
  <c r="BI406" i="1" s="1"/>
  <c r="BJ406" i="1" a="1"/>
  <c r="BJ406" i="1" s="1"/>
  <c r="BF406" i="1" a="1"/>
  <c r="BF406" i="1" s="1"/>
  <c r="BH401" i="1" a="1"/>
  <c r="BH401" i="1" s="1"/>
  <c r="BI401" i="1" a="1"/>
  <c r="BI401" i="1" s="1"/>
  <c r="BJ401" i="1" a="1"/>
  <c r="BJ401" i="1" s="1"/>
  <c r="BG401" i="1" a="1"/>
  <c r="BG401" i="1" s="1"/>
  <c r="BF401" i="1" a="1"/>
  <c r="BF401" i="1" s="1"/>
  <c r="BC397" i="1" a="1"/>
  <c r="BC397" i="1" s="1"/>
  <c r="BI397" i="1" a="1"/>
  <c r="BI397" i="1" s="1"/>
  <c r="BJ397" i="1" a="1"/>
  <c r="BJ397" i="1" s="1"/>
  <c r="BF397" i="1" a="1"/>
  <c r="BF397" i="1" s="1"/>
  <c r="BG397" i="1" a="1"/>
  <c r="BG397" i="1" s="1"/>
  <c r="BH397" i="1" a="1"/>
  <c r="BH397" i="1" s="1"/>
  <c r="BF393" i="1" a="1"/>
  <c r="BF393" i="1" s="1"/>
  <c r="BG393" i="1" a="1"/>
  <c r="BG393" i="1" s="1"/>
  <c r="BH393" i="1" a="1"/>
  <c r="BH393" i="1" s="1"/>
  <c r="BI393" i="1" a="1"/>
  <c r="BI393" i="1" s="1"/>
  <c r="BJ393" i="1" a="1"/>
  <c r="BJ393" i="1" s="1"/>
  <c r="BI391" i="1" a="1"/>
  <c r="BI391" i="1" s="1"/>
  <c r="BJ391" i="1" a="1"/>
  <c r="BJ391" i="1" s="1"/>
  <c r="BF391" i="1" a="1"/>
  <c r="BF391" i="1" s="1"/>
  <c r="BG391" i="1" a="1"/>
  <c r="BG391" i="1" s="1"/>
  <c r="BH391" i="1" a="1"/>
  <c r="BH391" i="1" s="1"/>
  <c r="BF389" i="1" a="1"/>
  <c r="BF389" i="1" s="1"/>
  <c r="BG389" i="1" a="1"/>
  <c r="BG389" i="1" s="1"/>
  <c r="BH389" i="1" a="1"/>
  <c r="BH389" i="1" s="1"/>
  <c r="BI389" i="1" a="1"/>
  <c r="BI389" i="1" s="1"/>
  <c r="BJ389" i="1" a="1"/>
  <c r="BJ389" i="1" s="1"/>
  <c r="BE387" i="1" a="1"/>
  <c r="BE387" i="1" s="1"/>
  <c r="BF387" i="1" a="1"/>
  <c r="BF387" i="1" s="1"/>
  <c r="BG387" i="1" a="1"/>
  <c r="BG387" i="1" s="1"/>
  <c r="BH387" i="1" a="1"/>
  <c r="BH387" i="1" s="1"/>
  <c r="BJ387" i="1" a="1"/>
  <c r="BJ387" i="1" s="1"/>
  <c r="BI387" i="1" a="1"/>
  <c r="BI387" i="1" s="1"/>
  <c r="CN384" i="1" a="1"/>
  <c r="CN384" i="1" s="1"/>
  <c r="BC383" i="1" a="1"/>
  <c r="BC383" i="1" s="1"/>
  <c r="BF383" i="1" a="1"/>
  <c r="BF383" i="1" s="1"/>
  <c r="BG383" i="1" a="1"/>
  <c r="BG383" i="1" s="1"/>
  <c r="BH383" i="1" a="1"/>
  <c r="BH383" i="1" s="1"/>
  <c r="BI383" i="1" a="1"/>
  <c r="BI383" i="1" s="1"/>
  <c r="BJ383" i="1" a="1"/>
  <c r="BJ383" i="1" s="1"/>
  <c r="BA372" i="1" a="1"/>
  <c r="BA372" i="1" s="1"/>
  <c r="BI372" i="1" a="1"/>
  <c r="BI372" i="1" s="1"/>
  <c r="BJ372" i="1" a="1"/>
  <c r="BJ372" i="1" s="1"/>
  <c r="BF372" i="1" a="1"/>
  <c r="BF372" i="1" s="1"/>
  <c r="BG372" i="1" a="1"/>
  <c r="BG372" i="1" s="1"/>
  <c r="BH372" i="1" a="1"/>
  <c r="BH372" i="1" s="1"/>
  <c r="CN364" i="1" a="1"/>
  <c r="CN364" i="1" s="1"/>
  <c r="BA363" i="1" a="1"/>
  <c r="BA363" i="1" s="1"/>
  <c r="BI363" i="1" a="1"/>
  <c r="BI363" i="1" s="1"/>
  <c r="BJ363" i="1" a="1"/>
  <c r="BJ363" i="1" s="1"/>
  <c r="BF363" i="1" a="1"/>
  <c r="BF363" i="1" s="1"/>
  <c r="BG363" i="1" a="1"/>
  <c r="BG363" i="1" s="1"/>
  <c r="BH363" i="1" a="1"/>
  <c r="BH363" i="1" s="1"/>
  <c r="BA351" i="1" a="1"/>
  <c r="BA351" i="1" s="1"/>
  <c r="BJ351" i="1" a="1"/>
  <c r="BJ351" i="1" s="1"/>
  <c r="BF351" i="1" a="1"/>
  <c r="BF351" i="1" s="1"/>
  <c r="BH351" i="1" a="1"/>
  <c r="BH351" i="1" s="1"/>
  <c r="BI351" i="1" a="1"/>
  <c r="BI351" i="1" s="1"/>
  <c r="BG351" i="1" a="1"/>
  <c r="BG351" i="1" s="1"/>
  <c r="BA343" i="1" a="1"/>
  <c r="BA343" i="1" s="1"/>
  <c r="BH343" i="1" a="1"/>
  <c r="BH343" i="1" s="1"/>
  <c r="BI343" i="1" a="1"/>
  <c r="BI343" i="1" s="1"/>
  <c r="BJ343" i="1" a="1"/>
  <c r="BJ343" i="1" s="1"/>
  <c r="BF343" i="1" a="1"/>
  <c r="BF343" i="1" s="1"/>
  <c r="BG343" i="1" a="1"/>
  <c r="BG343" i="1" s="1"/>
  <c r="BC341" i="1" a="1"/>
  <c r="BC341" i="1" s="1"/>
  <c r="BF341" i="1" a="1"/>
  <c r="BF341" i="1" s="1"/>
  <c r="BG341" i="1" a="1"/>
  <c r="BG341" i="1" s="1"/>
  <c r="BI341" i="1" a="1"/>
  <c r="BI341" i="1" s="1"/>
  <c r="BJ341" i="1" a="1"/>
  <c r="BJ341" i="1" s="1"/>
  <c r="BH341" i="1" a="1"/>
  <c r="BH341" i="1" s="1"/>
  <c r="CL340" i="1" a="1"/>
  <c r="CL340" i="1" s="1"/>
  <c r="BA335" i="1" a="1"/>
  <c r="BA335" i="1" s="1"/>
  <c r="BJ335" i="1" a="1"/>
  <c r="BJ335" i="1" s="1"/>
  <c r="BF335" i="1" a="1"/>
  <c r="BF335" i="1" s="1"/>
  <c r="BH335" i="1" a="1"/>
  <c r="BH335" i="1" s="1"/>
  <c r="BI335" i="1" a="1"/>
  <c r="BI335" i="1" s="1"/>
  <c r="BG335" i="1" a="1"/>
  <c r="BG335" i="1" s="1"/>
  <c r="BC331" i="1" a="1"/>
  <c r="BC331" i="1" s="1"/>
  <c r="BF331" i="1" a="1"/>
  <c r="BF331" i="1" s="1"/>
  <c r="BG331" i="1" a="1"/>
  <c r="BG331" i="1" s="1"/>
  <c r="BI331" i="1" a="1"/>
  <c r="BI331" i="1" s="1"/>
  <c r="BJ331" i="1" a="1"/>
  <c r="BJ331" i="1" s="1"/>
  <c r="BH331" i="1" a="1"/>
  <c r="BH331" i="1" s="1"/>
  <c r="BA327" i="1" a="1"/>
  <c r="BA327" i="1" s="1"/>
  <c r="BG327" i="1" a="1"/>
  <c r="BG327" i="1" s="1"/>
  <c r="BH327" i="1" a="1"/>
  <c r="BH327" i="1" s="1"/>
  <c r="BI327" i="1" a="1"/>
  <c r="BI327" i="1" s="1"/>
  <c r="BJ327" i="1" a="1"/>
  <c r="BJ327" i="1" s="1"/>
  <c r="BF327" i="1" a="1"/>
  <c r="BF327" i="1" s="1"/>
  <c r="BC316" i="1" a="1"/>
  <c r="BC316" i="1" s="1"/>
  <c r="BF316" i="1" a="1"/>
  <c r="BF316" i="1" s="1"/>
  <c r="BG316" i="1" a="1"/>
  <c r="BG316" i="1" s="1"/>
  <c r="BI316" i="1" a="1"/>
  <c r="BI316" i="1" s="1"/>
  <c r="BH316" i="1" a="1"/>
  <c r="BH316" i="1" s="1"/>
  <c r="BJ316" i="1" a="1"/>
  <c r="BJ316" i="1" s="1"/>
  <c r="BB296" i="1" a="1"/>
  <c r="BB296" i="1" s="1"/>
  <c r="BG296" i="1" a="1"/>
  <c r="BG296" i="1" s="1"/>
  <c r="BH296" i="1" a="1"/>
  <c r="BH296" i="1" s="1"/>
  <c r="BI296" i="1" a="1"/>
  <c r="BI296" i="1" s="1"/>
  <c r="BJ296" i="1" a="1"/>
  <c r="BJ296" i="1" s="1"/>
  <c r="BF296" i="1" a="1"/>
  <c r="BF296" i="1" s="1"/>
  <c r="BC294" i="1" a="1"/>
  <c r="BC294" i="1" s="1"/>
  <c r="BF294" i="1" a="1"/>
  <c r="BF294" i="1" s="1"/>
  <c r="BG294" i="1" a="1"/>
  <c r="BG294" i="1" s="1"/>
  <c r="BH294" i="1" a="1"/>
  <c r="BH294" i="1" s="1"/>
  <c r="BI294" i="1" a="1"/>
  <c r="BI294" i="1" s="1"/>
  <c r="BJ294" i="1" a="1"/>
  <c r="BJ294" i="1" s="1"/>
  <c r="BC277" i="1" a="1"/>
  <c r="BC277" i="1" s="1"/>
  <c r="BI277" i="1" a="1"/>
  <c r="BI277" i="1" s="1"/>
  <c r="BJ277" i="1" a="1"/>
  <c r="BJ277" i="1" s="1"/>
  <c r="BF277" i="1" a="1"/>
  <c r="BF277" i="1" s="1"/>
  <c r="BH277" i="1" a="1"/>
  <c r="BH277" i="1" s="1"/>
  <c r="BG277" i="1" a="1"/>
  <c r="BG277" i="1" s="1"/>
  <c r="BB275" i="1" a="1"/>
  <c r="BB275" i="1" s="1"/>
  <c r="BF275" i="1" a="1"/>
  <c r="BF275" i="1" s="1"/>
  <c r="BG275" i="1" a="1"/>
  <c r="BG275" i="1" s="1"/>
  <c r="BH275" i="1" a="1"/>
  <c r="BH275" i="1" s="1"/>
  <c r="BI275" i="1" a="1"/>
  <c r="BI275" i="1" s="1"/>
  <c r="BJ275" i="1" a="1"/>
  <c r="BJ275" i="1" s="1"/>
  <c r="BB271" i="1" a="1"/>
  <c r="BB271" i="1" s="1"/>
  <c r="BI271" i="1" a="1"/>
  <c r="BI271" i="1" s="1"/>
  <c r="BJ271" i="1" a="1"/>
  <c r="BJ271" i="1" s="1"/>
  <c r="BF271" i="1" a="1"/>
  <c r="BF271" i="1" s="1"/>
  <c r="BG271" i="1" a="1"/>
  <c r="BG271" i="1" s="1"/>
  <c r="BH271" i="1" a="1"/>
  <c r="BH271" i="1" s="1"/>
  <c r="BC269" i="1" a="1"/>
  <c r="BC269" i="1" s="1"/>
  <c r="BG269" i="1" a="1"/>
  <c r="BG269" i="1" s="1"/>
  <c r="BH269" i="1" a="1"/>
  <c r="BH269" i="1" s="1"/>
  <c r="BI269" i="1" a="1"/>
  <c r="BI269" i="1" s="1"/>
  <c r="BJ269" i="1" a="1"/>
  <c r="BJ269" i="1" s="1"/>
  <c r="BF269" i="1" a="1"/>
  <c r="BF269" i="1" s="1"/>
  <c r="BC267" i="1" a="1"/>
  <c r="BC267" i="1" s="1"/>
  <c r="BF267" i="1" a="1"/>
  <c r="BF267" i="1" s="1"/>
  <c r="BG267" i="1" a="1"/>
  <c r="BG267" i="1" s="1"/>
  <c r="BH267" i="1" a="1"/>
  <c r="BH267" i="1" s="1"/>
  <c r="BI267" i="1" a="1"/>
  <c r="BI267" i="1" s="1"/>
  <c r="BJ267" i="1" a="1"/>
  <c r="BJ267" i="1" s="1"/>
  <c r="BA263" i="1" a="1"/>
  <c r="BA263" i="1" s="1"/>
  <c r="BF263" i="1" a="1"/>
  <c r="BF263" i="1" s="1"/>
  <c r="BG263" i="1" a="1"/>
  <c r="BG263" i="1" s="1"/>
  <c r="BH263" i="1" a="1"/>
  <c r="BH263" i="1" s="1"/>
  <c r="BI263" i="1" a="1"/>
  <c r="BI263" i="1" s="1"/>
  <c r="BJ263" i="1" a="1"/>
  <c r="BJ263" i="1" s="1"/>
  <c r="BC261" i="1" a="1"/>
  <c r="BC261" i="1" s="1"/>
  <c r="BJ261" i="1" a="1"/>
  <c r="BJ261" i="1" s="1"/>
  <c r="BF261" i="1" a="1"/>
  <c r="BF261" i="1" s="1"/>
  <c r="BG261" i="1" a="1"/>
  <c r="BG261" i="1" s="1"/>
  <c r="BH261" i="1" a="1"/>
  <c r="BH261" i="1" s="1"/>
  <c r="BI261" i="1" a="1"/>
  <c r="BI261" i="1" s="1"/>
  <c r="BF257" i="1" a="1"/>
  <c r="BF257" i="1" s="1"/>
  <c r="BG257" i="1" a="1"/>
  <c r="BG257" i="1" s="1"/>
  <c r="BH257" i="1" a="1"/>
  <c r="BH257" i="1" s="1"/>
  <c r="BI257" i="1" a="1"/>
  <c r="BI257" i="1" s="1"/>
  <c r="BJ257" i="1" a="1"/>
  <c r="BJ257" i="1" s="1"/>
  <c r="BA245" i="1" a="1"/>
  <c r="BA245" i="1" s="1"/>
  <c r="BG245" i="1" a="1"/>
  <c r="BG245" i="1" s="1"/>
  <c r="BH245" i="1" a="1"/>
  <c r="BH245" i="1" s="1"/>
  <c r="BI245" i="1" a="1"/>
  <c r="BI245" i="1" s="1"/>
  <c r="BJ245" i="1" a="1"/>
  <c r="BJ245" i="1" s="1"/>
  <c r="BF245" i="1" a="1"/>
  <c r="BF245" i="1" s="1"/>
  <c r="CN242" i="1" a="1"/>
  <c r="CN242" i="1" s="1"/>
  <c r="BF234" i="1" a="1"/>
  <c r="BF234" i="1" s="1"/>
  <c r="BG234" i="1" a="1"/>
  <c r="BG234" i="1" s="1"/>
  <c r="BH234" i="1" a="1"/>
  <c r="BH234" i="1" s="1"/>
  <c r="BI234" i="1" a="1"/>
  <c r="BI234" i="1" s="1"/>
  <c r="BJ234" i="1" a="1"/>
  <c r="BJ234" i="1" s="1"/>
  <c r="BB232" i="1" a="1"/>
  <c r="BB232" i="1" s="1"/>
  <c r="BH232" i="1" a="1"/>
  <c r="BH232" i="1" s="1"/>
  <c r="BI232" i="1" a="1"/>
  <c r="BI232" i="1" s="1"/>
  <c r="BJ232" i="1" a="1"/>
  <c r="BJ232" i="1" s="1"/>
  <c r="BF232" i="1" a="1"/>
  <c r="BF232" i="1" s="1"/>
  <c r="BG232" i="1" a="1"/>
  <c r="BG232" i="1" s="1"/>
  <c r="CN226" i="1" a="1"/>
  <c r="CN226" i="1" s="1"/>
  <c r="CM217" i="1" a="1"/>
  <c r="CM217" i="1" s="1"/>
  <c r="BH216" i="1" a="1"/>
  <c r="BH216" i="1" s="1"/>
  <c r="BI216" i="1" a="1"/>
  <c r="BI216" i="1" s="1"/>
  <c r="BJ216" i="1" a="1"/>
  <c r="BJ216" i="1" s="1"/>
  <c r="BF216" i="1" a="1"/>
  <c r="BF216" i="1" s="1"/>
  <c r="BG216" i="1" a="1"/>
  <c r="BG216" i="1" s="1"/>
  <c r="BC214" i="1" a="1"/>
  <c r="BC214" i="1" s="1"/>
  <c r="BF214" i="1" a="1"/>
  <c r="BF214" i="1" s="1"/>
  <c r="BG214" i="1" a="1"/>
  <c r="BG214" i="1" s="1"/>
  <c r="BH214" i="1" a="1"/>
  <c r="BH214" i="1" s="1"/>
  <c r="BI214" i="1" a="1"/>
  <c r="BI214" i="1" s="1"/>
  <c r="BJ214" i="1" a="1"/>
  <c r="BJ214" i="1" s="1"/>
  <c r="BB212" i="1" a="1"/>
  <c r="BB212" i="1" s="1"/>
  <c r="BG212" i="1" a="1"/>
  <c r="BG212" i="1" s="1"/>
  <c r="BH212" i="1" a="1"/>
  <c r="BH212" i="1" s="1"/>
  <c r="BI212" i="1" a="1"/>
  <c r="BI212" i="1" s="1"/>
  <c r="BJ212" i="1" a="1"/>
  <c r="BJ212" i="1" s="1"/>
  <c r="BF212" i="1" a="1"/>
  <c r="BF212" i="1" s="1"/>
  <c r="BC210" i="1" a="1"/>
  <c r="BC210" i="1" s="1"/>
  <c r="BJ210" i="1" a="1"/>
  <c r="BJ210" i="1" s="1"/>
  <c r="BF210" i="1" a="1"/>
  <c r="BF210" i="1" s="1"/>
  <c r="BG210" i="1" a="1"/>
  <c r="BG210" i="1" s="1"/>
  <c r="BI210" i="1" a="1"/>
  <c r="BI210" i="1" s="1"/>
  <c r="BH210" i="1" a="1"/>
  <c r="BH210" i="1" s="1"/>
  <c r="CK204" i="1" a="1"/>
  <c r="CK204" i="1" s="1"/>
  <c r="BC203" i="1" a="1"/>
  <c r="BC203" i="1" s="1"/>
  <c r="BI203" i="1" a="1"/>
  <c r="BI203" i="1" s="1"/>
  <c r="BJ203" i="1" a="1"/>
  <c r="BJ203" i="1" s="1"/>
  <c r="BF203" i="1" a="1"/>
  <c r="BF203" i="1" s="1"/>
  <c r="BG203" i="1" a="1"/>
  <c r="BG203" i="1" s="1"/>
  <c r="BH203" i="1" a="1"/>
  <c r="BH203" i="1" s="1"/>
  <c r="CM199" i="1" a="1"/>
  <c r="CM199" i="1" s="1"/>
  <c r="BB198" i="1" a="1"/>
  <c r="BB198" i="1" s="1"/>
  <c r="BH198" i="1" a="1"/>
  <c r="BH198" i="1" s="1"/>
  <c r="BI198" i="1" a="1"/>
  <c r="BI198" i="1" s="1"/>
  <c r="BJ198" i="1" a="1"/>
  <c r="BJ198" i="1" s="1"/>
  <c r="BG198" i="1" a="1"/>
  <c r="BG198" i="1" s="1"/>
  <c r="BF198" i="1" a="1"/>
  <c r="BF198" i="1" s="1"/>
  <c r="BB192" i="1" a="1"/>
  <c r="BB192" i="1" s="1"/>
  <c r="BF192" i="1" a="1"/>
  <c r="BF192" i="1" s="1"/>
  <c r="BG192" i="1" a="1"/>
  <c r="BG192" i="1" s="1"/>
  <c r="BH192" i="1" a="1"/>
  <c r="BH192" i="1" s="1"/>
  <c r="BI192" i="1" a="1"/>
  <c r="BI192" i="1" s="1"/>
  <c r="BJ192" i="1" a="1"/>
  <c r="BJ192" i="1" s="1"/>
  <c r="BC188" i="1" a="1"/>
  <c r="BC188" i="1" s="1"/>
  <c r="BH188" i="1" a="1"/>
  <c r="BH188" i="1" s="1"/>
  <c r="BI188" i="1" a="1"/>
  <c r="BI188" i="1" s="1"/>
  <c r="BJ188" i="1" a="1"/>
  <c r="BJ188" i="1" s="1"/>
  <c r="BF188" i="1" a="1"/>
  <c r="BF188" i="1" s="1"/>
  <c r="BG188" i="1" a="1"/>
  <c r="BG188" i="1" s="1"/>
  <c r="AO184" i="1"/>
  <c r="BI177" i="1" a="1"/>
  <c r="BI177" i="1" s="1"/>
  <c r="BJ177" i="1" a="1"/>
  <c r="BJ177" i="1" s="1"/>
  <c r="BF177" i="1" a="1"/>
  <c r="BF177" i="1" s="1"/>
  <c r="BH177" i="1" a="1"/>
  <c r="BH177" i="1" s="1"/>
  <c r="BG177" i="1" a="1"/>
  <c r="BG177" i="1" s="1"/>
  <c r="BB172" i="1" a="1"/>
  <c r="BB172" i="1" s="1"/>
  <c r="BF172" i="1" a="1"/>
  <c r="BF172" i="1" s="1"/>
  <c r="BG172" i="1" a="1"/>
  <c r="BG172" i="1" s="1"/>
  <c r="BH172" i="1" a="1"/>
  <c r="BH172" i="1" s="1"/>
  <c r="BI172" i="1" a="1"/>
  <c r="BI172" i="1" s="1"/>
  <c r="BJ172" i="1" a="1"/>
  <c r="BJ172" i="1" s="1"/>
  <c r="CM169" i="1" a="1"/>
  <c r="CM169" i="1" s="1"/>
  <c r="BA162" i="1" a="1"/>
  <c r="BA162" i="1" s="1"/>
  <c r="BF162" i="1" a="1"/>
  <c r="BF162" i="1" s="1"/>
  <c r="BG162" i="1" a="1"/>
  <c r="BG162" i="1" s="1"/>
  <c r="BH162" i="1" a="1"/>
  <c r="BH162" i="1" s="1"/>
  <c r="BI162" i="1" a="1"/>
  <c r="BI162" i="1" s="1"/>
  <c r="BJ162" i="1" a="1"/>
  <c r="BJ162" i="1" s="1"/>
  <c r="BB158" i="1" a="1"/>
  <c r="BB158" i="1" s="1"/>
  <c r="BF158" i="1" a="1"/>
  <c r="BF158" i="1" s="1"/>
  <c r="BG158" i="1" a="1"/>
  <c r="BG158" i="1" s="1"/>
  <c r="BH158" i="1" a="1"/>
  <c r="BH158" i="1" s="1"/>
  <c r="BJ158" i="1" a="1"/>
  <c r="BJ158" i="1" s="1"/>
  <c r="BI158" i="1" a="1"/>
  <c r="BI158" i="1" s="1"/>
  <c r="CK147" i="1" a="1"/>
  <c r="CK147" i="1" s="1"/>
  <c r="BH123" i="1" a="1"/>
  <c r="BH123" i="1" s="1"/>
  <c r="BI123" i="1" a="1"/>
  <c r="BI123" i="1" s="1"/>
  <c r="BJ123" i="1" a="1"/>
  <c r="BJ123" i="1" s="1"/>
  <c r="BG123" i="1" a="1"/>
  <c r="BG123" i="1" s="1"/>
  <c r="BF123" i="1" a="1"/>
  <c r="BF123" i="1" s="1"/>
  <c r="CM121" i="1" a="1"/>
  <c r="CM121" i="1" s="1"/>
  <c r="BJ120" i="1" a="1"/>
  <c r="BJ120" i="1" s="1"/>
  <c r="BF120" i="1" a="1"/>
  <c r="BF120" i="1" s="1"/>
  <c r="BH120" i="1" a="1"/>
  <c r="BH120" i="1" s="1"/>
  <c r="BG120" i="1" a="1"/>
  <c r="BG120" i="1" s="1"/>
  <c r="BI120" i="1" a="1"/>
  <c r="BI120" i="1" s="1"/>
  <c r="CL109" i="1" a="1"/>
  <c r="CL109" i="1" s="1"/>
  <c r="BC108" i="1" a="1"/>
  <c r="BC108" i="1" s="1"/>
  <c r="BH108" i="1" a="1"/>
  <c r="BH108" i="1" s="1"/>
  <c r="BJ108" i="1" a="1"/>
  <c r="BJ108" i="1" s="1"/>
  <c r="BF108" i="1" a="1"/>
  <c r="BF108" i="1" s="1"/>
  <c r="BI108" i="1" a="1"/>
  <c r="BI108" i="1" s="1"/>
  <c r="BG108" i="1" a="1"/>
  <c r="BG108" i="1" s="1"/>
  <c r="BG106" i="1" a="1"/>
  <c r="BG106" i="1" s="1"/>
  <c r="BI106" i="1" a="1"/>
  <c r="BI106" i="1" s="1"/>
  <c r="BJ106" i="1" a="1"/>
  <c r="BJ106" i="1" s="1"/>
  <c r="BF106" i="1" a="1"/>
  <c r="BF106" i="1" s="1"/>
  <c r="BH106" i="1" a="1"/>
  <c r="BH106" i="1" s="1"/>
  <c r="BF92" i="1" a="1"/>
  <c r="BF92" i="1" s="1"/>
  <c r="BG92" i="1" a="1"/>
  <c r="BG92" i="1" s="1"/>
  <c r="BH92" i="1" a="1"/>
  <c r="BH92" i="1" s="1"/>
  <c r="BI92" i="1" a="1"/>
  <c r="BI92" i="1" s="1"/>
  <c r="BJ92" i="1" a="1"/>
  <c r="BJ92" i="1" s="1"/>
  <c r="BC82" i="1" a="1"/>
  <c r="BC82" i="1" s="1"/>
  <c r="BH82" i="1" a="1"/>
  <c r="BH82" i="1" s="1"/>
  <c r="BI82" i="1" a="1"/>
  <c r="BI82" i="1" s="1"/>
  <c r="BJ82" i="1" a="1"/>
  <c r="BJ82" i="1" s="1"/>
  <c r="BF82" i="1" a="1"/>
  <c r="BF82" i="1" s="1"/>
  <c r="BG82" i="1" a="1"/>
  <c r="BG82" i="1" s="1"/>
  <c r="BI73" i="1" a="1"/>
  <c r="BI73" i="1" s="1"/>
  <c r="BJ73" i="1" a="1"/>
  <c r="BJ73" i="1" s="1"/>
  <c r="BF73" i="1" a="1"/>
  <c r="BF73" i="1" s="1"/>
  <c r="BG73" i="1" a="1"/>
  <c r="BG73" i="1" s="1"/>
  <c r="BH73" i="1" a="1"/>
  <c r="BH73" i="1" s="1"/>
  <c r="BF65" i="1" a="1"/>
  <c r="BF65" i="1" s="1"/>
  <c r="BG65" i="1" a="1"/>
  <c r="BG65" i="1" s="1"/>
  <c r="BH65" i="1" a="1"/>
  <c r="BH65" i="1" s="1"/>
  <c r="BI65" i="1" a="1"/>
  <c r="BI65" i="1" s="1"/>
  <c r="BJ65" i="1" a="1"/>
  <c r="BJ65" i="1" s="1"/>
  <c r="CM64" i="1" a="1"/>
  <c r="CM64" i="1" s="1"/>
  <c r="BB63" i="1" a="1"/>
  <c r="BB63" i="1" s="1"/>
  <c r="BH63" i="1" a="1"/>
  <c r="BH63" i="1" s="1"/>
  <c r="BI63" i="1" a="1"/>
  <c r="BI63" i="1" s="1"/>
  <c r="BJ63" i="1" a="1"/>
  <c r="BJ63" i="1" s="1"/>
  <c r="BF63" i="1" a="1"/>
  <c r="BF63" i="1" s="1"/>
  <c r="BG63" i="1" a="1"/>
  <c r="BG63" i="1" s="1"/>
  <c r="CM62" i="1" a="1"/>
  <c r="CM62" i="1" s="1"/>
  <c r="BD57" i="1" a="1"/>
  <c r="BD57" i="1" s="1"/>
  <c r="BJ57" i="1" a="1"/>
  <c r="BJ57" i="1" s="1"/>
  <c r="BF57" i="1" a="1"/>
  <c r="BF57" i="1" s="1"/>
  <c r="BG57" i="1" a="1"/>
  <c r="BG57" i="1" s="1"/>
  <c r="BH57" i="1" a="1"/>
  <c r="BH57" i="1" s="1"/>
  <c r="BI57" i="1" a="1"/>
  <c r="BI57" i="1" s="1"/>
  <c r="BE47" i="1" a="1"/>
  <c r="BE47" i="1" s="1"/>
  <c r="BF47" i="1" a="1"/>
  <c r="BF47" i="1" s="1"/>
  <c r="BI47" i="1" a="1"/>
  <c r="BI47" i="1" s="1"/>
  <c r="BJ47" i="1" a="1"/>
  <c r="BJ47" i="1" s="1"/>
  <c r="BG47" i="1" a="1"/>
  <c r="BG47" i="1" s="1"/>
  <c r="BH47" i="1" a="1"/>
  <c r="BH47" i="1" s="1"/>
  <c r="CN46" i="1" a="1"/>
  <c r="CN46" i="1" s="1"/>
  <c r="BB43" i="1" a="1"/>
  <c r="BB43" i="1" s="1"/>
  <c r="BG43" i="1" a="1"/>
  <c r="BG43" i="1" s="1"/>
  <c r="BJ43" i="1" a="1"/>
  <c r="BJ43" i="1" s="1"/>
  <c r="BF43" i="1" a="1"/>
  <c r="BF43" i="1" s="1"/>
  <c r="BI43" i="1" a="1"/>
  <c r="BI43" i="1" s="1"/>
  <c r="BH43" i="1" a="1"/>
  <c r="BH43" i="1" s="1"/>
  <c r="BF39" i="1" a="1"/>
  <c r="BF39" i="1" s="1"/>
  <c r="BH39" i="1" a="1"/>
  <c r="BH39" i="1" s="1"/>
  <c r="BI39" i="1" a="1"/>
  <c r="BI39" i="1" s="1"/>
  <c r="BG39" i="1" a="1"/>
  <c r="BG39" i="1" s="1"/>
  <c r="BJ39" i="1" a="1"/>
  <c r="BJ39" i="1" s="1"/>
  <c r="BG1012" i="1" a="1"/>
  <c r="BG1012" i="1" s="1"/>
  <c r="BH1012" i="1" a="1"/>
  <c r="BH1012" i="1" s="1"/>
  <c r="BI1012" i="1" a="1"/>
  <c r="BI1012" i="1" s="1"/>
  <c r="BJ1012" i="1" a="1"/>
  <c r="BJ1012" i="1" s="1"/>
  <c r="BF1012" i="1" a="1"/>
  <c r="BF1012" i="1" s="1"/>
  <c r="BV979" i="1" a="1"/>
  <c r="BV979" i="1" s="1"/>
  <c r="AO979" i="1"/>
  <c r="BU979" i="1" a="1"/>
  <c r="BU979" i="1" s="1"/>
  <c r="BD965" i="1" a="1"/>
  <c r="BD965" i="1" s="1"/>
  <c r="BI965" i="1" a="1"/>
  <c r="BI965" i="1" s="1"/>
  <c r="BJ965" i="1" a="1"/>
  <c r="BJ965" i="1" s="1"/>
  <c r="BF965" i="1" a="1"/>
  <c r="BF965" i="1" s="1"/>
  <c r="BH965" i="1" a="1"/>
  <c r="BH965" i="1" s="1"/>
  <c r="BC927" i="1" a="1"/>
  <c r="BC927" i="1" s="1"/>
  <c r="BF927" i="1" a="1"/>
  <c r="BF927" i="1" s="1"/>
  <c r="BG927" i="1" a="1"/>
  <c r="BG927" i="1" s="1"/>
  <c r="BH927" i="1" a="1"/>
  <c r="BH927" i="1" s="1"/>
  <c r="BI927" i="1" a="1"/>
  <c r="BI927" i="1" s="1"/>
  <c r="BJ927" i="1" a="1"/>
  <c r="BJ927" i="1" s="1"/>
  <c r="BB888" i="1" a="1"/>
  <c r="BB888" i="1" s="1"/>
  <c r="BF888" i="1" a="1"/>
  <c r="BF888" i="1" s="1"/>
  <c r="BG888" i="1" a="1"/>
  <c r="BG888" i="1" s="1"/>
  <c r="BH888" i="1" a="1"/>
  <c r="BH888" i="1" s="1"/>
  <c r="BI888" i="1" a="1"/>
  <c r="BI888" i="1" s="1"/>
  <c r="BJ888" i="1" a="1"/>
  <c r="BJ888" i="1" s="1"/>
  <c r="BD884" i="1" a="1"/>
  <c r="BD884" i="1" s="1"/>
  <c r="BF884" i="1" a="1"/>
  <c r="BF884" i="1" s="1"/>
  <c r="BG884" i="1" a="1"/>
  <c r="BG884" i="1" s="1"/>
  <c r="BH884" i="1" a="1"/>
  <c r="BH884" i="1" s="1"/>
  <c r="BJ884" i="1" a="1"/>
  <c r="BJ884" i="1" s="1"/>
  <c r="BI884" i="1" a="1"/>
  <c r="BI884" i="1" s="1"/>
  <c r="BB829" i="1" a="1"/>
  <c r="BB829" i="1" s="1"/>
  <c r="BF829" i="1" a="1"/>
  <c r="BF829" i="1" s="1"/>
  <c r="BG829" i="1" a="1"/>
  <c r="BG829" i="1" s="1"/>
  <c r="BH829" i="1" a="1"/>
  <c r="BH829" i="1" s="1"/>
  <c r="BI829" i="1" a="1"/>
  <c r="BI829" i="1" s="1"/>
  <c r="BJ829" i="1" a="1"/>
  <c r="BJ829" i="1" s="1"/>
  <c r="BC795" i="1" a="1"/>
  <c r="BC795" i="1" s="1"/>
  <c r="BJ795" i="1" a="1"/>
  <c r="BJ795" i="1" s="1"/>
  <c r="BF795" i="1" a="1"/>
  <c r="BF795" i="1" s="1"/>
  <c r="BG795" i="1" a="1"/>
  <c r="BG795" i="1" s="1"/>
  <c r="BI795" i="1" a="1"/>
  <c r="BI795" i="1" s="1"/>
  <c r="BH795" i="1" a="1"/>
  <c r="BH795" i="1" s="1"/>
  <c r="BQ999" i="1" a="1"/>
  <c r="BQ999" i="1" s="1"/>
  <c r="BT999" i="1" a="1"/>
  <c r="BT999" i="1" s="1"/>
  <c r="AO999" i="1"/>
  <c r="BC988" i="1" a="1"/>
  <c r="BC988" i="1" s="1"/>
  <c r="BF988" i="1" a="1"/>
  <c r="BF988" i="1" s="1"/>
  <c r="BG988" i="1" a="1"/>
  <c r="BG988" i="1" s="1"/>
  <c r="BH988" i="1" a="1"/>
  <c r="BH988" i="1" s="1"/>
  <c r="BI988" i="1" a="1"/>
  <c r="BI988" i="1" s="1"/>
  <c r="BJ988" i="1" a="1"/>
  <c r="BJ988" i="1" s="1"/>
  <c r="BT901" i="1" a="1"/>
  <c r="BT901" i="1" s="1"/>
  <c r="AO901" i="1"/>
  <c r="BV901" i="1" a="1"/>
  <c r="BV901" i="1" s="1"/>
  <c r="BF852" i="1" a="1"/>
  <c r="BF852" i="1" s="1"/>
  <c r="BG852" i="1" a="1"/>
  <c r="BG852" i="1" s="1"/>
  <c r="BH852" i="1" a="1"/>
  <c r="BH852" i="1" s="1"/>
  <c r="BI852" i="1" a="1"/>
  <c r="BI852" i="1" s="1"/>
  <c r="BJ852" i="1" a="1"/>
  <c r="BJ852" i="1" s="1"/>
  <c r="BB821" i="1" a="1"/>
  <c r="BB821" i="1" s="1"/>
  <c r="BG821" i="1" a="1"/>
  <c r="BG821" i="1" s="1"/>
  <c r="BH821" i="1" a="1"/>
  <c r="BH821" i="1" s="1"/>
  <c r="BI821" i="1" a="1"/>
  <c r="BI821" i="1" s="1"/>
  <c r="BJ821" i="1" a="1"/>
  <c r="BJ821" i="1" s="1"/>
  <c r="BF821" i="1" a="1"/>
  <c r="BF821" i="1" s="1"/>
  <c r="BC741" i="1" a="1"/>
  <c r="BC741" i="1" s="1"/>
  <c r="BJ741" i="1" a="1"/>
  <c r="BJ741" i="1" s="1"/>
  <c r="BF741" i="1" a="1"/>
  <c r="BF741" i="1" s="1"/>
  <c r="BG741" i="1" a="1"/>
  <c r="BG741" i="1" s="1"/>
  <c r="BI741" i="1" a="1"/>
  <c r="BI741" i="1" s="1"/>
  <c r="BH741" i="1" a="1"/>
  <c r="BH741" i="1" s="1"/>
  <c r="BC692" i="1" a="1"/>
  <c r="BC692" i="1" s="1"/>
  <c r="BF692" i="1" a="1"/>
  <c r="BF692" i="1" s="1"/>
  <c r="BG692" i="1" a="1"/>
  <c r="BG692" i="1" s="1"/>
  <c r="BH692" i="1" a="1"/>
  <c r="BH692" i="1" s="1"/>
  <c r="BI692" i="1" a="1"/>
  <c r="BI692" i="1" s="1"/>
  <c r="BJ692" i="1" a="1"/>
  <c r="BJ692" i="1" s="1"/>
  <c r="BC655" i="1" a="1"/>
  <c r="BC655" i="1" s="1"/>
  <c r="BJ655" i="1" a="1"/>
  <c r="BJ655" i="1" s="1"/>
  <c r="BF655" i="1" a="1"/>
  <c r="BF655" i="1" s="1"/>
  <c r="BG655" i="1" a="1"/>
  <c r="BG655" i="1" s="1"/>
  <c r="BH655" i="1" a="1"/>
  <c r="BH655" i="1" s="1"/>
  <c r="BI655" i="1" a="1"/>
  <c r="BI655" i="1" s="1"/>
  <c r="BF633" i="1" a="1"/>
  <c r="BF633" i="1" s="1"/>
  <c r="BG633" i="1" a="1"/>
  <c r="BG633" i="1" s="1"/>
  <c r="BH633" i="1" a="1"/>
  <c r="BH633" i="1" s="1"/>
  <c r="BI633" i="1" a="1"/>
  <c r="BI633" i="1" s="1"/>
  <c r="BJ633" i="1" a="1"/>
  <c r="BJ633" i="1" s="1"/>
  <c r="BT24" i="1" a="1"/>
  <c r="BT24" i="1" s="1"/>
  <c r="BC1019" i="1" a="1"/>
  <c r="BC1019" i="1" s="1"/>
  <c r="BF1019" i="1" a="1"/>
  <c r="BF1019" i="1" s="1"/>
  <c r="BG1019" i="1" a="1"/>
  <c r="BG1019" i="1" s="1"/>
  <c r="BH1019" i="1" a="1"/>
  <c r="BH1019" i="1" s="1"/>
  <c r="BI1019" i="1" a="1"/>
  <c r="BI1019" i="1" s="1"/>
  <c r="BP1018" i="1" a="1"/>
  <c r="BP1018" i="1" s="1"/>
  <c r="BU1018" i="1" a="1"/>
  <c r="BU1018" i="1" s="1"/>
  <c r="AO1018" i="1"/>
  <c r="BT1016" i="1" a="1"/>
  <c r="BT1016" i="1" s="1"/>
  <c r="BX1016" i="1" a="1"/>
  <c r="BX1016" i="1" s="1"/>
  <c r="BA1015" i="1" a="1"/>
  <c r="BA1015" i="1" s="1"/>
  <c r="BF1015" i="1" a="1"/>
  <c r="BF1015" i="1" s="1"/>
  <c r="BG1015" i="1" a="1"/>
  <c r="BG1015" i="1" s="1"/>
  <c r="BH1015" i="1" a="1"/>
  <c r="BH1015" i="1" s="1"/>
  <c r="BI1015" i="1" a="1"/>
  <c r="BI1015" i="1" s="1"/>
  <c r="CM1014" i="1" a="1"/>
  <c r="CM1014" i="1" s="1"/>
  <c r="BD1013" i="1" a="1"/>
  <c r="BD1013" i="1" s="1"/>
  <c r="BH1013" i="1" a="1"/>
  <c r="BH1013" i="1" s="1"/>
  <c r="BI1013" i="1" a="1"/>
  <c r="BI1013" i="1" s="1"/>
  <c r="BJ1013" i="1" a="1"/>
  <c r="BJ1013" i="1" s="1"/>
  <c r="BF1013" i="1" a="1"/>
  <c r="BF1013" i="1" s="1"/>
  <c r="BC1011" i="1" a="1"/>
  <c r="BC1011" i="1" s="1"/>
  <c r="BF1011" i="1" a="1"/>
  <c r="BF1011" i="1" s="1"/>
  <c r="BG1011" i="1" a="1"/>
  <c r="BG1011" i="1" s="1"/>
  <c r="BH1011" i="1" a="1"/>
  <c r="BH1011" i="1" s="1"/>
  <c r="BI1011" i="1" a="1"/>
  <c r="BI1011" i="1" s="1"/>
  <c r="BP1005" i="1" a="1"/>
  <c r="BP1005" i="1" s="1"/>
  <c r="AO1005" i="1"/>
  <c r="BB994" i="1" a="1"/>
  <c r="BB994" i="1" s="1"/>
  <c r="BF994" i="1" a="1"/>
  <c r="BF994" i="1" s="1"/>
  <c r="BG994" i="1" a="1"/>
  <c r="BG994" i="1" s="1"/>
  <c r="BH994" i="1" a="1"/>
  <c r="BH994" i="1" s="1"/>
  <c r="BJ994" i="1" a="1"/>
  <c r="BJ994" i="1" s="1"/>
  <c r="BT991" i="1" a="1"/>
  <c r="BT991" i="1" s="1"/>
  <c r="AO991" i="1"/>
  <c r="BW991" i="1" a="1"/>
  <c r="BW991" i="1" s="1"/>
  <c r="BC990" i="1" a="1"/>
  <c r="BC990" i="1" s="1"/>
  <c r="BJ990" i="1" a="1"/>
  <c r="BJ990" i="1" s="1"/>
  <c r="BF990" i="1" a="1"/>
  <c r="BF990" i="1" s="1"/>
  <c r="BG990" i="1" a="1"/>
  <c r="BG990" i="1" s="1"/>
  <c r="BI990" i="1" a="1"/>
  <c r="BI990" i="1" s="1"/>
  <c r="BO976" i="1" a="1"/>
  <c r="BO976" i="1" s="1"/>
  <c r="BX976" i="1" a="1"/>
  <c r="BX976" i="1" s="1"/>
  <c r="BT976" i="1" a="1"/>
  <c r="BT976" i="1" s="1"/>
  <c r="BA975" i="1" a="1"/>
  <c r="BA975" i="1" s="1"/>
  <c r="BG975" i="1" a="1"/>
  <c r="BG975" i="1" s="1"/>
  <c r="BH975" i="1" a="1"/>
  <c r="BH975" i="1" s="1"/>
  <c r="BI975" i="1" a="1"/>
  <c r="BI975" i="1" s="1"/>
  <c r="BJ975" i="1" a="1"/>
  <c r="BJ975" i="1" s="1"/>
  <c r="BF975" i="1" a="1"/>
  <c r="BF975" i="1" s="1"/>
  <c r="BD964" i="1" a="1"/>
  <c r="BD964" i="1" s="1"/>
  <c r="BG964" i="1" a="1"/>
  <c r="BG964" i="1" s="1"/>
  <c r="BH964" i="1" a="1"/>
  <c r="BH964" i="1" s="1"/>
  <c r="BI964" i="1" a="1"/>
  <c r="BI964" i="1" s="1"/>
  <c r="BJ964" i="1" a="1"/>
  <c r="BJ964" i="1" s="1"/>
  <c r="BF964" i="1" a="1"/>
  <c r="BF964" i="1" s="1"/>
  <c r="BP963" i="1" a="1"/>
  <c r="BP963" i="1" s="1"/>
  <c r="BU963" i="1" a="1"/>
  <c r="BU963" i="1" s="1"/>
  <c r="AO963" i="1"/>
  <c r="CM961" i="1" a="1"/>
  <c r="CM961" i="1" s="1"/>
  <c r="BB957" i="1" a="1"/>
  <c r="BB957" i="1" s="1"/>
  <c r="BF957" i="1" a="1"/>
  <c r="BF957" i="1" s="1"/>
  <c r="BG957" i="1" a="1"/>
  <c r="BG957" i="1" s="1"/>
  <c r="BH957" i="1" a="1"/>
  <c r="BH957" i="1" s="1"/>
  <c r="BI957" i="1" a="1"/>
  <c r="BI957" i="1" s="1"/>
  <c r="BJ957" i="1" a="1"/>
  <c r="BJ957" i="1" s="1"/>
  <c r="BB953" i="1" a="1"/>
  <c r="BB953" i="1" s="1"/>
  <c r="BG953" i="1" a="1"/>
  <c r="BG953" i="1" s="1"/>
  <c r="BH953" i="1" a="1"/>
  <c r="BH953" i="1" s="1"/>
  <c r="BI953" i="1" a="1"/>
  <c r="BI953" i="1" s="1"/>
  <c r="BJ953" i="1" a="1"/>
  <c r="BJ953" i="1" s="1"/>
  <c r="CL952" i="1" a="1"/>
  <c r="CL952" i="1" s="1"/>
  <c r="BA948" i="1" a="1"/>
  <c r="BA948" i="1" s="1"/>
  <c r="BF948" i="1" a="1"/>
  <c r="BF948" i="1" s="1"/>
  <c r="BG948" i="1" a="1"/>
  <c r="BG948" i="1" s="1"/>
  <c r="BH948" i="1" a="1"/>
  <c r="BH948" i="1" s="1"/>
  <c r="BI948" i="1" a="1"/>
  <c r="BI948" i="1" s="1"/>
  <c r="BJ948" i="1" a="1"/>
  <c r="BJ948" i="1" s="1"/>
  <c r="BV947" i="1" a="1"/>
  <c r="BV947" i="1" s="1"/>
  <c r="AO947" i="1"/>
  <c r="BX945" i="1" a="1"/>
  <c r="BX945" i="1" s="1"/>
  <c r="BU945" i="1" a="1"/>
  <c r="BU945" i="1" s="1"/>
  <c r="BB939" i="1" a="1"/>
  <c r="BB939" i="1" s="1"/>
  <c r="BF939" i="1" a="1"/>
  <c r="BF939" i="1" s="1"/>
  <c r="BG939" i="1" a="1"/>
  <c r="BG939" i="1" s="1"/>
  <c r="BH939" i="1" a="1"/>
  <c r="BH939" i="1" s="1"/>
  <c r="BI939" i="1" a="1"/>
  <c r="BI939" i="1" s="1"/>
  <c r="BX938" i="1" a="1"/>
  <c r="BX938" i="1" s="1"/>
  <c r="AO938" i="1"/>
  <c r="BA937" i="1" a="1"/>
  <c r="BA937" i="1" s="1"/>
  <c r="BI937" i="1" a="1"/>
  <c r="BI937" i="1" s="1"/>
  <c r="BJ937" i="1" a="1"/>
  <c r="BJ937" i="1" s="1"/>
  <c r="BF937" i="1" a="1"/>
  <c r="BF937" i="1" s="1"/>
  <c r="BH937" i="1" a="1"/>
  <c r="BH937" i="1" s="1"/>
  <c r="BC928" i="1" a="1"/>
  <c r="BC928" i="1" s="1"/>
  <c r="BH928" i="1" a="1"/>
  <c r="BH928" i="1" s="1"/>
  <c r="BI928" i="1" a="1"/>
  <c r="BI928" i="1" s="1"/>
  <c r="BJ928" i="1" a="1"/>
  <c r="BJ928" i="1" s="1"/>
  <c r="BF928" i="1" a="1"/>
  <c r="BF928" i="1" s="1"/>
  <c r="BU927" i="1" a="1"/>
  <c r="BU927" i="1" s="1"/>
  <c r="AO927" i="1"/>
  <c r="AO923" i="1"/>
  <c r="BC922" i="1" a="1"/>
  <c r="BC922" i="1" s="1"/>
  <c r="BF922" i="1" a="1"/>
  <c r="BF922" i="1" s="1"/>
  <c r="BG922" i="1" a="1"/>
  <c r="BG922" i="1" s="1"/>
  <c r="BH922" i="1" a="1"/>
  <c r="BH922" i="1" s="1"/>
  <c r="BJ922" i="1" a="1"/>
  <c r="BJ922" i="1" s="1"/>
  <c r="BI922" i="1" a="1"/>
  <c r="BI922" i="1" s="1"/>
  <c r="BC906" i="1" a="1"/>
  <c r="BC906" i="1" s="1"/>
  <c r="BI906" i="1" a="1"/>
  <c r="BI906" i="1" s="1"/>
  <c r="BJ906" i="1" a="1"/>
  <c r="BJ906" i="1" s="1"/>
  <c r="BF906" i="1" a="1"/>
  <c r="BF906" i="1" s="1"/>
  <c r="BG906" i="1" a="1"/>
  <c r="BG906" i="1" s="1"/>
  <c r="BH906" i="1" a="1"/>
  <c r="BH906" i="1" s="1"/>
  <c r="BC896" i="1" a="1"/>
  <c r="BC896" i="1" s="1"/>
  <c r="BF896" i="1" a="1"/>
  <c r="BF896" i="1" s="1"/>
  <c r="BG896" i="1" a="1"/>
  <c r="BG896" i="1" s="1"/>
  <c r="BH896" i="1" a="1"/>
  <c r="BH896" i="1" s="1"/>
  <c r="BI896" i="1" a="1"/>
  <c r="BI896" i="1" s="1"/>
  <c r="BJ896" i="1" a="1"/>
  <c r="BJ896" i="1" s="1"/>
  <c r="BV895" i="1" a="1"/>
  <c r="BV895" i="1" s="1"/>
  <c r="BX895" i="1" a="1"/>
  <c r="BX895" i="1" s="1"/>
  <c r="AO895" i="1"/>
  <c r="BA895" i="1" a="1"/>
  <c r="BA895" i="1" s="1"/>
  <c r="BB894" i="1" a="1"/>
  <c r="BB894" i="1" s="1"/>
  <c r="BG894" i="1" a="1"/>
  <c r="BG894" i="1" s="1"/>
  <c r="BH894" i="1" a="1"/>
  <c r="BH894" i="1" s="1"/>
  <c r="BI894" i="1" a="1"/>
  <c r="BI894" i="1" s="1"/>
  <c r="BJ894" i="1" a="1"/>
  <c r="BJ894" i="1" s="1"/>
  <c r="BF894" i="1" a="1"/>
  <c r="BF894" i="1" s="1"/>
  <c r="BT893" i="1" a="1"/>
  <c r="BT893" i="1" s="1"/>
  <c r="AO893" i="1"/>
  <c r="BC889" i="1" a="1"/>
  <c r="BC889" i="1" s="1"/>
  <c r="BI889" i="1" a="1"/>
  <c r="BI889" i="1" s="1"/>
  <c r="BJ889" i="1" a="1"/>
  <c r="BJ889" i="1" s="1"/>
  <c r="BF889" i="1" a="1"/>
  <c r="BF889" i="1" s="1"/>
  <c r="BH889" i="1" a="1"/>
  <c r="BH889" i="1" s="1"/>
  <c r="BG889" i="1" a="1"/>
  <c r="BG889" i="1" s="1"/>
  <c r="BA885" i="1" a="1"/>
  <c r="BA885" i="1" s="1"/>
  <c r="BF885" i="1" a="1"/>
  <c r="BF885" i="1" s="1"/>
  <c r="BG885" i="1" a="1"/>
  <c r="BG885" i="1" s="1"/>
  <c r="BH885" i="1" a="1"/>
  <c r="BH885" i="1" s="1"/>
  <c r="BI885" i="1" a="1"/>
  <c r="BI885" i="1" s="1"/>
  <c r="BJ885" i="1" a="1"/>
  <c r="BJ885" i="1" s="1"/>
  <c r="BU878" i="1" a="1"/>
  <c r="BU878" i="1" s="1"/>
  <c r="BW878" i="1" a="1"/>
  <c r="BW878" i="1" s="1"/>
  <c r="BC877" i="1" a="1"/>
  <c r="BC877" i="1" s="1"/>
  <c r="BG877" i="1" a="1"/>
  <c r="BG877" i="1" s="1"/>
  <c r="BH877" i="1" a="1"/>
  <c r="BH877" i="1" s="1"/>
  <c r="BI877" i="1" a="1"/>
  <c r="BI877" i="1" s="1"/>
  <c r="BJ877" i="1" a="1"/>
  <c r="BJ877" i="1" s="1"/>
  <c r="BF877" i="1" a="1"/>
  <c r="BF877" i="1" s="1"/>
  <c r="AO869" i="1"/>
  <c r="BA868" i="1" a="1"/>
  <c r="BA868" i="1" s="1"/>
  <c r="BF868" i="1" a="1"/>
  <c r="BF868" i="1" s="1"/>
  <c r="BG868" i="1" a="1"/>
  <c r="BG868" i="1" s="1"/>
  <c r="BH868" i="1" a="1"/>
  <c r="BH868" i="1" s="1"/>
  <c r="BI868" i="1" a="1"/>
  <c r="BI868" i="1" s="1"/>
  <c r="BJ868" i="1" a="1"/>
  <c r="BJ868" i="1" s="1"/>
  <c r="CM864" i="1" a="1"/>
  <c r="CM864" i="1" s="1"/>
  <c r="BC863" i="1" a="1"/>
  <c r="BC863" i="1" s="1"/>
  <c r="BG863" i="1" a="1"/>
  <c r="BG863" i="1" s="1"/>
  <c r="BH863" i="1" a="1"/>
  <c r="BH863" i="1" s="1"/>
  <c r="BI863" i="1" a="1"/>
  <c r="BI863" i="1" s="1"/>
  <c r="BJ863" i="1" a="1"/>
  <c r="BJ863" i="1" s="1"/>
  <c r="BF863" i="1" a="1"/>
  <c r="BF863" i="1" s="1"/>
  <c r="CN862" i="1" a="1"/>
  <c r="CN862" i="1" s="1"/>
  <c r="BC856" i="1" a="1"/>
  <c r="BC856" i="1" s="1"/>
  <c r="BF856" i="1" a="1"/>
  <c r="BF856" i="1" s="1"/>
  <c r="BG856" i="1" a="1"/>
  <c r="BG856" i="1" s="1"/>
  <c r="BH856" i="1" a="1"/>
  <c r="BH856" i="1" s="1"/>
  <c r="BI856" i="1" a="1"/>
  <c r="BI856" i="1" s="1"/>
  <c r="BJ856" i="1" a="1"/>
  <c r="BJ856" i="1" s="1"/>
  <c r="BW855" i="1" a="1"/>
  <c r="BW855" i="1" s="1"/>
  <c r="AO855" i="1"/>
  <c r="BX855" i="1" a="1"/>
  <c r="BX855" i="1" s="1"/>
  <c r="BJ848" i="1" a="1"/>
  <c r="BJ848" i="1" s="1"/>
  <c r="BF848" i="1" a="1"/>
  <c r="BF848" i="1" s="1"/>
  <c r="BG848" i="1" a="1"/>
  <c r="BG848" i="1" s="1"/>
  <c r="BI848" i="1" a="1"/>
  <c r="BI848" i="1" s="1"/>
  <c r="BH848" i="1" a="1"/>
  <c r="BH848" i="1" s="1"/>
  <c r="AO847" i="1"/>
  <c r="BD842" i="1" a="1"/>
  <c r="BD842" i="1" s="1"/>
  <c r="BJ842" i="1" a="1"/>
  <c r="BJ842" i="1" s="1"/>
  <c r="BF842" i="1" a="1"/>
  <c r="BF842" i="1" s="1"/>
  <c r="BG842" i="1" a="1"/>
  <c r="BG842" i="1" s="1"/>
  <c r="BH842" i="1" a="1"/>
  <c r="BH842" i="1" s="1"/>
  <c r="BI842" i="1" a="1"/>
  <c r="BI842" i="1" s="1"/>
  <c r="CM841" i="1" a="1"/>
  <c r="CM841" i="1" s="1"/>
  <c r="BC840" i="1" a="1"/>
  <c r="BC840" i="1" s="1"/>
  <c r="BH840" i="1" a="1"/>
  <c r="BH840" i="1" s="1"/>
  <c r="BI840" i="1" a="1"/>
  <c r="BI840" i="1" s="1"/>
  <c r="BJ840" i="1" a="1"/>
  <c r="BJ840" i="1" s="1"/>
  <c r="BG840" i="1" a="1"/>
  <c r="BG840" i="1" s="1"/>
  <c r="BF840" i="1" a="1"/>
  <c r="BF840" i="1" s="1"/>
  <c r="BA835" i="1" a="1"/>
  <c r="BA835" i="1" s="1"/>
  <c r="BG835" i="1" a="1"/>
  <c r="BG835" i="1" s="1"/>
  <c r="BH835" i="1" a="1"/>
  <c r="BH835" i="1" s="1"/>
  <c r="BI835" i="1" a="1"/>
  <c r="BI835" i="1" s="1"/>
  <c r="BJ835" i="1" a="1"/>
  <c r="BJ835" i="1" s="1"/>
  <c r="BF835" i="1" a="1"/>
  <c r="BF835" i="1" s="1"/>
  <c r="BV834" i="1" a="1"/>
  <c r="BV834" i="1" s="1"/>
  <c r="AO834" i="1"/>
  <c r="BC825" i="1" a="1"/>
  <c r="BC825" i="1" s="1"/>
  <c r="BF825" i="1" a="1"/>
  <c r="BF825" i="1" s="1"/>
  <c r="BG825" i="1" a="1"/>
  <c r="BG825" i="1" s="1"/>
  <c r="BH825" i="1" a="1"/>
  <c r="BH825" i="1" s="1"/>
  <c r="BI825" i="1" a="1"/>
  <c r="BI825" i="1" s="1"/>
  <c r="BJ825" i="1" a="1"/>
  <c r="BJ825" i="1" s="1"/>
  <c r="AO815" i="1"/>
  <c r="BU813" i="1" a="1"/>
  <c r="BU813" i="1" s="1"/>
  <c r="BV813" i="1" a="1"/>
  <c r="BV813" i="1" s="1"/>
  <c r="BG812" i="1" a="1"/>
  <c r="BG812" i="1" s="1"/>
  <c r="BH812" i="1" a="1"/>
  <c r="BH812" i="1" s="1"/>
  <c r="BI812" i="1" a="1"/>
  <c r="BI812" i="1" s="1"/>
  <c r="BJ812" i="1" a="1"/>
  <c r="BJ812" i="1" s="1"/>
  <c r="BF812" i="1" a="1"/>
  <c r="BF812" i="1" s="1"/>
  <c r="BC808" i="1" a="1"/>
  <c r="BC808" i="1" s="1"/>
  <c r="BH808" i="1" a="1"/>
  <c r="BH808" i="1" s="1"/>
  <c r="BI808" i="1" a="1"/>
  <c r="BI808" i="1" s="1"/>
  <c r="BJ808" i="1" a="1"/>
  <c r="BJ808" i="1" s="1"/>
  <c r="BG808" i="1" a="1"/>
  <c r="BG808" i="1" s="1"/>
  <c r="BF808" i="1" a="1"/>
  <c r="BF808" i="1" s="1"/>
  <c r="CN803" i="1" a="1"/>
  <c r="CN803" i="1" s="1"/>
  <c r="BE798" i="1" a="1"/>
  <c r="BE798" i="1" s="1"/>
  <c r="BF798" i="1" a="1"/>
  <c r="BF798" i="1" s="1"/>
  <c r="BG798" i="1" a="1"/>
  <c r="BG798" i="1" s="1"/>
  <c r="BH798" i="1" a="1"/>
  <c r="BH798" i="1" s="1"/>
  <c r="BI798" i="1" a="1"/>
  <c r="BI798" i="1" s="1"/>
  <c r="BJ798" i="1" a="1"/>
  <c r="BJ798" i="1" s="1"/>
  <c r="BB794" i="1" a="1"/>
  <c r="BB794" i="1" s="1"/>
  <c r="BI794" i="1" a="1"/>
  <c r="BI794" i="1" s="1"/>
  <c r="BJ794" i="1" a="1"/>
  <c r="BJ794" i="1" s="1"/>
  <c r="BF794" i="1" a="1"/>
  <c r="BF794" i="1" s="1"/>
  <c r="BH794" i="1" a="1"/>
  <c r="BH794" i="1" s="1"/>
  <c r="BG794" i="1" a="1"/>
  <c r="BG794" i="1" s="1"/>
  <c r="BB786" i="1" a="1"/>
  <c r="BB786" i="1" s="1"/>
  <c r="BI786" i="1" a="1"/>
  <c r="BI786" i="1" s="1"/>
  <c r="BJ786" i="1" a="1"/>
  <c r="BJ786" i="1" s="1"/>
  <c r="BF786" i="1" a="1"/>
  <c r="BF786" i="1" s="1"/>
  <c r="BH786" i="1" a="1"/>
  <c r="BH786" i="1" s="1"/>
  <c r="BG786" i="1" a="1"/>
  <c r="BG786" i="1" s="1"/>
  <c r="CK781" i="1" a="1"/>
  <c r="CK781" i="1" s="1"/>
  <c r="CL778" i="1" a="1"/>
  <c r="CL778" i="1" s="1"/>
  <c r="BF760" i="1" a="1"/>
  <c r="BF760" i="1" s="1"/>
  <c r="BG760" i="1" a="1"/>
  <c r="BG760" i="1" s="1"/>
  <c r="BH760" i="1" a="1"/>
  <c r="BH760" i="1" s="1"/>
  <c r="BJ760" i="1" a="1"/>
  <c r="BJ760" i="1" s="1"/>
  <c r="BI760" i="1" a="1"/>
  <c r="BI760" i="1" s="1"/>
  <c r="BX759" i="1" a="1"/>
  <c r="BX759" i="1" s="1"/>
  <c r="AO759" i="1"/>
  <c r="BC758" i="1" a="1"/>
  <c r="BC758" i="1" s="1"/>
  <c r="BI758" i="1" a="1"/>
  <c r="BI758" i="1" s="1"/>
  <c r="BJ758" i="1" a="1"/>
  <c r="BJ758" i="1" s="1"/>
  <c r="BF758" i="1" a="1"/>
  <c r="BF758" i="1" s="1"/>
  <c r="BG758" i="1" a="1"/>
  <c r="BG758" i="1" s="1"/>
  <c r="BH758" i="1" a="1"/>
  <c r="BH758" i="1" s="1"/>
  <c r="BH756" i="1" a="1"/>
  <c r="BH756" i="1" s="1"/>
  <c r="BI756" i="1" a="1"/>
  <c r="BI756" i="1" s="1"/>
  <c r="BJ756" i="1" a="1"/>
  <c r="BJ756" i="1" s="1"/>
  <c r="BG756" i="1" a="1"/>
  <c r="BG756" i="1" s="1"/>
  <c r="BF756" i="1" a="1"/>
  <c r="BF756" i="1" s="1"/>
  <c r="BD754" i="1" a="1"/>
  <c r="BD754" i="1" s="1"/>
  <c r="BF754" i="1" a="1"/>
  <c r="BF754" i="1" s="1"/>
  <c r="BG754" i="1" a="1"/>
  <c r="BG754" i="1" s="1"/>
  <c r="BH754" i="1" a="1"/>
  <c r="BH754" i="1" s="1"/>
  <c r="BI754" i="1" a="1"/>
  <c r="BI754" i="1" s="1"/>
  <c r="BJ754" i="1" a="1"/>
  <c r="BJ754" i="1" s="1"/>
  <c r="BJ752" i="1" a="1"/>
  <c r="BJ752" i="1" s="1"/>
  <c r="BF752" i="1" a="1"/>
  <c r="BF752" i="1" s="1"/>
  <c r="BG752" i="1" a="1"/>
  <c r="BG752" i="1" s="1"/>
  <c r="BI752" i="1" a="1"/>
  <c r="BI752" i="1" s="1"/>
  <c r="BH752" i="1" a="1"/>
  <c r="BH752" i="1" s="1"/>
  <c r="AO751" i="1"/>
  <c r="AO746" i="1"/>
  <c r="BI745" i="1" a="1"/>
  <c r="BI745" i="1" s="1"/>
  <c r="BJ745" i="1" a="1"/>
  <c r="BJ745" i="1" s="1"/>
  <c r="BF745" i="1" a="1"/>
  <c r="BF745" i="1" s="1"/>
  <c r="BG745" i="1" a="1"/>
  <c r="BG745" i="1" s="1"/>
  <c r="BH745" i="1" a="1"/>
  <c r="BH745" i="1" s="1"/>
  <c r="BD743" i="1" a="1"/>
  <c r="BD743" i="1" s="1"/>
  <c r="BG743" i="1" a="1"/>
  <c r="BG743" i="1" s="1"/>
  <c r="BH743" i="1" a="1"/>
  <c r="BH743" i="1" s="1"/>
  <c r="BI743" i="1" a="1"/>
  <c r="BI743" i="1" s="1"/>
  <c r="BJ743" i="1" a="1"/>
  <c r="BJ743" i="1" s="1"/>
  <c r="BF743" i="1" a="1"/>
  <c r="BF743" i="1" s="1"/>
  <c r="AO738" i="1"/>
  <c r="BX738" i="1" a="1"/>
  <c r="BX738" i="1" s="1"/>
  <c r="CM734" i="1" a="1"/>
  <c r="CM734" i="1" s="1"/>
  <c r="BF733" i="1" a="1"/>
  <c r="BF733" i="1" s="1"/>
  <c r="BG733" i="1" a="1"/>
  <c r="BG733" i="1" s="1"/>
  <c r="BH733" i="1" a="1"/>
  <c r="BH733" i="1" s="1"/>
  <c r="BI733" i="1" a="1"/>
  <c r="BI733" i="1" s="1"/>
  <c r="BJ733" i="1" a="1"/>
  <c r="BJ733" i="1" s="1"/>
  <c r="AO730" i="1"/>
  <c r="BC716" i="1" a="1"/>
  <c r="BC716" i="1" s="1"/>
  <c r="BJ716" i="1" a="1"/>
  <c r="BJ716" i="1" s="1"/>
  <c r="BF716" i="1" a="1"/>
  <c r="BF716" i="1" s="1"/>
  <c r="BG716" i="1" a="1"/>
  <c r="BG716" i="1" s="1"/>
  <c r="BH716" i="1" a="1"/>
  <c r="BH716" i="1" s="1"/>
  <c r="BI716" i="1" a="1"/>
  <c r="BI716" i="1" s="1"/>
  <c r="BC704" i="1" a="1"/>
  <c r="BC704" i="1" s="1"/>
  <c r="BJ704" i="1" a="1"/>
  <c r="BJ704" i="1" s="1"/>
  <c r="BF704" i="1" a="1"/>
  <c r="BF704" i="1" s="1"/>
  <c r="BG704" i="1" a="1"/>
  <c r="BG704" i="1" s="1"/>
  <c r="BH704" i="1" a="1"/>
  <c r="BH704" i="1" s="1"/>
  <c r="BI704" i="1" a="1"/>
  <c r="BI704" i="1" s="1"/>
  <c r="CL698" i="1" a="1"/>
  <c r="CL698" i="1" s="1"/>
  <c r="BA697" i="1" a="1"/>
  <c r="BA697" i="1" s="1"/>
  <c r="BJ697" i="1" a="1"/>
  <c r="BJ697" i="1" s="1"/>
  <c r="BF697" i="1" a="1"/>
  <c r="BF697" i="1" s="1"/>
  <c r="BG697" i="1" a="1"/>
  <c r="BG697" i="1" s="1"/>
  <c r="BH697" i="1" a="1"/>
  <c r="BH697" i="1" s="1"/>
  <c r="BI697" i="1" a="1"/>
  <c r="BI697" i="1" s="1"/>
  <c r="BA695" i="1" a="1"/>
  <c r="BA695" i="1" s="1"/>
  <c r="BI695" i="1" a="1"/>
  <c r="BI695" i="1" s="1"/>
  <c r="BJ695" i="1" a="1"/>
  <c r="BJ695" i="1" s="1"/>
  <c r="BF695" i="1" a="1"/>
  <c r="BF695" i="1" s="1"/>
  <c r="BH695" i="1" a="1"/>
  <c r="BH695" i="1" s="1"/>
  <c r="BG695" i="1" a="1"/>
  <c r="BG695" i="1" s="1"/>
  <c r="BA694" i="1" a="1"/>
  <c r="BA694" i="1" s="1"/>
  <c r="BH694" i="1" a="1"/>
  <c r="BH694" i="1" s="1"/>
  <c r="BI694" i="1" a="1"/>
  <c r="BI694" i="1" s="1"/>
  <c r="BJ694" i="1" a="1"/>
  <c r="BJ694" i="1" s="1"/>
  <c r="BG694" i="1" a="1"/>
  <c r="BG694" i="1" s="1"/>
  <c r="BF694" i="1" a="1"/>
  <c r="BF694" i="1" s="1"/>
  <c r="BJ690" i="1" a="1"/>
  <c r="BJ690" i="1" s="1"/>
  <c r="BF690" i="1" a="1"/>
  <c r="BF690" i="1" s="1"/>
  <c r="BG690" i="1" a="1"/>
  <c r="BG690" i="1" s="1"/>
  <c r="BI690" i="1" a="1"/>
  <c r="BI690" i="1" s="1"/>
  <c r="BH690" i="1" a="1"/>
  <c r="BH690" i="1" s="1"/>
  <c r="BG682" i="1" a="1"/>
  <c r="BG682" i="1" s="1"/>
  <c r="BH682" i="1" a="1"/>
  <c r="BH682" i="1" s="1"/>
  <c r="BI682" i="1" a="1"/>
  <c r="BI682" i="1" s="1"/>
  <c r="BJ682" i="1" a="1"/>
  <c r="BJ682" i="1" s="1"/>
  <c r="BF682" i="1" a="1"/>
  <c r="BF682" i="1" s="1"/>
  <c r="CM677" i="1" a="1"/>
  <c r="CM677" i="1" s="1"/>
  <c r="BI672" i="1" a="1"/>
  <c r="BI672" i="1" s="1"/>
  <c r="BJ672" i="1" a="1"/>
  <c r="BJ672" i="1" s="1"/>
  <c r="BF672" i="1" a="1"/>
  <c r="BF672" i="1" s="1"/>
  <c r="BH672" i="1" a="1"/>
  <c r="BH672" i="1" s="1"/>
  <c r="BG672" i="1" a="1"/>
  <c r="BG672" i="1" s="1"/>
  <c r="CN669" i="1" a="1"/>
  <c r="CN669" i="1" s="1"/>
  <c r="BH659" i="1" a="1"/>
  <c r="BH659" i="1" s="1"/>
  <c r="BI659" i="1" a="1"/>
  <c r="BI659" i="1" s="1"/>
  <c r="BJ659" i="1" a="1"/>
  <c r="BJ659" i="1" s="1"/>
  <c r="BG659" i="1" a="1"/>
  <c r="BG659" i="1" s="1"/>
  <c r="BF659" i="1" a="1"/>
  <c r="BF659" i="1" s="1"/>
  <c r="BC657" i="1" a="1"/>
  <c r="BC657" i="1" s="1"/>
  <c r="BF657" i="1" a="1"/>
  <c r="BF657" i="1" s="1"/>
  <c r="BG657" i="1" a="1"/>
  <c r="BG657" i="1" s="1"/>
  <c r="BH657" i="1" a="1"/>
  <c r="BH657" i="1" s="1"/>
  <c r="BI657" i="1" a="1"/>
  <c r="BI657" i="1" s="1"/>
  <c r="BJ657" i="1" a="1"/>
  <c r="BJ657" i="1" s="1"/>
  <c r="BF649" i="1" a="1"/>
  <c r="BF649" i="1" s="1"/>
  <c r="BG649" i="1" a="1"/>
  <c r="BG649" i="1" s="1"/>
  <c r="BH649" i="1" a="1"/>
  <c r="BH649" i="1" s="1"/>
  <c r="BI649" i="1" a="1"/>
  <c r="BI649" i="1" s="1"/>
  <c r="BJ649" i="1" a="1"/>
  <c r="BJ649" i="1" s="1"/>
  <c r="BC647" i="1" a="1"/>
  <c r="BC647" i="1" s="1"/>
  <c r="BF647" i="1" a="1"/>
  <c r="BF647" i="1" s="1"/>
  <c r="BG647" i="1" a="1"/>
  <c r="BG647" i="1" s="1"/>
  <c r="BH647" i="1" a="1"/>
  <c r="BH647" i="1" s="1"/>
  <c r="BJ647" i="1" a="1"/>
  <c r="BJ647" i="1" s="1"/>
  <c r="BI647" i="1" a="1"/>
  <c r="BI647" i="1" s="1"/>
  <c r="BC629" i="1" a="1"/>
  <c r="BC629" i="1" s="1"/>
  <c r="BI629" i="1" a="1"/>
  <c r="BI629" i="1" s="1"/>
  <c r="BJ629" i="1" a="1"/>
  <c r="BJ629" i="1" s="1"/>
  <c r="BF629" i="1" a="1"/>
  <c r="BF629" i="1" s="1"/>
  <c r="BG629" i="1" a="1"/>
  <c r="BG629" i="1" s="1"/>
  <c r="BH629" i="1" a="1"/>
  <c r="BH629" i="1" s="1"/>
  <c r="CL628" i="1" a="1"/>
  <c r="CL628" i="1" s="1"/>
  <c r="AO624" i="1"/>
  <c r="AO616" i="1"/>
  <c r="AO601" i="1"/>
  <c r="BC600" i="1" a="1"/>
  <c r="BC600" i="1" s="1"/>
  <c r="BG600" i="1" a="1"/>
  <c r="BG600" i="1" s="1"/>
  <c r="BH600" i="1" a="1"/>
  <c r="BH600" i="1" s="1"/>
  <c r="BI600" i="1" a="1"/>
  <c r="BI600" i="1" s="1"/>
  <c r="BJ600" i="1" a="1"/>
  <c r="BJ600" i="1" s="1"/>
  <c r="BF600" i="1" a="1"/>
  <c r="BF600" i="1" s="1"/>
  <c r="BC598" i="1" a="1"/>
  <c r="BC598" i="1" s="1"/>
  <c r="BI598" i="1" a="1"/>
  <c r="BI598" i="1" s="1"/>
  <c r="BJ598" i="1" a="1"/>
  <c r="BJ598" i="1" s="1"/>
  <c r="BF598" i="1" a="1"/>
  <c r="BF598" i="1" s="1"/>
  <c r="BH598" i="1" a="1"/>
  <c r="BH598" i="1" s="1"/>
  <c r="BG598" i="1" a="1"/>
  <c r="BG598" i="1" s="1"/>
  <c r="BB586" i="1" a="1"/>
  <c r="BB586" i="1" s="1"/>
  <c r="BF586" i="1" a="1"/>
  <c r="BF586" i="1" s="1"/>
  <c r="BG586" i="1" a="1"/>
  <c r="BG586" i="1" s="1"/>
  <c r="BH586" i="1" a="1"/>
  <c r="BH586" i="1" s="1"/>
  <c r="BI586" i="1" a="1"/>
  <c r="BI586" i="1" s="1"/>
  <c r="BJ586" i="1" a="1"/>
  <c r="BJ586" i="1" s="1"/>
  <c r="BD584" i="1" a="1"/>
  <c r="BD584" i="1" s="1"/>
  <c r="BG584" i="1" a="1"/>
  <c r="BG584" i="1" s="1"/>
  <c r="BH584" i="1" a="1"/>
  <c r="BH584" i="1" s="1"/>
  <c r="BI584" i="1" a="1"/>
  <c r="BI584" i="1" s="1"/>
  <c r="BJ584" i="1" a="1"/>
  <c r="BJ584" i="1" s="1"/>
  <c r="BF584" i="1" a="1"/>
  <c r="BF584" i="1" s="1"/>
  <c r="BC582" i="1" a="1"/>
  <c r="BC582" i="1" s="1"/>
  <c r="BI582" i="1" a="1"/>
  <c r="BI582" i="1" s="1"/>
  <c r="BJ582" i="1" a="1"/>
  <c r="BJ582" i="1" s="1"/>
  <c r="BF582" i="1" a="1"/>
  <c r="BF582" i="1" s="1"/>
  <c r="BH582" i="1" a="1"/>
  <c r="BH582" i="1" s="1"/>
  <c r="BG582" i="1" a="1"/>
  <c r="BG582" i="1" s="1"/>
  <c r="BF580" i="1" a="1"/>
  <c r="BF580" i="1" s="1"/>
  <c r="BG580" i="1" a="1"/>
  <c r="BG580" i="1" s="1"/>
  <c r="BH580" i="1" a="1"/>
  <c r="BH580" i="1" s="1"/>
  <c r="BJ580" i="1" a="1"/>
  <c r="BJ580" i="1" s="1"/>
  <c r="BI580" i="1" a="1"/>
  <c r="BI580" i="1" s="1"/>
  <c r="BC567" i="1" a="1"/>
  <c r="BC567" i="1" s="1"/>
  <c r="BF567" i="1" a="1"/>
  <c r="BF567" i="1" s="1"/>
  <c r="BG567" i="1" a="1"/>
  <c r="BG567" i="1" s="1"/>
  <c r="BH567" i="1" a="1"/>
  <c r="BH567" i="1" s="1"/>
  <c r="BI567" i="1" a="1"/>
  <c r="BI567" i="1" s="1"/>
  <c r="BJ567" i="1" a="1"/>
  <c r="BJ567" i="1" s="1"/>
  <c r="BF556" i="1" a="1"/>
  <c r="BF556" i="1" s="1"/>
  <c r="BG556" i="1" a="1"/>
  <c r="BG556" i="1" s="1"/>
  <c r="BH556" i="1" a="1"/>
  <c r="BH556" i="1" s="1"/>
  <c r="BJ556" i="1" a="1"/>
  <c r="BJ556" i="1" s="1"/>
  <c r="BI556" i="1" a="1"/>
  <c r="BI556" i="1" s="1"/>
  <c r="BB554" i="1" a="1"/>
  <c r="BB554" i="1" s="1"/>
  <c r="BF554" i="1" a="1"/>
  <c r="BF554" i="1" s="1"/>
  <c r="BG554" i="1" a="1"/>
  <c r="BG554" i="1" s="1"/>
  <c r="BH554" i="1" a="1"/>
  <c r="BH554" i="1" s="1"/>
  <c r="BI554" i="1" a="1"/>
  <c r="BI554" i="1" s="1"/>
  <c r="BJ554" i="1" a="1"/>
  <c r="BJ554" i="1" s="1"/>
  <c r="BC516" i="1" a="1"/>
  <c r="BC516" i="1" s="1"/>
  <c r="BF516" i="1" a="1"/>
  <c r="BF516" i="1" s="1"/>
  <c r="BG516" i="1" a="1"/>
  <c r="BG516" i="1" s="1"/>
  <c r="BH516" i="1" a="1"/>
  <c r="BH516" i="1" s="1"/>
  <c r="BI516" i="1" a="1"/>
  <c r="BI516" i="1" s="1"/>
  <c r="BJ516" i="1" a="1"/>
  <c r="BJ516" i="1" s="1"/>
  <c r="BF514" i="1" a="1"/>
  <c r="BF514" i="1" s="1"/>
  <c r="BG514" i="1" a="1"/>
  <c r="BG514" i="1" s="1"/>
  <c r="BH514" i="1" a="1"/>
  <c r="BH514" i="1" s="1"/>
  <c r="BI514" i="1" a="1"/>
  <c r="BI514" i="1" s="1"/>
  <c r="BJ514" i="1" a="1"/>
  <c r="BJ514" i="1" s="1"/>
  <c r="BC508" i="1" a="1"/>
  <c r="BC508" i="1" s="1"/>
  <c r="BF508" i="1" a="1"/>
  <c r="BF508" i="1" s="1"/>
  <c r="BG508" i="1" a="1"/>
  <c r="BG508" i="1" s="1"/>
  <c r="BH508" i="1" a="1"/>
  <c r="BH508" i="1" s="1"/>
  <c r="BI508" i="1" a="1"/>
  <c r="BI508" i="1" s="1"/>
  <c r="BJ508" i="1" a="1"/>
  <c r="BJ508" i="1" s="1"/>
  <c r="CB482" i="1"/>
  <c r="BD477" i="1" a="1"/>
  <c r="BD477" i="1" s="1"/>
  <c r="BF477" i="1" a="1"/>
  <c r="BF477" i="1" s="1"/>
  <c r="BG477" i="1" a="1"/>
  <c r="BG477" i="1" s="1"/>
  <c r="BH477" i="1" a="1"/>
  <c r="BH477" i="1" s="1"/>
  <c r="BJ477" i="1" a="1"/>
  <c r="BJ477" i="1" s="1"/>
  <c r="BI477" i="1" a="1"/>
  <c r="BI477" i="1" s="1"/>
  <c r="BC475" i="1" a="1"/>
  <c r="BC475" i="1" s="1"/>
  <c r="BG475" i="1" a="1"/>
  <c r="BG475" i="1" s="1"/>
  <c r="BH475" i="1" a="1"/>
  <c r="BH475" i="1" s="1"/>
  <c r="BI475" i="1" a="1"/>
  <c r="BI475" i="1" s="1"/>
  <c r="BJ475" i="1" a="1"/>
  <c r="BJ475" i="1" s="1"/>
  <c r="BF475" i="1" a="1"/>
  <c r="BF475" i="1" s="1"/>
  <c r="CK474" i="1" a="1"/>
  <c r="CK474" i="1" s="1"/>
  <c r="BB473" i="1" a="1"/>
  <c r="BB473" i="1" s="1"/>
  <c r="BJ473" i="1" a="1"/>
  <c r="BJ473" i="1" s="1"/>
  <c r="BF473" i="1" a="1"/>
  <c r="BF473" i="1" s="1"/>
  <c r="BG473" i="1" a="1"/>
  <c r="BG473" i="1" s="1"/>
  <c r="BH473" i="1" a="1"/>
  <c r="BH473" i="1" s="1"/>
  <c r="BI473" i="1" a="1"/>
  <c r="BI473" i="1" s="1"/>
  <c r="BH471" i="1" a="1"/>
  <c r="BH471" i="1" s="1"/>
  <c r="BI471" i="1" a="1"/>
  <c r="BI471" i="1" s="1"/>
  <c r="BJ471" i="1" a="1"/>
  <c r="BJ471" i="1" s="1"/>
  <c r="BG471" i="1" a="1"/>
  <c r="BG471" i="1" s="1"/>
  <c r="BF471" i="1" a="1"/>
  <c r="BF471" i="1" s="1"/>
  <c r="BD469" i="1" a="1"/>
  <c r="BD469" i="1" s="1"/>
  <c r="BF469" i="1" a="1"/>
  <c r="BF469" i="1" s="1"/>
  <c r="BG469" i="1" a="1"/>
  <c r="BG469" i="1" s="1"/>
  <c r="BH469" i="1" a="1"/>
  <c r="BH469" i="1" s="1"/>
  <c r="BJ469" i="1" a="1"/>
  <c r="BJ469" i="1" s="1"/>
  <c r="BI469" i="1" a="1"/>
  <c r="BI469" i="1" s="1"/>
  <c r="BF467" i="1" a="1"/>
  <c r="BF467" i="1" s="1"/>
  <c r="BG467" i="1" a="1"/>
  <c r="BG467" i="1" s="1"/>
  <c r="BH467" i="1" a="1"/>
  <c r="BH467" i="1" s="1"/>
  <c r="BI467" i="1" a="1"/>
  <c r="BI467" i="1" s="1"/>
  <c r="BJ467" i="1" a="1"/>
  <c r="BJ467" i="1" s="1"/>
  <c r="BH425" i="1" a="1"/>
  <c r="BH425" i="1" s="1"/>
  <c r="BI425" i="1" a="1"/>
  <c r="BI425" i="1" s="1"/>
  <c r="BJ425" i="1" a="1"/>
  <c r="BJ425" i="1" s="1"/>
  <c r="BG425" i="1" a="1"/>
  <c r="BG425" i="1" s="1"/>
  <c r="BF425" i="1" a="1"/>
  <c r="BF425" i="1" s="1"/>
  <c r="AO424" i="1"/>
  <c r="BC423" i="1" a="1"/>
  <c r="BC423" i="1" s="1"/>
  <c r="BJ423" i="1" a="1"/>
  <c r="BJ423" i="1" s="1"/>
  <c r="BF423" i="1" a="1"/>
  <c r="BF423" i="1" s="1"/>
  <c r="BG423" i="1" a="1"/>
  <c r="BG423" i="1" s="1"/>
  <c r="BI423" i="1" a="1"/>
  <c r="BI423" i="1" s="1"/>
  <c r="BH423" i="1" a="1"/>
  <c r="BH423" i="1" s="1"/>
  <c r="BC413" i="1" a="1"/>
  <c r="BC413" i="1" s="1"/>
  <c r="BF413" i="1" a="1"/>
  <c r="BF413" i="1" s="1"/>
  <c r="BG413" i="1" a="1"/>
  <c r="BG413" i="1" s="1"/>
  <c r="BH413" i="1" a="1"/>
  <c r="BH413" i="1" s="1"/>
  <c r="BI413" i="1" a="1"/>
  <c r="BI413" i="1" s="1"/>
  <c r="BJ413" i="1" a="1"/>
  <c r="BJ413" i="1" s="1"/>
  <c r="CL405" i="1" a="1"/>
  <c r="CL405" i="1" s="1"/>
  <c r="BC404" i="1" a="1"/>
  <c r="BC404" i="1" s="1"/>
  <c r="BI404" i="1" a="1"/>
  <c r="BI404" i="1" s="1"/>
  <c r="BJ404" i="1" a="1"/>
  <c r="BJ404" i="1" s="1"/>
  <c r="BF404" i="1" a="1"/>
  <c r="BF404" i="1" s="1"/>
  <c r="BH404" i="1" a="1"/>
  <c r="BH404" i="1" s="1"/>
  <c r="BG404" i="1" a="1"/>
  <c r="BG404" i="1" s="1"/>
  <c r="BD399" i="1" a="1"/>
  <c r="BD399" i="1" s="1"/>
  <c r="BF399" i="1" a="1"/>
  <c r="BF399" i="1" s="1"/>
  <c r="BG399" i="1" a="1"/>
  <c r="BG399" i="1" s="1"/>
  <c r="BH399" i="1" a="1"/>
  <c r="BH399" i="1" s="1"/>
  <c r="BJ399" i="1" a="1"/>
  <c r="BJ399" i="1" s="1"/>
  <c r="BI399" i="1" a="1"/>
  <c r="BI399" i="1" s="1"/>
  <c r="BE395" i="1" a="1"/>
  <c r="BE395" i="1" s="1"/>
  <c r="BH395" i="1" a="1"/>
  <c r="BH395" i="1" s="1"/>
  <c r="BI395" i="1" a="1"/>
  <c r="BI395" i="1" s="1"/>
  <c r="BJ395" i="1" a="1"/>
  <c r="BJ395" i="1" s="1"/>
  <c r="BG395" i="1" a="1"/>
  <c r="BG395" i="1" s="1"/>
  <c r="BF395" i="1" a="1"/>
  <c r="BF395" i="1" s="1"/>
  <c r="CM390" i="1" a="1"/>
  <c r="CM390" i="1" s="1"/>
  <c r="BC378" i="1" a="1"/>
  <c r="BC378" i="1" s="1"/>
  <c r="BG378" i="1" a="1"/>
  <c r="BG378" i="1" s="1"/>
  <c r="BH378" i="1" a="1"/>
  <c r="BH378" i="1" s="1"/>
  <c r="BI378" i="1" a="1"/>
  <c r="BI378" i="1" s="1"/>
  <c r="BJ378" i="1" a="1"/>
  <c r="BJ378" i="1" s="1"/>
  <c r="BF378" i="1" a="1"/>
  <c r="BF378" i="1" s="1"/>
  <c r="BJ374" i="1" a="1"/>
  <c r="BJ374" i="1" s="1"/>
  <c r="BF374" i="1" a="1"/>
  <c r="BF374" i="1" s="1"/>
  <c r="BG374" i="1" a="1"/>
  <c r="BG374" i="1" s="1"/>
  <c r="BI374" i="1" a="1"/>
  <c r="BI374" i="1" s="1"/>
  <c r="BH374" i="1" a="1"/>
  <c r="BH374" i="1" s="1"/>
  <c r="BD370" i="1" a="1"/>
  <c r="BD370" i="1" s="1"/>
  <c r="BH370" i="1" a="1"/>
  <c r="BH370" i="1" s="1"/>
  <c r="BI370" i="1" a="1"/>
  <c r="BI370" i="1" s="1"/>
  <c r="BJ370" i="1" a="1"/>
  <c r="BJ370" i="1" s="1"/>
  <c r="BG370" i="1" a="1"/>
  <c r="BG370" i="1" s="1"/>
  <c r="BF370" i="1" a="1"/>
  <c r="BF370" i="1" s="1"/>
  <c r="BC368" i="1" a="1"/>
  <c r="BC368" i="1" s="1"/>
  <c r="BF368" i="1" a="1"/>
  <c r="BF368" i="1" s="1"/>
  <c r="BG368" i="1" a="1"/>
  <c r="BG368" i="1" s="1"/>
  <c r="BH368" i="1" a="1"/>
  <c r="BH368" i="1" s="1"/>
  <c r="BI368" i="1" a="1"/>
  <c r="BI368" i="1" s="1"/>
  <c r="BJ368" i="1" a="1"/>
  <c r="BJ368" i="1" s="1"/>
  <c r="AO360" i="1"/>
  <c r="BI356" i="1" a="1"/>
  <c r="BI356" i="1" s="1"/>
  <c r="BJ356" i="1" a="1"/>
  <c r="BJ356" i="1" s="1"/>
  <c r="BF356" i="1" a="1"/>
  <c r="BF356" i="1" s="1"/>
  <c r="BG356" i="1" a="1"/>
  <c r="BG356" i="1" s="1"/>
  <c r="BH356" i="1" a="1"/>
  <c r="BH356" i="1" s="1"/>
  <c r="BB354" i="1" a="1"/>
  <c r="BB354" i="1" s="1"/>
  <c r="BH354" i="1" a="1"/>
  <c r="BH354" i="1" s="1"/>
  <c r="BI354" i="1" a="1"/>
  <c r="BI354" i="1" s="1"/>
  <c r="BJ354" i="1" a="1"/>
  <c r="BJ354" i="1" s="1"/>
  <c r="BF354" i="1" a="1"/>
  <c r="BF354" i="1" s="1"/>
  <c r="BG354" i="1" a="1"/>
  <c r="BG354" i="1" s="1"/>
  <c r="BC349" i="1" a="1"/>
  <c r="BC349" i="1" s="1"/>
  <c r="BH349" i="1" a="1"/>
  <c r="BH349" i="1" s="1"/>
  <c r="BI349" i="1" a="1"/>
  <c r="BI349" i="1" s="1"/>
  <c r="BJ349" i="1" a="1"/>
  <c r="BJ349" i="1" s="1"/>
  <c r="BF349" i="1" a="1"/>
  <c r="BF349" i="1" s="1"/>
  <c r="BG349" i="1" a="1"/>
  <c r="BG349" i="1" s="1"/>
  <c r="BC347" i="1" a="1"/>
  <c r="BC347" i="1" s="1"/>
  <c r="BF347" i="1" a="1"/>
  <c r="BF347" i="1" s="1"/>
  <c r="BG347" i="1" a="1"/>
  <c r="BG347" i="1" s="1"/>
  <c r="BI347" i="1" a="1"/>
  <c r="BI347" i="1" s="1"/>
  <c r="BH347" i="1" a="1"/>
  <c r="BH347" i="1" s="1"/>
  <c r="BJ347" i="1" a="1"/>
  <c r="BJ347" i="1" s="1"/>
  <c r="BB345" i="1" a="1"/>
  <c r="BB345" i="1" s="1"/>
  <c r="BI345" i="1" a="1"/>
  <c r="BI345" i="1" s="1"/>
  <c r="BJ345" i="1" a="1"/>
  <c r="BJ345" i="1" s="1"/>
  <c r="BG345" i="1" a="1"/>
  <c r="BG345" i="1" s="1"/>
  <c r="BH345" i="1" a="1"/>
  <c r="BH345" i="1" s="1"/>
  <c r="BF345" i="1" a="1"/>
  <c r="BF345" i="1" s="1"/>
  <c r="BC339" i="1" a="1"/>
  <c r="BC339" i="1" s="1"/>
  <c r="BI339" i="1" a="1"/>
  <c r="BI339" i="1" s="1"/>
  <c r="BJ339" i="1" a="1"/>
  <c r="BJ339" i="1" s="1"/>
  <c r="BG339" i="1" a="1"/>
  <c r="BG339" i="1" s="1"/>
  <c r="BF339" i="1" a="1"/>
  <c r="BF339" i="1" s="1"/>
  <c r="BH339" i="1" a="1"/>
  <c r="BH339" i="1" s="1"/>
  <c r="BG337" i="1" a="1"/>
  <c r="BG337" i="1" s="1"/>
  <c r="BH337" i="1" a="1"/>
  <c r="BH337" i="1" s="1"/>
  <c r="BI337" i="1" a="1"/>
  <c r="BI337" i="1" s="1"/>
  <c r="BJ337" i="1" a="1"/>
  <c r="BJ337" i="1" s="1"/>
  <c r="BF337" i="1" a="1"/>
  <c r="BF337" i="1" s="1"/>
  <c r="BI329" i="1" a="1"/>
  <c r="BI329" i="1" s="1"/>
  <c r="BJ329" i="1" a="1"/>
  <c r="BJ329" i="1" s="1"/>
  <c r="BF329" i="1" a="1"/>
  <c r="BF329" i="1" s="1"/>
  <c r="BG329" i="1" a="1"/>
  <c r="BG329" i="1" s="1"/>
  <c r="BH329" i="1" a="1"/>
  <c r="BH329" i="1" s="1"/>
  <c r="BA325" i="1" a="1"/>
  <c r="BA325" i="1" s="1"/>
  <c r="BF325" i="1" a="1"/>
  <c r="BF325" i="1" s="1"/>
  <c r="BH325" i="1" a="1"/>
  <c r="BH325" i="1" s="1"/>
  <c r="BI325" i="1" a="1"/>
  <c r="BI325" i="1" s="1"/>
  <c r="BJ325" i="1" a="1"/>
  <c r="BJ325" i="1" s="1"/>
  <c r="BG325" i="1" a="1"/>
  <c r="BG325" i="1" s="1"/>
  <c r="BC321" i="1" a="1"/>
  <c r="BC321" i="1" s="1"/>
  <c r="BF321" i="1" a="1"/>
  <c r="BF321" i="1" s="1"/>
  <c r="BG321" i="1" a="1"/>
  <c r="BG321" i="1" s="1"/>
  <c r="BI321" i="1" a="1"/>
  <c r="BI321" i="1" s="1"/>
  <c r="BJ321" i="1" a="1"/>
  <c r="BJ321" i="1" s="1"/>
  <c r="BH321" i="1" a="1"/>
  <c r="BH321" i="1" s="1"/>
  <c r="BI319" i="1" a="1"/>
  <c r="BI319" i="1" s="1"/>
  <c r="BJ319" i="1" a="1"/>
  <c r="BJ319" i="1" s="1"/>
  <c r="BG319" i="1" a="1"/>
  <c r="BG319" i="1" s="1"/>
  <c r="BF319" i="1" a="1"/>
  <c r="BF319" i="1" s="1"/>
  <c r="BH319" i="1" a="1"/>
  <c r="BH319" i="1" s="1"/>
  <c r="BC313" i="1" a="1"/>
  <c r="BC313" i="1" s="1"/>
  <c r="BH313" i="1" a="1"/>
  <c r="BH313" i="1" s="1"/>
  <c r="BI313" i="1" a="1"/>
  <c r="BI313" i="1" s="1"/>
  <c r="BJ313" i="1" a="1"/>
  <c r="BJ313" i="1" s="1"/>
  <c r="BF313" i="1" a="1"/>
  <c r="BF313" i="1" s="1"/>
  <c r="BG313" i="1" a="1"/>
  <c r="BG313" i="1" s="1"/>
  <c r="BB302" i="1" a="1"/>
  <c r="BB302" i="1" s="1"/>
  <c r="BI302" i="1" a="1"/>
  <c r="BI302" i="1" s="1"/>
  <c r="BJ302" i="1" a="1"/>
  <c r="BJ302" i="1" s="1"/>
  <c r="BH302" i="1" a="1"/>
  <c r="BH302" i="1" s="1"/>
  <c r="BG302" i="1" a="1"/>
  <c r="BG302" i="1" s="1"/>
  <c r="BF302" i="1" a="1"/>
  <c r="BF302" i="1" s="1"/>
  <c r="BI290" i="1" a="1"/>
  <c r="BI290" i="1" s="1"/>
  <c r="BJ290" i="1" a="1"/>
  <c r="BJ290" i="1" s="1"/>
  <c r="BF290" i="1" a="1"/>
  <c r="BF290" i="1" s="1"/>
  <c r="BG290" i="1" a="1"/>
  <c r="BG290" i="1" s="1"/>
  <c r="BH290" i="1" a="1"/>
  <c r="BH290" i="1" s="1"/>
  <c r="BI283" i="1" a="1"/>
  <c r="BI283" i="1" s="1"/>
  <c r="BJ283" i="1" a="1"/>
  <c r="BJ283" i="1" s="1"/>
  <c r="BF283" i="1" a="1"/>
  <c r="BF283" i="1" s="1"/>
  <c r="BG283" i="1" a="1"/>
  <c r="BG283" i="1" s="1"/>
  <c r="BH283" i="1" a="1"/>
  <c r="BH283" i="1" s="1"/>
  <c r="BC281" i="1" a="1"/>
  <c r="BC281" i="1" s="1"/>
  <c r="BI281" i="1" a="1"/>
  <c r="BI281" i="1" s="1"/>
  <c r="BJ281" i="1" a="1"/>
  <c r="BJ281" i="1" s="1"/>
  <c r="BF281" i="1" a="1"/>
  <c r="BF281" i="1" s="1"/>
  <c r="BG281" i="1" a="1"/>
  <c r="BG281" i="1" s="1"/>
  <c r="BH281" i="1" a="1"/>
  <c r="BH281" i="1" s="1"/>
  <c r="BB279" i="1" a="1"/>
  <c r="BB279" i="1" s="1"/>
  <c r="BI279" i="1" a="1"/>
  <c r="BI279" i="1" s="1"/>
  <c r="BJ279" i="1" a="1"/>
  <c r="BJ279" i="1" s="1"/>
  <c r="BF279" i="1" a="1"/>
  <c r="BF279" i="1" s="1"/>
  <c r="BG279" i="1" a="1"/>
  <c r="BG279" i="1" s="1"/>
  <c r="BH279" i="1" a="1"/>
  <c r="BH279" i="1" s="1"/>
  <c r="BB273" i="1" a="1"/>
  <c r="BB273" i="1" s="1"/>
  <c r="BJ273" i="1" a="1"/>
  <c r="BJ273" i="1" s="1"/>
  <c r="BF273" i="1" a="1"/>
  <c r="BF273" i="1" s="1"/>
  <c r="BG273" i="1" a="1"/>
  <c r="BG273" i="1" s="1"/>
  <c r="BH273" i="1" a="1"/>
  <c r="BH273" i="1" s="1"/>
  <c r="BI273" i="1" a="1"/>
  <c r="BI273" i="1" s="1"/>
  <c r="BC265" i="1" a="1"/>
  <c r="BC265" i="1" s="1"/>
  <c r="BI265" i="1" a="1"/>
  <c r="BI265" i="1" s="1"/>
  <c r="BJ265" i="1" a="1"/>
  <c r="BJ265" i="1" s="1"/>
  <c r="BF265" i="1" a="1"/>
  <c r="BF265" i="1" s="1"/>
  <c r="BH265" i="1" a="1"/>
  <c r="BH265" i="1" s="1"/>
  <c r="BG265" i="1" a="1"/>
  <c r="BG265" i="1" s="1"/>
  <c r="BH253" i="1" a="1"/>
  <c r="BH253" i="1" s="1"/>
  <c r="BI253" i="1" a="1"/>
  <c r="BI253" i="1" s="1"/>
  <c r="BJ253" i="1" a="1"/>
  <c r="BJ253" i="1" s="1"/>
  <c r="BG253" i="1" a="1"/>
  <c r="BG253" i="1" s="1"/>
  <c r="BF253" i="1" a="1"/>
  <c r="BF253" i="1" s="1"/>
  <c r="BF251" i="1" a="1"/>
  <c r="BF251" i="1" s="1"/>
  <c r="BG251" i="1" a="1"/>
  <c r="BG251" i="1" s="1"/>
  <c r="BH251" i="1" a="1"/>
  <c r="BH251" i="1" s="1"/>
  <c r="BI251" i="1" a="1"/>
  <c r="BI251" i="1" s="1"/>
  <c r="BJ251" i="1" a="1"/>
  <c r="BJ251" i="1" s="1"/>
  <c r="BB241" i="1" a="1"/>
  <c r="BB241" i="1" s="1"/>
  <c r="BI241" i="1" a="1"/>
  <c r="BI241" i="1" s="1"/>
  <c r="BJ241" i="1" a="1"/>
  <c r="BJ241" i="1" s="1"/>
  <c r="BF241" i="1" a="1"/>
  <c r="BF241" i="1" s="1"/>
  <c r="BH241" i="1" a="1"/>
  <c r="BH241" i="1" s="1"/>
  <c r="BG241" i="1" a="1"/>
  <c r="BG241" i="1" s="1"/>
  <c r="BF237" i="1" a="1"/>
  <c r="BF237" i="1" s="1"/>
  <c r="BG237" i="1" a="1"/>
  <c r="BG237" i="1" s="1"/>
  <c r="BH237" i="1" a="1"/>
  <c r="BH237" i="1" s="1"/>
  <c r="BI237" i="1" a="1"/>
  <c r="BI237" i="1" s="1"/>
  <c r="BJ237" i="1" a="1"/>
  <c r="BJ237" i="1" s="1"/>
  <c r="BA230" i="1" a="1"/>
  <c r="BA230" i="1" s="1"/>
  <c r="BF230" i="1" a="1"/>
  <c r="BF230" i="1" s="1"/>
  <c r="BG230" i="1" a="1"/>
  <c r="BG230" i="1" s="1"/>
  <c r="BH230" i="1" a="1"/>
  <c r="BH230" i="1" s="1"/>
  <c r="BJ230" i="1" a="1"/>
  <c r="BJ230" i="1" s="1"/>
  <c r="BI230" i="1" a="1"/>
  <c r="BI230" i="1" s="1"/>
  <c r="BC228" i="1" a="1"/>
  <c r="BC228" i="1" s="1"/>
  <c r="BG228" i="1" a="1"/>
  <c r="BG228" i="1" s="1"/>
  <c r="BH228" i="1" a="1"/>
  <c r="BH228" i="1" s="1"/>
  <c r="BI228" i="1" a="1"/>
  <c r="BI228" i="1" s="1"/>
  <c r="BJ228" i="1" a="1"/>
  <c r="BJ228" i="1" s="1"/>
  <c r="BF228" i="1" a="1"/>
  <c r="BF228" i="1" s="1"/>
  <c r="BC219" i="1" a="1"/>
  <c r="BC219" i="1" s="1"/>
  <c r="BH219" i="1" a="1"/>
  <c r="BH219" i="1" s="1"/>
  <c r="BI219" i="1" a="1"/>
  <c r="BI219" i="1" s="1"/>
  <c r="BJ219" i="1" a="1"/>
  <c r="BJ219" i="1" s="1"/>
  <c r="BF219" i="1" a="1"/>
  <c r="BF219" i="1" s="1"/>
  <c r="BG219" i="1" a="1"/>
  <c r="BG219" i="1" s="1"/>
  <c r="BF208" i="1" a="1"/>
  <c r="BF208" i="1" s="1"/>
  <c r="BG208" i="1" a="1"/>
  <c r="BG208" i="1" s="1"/>
  <c r="BH208" i="1" a="1"/>
  <c r="BH208" i="1" s="1"/>
  <c r="BI208" i="1" a="1"/>
  <c r="BI208" i="1" s="1"/>
  <c r="BJ208" i="1" a="1"/>
  <c r="BJ208" i="1" s="1"/>
  <c r="BI181" i="1" a="1"/>
  <c r="BI181" i="1" s="1"/>
  <c r="BJ181" i="1" a="1"/>
  <c r="BJ181" i="1" s="1"/>
  <c r="BF181" i="1" a="1"/>
  <c r="BF181" i="1" s="1"/>
  <c r="BH181" i="1" a="1"/>
  <c r="BH181" i="1" s="1"/>
  <c r="BG181" i="1" a="1"/>
  <c r="BG181" i="1" s="1"/>
  <c r="BC168" i="1" a="1"/>
  <c r="BC168" i="1" s="1"/>
  <c r="BG168" i="1" a="1"/>
  <c r="BG168" i="1" s="1"/>
  <c r="BH168" i="1" a="1"/>
  <c r="BH168" i="1" s="1"/>
  <c r="BI168" i="1" a="1"/>
  <c r="BI168" i="1" s="1"/>
  <c r="BJ168" i="1" a="1"/>
  <c r="BJ168" i="1" s="1"/>
  <c r="BF168" i="1" a="1"/>
  <c r="BF168" i="1" s="1"/>
  <c r="BC166" i="1" a="1"/>
  <c r="BC166" i="1" s="1"/>
  <c r="BJ166" i="1" a="1"/>
  <c r="BJ166" i="1" s="1"/>
  <c r="BF166" i="1" a="1"/>
  <c r="BF166" i="1" s="1"/>
  <c r="BG166" i="1" a="1"/>
  <c r="BG166" i="1" s="1"/>
  <c r="BH166" i="1" a="1"/>
  <c r="BH166" i="1" s="1"/>
  <c r="BI166" i="1" a="1"/>
  <c r="BI166" i="1" s="1"/>
  <c r="BE164" i="1" a="1"/>
  <c r="BE164" i="1" s="1"/>
  <c r="BH164" i="1" a="1"/>
  <c r="BH164" i="1" s="1"/>
  <c r="BI164" i="1" a="1"/>
  <c r="BI164" i="1" s="1"/>
  <c r="BJ164" i="1" a="1"/>
  <c r="BJ164" i="1" s="1"/>
  <c r="BF164" i="1" a="1"/>
  <c r="BF164" i="1" s="1"/>
  <c r="BG164" i="1" a="1"/>
  <c r="BG164" i="1" s="1"/>
  <c r="BF156" i="1" a="1"/>
  <c r="BF156" i="1" s="1"/>
  <c r="BG156" i="1" a="1"/>
  <c r="BG156" i="1" s="1"/>
  <c r="BI156" i="1" a="1"/>
  <c r="BI156" i="1" s="1"/>
  <c r="BH156" i="1" a="1"/>
  <c r="BH156" i="1" s="1"/>
  <c r="BJ156" i="1" a="1"/>
  <c r="BJ156" i="1" s="1"/>
  <c r="BB154" i="1" a="1"/>
  <c r="BB154" i="1" s="1"/>
  <c r="BJ154" i="1" a="1"/>
  <c r="BJ154" i="1" s="1"/>
  <c r="BF154" i="1" a="1"/>
  <c r="BF154" i="1" s="1"/>
  <c r="BG154" i="1" a="1"/>
  <c r="BG154" i="1" s="1"/>
  <c r="BH154" i="1" a="1"/>
  <c r="BH154" i="1" s="1"/>
  <c r="BI154" i="1" a="1"/>
  <c r="BI154" i="1" s="1"/>
  <c r="BC152" i="1" a="1"/>
  <c r="BC152" i="1" s="1"/>
  <c r="BH152" i="1" a="1"/>
  <c r="BH152" i="1" s="1"/>
  <c r="BI152" i="1" a="1"/>
  <c r="BI152" i="1" s="1"/>
  <c r="BJ152" i="1" a="1"/>
  <c r="BJ152" i="1" s="1"/>
  <c r="BF152" i="1" a="1"/>
  <c r="BF152" i="1" s="1"/>
  <c r="BG152" i="1" a="1"/>
  <c r="BG152" i="1" s="1"/>
  <c r="BH129" i="1" a="1"/>
  <c r="BH129" i="1" s="1"/>
  <c r="BI129" i="1" a="1"/>
  <c r="BI129" i="1" s="1"/>
  <c r="BJ129" i="1" a="1"/>
  <c r="BJ129" i="1" s="1"/>
  <c r="BG129" i="1" a="1"/>
  <c r="BG129" i="1" s="1"/>
  <c r="BF129" i="1" a="1"/>
  <c r="BF129" i="1" s="1"/>
  <c r="BG127" i="1" a="1"/>
  <c r="BG127" i="1" s="1"/>
  <c r="BH127" i="1" a="1"/>
  <c r="BH127" i="1" s="1"/>
  <c r="BI127" i="1" a="1"/>
  <c r="BI127" i="1" s="1"/>
  <c r="BF127" i="1" a="1"/>
  <c r="BF127" i="1" s="1"/>
  <c r="BJ127" i="1" a="1"/>
  <c r="BJ127" i="1" s="1"/>
  <c r="CK124" i="1" a="1"/>
  <c r="CK124" i="1" s="1"/>
  <c r="BC118" i="1" a="1"/>
  <c r="BC118" i="1" s="1"/>
  <c r="BI118" i="1" a="1"/>
  <c r="BI118" i="1" s="1"/>
  <c r="BJ118" i="1" a="1"/>
  <c r="BJ118" i="1" s="1"/>
  <c r="BF118" i="1" a="1"/>
  <c r="BF118" i="1" s="1"/>
  <c r="BG118" i="1" a="1"/>
  <c r="BG118" i="1" s="1"/>
  <c r="BH118" i="1" a="1"/>
  <c r="BH118" i="1" s="1"/>
  <c r="CM110" i="1" a="1"/>
  <c r="CM110" i="1" s="1"/>
  <c r="BJ104" i="1" a="1"/>
  <c r="BJ104" i="1" s="1"/>
  <c r="BG104" i="1" a="1"/>
  <c r="BG104" i="1" s="1"/>
  <c r="BH104" i="1" a="1"/>
  <c r="BH104" i="1" s="1"/>
  <c r="BI104" i="1" a="1"/>
  <c r="BI104" i="1" s="1"/>
  <c r="BF104" i="1" a="1"/>
  <c r="BF104" i="1" s="1"/>
  <c r="BC102" i="1" a="1"/>
  <c r="BC102" i="1" s="1"/>
  <c r="BF102" i="1" a="1"/>
  <c r="BF102" i="1" s="1"/>
  <c r="BG102" i="1" a="1"/>
  <c r="BG102" i="1" s="1"/>
  <c r="BH102" i="1" a="1"/>
  <c r="BH102" i="1" s="1"/>
  <c r="BI102" i="1" a="1"/>
  <c r="BI102" i="1" s="1"/>
  <c r="BJ102" i="1" a="1"/>
  <c r="BJ102" i="1" s="1"/>
  <c r="BD100" i="1" a="1"/>
  <c r="BD100" i="1" s="1"/>
  <c r="BI100" i="1" a="1"/>
  <c r="BI100" i="1" s="1"/>
  <c r="BJ100" i="1" a="1"/>
  <c r="BJ100" i="1" s="1"/>
  <c r="BF100" i="1" a="1"/>
  <c r="BF100" i="1" s="1"/>
  <c r="BG100" i="1" a="1"/>
  <c r="BG100" i="1" s="1"/>
  <c r="BH100" i="1" a="1"/>
  <c r="BH100" i="1" s="1"/>
  <c r="BB98" i="1" a="1"/>
  <c r="BB98" i="1" s="1"/>
  <c r="BJ98" i="1" a="1"/>
  <c r="BJ98" i="1" s="1"/>
  <c r="BF98" i="1" a="1"/>
  <c r="BF98" i="1" s="1"/>
  <c r="BG98" i="1" a="1"/>
  <c r="BG98" i="1" s="1"/>
  <c r="BH98" i="1" a="1"/>
  <c r="BH98" i="1" s="1"/>
  <c r="BI98" i="1" a="1"/>
  <c r="BI98" i="1" s="1"/>
  <c r="BG94" i="1" a="1"/>
  <c r="BG94" i="1" s="1"/>
  <c r="BH94" i="1" a="1"/>
  <c r="BH94" i="1" s="1"/>
  <c r="BI94" i="1" a="1"/>
  <c r="BI94" i="1" s="1"/>
  <c r="BJ94" i="1" a="1"/>
  <c r="BJ94" i="1" s="1"/>
  <c r="BF94" i="1" a="1"/>
  <c r="BF94" i="1" s="1"/>
  <c r="BB86" i="1" a="1"/>
  <c r="BB86" i="1" s="1"/>
  <c r="BH86" i="1" a="1"/>
  <c r="BH86" i="1" s="1"/>
  <c r="BI86" i="1" a="1"/>
  <c r="BI86" i="1" s="1"/>
  <c r="BJ86" i="1" a="1"/>
  <c r="BJ86" i="1" s="1"/>
  <c r="BF86" i="1" a="1"/>
  <c r="BF86" i="1" s="1"/>
  <c r="BG86" i="1" a="1"/>
  <c r="BG86" i="1" s="1"/>
  <c r="BA76" i="1" a="1"/>
  <c r="BA76" i="1" s="1"/>
  <c r="BJ76" i="1" a="1"/>
  <c r="BJ76" i="1" s="1"/>
  <c r="BF76" i="1" a="1"/>
  <c r="BF76" i="1" s="1"/>
  <c r="BG76" i="1" a="1"/>
  <c r="BG76" i="1" s="1"/>
  <c r="BH76" i="1" a="1"/>
  <c r="BH76" i="1" s="1"/>
  <c r="BI76" i="1" a="1"/>
  <c r="BI76" i="1" s="1"/>
  <c r="BH74" i="1" a="1"/>
  <c r="BH74" i="1" s="1"/>
  <c r="BJ74" i="1" a="1"/>
  <c r="BJ74" i="1" s="1"/>
  <c r="BF74" i="1" a="1"/>
  <c r="BF74" i="1" s="1"/>
  <c r="BI74" i="1" a="1"/>
  <c r="BI74" i="1" s="1"/>
  <c r="BG74" i="1" a="1"/>
  <c r="BG74" i="1" s="1"/>
  <c r="BC67" i="1" a="1"/>
  <c r="BC67" i="1" s="1"/>
  <c r="BG67" i="1" a="1"/>
  <c r="BG67" i="1" s="1"/>
  <c r="BH67" i="1" a="1"/>
  <c r="BH67" i="1" s="1"/>
  <c r="BI67" i="1" a="1"/>
  <c r="BI67" i="1" s="1"/>
  <c r="BJ67" i="1" a="1"/>
  <c r="BJ67" i="1" s="1"/>
  <c r="BF67" i="1" a="1"/>
  <c r="BF67" i="1" s="1"/>
  <c r="BG50" i="1" a="1"/>
  <c r="BG50" i="1" s="1"/>
  <c r="BH50" i="1" a="1"/>
  <c r="BH50" i="1" s="1"/>
  <c r="BI50" i="1" a="1"/>
  <c r="BI50" i="1" s="1"/>
  <c r="BJ50" i="1" a="1"/>
  <c r="BJ50" i="1" s="1"/>
  <c r="BF50" i="1" a="1"/>
  <c r="BF50" i="1" s="1"/>
  <c r="CM46" i="1" a="1"/>
  <c r="CM46" i="1" s="1"/>
  <c r="BG45" i="1" a="1"/>
  <c r="BG45" i="1" s="1"/>
  <c r="BH45" i="1" a="1"/>
  <c r="BH45" i="1" s="1"/>
  <c r="BI45" i="1" a="1"/>
  <c r="BI45" i="1" s="1"/>
  <c r="BF45" i="1" a="1"/>
  <c r="BF45" i="1" s="1"/>
  <c r="BJ45" i="1" a="1"/>
  <c r="BJ45" i="1" s="1"/>
  <c r="BG1004" i="1" a="1"/>
  <c r="BG1004" i="1" s="1"/>
  <c r="BH982" i="1" a="1"/>
  <c r="BH982" i="1" s="1"/>
  <c r="BJ962" i="1" a="1"/>
  <c r="BJ962" i="1" s="1"/>
  <c r="BF953" i="1" a="1"/>
  <c r="BF953" i="1" s="1"/>
  <c r="BF750" i="1" a="1"/>
  <c r="BF750" i="1" s="1"/>
  <c r="BQ1021" i="1" a="1"/>
  <c r="BQ1021" i="1" s="1"/>
  <c r="AO1021" i="1"/>
  <c r="BR977" i="1" a="1"/>
  <c r="BR977" i="1" s="1"/>
  <c r="BW977" i="1" a="1"/>
  <c r="BW977" i="1" s="1"/>
  <c r="BQ972" i="1" a="1"/>
  <c r="BQ972" i="1" s="1"/>
  <c r="BT972" i="1" a="1"/>
  <c r="BT972" i="1" s="1"/>
  <c r="BX972" i="1" a="1"/>
  <c r="BX972" i="1" s="1"/>
  <c r="BX879" i="1" a="1"/>
  <c r="BX879" i="1" s="1"/>
  <c r="AO879" i="1"/>
  <c r="BC815" i="1" a="1"/>
  <c r="BC815" i="1" s="1"/>
  <c r="BF815" i="1" a="1"/>
  <c r="BF815" i="1" s="1"/>
  <c r="BG815" i="1" a="1"/>
  <c r="BG815" i="1" s="1"/>
  <c r="BH815" i="1" a="1"/>
  <c r="BH815" i="1" s="1"/>
  <c r="BJ815" i="1" a="1"/>
  <c r="BJ815" i="1" s="1"/>
  <c r="BI809" i="1" a="1"/>
  <c r="BI809" i="1" s="1"/>
  <c r="BJ809" i="1" a="1"/>
  <c r="BJ809" i="1" s="1"/>
  <c r="BF809" i="1" a="1"/>
  <c r="BF809" i="1" s="1"/>
  <c r="BH809" i="1" a="1"/>
  <c r="BH809" i="1" s="1"/>
  <c r="BG809" i="1" a="1"/>
  <c r="BG809" i="1" s="1"/>
  <c r="BV1008" i="1" a="1"/>
  <c r="BV1008" i="1" s="1"/>
  <c r="BT1008" i="1" a="1"/>
  <c r="BT1008" i="1" s="1"/>
  <c r="BP987" i="1" a="1"/>
  <c r="BP987" i="1" s="1"/>
  <c r="AO987" i="1"/>
  <c r="BP981" i="1" a="1"/>
  <c r="BP981" i="1" s="1"/>
  <c r="BW981" i="1" a="1"/>
  <c r="BW981" i="1" s="1"/>
  <c r="AO981" i="1"/>
  <c r="BB969" i="1" a="1"/>
  <c r="BB969" i="1" s="1"/>
  <c r="BG969" i="1" a="1"/>
  <c r="BG969" i="1" s="1"/>
  <c r="BH969" i="1" a="1"/>
  <c r="BH969" i="1" s="1"/>
  <c r="BI969" i="1" a="1"/>
  <c r="BI969" i="1" s="1"/>
  <c r="BJ969" i="1" a="1"/>
  <c r="BJ969" i="1" s="1"/>
  <c r="BF969" i="1" a="1"/>
  <c r="BF969" i="1" s="1"/>
  <c r="BW941" i="1" a="1"/>
  <c r="BW941" i="1" s="1"/>
  <c r="BT941" i="1" a="1"/>
  <c r="BT941" i="1" s="1"/>
  <c r="AO941" i="1"/>
  <c r="BX930" i="1" a="1"/>
  <c r="BX930" i="1" s="1"/>
  <c r="AO930" i="1"/>
  <c r="BC882" i="1" a="1"/>
  <c r="BC882" i="1" s="1"/>
  <c r="BF882" i="1" a="1"/>
  <c r="BF882" i="1" s="1"/>
  <c r="BG882" i="1" a="1"/>
  <c r="BG882" i="1" s="1"/>
  <c r="BH882" i="1" a="1"/>
  <c r="BH882" i="1" s="1"/>
  <c r="BI882" i="1" a="1"/>
  <c r="BI882" i="1" s="1"/>
  <c r="BJ882" i="1" a="1"/>
  <c r="BJ882" i="1" s="1"/>
  <c r="BH771" i="1" a="1"/>
  <c r="BH771" i="1" s="1"/>
  <c r="BI771" i="1" a="1"/>
  <c r="BI771" i="1" s="1"/>
  <c r="BJ771" i="1" a="1"/>
  <c r="BJ771" i="1" s="1"/>
  <c r="BF771" i="1" a="1"/>
  <c r="BF771" i="1" s="1"/>
  <c r="BG771" i="1" a="1"/>
  <c r="BG771" i="1" s="1"/>
  <c r="BD727" i="1" a="1"/>
  <c r="BD727" i="1" s="1"/>
  <c r="BF727" i="1" a="1"/>
  <c r="BF727" i="1" s="1"/>
  <c r="BG727" i="1" a="1"/>
  <c r="BG727" i="1" s="1"/>
  <c r="BH727" i="1" a="1"/>
  <c r="BH727" i="1" s="1"/>
  <c r="BI727" i="1" a="1"/>
  <c r="BI727" i="1" s="1"/>
  <c r="BJ727" i="1" a="1"/>
  <c r="BJ727" i="1" s="1"/>
  <c r="BC680" i="1" a="1"/>
  <c r="BC680" i="1" s="1"/>
  <c r="BF680" i="1" a="1"/>
  <c r="BF680" i="1" s="1"/>
  <c r="BG680" i="1" a="1"/>
  <c r="BG680" i="1" s="1"/>
  <c r="BH680" i="1" a="1"/>
  <c r="BH680" i="1" s="1"/>
  <c r="BI680" i="1" a="1"/>
  <c r="BI680" i="1" s="1"/>
  <c r="BJ680" i="1" a="1"/>
  <c r="BJ680" i="1" s="1"/>
  <c r="BB31" i="1" a="1"/>
  <c r="BB31" i="1" s="1"/>
  <c r="BG31" i="1" a="1"/>
  <c r="BG31" i="1" s="1"/>
  <c r="BI31" i="1" a="1"/>
  <c r="BI31" i="1" s="1"/>
  <c r="BF31" i="1" a="1"/>
  <c r="BF31" i="1" s="1"/>
  <c r="BH31" i="1" a="1"/>
  <c r="BH31" i="1" s="1"/>
  <c r="BJ31" i="1" a="1"/>
  <c r="BJ31" i="1" s="1"/>
  <c r="BA1023" i="1" a="1"/>
  <c r="BA1023" i="1" s="1"/>
  <c r="BF1023" i="1" a="1"/>
  <c r="BF1023" i="1" s="1"/>
  <c r="BG1023" i="1" a="1"/>
  <c r="BG1023" i="1" s="1"/>
  <c r="BH1023" i="1" a="1"/>
  <c r="BH1023" i="1" s="1"/>
  <c r="BI1023" i="1" a="1"/>
  <c r="BI1023" i="1" s="1"/>
  <c r="BJ1023" i="1" a="1"/>
  <c r="BJ1023" i="1" s="1"/>
  <c r="BO1022" i="1" a="1"/>
  <c r="BO1022" i="1" s="1"/>
  <c r="BT1022" i="1" a="1"/>
  <c r="BT1022" i="1" s="1"/>
  <c r="BI1021" i="1" a="1"/>
  <c r="BI1021" i="1" s="1"/>
  <c r="BJ1021" i="1" a="1"/>
  <c r="BJ1021" i="1" s="1"/>
  <c r="BF1021" i="1" a="1"/>
  <c r="BF1021" i="1" s="1"/>
  <c r="BH1021" i="1" a="1"/>
  <c r="BH1021" i="1" s="1"/>
  <c r="BC1017" i="1" a="1"/>
  <c r="BC1017" i="1" s="1"/>
  <c r="BI1017" i="1" a="1"/>
  <c r="BI1017" i="1" s="1"/>
  <c r="BJ1017" i="1" a="1"/>
  <c r="BJ1017" i="1" s="1"/>
  <c r="BF1017" i="1" a="1"/>
  <c r="BF1017" i="1" s="1"/>
  <c r="BH1017" i="1" a="1"/>
  <c r="BH1017" i="1" s="1"/>
  <c r="BC1006" i="1" a="1"/>
  <c r="BC1006" i="1" s="1"/>
  <c r="BJ1006" i="1" a="1"/>
  <c r="BJ1006" i="1" s="1"/>
  <c r="BF1006" i="1" a="1"/>
  <c r="BF1006" i="1" s="1"/>
  <c r="BG1006" i="1" a="1"/>
  <c r="BG1006" i="1" s="1"/>
  <c r="BI1006" i="1" a="1"/>
  <c r="BI1006" i="1" s="1"/>
  <c r="BA992" i="1" a="1"/>
  <c r="BA992" i="1" s="1"/>
  <c r="BH992" i="1" a="1"/>
  <c r="BH992" i="1" s="1"/>
  <c r="BI992" i="1" a="1"/>
  <c r="BI992" i="1" s="1"/>
  <c r="BJ992" i="1" a="1"/>
  <c r="BJ992" i="1" s="1"/>
  <c r="BG992" i="1" a="1"/>
  <c r="BG992" i="1" s="1"/>
  <c r="BQ980" i="1" a="1"/>
  <c r="BQ980" i="1" s="1"/>
  <c r="BT980" i="1" a="1"/>
  <c r="BT980" i="1" s="1"/>
  <c r="BX980" i="1" a="1"/>
  <c r="BX980" i="1" s="1"/>
  <c r="BC979" i="1" a="1"/>
  <c r="BC979" i="1" s="1"/>
  <c r="BF979" i="1" a="1"/>
  <c r="BF979" i="1" s="1"/>
  <c r="BG979" i="1" a="1"/>
  <c r="BG979" i="1" s="1"/>
  <c r="BH979" i="1" a="1"/>
  <c r="BH979" i="1" s="1"/>
  <c r="BI979" i="1" a="1"/>
  <c r="BI979" i="1" s="1"/>
  <c r="BJ979" i="1" a="1"/>
  <c r="BJ979" i="1" s="1"/>
  <c r="BB977" i="1" a="1"/>
  <c r="BB977" i="1" s="1"/>
  <c r="BJ977" i="1" a="1"/>
  <c r="BJ977" i="1" s="1"/>
  <c r="BF977" i="1" a="1"/>
  <c r="BF977" i="1" s="1"/>
  <c r="BG977" i="1" a="1"/>
  <c r="BG977" i="1" s="1"/>
  <c r="BI977" i="1" a="1"/>
  <c r="BI977" i="1" s="1"/>
  <c r="BA968" i="1" a="1"/>
  <c r="BA968" i="1" s="1"/>
  <c r="BF968" i="1" a="1"/>
  <c r="BF968" i="1" s="1"/>
  <c r="BG968" i="1" a="1"/>
  <c r="BG968" i="1" s="1"/>
  <c r="BH968" i="1" a="1"/>
  <c r="BH968" i="1" s="1"/>
  <c r="BI968" i="1" a="1"/>
  <c r="BI968" i="1" s="1"/>
  <c r="BQ967" i="1" a="1"/>
  <c r="BQ967" i="1" s="1"/>
  <c r="BU967" i="1" a="1"/>
  <c r="BU967" i="1" s="1"/>
  <c r="AO967" i="1"/>
  <c r="BO965" i="1" a="1"/>
  <c r="BO965" i="1" s="1"/>
  <c r="AO965" i="1"/>
  <c r="BW965" i="1" a="1"/>
  <c r="BW965" i="1" s="1"/>
  <c r="BR958" i="1" a="1"/>
  <c r="BR958" i="1" s="1"/>
  <c r="BV958" i="1" a="1"/>
  <c r="BV958" i="1" s="1"/>
  <c r="BU949" i="1" a="1"/>
  <c r="BU949" i="1" s="1"/>
  <c r="AO949" i="1"/>
  <c r="BA946" i="1" a="1"/>
  <c r="BA946" i="1" s="1"/>
  <c r="BJ946" i="1" a="1"/>
  <c r="BJ946" i="1" s="1"/>
  <c r="BF946" i="1" a="1"/>
  <c r="BF946" i="1" s="1"/>
  <c r="BG946" i="1" a="1"/>
  <c r="BG946" i="1" s="1"/>
  <c r="BH946" i="1" a="1"/>
  <c r="BH946" i="1" s="1"/>
  <c r="BA940" i="1" a="1"/>
  <c r="BA940" i="1" s="1"/>
  <c r="BG940" i="1" a="1"/>
  <c r="BG940" i="1" s="1"/>
  <c r="BH940" i="1" a="1"/>
  <c r="BH940" i="1" s="1"/>
  <c r="BI940" i="1" a="1"/>
  <c r="BI940" i="1" s="1"/>
  <c r="BJ940" i="1" a="1"/>
  <c r="BJ940" i="1" s="1"/>
  <c r="BF940" i="1" a="1"/>
  <c r="BF940" i="1" s="1"/>
  <c r="BV939" i="1" a="1"/>
  <c r="BV939" i="1" s="1"/>
  <c r="AO939" i="1"/>
  <c r="BE927" i="1" a="1"/>
  <c r="BE927" i="1" s="1"/>
  <c r="BB926" i="1" a="1"/>
  <c r="BB926" i="1" s="1"/>
  <c r="BF926" i="1" a="1"/>
  <c r="BF926" i="1" s="1"/>
  <c r="BG926" i="1" a="1"/>
  <c r="BG926" i="1" s="1"/>
  <c r="BH926" i="1" a="1"/>
  <c r="BH926" i="1" s="1"/>
  <c r="BI926" i="1" a="1"/>
  <c r="BI926" i="1" s="1"/>
  <c r="BJ926" i="1" a="1"/>
  <c r="BJ926" i="1" s="1"/>
  <c r="BA924" i="1" a="1"/>
  <c r="BA924" i="1" s="1"/>
  <c r="BH924" i="1" a="1"/>
  <c r="BH924" i="1" s="1"/>
  <c r="BI924" i="1" a="1"/>
  <c r="BI924" i="1" s="1"/>
  <c r="BJ924" i="1" a="1"/>
  <c r="BJ924" i="1" s="1"/>
  <c r="BG924" i="1" a="1"/>
  <c r="BG924" i="1" s="1"/>
  <c r="BF924" i="1" a="1"/>
  <c r="BF924" i="1" s="1"/>
  <c r="BB918" i="1" a="1"/>
  <c r="BB918" i="1" s="1"/>
  <c r="BF918" i="1" a="1"/>
  <c r="BF918" i="1" s="1"/>
  <c r="BG918" i="1" a="1"/>
  <c r="BG918" i="1" s="1"/>
  <c r="BH918" i="1" a="1"/>
  <c r="BH918" i="1" s="1"/>
  <c r="BI918" i="1" a="1"/>
  <c r="BI918" i="1" s="1"/>
  <c r="BJ918" i="1" a="1"/>
  <c r="BJ918" i="1" s="1"/>
  <c r="BW917" i="1" a="1"/>
  <c r="BW917" i="1" s="1"/>
  <c r="AO917" i="1"/>
  <c r="BC914" i="1" a="1"/>
  <c r="BC914" i="1" s="1"/>
  <c r="BF914" i="1" a="1"/>
  <c r="BF914" i="1" s="1"/>
  <c r="BG914" i="1" a="1"/>
  <c r="BG914" i="1" s="1"/>
  <c r="BH914" i="1" a="1"/>
  <c r="BH914" i="1" s="1"/>
  <c r="BI914" i="1" a="1"/>
  <c r="BI914" i="1" s="1"/>
  <c r="BJ914" i="1" a="1"/>
  <c r="BJ914" i="1" s="1"/>
  <c r="BW909" i="1" a="1"/>
  <c r="BW909" i="1" s="1"/>
  <c r="AO909" i="1"/>
  <c r="BT907" i="1" a="1"/>
  <c r="BT907" i="1" s="1"/>
  <c r="AO907" i="1"/>
  <c r="BB887" i="1" a="1"/>
  <c r="BB887" i="1" s="1"/>
  <c r="BF887" i="1" a="1"/>
  <c r="BF887" i="1" s="1"/>
  <c r="BG887" i="1" a="1"/>
  <c r="BG887" i="1" s="1"/>
  <c r="BH887" i="1" a="1"/>
  <c r="BH887" i="1" s="1"/>
  <c r="BI887" i="1" a="1"/>
  <c r="BI887" i="1" s="1"/>
  <c r="BJ887" i="1" a="1"/>
  <c r="BJ887" i="1" s="1"/>
  <c r="BT884" i="1" a="1"/>
  <c r="BT884" i="1" s="1"/>
  <c r="BV884" i="1" a="1"/>
  <c r="BV884" i="1" s="1"/>
  <c r="BJ881" i="1" a="1"/>
  <c r="BJ881" i="1" s="1"/>
  <c r="BF881" i="1" a="1"/>
  <c r="BF881" i="1" s="1"/>
  <c r="BG881" i="1" a="1"/>
  <c r="BG881" i="1" s="1"/>
  <c r="BI881" i="1" a="1"/>
  <c r="BI881" i="1" s="1"/>
  <c r="BH881" i="1" a="1"/>
  <c r="BH881" i="1" s="1"/>
  <c r="BA879" i="1" a="1"/>
  <c r="BA879" i="1" s="1"/>
  <c r="BF879" i="1" a="1"/>
  <c r="BF879" i="1" s="1"/>
  <c r="BG879" i="1" a="1"/>
  <c r="BG879" i="1" s="1"/>
  <c r="BH879" i="1" a="1"/>
  <c r="BH879" i="1" s="1"/>
  <c r="BI879" i="1" a="1"/>
  <c r="BI879" i="1" s="1"/>
  <c r="BJ879" i="1" a="1"/>
  <c r="BJ879" i="1" s="1"/>
  <c r="BG874" i="1" a="1"/>
  <c r="BG874" i="1" s="1"/>
  <c r="BH874" i="1" a="1"/>
  <c r="BH874" i="1" s="1"/>
  <c r="BI874" i="1" a="1"/>
  <c r="BI874" i="1" s="1"/>
  <c r="BJ874" i="1" a="1"/>
  <c r="BJ874" i="1" s="1"/>
  <c r="BF874" i="1" a="1"/>
  <c r="BF874" i="1" s="1"/>
  <c r="BC872" i="1" a="1"/>
  <c r="BC872" i="1" s="1"/>
  <c r="BI872" i="1" a="1"/>
  <c r="BI872" i="1" s="1"/>
  <c r="BJ872" i="1" a="1"/>
  <c r="BJ872" i="1" s="1"/>
  <c r="BF872" i="1" a="1"/>
  <c r="BF872" i="1" s="1"/>
  <c r="BH872" i="1" a="1"/>
  <c r="BH872" i="1" s="1"/>
  <c r="BG872" i="1" a="1"/>
  <c r="BG872" i="1" s="1"/>
  <c r="BU871" i="1" a="1"/>
  <c r="BU871" i="1" s="1"/>
  <c r="AO871" i="1"/>
  <c r="BA870" i="1" a="1"/>
  <c r="BA870" i="1" s="1"/>
  <c r="BF870" i="1" a="1"/>
  <c r="BF870" i="1" s="1"/>
  <c r="BG870" i="1" a="1"/>
  <c r="BG870" i="1" s="1"/>
  <c r="BH870" i="1" a="1"/>
  <c r="BH870" i="1" s="1"/>
  <c r="BJ870" i="1" a="1"/>
  <c r="BJ870" i="1" s="1"/>
  <c r="BT867" i="1" a="1"/>
  <c r="BT867" i="1" s="1"/>
  <c r="AO867" i="1"/>
  <c r="BV867" i="1" a="1"/>
  <c r="BV867" i="1" s="1"/>
  <c r="BC861" i="1" a="1"/>
  <c r="BC861" i="1" s="1"/>
  <c r="BJ861" i="1" a="1"/>
  <c r="BJ861" i="1" s="1"/>
  <c r="BF861" i="1" a="1"/>
  <c r="BF861" i="1" s="1"/>
  <c r="BG861" i="1" a="1"/>
  <c r="BG861" i="1" s="1"/>
  <c r="BI861" i="1" a="1"/>
  <c r="BI861" i="1" s="1"/>
  <c r="BH861" i="1" a="1"/>
  <c r="BH861" i="1" s="1"/>
  <c r="BA843" i="1" a="1"/>
  <c r="BA843" i="1" s="1"/>
  <c r="BF843" i="1" a="1"/>
  <c r="BF843" i="1" s="1"/>
  <c r="BG843" i="1" a="1"/>
  <c r="BG843" i="1" s="1"/>
  <c r="BH843" i="1" a="1"/>
  <c r="BH843" i="1" s="1"/>
  <c r="BI843" i="1" a="1"/>
  <c r="BI843" i="1" s="1"/>
  <c r="BJ843" i="1" a="1"/>
  <c r="BJ843" i="1" s="1"/>
  <c r="BJ837" i="1" a="1"/>
  <c r="BJ837" i="1" s="1"/>
  <c r="BF837" i="1" a="1"/>
  <c r="BF837" i="1" s="1"/>
  <c r="BG837" i="1" a="1"/>
  <c r="BG837" i="1" s="1"/>
  <c r="BI837" i="1" a="1"/>
  <c r="BI837" i="1" s="1"/>
  <c r="BH837" i="1" a="1"/>
  <c r="BH837" i="1" s="1"/>
  <c r="BJ828" i="1" a="1"/>
  <c r="BJ828" i="1" s="1"/>
  <c r="BF828" i="1" a="1"/>
  <c r="BF828" i="1" s="1"/>
  <c r="BG828" i="1" a="1"/>
  <c r="BG828" i="1" s="1"/>
  <c r="BI828" i="1" a="1"/>
  <c r="BI828" i="1" s="1"/>
  <c r="BH828" i="1" a="1"/>
  <c r="BH828" i="1" s="1"/>
  <c r="BF816" i="1" a="1"/>
  <c r="BF816" i="1" s="1"/>
  <c r="BG816" i="1" a="1"/>
  <c r="BG816" i="1" s="1"/>
  <c r="BH816" i="1" a="1"/>
  <c r="BH816" i="1" s="1"/>
  <c r="BI816" i="1" a="1"/>
  <c r="BI816" i="1" s="1"/>
  <c r="BJ816" i="1" a="1"/>
  <c r="BJ816" i="1" s="1"/>
  <c r="BC814" i="1" a="1"/>
  <c r="BC814" i="1" s="1"/>
  <c r="BJ814" i="1" a="1"/>
  <c r="BJ814" i="1" s="1"/>
  <c r="BF814" i="1" a="1"/>
  <c r="BF814" i="1" s="1"/>
  <c r="BG814" i="1" a="1"/>
  <c r="BG814" i="1" s="1"/>
  <c r="BI814" i="1" a="1"/>
  <c r="BI814" i="1" s="1"/>
  <c r="BH814" i="1" a="1"/>
  <c r="BH814" i="1" s="1"/>
  <c r="AO799" i="1"/>
  <c r="CK797" i="1" a="1"/>
  <c r="CK797" i="1" s="1"/>
  <c r="BC796" i="1" a="1"/>
  <c r="BC796" i="1" s="1"/>
  <c r="BJ796" i="1" a="1"/>
  <c r="BJ796" i="1" s="1"/>
  <c r="BF796" i="1" a="1"/>
  <c r="BF796" i="1" s="1"/>
  <c r="BG796" i="1" a="1"/>
  <c r="BG796" i="1" s="1"/>
  <c r="BH796" i="1" a="1"/>
  <c r="BH796" i="1" s="1"/>
  <c r="BI796" i="1" a="1"/>
  <c r="BI796" i="1" s="1"/>
  <c r="BC788" i="1" a="1"/>
  <c r="BC788" i="1" s="1"/>
  <c r="BJ788" i="1" a="1"/>
  <c r="BJ788" i="1" s="1"/>
  <c r="BF788" i="1" a="1"/>
  <c r="BF788" i="1" s="1"/>
  <c r="BG788" i="1" a="1"/>
  <c r="BG788" i="1" s="1"/>
  <c r="BI788" i="1" a="1"/>
  <c r="BI788" i="1" s="1"/>
  <c r="BH788" i="1" a="1"/>
  <c r="BH788" i="1" s="1"/>
  <c r="BI780" i="1" a="1"/>
  <c r="BI780" i="1" s="1"/>
  <c r="BJ780" i="1" a="1"/>
  <c r="BJ780" i="1" s="1"/>
  <c r="BF780" i="1" a="1"/>
  <c r="BF780" i="1" s="1"/>
  <c r="BG780" i="1" a="1"/>
  <c r="BG780" i="1" s="1"/>
  <c r="BH780" i="1" a="1"/>
  <c r="BH780" i="1" s="1"/>
  <c r="BC768" i="1" a="1"/>
  <c r="BC768" i="1" s="1"/>
  <c r="BF768" i="1" a="1"/>
  <c r="BF768" i="1" s="1"/>
  <c r="BG768" i="1" a="1"/>
  <c r="BG768" i="1" s="1"/>
  <c r="BH768" i="1" a="1"/>
  <c r="BH768" i="1" s="1"/>
  <c r="BI768" i="1" a="1"/>
  <c r="BI768" i="1" s="1"/>
  <c r="AO767" i="1"/>
  <c r="BI764" i="1" a="1"/>
  <c r="BI764" i="1" s="1"/>
  <c r="BJ764" i="1" a="1"/>
  <c r="BJ764" i="1" s="1"/>
  <c r="BF764" i="1" a="1"/>
  <c r="BF764" i="1" s="1"/>
  <c r="BH764" i="1" a="1"/>
  <c r="BH764" i="1" s="1"/>
  <c r="BG764" i="1" a="1"/>
  <c r="BG764" i="1" s="1"/>
  <c r="BB762" i="1" a="1"/>
  <c r="BB762" i="1" s="1"/>
  <c r="BG762" i="1" a="1"/>
  <c r="BG762" i="1" s="1"/>
  <c r="BH762" i="1" a="1"/>
  <c r="BH762" i="1" s="1"/>
  <c r="BI762" i="1" a="1"/>
  <c r="BI762" i="1" s="1"/>
  <c r="BJ762" i="1" a="1"/>
  <c r="BJ762" i="1" s="1"/>
  <c r="BF762" i="1" a="1"/>
  <c r="BF762" i="1" s="1"/>
  <c r="BF747" i="1" a="1"/>
  <c r="BF747" i="1" s="1"/>
  <c r="BG747" i="1" a="1"/>
  <c r="BG747" i="1" s="1"/>
  <c r="BH747" i="1" a="1"/>
  <c r="BH747" i="1" s="1"/>
  <c r="BI747" i="1" a="1"/>
  <c r="BI747" i="1" s="1"/>
  <c r="BJ747" i="1" a="1"/>
  <c r="BJ747" i="1" s="1"/>
  <c r="BI740" i="1" a="1"/>
  <c r="BI740" i="1" s="1"/>
  <c r="BJ740" i="1" a="1"/>
  <c r="BJ740" i="1" s="1"/>
  <c r="BF740" i="1" a="1"/>
  <c r="BF740" i="1" s="1"/>
  <c r="BG740" i="1" a="1"/>
  <c r="BG740" i="1" s="1"/>
  <c r="BH740" i="1" a="1"/>
  <c r="BH740" i="1" s="1"/>
  <c r="BF731" i="1" a="1"/>
  <c r="BF731" i="1" s="1"/>
  <c r="BG731" i="1" a="1"/>
  <c r="BG731" i="1" s="1"/>
  <c r="BH731" i="1" a="1"/>
  <c r="BH731" i="1" s="1"/>
  <c r="BJ731" i="1" a="1"/>
  <c r="BJ731" i="1" s="1"/>
  <c r="BI731" i="1" a="1"/>
  <c r="BI731" i="1" s="1"/>
  <c r="BC724" i="1" a="1"/>
  <c r="BC724" i="1" s="1"/>
  <c r="BH724" i="1" a="1"/>
  <c r="BH724" i="1" s="1"/>
  <c r="BI724" i="1" a="1"/>
  <c r="BI724" i="1" s="1"/>
  <c r="BJ724" i="1" a="1"/>
  <c r="BJ724" i="1" s="1"/>
  <c r="BF724" i="1" a="1"/>
  <c r="BF724" i="1" s="1"/>
  <c r="BG724" i="1" a="1"/>
  <c r="BG724" i="1" s="1"/>
  <c r="BG722" i="1" a="1"/>
  <c r="BG722" i="1" s="1"/>
  <c r="BH722" i="1" a="1"/>
  <c r="BH722" i="1" s="1"/>
  <c r="BI722" i="1" a="1"/>
  <c r="BI722" i="1" s="1"/>
  <c r="BJ722" i="1" a="1"/>
  <c r="BJ722" i="1" s="1"/>
  <c r="BF722" i="1" a="1"/>
  <c r="BF722" i="1" s="1"/>
  <c r="BA718" i="1" a="1"/>
  <c r="BA718" i="1" s="1"/>
  <c r="BF718" i="1" a="1"/>
  <c r="BF718" i="1" s="1"/>
  <c r="BG718" i="1" a="1"/>
  <c r="BG718" i="1" s="1"/>
  <c r="BH718" i="1" a="1"/>
  <c r="BH718" i="1" s="1"/>
  <c r="BJ718" i="1" a="1"/>
  <c r="BJ718" i="1" s="1"/>
  <c r="BI718" i="1" a="1"/>
  <c r="BI718" i="1" s="1"/>
  <c r="BD711" i="1" a="1"/>
  <c r="BD711" i="1" s="1"/>
  <c r="BH711" i="1" a="1"/>
  <c r="BH711" i="1" s="1"/>
  <c r="BI711" i="1" a="1"/>
  <c r="BI711" i="1" s="1"/>
  <c r="BJ711" i="1" a="1"/>
  <c r="BJ711" i="1" s="1"/>
  <c r="BG711" i="1" a="1"/>
  <c r="BG711" i="1" s="1"/>
  <c r="BF711" i="1" a="1"/>
  <c r="BF711" i="1" s="1"/>
  <c r="BC706" i="1" a="1"/>
  <c r="BC706" i="1" s="1"/>
  <c r="BF706" i="1" a="1"/>
  <c r="BF706" i="1" s="1"/>
  <c r="BG706" i="1" a="1"/>
  <c r="BG706" i="1" s="1"/>
  <c r="BH706" i="1" a="1"/>
  <c r="BH706" i="1" s="1"/>
  <c r="BI706" i="1" a="1"/>
  <c r="BI706" i="1" s="1"/>
  <c r="BJ706" i="1" a="1"/>
  <c r="BJ706" i="1" s="1"/>
  <c r="CN694" i="1" a="1"/>
  <c r="CN694" i="1" s="1"/>
  <c r="BB676" i="1" a="1"/>
  <c r="BB676" i="1" s="1"/>
  <c r="BG676" i="1" a="1"/>
  <c r="BG676" i="1" s="1"/>
  <c r="BH676" i="1" a="1"/>
  <c r="BH676" i="1" s="1"/>
  <c r="BI676" i="1" a="1"/>
  <c r="BI676" i="1" s="1"/>
  <c r="BJ676" i="1" a="1"/>
  <c r="BJ676" i="1" s="1"/>
  <c r="BF676" i="1" a="1"/>
  <c r="BF676" i="1" s="1"/>
  <c r="BC674" i="1" a="1"/>
  <c r="BC674" i="1" s="1"/>
  <c r="BF674" i="1" a="1"/>
  <c r="BF674" i="1" s="1"/>
  <c r="BG674" i="1" a="1"/>
  <c r="BG674" i="1" s="1"/>
  <c r="BH674" i="1" a="1"/>
  <c r="BH674" i="1" s="1"/>
  <c r="BJ674" i="1" a="1"/>
  <c r="BJ674" i="1" s="1"/>
  <c r="BI674" i="1" a="1"/>
  <c r="BI674" i="1" s="1"/>
  <c r="BC663" i="1" a="1"/>
  <c r="BC663" i="1" s="1"/>
  <c r="BF663" i="1" a="1"/>
  <c r="BF663" i="1" s="1"/>
  <c r="BG663" i="1" a="1"/>
  <c r="BG663" i="1" s="1"/>
  <c r="BH663" i="1" a="1"/>
  <c r="BH663" i="1" s="1"/>
  <c r="BI663" i="1" a="1"/>
  <c r="BI663" i="1" s="1"/>
  <c r="BJ663" i="1" a="1"/>
  <c r="BJ663" i="1" s="1"/>
  <c r="BJ661" i="1" a="1"/>
  <c r="BJ661" i="1" s="1"/>
  <c r="BF661" i="1" a="1"/>
  <c r="BF661" i="1" s="1"/>
  <c r="BG661" i="1" a="1"/>
  <c r="BG661" i="1" s="1"/>
  <c r="BI661" i="1" a="1"/>
  <c r="BI661" i="1" s="1"/>
  <c r="BH661" i="1" a="1"/>
  <c r="BH661" i="1" s="1"/>
  <c r="BA632" i="1" a="1"/>
  <c r="BA632" i="1" s="1"/>
  <c r="BF632" i="1" a="1"/>
  <c r="BF632" i="1" s="1"/>
  <c r="BG632" i="1" a="1"/>
  <c r="BG632" i="1" s="1"/>
  <c r="BH632" i="1" a="1"/>
  <c r="BH632" i="1" s="1"/>
  <c r="BI632" i="1" a="1"/>
  <c r="BI632" i="1" s="1"/>
  <c r="BJ632" i="1" a="1"/>
  <c r="BJ632" i="1" s="1"/>
  <c r="BC625" i="1" a="1"/>
  <c r="BC625" i="1" s="1"/>
  <c r="BF625" i="1" a="1"/>
  <c r="BF625" i="1" s="1"/>
  <c r="BG625" i="1" a="1"/>
  <c r="BG625" i="1" s="1"/>
  <c r="BH625" i="1" a="1"/>
  <c r="BH625" i="1" s="1"/>
  <c r="BJ625" i="1" a="1"/>
  <c r="BJ625" i="1" s="1"/>
  <c r="BI625" i="1" a="1"/>
  <c r="BI625" i="1" s="1"/>
  <c r="BF617" i="1" a="1"/>
  <c r="BF617" i="1" s="1"/>
  <c r="BG617" i="1" a="1"/>
  <c r="BG617" i="1" s="1"/>
  <c r="BH617" i="1" a="1"/>
  <c r="BH617" i="1" s="1"/>
  <c r="BI617" i="1" a="1"/>
  <c r="BI617" i="1" s="1"/>
  <c r="BJ617" i="1" a="1"/>
  <c r="BJ617" i="1" s="1"/>
  <c r="BF608" i="1" a="1"/>
  <c r="BF608" i="1" s="1"/>
  <c r="BG608" i="1" a="1"/>
  <c r="BG608" i="1" s="1"/>
  <c r="BH608" i="1" a="1"/>
  <c r="BH608" i="1" s="1"/>
  <c r="BI608" i="1" a="1"/>
  <c r="BI608" i="1" s="1"/>
  <c r="BJ608" i="1" a="1"/>
  <c r="BJ608" i="1" s="1"/>
  <c r="BE606" i="1" a="1"/>
  <c r="BE606" i="1" s="1"/>
  <c r="BH606" i="1" a="1"/>
  <c r="BH606" i="1" s="1"/>
  <c r="BI606" i="1" a="1"/>
  <c r="BI606" i="1" s="1"/>
  <c r="BJ606" i="1" a="1"/>
  <c r="BJ606" i="1" s="1"/>
  <c r="BG606" i="1" a="1"/>
  <c r="BG606" i="1" s="1"/>
  <c r="BF606" i="1" a="1"/>
  <c r="BF606" i="1" s="1"/>
  <c r="BF604" i="1" a="1"/>
  <c r="BF604" i="1" s="1"/>
  <c r="BG604" i="1" a="1"/>
  <c r="BG604" i="1" s="1"/>
  <c r="BH604" i="1" a="1"/>
  <c r="BH604" i="1" s="1"/>
  <c r="BJ604" i="1" a="1"/>
  <c r="BJ604" i="1" s="1"/>
  <c r="BI604" i="1" a="1"/>
  <c r="BI604" i="1" s="1"/>
  <c r="BC596" i="1" a="1"/>
  <c r="BC596" i="1" s="1"/>
  <c r="BF596" i="1" a="1"/>
  <c r="BF596" i="1" s="1"/>
  <c r="BG596" i="1" a="1"/>
  <c r="BG596" i="1" s="1"/>
  <c r="BH596" i="1" a="1"/>
  <c r="BH596" i="1" s="1"/>
  <c r="BJ596" i="1" a="1"/>
  <c r="BJ596" i="1" s="1"/>
  <c r="BI596" i="1" a="1"/>
  <c r="BI596" i="1" s="1"/>
  <c r="BC590" i="1" a="1"/>
  <c r="BC590" i="1" s="1"/>
  <c r="BI590" i="1" a="1"/>
  <c r="BI590" i="1" s="1"/>
  <c r="BJ590" i="1" a="1"/>
  <c r="BJ590" i="1" s="1"/>
  <c r="BF590" i="1" a="1"/>
  <c r="BF590" i="1" s="1"/>
  <c r="BH590" i="1" a="1"/>
  <c r="BH590" i="1" s="1"/>
  <c r="BG590" i="1" a="1"/>
  <c r="BG590" i="1" s="1"/>
  <c r="BC588" i="1" a="1"/>
  <c r="BC588" i="1" s="1"/>
  <c r="BF588" i="1" a="1"/>
  <c r="BF588" i="1" s="1"/>
  <c r="BG588" i="1" a="1"/>
  <c r="BG588" i="1" s="1"/>
  <c r="BH588" i="1" a="1"/>
  <c r="BH588" i="1" s="1"/>
  <c r="BJ588" i="1" a="1"/>
  <c r="BJ588" i="1" s="1"/>
  <c r="BJ569" i="1" a="1"/>
  <c r="BJ569" i="1" s="1"/>
  <c r="BF569" i="1" a="1"/>
  <c r="BF569" i="1" s="1"/>
  <c r="BG569" i="1" a="1"/>
  <c r="BG569" i="1" s="1"/>
  <c r="BI569" i="1" a="1"/>
  <c r="BI569" i="1" s="1"/>
  <c r="BH569" i="1" a="1"/>
  <c r="BH569" i="1" s="1"/>
  <c r="BB562" i="1" a="1"/>
  <c r="BB562" i="1" s="1"/>
  <c r="BF562" i="1" a="1"/>
  <c r="BF562" i="1" s="1"/>
  <c r="BG562" i="1" a="1"/>
  <c r="BG562" i="1" s="1"/>
  <c r="BH562" i="1" a="1"/>
  <c r="BH562" i="1" s="1"/>
  <c r="BI562" i="1" a="1"/>
  <c r="BI562" i="1" s="1"/>
  <c r="BJ562" i="1" a="1"/>
  <c r="BJ562" i="1" s="1"/>
  <c r="BD560" i="1" a="1"/>
  <c r="BD560" i="1" s="1"/>
  <c r="BG560" i="1" a="1"/>
  <c r="BG560" i="1" s="1"/>
  <c r="BH560" i="1" a="1"/>
  <c r="BH560" i="1" s="1"/>
  <c r="BI560" i="1" a="1"/>
  <c r="BI560" i="1" s="1"/>
  <c r="BJ560" i="1" a="1"/>
  <c r="BJ560" i="1" s="1"/>
  <c r="BF560" i="1" a="1"/>
  <c r="BF560" i="1" s="1"/>
  <c r="BC558" i="1" a="1"/>
  <c r="BC558" i="1" s="1"/>
  <c r="BI558" i="1" a="1"/>
  <c r="BI558" i="1" s="1"/>
  <c r="BJ558" i="1" a="1"/>
  <c r="BJ558" i="1" s="1"/>
  <c r="BF558" i="1" a="1"/>
  <c r="BF558" i="1" s="1"/>
  <c r="BH558" i="1" a="1"/>
  <c r="BH558" i="1" s="1"/>
  <c r="BG558" i="1" a="1"/>
  <c r="BG558" i="1" s="1"/>
  <c r="BD541" i="1" a="1"/>
  <c r="BD541" i="1" s="1"/>
  <c r="BG541" i="1" a="1"/>
  <c r="BG541" i="1" s="1"/>
  <c r="BH541" i="1" a="1"/>
  <c r="BH541" i="1" s="1"/>
  <c r="BI541" i="1" a="1"/>
  <c r="BI541" i="1" s="1"/>
  <c r="BJ541" i="1" a="1"/>
  <c r="BJ541" i="1" s="1"/>
  <c r="BF541" i="1" a="1"/>
  <c r="BF541" i="1" s="1"/>
  <c r="BC540" i="1" a="1"/>
  <c r="BC540" i="1" s="1"/>
  <c r="BI539" i="1" a="1"/>
  <c r="BI539" i="1" s="1"/>
  <c r="BJ539" i="1" a="1"/>
  <c r="BJ539" i="1" s="1"/>
  <c r="BF539" i="1" a="1"/>
  <c r="BF539" i="1" s="1"/>
  <c r="BH539" i="1" a="1"/>
  <c r="BH539" i="1" s="1"/>
  <c r="BG539" i="1" a="1"/>
  <c r="BG539" i="1" s="1"/>
  <c r="BA533" i="1" a="1"/>
  <c r="BA533" i="1" s="1"/>
  <c r="BG533" i="1" a="1"/>
  <c r="BG533" i="1" s="1"/>
  <c r="BH533" i="1" a="1"/>
  <c r="BH533" i="1" s="1"/>
  <c r="BI533" i="1" a="1"/>
  <c r="BI533" i="1" s="1"/>
  <c r="BJ533" i="1" a="1"/>
  <c r="BJ533" i="1" s="1"/>
  <c r="BF533" i="1" a="1"/>
  <c r="BF533" i="1" s="1"/>
  <c r="BE527" i="1" a="1"/>
  <c r="BE527" i="1" s="1"/>
  <c r="BF527" i="1" a="1"/>
  <c r="BF527" i="1" s="1"/>
  <c r="BG527" i="1" a="1"/>
  <c r="BG527" i="1" s="1"/>
  <c r="BH527" i="1" a="1"/>
  <c r="BH527" i="1" s="1"/>
  <c r="BI527" i="1" a="1"/>
  <c r="BI527" i="1" s="1"/>
  <c r="BJ527" i="1" a="1"/>
  <c r="BJ527" i="1" s="1"/>
  <c r="BA503" i="1" a="1"/>
  <c r="BA503" i="1" s="1"/>
  <c r="BF503" i="1" a="1"/>
  <c r="BF503" i="1" s="1"/>
  <c r="BG503" i="1" a="1"/>
  <c r="BG503" i="1" s="1"/>
  <c r="BH503" i="1" a="1"/>
  <c r="BH503" i="1" s="1"/>
  <c r="BI503" i="1" a="1"/>
  <c r="BI503" i="1" s="1"/>
  <c r="BJ503" i="1" a="1"/>
  <c r="BJ503" i="1" s="1"/>
  <c r="BC501" i="1" a="1"/>
  <c r="BC501" i="1" s="1"/>
  <c r="BG501" i="1" a="1"/>
  <c r="BG501" i="1" s="1"/>
  <c r="BH501" i="1" a="1"/>
  <c r="BH501" i="1" s="1"/>
  <c r="BI501" i="1" a="1"/>
  <c r="BI501" i="1" s="1"/>
  <c r="BJ501" i="1" a="1"/>
  <c r="BJ501" i="1" s="1"/>
  <c r="BF501" i="1" a="1"/>
  <c r="BF501" i="1" s="1"/>
  <c r="BC496" i="1" a="1"/>
  <c r="BC496" i="1" s="1"/>
  <c r="BF496" i="1" a="1"/>
  <c r="BF496" i="1" s="1"/>
  <c r="BG496" i="1" a="1"/>
  <c r="BG496" i="1" s="1"/>
  <c r="BH496" i="1" a="1"/>
  <c r="BH496" i="1" s="1"/>
  <c r="BJ496" i="1" a="1"/>
  <c r="BJ496" i="1" s="1"/>
  <c r="BI496" i="1" a="1"/>
  <c r="BI496" i="1" s="1"/>
  <c r="BD494" i="1" a="1"/>
  <c r="BD494" i="1" s="1"/>
  <c r="BH494" i="1" a="1"/>
  <c r="BH494" i="1" s="1"/>
  <c r="BI494" i="1" a="1"/>
  <c r="BI494" i="1" s="1"/>
  <c r="BJ494" i="1" a="1"/>
  <c r="BJ494" i="1" s="1"/>
  <c r="BF494" i="1" a="1"/>
  <c r="BF494" i="1" s="1"/>
  <c r="BG494" i="1" a="1"/>
  <c r="BG494" i="1" s="1"/>
  <c r="BF492" i="1" a="1"/>
  <c r="BF492" i="1" s="1"/>
  <c r="BG492" i="1" a="1"/>
  <c r="BG492" i="1" s="1"/>
  <c r="BH492" i="1" a="1"/>
  <c r="BH492" i="1" s="1"/>
  <c r="BI492" i="1" a="1"/>
  <c r="BI492" i="1" s="1"/>
  <c r="BJ492" i="1" a="1"/>
  <c r="BJ492" i="1" s="1"/>
  <c r="BC483" i="1" a="1"/>
  <c r="BC483" i="1" s="1"/>
  <c r="BF483" i="1" a="1"/>
  <c r="BF483" i="1" s="1"/>
  <c r="BG483" i="1" a="1"/>
  <c r="BG483" i="1" s="1"/>
  <c r="BH483" i="1" a="1"/>
  <c r="BH483" i="1" s="1"/>
  <c r="BI483" i="1" a="1"/>
  <c r="BI483" i="1" s="1"/>
  <c r="BJ483" i="1" a="1"/>
  <c r="BJ483" i="1" s="1"/>
  <c r="BB481" i="1" a="1"/>
  <c r="BB481" i="1" s="1"/>
  <c r="BI481" i="1" a="1"/>
  <c r="BI481" i="1" s="1"/>
  <c r="BJ481" i="1" a="1"/>
  <c r="BJ481" i="1" s="1"/>
  <c r="BF481" i="1" a="1"/>
  <c r="BF481" i="1" s="1"/>
  <c r="BG481" i="1" a="1"/>
  <c r="BG481" i="1" s="1"/>
  <c r="BH481" i="1" a="1"/>
  <c r="BH481" i="1" s="1"/>
  <c r="BC479" i="1" a="1"/>
  <c r="BC479" i="1" s="1"/>
  <c r="BG479" i="1" a="1"/>
  <c r="BG479" i="1" s="1"/>
  <c r="BH479" i="1" a="1"/>
  <c r="BH479" i="1" s="1"/>
  <c r="BI479" i="1" a="1"/>
  <c r="BI479" i="1" s="1"/>
  <c r="BJ479" i="1" a="1"/>
  <c r="BJ479" i="1" s="1"/>
  <c r="BF479" i="1" a="1"/>
  <c r="BF479" i="1" s="1"/>
  <c r="CN466" i="1" a="1"/>
  <c r="CN466" i="1" s="1"/>
  <c r="BB465" i="1" a="1"/>
  <c r="BB465" i="1" s="1"/>
  <c r="BH465" i="1" a="1"/>
  <c r="BH465" i="1" s="1"/>
  <c r="BI465" i="1" a="1"/>
  <c r="BI465" i="1" s="1"/>
  <c r="BJ465" i="1" a="1"/>
  <c r="BJ465" i="1" s="1"/>
  <c r="BG465" i="1" a="1"/>
  <c r="BG465" i="1" s="1"/>
  <c r="BF465" i="1" a="1"/>
  <c r="BF465" i="1" s="1"/>
  <c r="CB462" i="1"/>
  <c r="BJ455" i="1" a="1"/>
  <c r="BJ455" i="1" s="1"/>
  <c r="BF455" i="1" a="1"/>
  <c r="BF455" i="1" s="1"/>
  <c r="BG455" i="1" a="1"/>
  <c r="BG455" i="1" s="1"/>
  <c r="BI455" i="1" a="1"/>
  <c r="BI455" i="1" s="1"/>
  <c r="BH455" i="1" a="1"/>
  <c r="BH455" i="1" s="1"/>
  <c r="BF453" i="1" a="1"/>
  <c r="BF453" i="1" s="1"/>
  <c r="BG453" i="1" a="1"/>
  <c r="BG453" i="1" s="1"/>
  <c r="BH453" i="1" a="1"/>
  <c r="BH453" i="1" s="1"/>
  <c r="BI453" i="1" a="1"/>
  <c r="BI453" i="1" s="1"/>
  <c r="BJ453" i="1" a="1"/>
  <c r="BJ453" i="1" s="1"/>
  <c r="AO450" i="1"/>
  <c r="BC435" i="1" a="1"/>
  <c r="BC435" i="1" s="1"/>
  <c r="BF435" i="1" a="1"/>
  <c r="BF435" i="1" s="1"/>
  <c r="BG435" i="1" a="1"/>
  <c r="BG435" i="1" s="1"/>
  <c r="BH435" i="1" a="1"/>
  <c r="BH435" i="1" s="1"/>
  <c r="BI435" i="1" a="1"/>
  <c r="BI435" i="1" s="1"/>
  <c r="BJ435" i="1" a="1"/>
  <c r="BJ435" i="1" s="1"/>
  <c r="BC433" i="1" a="1"/>
  <c r="BC433" i="1" s="1"/>
  <c r="BH433" i="1" a="1"/>
  <c r="BH433" i="1" s="1"/>
  <c r="BI433" i="1" a="1"/>
  <c r="BI433" i="1" s="1"/>
  <c r="BJ433" i="1" a="1"/>
  <c r="BJ433" i="1" s="1"/>
  <c r="BG433" i="1" a="1"/>
  <c r="BG433" i="1" s="1"/>
  <c r="BF433" i="1" a="1"/>
  <c r="BF433" i="1" s="1"/>
  <c r="AO432" i="1"/>
  <c r="BC431" i="1" a="1"/>
  <c r="BC431" i="1" s="1"/>
  <c r="BJ431" i="1" a="1"/>
  <c r="BJ431" i="1" s="1"/>
  <c r="BF431" i="1" a="1"/>
  <c r="BF431" i="1" s="1"/>
  <c r="BG431" i="1" a="1"/>
  <c r="BG431" i="1" s="1"/>
  <c r="BI431" i="1" a="1"/>
  <c r="BI431" i="1" s="1"/>
  <c r="BH431" i="1" a="1"/>
  <c r="BH431" i="1" s="1"/>
  <c r="BC421" i="1" a="1"/>
  <c r="BC421" i="1" s="1"/>
  <c r="BF421" i="1" a="1"/>
  <c r="BF421" i="1" s="1"/>
  <c r="BG421" i="1" a="1"/>
  <c r="BG421" i="1" s="1"/>
  <c r="BH421" i="1" a="1"/>
  <c r="BH421" i="1" s="1"/>
  <c r="BI421" i="1" a="1"/>
  <c r="BI421" i="1" s="1"/>
  <c r="BJ421" i="1" a="1"/>
  <c r="BJ421" i="1" s="1"/>
  <c r="BF419" i="1" a="1"/>
  <c r="BF419" i="1" s="1"/>
  <c r="BG419" i="1" a="1"/>
  <c r="BG419" i="1" s="1"/>
  <c r="BH419" i="1" a="1"/>
  <c r="BH419" i="1" s="1"/>
  <c r="BI419" i="1" a="1"/>
  <c r="BI419" i="1" s="1"/>
  <c r="BJ419" i="1" a="1"/>
  <c r="BJ419" i="1" s="1"/>
  <c r="BB417" i="1" a="1"/>
  <c r="BB417" i="1" s="1"/>
  <c r="BH417" i="1" a="1"/>
  <c r="BH417" i="1" s="1"/>
  <c r="BI417" i="1" a="1"/>
  <c r="BI417" i="1" s="1"/>
  <c r="BJ417" i="1" a="1"/>
  <c r="BJ417" i="1" s="1"/>
  <c r="BG417" i="1" a="1"/>
  <c r="BG417" i="1" s="1"/>
  <c r="BF417" i="1" a="1"/>
  <c r="BF417" i="1" s="1"/>
  <c r="BD415" i="1" a="1"/>
  <c r="BD415" i="1" s="1"/>
  <c r="BJ415" i="1" a="1"/>
  <c r="BJ415" i="1" s="1"/>
  <c r="BF415" i="1" a="1"/>
  <c r="BF415" i="1" s="1"/>
  <c r="BG415" i="1" a="1"/>
  <c r="BG415" i="1" s="1"/>
  <c r="BI415" i="1" a="1"/>
  <c r="BI415" i="1" s="1"/>
  <c r="BH415" i="1" a="1"/>
  <c r="BH415" i="1" s="1"/>
  <c r="BH380" i="1" a="1"/>
  <c r="BH380" i="1" s="1"/>
  <c r="BI380" i="1" a="1"/>
  <c r="BI380" i="1" s="1"/>
  <c r="BJ380" i="1" a="1"/>
  <c r="BJ380" i="1" s="1"/>
  <c r="BF380" i="1" a="1"/>
  <c r="BF380" i="1" s="1"/>
  <c r="BG380" i="1" a="1"/>
  <c r="BG380" i="1" s="1"/>
  <c r="BF376" i="1" a="1"/>
  <c r="BF376" i="1" s="1"/>
  <c r="BG376" i="1" a="1"/>
  <c r="BG376" i="1" s="1"/>
  <c r="BH376" i="1" a="1"/>
  <c r="BH376" i="1" s="1"/>
  <c r="BI376" i="1" a="1"/>
  <c r="BI376" i="1" s="1"/>
  <c r="BJ376" i="1" a="1"/>
  <c r="BJ376" i="1" s="1"/>
  <c r="BB366" i="1" a="1"/>
  <c r="BB366" i="1" s="1"/>
  <c r="BF366" i="1" a="1"/>
  <c r="BF366" i="1" s="1"/>
  <c r="BG366" i="1" a="1"/>
  <c r="BG366" i="1" s="1"/>
  <c r="BH366" i="1" a="1"/>
  <c r="BH366" i="1" s="1"/>
  <c r="BJ366" i="1" a="1"/>
  <c r="BJ366" i="1" s="1"/>
  <c r="BI366" i="1" a="1"/>
  <c r="BI366" i="1" s="1"/>
  <c r="BC333" i="1" a="1"/>
  <c r="BC333" i="1" s="1"/>
  <c r="BH333" i="1" a="1"/>
  <c r="BH333" i="1" s="1"/>
  <c r="BI333" i="1" a="1"/>
  <c r="BI333" i="1" s="1"/>
  <c r="BJ333" i="1" a="1"/>
  <c r="BJ333" i="1" s="1"/>
  <c r="BF333" i="1" a="1"/>
  <c r="BF333" i="1" s="1"/>
  <c r="BG333" i="1" a="1"/>
  <c r="BG333" i="1" s="1"/>
  <c r="BH323" i="1" a="1"/>
  <c r="BH323" i="1" s="1"/>
  <c r="BI323" i="1" a="1"/>
  <c r="BI323" i="1" s="1"/>
  <c r="BJ323" i="1" a="1"/>
  <c r="BJ323" i="1" s="1"/>
  <c r="BF323" i="1" a="1"/>
  <c r="BF323" i="1" s="1"/>
  <c r="BG323" i="1" a="1"/>
  <c r="BG323" i="1" s="1"/>
  <c r="AO322" i="1"/>
  <c r="AO314" i="1"/>
  <c r="BF310" i="1" a="1"/>
  <c r="BF310" i="1" s="1"/>
  <c r="BH310" i="1" a="1"/>
  <c r="BH310" i="1" s="1"/>
  <c r="BG310" i="1" a="1"/>
  <c r="BG310" i="1" s="1"/>
  <c r="BI310" i="1" a="1"/>
  <c r="BI310" i="1" s="1"/>
  <c r="BJ310" i="1" a="1"/>
  <c r="BJ310" i="1" s="1"/>
  <c r="BC306" i="1" a="1"/>
  <c r="BC306" i="1" s="1"/>
  <c r="BF306" i="1" a="1"/>
  <c r="BF306" i="1" s="1"/>
  <c r="BG306" i="1" a="1"/>
  <c r="BG306" i="1" s="1"/>
  <c r="BH306" i="1" a="1"/>
  <c r="BH306" i="1" s="1"/>
  <c r="BI306" i="1" a="1"/>
  <c r="BI306" i="1" s="1"/>
  <c r="BJ306" i="1" a="1"/>
  <c r="BJ306" i="1" s="1"/>
  <c r="BF304" i="1" a="1"/>
  <c r="BF304" i="1" s="1"/>
  <c r="BG304" i="1" a="1"/>
  <c r="BG304" i="1" s="1"/>
  <c r="BI304" i="1" a="1"/>
  <c r="BI304" i="1" s="1"/>
  <c r="BH304" i="1" a="1"/>
  <c r="BH304" i="1" s="1"/>
  <c r="BJ304" i="1" a="1"/>
  <c r="BJ304" i="1" s="1"/>
  <c r="CN301" i="1" a="1"/>
  <c r="CN301" i="1" s="1"/>
  <c r="BH300" i="1" a="1"/>
  <c r="BH300" i="1" s="1"/>
  <c r="BI300" i="1" a="1"/>
  <c r="BI300" i="1" s="1"/>
  <c r="BF300" i="1" a="1"/>
  <c r="BF300" i="1" s="1"/>
  <c r="BG300" i="1" a="1"/>
  <c r="BG300" i="1" s="1"/>
  <c r="BJ300" i="1" a="1"/>
  <c r="BJ300" i="1" s="1"/>
  <c r="BC298" i="1" a="1"/>
  <c r="BC298" i="1" s="1"/>
  <c r="BF298" i="1" a="1"/>
  <c r="BF298" i="1" s="1"/>
  <c r="BG298" i="1" a="1"/>
  <c r="BG298" i="1" s="1"/>
  <c r="BH298" i="1" a="1"/>
  <c r="BH298" i="1" s="1"/>
  <c r="BI298" i="1" a="1"/>
  <c r="BI298" i="1" s="1"/>
  <c r="BJ298" i="1" a="1"/>
  <c r="BJ298" i="1" s="1"/>
  <c r="BB292" i="1" a="1"/>
  <c r="BB292" i="1" s="1"/>
  <c r="BI292" i="1" a="1"/>
  <c r="BI292" i="1" s="1"/>
  <c r="BJ292" i="1" a="1"/>
  <c r="BJ292" i="1" s="1"/>
  <c r="BF292" i="1" a="1"/>
  <c r="BF292" i="1" s="1"/>
  <c r="BG292" i="1" a="1"/>
  <c r="BG292" i="1" s="1"/>
  <c r="BH292" i="1" a="1"/>
  <c r="BH292" i="1" s="1"/>
  <c r="BD287" i="1" a="1"/>
  <c r="BD287" i="1" s="1"/>
  <c r="BI287" i="1" a="1"/>
  <c r="BI287" i="1" s="1"/>
  <c r="BJ287" i="1" a="1"/>
  <c r="BJ287" i="1" s="1"/>
  <c r="BF287" i="1" a="1"/>
  <c r="BF287" i="1" s="1"/>
  <c r="BG287" i="1" a="1"/>
  <c r="BG287" i="1" s="1"/>
  <c r="BH287" i="1" a="1"/>
  <c r="BH287" i="1" s="1"/>
  <c r="BI285" i="1" a="1"/>
  <c r="BI285" i="1" s="1"/>
  <c r="BJ285" i="1" a="1"/>
  <c r="BJ285" i="1" s="1"/>
  <c r="BF285" i="1" a="1"/>
  <c r="BF285" i="1" s="1"/>
  <c r="BG285" i="1" a="1"/>
  <c r="BG285" i="1" s="1"/>
  <c r="BH285" i="1" a="1"/>
  <c r="BH285" i="1" s="1"/>
  <c r="BH259" i="1" a="1"/>
  <c r="BH259" i="1" s="1"/>
  <c r="BI259" i="1" a="1"/>
  <c r="BI259" i="1" s="1"/>
  <c r="BJ259" i="1" a="1"/>
  <c r="BJ259" i="1" s="1"/>
  <c r="BF259" i="1" a="1"/>
  <c r="BF259" i="1" s="1"/>
  <c r="BG259" i="1" a="1"/>
  <c r="BG259" i="1" s="1"/>
  <c r="BC255" i="1" a="1"/>
  <c r="BC255" i="1" s="1"/>
  <c r="BJ255" i="1" a="1"/>
  <c r="BJ255" i="1" s="1"/>
  <c r="BF255" i="1" a="1"/>
  <c r="BF255" i="1" s="1"/>
  <c r="BG255" i="1" a="1"/>
  <c r="BG255" i="1" s="1"/>
  <c r="BH255" i="1" a="1"/>
  <c r="BH255" i="1" s="1"/>
  <c r="BI255" i="1" a="1"/>
  <c r="BI255" i="1" s="1"/>
  <c r="BJ249" i="1" a="1"/>
  <c r="BJ249" i="1" s="1"/>
  <c r="BF249" i="1" a="1"/>
  <c r="BF249" i="1" s="1"/>
  <c r="BG249" i="1" a="1"/>
  <c r="BG249" i="1" s="1"/>
  <c r="BI249" i="1" a="1"/>
  <c r="BI249" i="1" s="1"/>
  <c r="BH249" i="1" a="1"/>
  <c r="BH249" i="1" s="1"/>
  <c r="BC247" i="1" a="1"/>
  <c r="BC247" i="1" s="1"/>
  <c r="BH247" i="1" a="1"/>
  <c r="BH247" i="1" s="1"/>
  <c r="BI247" i="1" a="1"/>
  <c r="BI247" i="1" s="1"/>
  <c r="BJ247" i="1" a="1"/>
  <c r="BJ247" i="1" s="1"/>
  <c r="BF247" i="1" a="1"/>
  <c r="BF247" i="1" s="1"/>
  <c r="BG247" i="1" a="1"/>
  <c r="BG247" i="1" s="1"/>
  <c r="BC239" i="1" a="1"/>
  <c r="BC239" i="1" s="1"/>
  <c r="BH239" i="1" a="1"/>
  <c r="BH239" i="1" s="1"/>
  <c r="BI239" i="1" a="1"/>
  <c r="BI239" i="1" s="1"/>
  <c r="BJ239" i="1" a="1"/>
  <c r="BJ239" i="1" s="1"/>
  <c r="BF239" i="1" a="1"/>
  <c r="BF239" i="1" s="1"/>
  <c r="BG239" i="1" a="1"/>
  <c r="BG239" i="1" s="1"/>
  <c r="BC235" i="1" a="1"/>
  <c r="BC235" i="1" s="1"/>
  <c r="BH235" i="1" a="1"/>
  <c r="BH235" i="1" s="1"/>
  <c r="BI235" i="1" a="1"/>
  <c r="BI235" i="1" s="1"/>
  <c r="BJ235" i="1" a="1"/>
  <c r="BJ235" i="1" s="1"/>
  <c r="BG235" i="1" a="1"/>
  <c r="BG235" i="1" s="1"/>
  <c r="BF235" i="1" a="1"/>
  <c r="BF235" i="1" s="1"/>
  <c r="BA223" i="1" a="1"/>
  <c r="BA223" i="1" s="1"/>
  <c r="BJ223" i="1" a="1"/>
  <c r="BJ223" i="1" s="1"/>
  <c r="BF223" i="1" a="1"/>
  <c r="BF223" i="1" s="1"/>
  <c r="BG223" i="1" a="1"/>
  <c r="BG223" i="1" s="1"/>
  <c r="BI223" i="1" a="1"/>
  <c r="BI223" i="1" s="1"/>
  <c r="BH223" i="1" a="1"/>
  <c r="BH223" i="1" s="1"/>
  <c r="BB221" i="1" a="1"/>
  <c r="BB221" i="1" s="1"/>
  <c r="BF221" i="1" a="1"/>
  <c r="BF221" i="1" s="1"/>
  <c r="BG221" i="1" a="1"/>
  <c r="BG221" i="1" s="1"/>
  <c r="BH221" i="1" a="1"/>
  <c r="BH221" i="1" s="1"/>
  <c r="BI221" i="1" a="1"/>
  <c r="BI221" i="1" s="1"/>
  <c r="BJ221" i="1" a="1"/>
  <c r="BJ221" i="1" s="1"/>
  <c r="BI201" i="1" a="1"/>
  <c r="BI201" i="1" s="1"/>
  <c r="BJ201" i="1" a="1"/>
  <c r="BJ201" i="1" s="1"/>
  <c r="BF201" i="1" a="1"/>
  <c r="BF201" i="1" s="1"/>
  <c r="BH201" i="1" a="1"/>
  <c r="BH201" i="1" s="1"/>
  <c r="BG201" i="1" a="1"/>
  <c r="BG201" i="1" s="1"/>
  <c r="BG186" i="1" a="1"/>
  <c r="BG186" i="1" s="1"/>
  <c r="BH186" i="1" a="1"/>
  <c r="BH186" i="1" s="1"/>
  <c r="BI186" i="1" a="1"/>
  <c r="BI186" i="1" s="1"/>
  <c r="BJ186" i="1" a="1"/>
  <c r="BJ186" i="1" s="1"/>
  <c r="BF186" i="1" a="1"/>
  <c r="BF186" i="1" s="1"/>
  <c r="BC183" i="1" a="1"/>
  <c r="BC183" i="1" s="1"/>
  <c r="BJ183" i="1" a="1"/>
  <c r="BJ183" i="1" s="1"/>
  <c r="BF183" i="1" a="1"/>
  <c r="BF183" i="1" s="1"/>
  <c r="BG183" i="1" a="1"/>
  <c r="BG183" i="1" s="1"/>
  <c r="BH183" i="1" a="1"/>
  <c r="BH183" i="1" s="1"/>
  <c r="BI183" i="1" a="1"/>
  <c r="BI183" i="1" s="1"/>
  <c r="BC174" i="1" a="1"/>
  <c r="BC174" i="1" s="1"/>
  <c r="BG174" i="1" a="1"/>
  <c r="BG174" i="1" s="1"/>
  <c r="BH174" i="1" a="1"/>
  <c r="BH174" i="1" s="1"/>
  <c r="BI174" i="1" a="1"/>
  <c r="BI174" i="1" s="1"/>
  <c r="BJ174" i="1" a="1"/>
  <c r="BJ174" i="1" s="1"/>
  <c r="BF174" i="1" a="1"/>
  <c r="BF174" i="1" s="1"/>
  <c r="BA160" i="1" a="1"/>
  <c r="BA160" i="1" s="1"/>
  <c r="BI160" i="1" a="1"/>
  <c r="BI160" i="1" s="1"/>
  <c r="BJ160" i="1" a="1"/>
  <c r="BJ160" i="1" s="1"/>
  <c r="BG160" i="1" a="1"/>
  <c r="BG160" i="1" s="1"/>
  <c r="BF160" i="1" a="1"/>
  <c r="BF160" i="1" s="1"/>
  <c r="BH160" i="1" a="1"/>
  <c r="BH160" i="1" s="1"/>
  <c r="BC149" i="1" a="1"/>
  <c r="BC149" i="1" s="1"/>
  <c r="BG149" i="1" a="1"/>
  <c r="BG149" i="1" s="1"/>
  <c r="BH149" i="1" a="1"/>
  <c r="BH149" i="1" s="1"/>
  <c r="BI149" i="1" a="1"/>
  <c r="BI149" i="1" s="1"/>
  <c r="BJ149" i="1" a="1"/>
  <c r="BJ149" i="1" s="1"/>
  <c r="BF149" i="1" a="1"/>
  <c r="BF149" i="1" s="1"/>
  <c r="BA143" i="1" a="1"/>
  <c r="BA143" i="1" s="1"/>
  <c r="BG143" i="1" a="1"/>
  <c r="BG143" i="1" s="1"/>
  <c r="BH143" i="1" a="1"/>
  <c r="BH143" i="1" s="1"/>
  <c r="BI143" i="1" a="1"/>
  <c r="BI143" i="1" s="1"/>
  <c r="BJ143" i="1" a="1"/>
  <c r="BJ143" i="1" s="1"/>
  <c r="BF143" i="1" a="1"/>
  <c r="BF143" i="1" s="1"/>
  <c r="BC141" i="1" a="1"/>
  <c r="BC141" i="1" s="1"/>
  <c r="BF141" i="1" a="1"/>
  <c r="BF141" i="1" s="1"/>
  <c r="BH141" i="1" a="1"/>
  <c r="BH141" i="1" s="1"/>
  <c r="BG141" i="1" a="1"/>
  <c r="BG141" i="1" s="1"/>
  <c r="BI141" i="1" a="1"/>
  <c r="BI141" i="1" s="1"/>
  <c r="BJ141" i="1" a="1"/>
  <c r="BJ141" i="1" s="1"/>
  <c r="BC138" i="1" a="1"/>
  <c r="BC138" i="1" s="1"/>
  <c r="BH138" i="1" a="1"/>
  <c r="BH138" i="1" s="1"/>
  <c r="BI138" i="1" a="1"/>
  <c r="BI138" i="1" s="1"/>
  <c r="BJ138" i="1" a="1"/>
  <c r="BJ138" i="1" s="1"/>
  <c r="BF138" i="1" a="1"/>
  <c r="BF138" i="1" s="1"/>
  <c r="BG138" i="1" a="1"/>
  <c r="BG138" i="1" s="1"/>
  <c r="BB134" i="1" a="1"/>
  <c r="BB134" i="1" s="1"/>
  <c r="BH134" i="1" a="1"/>
  <c r="BH134" i="1" s="1"/>
  <c r="BI134" i="1" a="1"/>
  <c r="BI134" i="1" s="1"/>
  <c r="BJ134" i="1" a="1"/>
  <c r="BJ134" i="1" s="1"/>
  <c r="BF134" i="1" a="1"/>
  <c r="BF134" i="1" s="1"/>
  <c r="BG134" i="1" a="1"/>
  <c r="BG134" i="1" s="1"/>
  <c r="BA132" i="1" a="1"/>
  <c r="BA132" i="1" s="1"/>
  <c r="BG132" i="1" a="1"/>
  <c r="BG132" i="1" s="1"/>
  <c r="BH132" i="1" a="1"/>
  <c r="BH132" i="1" s="1"/>
  <c r="BI132" i="1" a="1"/>
  <c r="BI132" i="1" s="1"/>
  <c r="BJ132" i="1" a="1"/>
  <c r="BJ132" i="1" s="1"/>
  <c r="BF132" i="1" a="1"/>
  <c r="BF132" i="1" s="1"/>
  <c r="CL117" i="1" a="1"/>
  <c r="CL117" i="1" s="1"/>
  <c r="BE116" i="1" a="1"/>
  <c r="BE116" i="1" s="1"/>
  <c r="BG116" i="1" a="1"/>
  <c r="BG116" i="1" s="1"/>
  <c r="BH116" i="1" a="1"/>
  <c r="BH116" i="1" s="1"/>
  <c r="BI116" i="1" a="1"/>
  <c r="BI116" i="1" s="1"/>
  <c r="BJ116" i="1" a="1"/>
  <c r="BJ116" i="1" s="1"/>
  <c r="BF116" i="1" a="1"/>
  <c r="BF116" i="1" s="1"/>
  <c r="BB114" i="1" a="1"/>
  <c r="BB114" i="1" s="1"/>
  <c r="BF114" i="1" a="1"/>
  <c r="BF114" i="1" s="1"/>
  <c r="BG114" i="1" a="1"/>
  <c r="BG114" i="1" s="1"/>
  <c r="BH114" i="1" a="1"/>
  <c r="BH114" i="1" s="1"/>
  <c r="BI114" i="1" a="1"/>
  <c r="BI114" i="1" s="1"/>
  <c r="BJ114" i="1" a="1"/>
  <c r="BJ114" i="1" s="1"/>
  <c r="BC88" i="1" a="1"/>
  <c r="BC88" i="1" s="1"/>
  <c r="BH88" i="1" a="1"/>
  <c r="BH88" i="1" s="1"/>
  <c r="BF88" i="1" a="1"/>
  <c r="BF88" i="1" s="1"/>
  <c r="BI88" i="1" a="1"/>
  <c r="BI88" i="1" s="1"/>
  <c r="BJ88" i="1" a="1"/>
  <c r="BJ88" i="1" s="1"/>
  <c r="BG88" i="1" a="1"/>
  <c r="BG88" i="1" s="1"/>
  <c r="BC80" i="1" a="1"/>
  <c r="BC80" i="1" s="1"/>
  <c r="BI80" i="1" a="1"/>
  <c r="BI80" i="1" s="1"/>
  <c r="BF80" i="1" a="1"/>
  <c r="BF80" i="1" s="1"/>
  <c r="BG80" i="1" a="1"/>
  <c r="BG80" i="1" s="1"/>
  <c r="BH80" i="1" a="1"/>
  <c r="BH80" i="1" s="1"/>
  <c r="BJ80" i="1" a="1"/>
  <c r="BJ80" i="1" s="1"/>
  <c r="BB78" i="1" a="1"/>
  <c r="BB78" i="1" s="1"/>
  <c r="BH78" i="1" a="1"/>
  <c r="BH78" i="1" s="1"/>
  <c r="BI78" i="1" a="1"/>
  <c r="BI78" i="1" s="1"/>
  <c r="BJ78" i="1" a="1"/>
  <c r="BJ78" i="1" s="1"/>
  <c r="BF78" i="1" a="1"/>
  <c r="BF78" i="1" s="1"/>
  <c r="BG78" i="1" a="1"/>
  <c r="BG78" i="1" s="1"/>
  <c r="BG71" i="1" a="1"/>
  <c r="BG71" i="1" s="1"/>
  <c r="BH71" i="1" a="1"/>
  <c r="BH71" i="1" s="1"/>
  <c r="BI71" i="1" a="1"/>
  <c r="BI71" i="1" s="1"/>
  <c r="BJ71" i="1" a="1"/>
  <c r="BJ71" i="1" s="1"/>
  <c r="BF71" i="1" a="1"/>
  <c r="BF71" i="1" s="1"/>
  <c r="BG69" i="1" a="1"/>
  <c r="BG69" i="1" s="1"/>
  <c r="BJ69" i="1" a="1"/>
  <c r="BJ69" i="1" s="1"/>
  <c r="BF69" i="1" a="1"/>
  <c r="BF69" i="1" s="1"/>
  <c r="BH69" i="1" a="1"/>
  <c r="BH69" i="1" s="1"/>
  <c r="BI69" i="1" a="1"/>
  <c r="BI69" i="1" s="1"/>
  <c r="BA60" i="1" a="1"/>
  <c r="BA60" i="1" s="1"/>
  <c r="BJ60" i="1" a="1"/>
  <c r="BJ60" i="1" s="1"/>
  <c r="BF60" i="1" a="1"/>
  <c r="BF60" i="1" s="1"/>
  <c r="BG60" i="1" a="1"/>
  <c r="BG60" i="1" s="1"/>
  <c r="BI60" i="1" a="1"/>
  <c r="BI60" i="1" s="1"/>
  <c r="BH60" i="1" a="1"/>
  <c r="BH60" i="1" s="1"/>
  <c r="BC54" i="1" a="1"/>
  <c r="BC54" i="1" s="1"/>
  <c r="BG54" i="1" a="1"/>
  <c r="BG54" i="1" s="1"/>
  <c r="BH54" i="1" a="1"/>
  <c r="BH54" i="1" s="1"/>
  <c r="BI54" i="1" a="1"/>
  <c r="BI54" i="1" s="1"/>
  <c r="BJ54" i="1" a="1"/>
  <c r="BJ54" i="1" s="1"/>
  <c r="BF54" i="1" a="1"/>
  <c r="BF54" i="1" s="1"/>
  <c r="BB52" i="1" a="1"/>
  <c r="BB52" i="1" s="1"/>
  <c r="BH52" i="1" a="1"/>
  <c r="BH52" i="1" s="1"/>
  <c r="BJ52" i="1" a="1"/>
  <c r="BJ52" i="1" s="1"/>
  <c r="BF52" i="1" a="1"/>
  <c r="BF52" i="1" s="1"/>
  <c r="BG52" i="1" a="1"/>
  <c r="BG52" i="1" s="1"/>
  <c r="BI52" i="1" a="1"/>
  <c r="BI52" i="1" s="1"/>
  <c r="BH48" i="1" a="1"/>
  <c r="BH48" i="1" s="1"/>
  <c r="BF48" i="1" a="1"/>
  <c r="BF48" i="1" s="1"/>
  <c r="BG48" i="1" a="1"/>
  <c r="BG48" i="1" s="1"/>
  <c r="BI48" i="1" a="1"/>
  <c r="BI48" i="1" s="1"/>
  <c r="BJ48" i="1" a="1"/>
  <c r="BJ48" i="1" s="1"/>
  <c r="BA37" i="1" a="1"/>
  <c r="BA37" i="1" s="1"/>
  <c r="BI37" i="1" a="1"/>
  <c r="BI37" i="1" s="1"/>
  <c r="BF37" i="1" a="1"/>
  <c r="BF37" i="1" s="1"/>
  <c r="BH37" i="1" a="1"/>
  <c r="BH37" i="1" s="1"/>
  <c r="BG37" i="1" a="1"/>
  <c r="BG37" i="1" s="1"/>
  <c r="BJ37" i="1" a="1"/>
  <c r="BJ37" i="1" s="1"/>
  <c r="BC35" i="1" a="1"/>
  <c r="BC35" i="1" s="1"/>
  <c r="BG35" i="1" a="1"/>
  <c r="BG35" i="1" s="1"/>
  <c r="BJ35" i="1" a="1"/>
  <c r="BJ35" i="1" s="1"/>
  <c r="BH35" i="1" a="1"/>
  <c r="BH35" i="1" s="1"/>
  <c r="BI35" i="1" a="1"/>
  <c r="BI35" i="1" s="1"/>
  <c r="BF35" i="1" a="1"/>
  <c r="BF35" i="1" s="1"/>
  <c r="BC33" i="1" a="1"/>
  <c r="BC33" i="1" s="1"/>
  <c r="BJ33" i="1" a="1"/>
  <c r="BJ33" i="1" s="1"/>
  <c r="BF33" i="1" a="1"/>
  <c r="BF33" i="1" s="1"/>
  <c r="BI33" i="1" a="1"/>
  <c r="BI33" i="1" s="1"/>
  <c r="BG33" i="1" a="1"/>
  <c r="BG33" i="1" s="1"/>
  <c r="BH33" i="1" a="1"/>
  <c r="BH33" i="1" s="1"/>
  <c r="BG1013" i="1" a="1"/>
  <c r="BG1013" i="1" s="1"/>
  <c r="BF992" i="1" a="1"/>
  <c r="BF992" i="1" s="1"/>
  <c r="BH951" i="1" a="1"/>
  <c r="BH951" i="1" s="1"/>
  <c r="BI815" i="1" a="1"/>
  <c r="BI815" i="1" s="1"/>
  <c r="BI737" i="1" a="1"/>
  <c r="BI737" i="1" s="1"/>
  <c r="BO1023" i="1" a="1"/>
  <c r="BO1023" i="1" s="1"/>
  <c r="BU1023" i="1" a="1"/>
  <c r="BU1023" i="1" s="1"/>
  <c r="AO1023" i="1"/>
  <c r="BG1016" i="1" a="1"/>
  <c r="BG1016" i="1" s="1"/>
  <c r="BH1016" i="1" a="1"/>
  <c r="BH1016" i="1" s="1"/>
  <c r="BI1016" i="1" a="1"/>
  <c r="BI1016" i="1" s="1"/>
  <c r="BJ1016" i="1" a="1"/>
  <c r="BJ1016" i="1" s="1"/>
  <c r="BF1016" i="1" a="1"/>
  <c r="BF1016" i="1" s="1"/>
  <c r="BO968" i="1" a="1"/>
  <c r="BO968" i="1" s="1"/>
  <c r="BX968" i="1" a="1"/>
  <c r="BX968" i="1" s="1"/>
  <c r="BT968" i="1" a="1"/>
  <c r="BT968" i="1" s="1"/>
  <c r="BC929" i="1" a="1"/>
  <c r="BC929" i="1" s="1"/>
  <c r="BI929" i="1" a="1"/>
  <c r="BI929" i="1" s="1"/>
  <c r="BJ929" i="1" a="1"/>
  <c r="BJ929" i="1" s="1"/>
  <c r="BF929" i="1" a="1"/>
  <c r="BF929" i="1" s="1"/>
  <c r="BH929" i="1" a="1"/>
  <c r="BH929" i="1" s="1"/>
  <c r="BG929" i="1" a="1"/>
  <c r="BG929" i="1" s="1"/>
  <c r="BC907" i="1" a="1"/>
  <c r="BC907" i="1" s="1"/>
  <c r="BJ907" i="1" a="1"/>
  <c r="BJ907" i="1" s="1"/>
  <c r="BF907" i="1" a="1"/>
  <c r="BF907" i="1" s="1"/>
  <c r="BG907" i="1" a="1"/>
  <c r="BG907" i="1" s="1"/>
  <c r="BH907" i="1" a="1"/>
  <c r="BH907" i="1" s="1"/>
  <c r="BI907" i="1" a="1"/>
  <c r="BI907" i="1" s="1"/>
  <c r="BC865" i="1" a="1"/>
  <c r="BC865" i="1" s="1"/>
  <c r="BF865" i="1" a="1"/>
  <c r="BF865" i="1" s="1"/>
  <c r="BG865" i="1" a="1"/>
  <c r="BG865" i="1" s="1"/>
  <c r="BH865" i="1" a="1"/>
  <c r="BH865" i="1" s="1"/>
  <c r="BI865" i="1" a="1"/>
  <c r="BI865" i="1" s="1"/>
  <c r="BJ865" i="1" a="1"/>
  <c r="BJ865" i="1" s="1"/>
  <c r="BG817" i="1" a="1"/>
  <c r="BG817" i="1" s="1"/>
  <c r="BH817" i="1" a="1"/>
  <c r="BH817" i="1" s="1"/>
  <c r="BI817" i="1" a="1"/>
  <c r="BI817" i="1" s="1"/>
  <c r="BJ817" i="1" a="1"/>
  <c r="BJ817" i="1" s="1"/>
  <c r="BF817" i="1" a="1"/>
  <c r="BF817" i="1" s="1"/>
  <c r="BC996" i="1" a="1"/>
  <c r="BC996" i="1" s="1"/>
  <c r="BG996" i="1" a="1"/>
  <c r="BG996" i="1" s="1"/>
  <c r="BH996" i="1" a="1"/>
  <c r="BH996" i="1" s="1"/>
  <c r="BI996" i="1" a="1"/>
  <c r="BI996" i="1" s="1"/>
  <c r="BJ996" i="1" a="1"/>
  <c r="BJ996" i="1" s="1"/>
  <c r="BF996" i="1" a="1"/>
  <c r="BF996" i="1" s="1"/>
  <c r="BC971" i="1" a="1"/>
  <c r="BC971" i="1" s="1"/>
  <c r="BI971" i="1" a="1"/>
  <c r="BI971" i="1" s="1"/>
  <c r="BJ971" i="1" a="1"/>
  <c r="BJ971" i="1" s="1"/>
  <c r="BF971" i="1" a="1"/>
  <c r="BF971" i="1" s="1"/>
  <c r="BH971" i="1" a="1"/>
  <c r="BH971" i="1" s="1"/>
  <c r="BR950" i="1" a="1"/>
  <c r="BR950" i="1" s="1"/>
  <c r="BV950" i="1" a="1"/>
  <c r="BV950" i="1" s="1"/>
  <c r="BC915" i="1" a="1"/>
  <c r="BC915" i="1" s="1"/>
  <c r="BH915" i="1" a="1"/>
  <c r="BH915" i="1" s="1"/>
  <c r="BI915" i="1" a="1"/>
  <c r="BI915" i="1" s="1"/>
  <c r="BJ915" i="1" a="1"/>
  <c r="BJ915" i="1" s="1"/>
  <c r="BF915" i="1" a="1"/>
  <c r="BF915" i="1" s="1"/>
  <c r="BG915" i="1" a="1"/>
  <c r="BG915" i="1" s="1"/>
  <c r="BC898" i="1" a="1"/>
  <c r="BC898" i="1" s="1"/>
  <c r="BF898" i="1" a="1"/>
  <c r="BF898" i="1" s="1"/>
  <c r="BG898" i="1" a="1"/>
  <c r="BG898" i="1" s="1"/>
  <c r="BH898" i="1" a="1"/>
  <c r="BH898" i="1" s="1"/>
  <c r="BJ898" i="1" a="1"/>
  <c r="BJ898" i="1" s="1"/>
  <c r="BI898" i="1" a="1"/>
  <c r="BI898" i="1" s="1"/>
  <c r="AO890" i="1"/>
  <c r="BT890" i="1" a="1"/>
  <c r="BT890" i="1" s="1"/>
  <c r="BA875" i="1" a="1"/>
  <c r="BA875" i="1" s="1"/>
  <c r="BI875" i="1" a="1"/>
  <c r="BI875" i="1" s="1"/>
  <c r="BJ875" i="1" a="1"/>
  <c r="BJ875" i="1" s="1"/>
  <c r="BF875" i="1" a="1"/>
  <c r="BF875" i="1" s="1"/>
  <c r="BH875" i="1" a="1"/>
  <c r="BH875" i="1" s="1"/>
  <c r="BG875" i="1" a="1"/>
  <c r="BG875" i="1" s="1"/>
  <c r="BT778" i="1" a="1"/>
  <c r="BT778" i="1" s="1"/>
  <c r="AO778" i="1"/>
  <c r="BD701" i="1" a="1"/>
  <c r="BD701" i="1" s="1"/>
  <c r="BJ701" i="1" a="1"/>
  <c r="BJ701" i="1" s="1"/>
  <c r="BF701" i="1" a="1"/>
  <c r="BF701" i="1" s="1"/>
  <c r="BG701" i="1" a="1"/>
  <c r="BG701" i="1" s="1"/>
  <c r="BI701" i="1" a="1"/>
  <c r="BI701" i="1" s="1"/>
  <c r="BH701" i="1" a="1"/>
  <c r="BH701" i="1" s="1"/>
  <c r="BI678" i="1" a="1"/>
  <c r="BI678" i="1" s="1"/>
  <c r="BJ678" i="1" a="1"/>
  <c r="BJ678" i="1" s="1"/>
  <c r="BF678" i="1" a="1"/>
  <c r="BF678" i="1" s="1"/>
  <c r="BG678" i="1" a="1"/>
  <c r="BG678" i="1" s="1"/>
  <c r="BH678" i="1" a="1"/>
  <c r="BH678" i="1" s="1"/>
  <c r="BA30" i="1" a="1"/>
  <c r="BA30" i="1" s="1"/>
  <c r="BJ30" i="1" a="1"/>
  <c r="BJ30" i="1" s="1"/>
  <c r="BG30" i="1" a="1"/>
  <c r="BG30" i="1" s="1"/>
  <c r="BF30" i="1" a="1"/>
  <c r="BF30" i="1" s="1"/>
  <c r="BH30" i="1" a="1"/>
  <c r="BH30" i="1" s="1"/>
  <c r="BI30" i="1" a="1"/>
  <c r="BI30" i="1" s="1"/>
  <c r="BA1008" i="1" a="1"/>
  <c r="BA1008" i="1" s="1"/>
  <c r="BG1008" i="1" a="1"/>
  <c r="BG1008" i="1" s="1"/>
  <c r="BH1008" i="1" a="1"/>
  <c r="BH1008" i="1" s="1"/>
  <c r="BI1008" i="1" a="1"/>
  <c r="BI1008" i="1" s="1"/>
  <c r="BJ1008" i="1" a="1"/>
  <c r="BJ1008" i="1" s="1"/>
  <c r="BF1008" i="1" a="1"/>
  <c r="BF1008" i="1" s="1"/>
  <c r="BQ1007" i="1" a="1"/>
  <c r="BQ1007" i="1" s="1"/>
  <c r="AO1007" i="1"/>
  <c r="BT1007" i="1" a="1"/>
  <c r="BT1007" i="1" s="1"/>
  <c r="BB1001" i="1" a="1"/>
  <c r="BB1001" i="1" s="1"/>
  <c r="BJ1001" i="1" a="1"/>
  <c r="BJ1001" i="1" s="1"/>
  <c r="BF1001" i="1" a="1"/>
  <c r="BF1001" i="1" s="1"/>
  <c r="BG1001" i="1" a="1"/>
  <c r="BG1001" i="1" s="1"/>
  <c r="BI1001" i="1" a="1"/>
  <c r="BI1001" i="1" s="1"/>
  <c r="BO1000" i="1" a="1"/>
  <c r="BO1000" i="1" s="1"/>
  <c r="BX1000" i="1" a="1"/>
  <c r="BX1000" i="1" s="1"/>
  <c r="BA999" i="1" a="1"/>
  <c r="BA999" i="1" s="1"/>
  <c r="BF999" i="1" a="1"/>
  <c r="BF999" i="1" s="1"/>
  <c r="BG999" i="1" a="1"/>
  <c r="BG999" i="1" s="1"/>
  <c r="BH999" i="1" a="1"/>
  <c r="BH999" i="1" s="1"/>
  <c r="BI999" i="1" a="1"/>
  <c r="BI999" i="1" s="1"/>
  <c r="BJ999" i="1" a="1"/>
  <c r="BJ999" i="1" s="1"/>
  <c r="BR998" i="1" a="1"/>
  <c r="BR998" i="1" s="1"/>
  <c r="BT998" i="1" a="1"/>
  <c r="BT998" i="1" s="1"/>
  <c r="BD997" i="1" a="1"/>
  <c r="BD997" i="1" s="1"/>
  <c r="BJ997" i="1" a="1"/>
  <c r="BJ997" i="1" s="1"/>
  <c r="BF997" i="1" a="1"/>
  <c r="BF997" i="1" s="1"/>
  <c r="BG997" i="1" a="1"/>
  <c r="BG997" i="1" s="1"/>
  <c r="BI997" i="1" a="1"/>
  <c r="BI997" i="1" s="1"/>
  <c r="BQ996" i="1" a="1"/>
  <c r="BQ996" i="1" s="1"/>
  <c r="BU996" i="1" a="1"/>
  <c r="BU996" i="1" s="1"/>
  <c r="BC995" i="1" a="1"/>
  <c r="BC995" i="1" s="1"/>
  <c r="BF995" i="1" a="1"/>
  <c r="BF995" i="1" s="1"/>
  <c r="BG995" i="1" a="1"/>
  <c r="BG995" i="1" s="1"/>
  <c r="BH995" i="1" a="1"/>
  <c r="BH995" i="1" s="1"/>
  <c r="BI995" i="1" a="1"/>
  <c r="BI995" i="1" s="1"/>
  <c r="BJ995" i="1" a="1"/>
  <c r="BJ995" i="1" s="1"/>
  <c r="BP994" i="1" a="1"/>
  <c r="BP994" i="1" s="1"/>
  <c r="BV994" i="1" a="1"/>
  <c r="BV994" i="1" s="1"/>
  <c r="AO994" i="1"/>
  <c r="BQ988" i="1" a="1"/>
  <c r="BQ988" i="1" s="1"/>
  <c r="BT988" i="1" a="1"/>
  <c r="BT988" i="1" s="1"/>
  <c r="BC987" i="1" a="1"/>
  <c r="BC987" i="1" s="1"/>
  <c r="BF987" i="1" a="1"/>
  <c r="BF987" i="1" s="1"/>
  <c r="BG987" i="1" a="1"/>
  <c r="BG987" i="1" s="1"/>
  <c r="BH987" i="1" a="1"/>
  <c r="BH987" i="1" s="1"/>
  <c r="BI987" i="1" a="1"/>
  <c r="BI987" i="1" s="1"/>
  <c r="BJ987" i="1" a="1"/>
  <c r="BJ987" i="1" s="1"/>
  <c r="BD981" i="1" a="1"/>
  <c r="BD981" i="1" s="1"/>
  <c r="BH981" i="1" a="1"/>
  <c r="BH981" i="1" s="1"/>
  <c r="BI981" i="1" a="1"/>
  <c r="BI981" i="1" s="1"/>
  <c r="BJ981" i="1" a="1"/>
  <c r="BJ981" i="1" s="1"/>
  <c r="BF981" i="1" a="1"/>
  <c r="BF981" i="1" s="1"/>
  <c r="BP978" i="1" a="1"/>
  <c r="BP978" i="1" s="1"/>
  <c r="AO978" i="1"/>
  <c r="BV978" i="1" a="1"/>
  <c r="BV978" i="1" s="1"/>
  <c r="BP973" i="1" a="1"/>
  <c r="BP973" i="1" s="1"/>
  <c r="BW973" i="1" a="1"/>
  <c r="BW973" i="1" s="1"/>
  <c r="AO973" i="1"/>
  <c r="BC972" i="1" a="1"/>
  <c r="BC972" i="1" s="1"/>
  <c r="BF972" i="1" a="1"/>
  <c r="BF972" i="1" s="1"/>
  <c r="BG972" i="1" a="1"/>
  <c r="BG972" i="1" s="1"/>
  <c r="BH972" i="1" a="1"/>
  <c r="BH972" i="1" s="1"/>
  <c r="BJ972" i="1" a="1"/>
  <c r="BJ972" i="1" s="1"/>
  <c r="BQ971" i="1" a="1"/>
  <c r="BQ971" i="1" s="1"/>
  <c r="BU971" i="1" a="1"/>
  <c r="BU971" i="1" s="1"/>
  <c r="AO971" i="1"/>
  <c r="BB970" i="1" a="1"/>
  <c r="BB970" i="1" s="1"/>
  <c r="BH970" i="1" a="1"/>
  <c r="BH970" i="1" s="1"/>
  <c r="BI970" i="1" a="1"/>
  <c r="BI970" i="1" s="1"/>
  <c r="BJ970" i="1" a="1"/>
  <c r="BJ970" i="1" s="1"/>
  <c r="BG970" i="1" a="1"/>
  <c r="BG970" i="1" s="1"/>
  <c r="BR969" i="1" a="1"/>
  <c r="BR969" i="1" s="1"/>
  <c r="BW969" i="1" a="1"/>
  <c r="BW969" i="1" s="1"/>
  <c r="BB967" i="1" a="1"/>
  <c r="BB967" i="1" s="1"/>
  <c r="BE966" i="1" a="1"/>
  <c r="BE966" i="1" s="1"/>
  <c r="BJ966" i="1" a="1"/>
  <c r="BJ966" i="1" s="1"/>
  <c r="BF966" i="1" a="1"/>
  <c r="BF966" i="1" s="1"/>
  <c r="BG966" i="1" a="1"/>
  <c r="BG966" i="1" s="1"/>
  <c r="BI966" i="1" a="1"/>
  <c r="BI966" i="1" s="1"/>
  <c r="BC959" i="1" a="1"/>
  <c r="BC959" i="1" s="1"/>
  <c r="BI959" i="1" a="1"/>
  <c r="BI959" i="1" s="1"/>
  <c r="BJ959" i="1" a="1"/>
  <c r="BJ959" i="1" s="1"/>
  <c r="BF959" i="1" a="1"/>
  <c r="BF959" i="1" s="1"/>
  <c r="BH959" i="1" a="1"/>
  <c r="BH959" i="1" s="1"/>
  <c r="BR955" i="1" a="1"/>
  <c r="BR955" i="1" s="1"/>
  <c r="BU955" i="1" a="1"/>
  <c r="BU955" i="1" s="1"/>
  <c r="AO955" i="1"/>
  <c r="BC950" i="1" a="1"/>
  <c r="BC950" i="1" s="1"/>
  <c r="BH950" i="1" a="1"/>
  <c r="BH950" i="1" s="1"/>
  <c r="BI950" i="1" a="1"/>
  <c r="BI950" i="1" s="1"/>
  <c r="BJ950" i="1" a="1"/>
  <c r="BJ950" i="1" s="1"/>
  <c r="BF950" i="1" a="1"/>
  <c r="BF950" i="1" s="1"/>
  <c r="CL947" i="1" a="1"/>
  <c r="CL947" i="1" s="1"/>
  <c r="BB943" i="1" a="1"/>
  <c r="BB943" i="1" s="1"/>
  <c r="BF943" i="1" a="1"/>
  <c r="BF943" i="1" s="1"/>
  <c r="BG943" i="1" a="1"/>
  <c r="BG943" i="1" s="1"/>
  <c r="BH943" i="1" a="1"/>
  <c r="BH943" i="1" s="1"/>
  <c r="BI943" i="1" a="1"/>
  <c r="BI943" i="1" s="1"/>
  <c r="BE941" i="1" a="1"/>
  <c r="BE941" i="1" s="1"/>
  <c r="BG941" i="1" a="1"/>
  <c r="BG941" i="1" s="1"/>
  <c r="BH941" i="1" a="1"/>
  <c r="BH941" i="1" s="1"/>
  <c r="BI941" i="1" a="1"/>
  <c r="BI941" i="1" s="1"/>
  <c r="BJ941" i="1" a="1"/>
  <c r="BJ941" i="1" s="1"/>
  <c r="CN939" i="1" a="1"/>
  <c r="CN939" i="1" s="1"/>
  <c r="AO935" i="1"/>
  <c r="AO933" i="1"/>
  <c r="BC930" i="1" a="1"/>
  <c r="BC930" i="1" s="1"/>
  <c r="BJ930" i="1" a="1"/>
  <c r="BJ930" i="1" s="1"/>
  <c r="BF930" i="1" a="1"/>
  <c r="BF930" i="1" s="1"/>
  <c r="BG930" i="1" a="1"/>
  <c r="BG930" i="1" s="1"/>
  <c r="BH930" i="1" a="1"/>
  <c r="BH930" i="1" s="1"/>
  <c r="BI930" i="1" a="1"/>
  <c r="BI930" i="1" s="1"/>
  <c r="AO925" i="1"/>
  <c r="CL921" i="1" a="1"/>
  <c r="CL921" i="1" s="1"/>
  <c r="BC920" i="1" a="1"/>
  <c r="BC920" i="1" s="1"/>
  <c r="BH920" i="1" a="1"/>
  <c r="BH920" i="1" s="1"/>
  <c r="BI920" i="1" a="1"/>
  <c r="BI920" i="1" s="1"/>
  <c r="BJ920" i="1" a="1"/>
  <c r="BJ920" i="1" s="1"/>
  <c r="BG920" i="1" a="1"/>
  <c r="BG920" i="1" s="1"/>
  <c r="BF920" i="1" a="1"/>
  <c r="BF920" i="1" s="1"/>
  <c r="BW919" i="1" a="1"/>
  <c r="BW919" i="1" s="1"/>
  <c r="AO919" i="1"/>
  <c r="CM917" i="1" a="1"/>
  <c r="CM917" i="1" s="1"/>
  <c r="AO915" i="1"/>
  <c r="AY913" i="1"/>
  <c r="BC912" i="1" a="1"/>
  <c r="BC912" i="1" s="1"/>
  <c r="BJ912" i="1" a="1"/>
  <c r="BJ912" i="1" s="1"/>
  <c r="BF912" i="1" a="1"/>
  <c r="BF912" i="1" s="1"/>
  <c r="BG912" i="1" a="1"/>
  <c r="BG912" i="1" s="1"/>
  <c r="BH912" i="1" a="1"/>
  <c r="BH912" i="1" s="1"/>
  <c r="BI912" i="1" a="1"/>
  <c r="BI912" i="1" s="1"/>
  <c r="BB910" i="1" a="1"/>
  <c r="BB910" i="1" s="1"/>
  <c r="BH910" i="1" a="1"/>
  <c r="BH910" i="1" s="1"/>
  <c r="BI910" i="1" a="1"/>
  <c r="BI910" i="1" s="1"/>
  <c r="BJ910" i="1" a="1"/>
  <c r="BJ910" i="1" s="1"/>
  <c r="BG910" i="1" a="1"/>
  <c r="BG910" i="1" s="1"/>
  <c r="BF910" i="1" a="1"/>
  <c r="BF910" i="1" s="1"/>
  <c r="BA908" i="1" a="1"/>
  <c r="BA908" i="1" s="1"/>
  <c r="BF908" i="1" a="1"/>
  <c r="BF908" i="1" s="1"/>
  <c r="BG908" i="1" a="1"/>
  <c r="BG908" i="1" s="1"/>
  <c r="BH908" i="1" a="1"/>
  <c r="BH908" i="1" s="1"/>
  <c r="BI908" i="1" a="1"/>
  <c r="BI908" i="1" s="1"/>
  <c r="BJ908" i="1" a="1"/>
  <c r="BJ908" i="1" s="1"/>
  <c r="BB903" i="1" a="1"/>
  <c r="BB903" i="1" s="1"/>
  <c r="BI903" i="1" a="1"/>
  <c r="BI903" i="1" s="1"/>
  <c r="BJ903" i="1" a="1"/>
  <c r="BJ903" i="1" s="1"/>
  <c r="BF903" i="1" a="1"/>
  <c r="BF903" i="1" s="1"/>
  <c r="BH903" i="1" a="1"/>
  <c r="BH903" i="1" s="1"/>
  <c r="BG903" i="1" a="1"/>
  <c r="BG903" i="1" s="1"/>
  <c r="BA901" i="1" a="1"/>
  <c r="BA901" i="1" s="1"/>
  <c r="BF901" i="1" a="1"/>
  <c r="BF901" i="1" s="1"/>
  <c r="BG901" i="1" a="1"/>
  <c r="BG901" i="1" s="1"/>
  <c r="BH901" i="1" a="1"/>
  <c r="BH901" i="1" s="1"/>
  <c r="BJ901" i="1" a="1"/>
  <c r="BJ901" i="1" s="1"/>
  <c r="BI901" i="1" a="1"/>
  <c r="BI901" i="1" s="1"/>
  <c r="AO898" i="1"/>
  <c r="BA892" i="1" a="1"/>
  <c r="BA892" i="1" s="1"/>
  <c r="BJ892" i="1" a="1"/>
  <c r="BJ892" i="1" s="1"/>
  <c r="BF892" i="1" a="1"/>
  <c r="BF892" i="1" s="1"/>
  <c r="BG892" i="1" a="1"/>
  <c r="BG892" i="1" s="1"/>
  <c r="BI892" i="1" a="1"/>
  <c r="BI892" i="1" s="1"/>
  <c r="BH892" i="1" a="1"/>
  <c r="BH892" i="1" s="1"/>
  <c r="BC890" i="1" a="1"/>
  <c r="BC890" i="1" s="1"/>
  <c r="BF890" i="1" a="1"/>
  <c r="BF890" i="1" s="1"/>
  <c r="BG890" i="1" a="1"/>
  <c r="BG890" i="1" s="1"/>
  <c r="BH890" i="1" a="1"/>
  <c r="BH890" i="1" s="1"/>
  <c r="BI890" i="1" a="1"/>
  <c r="BI890" i="1" s="1"/>
  <c r="BJ890" i="1" a="1"/>
  <c r="BJ890" i="1" s="1"/>
  <c r="BC883" i="1" a="1"/>
  <c r="BC883" i="1" s="1"/>
  <c r="BH883" i="1" a="1"/>
  <c r="BH883" i="1" s="1"/>
  <c r="BI883" i="1" a="1"/>
  <c r="BI883" i="1" s="1"/>
  <c r="BJ883" i="1" a="1"/>
  <c r="BJ883" i="1" s="1"/>
  <c r="BG883" i="1" a="1"/>
  <c r="BG883" i="1" s="1"/>
  <c r="AO882" i="1"/>
  <c r="AO875" i="1"/>
  <c r="CM867" i="1" a="1"/>
  <c r="CM867" i="1" s="1"/>
  <c r="BA866" i="1" a="1"/>
  <c r="BA866" i="1" s="1"/>
  <c r="BH866" i="1" a="1"/>
  <c r="BH866" i="1" s="1"/>
  <c r="BI866" i="1" a="1"/>
  <c r="BI866" i="1" s="1"/>
  <c r="BJ866" i="1" a="1"/>
  <c r="BJ866" i="1" s="1"/>
  <c r="BG866" i="1" a="1"/>
  <c r="BG866" i="1" s="1"/>
  <c r="BF866" i="1" a="1"/>
  <c r="BF866" i="1" s="1"/>
  <c r="CK862" i="1" a="1"/>
  <c r="CK862" i="1" s="1"/>
  <c r="BD859" i="1" a="1"/>
  <c r="BD859" i="1" s="1"/>
  <c r="BF859" i="1" a="1"/>
  <c r="BF859" i="1" s="1"/>
  <c r="BG859" i="1" a="1"/>
  <c r="BG859" i="1" s="1"/>
  <c r="BH859" i="1" a="1"/>
  <c r="BH859" i="1" s="1"/>
  <c r="BI859" i="1" a="1"/>
  <c r="BI859" i="1" s="1"/>
  <c r="BJ859" i="1" a="1"/>
  <c r="BJ859" i="1" s="1"/>
  <c r="BV858" i="1" a="1"/>
  <c r="BV858" i="1" s="1"/>
  <c r="AO858" i="1"/>
  <c r="BG853" i="1" a="1"/>
  <c r="BG853" i="1" s="1"/>
  <c r="BH853" i="1" a="1"/>
  <c r="BH853" i="1" s="1"/>
  <c r="BI853" i="1" a="1"/>
  <c r="BI853" i="1" s="1"/>
  <c r="BJ853" i="1" a="1"/>
  <c r="BJ853" i="1" s="1"/>
  <c r="BF853" i="1" a="1"/>
  <c r="BF853" i="1" s="1"/>
  <c r="BJ851" i="1" a="1"/>
  <c r="BJ851" i="1" s="1"/>
  <c r="BF851" i="1" a="1"/>
  <c r="BF851" i="1" s="1"/>
  <c r="BG851" i="1" a="1"/>
  <c r="BG851" i="1" s="1"/>
  <c r="BI851" i="1" a="1"/>
  <c r="BI851" i="1" s="1"/>
  <c r="BH851" i="1" a="1"/>
  <c r="BH851" i="1" s="1"/>
  <c r="BU850" i="1" a="1"/>
  <c r="BU850" i="1" s="1"/>
  <c r="AO850" i="1"/>
  <c r="BF849" i="1" a="1"/>
  <c r="BF849" i="1" s="1"/>
  <c r="BG849" i="1" a="1"/>
  <c r="BG849" i="1" s="1"/>
  <c r="BH849" i="1" a="1"/>
  <c r="BH849" i="1" s="1"/>
  <c r="BI849" i="1" a="1"/>
  <c r="BI849" i="1" s="1"/>
  <c r="BJ849" i="1" a="1"/>
  <c r="BJ849" i="1" s="1"/>
  <c r="BI845" i="1" a="1"/>
  <c r="BI845" i="1" s="1"/>
  <c r="BJ845" i="1" a="1"/>
  <c r="BJ845" i="1" s="1"/>
  <c r="BF845" i="1" a="1"/>
  <c r="BF845" i="1" s="1"/>
  <c r="BH845" i="1" a="1"/>
  <c r="BH845" i="1" s="1"/>
  <c r="BG845" i="1" a="1"/>
  <c r="BG845" i="1" s="1"/>
  <c r="AO842" i="1"/>
  <c r="BB830" i="1" a="1"/>
  <c r="BB830" i="1" s="1"/>
  <c r="BF830" i="1" a="1"/>
  <c r="BF830" i="1" s="1"/>
  <c r="BG830" i="1" a="1"/>
  <c r="BG830" i="1" s="1"/>
  <c r="BH830" i="1" a="1"/>
  <c r="BH830" i="1" s="1"/>
  <c r="BI830" i="1" a="1"/>
  <c r="BI830" i="1" s="1"/>
  <c r="BJ830" i="1" a="1"/>
  <c r="BJ830" i="1" s="1"/>
  <c r="BB822" i="1" a="1"/>
  <c r="BB822" i="1" s="1"/>
  <c r="BH822" i="1" a="1"/>
  <c r="BH822" i="1" s="1"/>
  <c r="BI822" i="1" a="1"/>
  <c r="BI822" i="1" s="1"/>
  <c r="BJ822" i="1" a="1"/>
  <c r="BJ822" i="1" s="1"/>
  <c r="BG822" i="1" a="1"/>
  <c r="BG822" i="1" s="1"/>
  <c r="BF822" i="1" a="1"/>
  <c r="BF822" i="1" s="1"/>
  <c r="CK821" i="1" a="1"/>
  <c r="CK821" i="1" s="1"/>
  <c r="BA821" i="1" a="1"/>
  <c r="BA821" i="1" s="1"/>
  <c r="BF820" i="1" a="1"/>
  <c r="BF820" i="1" s="1"/>
  <c r="BG820" i="1" a="1"/>
  <c r="BG820" i="1" s="1"/>
  <c r="BH820" i="1" a="1"/>
  <c r="BH820" i="1" s="1"/>
  <c r="BI820" i="1" a="1"/>
  <c r="BI820" i="1" s="1"/>
  <c r="BJ820" i="1" a="1"/>
  <c r="BJ820" i="1" s="1"/>
  <c r="BD818" i="1" a="1"/>
  <c r="BD818" i="1" s="1"/>
  <c r="BI818" i="1" a="1"/>
  <c r="BI818" i="1" s="1"/>
  <c r="BJ818" i="1" a="1"/>
  <c r="BJ818" i="1" s="1"/>
  <c r="BF818" i="1" a="1"/>
  <c r="BF818" i="1" s="1"/>
  <c r="BH818" i="1" a="1"/>
  <c r="BH818" i="1" s="1"/>
  <c r="BG818" i="1" a="1"/>
  <c r="BG818" i="1" s="1"/>
  <c r="BJ810" i="1" a="1"/>
  <c r="BJ810" i="1" s="1"/>
  <c r="BF810" i="1" a="1"/>
  <c r="BF810" i="1" s="1"/>
  <c r="BG810" i="1" a="1"/>
  <c r="BG810" i="1" s="1"/>
  <c r="BH810" i="1" a="1"/>
  <c r="BH810" i="1" s="1"/>
  <c r="BI810" i="1" a="1"/>
  <c r="BI810" i="1" s="1"/>
  <c r="BD805" i="1" a="1"/>
  <c r="BD805" i="1" s="1"/>
  <c r="BF805" i="1" a="1"/>
  <c r="BF805" i="1" s="1"/>
  <c r="BG805" i="1" a="1"/>
  <c r="BG805" i="1" s="1"/>
  <c r="BH805" i="1" a="1"/>
  <c r="BH805" i="1" s="1"/>
  <c r="BI805" i="1" a="1"/>
  <c r="BI805" i="1" s="1"/>
  <c r="BG800" i="1" a="1"/>
  <c r="BG800" i="1" s="1"/>
  <c r="BH800" i="1" a="1"/>
  <c r="BH800" i="1" s="1"/>
  <c r="BI800" i="1" a="1"/>
  <c r="BI800" i="1" s="1"/>
  <c r="BJ800" i="1" a="1"/>
  <c r="BJ800" i="1" s="1"/>
  <c r="BF800" i="1" a="1"/>
  <c r="BF800" i="1" s="1"/>
  <c r="BG776" i="1" a="1"/>
  <c r="BG776" i="1" s="1"/>
  <c r="BH776" i="1" a="1"/>
  <c r="BH776" i="1" s="1"/>
  <c r="BI776" i="1" a="1"/>
  <c r="BI776" i="1" s="1"/>
  <c r="BJ776" i="1" a="1"/>
  <c r="BJ776" i="1" s="1"/>
  <c r="BF776" i="1" a="1"/>
  <c r="BF776" i="1" s="1"/>
  <c r="AO775" i="1"/>
  <c r="BD772" i="1" a="1"/>
  <c r="BD772" i="1" s="1"/>
  <c r="BI772" i="1" a="1"/>
  <c r="BI772" i="1" s="1"/>
  <c r="BJ772" i="1" a="1"/>
  <c r="BJ772" i="1" s="1"/>
  <c r="BF772" i="1" a="1"/>
  <c r="BF772" i="1" s="1"/>
  <c r="BG772" i="1" a="1"/>
  <c r="BG772" i="1" s="1"/>
  <c r="BH772" i="1" a="1"/>
  <c r="BH772" i="1" s="1"/>
  <c r="BB770" i="1" a="1"/>
  <c r="BB770" i="1" s="1"/>
  <c r="BH770" i="1" a="1"/>
  <c r="BH770" i="1" s="1"/>
  <c r="BI770" i="1" a="1"/>
  <c r="BI770" i="1" s="1"/>
  <c r="BJ770" i="1" a="1"/>
  <c r="BJ770" i="1" s="1"/>
  <c r="BG770" i="1" a="1"/>
  <c r="BG770" i="1" s="1"/>
  <c r="BF770" i="1" a="1"/>
  <c r="BF770" i="1" s="1"/>
  <c r="CN767" i="1" a="1"/>
  <c r="CN767" i="1" s="1"/>
  <c r="BH749" i="1" a="1"/>
  <c r="BH749" i="1" s="1"/>
  <c r="BI749" i="1" a="1"/>
  <c r="BI749" i="1" s="1"/>
  <c r="BJ749" i="1" a="1"/>
  <c r="BJ749" i="1" s="1"/>
  <c r="BG749" i="1" a="1"/>
  <c r="BG749" i="1" s="1"/>
  <c r="BF749" i="1" a="1"/>
  <c r="BF749" i="1" s="1"/>
  <c r="BC736" i="1" a="1"/>
  <c r="BC736" i="1" s="1"/>
  <c r="BJ736" i="1" a="1"/>
  <c r="BJ736" i="1" s="1"/>
  <c r="BG736" i="1" a="1"/>
  <c r="BG736" i="1" s="1"/>
  <c r="BF736" i="1" a="1"/>
  <c r="BF736" i="1" s="1"/>
  <c r="BH736" i="1" a="1"/>
  <c r="BH736" i="1" s="1"/>
  <c r="BI736" i="1" a="1"/>
  <c r="BI736" i="1" s="1"/>
  <c r="AO735" i="1"/>
  <c r="AO727" i="1"/>
  <c r="BA726" i="1" a="1"/>
  <c r="BA726" i="1" s="1"/>
  <c r="BF726" i="1" a="1"/>
  <c r="BF726" i="1" s="1"/>
  <c r="BG726" i="1" a="1"/>
  <c r="BG726" i="1" s="1"/>
  <c r="BH726" i="1" a="1"/>
  <c r="BH726" i="1" s="1"/>
  <c r="BJ726" i="1" a="1"/>
  <c r="BJ726" i="1" s="1"/>
  <c r="BI726" i="1" a="1"/>
  <c r="BI726" i="1" s="1"/>
  <c r="BB713" i="1" a="1"/>
  <c r="BB713" i="1" s="1"/>
  <c r="BH713" i="1" a="1"/>
  <c r="BH713" i="1" s="1"/>
  <c r="BI713" i="1" a="1"/>
  <c r="BI713" i="1" s="1"/>
  <c r="BJ713" i="1" a="1"/>
  <c r="BJ713" i="1" s="1"/>
  <c r="BF713" i="1" a="1"/>
  <c r="BF713" i="1" s="1"/>
  <c r="BG713" i="1" a="1"/>
  <c r="BG713" i="1" s="1"/>
  <c r="BD709" i="1" a="1"/>
  <c r="BD709" i="1" s="1"/>
  <c r="BG709" i="1" a="1"/>
  <c r="BG709" i="1" s="1"/>
  <c r="BH709" i="1" a="1"/>
  <c r="BH709" i="1" s="1"/>
  <c r="BI709" i="1" a="1"/>
  <c r="BI709" i="1" s="1"/>
  <c r="BJ709" i="1" a="1"/>
  <c r="BJ709" i="1" s="1"/>
  <c r="BF709" i="1" a="1"/>
  <c r="BF709" i="1" s="1"/>
  <c r="AO706" i="1"/>
  <c r="BC700" i="1" a="1"/>
  <c r="BC700" i="1" s="1"/>
  <c r="BI700" i="1" a="1"/>
  <c r="BI700" i="1" s="1"/>
  <c r="BJ700" i="1" a="1"/>
  <c r="BJ700" i="1" s="1"/>
  <c r="BF700" i="1" a="1"/>
  <c r="BF700" i="1" s="1"/>
  <c r="BH700" i="1" a="1"/>
  <c r="BH700" i="1" s="1"/>
  <c r="BG700" i="1" a="1"/>
  <c r="BG700" i="1" s="1"/>
  <c r="CM694" i="1" a="1"/>
  <c r="CM694" i="1" s="1"/>
  <c r="BB691" i="1" a="1"/>
  <c r="BB691" i="1" s="1"/>
  <c r="BF691" i="1" a="1"/>
  <c r="BF691" i="1" s="1"/>
  <c r="BG691" i="1" a="1"/>
  <c r="BG691" i="1" s="1"/>
  <c r="BH691" i="1" a="1"/>
  <c r="BH691" i="1" s="1"/>
  <c r="BJ691" i="1" a="1"/>
  <c r="BJ691" i="1" s="1"/>
  <c r="BI691" i="1" a="1"/>
  <c r="BI691" i="1" s="1"/>
  <c r="BT688" i="1" a="1"/>
  <c r="BT688" i="1" s="1"/>
  <c r="AO688" i="1"/>
  <c r="BA687" i="1" a="1"/>
  <c r="BA687" i="1" s="1"/>
  <c r="BG687" i="1" a="1"/>
  <c r="BG687" i="1" s="1"/>
  <c r="BH687" i="1" a="1"/>
  <c r="BH687" i="1" s="1"/>
  <c r="BI687" i="1" a="1"/>
  <c r="BI687" i="1" s="1"/>
  <c r="BJ687" i="1" a="1"/>
  <c r="BJ687" i="1" s="1"/>
  <c r="BF687" i="1" a="1"/>
  <c r="BF687" i="1" s="1"/>
  <c r="BD685" i="1" a="1"/>
  <c r="BD685" i="1" s="1"/>
  <c r="BJ685" i="1" a="1"/>
  <c r="BJ685" i="1" s="1"/>
  <c r="BF685" i="1" a="1"/>
  <c r="BF685" i="1" s="1"/>
  <c r="BG685" i="1" a="1"/>
  <c r="BG685" i="1" s="1"/>
  <c r="BH685" i="1" a="1"/>
  <c r="BH685" i="1" s="1"/>
  <c r="BI685" i="1" a="1"/>
  <c r="BI685" i="1" s="1"/>
  <c r="BC683" i="1" a="1"/>
  <c r="BC683" i="1" s="1"/>
  <c r="BI683" i="1" a="1"/>
  <c r="BI683" i="1" s="1"/>
  <c r="BJ683" i="1" a="1"/>
  <c r="BJ683" i="1" s="1"/>
  <c r="BF683" i="1" a="1"/>
  <c r="BF683" i="1" s="1"/>
  <c r="BH683" i="1" a="1"/>
  <c r="BH683" i="1" s="1"/>
  <c r="BG683" i="1" a="1"/>
  <c r="BG683" i="1" s="1"/>
  <c r="AO680" i="1"/>
  <c r="BJ679" i="1" a="1"/>
  <c r="BJ679" i="1" s="1"/>
  <c r="BF679" i="1" a="1"/>
  <c r="BF679" i="1" s="1"/>
  <c r="BG679" i="1" a="1"/>
  <c r="BG679" i="1" s="1"/>
  <c r="BI679" i="1" a="1"/>
  <c r="BI679" i="1" s="1"/>
  <c r="BH679" i="1" a="1"/>
  <c r="BH679" i="1" s="1"/>
  <c r="BF667" i="1" a="1"/>
  <c r="BF667" i="1" s="1"/>
  <c r="BG667" i="1" a="1"/>
  <c r="BG667" i="1" s="1"/>
  <c r="BH667" i="1" a="1"/>
  <c r="BH667" i="1" s="1"/>
  <c r="BJ667" i="1" a="1"/>
  <c r="BJ667" i="1" s="1"/>
  <c r="BI667" i="1" a="1"/>
  <c r="BI667" i="1" s="1"/>
  <c r="BE665" i="1" a="1"/>
  <c r="BE665" i="1" s="1"/>
  <c r="BH665" i="1" a="1"/>
  <c r="BH665" i="1" s="1"/>
  <c r="BI665" i="1" a="1"/>
  <c r="BI665" i="1" s="1"/>
  <c r="BJ665" i="1" a="1"/>
  <c r="BJ665" i="1" s="1"/>
  <c r="BG665" i="1" a="1"/>
  <c r="BG665" i="1" s="1"/>
  <c r="BF665" i="1" a="1"/>
  <c r="BF665" i="1" s="1"/>
  <c r="BG651" i="1" a="1"/>
  <c r="BG651" i="1" s="1"/>
  <c r="BH651" i="1" a="1"/>
  <c r="BH651" i="1" s="1"/>
  <c r="BI651" i="1" a="1"/>
  <c r="BI651" i="1" s="1"/>
  <c r="BJ651" i="1" a="1"/>
  <c r="BJ651" i="1" s="1"/>
  <c r="BF651" i="1" a="1"/>
  <c r="BF651" i="1" s="1"/>
  <c r="BG650" i="1" a="1"/>
  <c r="BG650" i="1" s="1"/>
  <c r="BH650" i="1" a="1"/>
  <c r="BH650" i="1" s="1"/>
  <c r="BI650" i="1" a="1"/>
  <c r="BI650" i="1" s="1"/>
  <c r="BJ650" i="1" a="1"/>
  <c r="BJ650" i="1" s="1"/>
  <c r="BF650" i="1" a="1"/>
  <c r="BF650" i="1" s="1"/>
  <c r="BC645" i="1" a="1"/>
  <c r="BC645" i="1" s="1"/>
  <c r="BI645" i="1" a="1"/>
  <c r="BI645" i="1" s="1"/>
  <c r="BJ645" i="1" a="1"/>
  <c r="BJ645" i="1" s="1"/>
  <c r="BF645" i="1" a="1"/>
  <c r="BF645" i="1" s="1"/>
  <c r="BG645" i="1" a="1"/>
  <c r="BG645" i="1" s="1"/>
  <c r="BH645" i="1" a="1"/>
  <c r="BH645" i="1" s="1"/>
  <c r="BC643" i="1" a="1"/>
  <c r="BC643" i="1" s="1"/>
  <c r="BH643" i="1" a="1"/>
  <c r="BH643" i="1" s="1"/>
  <c r="BI643" i="1" a="1"/>
  <c r="BI643" i="1" s="1"/>
  <c r="BJ643" i="1" a="1"/>
  <c r="BJ643" i="1" s="1"/>
  <c r="BG643" i="1" a="1"/>
  <c r="BG643" i="1" s="1"/>
  <c r="BF643" i="1" a="1"/>
  <c r="BF643" i="1" s="1"/>
  <c r="BA640" i="1" a="1"/>
  <c r="BA640" i="1" s="1"/>
  <c r="BJ640" i="1" a="1"/>
  <c r="BJ640" i="1" s="1"/>
  <c r="BF640" i="1" a="1"/>
  <c r="BF640" i="1" s="1"/>
  <c r="BG640" i="1" a="1"/>
  <c r="BG640" i="1" s="1"/>
  <c r="BH640" i="1" a="1"/>
  <c r="BH640" i="1" s="1"/>
  <c r="BI640" i="1" a="1"/>
  <c r="BI640" i="1" s="1"/>
  <c r="CN639" i="1" a="1"/>
  <c r="CN639" i="1" s="1"/>
  <c r="BA638" i="1" a="1"/>
  <c r="BA638" i="1" s="1"/>
  <c r="BI638" i="1" a="1"/>
  <c r="BI638" i="1" s="1"/>
  <c r="BJ638" i="1" a="1"/>
  <c r="BJ638" i="1" s="1"/>
  <c r="BF638" i="1" a="1"/>
  <c r="BF638" i="1" s="1"/>
  <c r="BG638" i="1" a="1"/>
  <c r="BG638" i="1" s="1"/>
  <c r="BH638" i="1" a="1"/>
  <c r="BH638" i="1" s="1"/>
  <c r="BC636" i="1" a="1"/>
  <c r="BC636" i="1" s="1"/>
  <c r="BG636" i="1" a="1"/>
  <c r="BG636" i="1" s="1"/>
  <c r="BH636" i="1" a="1"/>
  <c r="BH636" i="1" s="1"/>
  <c r="BI636" i="1" a="1"/>
  <c r="BI636" i="1" s="1"/>
  <c r="BJ636" i="1" a="1"/>
  <c r="BJ636" i="1" s="1"/>
  <c r="BF636" i="1" a="1"/>
  <c r="BF636" i="1" s="1"/>
  <c r="CK631" i="1" a="1"/>
  <c r="CK631" i="1" s="1"/>
  <c r="BH622" i="1" a="1"/>
  <c r="BH622" i="1" s="1"/>
  <c r="BI622" i="1" a="1"/>
  <c r="BI622" i="1" s="1"/>
  <c r="BJ622" i="1" a="1"/>
  <c r="BJ622" i="1" s="1"/>
  <c r="BG622" i="1" a="1"/>
  <c r="BG622" i="1" s="1"/>
  <c r="BF622" i="1" a="1"/>
  <c r="BF622" i="1" s="1"/>
  <c r="BC619" i="1" a="1"/>
  <c r="BC619" i="1" s="1"/>
  <c r="BH619" i="1" a="1"/>
  <c r="BH619" i="1" s="1"/>
  <c r="BI619" i="1" a="1"/>
  <c r="BI619" i="1" s="1"/>
  <c r="BJ619" i="1" a="1"/>
  <c r="BJ619" i="1" s="1"/>
  <c r="BF619" i="1" a="1"/>
  <c r="BF619" i="1" s="1"/>
  <c r="BG619" i="1" a="1"/>
  <c r="BG619" i="1" s="1"/>
  <c r="BF610" i="1" a="1"/>
  <c r="BF610" i="1" s="1"/>
  <c r="BG610" i="1" a="1"/>
  <c r="BG610" i="1" s="1"/>
  <c r="BH610" i="1" a="1"/>
  <c r="BH610" i="1" s="1"/>
  <c r="BJ610" i="1" a="1"/>
  <c r="BJ610" i="1" s="1"/>
  <c r="BI610" i="1" a="1"/>
  <c r="BI610" i="1" s="1"/>
  <c r="BD592" i="1" a="1"/>
  <c r="BD592" i="1" s="1"/>
  <c r="BG592" i="1" a="1"/>
  <c r="BG592" i="1" s="1"/>
  <c r="BH592" i="1" a="1"/>
  <c r="BH592" i="1" s="1"/>
  <c r="BI592" i="1" a="1"/>
  <c r="BI592" i="1" s="1"/>
  <c r="BJ592" i="1" a="1"/>
  <c r="BJ592" i="1" s="1"/>
  <c r="BF592" i="1" a="1"/>
  <c r="BF592" i="1" s="1"/>
  <c r="BC575" i="1" a="1"/>
  <c r="BC575" i="1" s="1"/>
  <c r="BF575" i="1" a="1"/>
  <c r="BF575" i="1" s="1"/>
  <c r="BG575" i="1" a="1"/>
  <c r="BG575" i="1" s="1"/>
  <c r="BH575" i="1" a="1"/>
  <c r="BH575" i="1" s="1"/>
  <c r="BI575" i="1" a="1"/>
  <c r="BI575" i="1" s="1"/>
  <c r="BJ575" i="1" a="1"/>
  <c r="BJ575" i="1" s="1"/>
  <c r="BC571" i="1" a="1"/>
  <c r="BC571" i="1" s="1"/>
  <c r="BH571" i="1" a="1"/>
  <c r="BH571" i="1" s="1"/>
  <c r="BI571" i="1" a="1"/>
  <c r="BI571" i="1" s="1"/>
  <c r="BJ571" i="1" a="1"/>
  <c r="BJ571" i="1" s="1"/>
  <c r="BG571" i="1" a="1"/>
  <c r="BG571" i="1" s="1"/>
  <c r="BF571" i="1" a="1"/>
  <c r="BF571" i="1" s="1"/>
  <c r="BX570" i="1" a="1"/>
  <c r="BX570" i="1" s="1"/>
  <c r="AO570" i="1"/>
  <c r="BD564" i="1" a="1"/>
  <c r="BD564" i="1" s="1"/>
  <c r="BF564" i="1" a="1"/>
  <c r="BF564" i="1" s="1"/>
  <c r="BG564" i="1" a="1"/>
  <c r="BG564" i="1" s="1"/>
  <c r="BH564" i="1" a="1"/>
  <c r="BH564" i="1" s="1"/>
  <c r="BJ564" i="1" a="1"/>
  <c r="BJ564" i="1" s="1"/>
  <c r="BI564" i="1" a="1"/>
  <c r="BI564" i="1" s="1"/>
  <c r="BB549" i="1" a="1"/>
  <c r="BB549" i="1" s="1"/>
  <c r="BG549" i="1" a="1"/>
  <c r="BG549" i="1" s="1"/>
  <c r="BI549" i="1" a="1"/>
  <c r="BI549" i="1" s="1"/>
  <c r="BF549" i="1" a="1"/>
  <c r="BF549" i="1" s="1"/>
  <c r="BH549" i="1" a="1"/>
  <c r="BH549" i="1" s="1"/>
  <c r="BJ549" i="1" a="1"/>
  <c r="BJ549" i="1" s="1"/>
  <c r="BA548" i="1" a="1"/>
  <c r="BA548" i="1" s="1"/>
  <c r="BI547" i="1" a="1"/>
  <c r="BI547" i="1" s="1"/>
  <c r="BJ547" i="1" a="1"/>
  <c r="BJ547" i="1" s="1"/>
  <c r="BF547" i="1" a="1"/>
  <c r="BF547" i="1" s="1"/>
  <c r="BH547" i="1" a="1"/>
  <c r="BH547" i="1" s="1"/>
  <c r="BG547" i="1" a="1"/>
  <c r="BG547" i="1" s="1"/>
  <c r="BC545" i="1" a="1"/>
  <c r="BC545" i="1" s="1"/>
  <c r="BF545" i="1" a="1"/>
  <c r="BF545" i="1" s="1"/>
  <c r="BG545" i="1" a="1"/>
  <c r="BG545" i="1" s="1"/>
  <c r="BH545" i="1" a="1"/>
  <c r="BH545" i="1" s="1"/>
  <c r="BJ545" i="1" a="1"/>
  <c r="BJ545" i="1" s="1"/>
  <c r="BI545" i="1" a="1"/>
  <c r="BI545" i="1" s="1"/>
  <c r="BD543" i="1" a="1"/>
  <c r="BD543" i="1" s="1"/>
  <c r="BF543" i="1" a="1"/>
  <c r="BF543" i="1" s="1"/>
  <c r="BG543" i="1" a="1"/>
  <c r="BG543" i="1" s="1"/>
  <c r="BH543" i="1" a="1"/>
  <c r="BH543" i="1" s="1"/>
  <c r="BI543" i="1" a="1"/>
  <c r="BI543" i="1" s="1"/>
  <c r="BJ543" i="1" a="1"/>
  <c r="BJ543" i="1" s="1"/>
  <c r="BI531" i="1" a="1"/>
  <c r="BI531" i="1" s="1"/>
  <c r="BJ531" i="1" a="1"/>
  <c r="BJ531" i="1" s="1"/>
  <c r="BF531" i="1" a="1"/>
  <c r="BF531" i="1" s="1"/>
  <c r="BH531" i="1" a="1"/>
  <c r="BH531" i="1" s="1"/>
  <c r="BG531" i="1" a="1"/>
  <c r="BG531" i="1" s="1"/>
  <c r="BG525" i="1" a="1"/>
  <c r="BG525" i="1" s="1"/>
  <c r="BH525" i="1" a="1"/>
  <c r="BH525" i="1" s="1"/>
  <c r="BI525" i="1" a="1"/>
  <c r="BI525" i="1" s="1"/>
  <c r="BJ525" i="1" a="1"/>
  <c r="BJ525" i="1" s="1"/>
  <c r="BF525" i="1" a="1"/>
  <c r="BF525" i="1" s="1"/>
  <c r="BC523" i="1" a="1"/>
  <c r="BC523" i="1" s="1"/>
  <c r="BI523" i="1" a="1"/>
  <c r="BI523" i="1" s="1"/>
  <c r="BJ523" i="1" a="1"/>
  <c r="BJ523" i="1" s="1"/>
  <c r="BF523" i="1" a="1"/>
  <c r="BF523" i="1" s="1"/>
  <c r="BH523" i="1" a="1"/>
  <c r="BH523" i="1" s="1"/>
  <c r="BG523" i="1" a="1"/>
  <c r="BG523" i="1" s="1"/>
  <c r="CK466" i="1" a="1"/>
  <c r="CK466" i="1" s="1"/>
  <c r="BJ463" i="1" a="1"/>
  <c r="BJ463" i="1" s="1"/>
  <c r="BF463" i="1" a="1"/>
  <c r="BF463" i="1" s="1"/>
  <c r="BG463" i="1" a="1"/>
  <c r="BG463" i="1" s="1"/>
  <c r="BI463" i="1" a="1"/>
  <c r="BI463" i="1" s="1"/>
  <c r="BH463" i="1" a="1"/>
  <c r="BH463" i="1" s="1"/>
  <c r="BF461" i="1" a="1"/>
  <c r="BF461" i="1" s="1"/>
  <c r="BG461" i="1" a="1"/>
  <c r="BG461" i="1" s="1"/>
  <c r="BH461" i="1" a="1"/>
  <c r="BH461" i="1" s="1"/>
  <c r="BI461" i="1" a="1"/>
  <c r="BI461" i="1" s="1"/>
  <c r="BJ461" i="1" a="1"/>
  <c r="BJ461" i="1" s="1"/>
  <c r="BC451" i="1" a="1"/>
  <c r="BC451" i="1" s="1"/>
  <c r="BF451" i="1" a="1"/>
  <c r="BF451" i="1" s="1"/>
  <c r="BG451" i="1" a="1"/>
  <c r="BG451" i="1" s="1"/>
  <c r="BH451" i="1" a="1"/>
  <c r="BH451" i="1" s="1"/>
  <c r="BI451" i="1" a="1"/>
  <c r="BI451" i="1" s="1"/>
  <c r="BJ451" i="1" a="1"/>
  <c r="BJ451" i="1" s="1"/>
  <c r="CM450" i="1" a="1"/>
  <c r="CM450" i="1" s="1"/>
  <c r="BC446" i="1" a="1"/>
  <c r="BC446" i="1" s="1"/>
  <c r="BG446" i="1" a="1"/>
  <c r="BG446" i="1" s="1"/>
  <c r="BH446" i="1" a="1"/>
  <c r="BH446" i="1" s="1"/>
  <c r="BI446" i="1" a="1"/>
  <c r="BI446" i="1" s="1"/>
  <c r="BJ446" i="1" a="1"/>
  <c r="BJ446" i="1" s="1"/>
  <c r="BF446" i="1" a="1"/>
  <c r="BF446" i="1" s="1"/>
  <c r="BC444" i="1" a="1"/>
  <c r="BC444" i="1" s="1"/>
  <c r="BI444" i="1" a="1"/>
  <c r="BI444" i="1" s="1"/>
  <c r="BJ444" i="1" a="1"/>
  <c r="BJ444" i="1" s="1"/>
  <c r="BF444" i="1" a="1"/>
  <c r="BF444" i="1" s="1"/>
  <c r="BH444" i="1" a="1"/>
  <c r="BH444" i="1" s="1"/>
  <c r="BG444" i="1" a="1"/>
  <c r="BG444" i="1" s="1"/>
  <c r="BF442" i="1" a="1"/>
  <c r="BF442" i="1" s="1"/>
  <c r="BG442" i="1" a="1"/>
  <c r="BG442" i="1" s="1"/>
  <c r="BH442" i="1" a="1"/>
  <c r="BH442" i="1" s="1"/>
  <c r="BJ442" i="1" a="1"/>
  <c r="BJ442" i="1" s="1"/>
  <c r="BI442" i="1" a="1"/>
  <c r="BI442" i="1" s="1"/>
  <c r="BC438" i="1" a="1"/>
  <c r="BC438" i="1" s="1"/>
  <c r="BG438" i="1" a="1"/>
  <c r="BG438" i="1" s="1"/>
  <c r="BH438" i="1" a="1"/>
  <c r="BH438" i="1" s="1"/>
  <c r="BI438" i="1" a="1"/>
  <c r="BI438" i="1" s="1"/>
  <c r="BJ438" i="1" a="1"/>
  <c r="BJ438" i="1" s="1"/>
  <c r="BF438" i="1" a="1"/>
  <c r="BF438" i="1" s="1"/>
  <c r="CN412" i="1" a="1"/>
  <c r="CN412" i="1" s="1"/>
  <c r="BC411" i="1" a="1"/>
  <c r="BC411" i="1" s="1"/>
  <c r="BF411" i="1" a="1"/>
  <c r="BF411" i="1" s="1"/>
  <c r="BG411" i="1" a="1"/>
  <c r="BG411" i="1" s="1"/>
  <c r="BH411" i="1" a="1"/>
  <c r="BH411" i="1" s="1"/>
  <c r="BI411" i="1" a="1"/>
  <c r="BI411" i="1" s="1"/>
  <c r="BJ411" i="1" a="1"/>
  <c r="BJ411" i="1" s="1"/>
  <c r="BH409" i="1" a="1"/>
  <c r="BH409" i="1" s="1"/>
  <c r="BI409" i="1" a="1"/>
  <c r="BI409" i="1" s="1"/>
  <c r="BJ409" i="1" a="1"/>
  <c r="BJ409" i="1" s="1"/>
  <c r="BG409" i="1" a="1"/>
  <c r="BG409" i="1" s="1"/>
  <c r="BF409" i="1" a="1"/>
  <c r="BF409" i="1" s="1"/>
  <c r="CK403" i="1" a="1"/>
  <c r="CK403" i="1" s="1"/>
  <c r="BB402" i="1" a="1"/>
  <c r="BB402" i="1" s="1"/>
  <c r="BF402" i="1" a="1"/>
  <c r="BF402" i="1" s="1"/>
  <c r="BG402" i="1" a="1"/>
  <c r="BG402" i="1" s="1"/>
  <c r="BH402" i="1" a="1"/>
  <c r="BH402" i="1" s="1"/>
  <c r="BJ402" i="1" a="1"/>
  <c r="BJ402" i="1" s="1"/>
  <c r="BI402" i="1" a="1"/>
  <c r="BI402" i="1" s="1"/>
  <c r="BJ392" i="1" a="1"/>
  <c r="BJ392" i="1" s="1"/>
  <c r="BF392" i="1" a="1"/>
  <c r="BF392" i="1" s="1"/>
  <c r="BG392" i="1" a="1"/>
  <c r="BG392" i="1" s="1"/>
  <c r="BH392" i="1" a="1"/>
  <c r="BH392" i="1" s="1"/>
  <c r="BI392" i="1" a="1"/>
  <c r="BI392" i="1" s="1"/>
  <c r="BI386" i="1" a="1"/>
  <c r="BI386" i="1" s="1"/>
  <c r="BJ386" i="1" a="1"/>
  <c r="BJ386" i="1" s="1"/>
  <c r="BF386" i="1" a="1"/>
  <c r="BF386" i="1" s="1"/>
  <c r="BH386" i="1" a="1"/>
  <c r="BH386" i="1" s="1"/>
  <c r="BG386" i="1" a="1"/>
  <c r="BG386" i="1" s="1"/>
  <c r="CM385" i="1" a="1"/>
  <c r="CM385" i="1" s="1"/>
  <c r="BJ382" i="1" a="1"/>
  <c r="BJ382" i="1" s="1"/>
  <c r="BF382" i="1" a="1"/>
  <c r="BF382" i="1" s="1"/>
  <c r="BG382" i="1" a="1"/>
  <c r="BG382" i="1" s="1"/>
  <c r="BH382" i="1" a="1"/>
  <c r="BH382" i="1" s="1"/>
  <c r="BI382" i="1" a="1"/>
  <c r="BI382" i="1" s="1"/>
  <c r="CM367" i="1" a="1"/>
  <c r="CM367" i="1" s="1"/>
  <c r="CN365" i="1" a="1"/>
  <c r="CN365" i="1" s="1"/>
  <c r="BD362" i="1" a="1"/>
  <c r="BD362" i="1" s="1"/>
  <c r="BI362" i="1" a="1"/>
  <c r="BI362" i="1" s="1"/>
  <c r="BJ362" i="1" a="1"/>
  <c r="BJ362" i="1" s="1"/>
  <c r="BF362" i="1" a="1"/>
  <c r="BF362" i="1" s="1"/>
  <c r="BG362" i="1" a="1"/>
  <c r="BG362" i="1" s="1"/>
  <c r="BH362" i="1" a="1"/>
  <c r="BH362" i="1" s="1"/>
  <c r="BF359" i="1" a="1"/>
  <c r="BF359" i="1" s="1"/>
  <c r="BG359" i="1" a="1"/>
  <c r="BG359" i="1" s="1"/>
  <c r="BH359" i="1" a="1"/>
  <c r="BH359" i="1" s="1"/>
  <c r="BI359" i="1" a="1"/>
  <c r="BI359" i="1" s="1"/>
  <c r="BJ359" i="1" a="1"/>
  <c r="BJ359" i="1" s="1"/>
  <c r="BF352" i="1" a="1"/>
  <c r="BF352" i="1" s="1"/>
  <c r="BG352" i="1" a="1"/>
  <c r="BG352" i="1" s="1"/>
  <c r="BI352" i="1" a="1"/>
  <c r="BI352" i="1" s="1"/>
  <c r="BH352" i="1" a="1"/>
  <c r="BH352" i="1" s="1"/>
  <c r="BJ352" i="1" a="1"/>
  <c r="BJ352" i="1" s="1"/>
  <c r="BC342" i="1" a="1"/>
  <c r="BC342" i="1" s="1"/>
  <c r="BF342" i="1" a="1"/>
  <c r="BF342" i="1" s="1"/>
  <c r="BG342" i="1" a="1"/>
  <c r="BG342" i="1" s="1"/>
  <c r="BH342" i="1" a="1"/>
  <c r="BH342" i="1" s="1"/>
  <c r="BJ342" i="1" a="1"/>
  <c r="BJ342" i="1" s="1"/>
  <c r="BI342" i="1" a="1"/>
  <c r="BI342" i="1" s="1"/>
  <c r="BA317" i="1" a="1"/>
  <c r="BA317" i="1" s="1"/>
  <c r="BG317" i="1" a="1"/>
  <c r="BG317" i="1" s="1"/>
  <c r="BH317" i="1" a="1"/>
  <c r="BH317" i="1" s="1"/>
  <c r="BI317" i="1" a="1"/>
  <c r="BI317" i="1" s="1"/>
  <c r="BF317" i="1" a="1"/>
  <c r="BF317" i="1" s="1"/>
  <c r="BJ317" i="1" a="1"/>
  <c r="BJ317" i="1" s="1"/>
  <c r="BD315" i="1" a="1"/>
  <c r="BD315" i="1" s="1"/>
  <c r="BJ315" i="1" a="1"/>
  <c r="BJ315" i="1" s="1"/>
  <c r="BF315" i="1" a="1"/>
  <c r="BF315" i="1" s="1"/>
  <c r="BH315" i="1" a="1"/>
  <c r="BH315" i="1" s="1"/>
  <c r="BI315" i="1" a="1"/>
  <c r="BI315" i="1" s="1"/>
  <c r="BG315" i="1" a="1"/>
  <c r="BG315" i="1" s="1"/>
  <c r="BC308" i="1" a="1"/>
  <c r="BC308" i="1" s="1"/>
  <c r="BI308" i="1" a="1"/>
  <c r="BI308" i="1" s="1"/>
  <c r="BJ308" i="1" a="1"/>
  <c r="BJ308" i="1" s="1"/>
  <c r="BF308" i="1" a="1"/>
  <c r="BF308" i="1" s="1"/>
  <c r="BH308" i="1" a="1"/>
  <c r="BH308" i="1" s="1"/>
  <c r="BG308" i="1" a="1"/>
  <c r="BG308" i="1" s="1"/>
  <c r="CL305" i="1" a="1"/>
  <c r="CL305" i="1" s="1"/>
  <c r="CL301" i="1" a="1"/>
  <c r="CL301" i="1" s="1"/>
  <c r="BC244" i="1" a="1"/>
  <c r="BC244" i="1" s="1"/>
  <c r="BF244" i="1" a="1"/>
  <c r="BF244" i="1" s="1"/>
  <c r="BG244" i="1" a="1"/>
  <c r="BG244" i="1" s="1"/>
  <c r="BH244" i="1" a="1"/>
  <c r="BH244" i="1" s="1"/>
  <c r="BI244" i="1" a="1"/>
  <c r="BI244" i="1" s="1"/>
  <c r="BJ244" i="1" a="1"/>
  <c r="BJ244" i="1" s="1"/>
  <c r="CL243" i="1" a="1"/>
  <c r="CL243" i="1" s="1"/>
  <c r="CM234" i="1" a="1"/>
  <c r="CM234" i="1" s="1"/>
  <c r="BB225" i="1" a="1"/>
  <c r="BB225" i="1" s="1"/>
  <c r="BH225" i="1" a="1"/>
  <c r="BH225" i="1" s="1"/>
  <c r="BI225" i="1" a="1"/>
  <c r="BI225" i="1" s="1"/>
  <c r="BJ225" i="1" a="1"/>
  <c r="BJ225" i="1" s="1"/>
  <c r="BG225" i="1" a="1"/>
  <c r="BG225" i="1" s="1"/>
  <c r="BF225" i="1" a="1"/>
  <c r="BF225" i="1" s="1"/>
  <c r="BG215" i="1" a="1"/>
  <c r="BG215" i="1" s="1"/>
  <c r="BH215" i="1" a="1"/>
  <c r="BH215" i="1" s="1"/>
  <c r="BI215" i="1" a="1"/>
  <c r="BI215" i="1" s="1"/>
  <c r="BJ215" i="1" a="1"/>
  <c r="BJ215" i="1" s="1"/>
  <c r="BF215" i="1" a="1"/>
  <c r="BF215" i="1" s="1"/>
  <c r="BC206" i="1" a="1"/>
  <c r="BC206" i="1" s="1"/>
  <c r="BF206" i="1" a="1"/>
  <c r="BF206" i="1" s="1"/>
  <c r="BG206" i="1" a="1"/>
  <c r="BG206" i="1" s="1"/>
  <c r="BH206" i="1" a="1"/>
  <c r="BH206" i="1" s="1"/>
  <c r="BJ206" i="1" a="1"/>
  <c r="BJ206" i="1" s="1"/>
  <c r="BI206" i="1" a="1"/>
  <c r="BI206" i="1" s="1"/>
  <c r="BC197" i="1" a="1"/>
  <c r="BC197" i="1" s="1"/>
  <c r="BG197" i="1" a="1"/>
  <c r="BG197" i="1" s="1"/>
  <c r="BH197" i="1" a="1"/>
  <c r="BH197" i="1" s="1"/>
  <c r="BI197" i="1" a="1"/>
  <c r="BI197" i="1" s="1"/>
  <c r="BJ197" i="1" a="1"/>
  <c r="BJ197" i="1" s="1"/>
  <c r="BF197" i="1" a="1"/>
  <c r="BF197" i="1" s="1"/>
  <c r="BA195" i="1" a="1"/>
  <c r="BA195" i="1" s="1"/>
  <c r="BG195" i="1" a="1"/>
  <c r="BG195" i="1" s="1"/>
  <c r="BH195" i="1" a="1"/>
  <c r="BH195" i="1" s="1"/>
  <c r="BI195" i="1" a="1"/>
  <c r="BI195" i="1" s="1"/>
  <c r="BJ195" i="1" a="1"/>
  <c r="BJ195" i="1" s="1"/>
  <c r="BF195" i="1" a="1"/>
  <c r="BF195" i="1" s="1"/>
  <c r="BD193" i="1" a="1"/>
  <c r="BD193" i="1" s="1"/>
  <c r="BF193" i="1" a="1"/>
  <c r="BF193" i="1" s="1"/>
  <c r="BG193" i="1" a="1"/>
  <c r="BG193" i="1" s="1"/>
  <c r="BH193" i="1" a="1"/>
  <c r="BH193" i="1" s="1"/>
  <c r="BI193" i="1" a="1"/>
  <c r="BI193" i="1" s="1"/>
  <c r="BJ193" i="1" a="1"/>
  <c r="BJ193" i="1" s="1"/>
  <c r="BC189" i="1" a="1"/>
  <c r="BC189" i="1" s="1"/>
  <c r="BI189" i="1" a="1"/>
  <c r="BI189" i="1" s="1"/>
  <c r="BJ189" i="1" a="1"/>
  <c r="BJ189" i="1" s="1"/>
  <c r="BF189" i="1" a="1"/>
  <c r="BF189" i="1" s="1"/>
  <c r="BH189" i="1" a="1"/>
  <c r="BH189" i="1" s="1"/>
  <c r="BG189" i="1" a="1"/>
  <c r="BG189" i="1" s="1"/>
  <c r="CN180" i="1" a="1"/>
  <c r="CN180" i="1" s="1"/>
  <c r="BF178" i="1" a="1"/>
  <c r="BF178" i="1" s="1"/>
  <c r="BG178" i="1" a="1"/>
  <c r="BG178" i="1" s="1"/>
  <c r="BH178" i="1" a="1"/>
  <c r="BH178" i="1" s="1"/>
  <c r="BI178" i="1" a="1"/>
  <c r="BI178" i="1" s="1"/>
  <c r="BJ178" i="1" a="1"/>
  <c r="BJ178" i="1" s="1"/>
  <c r="BH176" i="1" a="1"/>
  <c r="BH176" i="1" s="1"/>
  <c r="BI176" i="1" a="1"/>
  <c r="BI176" i="1" s="1"/>
  <c r="BJ176" i="1" a="1"/>
  <c r="BJ176" i="1" s="1"/>
  <c r="BF176" i="1" a="1"/>
  <c r="BF176" i="1" s="1"/>
  <c r="BG176" i="1" a="1"/>
  <c r="BG176" i="1" s="1"/>
  <c r="BC171" i="1" a="1"/>
  <c r="BC171" i="1" s="1"/>
  <c r="BJ171" i="1" a="1"/>
  <c r="BJ171" i="1" s="1"/>
  <c r="BF171" i="1" a="1"/>
  <c r="BF171" i="1" s="1"/>
  <c r="BI171" i="1" a="1"/>
  <c r="BI171" i="1" s="1"/>
  <c r="BH171" i="1" a="1"/>
  <c r="BH171" i="1" s="1"/>
  <c r="BG171" i="1" a="1"/>
  <c r="BG171" i="1" s="1"/>
  <c r="BI145" i="1" a="1"/>
  <c r="BI145" i="1" s="1"/>
  <c r="BJ145" i="1" a="1"/>
  <c r="BJ145" i="1" s="1"/>
  <c r="BF145" i="1" a="1"/>
  <c r="BF145" i="1" s="1"/>
  <c r="BG145" i="1" a="1"/>
  <c r="BG145" i="1" s="1"/>
  <c r="BH145" i="1" a="1"/>
  <c r="BH145" i="1" s="1"/>
  <c r="BC136" i="1" a="1"/>
  <c r="BC136" i="1" s="1"/>
  <c r="BJ136" i="1" a="1"/>
  <c r="BJ136" i="1" s="1"/>
  <c r="BF136" i="1" a="1"/>
  <c r="BF136" i="1" s="1"/>
  <c r="BH136" i="1" a="1"/>
  <c r="BH136" i="1" s="1"/>
  <c r="BI136" i="1" a="1"/>
  <c r="BI136" i="1" s="1"/>
  <c r="BG136" i="1" a="1"/>
  <c r="BG136" i="1" s="1"/>
  <c r="CL135" i="1" a="1"/>
  <c r="CL135" i="1" s="1"/>
  <c r="BC112" i="1" a="1"/>
  <c r="BC112" i="1" s="1"/>
  <c r="BJ112" i="1" a="1"/>
  <c r="BJ112" i="1" s="1"/>
  <c r="BF112" i="1" a="1"/>
  <c r="BF112" i="1" s="1"/>
  <c r="BG112" i="1" a="1"/>
  <c r="BG112" i="1" s="1"/>
  <c r="BH112" i="1" a="1"/>
  <c r="BH112" i="1" s="1"/>
  <c r="BI112" i="1" a="1"/>
  <c r="BI112" i="1" s="1"/>
  <c r="BB96" i="1" a="1"/>
  <c r="BB96" i="1" s="1"/>
  <c r="BH96" i="1" a="1"/>
  <c r="BH96" i="1" s="1"/>
  <c r="BJ96" i="1" a="1"/>
  <c r="BJ96" i="1" s="1"/>
  <c r="BF96" i="1" a="1"/>
  <c r="BF96" i="1" s="1"/>
  <c r="BG96" i="1" a="1"/>
  <c r="BG96" i="1" s="1"/>
  <c r="BI96" i="1" a="1"/>
  <c r="BI96" i="1" s="1"/>
  <c r="BB90" i="1" a="1"/>
  <c r="BB90" i="1" s="1"/>
  <c r="BF90" i="1" a="1"/>
  <c r="BF90" i="1" s="1"/>
  <c r="BI90" i="1" a="1"/>
  <c r="BI90" i="1" s="1"/>
  <c r="BJ90" i="1" a="1"/>
  <c r="BJ90" i="1" s="1"/>
  <c r="BG90" i="1" a="1"/>
  <c r="BG90" i="1" s="1"/>
  <c r="BH90" i="1" a="1"/>
  <c r="BH90" i="1" s="1"/>
  <c r="BG83" i="1" a="1"/>
  <c r="BG83" i="1" s="1"/>
  <c r="BJ83" i="1" a="1"/>
  <c r="BJ83" i="1" s="1"/>
  <c r="BF83" i="1" a="1"/>
  <c r="BF83" i="1" s="1"/>
  <c r="BH83" i="1" a="1"/>
  <c r="BH83" i="1" s="1"/>
  <c r="BI83" i="1" a="1"/>
  <c r="BI83" i="1" s="1"/>
  <c r="BH58" i="1" a="1"/>
  <c r="BH58" i="1" s="1"/>
  <c r="BI58" i="1" a="1"/>
  <c r="BI58" i="1" s="1"/>
  <c r="BJ58" i="1" a="1"/>
  <c r="BJ58" i="1" s="1"/>
  <c r="BF58" i="1" a="1"/>
  <c r="BF58" i="1" s="1"/>
  <c r="BG58" i="1" a="1"/>
  <c r="BG58" i="1" s="1"/>
  <c r="BH56" i="1" a="1"/>
  <c r="BH56" i="1" s="1"/>
  <c r="BF56" i="1" a="1"/>
  <c r="BF56" i="1" s="1"/>
  <c r="BG56" i="1" a="1"/>
  <c r="BG56" i="1" s="1"/>
  <c r="BI56" i="1" a="1"/>
  <c r="BI56" i="1" s="1"/>
  <c r="BJ56" i="1" a="1"/>
  <c r="BJ56" i="1" s="1"/>
  <c r="CK53" i="1" a="1"/>
  <c r="CK53" i="1" s="1"/>
  <c r="BJ1011" i="1" a="1"/>
  <c r="BJ1011" i="1" s="1"/>
  <c r="BH1001" i="1" a="1"/>
  <c r="BH1001" i="1" s="1"/>
  <c r="BH990" i="1" a="1"/>
  <c r="BH990" i="1" s="1"/>
  <c r="BF980" i="1" a="1"/>
  <c r="BF980" i="1" s="1"/>
  <c r="BF970" i="1" a="1"/>
  <c r="BF970" i="1" s="1"/>
  <c r="BH960" i="1" a="1"/>
  <c r="BH960" i="1" s="1"/>
  <c r="BG950" i="1" a="1"/>
  <c r="BG950" i="1" s="1"/>
  <c r="BJ939" i="1" a="1"/>
  <c r="BJ939" i="1" s="1"/>
  <c r="BJ805" i="1" a="1"/>
  <c r="BJ805" i="1" s="1"/>
  <c r="BB893" i="1" a="1"/>
  <c r="BB893" i="1" s="1"/>
  <c r="BF893" i="1" a="1"/>
  <c r="BF893" i="1" s="1"/>
  <c r="BG893" i="1" a="1"/>
  <c r="BG893" i="1" s="1"/>
  <c r="BH893" i="1" a="1"/>
  <c r="BH893" i="1" s="1"/>
  <c r="BI893" i="1" a="1"/>
  <c r="BI893" i="1" s="1"/>
  <c r="BJ893" i="1" a="1"/>
  <c r="BJ893" i="1" s="1"/>
  <c r="BU861" i="1" a="1"/>
  <c r="BU861" i="1" s="1"/>
  <c r="BW861" i="1" a="1"/>
  <c r="BW861" i="1" s="1"/>
  <c r="BP997" i="1" a="1"/>
  <c r="BP997" i="1" s="1"/>
  <c r="AO997" i="1"/>
  <c r="BP970" i="1" a="1"/>
  <c r="BP970" i="1" s="1"/>
  <c r="BV970" i="1" a="1"/>
  <c r="BV970" i="1" s="1"/>
  <c r="AO970" i="1"/>
  <c r="BD933" i="1" a="1"/>
  <c r="BD933" i="1" s="1"/>
  <c r="BH933" i="1" a="1"/>
  <c r="BH933" i="1" s="1"/>
  <c r="BI933" i="1" a="1"/>
  <c r="BI933" i="1" s="1"/>
  <c r="BJ933" i="1" a="1"/>
  <c r="BJ933" i="1" s="1"/>
  <c r="BG933" i="1" a="1"/>
  <c r="BG933" i="1" s="1"/>
  <c r="BF933" i="1" a="1"/>
  <c r="BF933" i="1" s="1"/>
  <c r="BD850" i="1" a="1"/>
  <c r="BD850" i="1" s="1"/>
  <c r="BG850" i="1" a="1"/>
  <c r="BG850" i="1" s="1"/>
  <c r="BH850" i="1" a="1"/>
  <c r="BH850" i="1" s="1"/>
  <c r="BI850" i="1" a="1"/>
  <c r="BI850" i="1" s="1"/>
  <c r="BJ850" i="1" a="1"/>
  <c r="BJ850" i="1" s="1"/>
  <c r="BF850" i="1" a="1"/>
  <c r="BF850" i="1" s="1"/>
  <c r="BA735" i="1" a="1"/>
  <c r="BA735" i="1" s="1"/>
  <c r="BI735" i="1" a="1"/>
  <c r="BI735" i="1" s="1"/>
  <c r="BJ735" i="1" a="1"/>
  <c r="BJ735" i="1" s="1"/>
  <c r="BF735" i="1" a="1"/>
  <c r="BF735" i="1" s="1"/>
  <c r="BG735" i="1" a="1"/>
  <c r="BG735" i="1" s="1"/>
  <c r="BH735" i="1" a="1"/>
  <c r="BH735" i="1" s="1"/>
  <c r="BC708" i="1" a="1"/>
  <c r="BC708" i="1" s="1"/>
  <c r="BG708" i="1" a="1"/>
  <c r="BG708" i="1" s="1"/>
  <c r="BH708" i="1" a="1"/>
  <c r="BH708" i="1" s="1"/>
  <c r="BI708" i="1" a="1"/>
  <c r="BI708" i="1" s="1"/>
  <c r="BJ708" i="1" a="1"/>
  <c r="BJ708" i="1" s="1"/>
  <c r="BF708" i="1" a="1"/>
  <c r="BF708" i="1" s="1"/>
  <c r="BC652" i="1" a="1"/>
  <c r="BC652" i="1" s="1"/>
  <c r="BH652" i="1" a="1"/>
  <c r="BH652" i="1" s="1"/>
  <c r="BI652" i="1" a="1"/>
  <c r="BI652" i="1" s="1"/>
  <c r="BJ652" i="1" a="1"/>
  <c r="BJ652" i="1" s="1"/>
  <c r="BF652" i="1" a="1"/>
  <c r="BF652" i="1" s="1"/>
  <c r="BG652" i="1" a="1"/>
  <c r="BG652" i="1" s="1"/>
  <c r="BA29" i="1" a="1"/>
  <c r="BA29" i="1" s="1"/>
  <c r="BI29" i="1" a="1"/>
  <c r="BI29" i="1" s="1"/>
  <c r="BF29" i="1" a="1"/>
  <c r="BF29" i="1" s="1"/>
  <c r="BG29" i="1" a="1"/>
  <c r="BG29" i="1" s="1"/>
  <c r="BH29" i="1" a="1"/>
  <c r="BH29" i="1" s="1"/>
  <c r="BJ29" i="1" a="1"/>
  <c r="BJ29" i="1" s="1"/>
  <c r="BF1010" i="1" a="1"/>
  <c r="BF1010" i="1" s="1"/>
  <c r="BG1010" i="1" a="1"/>
  <c r="BG1010" i="1" s="1"/>
  <c r="BH1010" i="1" a="1"/>
  <c r="BH1010" i="1" s="1"/>
  <c r="BI1010" i="1" a="1"/>
  <c r="BI1010" i="1" s="1"/>
  <c r="BJ1010" i="1" a="1"/>
  <c r="BJ1010" i="1" s="1"/>
  <c r="BC1003" i="1" a="1"/>
  <c r="BC1003" i="1" s="1"/>
  <c r="BF1003" i="1" a="1"/>
  <c r="BF1003" i="1" s="1"/>
  <c r="BG1003" i="1" a="1"/>
  <c r="BG1003" i="1" s="1"/>
  <c r="BH1003" i="1" a="1"/>
  <c r="BH1003" i="1" s="1"/>
  <c r="BI1003" i="1" a="1"/>
  <c r="BI1003" i="1" s="1"/>
  <c r="BJ1003" i="1" a="1"/>
  <c r="BJ1003" i="1" s="1"/>
  <c r="BP1002" i="1" a="1"/>
  <c r="BP1002" i="1" s="1"/>
  <c r="AO1002" i="1"/>
  <c r="CN994" i="1" a="1"/>
  <c r="CN994" i="1" s="1"/>
  <c r="BD989" i="1" a="1"/>
  <c r="BD989" i="1" s="1"/>
  <c r="BH989" i="1" a="1"/>
  <c r="BH989" i="1" s="1"/>
  <c r="BI989" i="1" a="1"/>
  <c r="BI989" i="1" s="1"/>
  <c r="BJ989" i="1" a="1"/>
  <c r="BJ989" i="1" s="1"/>
  <c r="BG989" i="1" a="1"/>
  <c r="BG989" i="1" s="1"/>
  <c r="BP986" i="1" a="1"/>
  <c r="BP986" i="1" s="1"/>
  <c r="AO986" i="1"/>
  <c r="BB985" i="1" a="1"/>
  <c r="BB985" i="1" s="1"/>
  <c r="BH985" i="1" a="1"/>
  <c r="BH985" i="1" s="1"/>
  <c r="BI985" i="1" a="1"/>
  <c r="BI985" i="1" s="1"/>
  <c r="BJ985" i="1" a="1"/>
  <c r="BJ985" i="1" s="1"/>
  <c r="BF985" i="1" a="1"/>
  <c r="BF985" i="1" s="1"/>
  <c r="BG985" i="1" a="1"/>
  <c r="BG985" i="1" s="1"/>
  <c r="BA983" i="1" a="1"/>
  <c r="BA983" i="1" s="1"/>
  <c r="BF983" i="1" a="1"/>
  <c r="BF983" i="1" s="1"/>
  <c r="BG983" i="1" a="1"/>
  <c r="BG983" i="1" s="1"/>
  <c r="BH983" i="1" a="1"/>
  <c r="BH983" i="1" s="1"/>
  <c r="BJ983" i="1" a="1"/>
  <c r="BJ983" i="1" s="1"/>
  <c r="BC974" i="1" a="1"/>
  <c r="BC974" i="1" s="1"/>
  <c r="BG974" i="1" a="1"/>
  <c r="BG974" i="1" s="1"/>
  <c r="BH974" i="1" a="1"/>
  <c r="BH974" i="1" s="1"/>
  <c r="BI974" i="1" a="1"/>
  <c r="BI974" i="1" s="1"/>
  <c r="BJ974" i="1" a="1"/>
  <c r="BJ974" i="1" s="1"/>
  <c r="BF974" i="1" a="1"/>
  <c r="BF974" i="1" s="1"/>
  <c r="BR962" i="1" a="1"/>
  <c r="BR962" i="1" s="1"/>
  <c r="AO962" i="1"/>
  <c r="BC956" i="1" a="1"/>
  <c r="BC956" i="1" s="1"/>
  <c r="BF956" i="1" a="1"/>
  <c r="BF956" i="1" s="1"/>
  <c r="BG956" i="1" a="1"/>
  <c r="BG956" i="1" s="1"/>
  <c r="BH956" i="1" a="1"/>
  <c r="BH956" i="1" s="1"/>
  <c r="BI956" i="1" a="1"/>
  <c r="BI956" i="1" s="1"/>
  <c r="BJ956" i="1" a="1"/>
  <c r="BJ956" i="1" s="1"/>
  <c r="BB954" i="1" a="1"/>
  <c r="BB954" i="1" s="1"/>
  <c r="BH954" i="1" a="1"/>
  <c r="BH954" i="1" s="1"/>
  <c r="BI954" i="1" a="1"/>
  <c r="BI954" i="1" s="1"/>
  <c r="BJ954" i="1" a="1"/>
  <c r="BJ954" i="1" s="1"/>
  <c r="BG954" i="1" a="1"/>
  <c r="BG954" i="1" s="1"/>
  <c r="BQ951" i="1" a="1"/>
  <c r="BQ951" i="1" s="1"/>
  <c r="AO951" i="1"/>
  <c r="CL939" i="1" a="1"/>
  <c r="CL939" i="1" s="1"/>
  <c r="BC936" i="1" a="1"/>
  <c r="BC936" i="1" s="1"/>
  <c r="BH936" i="1" a="1"/>
  <c r="BH936" i="1" s="1"/>
  <c r="BI936" i="1" a="1"/>
  <c r="BI936" i="1" s="1"/>
  <c r="BJ936" i="1" a="1"/>
  <c r="BJ936" i="1" s="1"/>
  <c r="BG936" i="1" a="1"/>
  <c r="BG936" i="1" s="1"/>
  <c r="BB934" i="1" a="1"/>
  <c r="BB934" i="1" s="1"/>
  <c r="BF934" i="1" a="1"/>
  <c r="BF934" i="1" s="1"/>
  <c r="BG934" i="1" a="1"/>
  <c r="BG934" i="1" s="1"/>
  <c r="BH934" i="1" a="1"/>
  <c r="BH934" i="1" s="1"/>
  <c r="BI934" i="1" a="1"/>
  <c r="BI934" i="1" s="1"/>
  <c r="BJ934" i="1" a="1"/>
  <c r="BJ934" i="1" s="1"/>
  <c r="BF932" i="1" a="1"/>
  <c r="BF932" i="1" s="1"/>
  <c r="BG932" i="1" a="1"/>
  <c r="BG932" i="1" s="1"/>
  <c r="BH932" i="1" a="1"/>
  <c r="BH932" i="1" s="1"/>
  <c r="BI932" i="1" a="1"/>
  <c r="BI932" i="1" s="1"/>
  <c r="BJ932" i="1" a="1"/>
  <c r="BJ932" i="1" s="1"/>
  <c r="BA916" i="1" a="1"/>
  <c r="BA916" i="1" s="1"/>
  <c r="BI916" i="1" a="1"/>
  <c r="BI916" i="1" s="1"/>
  <c r="BJ916" i="1" a="1"/>
  <c r="BJ916" i="1" s="1"/>
  <c r="BF916" i="1" a="1"/>
  <c r="BF916" i="1" s="1"/>
  <c r="BH916" i="1" a="1"/>
  <c r="BH916" i="1" s="1"/>
  <c r="BG916" i="1" a="1"/>
  <c r="BG916" i="1" s="1"/>
  <c r="BG905" i="1" a="1"/>
  <c r="BG905" i="1" s="1"/>
  <c r="BH905" i="1" a="1"/>
  <c r="BH905" i="1" s="1"/>
  <c r="BI905" i="1" a="1"/>
  <c r="BI905" i="1" s="1"/>
  <c r="BJ905" i="1" a="1"/>
  <c r="BJ905" i="1" s="1"/>
  <c r="BF905" i="1" a="1"/>
  <c r="BF905" i="1" s="1"/>
  <c r="BC899" i="1" a="1"/>
  <c r="BC899" i="1" s="1"/>
  <c r="BF899" i="1" a="1"/>
  <c r="BF899" i="1" s="1"/>
  <c r="BG899" i="1" a="1"/>
  <c r="BG899" i="1" s="1"/>
  <c r="BH899" i="1" a="1"/>
  <c r="BH899" i="1" s="1"/>
  <c r="BI899" i="1" a="1"/>
  <c r="BI899" i="1" s="1"/>
  <c r="BJ899" i="1" a="1"/>
  <c r="BJ899" i="1" s="1"/>
  <c r="BC897" i="1" a="1"/>
  <c r="BC897" i="1" s="1"/>
  <c r="BH897" i="1" a="1"/>
  <c r="BH897" i="1" s="1"/>
  <c r="BI897" i="1" a="1"/>
  <c r="BI897" i="1" s="1"/>
  <c r="BJ897" i="1" a="1"/>
  <c r="BJ897" i="1" s="1"/>
  <c r="BG897" i="1" a="1"/>
  <c r="BG897" i="1" s="1"/>
  <c r="BF897" i="1" a="1"/>
  <c r="BF897" i="1" s="1"/>
  <c r="BT891" i="1" a="1"/>
  <c r="BT891" i="1" s="1"/>
  <c r="AO891" i="1"/>
  <c r="BB876" i="1" a="1"/>
  <c r="BB876" i="1" s="1"/>
  <c r="BF876" i="1" a="1"/>
  <c r="BF876" i="1" s="1"/>
  <c r="BG876" i="1" a="1"/>
  <c r="BG876" i="1" s="1"/>
  <c r="BH876" i="1" a="1"/>
  <c r="BH876" i="1" s="1"/>
  <c r="BI876" i="1" a="1"/>
  <c r="BI876" i="1" s="1"/>
  <c r="BJ876" i="1" a="1"/>
  <c r="BJ876" i="1" s="1"/>
  <c r="BH857" i="1" a="1"/>
  <c r="BH857" i="1" s="1"/>
  <c r="BI857" i="1" a="1"/>
  <c r="BI857" i="1" s="1"/>
  <c r="BJ857" i="1" a="1"/>
  <c r="BJ857" i="1" s="1"/>
  <c r="BG857" i="1" a="1"/>
  <c r="BG857" i="1" s="1"/>
  <c r="BF857" i="1" a="1"/>
  <c r="BF857" i="1" s="1"/>
  <c r="CN848" i="1" a="1"/>
  <c r="CN848" i="1" s="1"/>
  <c r="CN842" i="1" a="1"/>
  <c r="CN842" i="1" s="1"/>
  <c r="BC839" i="1" a="1"/>
  <c r="BC839" i="1" s="1"/>
  <c r="BF839" i="1" a="1"/>
  <c r="BF839" i="1" s="1"/>
  <c r="BG839" i="1" a="1"/>
  <c r="BG839" i="1" s="1"/>
  <c r="BH839" i="1" a="1"/>
  <c r="BH839" i="1" s="1"/>
  <c r="BI839" i="1" a="1"/>
  <c r="BI839" i="1" s="1"/>
  <c r="BJ839" i="1" a="1"/>
  <c r="BJ839" i="1" s="1"/>
  <c r="BC832" i="1" a="1"/>
  <c r="BC832" i="1" s="1"/>
  <c r="BI832" i="1" a="1"/>
  <c r="BI832" i="1" s="1"/>
  <c r="BJ832" i="1" a="1"/>
  <c r="BJ832" i="1" s="1"/>
  <c r="BF832" i="1" a="1"/>
  <c r="BF832" i="1" s="1"/>
  <c r="BG832" i="1" a="1"/>
  <c r="BG832" i="1" s="1"/>
  <c r="BH832" i="1" a="1"/>
  <c r="BH832" i="1" s="1"/>
  <c r="BX831" i="1" a="1"/>
  <c r="BX831" i="1" s="1"/>
  <c r="AO831" i="1"/>
  <c r="BD826" i="1" a="1"/>
  <c r="BD826" i="1" s="1"/>
  <c r="BG826" i="1" a="1"/>
  <c r="BG826" i="1" s="1"/>
  <c r="BH826" i="1" a="1"/>
  <c r="BH826" i="1" s="1"/>
  <c r="BI826" i="1" a="1"/>
  <c r="BI826" i="1" s="1"/>
  <c r="BJ826" i="1" a="1"/>
  <c r="BJ826" i="1" s="1"/>
  <c r="BF826" i="1" a="1"/>
  <c r="BF826" i="1" s="1"/>
  <c r="AO823" i="1"/>
  <c r="BC807" i="1" a="1"/>
  <c r="BC807" i="1" s="1"/>
  <c r="BF807" i="1" a="1"/>
  <c r="BF807" i="1" s="1"/>
  <c r="BG807" i="1" a="1"/>
  <c r="BG807" i="1" s="1"/>
  <c r="BH807" i="1" a="1"/>
  <c r="BH807" i="1" s="1"/>
  <c r="BI807" i="1" a="1"/>
  <c r="BI807" i="1" s="1"/>
  <c r="BJ807" i="1" a="1"/>
  <c r="BJ807" i="1" s="1"/>
  <c r="BB802" i="1" a="1"/>
  <c r="BB802" i="1" s="1"/>
  <c r="BI802" i="1" a="1"/>
  <c r="BI802" i="1" s="1"/>
  <c r="BJ802" i="1" a="1"/>
  <c r="BJ802" i="1" s="1"/>
  <c r="BF802" i="1" a="1"/>
  <c r="BF802" i="1" s="1"/>
  <c r="BG802" i="1" a="1"/>
  <c r="BG802" i="1" s="1"/>
  <c r="BH802" i="1" a="1"/>
  <c r="BH802" i="1" s="1"/>
  <c r="BC793" i="1" a="1"/>
  <c r="BC793" i="1" s="1"/>
  <c r="BH793" i="1" a="1"/>
  <c r="BH793" i="1" s="1"/>
  <c r="BI793" i="1" a="1"/>
  <c r="BI793" i="1" s="1"/>
  <c r="BJ793" i="1" a="1"/>
  <c r="BJ793" i="1" s="1"/>
  <c r="BG793" i="1" a="1"/>
  <c r="BG793" i="1" s="1"/>
  <c r="BF793" i="1" a="1"/>
  <c r="BF793" i="1" s="1"/>
  <c r="BA791" i="1" a="1"/>
  <c r="BA791" i="1" s="1"/>
  <c r="BF791" i="1" a="1"/>
  <c r="BF791" i="1" s="1"/>
  <c r="BG791" i="1" a="1"/>
  <c r="BG791" i="1" s="1"/>
  <c r="BH791" i="1" a="1"/>
  <c r="BH791" i="1" s="1"/>
  <c r="BI791" i="1" a="1"/>
  <c r="BI791" i="1" s="1"/>
  <c r="BJ791" i="1" a="1"/>
  <c r="BJ791" i="1" s="1"/>
  <c r="BC784" i="1" a="1"/>
  <c r="BC784" i="1" s="1"/>
  <c r="BB783" i="1" a="1"/>
  <c r="BB783" i="1" s="1"/>
  <c r="BG783" i="1" a="1"/>
  <c r="BG783" i="1" s="1"/>
  <c r="BH783" i="1" a="1"/>
  <c r="BH783" i="1" s="1"/>
  <c r="BI783" i="1" a="1"/>
  <c r="BI783" i="1" s="1"/>
  <c r="BJ783" i="1" a="1"/>
  <c r="BJ783" i="1" s="1"/>
  <c r="BF783" i="1" a="1"/>
  <c r="BF783" i="1" s="1"/>
  <c r="CL782" i="1" a="1"/>
  <c r="CL782" i="1" s="1"/>
  <c r="CL767" i="1" a="1"/>
  <c r="CL767" i="1" s="1"/>
  <c r="BJ766" i="1" a="1"/>
  <c r="BJ766" i="1" s="1"/>
  <c r="BF766" i="1" a="1"/>
  <c r="BF766" i="1" s="1"/>
  <c r="BG766" i="1" a="1"/>
  <c r="BG766" i="1" s="1"/>
  <c r="BH766" i="1" a="1"/>
  <c r="BH766" i="1" s="1"/>
  <c r="BI766" i="1" a="1"/>
  <c r="BI766" i="1" s="1"/>
  <c r="BI757" i="1" a="1"/>
  <c r="BI757" i="1" s="1"/>
  <c r="BJ757" i="1" a="1"/>
  <c r="BJ757" i="1" s="1"/>
  <c r="BF757" i="1" a="1"/>
  <c r="BF757" i="1" s="1"/>
  <c r="BH757" i="1" a="1"/>
  <c r="BH757" i="1" s="1"/>
  <c r="BG757" i="1" a="1"/>
  <c r="BG757" i="1" s="1"/>
  <c r="CN756" i="1" a="1"/>
  <c r="CN756" i="1" s="1"/>
  <c r="BH744" i="1" a="1"/>
  <c r="BH744" i="1" s="1"/>
  <c r="BI744" i="1" a="1"/>
  <c r="BI744" i="1" s="1"/>
  <c r="BJ744" i="1" a="1"/>
  <c r="BJ744" i="1" s="1"/>
  <c r="BG744" i="1" a="1"/>
  <c r="BG744" i="1" s="1"/>
  <c r="BF744" i="1" a="1"/>
  <c r="BF744" i="1" s="1"/>
  <c r="BF742" i="1" a="1"/>
  <c r="BF742" i="1" s="1"/>
  <c r="BG742" i="1" a="1"/>
  <c r="BG742" i="1" s="1"/>
  <c r="BH742" i="1" a="1"/>
  <c r="BH742" i="1" s="1"/>
  <c r="BI742" i="1" a="1"/>
  <c r="BI742" i="1" s="1"/>
  <c r="BJ742" i="1" a="1"/>
  <c r="BJ742" i="1" s="1"/>
  <c r="CL739" i="1" a="1"/>
  <c r="CL739" i="1" s="1"/>
  <c r="BE729" i="1" a="1"/>
  <c r="BE729" i="1" s="1"/>
  <c r="BG728" i="1" a="1"/>
  <c r="BG728" i="1" s="1"/>
  <c r="BH728" i="1" a="1"/>
  <c r="BH728" i="1" s="1"/>
  <c r="BI728" i="1" a="1"/>
  <c r="BI728" i="1" s="1"/>
  <c r="BJ728" i="1" a="1"/>
  <c r="BJ728" i="1" s="1"/>
  <c r="BF728" i="1" a="1"/>
  <c r="BF728" i="1" s="1"/>
  <c r="BA719" i="1" a="1"/>
  <c r="BA719" i="1" s="1"/>
  <c r="BF719" i="1" a="1"/>
  <c r="BF719" i="1" s="1"/>
  <c r="BG719" i="1" a="1"/>
  <c r="BG719" i="1" s="1"/>
  <c r="BH719" i="1" a="1"/>
  <c r="BH719" i="1" s="1"/>
  <c r="BI719" i="1" a="1"/>
  <c r="BI719" i="1" s="1"/>
  <c r="BJ719" i="1" a="1"/>
  <c r="BJ719" i="1" s="1"/>
  <c r="BC715" i="1" a="1"/>
  <c r="BC715" i="1" s="1"/>
  <c r="BI715" i="1" a="1"/>
  <c r="BI715" i="1" s="1"/>
  <c r="BJ715" i="1" a="1"/>
  <c r="BJ715" i="1" s="1"/>
  <c r="BF715" i="1" a="1"/>
  <c r="BF715" i="1" s="1"/>
  <c r="BG715" i="1" a="1"/>
  <c r="BG715" i="1" s="1"/>
  <c r="BH715" i="1" a="1"/>
  <c r="BH715" i="1" s="1"/>
  <c r="AO714" i="1"/>
  <c r="BF707" i="1" a="1"/>
  <c r="BF707" i="1" s="1"/>
  <c r="BG707" i="1" a="1"/>
  <c r="BG707" i="1" s="1"/>
  <c r="BH707" i="1" a="1"/>
  <c r="BH707" i="1" s="1"/>
  <c r="BI707" i="1" a="1"/>
  <c r="BI707" i="1" s="1"/>
  <c r="BJ707" i="1" a="1"/>
  <c r="BJ707" i="1" s="1"/>
  <c r="CM706" i="1" a="1"/>
  <c r="CM706" i="1" s="1"/>
  <c r="BA702" i="1" a="1"/>
  <c r="BA702" i="1" s="1"/>
  <c r="BI702" i="1" a="1"/>
  <c r="BI702" i="1" s="1"/>
  <c r="BJ702" i="1" a="1"/>
  <c r="BJ702" i="1" s="1"/>
  <c r="BF702" i="1" a="1"/>
  <c r="BF702" i="1" s="1"/>
  <c r="BG702" i="1" a="1"/>
  <c r="BG702" i="1" s="1"/>
  <c r="BH702" i="1" a="1"/>
  <c r="BH702" i="1" s="1"/>
  <c r="BJ696" i="1" a="1"/>
  <c r="BJ696" i="1" s="1"/>
  <c r="BF696" i="1" a="1"/>
  <c r="BF696" i="1" s="1"/>
  <c r="BG696" i="1" a="1"/>
  <c r="BG696" i="1" s="1"/>
  <c r="BH696" i="1" a="1"/>
  <c r="BH696" i="1" s="1"/>
  <c r="BI696" i="1" a="1"/>
  <c r="BI696" i="1" s="1"/>
  <c r="CL694" i="1" a="1"/>
  <c r="CL694" i="1" s="1"/>
  <c r="BD693" i="1" a="1"/>
  <c r="BD693" i="1" s="1"/>
  <c r="BF693" i="1" a="1"/>
  <c r="BF693" i="1" s="1"/>
  <c r="BG693" i="1" a="1"/>
  <c r="BG693" i="1" s="1"/>
  <c r="BH693" i="1" a="1"/>
  <c r="BH693" i="1" s="1"/>
  <c r="BI693" i="1" a="1"/>
  <c r="BI693" i="1" s="1"/>
  <c r="BJ693" i="1" a="1"/>
  <c r="BJ693" i="1" s="1"/>
  <c r="CN690" i="1" a="1"/>
  <c r="CN690" i="1" s="1"/>
  <c r="BA689" i="1" a="1"/>
  <c r="BA689" i="1" s="1"/>
  <c r="BI689" i="1" a="1"/>
  <c r="BI689" i="1" s="1"/>
  <c r="BJ689" i="1" a="1"/>
  <c r="BJ689" i="1" s="1"/>
  <c r="BF689" i="1" a="1"/>
  <c r="BF689" i="1" s="1"/>
  <c r="BG689" i="1" a="1"/>
  <c r="BG689" i="1" s="1"/>
  <c r="BH689" i="1" a="1"/>
  <c r="BH689" i="1" s="1"/>
  <c r="BF681" i="1" a="1"/>
  <c r="BF681" i="1" s="1"/>
  <c r="BG681" i="1" a="1"/>
  <c r="BG681" i="1" s="1"/>
  <c r="BH681" i="1" a="1"/>
  <c r="BH681" i="1" s="1"/>
  <c r="BI681" i="1" a="1"/>
  <c r="BI681" i="1" s="1"/>
  <c r="BJ681" i="1" a="1"/>
  <c r="BJ681" i="1" s="1"/>
  <c r="BA656" i="1" a="1"/>
  <c r="BA656" i="1" s="1"/>
  <c r="BF656" i="1" a="1"/>
  <c r="BF656" i="1" s="1"/>
  <c r="BG656" i="1" a="1"/>
  <c r="BG656" i="1" s="1"/>
  <c r="BH656" i="1" a="1"/>
  <c r="BH656" i="1" s="1"/>
  <c r="BI656" i="1" a="1"/>
  <c r="BI656" i="1" s="1"/>
  <c r="BJ656" i="1" a="1"/>
  <c r="BJ656" i="1" s="1"/>
  <c r="BA654" i="1" a="1"/>
  <c r="BA654" i="1" s="1"/>
  <c r="BJ654" i="1" a="1"/>
  <c r="BJ654" i="1" s="1"/>
  <c r="BF654" i="1" a="1"/>
  <c r="BF654" i="1" s="1"/>
  <c r="BG654" i="1" a="1"/>
  <c r="BG654" i="1" s="1"/>
  <c r="BI654" i="1" a="1"/>
  <c r="BI654" i="1" s="1"/>
  <c r="BH654" i="1" a="1"/>
  <c r="BH654" i="1" s="1"/>
  <c r="BC653" i="1" a="1"/>
  <c r="BC653" i="1" s="1"/>
  <c r="BI653" i="1" a="1"/>
  <c r="BI653" i="1" s="1"/>
  <c r="BJ653" i="1" a="1"/>
  <c r="BJ653" i="1" s="1"/>
  <c r="BF653" i="1" a="1"/>
  <c r="BF653" i="1" s="1"/>
  <c r="BH653" i="1" a="1"/>
  <c r="BH653" i="1" s="1"/>
  <c r="BG653" i="1" a="1"/>
  <c r="BG653" i="1" s="1"/>
  <c r="BA648" i="1" a="1"/>
  <c r="BA648" i="1" s="1"/>
  <c r="BF648" i="1" a="1"/>
  <c r="BF648" i="1" s="1"/>
  <c r="BG648" i="1" a="1"/>
  <c r="BG648" i="1" s="1"/>
  <c r="BH648" i="1" a="1"/>
  <c r="BH648" i="1" s="1"/>
  <c r="BI648" i="1" a="1"/>
  <c r="BI648" i="1" s="1"/>
  <c r="BJ648" i="1" a="1"/>
  <c r="BJ648" i="1" s="1"/>
  <c r="AO642" i="1"/>
  <c r="BX642" i="1" a="1"/>
  <c r="BX642" i="1" s="1"/>
  <c r="BC642" i="1" a="1"/>
  <c r="BC642" i="1" s="1"/>
  <c r="BG642" i="1" a="1"/>
  <c r="BG642" i="1" s="1"/>
  <c r="BH642" i="1" a="1"/>
  <c r="BH642" i="1" s="1"/>
  <c r="BI642" i="1" a="1"/>
  <c r="BI642" i="1" s="1"/>
  <c r="BJ642" i="1" a="1"/>
  <c r="BJ642" i="1" s="1"/>
  <c r="BF642" i="1" a="1"/>
  <c r="BF642" i="1" s="1"/>
  <c r="BC634" i="1" a="1"/>
  <c r="BC634" i="1" s="1"/>
  <c r="BF634" i="1" a="1"/>
  <c r="BF634" i="1" s="1"/>
  <c r="BG634" i="1" a="1"/>
  <c r="BG634" i="1" s="1"/>
  <c r="BH634" i="1" a="1"/>
  <c r="BH634" i="1" s="1"/>
  <c r="BI634" i="1" a="1"/>
  <c r="BI634" i="1" s="1"/>
  <c r="BJ634" i="1" a="1"/>
  <c r="BJ634" i="1" s="1"/>
  <c r="BA630" i="1" a="1"/>
  <c r="BA630" i="1" s="1"/>
  <c r="BI630" i="1" a="1"/>
  <c r="BI630" i="1" s="1"/>
  <c r="BJ630" i="1" a="1"/>
  <c r="BJ630" i="1" s="1"/>
  <c r="BF630" i="1" a="1"/>
  <c r="BF630" i="1" s="1"/>
  <c r="BG630" i="1" a="1"/>
  <c r="BG630" i="1" s="1"/>
  <c r="BH630" i="1" a="1"/>
  <c r="BH630" i="1" s="1"/>
  <c r="BF614" i="1" a="1"/>
  <c r="BF614" i="1" s="1"/>
  <c r="BG614" i="1" a="1"/>
  <c r="BG614" i="1" s="1"/>
  <c r="BH614" i="1" a="1"/>
  <c r="BH614" i="1" s="1"/>
  <c r="BI614" i="1" a="1"/>
  <c r="BI614" i="1" s="1"/>
  <c r="BJ614" i="1" a="1"/>
  <c r="BJ614" i="1" s="1"/>
  <c r="BC612" i="1" a="1"/>
  <c r="BC612" i="1" s="1"/>
  <c r="BH612" i="1" a="1"/>
  <c r="BH612" i="1" s="1"/>
  <c r="BI612" i="1" a="1"/>
  <c r="BI612" i="1" s="1"/>
  <c r="BJ612" i="1" a="1"/>
  <c r="BJ612" i="1" s="1"/>
  <c r="BG612" i="1" a="1"/>
  <c r="BG612" i="1" s="1"/>
  <c r="BF612" i="1" a="1"/>
  <c r="BF612" i="1" s="1"/>
  <c r="BB594" i="1" a="1"/>
  <c r="BB594" i="1" s="1"/>
  <c r="BF594" i="1" a="1"/>
  <c r="BF594" i="1" s="1"/>
  <c r="BG594" i="1" a="1"/>
  <c r="BG594" i="1" s="1"/>
  <c r="BH594" i="1" a="1"/>
  <c r="BH594" i="1" s="1"/>
  <c r="BI594" i="1" a="1"/>
  <c r="BI594" i="1" s="1"/>
  <c r="BJ594" i="1" a="1"/>
  <c r="BJ594" i="1" s="1"/>
  <c r="BH579" i="1" a="1"/>
  <c r="BH579" i="1" s="1"/>
  <c r="BI579" i="1" a="1"/>
  <c r="BI579" i="1" s="1"/>
  <c r="BJ579" i="1" a="1"/>
  <c r="BJ579" i="1" s="1"/>
  <c r="BG579" i="1" a="1"/>
  <c r="BG579" i="1" s="1"/>
  <c r="BF579" i="1" a="1"/>
  <c r="BF579" i="1" s="1"/>
  <c r="BC577" i="1" a="1"/>
  <c r="BC577" i="1" s="1"/>
  <c r="BJ577" i="1" a="1"/>
  <c r="BJ577" i="1" s="1"/>
  <c r="BF577" i="1" a="1"/>
  <c r="BF577" i="1" s="1"/>
  <c r="BG577" i="1" a="1"/>
  <c r="BG577" i="1" s="1"/>
  <c r="BI577" i="1" a="1"/>
  <c r="BI577" i="1" s="1"/>
  <c r="BH577" i="1" a="1"/>
  <c r="BH577" i="1" s="1"/>
  <c r="BC573" i="1" a="1"/>
  <c r="BC573" i="1" s="1"/>
  <c r="BF573" i="1" a="1"/>
  <c r="BF573" i="1" s="1"/>
  <c r="BG573" i="1" a="1"/>
  <c r="BG573" i="1" s="1"/>
  <c r="BH573" i="1" a="1"/>
  <c r="BH573" i="1" s="1"/>
  <c r="BI573" i="1" a="1"/>
  <c r="BI573" i="1" s="1"/>
  <c r="BJ573" i="1" a="1"/>
  <c r="BJ573" i="1" s="1"/>
  <c r="BC566" i="1" a="1"/>
  <c r="BC566" i="1" s="1"/>
  <c r="BI566" i="1" a="1"/>
  <c r="BI566" i="1" s="1"/>
  <c r="BJ566" i="1" a="1"/>
  <c r="BJ566" i="1" s="1"/>
  <c r="BF566" i="1" a="1"/>
  <c r="BF566" i="1" s="1"/>
  <c r="BH566" i="1" a="1"/>
  <c r="BH566" i="1" s="1"/>
  <c r="BG566" i="1" a="1"/>
  <c r="BG566" i="1" s="1"/>
  <c r="BC551" i="1" a="1"/>
  <c r="BC551" i="1" s="1"/>
  <c r="BF551" i="1" a="1"/>
  <c r="BF551" i="1" s="1"/>
  <c r="BG551" i="1" a="1"/>
  <c r="BG551" i="1" s="1"/>
  <c r="BH551" i="1" a="1"/>
  <c r="BH551" i="1" s="1"/>
  <c r="BI551" i="1" a="1"/>
  <c r="BI551" i="1" s="1"/>
  <c r="BJ551" i="1" a="1"/>
  <c r="BJ551" i="1" s="1"/>
  <c r="BE534" i="1" a="1"/>
  <c r="BE534" i="1" s="1"/>
  <c r="BJ534" i="1" a="1"/>
  <c r="BJ534" i="1" s="1"/>
  <c r="BF534" i="1" a="1"/>
  <c r="BF534" i="1" s="1"/>
  <c r="BG534" i="1" a="1"/>
  <c r="BG534" i="1" s="1"/>
  <c r="BI534" i="1" a="1"/>
  <c r="BI534" i="1" s="1"/>
  <c r="BH534" i="1" a="1"/>
  <c r="BH534" i="1" s="1"/>
  <c r="BF529" i="1" a="1"/>
  <c r="BF529" i="1" s="1"/>
  <c r="BG529" i="1" a="1"/>
  <c r="BG529" i="1" s="1"/>
  <c r="BH529" i="1" a="1"/>
  <c r="BH529" i="1" s="1"/>
  <c r="BJ529" i="1" a="1"/>
  <c r="BJ529" i="1" s="1"/>
  <c r="BI529" i="1" a="1"/>
  <c r="BI529" i="1" s="1"/>
  <c r="BC521" i="1" a="1"/>
  <c r="BC521" i="1" s="1"/>
  <c r="BF521" i="1" a="1"/>
  <c r="BF521" i="1" s="1"/>
  <c r="BG521" i="1" a="1"/>
  <c r="BG521" i="1" s="1"/>
  <c r="BH521" i="1" a="1"/>
  <c r="BH521" i="1" s="1"/>
  <c r="BJ521" i="1" a="1"/>
  <c r="BJ521" i="1" s="1"/>
  <c r="BI521" i="1" a="1"/>
  <c r="BI521" i="1" s="1"/>
  <c r="BA519" i="1" a="1"/>
  <c r="BA519" i="1" s="1"/>
  <c r="BF519" i="1" a="1"/>
  <c r="BF519" i="1" s="1"/>
  <c r="BG519" i="1" a="1"/>
  <c r="BG519" i="1" s="1"/>
  <c r="BH519" i="1" a="1"/>
  <c r="BH519" i="1" s="1"/>
  <c r="BI519" i="1" a="1"/>
  <c r="BI519" i="1" s="1"/>
  <c r="BJ519" i="1" a="1"/>
  <c r="BJ519" i="1" s="1"/>
  <c r="BG517" i="1" a="1"/>
  <c r="BG517" i="1" s="1"/>
  <c r="BH517" i="1" a="1"/>
  <c r="BH517" i="1" s="1"/>
  <c r="BI517" i="1" a="1"/>
  <c r="BI517" i="1" s="1"/>
  <c r="BJ517" i="1" a="1"/>
  <c r="BJ517" i="1" s="1"/>
  <c r="BF517" i="1" a="1"/>
  <c r="BF517" i="1" s="1"/>
  <c r="BF513" i="1" a="1"/>
  <c r="BF513" i="1" s="1"/>
  <c r="BG513" i="1" a="1"/>
  <c r="BG513" i="1" s="1"/>
  <c r="BH513" i="1" a="1"/>
  <c r="BH513" i="1" s="1"/>
  <c r="BJ513" i="1" a="1"/>
  <c r="BJ513" i="1" s="1"/>
  <c r="BI513" i="1" a="1"/>
  <c r="BI513" i="1" s="1"/>
  <c r="BG509" i="1" a="1"/>
  <c r="BG509" i="1" s="1"/>
  <c r="BH509" i="1" a="1"/>
  <c r="BH509" i="1" s="1"/>
  <c r="BI509" i="1" a="1"/>
  <c r="BI509" i="1" s="1"/>
  <c r="BJ509" i="1" a="1"/>
  <c r="BJ509" i="1" s="1"/>
  <c r="BF509" i="1" a="1"/>
  <c r="BF509" i="1" s="1"/>
  <c r="BC505" i="1" a="1"/>
  <c r="BC505" i="1" s="1"/>
  <c r="BF505" i="1" a="1"/>
  <c r="BF505" i="1" s="1"/>
  <c r="BG505" i="1" a="1"/>
  <c r="BG505" i="1" s="1"/>
  <c r="BH505" i="1" a="1"/>
  <c r="BH505" i="1" s="1"/>
  <c r="BJ505" i="1" a="1"/>
  <c r="BJ505" i="1" s="1"/>
  <c r="BI505" i="1" a="1"/>
  <c r="BI505" i="1" s="1"/>
  <c r="BG498" i="1" a="1"/>
  <c r="BG498" i="1" s="1"/>
  <c r="BH498" i="1" a="1"/>
  <c r="BH498" i="1" s="1"/>
  <c r="BI498" i="1" a="1"/>
  <c r="BI498" i="1" s="1"/>
  <c r="BJ498" i="1" a="1"/>
  <c r="BJ498" i="1" s="1"/>
  <c r="BF498" i="1" a="1"/>
  <c r="BF498" i="1" s="1"/>
  <c r="BJ490" i="1" a="1"/>
  <c r="BJ490" i="1" s="1"/>
  <c r="BF490" i="1" a="1"/>
  <c r="BF490" i="1" s="1"/>
  <c r="BG490" i="1" a="1"/>
  <c r="BG490" i="1" s="1"/>
  <c r="BI490" i="1" a="1"/>
  <c r="BI490" i="1" s="1"/>
  <c r="BH490" i="1" a="1"/>
  <c r="BH490" i="1" s="1"/>
  <c r="BC488" i="1" a="1"/>
  <c r="BC488" i="1" s="1"/>
  <c r="BG488" i="1" a="1"/>
  <c r="BG488" i="1" s="1"/>
  <c r="BH488" i="1" a="1"/>
  <c r="BH488" i="1" s="1"/>
  <c r="BI488" i="1" a="1"/>
  <c r="BI488" i="1" s="1"/>
  <c r="BJ488" i="1" a="1"/>
  <c r="BJ488" i="1" s="1"/>
  <c r="BF488" i="1" a="1"/>
  <c r="BF488" i="1" s="1"/>
  <c r="BJ486" i="1" a="1"/>
  <c r="BJ486" i="1" s="1"/>
  <c r="BF486" i="1" a="1"/>
  <c r="BF486" i="1" s="1"/>
  <c r="BG486" i="1" a="1"/>
  <c r="BG486" i="1" s="1"/>
  <c r="BI486" i="1" a="1"/>
  <c r="BI486" i="1" s="1"/>
  <c r="BH486" i="1" a="1"/>
  <c r="BH486" i="1" s="1"/>
  <c r="BH476" i="1" a="1"/>
  <c r="BH476" i="1" s="1"/>
  <c r="BI476" i="1" a="1"/>
  <c r="BI476" i="1" s="1"/>
  <c r="BJ476" i="1" a="1"/>
  <c r="BJ476" i="1" s="1"/>
  <c r="BF476" i="1" a="1"/>
  <c r="BF476" i="1" s="1"/>
  <c r="BG476" i="1" a="1"/>
  <c r="BG476" i="1" s="1"/>
  <c r="BF459" i="1" a="1"/>
  <c r="BF459" i="1" s="1"/>
  <c r="BG459" i="1" a="1"/>
  <c r="BG459" i="1" s="1"/>
  <c r="BH459" i="1" a="1"/>
  <c r="BH459" i="1" s="1"/>
  <c r="BI459" i="1" a="1"/>
  <c r="BI459" i="1" s="1"/>
  <c r="BJ459" i="1" a="1"/>
  <c r="BJ459" i="1" s="1"/>
  <c r="BC457" i="1" a="1"/>
  <c r="BC457" i="1" s="1"/>
  <c r="BH457" i="1" a="1"/>
  <c r="BH457" i="1" s="1"/>
  <c r="BI457" i="1" a="1"/>
  <c r="BI457" i="1" s="1"/>
  <c r="BJ457" i="1" a="1"/>
  <c r="BJ457" i="1" s="1"/>
  <c r="BG457" i="1" a="1"/>
  <c r="BG457" i="1" s="1"/>
  <c r="BF457" i="1" a="1"/>
  <c r="BF457" i="1" s="1"/>
  <c r="BC449" i="1" a="1"/>
  <c r="BC449" i="1" s="1"/>
  <c r="BH449" i="1" a="1"/>
  <c r="BH449" i="1" s="1"/>
  <c r="BI449" i="1" a="1"/>
  <c r="BI449" i="1" s="1"/>
  <c r="BJ449" i="1" a="1"/>
  <c r="BJ449" i="1" s="1"/>
  <c r="BG449" i="1" a="1"/>
  <c r="BG449" i="1" s="1"/>
  <c r="BF449" i="1" a="1"/>
  <c r="BF449" i="1" s="1"/>
  <c r="BC447" i="1" a="1"/>
  <c r="BC447" i="1" s="1"/>
  <c r="BJ447" i="1" a="1"/>
  <c r="BJ447" i="1" s="1"/>
  <c r="BF447" i="1" a="1"/>
  <c r="BF447" i="1" s="1"/>
  <c r="BG447" i="1" a="1"/>
  <c r="BG447" i="1" s="1"/>
  <c r="BI447" i="1" a="1"/>
  <c r="BI447" i="1" s="1"/>
  <c r="BH447" i="1" a="1"/>
  <c r="BH447" i="1" s="1"/>
  <c r="CN441" i="1" a="1"/>
  <c r="CN441" i="1" s="1"/>
  <c r="BF440" i="1" a="1"/>
  <c r="BF440" i="1" s="1"/>
  <c r="BG440" i="1" a="1"/>
  <c r="BG440" i="1" s="1"/>
  <c r="BH440" i="1" a="1"/>
  <c r="BH440" i="1" s="1"/>
  <c r="BI440" i="1" a="1"/>
  <c r="BI440" i="1" s="1"/>
  <c r="BJ440" i="1" a="1"/>
  <c r="BJ440" i="1" s="1"/>
  <c r="CN439" i="1" a="1"/>
  <c r="CN439" i="1" s="1"/>
  <c r="BI428" i="1" a="1"/>
  <c r="BI428" i="1" s="1"/>
  <c r="BJ428" i="1" a="1"/>
  <c r="BJ428" i="1" s="1"/>
  <c r="BF428" i="1" a="1"/>
  <c r="BF428" i="1" s="1"/>
  <c r="BH428" i="1" a="1"/>
  <c r="BH428" i="1" s="1"/>
  <c r="BG428" i="1" a="1"/>
  <c r="BG428" i="1" s="1"/>
  <c r="BB426" i="1" a="1"/>
  <c r="BB426" i="1" s="1"/>
  <c r="BF426" i="1" a="1"/>
  <c r="BF426" i="1" s="1"/>
  <c r="BG426" i="1" a="1"/>
  <c r="BG426" i="1" s="1"/>
  <c r="BH426" i="1" a="1"/>
  <c r="BH426" i="1" s="1"/>
  <c r="BJ426" i="1" a="1"/>
  <c r="BJ426" i="1" s="1"/>
  <c r="BI426" i="1" a="1"/>
  <c r="BI426" i="1" s="1"/>
  <c r="BD407" i="1" a="1"/>
  <c r="BD407" i="1" s="1"/>
  <c r="BJ407" i="1" a="1"/>
  <c r="BJ407" i="1" s="1"/>
  <c r="BF407" i="1" a="1"/>
  <c r="BF407" i="1" s="1"/>
  <c r="BG407" i="1" a="1"/>
  <c r="BG407" i="1" s="1"/>
  <c r="BI407" i="1" a="1"/>
  <c r="BI407" i="1" s="1"/>
  <c r="BH407" i="1" a="1"/>
  <c r="BH407" i="1" s="1"/>
  <c r="CN401" i="1" a="1"/>
  <c r="CN401" i="1" s="1"/>
  <c r="BB394" i="1" a="1"/>
  <c r="BB394" i="1" s="1"/>
  <c r="BG394" i="1" a="1"/>
  <c r="BG394" i="1" s="1"/>
  <c r="BH394" i="1" a="1"/>
  <c r="BH394" i="1" s="1"/>
  <c r="BI394" i="1" a="1"/>
  <c r="BI394" i="1" s="1"/>
  <c r="BJ394" i="1" a="1"/>
  <c r="BJ394" i="1" s="1"/>
  <c r="BF394" i="1" a="1"/>
  <c r="BF394" i="1" s="1"/>
  <c r="CK393" i="1" a="1"/>
  <c r="CK393" i="1" s="1"/>
  <c r="CM391" i="1" a="1"/>
  <c r="CM391" i="1" s="1"/>
  <c r="BB384" i="1" a="1"/>
  <c r="BB384" i="1" s="1"/>
  <c r="BG384" i="1" a="1"/>
  <c r="BG384" i="1" s="1"/>
  <c r="BH384" i="1" a="1"/>
  <c r="BH384" i="1" s="1"/>
  <c r="BI384" i="1" a="1"/>
  <c r="BI384" i="1" s="1"/>
  <c r="BJ384" i="1" a="1"/>
  <c r="BJ384" i="1" s="1"/>
  <c r="BF384" i="1" a="1"/>
  <c r="BF384" i="1" s="1"/>
  <c r="BC373" i="1" a="1"/>
  <c r="BC373" i="1" s="1"/>
  <c r="BJ373" i="1" a="1"/>
  <c r="BJ373" i="1" s="1"/>
  <c r="BF373" i="1" a="1"/>
  <c r="BF373" i="1" s="1"/>
  <c r="BG373" i="1" a="1"/>
  <c r="BG373" i="1" s="1"/>
  <c r="BI373" i="1" a="1"/>
  <c r="BI373" i="1" s="1"/>
  <c r="BH373" i="1" a="1"/>
  <c r="BH373" i="1" s="1"/>
  <c r="BA364" i="1" a="1"/>
  <c r="BA364" i="1" s="1"/>
  <c r="BI364" i="1" a="1"/>
  <c r="BI364" i="1" s="1"/>
  <c r="BJ364" i="1" a="1"/>
  <c r="BJ364" i="1" s="1"/>
  <c r="BF364" i="1" a="1"/>
  <c r="BF364" i="1" s="1"/>
  <c r="BG364" i="1" a="1"/>
  <c r="BG364" i="1" s="1"/>
  <c r="BH364" i="1" a="1"/>
  <c r="BH364" i="1" s="1"/>
  <c r="BF357" i="1" a="1"/>
  <c r="BF357" i="1" s="1"/>
  <c r="BG357" i="1" a="1"/>
  <c r="BG357" i="1" s="1"/>
  <c r="BH357" i="1" a="1"/>
  <c r="BH357" i="1" s="1"/>
  <c r="BJ357" i="1" a="1"/>
  <c r="BJ357" i="1" s="1"/>
  <c r="BI357" i="1" a="1"/>
  <c r="BI357" i="1" s="1"/>
  <c r="BC350" i="1" a="1"/>
  <c r="BC350" i="1" s="1"/>
  <c r="BI350" i="1" a="1"/>
  <c r="BI350" i="1" s="1"/>
  <c r="BJ350" i="1" a="1"/>
  <c r="BJ350" i="1" s="1"/>
  <c r="BF350" i="1" a="1"/>
  <c r="BF350" i="1" s="1"/>
  <c r="BG350" i="1" a="1"/>
  <c r="BG350" i="1" s="1"/>
  <c r="BH350" i="1" a="1"/>
  <c r="BH350" i="1" s="1"/>
  <c r="BG344" i="1" a="1"/>
  <c r="BG344" i="1" s="1"/>
  <c r="BH344" i="1" a="1"/>
  <c r="BH344" i="1" s="1"/>
  <c r="BI344" i="1" a="1"/>
  <c r="BI344" i="1" s="1"/>
  <c r="BJ344" i="1" a="1"/>
  <c r="BJ344" i="1" s="1"/>
  <c r="BF344" i="1" a="1"/>
  <c r="BF344" i="1" s="1"/>
  <c r="CN341" i="1" a="1"/>
  <c r="CN341" i="1" s="1"/>
  <c r="BC336" i="1" a="1"/>
  <c r="BC336" i="1" s="1"/>
  <c r="BF336" i="1" a="1"/>
  <c r="BF336" i="1" s="1"/>
  <c r="BG336" i="1" a="1"/>
  <c r="BG336" i="1" s="1"/>
  <c r="BH336" i="1" a="1"/>
  <c r="BH336" i="1" s="1"/>
  <c r="BJ336" i="1" a="1"/>
  <c r="BJ336" i="1" s="1"/>
  <c r="BI336" i="1" a="1"/>
  <c r="BI336" i="1" s="1"/>
  <c r="BH328" i="1" a="1"/>
  <c r="BH328" i="1" s="1"/>
  <c r="BI328" i="1" a="1"/>
  <c r="BI328" i="1" s="1"/>
  <c r="BJ328" i="1" a="1"/>
  <c r="BJ328" i="1" s="1"/>
  <c r="BG328" i="1" a="1"/>
  <c r="BG328" i="1" s="1"/>
  <c r="BF328" i="1" a="1"/>
  <c r="BF328" i="1" s="1"/>
  <c r="BA326" i="1" a="1"/>
  <c r="BA326" i="1" s="1"/>
  <c r="BF326" i="1" a="1"/>
  <c r="BF326" i="1" s="1"/>
  <c r="BG326" i="1" a="1"/>
  <c r="BG326" i="1" s="1"/>
  <c r="BH326" i="1" a="1"/>
  <c r="BH326" i="1" s="1"/>
  <c r="BI326" i="1" a="1"/>
  <c r="BI326" i="1" s="1"/>
  <c r="BJ326" i="1" a="1"/>
  <c r="BJ326" i="1" s="1"/>
  <c r="CM316" i="1" a="1"/>
  <c r="CM316" i="1" s="1"/>
  <c r="BB312" i="1" a="1"/>
  <c r="BB312" i="1" s="1"/>
  <c r="BG312" i="1" a="1"/>
  <c r="BG312" i="1" s="1"/>
  <c r="BH312" i="1" a="1"/>
  <c r="BH312" i="1" s="1"/>
  <c r="BI312" i="1" a="1"/>
  <c r="BI312" i="1" s="1"/>
  <c r="BF312" i="1" a="1"/>
  <c r="BF312" i="1" s="1"/>
  <c r="BJ312" i="1" a="1"/>
  <c r="BJ312" i="1" s="1"/>
  <c r="BF295" i="1" a="1"/>
  <c r="BF295" i="1" s="1"/>
  <c r="BG295" i="1" a="1"/>
  <c r="BG295" i="1" s="1"/>
  <c r="BH295" i="1" a="1"/>
  <c r="BH295" i="1" s="1"/>
  <c r="BI295" i="1" a="1"/>
  <c r="BI295" i="1" s="1"/>
  <c r="BJ295" i="1" a="1"/>
  <c r="BJ295" i="1" s="1"/>
  <c r="BC289" i="1" a="1"/>
  <c r="BC289" i="1" s="1"/>
  <c r="BI289" i="1" a="1"/>
  <c r="BI289" i="1" s="1"/>
  <c r="BJ289" i="1" a="1"/>
  <c r="BJ289" i="1" s="1"/>
  <c r="BF289" i="1" a="1"/>
  <c r="BF289" i="1" s="1"/>
  <c r="BG289" i="1" a="1"/>
  <c r="BG289" i="1" s="1"/>
  <c r="BH289" i="1" a="1"/>
  <c r="BH289" i="1" s="1"/>
  <c r="BC278" i="1" a="1"/>
  <c r="BC278" i="1" s="1"/>
  <c r="BH278" i="1" a="1"/>
  <c r="BH278" i="1" s="1"/>
  <c r="BI278" i="1" a="1"/>
  <c r="BI278" i="1" s="1"/>
  <c r="BJ278" i="1" a="1"/>
  <c r="BJ278" i="1" s="1"/>
  <c r="BF278" i="1" a="1"/>
  <c r="BF278" i="1" s="1"/>
  <c r="BG278" i="1" a="1"/>
  <c r="BG278" i="1" s="1"/>
  <c r="BB276" i="1" a="1"/>
  <c r="BB276" i="1" s="1"/>
  <c r="BG276" i="1" a="1"/>
  <c r="BG276" i="1" s="1"/>
  <c r="BH276" i="1" a="1"/>
  <c r="BH276" i="1" s="1"/>
  <c r="BI276" i="1" a="1"/>
  <c r="BI276" i="1" s="1"/>
  <c r="BJ276" i="1" a="1"/>
  <c r="BJ276" i="1" s="1"/>
  <c r="BF276" i="1" a="1"/>
  <c r="BF276" i="1" s="1"/>
  <c r="BC272" i="1" a="1"/>
  <c r="BC272" i="1" s="1"/>
  <c r="BJ272" i="1" a="1"/>
  <c r="BJ272" i="1" s="1"/>
  <c r="BF272" i="1" a="1"/>
  <c r="BF272" i="1" s="1"/>
  <c r="BG272" i="1" a="1"/>
  <c r="BG272" i="1" s="1"/>
  <c r="BI272" i="1" a="1"/>
  <c r="BI272" i="1" s="1"/>
  <c r="BH272" i="1" a="1"/>
  <c r="BH272" i="1" s="1"/>
  <c r="BE270" i="1" a="1"/>
  <c r="BE270" i="1" s="1"/>
  <c r="BI270" i="1" a="1"/>
  <c r="BI270" i="1" s="1"/>
  <c r="BJ270" i="1" a="1"/>
  <c r="BJ270" i="1" s="1"/>
  <c r="BF270" i="1" a="1"/>
  <c r="BF270" i="1" s="1"/>
  <c r="BH270" i="1" a="1"/>
  <c r="BH270" i="1" s="1"/>
  <c r="BG270" i="1" a="1"/>
  <c r="BG270" i="1" s="1"/>
  <c r="BF268" i="1" a="1"/>
  <c r="BF268" i="1" s="1"/>
  <c r="BG268" i="1" a="1"/>
  <c r="BG268" i="1" s="1"/>
  <c r="BH268" i="1" a="1"/>
  <c r="BH268" i="1" s="1"/>
  <c r="BI268" i="1" a="1"/>
  <c r="BI268" i="1" s="1"/>
  <c r="BJ268" i="1" a="1"/>
  <c r="BJ268" i="1" s="1"/>
  <c r="BC264" i="1" a="1"/>
  <c r="BC264" i="1" s="1"/>
  <c r="BH264" i="1" a="1"/>
  <c r="BH264" i="1" s="1"/>
  <c r="BI264" i="1" a="1"/>
  <c r="BI264" i="1" s="1"/>
  <c r="BJ264" i="1" a="1"/>
  <c r="BJ264" i="1" s="1"/>
  <c r="BG264" i="1" a="1"/>
  <c r="BG264" i="1" s="1"/>
  <c r="BF264" i="1" a="1"/>
  <c r="BF264" i="1" s="1"/>
  <c r="CK234" i="1" a="1"/>
  <c r="CK234" i="1" s="1"/>
  <c r="BF233" i="1" a="1"/>
  <c r="BF233" i="1" s="1"/>
  <c r="BG233" i="1" a="1"/>
  <c r="BG233" i="1" s="1"/>
  <c r="BH233" i="1" a="1"/>
  <c r="BH233" i="1" s="1"/>
  <c r="BJ233" i="1" a="1"/>
  <c r="BJ233" i="1" s="1"/>
  <c r="BI233" i="1" a="1"/>
  <c r="BI233" i="1" s="1"/>
  <c r="BC229" i="1" a="1"/>
  <c r="BC229" i="1" s="1"/>
  <c r="BH229" i="1" a="1"/>
  <c r="BH229" i="1" s="1"/>
  <c r="BI229" i="1" a="1"/>
  <c r="BI229" i="1" s="1"/>
  <c r="BJ229" i="1" a="1"/>
  <c r="BJ229" i="1" s="1"/>
  <c r="BG229" i="1" a="1"/>
  <c r="BG229" i="1" s="1"/>
  <c r="BF229" i="1" a="1"/>
  <c r="BF229" i="1" s="1"/>
  <c r="BJ226" i="1" a="1"/>
  <c r="BJ226" i="1" s="1"/>
  <c r="BF226" i="1" a="1"/>
  <c r="BF226" i="1" s="1"/>
  <c r="BG226" i="1" a="1"/>
  <c r="BG226" i="1" s="1"/>
  <c r="BI226" i="1" a="1"/>
  <c r="BI226" i="1" s="1"/>
  <c r="BH226" i="1" a="1"/>
  <c r="BH226" i="1" s="1"/>
  <c r="BB217" i="1" a="1"/>
  <c r="BB217" i="1" s="1"/>
  <c r="BF217" i="1" a="1"/>
  <c r="BF217" i="1" s="1"/>
  <c r="BG217" i="1" a="1"/>
  <c r="BG217" i="1" s="1"/>
  <c r="BH217" i="1" a="1"/>
  <c r="BH217" i="1" s="1"/>
  <c r="BJ217" i="1" a="1"/>
  <c r="BJ217" i="1" s="1"/>
  <c r="BI217" i="1" a="1"/>
  <c r="BI217" i="1" s="1"/>
  <c r="CL214" i="1" a="1"/>
  <c r="CL214" i="1" s="1"/>
  <c r="BC213" i="1" a="1"/>
  <c r="BC213" i="1" s="1"/>
  <c r="BI213" i="1" a="1"/>
  <c r="BI213" i="1" s="1"/>
  <c r="BJ213" i="1" a="1"/>
  <c r="BJ213" i="1" s="1"/>
  <c r="BF213" i="1" a="1"/>
  <c r="BF213" i="1" s="1"/>
  <c r="BH213" i="1" a="1"/>
  <c r="BH213" i="1" s="1"/>
  <c r="BG213" i="1" a="1"/>
  <c r="BG213" i="1" s="1"/>
  <c r="BC211" i="1" a="1"/>
  <c r="BC211" i="1" s="1"/>
  <c r="BF211" i="1" a="1"/>
  <c r="BF211" i="1" s="1"/>
  <c r="BG211" i="1" a="1"/>
  <c r="BG211" i="1" s="1"/>
  <c r="BH211" i="1" a="1"/>
  <c r="BH211" i="1" s="1"/>
  <c r="BI211" i="1" a="1"/>
  <c r="BI211" i="1" s="1"/>
  <c r="BJ211" i="1" a="1"/>
  <c r="BJ211" i="1" s="1"/>
  <c r="BE204" i="1" a="1"/>
  <c r="BE204" i="1" s="1"/>
  <c r="BJ204" i="1" a="1"/>
  <c r="BJ204" i="1" s="1"/>
  <c r="BF204" i="1" a="1"/>
  <c r="BF204" i="1" s="1"/>
  <c r="BG204" i="1" a="1"/>
  <c r="BG204" i="1" s="1"/>
  <c r="BI204" i="1" a="1"/>
  <c r="BI204" i="1" s="1"/>
  <c r="BH204" i="1" a="1"/>
  <c r="BH204" i="1" s="1"/>
  <c r="BC191" i="1" a="1"/>
  <c r="BC191" i="1" s="1"/>
  <c r="BF191" i="1" a="1"/>
  <c r="BF191" i="1" s="1"/>
  <c r="BG191" i="1" a="1"/>
  <c r="BG191" i="1" s="1"/>
  <c r="BH191" i="1" a="1"/>
  <c r="BH191" i="1" s="1"/>
  <c r="BJ191" i="1" a="1"/>
  <c r="BJ191" i="1" s="1"/>
  <c r="BI191" i="1" a="1"/>
  <c r="BI191" i="1" s="1"/>
  <c r="BB169" i="1" a="1"/>
  <c r="BB169" i="1" s="1"/>
  <c r="BH169" i="1" a="1"/>
  <c r="BH169" i="1" s="1"/>
  <c r="BI169" i="1" a="1"/>
  <c r="BI169" i="1" s="1"/>
  <c r="BJ169" i="1" a="1"/>
  <c r="BJ169" i="1" s="1"/>
  <c r="BF169" i="1" a="1"/>
  <c r="BF169" i="1" s="1"/>
  <c r="BG169" i="1" a="1"/>
  <c r="BG169" i="1" s="1"/>
  <c r="BD167" i="1" a="1"/>
  <c r="BD167" i="1" s="1"/>
  <c r="BF167" i="1" a="1"/>
  <c r="BF167" i="1" s="1"/>
  <c r="BG167" i="1" a="1"/>
  <c r="BG167" i="1" s="1"/>
  <c r="BI167" i="1" a="1"/>
  <c r="BI167" i="1" s="1"/>
  <c r="BH167" i="1" a="1"/>
  <c r="BH167" i="1" s="1"/>
  <c r="BJ167" i="1" a="1"/>
  <c r="BJ167" i="1" s="1"/>
  <c r="BC163" i="1" a="1"/>
  <c r="BC163" i="1" s="1"/>
  <c r="BG163" i="1" a="1"/>
  <c r="BG163" i="1" s="1"/>
  <c r="BH163" i="1" a="1"/>
  <c r="BH163" i="1" s="1"/>
  <c r="BJ163" i="1" a="1"/>
  <c r="BJ163" i="1" s="1"/>
  <c r="BF163" i="1" a="1"/>
  <c r="BF163" i="1" s="1"/>
  <c r="BI163" i="1" a="1"/>
  <c r="BI163" i="1" s="1"/>
  <c r="BH151" i="1" a="1"/>
  <c r="BH151" i="1" s="1"/>
  <c r="BI151" i="1" a="1"/>
  <c r="BI151" i="1" s="1"/>
  <c r="BJ151" i="1" a="1"/>
  <c r="BJ151" i="1" s="1"/>
  <c r="BF151" i="1" a="1"/>
  <c r="BF151" i="1" s="1"/>
  <c r="BG151" i="1" a="1"/>
  <c r="BG151" i="1" s="1"/>
  <c r="BF147" i="1" a="1"/>
  <c r="BF147" i="1" s="1"/>
  <c r="BG147" i="1" a="1"/>
  <c r="BG147" i="1" s="1"/>
  <c r="BH147" i="1" a="1"/>
  <c r="BH147" i="1" s="1"/>
  <c r="BI147" i="1" a="1"/>
  <c r="BI147" i="1" s="1"/>
  <c r="BJ147" i="1" a="1"/>
  <c r="BJ147" i="1" s="1"/>
  <c r="BE131" i="1" a="1"/>
  <c r="BE131" i="1" s="1"/>
  <c r="BJ130" i="1" a="1"/>
  <c r="BJ130" i="1" s="1"/>
  <c r="BG130" i="1" a="1"/>
  <c r="BG130" i="1" s="1"/>
  <c r="BF130" i="1" a="1"/>
  <c r="BF130" i="1" s="1"/>
  <c r="BH130" i="1" a="1"/>
  <c r="BH130" i="1" s="1"/>
  <c r="BI130" i="1" a="1"/>
  <c r="BI130" i="1" s="1"/>
  <c r="BB126" i="1" a="1"/>
  <c r="BB126" i="1" s="1"/>
  <c r="BF126" i="1" a="1"/>
  <c r="BF126" i="1" s="1"/>
  <c r="BG126" i="1" a="1"/>
  <c r="BG126" i="1" s="1"/>
  <c r="BH126" i="1" a="1"/>
  <c r="BH126" i="1" s="1"/>
  <c r="BI126" i="1" a="1"/>
  <c r="BI126" i="1" s="1"/>
  <c r="BJ126" i="1" a="1"/>
  <c r="BJ126" i="1" s="1"/>
  <c r="BE125" i="1" a="1"/>
  <c r="BE125" i="1" s="1"/>
  <c r="BF121" i="1" a="1"/>
  <c r="BF121" i="1" s="1"/>
  <c r="BG121" i="1" a="1"/>
  <c r="BG121" i="1" s="1"/>
  <c r="BH121" i="1" a="1"/>
  <c r="BH121" i="1" s="1"/>
  <c r="BI121" i="1" a="1"/>
  <c r="BI121" i="1" s="1"/>
  <c r="BJ121" i="1" a="1"/>
  <c r="BJ121" i="1" s="1"/>
  <c r="BE105" i="1" a="1"/>
  <c r="BE105" i="1" s="1"/>
  <c r="BH105" i="1" a="1"/>
  <c r="BH105" i="1" s="1"/>
  <c r="BI105" i="1" a="1"/>
  <c r="BI105" i="1" s="1"/>
  <c r="BJ105" i="1" a="1"/>
  <c r="BJ105" i="1" s="1"/>
  <c r="BG105" i="1" a="1"/>
  <c r="BG105" i="1" s="1"/>
  <c r="BF105" i="1" a="1"/>
  <c r="BF105" i="1" s="1"/>
  <c r="BB93" i="1" a="1"/>
  <c r="BB93" i="1" s="1"/>
  <c r="BJ93" i="1" a="1"/>
  <c r="BJ93" i="1" s="1"/>
  <c r="BG93" i="1" a="1"/>
  <c r="BG93" i="1" s="1"/>
  <c r="BH93" i="1" a="1"/>
  <c r="BH93" i="1" s="1"/>
  <c r="BI93" i="1" a="1"/>
  <c r="BI93" i="1" s="1"/>
  <c r="BF93" i="1" a="1"/>
  <c r="BF93" i="1" s="1"/>
  <c r="BJ85" i="1" a="1"/>
  <c r="BJ85" i="1" s="1"/>
  <c r="BF85" i="1" a="1"/>
  <c r="BF85" i="1" s="1"/>
  <c r="BG85" i="1" a="1"/>
  <c r="BG85" i="1" s="1"/>
  <c r="BH85" i="1" a="1"/>
  <c r="BH85" i="1" s="1"/>
  <c r="BI85" i="1" a="1"/>
  <c r="BI85" i="1" s="1"/>
  <c r="BF75" i="1" a="1"/>
  <c r="BF75" i="1" s="1"/>
  <c r="BG75" i="1" a="1"/>
  <c r="BG75" i="1" s="1"/>
  <c r="BH75" i="1" a="1"/>
  <c r="BH75" i="1" s="1"/>
  <c r="BI75" i="1" a="1"/>
  <c r="BI75" i="1" s="1"/>
  <c r="BJ75" i="1" a="1"/>
  <c r="BJ75" i="1" s="1"/>
  <c r="BF66" i="1" a="1"/>
  <c r="BF66" i="1" s="1"/>
  <c r="BG66" i="1" a="1"/>
  <c r="BG66" i="1" s="1"/>
  <c r="BH66" i="1" a="1"/>
  <c r="BH66" i="1" s="1"/>
  <c r="BI66" i="1" a="1"/>
  <c r="BI66" i="1" s="1"/>
  <c r="BJ66" i="1" a="1"/>
  <c r="BJ66" i="1" s="1"/>
  <c r="BB62" i="1" a="1"/>
  <c r="BB62" i="1" s="1"/>
  <c r="BJ62" i="1" a="1"/>
  <c r="BJ62" i="1" s="1"/>
  <c r="BG62" i="1" a="1"/>
  <c r="BG62" i="1" s="1"/>
  <c r="BH62" i="1" a="1"/>
  <c r="BH62" i="1" s="1"/>
  <c r="BI62" i="1" a="1"/>
  <c r="BI62" i="1" s="1"/>
  <c r="BF62" i="1" a="1"/>
  <c r="BF62" i="1" s="1"/>
  <c r="BC44" i="1" a="1"/>
  <c r="BC44" i="1" s="1"/>
  <c r="BI44" i="1" a="1"/>
  <c r="BI44" i="1" s="1"/>
  <c r="BF44" i="1" a="1"/>
  <c r="BF44" i="1" s="1"/>
  <c r="BG44" i="1" a="1"/>
  <c r="BG44" i="1" s="1"/>
  <c r="BH44" i="1" a="1"/>
  <c r="BH44" i="1" s="1"/>
  <c r="BJ44" i="1" a="1"/>
  <c r="BJ44" i="1" s="1"/>
  <c r="BC42" i="1" a="1"/>
  <c r="BC42" i="1" s="1"/>
  <c r="BF42" i="1" a="1"/>
  <c r="BF42" i="1" s="1"/>
  <c r="BI42" i="1" a="1"/>
  <c r="BI42" i="1" s="1"/>
  <c r="BJ42" i="1" a="1"/>
  <c r="BJ42" i="1" s="1"/>
  <c r="BG42" i="1" a="1"/>
  <c r="BG42" i="1" s="1"/>
  <c r="BH42" i="1" a="1"/>
  <c r="BH42" i="1" s="1"/>
  <c r="BJ40" i="1" a="1"/>
  <c r="BJ40" i="1" s="1"/>
  <c r="BF40" i="1" a="1"/>
  <c r="BF40" i="1" s="1"/>
  <c r="BG40" i="1" a="1"/>
  <c r="BG40" i="1" s="1"/>
  <c r="BH40" i="1" a="1"/>
  <c r="BH40" i="1" s="1"/>
  <c r="BI40" i="1" a="1"/>
  <c r="BI40" i="1" s="1"/>
  <c r="BG1021" i="1" a="1"/>
  <c r="BG1021" i="1" s="1"/>
  <c r="BF1000" i="1" a="1"/>
  <c r="BF1000" i="1" s="1"/>
  <c r="BF989" i="1" a="1"/>
  <c r="BF989" i="1" s="1"/>
  <c r="BJ978" i="1" a="1"/>
  <c r="BJ978" i="1" s="1"/>
  <c r="BJ968" i="1" a="1"/>
  <c r="BJ968" i="1" s="1"/>
  <c r="BG959" i="1" a="1"/>
  <c r="BG959" i="1" s="1"/>
  <c r="BF949" i="1" a="1"/>
  <c r="BF949" i="1" s="1"/>
  <c r="BF883" i="1" a="1"/>
  <c r="BF883" i="1" s="1"/>
  <c r="BI588" i="1" a="1"/>
  <c r="BI588" i="1" s="1"/>
  <c r="BA1022" i="1" a="1"/>
  <c r="BA1022" i="1" s="1"/>
  <c r="BF1022" i="1" a="1"/>
  <c r="BF1022" i="1" s="1"/>
  <c r="BG1022" i="1" a="1"/>
  <c r="BG1022" i="1" s="1"/>
  <c r="BH1022" i="1" a="1"/>
  <c r="BH1022" i="1" s="1"/>
  <c r="BJ1022" i="1" a="1"/>
  <c r="BJ1022" i="1" s="1"/>
  <c r="BB958" i="1" a="1"/>
  <c r="BB958" i="1" s="1"/>
  <c r="BG958" i="1" a="1"/>
  <c r="BG958" i="1" s="1"/>
  <c r="BH958" i="1" a="1"/>
  <c r="BH958" i="1" s="1"/>
  <c r="BI958" i="1" a="1"/>
  <c r="BI958" i="1" s="1"/>
  <c r="BJ958" i="1" a="1"/>
  <c r="BJ958" i="1" s="1"/>
  <c r="BA819" i="1" a="1"/>
  <c r="BA819" i="1" s="1"/>
  <c r="BJ819" i="1" a="1"/>
  <c r="BJ819" i="1" s="1"/>
  <c r="BF819" i="1" a="1"/>
  <c r="BF819" i="1" s="1"/>
  <c r="BG819" i="1" a="1"/>
  <c r="BG819" i="1" s="1"/>
  <c r="BH819" i="1" a="1"/>
  <c r="BH819" i="1" s="1"/>
  <c r="BI819" i="1" a="1"/>
  <c r="BI819" i="1" s="1"/>
  <c r="BF811" i="1" a="1"/>
  <c r="BF811" i="1" s="1"/>
  <c r="BG811" i="1" a="1"/>
  <c r="BG811" i="1" s="1"/>
  <c r="BH811" i="1" a="1"/>
  <c r="BH811" i="1" s="1"/>
  <c r="BI811" i="1" a="1"/>
  <c r="BI811" i="1" s="1"/>
  <c r="BJ811" i="1" a="1"/>
  <c r="BJ811" i="1" s="1"/>
  <c r="BF799" i="1" a="1"/>
  <c r="BF799" i="1" s="1"/>
  <c r="BG799" i="1" a="1"/>
  <c r="BG799" i="1" s="1"/>
  <c r="BH799" i="1" a="1"/>
  <c r="BH799" i="1" s="1"/>
  <c r="BI799" i="1" a="1"/>
  <c r="BI799" i="1" s="1"/>
  <c r="BJ799" i="1" a="1"/>
  <c r="BJ799" i="1" s="1"/>
  <c r="BP995" i="1" a="1"/>
  <c r="BP995" i="1" s="1"/>
  <c r="AO995" i="1"/>
  <c r="BF947" i="1" a="1"/>
  <c r="BF947" i="1" s="1"/>
  <c r="BG947" i="1" a="1"/>
  <c r="BG947" i="1" s="1"/>
  <c r="BH947" i="1" a="1"/>
  <c r="BH947" i="1" s="1"/>
  <c r="BJ947" i="1" a="1"/>
  <c r="BJ947" i="1" s="1"/>
  <c r="BB942" i="1" a="1"/>
  <c r="BB942" i="1" s="1"/>
  <c r="BJ942" i="1" a="1"/>
  <c r="BJ942" i="1" s="1"/>
  <c r="BF942" i="1" a="1"/>
  <c r="BF942" i="1" s="1"/>
  <c r="BG942" i="1" a="1"/>
  <c r="BG942" i="1" s="1"/>
  <c r="BI942" i="1" a="1"/>
  <c r="BI942" i="1" s="1"/>
  <c r="BA925" i="1" a="1"/>
  <c r="BA925" i="1" s="1"/>
  <c r="BI925" i="1" a="1"/>
  <c r="BI925" i="1" s="1"/>
  <c r="BJ925" i="1" a="1"/>
  <c r="BJ925" i="1" s="1"/>
  <c r="BF925" i="1" a="1"/>
  <c r="BF925" i="1" s="1"/>
  <c r="BG925" i="1" a="1"/>
  <c r="BG925" i="1" s="1"/>
  <c r="BH925" i="1" a="1"/>
  <c r="BH925" i="1" s="1"/>
  <c r="BB838" i="1" a="1"/>
  <c r="BB838" i="1" s="1"/>
  <c r="BF838" i="1" a="1"/>
  <c r="BF838" i="1" s="1"/>
  <c r="BG838" i="1" a="1"/>
  <c r="BG838" i="1" s="1"/>
  <c r="BH838" i="1" a="1"/>
  <c r="BH838" i="1" s="1"/>
  <c r="BI838" i="1" a="1"/>
  <c r="BI838" i="1" s="1"/>
  <c r="BJ838" i="1" a="1"/>
  <c r="BJ838" i="1" s="1"/>
  <c r="BU830" i="1" a="1"/>
  <c r="BU830" i="1" s="1"/>
  <c r="BW830" i="1" a="1"/>
  <c r="BW830" i="1" s="1"/>
  <c r="BU791" i="1" a="1"/>
  <c r="BU791" i="1" s="1"/>
  <c r="AO791" i="1"/>
  <c r="BW770" i="1" a="1"/>
  <c r="BW770" i="1" s="1"/>
  <c r="AO770" i="1"/>
  <c r="BC666" i="1" a="1"/>
  <c r="BC666" i="1" s="1"/>
  <c r="BI666" i="1" a="1"/>
  <c r="BI666" i="1" s="1"/>
  <c r="BJ666" i="1" a="1"/>
  <c r="BJ666" i="1" s="1"/>
  <c r="BF666" i="1" a="1"/>
  <c r="BF666" i="1" s="1"/>
  <c r="BG666" i="1" a="1"/>
  <c r="BG666" i="1" s="1"/>
  <c r="BH666" i="1" a="1"/>
  <c r="BH666" i="1" s="1"/>
  <c r="BA662" i="1" a="1"/>
  <c r="BA662" i="1" s="1"/>
  <c r="BF662" i="1" a="1"/>
  <c r="BF662" i="1" s="1"/>
  <c r="BG662" i="1" a="1"/>
  <c r="BG662" i="1" s="1"/>
  <c r="BH662" i="1" a="1"/>
  <c r="BH662" i="1" s="1"/>
  <c r="BJ662" i="1" a="1"/>
  <c r="BJ662" i="1" s="1"/>
  <c r="BI662" i="1" a="1"/>
  <c r="BI662" i="1" s="1"/>
  <c r="BC644" i="1" a="1"/>
  <c r="BC644" i="1" s="1"/>
  <c r="BI644" i="1" a="1"/>
  <c r="BI644" i="1" s="1"/>
  <c r="BJ644" i="1" a="1"/>
  <c r="BJ644" i="1" s="1"/>
  <c r="BF644" i="1" a="1"/>
  <c r="BF644" i="1" s="1"/>
  <c r="BH644" i="1" a="1"/>
  <c r="BH644" i="1" s="1"/>
  <c r="BG644" i="1" a="1"/>
  <c r="BG644" i="1" s="1"/>
  <c r="BE28" i="1" a="1"/>
  <c r="BE28" i="1" s="1"/>
  <c r="BG28" i="1" a="1"/>
  <c r="BG28" i="1" s="1"/>
  <c r="BH28" i="1" a="1"/>
  <c r="BH28" i="1" s="1"/>
  <c r="BJ28" i="1" a="1"/>
  <c r="BJ28" i="1" s="1"/>
  <c r="BI28" i="1" a="1"/>
  <c r="BI28" i="1" s="1"/>
  <c r="BF28" i="1" a="1"/>
  <c r="BF28" i="1" s="1"/>
  <c r="BA1020" i="1" a="1"/>
  <c r="BA1020" i="1" s="1"/>
  <c r="BG1020" i="1" a="1"/>
  <c r="BG1020" i="1" s="1"/>
  <c r="BH1020" i="1" a="1"/>
  <c r="BH1020" i="1" s="1"/>
  <c r="BI1020" i="1" a="1"/>
  <c r="BI1020" i="1" s="1"/>
  <c r="BJ1020" i="1" a="1"/>
  <c r="BJ1020" i="1" s="1"/>
  <c r="BF1020" i="1" a="1"/>
  <c r="BF1020" i="1" s="1"/>
  <c r="BS1019" i="1" a="1"/>
  <c r="BS1019" i="1" s="1"/>
  <c r="BV1019" i="1" a="1"/>
  <c r="BV1019" i="1" s="1"/>
  <c r="AO1019" i="1"/>
  <c r="BF1018" i="1" a="1"/>
  <c r="BF1018" i="1" s="1"/>
  <c r="BG1018" i="1" a="1"/>
  <c r="BG1018" i="1" s="1"/>
  <c r="BH1018" i="1" a="1"/>
  <c r="BH1018" i="1" s="1"/>
  <c r="BJ1018" i="1" a="1"/>
  <c r="BJ1018" i="1" s="1"/>
  <c r="BR1015" i="1" a="1"/>
  <c r="BR1015" i="1" s="1"/>
  <c r="BW1015" i="1" a="1"/>
  <c r="BW1015" i="1" s="1"/>
  <c r="AO1015" i="1"/>
  <c r="BC1014" i="1" a="1"/>
  <c r="BC1014" i="1" s="1"/>
  <c r="BJ1014" i="1" a="1"/>
  <c r="BJ1014" i="1" s="1"/>
  <c r="BF1014" i="1" a="1"/>
  <c r="BF1014" i="1" s="1"/>
  <c r="BG1014" i="1" a="1"/>
  <c r="BG1014" i="1" s="1"/>
  <c r="BI1014" i="1" a="1"/>
  <c r="BI1014" i="1" s="1"/>
  <c r="BV1013" i="1" a="1"/>
  <c r="BV1013" i="1" s="1"/>
  <c r="BT1013" i="1" a="1"/>
  <c r="BT1013" i="1" s="1"/>
  <c r="AO1013" i="1"/>
  <c r="BQ1011" i="1" a="1"/>
  <c r="BQ1011" i="1" s="1"/>
  <c r="BX1011" i="1" a="1"/>
  <c r="BX1011" i="1" s="1"/>
  <c r="AO1011" i="1"/>
  <c r="BD1005" i="1" a="1"/>
  <c r="BD1005" i="1" s="1"/>
  <c r="BH1005" i="1" a="1"/>
  <c r="BH1005" i="1" s="1"/>
  <c r="BI1005" i="1" a="1"/>
  <c r="BI1005" i="1" s="1"/>
  <c r="BJ1005" i="1" a="1"/>
  <c r="BJ1005" i="1" s="1"/>
  <c r="BF1005" i="1" a="1"/>
  <c r="BF1005" i="1" s="1"/>
  <c r="BG1005" i="1" a="1"/>
  <c r="BG1005" i="1" s="1"/>
  <c r="CK994" i="1" a="1"/>
  <c r="CK994" i="1" s="1"/>
  <c r="BB993" i="1" a="1"/>
  <c r="BB993" i="1" s="1"/>
  <c r="BI993" i="1" a="1"/>
  <c r="BI993" i="1" s="1"/>
  <c r="BJ993" i="1" a="1"/>
  <c r="BJ993" i="1" s="1"/>
  <c r="BF993" i="1" a="1"/>
  <c r="BF993" i="1" s="1"/>
  <c r="BG993" i="1" a="1"/>
  <c r="BG993" i="1" s="1"/>
  <c r="BH993" i="1" a="1"/>
  <c r="BH993" i="1" s="1"/>
  <c r="CN992" i="1" a="1"/>
  <c r="CN992" i="1" s="1"/>
  <c r="BA991" i="1" a="1"/>
  <c r="BA991" i="1" s="1"/>
  <c r="BF991" i="1" a="1"/>
  <c r="BF991" i="1" s="1"/>
  <c r="BG991" i="1" a="1"/>
  <c r="BG991" i="1" s="1"/>
  <c r="BH991" i="1" a="1"/>
  <c r="BH991" i="1" s="1"/>
  <c r="BI991" i="1" a="1"/>
  <c r="BI991" i="1" s="1"/>
  <c r="BJ991" i="1" a="1"/>
  <c r="BJ991" i="1" s="1"/>
  <c r="BR975" i="1" a="1"/>
  <c r="BR975" i="1" s="1"/>
  <c r="BU975" i="1" a="1"/>
  <c r="BU975" i="1" s="1"/>
  <c r="AO975" i="1"/>
  <c r="BQ964" i="1" a="1"/>
  <c r="BQ964" i="1" s="1"/>
  <c r="BT964" i="1" a="1"/>
  <c r="BT964" i="1" s="1"/>
  <c r="BX964" i="1" a="1"/>
  <c r="BX964" i="1" s="1"/>
  <c r="BC963" i="1" a="1"/>
  <c r="BC963" i="1" s="1"/>
  <c r="BF963" i="1" a="1"/>
  <c r="BF963" i="1" s="1"/>
  <c r="BG963" i="1" a="1"/>
  <c r="BG963" i="1" s="1"/>
  <c r="BH963" i="1" a="1"/>
  <c r="BH963" i="1" s="1"/>
  <c r="BI963" i="1" a="1"/>
  <c r="BI963" i="1" s="1"/>
  <c r="BJ963" i="1" a="1"/>
  <c r="BJ963" i="1" s="1"/>
  <c r="BB961" i="1" a="1"/>
  <c r="BB961" i="1" s="1"/>
  <c r="BF961" i="1" a="1"/>
  <c r="BF961" i="1" s="1"/>
  <c r="BG961" i="1" a="1"/>
  <c r="BG961" i="1" s="1"/>
  <c r="BH961" i="1" a="1"/>
  <c r="BH961" i="1" s="1"/>
  <c r="BJ961" i="1" a="1"/>
  <c r="BJ961" i="1" s="1"/>
  <c r="BU957" i="1" a="1"/>
  <c r="BU957" i="1" s="1"/>
  <c r="AO957" i="1"/>
  <c r="CM953" i="1" a="1"/>
  <c r="CM953" i="1" s="1"/>
  <c r="BA952" i="1" a="1"/>
  <c r="BA952" i="1" s="1"/>
  <c r="BF952" i="1" a="1"/>
  <c r="BF952" i="1" s="1"/>
  <c r="BG952" i="1" a="1"/>
  <c r="BG952" i="1" s="1"/>
  <c r="BH952" i="1" a="1"/>
  <c r="BH952" i="1" s="1"/>
  <c r="BI952" i="1" a="1"/>
  <c r="BI952" i="1" s="1"/>
  <c r="BJ952" i="1" a="1"/>
  <c r="BJ952" i="1" s="1"/>
  <c r="BH945" i="1" a="1"/>
  <c r="BH945" i="1" s="1"/>
  <c r="BI945" i="1" a="1"/>
  <c r="BI945" i="1" s="1"/>
  <c r="BJ945" i="1" a="1"/>
  <c r="BJ945" i="1" s="1"/>
  <c r="BF945" i="1" a="1"/>
  <c r="BF945" i="1" s="1"/>
  <c r="CK939" i="1" a="1"/>
  <c r="CK939" i="1" s="1"/>
  <c r="BC938" i="1" a="1"/>
  <c r="BC938" i="1" s="1"/>
  <c r="BJ938" i="1" a="1"/>
  <c r="BJ938" i="1" s="1"/>
  <c r="BF938" i="1" a="1"/>
  <c r="BF938" i="1" s="1"/>
  <c r="BG938" i="1" a="1"/>
  <c r="BG938" i="1" s="1"/>
  <c r="BI938" i="1" a="1"/>
  <c r="BI938" i="1" s="1"/>
  <c r="CL937" i="1" a="1"/>
  <c r="CL937" i="1" s="1"/>
  <c r="BC923" i="1" a="1"/>
  <c r="BC923" i="1" s="1"/>
  <c r="BF923" i="1" a="1"/>
  <c r="BF923" i="1" s="1"/>
  <c r="BG923" i="1" a="1"/>
  <c r="BG923" i="1" s="1"/>
  <c r="BH923" i="1" a="1"/>
  <c r="BH923" i="1" s="1"/>
  <c r="BI923" i="1" a="1"/>
  <c r="BI923" i="1" s="1"/>
  <c r="BJ923" i="1" a="1"/>
  <c r="BJ923" i="1" s="1"/>
  <c r="BC913" i="1" a="1"/>
  <c r="BC913" i="1" s="1"/>
  <c r="BF913" i="1" a="1"/>
  <c r="BF913" i="1" s="1"/>
  <c r="BG913" i="1" a="1"/>
  <c r="BG913" i="1" s="1"/>
  <c r="BH913" i="1" a="1"/>
  <c r="BH913" i="1" s="1"/>
  <c r="BI913" i="1" a="1"/>
  <c r="BI913" i="1" s="1"/>
  <c r="BJ913" i="1" a="1"/>
  <c r="BJ913" i="1" s="1"/>
  <c r="BB895" i="1" a="1"/>
  <c r="BB895" i="1" s="1"/>
  <c r="BJ895" i="1" a="1"/>
  <c r="BJ895" i="1" s="1"/>
  <c r="BF895" i="1" a="1"/>
  <c r="BF895" i="1" s="1"/>
  <c r="BG895" i="1" a="1"/>
  <c r="BG895" i="1" s="1"/>
  <c r="BI895" i="1" a="1"/>
  <c r="BI895" i="1" s="1"/>
  <c r="CK889" i="1" a="1"/>
  <c r="CK889" i="1" s="1"/>
  <c r="BA886" i="1" a="1"/>
  <c r="BA886" i="1" s="1"/>
  <c r="BI886" i="1" a="1"/>
  <c r="BI886" i="1" s="1"/>
  <c r="BJ886" i="1" a="1"/>
  <c r="BJ886" i="1" s="1"/>
  <c r="BF886" i="1" a="1"/>
  <c r="BF886" i="1" s="1"/>
  <c r="BH886" i="1" a="1"/>
  <c r="BH886" i="1" s="1"/>
  <c r="BG886" i="1" a="1"/>
  <c r="BG886" i="1" s="1"/>
  <c r="BV885" i="1" a="1"/>
  <c r="BV885" i="1" s="1"/>
  <c r="AO885" i="1"/>
  <c r="BJ878" i="1" a="1"/>
  <c r="BJ878" i="1" s="1"/>
  <c r="BF878" i="1" a="1"/>
  <c r="BF878" i="1" s="1"/>
  <c r="BG878" i="1" a="1"/>
  <c r="BG878" i="1" s="1"/>
  <c r="BI878" i="1" a="1"/>
  <c r="BI878" i="1" s="1"/>
  <c r="BH878" i="1" a="1"/>
  <c r="BH878" i="1" s="1"/>
  <c r="BF873" i="1" a="1"/>
  <c r="BF873" i="1" s="1"/>
  <c r="BG873" i="1" a="1"/>
  <c r="BG873" i="1" s="1"/>
  <c r="BH873" i="1" a="1"/>
  <c r="BH873" i="1" s="1"/>
  <c r="BI873" i="1" a="1"/>
  <c r="BI873" i="1" s="1"/>
  <c r="BJ873" i="1" a="1"/>
  <c r="BJ873" i="1" s="1"/>
  <c r="BC869" i="1" a="1"/>
  <c r="BC869" i="1" s="1"/>
  <c r="BH869" i="1" a="1"/>
  <c r="BH869" i="1" s="1"/>
  <c r="BI869" i="1" a="1"/>
  <c r="BI869" i="1" s="1"/>
  <c r="BJ869" i="1" a="1"/>
  <c r="BJ869" i="1" s="1"/>
  <c r="BG869" i="1" a="1"/>
  <c r="BG869" i="1" s="1"/>
  <c r="BF869" i="1" a="1"/>
  <c r="BF869" i="1" s="1"/>
  <c r="BC864" i="1" a="1"/>
  <c r="BC864" i="1" s="1"/>
  <c r="BJ864" i="1" a="1"/>
  <c r="BJ864" i="1" s="1"/>
  <c r="BF864" i="1" a="1"/>
  <c r="BF864" i="1" s="1"/>
  <c r="BG864" i="1" a="1"/>
  <c r="BG864" i="1" s="1"/>
  <c r="BI864" i="1" a="1"/>
  <c r="BI864" i="1" s="1"/>
  <c r="BH864" i="1" a="1"/>
  <c r="BH864" i="1" s="1"/>
  <c r="BJ855" i="1" a="1"/>
  <c r="BJ855" i="1" s="1"/>
  <c r="BF855" i="1" a="1"/>
  <c r="BF855" i="1" s="1"/>
  <c r="BG855" i="1" a="1"/>
  <c r="BG855" i="1" s="1"/>
  <c r="BH855" i="1" a="1"/>
  <c r="BH855" i="1" s="1"/>
  <c r="BI855" i="1" a="1"/>
  <c r="BI855" i="1" s="1"/>
  <c r="CL848" i="1" a="1"/>
  <c r="CL848" i="1" s="1"/>
  <c r="BC847" i="1" a="1"/>
  <c r="BC847" i="1" s="1"/>
  <c r="BG847" i="1" a="1"/>
  <c r="BG847" i="1" s="1"/>
  <c r="BH847" i="1" a="1"/>
  <c r="BH847" i="1" s="1"/>
  <c r="BI847" i="1" a="1"/>
  <c r="BI847" i="1" s="1"/>
  <c r="BJ847" i="1" a="1"/>
  <c r="BJ847" i="1" s="1"/>
  <c r="BF847" i="1" a="1"/>
  <c r="BF847" i="1" s="1"/>
  <c r="CL842" i="1" a="1"/>
  <c r="CL842" i="1" s="1"/>
  <c r="BI841" i="1" a="1"/>
  <c r="BI841" i="1" s="1"/>
  <c r="BJ841" i="1" a="1"/>
  <c r="BJ841" i="1" s="1"/>
  <c r="BF841" i="1" a="1"/>
  <c r="BF841" i="1" s="1"/>
  <c r="BH841" i="1" a="1"/>
  <c r="BH841" i="1" s="1"/>
  <c r="BG841" i="1" a="1"/>
  <c r="BG841" i="1" s="1"/>
  <c r="BH836" i="1" a="1"/>
  <c r="BH836" i="1" s="1"/>
  <c r="BI836" i="1" a="1"/>
  <c r="BI836" i="1" s="1"/>
  <c r="BJ836" i="1" a="1"/>
  <c r="BJ836" i="1" s="1"/>
  <c r="BF836" i="1" a="1"/>
  <c r="BF836" i="1" s="1"/>
  <c r="BD834" i="1" a="1"/>
  <c r="BD834" i="1" s="1"/>
  <c r="BF834" i="1" a="1"/>
  <c r="BF834" i="1" s="1"/>
  <c r="BG834" i="1" a="1"/>
  <c r="BG834" i="1" s="1"/>
  <c r="BH834" i="1" a="1"/>
  <c r="BH834" i="1" s="1"/>
  <c r="BI834" i="1" a="1"/>
  <c r="BI834" i="1" s="1"/>
  <c r="BJ834" i="1" a="1"/>
  <c r="BJ834" i="1" s="1"/>
  <c r="CM825" i="1" a="1"/>
  <c r="CM825" i="1" s="1"/>
  <c r="BC824" i="1" a="1"/>
  <c r="BC824" i="1" s="1"/>
  <c r="BF824" i="1" a="1"/>
  <c r="BF824" i="1" s="1"/>
  <c r="BG824" i="1" a="1"/>
  <c r="BG824" i="1" s="1"/>
  <c r="BH824" i="1" a="1"/>
  <c r="BH824" i="1" s="1"/>
  <c r="BJ824" i="1" a="1"/>
  <c r="BJ824" i="1" s="1"/>
  <c r="BI824" i="1" a="1"/>
  <c r="BI824" i="1" s="1"/>
  <c r="BC813" i="1" a="1"/>
  <c r="BC813" i="1" s="1"/>
  <c r="BH813" i="1" a="1"/>
  <c r="BH813" i="1" s="1"/>
  <c r="BI813" i="1" a="1"/>
  <c r="BI813" i="1" s="1"/>
  <c r="BJ813" i="1" a="1"/>
  <c r="BJ813" i="1" s="1"/>
  <c r="BF813" i="1" a="1"/>
  <c r="BF813" i="1" s="1"/>
  <c r="BG813" i="1" a="1"/>
  <c r="BG813" i="1" s="1"/>
  <c r="BC803" i="1" a="1"/>
  <c r="BC803" i="1" s="1"/>
  <c r="BI803" i="1" a="1"/>
  <c r="BI803" i="1" s="1"/>
  <c r="BJ803" i="1" a="1"/>
  <c r="BJ803" i="1" s="1"/>
  <c r="BF803" i="1" a="1"/>
  <c r="BF803" i="1" s="1"/>
  <c r="BG803" i="1" a="1"/>
  <c r="BG803" i="1" s="1"/>
  <c r="BH803" i="1" a="1"/>
  <c r="BH803" i="1" s="1"/>
  <c r="BX802" i="1" a="1"/>
  <c r="BX802" i="1" s="1"/>
  <c r="AO802" i="1"/>
  <c r="BF789" i="1" a="1"/>
  <c r="BF789" i="1" s="1"/>
  <c r="BG789" i="1" a="1"/>
  <c r="BG789" i="1" s="1"/>
  <c r="BH789" i="1" a="1"/>
  <c r="BH789" i="1" s="1"/>
  <c r="BI789" i="1" a="1"/>
  <c r="BI789" i="1" s="1"/>
  <c r="BJ789" i="1" a="1"/>
  <c r="BJ789" i="1" s="1"/>
  <c r="BC787" i="1" a="1"/>
  <c r="BC787" i="1" s="1"/>
  <c r="BJ787" i="1" a="1"/>
  <c r="BJ787" i="1" s="1"/>
  <c r="BF787" i="1" a="1"/>
  <c r="BF787" i="1" s="1"/>
  <c r="BG787" i="1" a="1"/>
  <c r="BG787" i="1" s="1"/>
  <c r="BI787" i="1" a="1"/>
  <c r="BI787" i="1" s="1"/>
  <c r="BH785" i="1" a="1"/>
  <c r="BH785" i="1" s="1"/>
  <c r="BI785" i="1" a="1"/>
  <c r="BI785" i="1" s="1"/>
  <c r="BJ785" i="1" a="1"/>
  <c r="BJ785" i="1" s="1"/>
  <c r="BF785" i="1" a="1"/>
  <c r="BF785" i="1" s="1"/>
  <c r="BG785" i="1" a="1"/>
  <c r="BG785" i="1" s="1"/>
  <c r="BF781" i="1" a="1"/>
  <c r="BF781" i="1" s="1"/>
  <c r="BG781" i="1" a="1"/>
  <c r="BG781" i="1" s="1"/>
  <c r="BH781" i="1" a="1"/>
  <c r="BH781" i="1" s="1"/>
  <c r="BJ781" i="1" a="1"/>
  <c r="BJ781" i="1" s="1"/>
  <c r="BI781" i="1" a="1"/>
  <c r="BI781" i="1" s="1"/>
  <c r="BB778" i="1" a="1"/>
  <c r="BB778" i="1" s="1"/>
  <c r="BH778" i="1" a="1"/>
  <c r="BH778" i="1" s="1"/>
  <c r="BI778" i="1" a="1"/>
  <c r="BI778" i="1" s="1"/>
  <c r="BJ778" i="1" a="1"/>
  <c r="BJ778" i="1" s="1"/>
  <c r="BG778" i="1" a="1"/>
  <c r="BG778" i="1" s="1"/>
  <c r="BF774" i="1" a="1"/>
  <c r="BF774" i="1" s="1"/>
  <c r="BG774" i="1" a="1"/>
  <c r="BG774" i="1" s="1"/>
  <c r="BH774" i="1" a="1"/>
  <c r="BH774" i="1" s="1"/>
  <c r="BJ774" i="1" a="1"/>
  <c r="BJ774" i="1" s="1"/>
  <c r="BI774" i="1" a="1"/>
  <c r="BI774" i="1" s="1"/>
  <c r="BC763" i="1" a="1"/>
  <c r="BC763" i="1" s="1"/>
  <c r="BH763" i="1" a="1"/>
  <c r="BH763" i="1" s="1"/>
  <c r="BI763" i="1" a="1"/>
  <c r="BI763" i="1" s="1"/>
  <c r="BJ763" i="1" a="1"/>
  <c r="BJ763" i="1" s="1"/>
  <c r="BG763" i="1" a="1"/>
  <c r="BG763" i="1" s="1"/>
  <c r="BF763" i="1" a="1"/>
  <c r="BF763" i="1" s="1"/>
  <c r="BJ759" i="1" a="1"/>
  <c r="BJ759" i="1" s="1"/>
  <c r="BF759" i="1" a="1"/>
  <c r="BF759" i="1" s="1"/>
  <c r="BG759" i="1" a="1"/>
  <c r="BG759" i="1" s="1"/>
  <c r="BH759" i="1" a="1"/>
  <c r="BH759" i="1" s="1"/>
  <c r="BI759" i="1" a="1"/>
  <c r="BI759" i="1" s="1"/>
  <c r="CK758" i="1" a="1"/>
  <c r="CK758" i="1" s="1"/>
  <c r="CK756" i="1" a="1"/>
  <c r="CK756" i="1" s="1"/>
  <c r="BC755" i="1" a="1"/>
  <c r="BC755" i="1" s="1"/>
  <c r="BF755" i="1" a="1"/>
  <c r="BF755" i="1" s="1"/>
  <c r="BG755" i="1" a="1"/>
  <c r="BG755" i="1" s="1"/>
  <c r="BH755" i="1" a="1"/>
  <c r="BH755" i="1" s="1"/>
  <c r="BI755" i="1" a="1"/>
  <c r="BI755" i="1" s="1"/>
  <c r="BJ755" i="1" a="1"/>
  <c r="BJ755" i="1" s="1"/>
  <c r="BB753" i="1" a="1"/>
  <c r="BB753" i="1" s="1"/>
  <c r="BF753" i="1" a="1"/>
  <c r="BF753" i="1" s="1"/>
  <c r="BG753" i="1" a="1"/>
  <c r="BG753" i="1" s="1"/>
  <c r="BH753" i="1" a="1"/>
  <c r="BH753" i="1" s="1"/>
  <c r="BJ753" i="1" a="1"/>
  <c r="BJ753" i="1" s="1"/>
  <c r="BI753" i="1" a="1"/>
  <c r="BI753" i="1" s="1"/>
  <c r="BI751" i="1" a="1"/>
  <c r="BI751" i="1" s="1"/>
  <c r="BJ751" i="1" a="1"/>
  <c r="BJ751" i="1" s="1"/>
  <c r="BF751" i="1" a="1"/>
  <c r="BF751" i="1" s="1"/>
  <c r="BG751" i="1" a="1"/>
  <c r="BG751" i="1" s="1"/>
  <c r="BH751" i="1" a="1"/>
  <c r="BH751" i="1" s="1"/>
  <c r="BE746" i="1" a="1"/>
  <c r="BE746" i="1" s="1"/>
  <c r="BJ746" i="1" a="1"/>
  <c r="BJ746" i="1" s="1"/>
  <c r="BF746" i="1" a="1"/>
  <c r="BF746" i="1" s="1"/>
  <c r="BG746" i="1" a="1"/>
  <c r="BG746" i="1" s="1"/>
  <c r="BH746" i="1" a="1"/>
  <c r="BH746" i="1" s="1"/>
  <c r="BI746" i="1" a="1"/>
  <c r="BI746" i="1" s="1"/>
  <c r="BA738" i="1" a="1"/>
  <c r="BA738" i="1" s="1"/>
  <c r="BG738" i="1" a="1"/>
  <c r="BG738" i="1" s="1"/>
  <c r="BH738" i="1" a="1"/>
  <c r="BH738" i="1" s="1"/>
  <c r="BJ738" i="1" a="1"/>
  <c r="BJ738" i="1" s="1"/>
  <c r="BI738" i="1" a="1"/>
  <c r="BI738" i="1" s="1"/>
  <c r="BF738" i="1" a="1"/>
  <c r="BF738" i="1" s="1"/>
  <c r="BC732" i="1" a="1"/>
  <c r="BC732" i="1" s="1"/>
  <c r="BF732" i="1" a="1"/>
  <c r="BF732" i="1" s="1"/>
  <c r="BG732" i="1" a="1"/>
  <c r="BG732" i="1" s="1"/>
  <c r="BH732" i="1" a="1"/>
  <c r="BH732" i="1" s="1"/>
  <c r="BI732" i="1" a="1"/>
  <c r="BI732" i="1" s="1"/>
  <c r="BJ732" i="1" a="1"/>
  <c r="BJ732" i="1" s="1"/>
  <c r="BI730" i="1" a="1"/>
  <c r="BI730" i="1" s="1"/>
  <c r="BJ730" i="1" a="1"/>
  <c r="BJ730" i="1" s="1"/>
  <c r="BF730" i="1" a="1"/>
  <c r="BF730" i="1" s="1"/>
  <c r="BH730" i="1" a="1"/>
  <c r="BH730" i="1" s="1"/>
  <c r="BG730" i="1" a="1"/>
  <c r="BG730" i="1" s="1"/>
  <c r="BB721" i="1" a="1"/>
  <c r="BB721" i="1" s="1"/>
  <c r="BG721" i="1" a="1"/>
  <c r="BG721" i="1" s="1"/>
  <c r="BH721" i="1" a="1"/>
  <c r="BH721" i="1" s="1"/>
  <c r="BI721" i="1" a="1"/>
  <c r="BI721" i="1" s="1"/>
  <c r="BJ721" i="1" a="1"/>
  <c r="BJ721" i="1" s="1"/>
  <c r="BF721" i="1" a="1"/>
  <c r="BF721" i="1" s="1"/>
  <c r="BJ717" i="1" a="1"/>
  <c r="BJ717" i="1" s="1"/>
  <c r="BF717" i="1" a="1"/>
  <c r="BF717" i="1" s="1"/>
  <c r="BG717" i="1" a="1"/>
  <c r="BG717" i="1" s="1"/>
  <c r="BH717" i="1" a="1"/>
  <c r="BH717" i="1" s="1"/>
  <c r="BI717" i="1" a="1"/>
  <c r="BI717" i="1" s="1"/>
  <c r="CL706" i="1" a="1"/>
  <c r="CL706" i="1" s="1"/>
  <c r="BJ705" i="1" a="1"/>
  <c r="BJ705" i="1" s="1"/>
  <c r="BF705" i="1" a="1"/>
  <c r="BF705" i="1" s="1"/>
  <c r="BG705" i="1" a="1"/>
  <c r="BG705" i="1" s="1"/>
  <c r="BH705" i="1" a="1"/>
  <c r="BH705" i="1" s="1"/>
  <c r="BI705" i="1" a="1"/>
  <c r="BI705" i="1" s="1"/>
  <c r="BC698" i="1" a="1"/>
  <c r="BC698" i="1" s="1"/>
  <c r="BF698" i="1" a="1"/>
  <c r="BF698" i="1" s="1"/>
  <c r="BG698" i="1" a="1"/>
  <c r="BG698" i="1" s="1"/>
  <c r="BH698" i="1" a="1"/>
  <c r="BH698" i="1" s="1"/>
  <c r="BI698" i="1" a="1"/>
  <c r="BI698" i="1" s="1"/>
  <c r="BJ698" i="1" a="1"/>
  <c r="BJ698" i="1" s="1"/>
  <c r="CK697" i="1" a="1"/>
  <c r="CK697" i="1" s="1"/>
  <c r="CN695" i="1" a="1"/>
  <c r="CN695" i="1" s="1"/>
  <c r="CL690" i="1" a="1"/>
  <c r="CL690" i="1" s="1"/>
  <c r="CK682" i="1" a="1"/>
  <c r="CK682" i="1" s="1"/>
  <c r="BD671" i="1" a="1"/>
  <c r="BD671" i="1" s="1"/>
  <c r="BH671" i="1" a="1"/>
  <c r="BH671" i="1" s="1"/>
  <c r="BI671" i="1" a="1"/>
  <c r="BI671" i="1" s="1"/>
  <c r="BJ671" i="1" a="1"/>
  <c r="BJ671" i="1" s="1"/>
  <c r="BF671" i="1" a="1"/>
  <c r="BF671" i="1" s="1"/>
  <c r="BF669" i="1" a="1"/>
  <c r="BF669" i="1" s="1"/>
  <c r="BG669" i="1" a="1"/>
  <c r="BG669" i="1" s="1"/>
  <c r="BH669" i="1" a="1"/>
  <c r="BH669" i="1" s="1"/>
  <c r="BI669" i="1" a="1"/>
  <c r="BI669" i="1" s="1"/>
  <c r="BJ669" i="1" a="1"/>
  <c r="BJ669" i="1" s="1"/>
  <c r="BC660" i="1" a="1"/>
  <c r="BC660" i="1" s="1"/>
  <c r="BI660" i="1" a="1"/>
  <c r="BI660" i="1" s="1"/>
  <c r="BJ660" i="1" a="1"/>
  <c r="BJ660" i="1" s="1"/>
  <c r="BF660" i="1" a="1"/>
  <c r="BF660" i="1" s="1"/>
  <c r="BH660" i="1" a="1"/>
  <c r="BH660" i="1" s="1"/>
  <c r="BG660" i="1" a="1"/>
  <c r="BG660" i="1" s="1"/>
  <c r="CL659" i="1" a="1"/>
  <c r="CL659" i="1" s="1"/>
  <c r="BC658" i="1" a="1"/>
  <c r="BC658" i="1" s="1"/>
  <c r="BG658" i="1" a="1"/>
  <c r="BG658" i="1" s="1"/>
  <c r="BH658" i="1" a="1"/>
  <c r="BH658" i="1" s="1"/>
  <c r="BI658" i="1" a="1"/>
  <c r="BI658" i="1" s="1"/>
  <c r="BJ658" i="1" a="1"/>
  <c r="BJ658" i="1" s="1"/>
  <c r="BF658" i="1" a="1"/>
  <c r="BF658" i="1" s="1"/>
  <c r="BC628" i="1" a="1"/>
  <c r="BC628" i="1" s="1"/>
  <c r="BH628" i="1" a="1"/>
  <c r="BH628" i="1" s="1"/>
  <c r="BI628" i="1" a="1"/>
  <c r="BI628" i="1" s="1"/>
  <c r="BJ628" i="1" a="1"/>
  <c r="BJ628" i="1" s="1"/>
  <c r="BG628" i="1" a="1"/>
  <c r="BG628" i="1" s="1"/>
  <c r="BF628" i="1" a="1"/>
  <c r="BF628" i="1" s="1"/>
  <c r="BC626" i="1" a="1"/>
  <c r="BC626" i="1" s="1"/>
  <c r="BF626" i="1" a="1"/>
  <c r="BF626" i="1" s="1"/>
  <c r="BG626" i="1" a="1"/>
  <c r="BG626" i="1" s="1"/>
  <c r="BH626" i="1" a="1"/>
  <c r="BH626" i="1" s="1"/>
  <c r="BI626" i="1" a="1"/>
  <c r="BI626" i="1" s="1"/>
  <c r="BJ626" i="1" a="1"/>
  <c r="BJ626" i="1" s="1"/>
  <c r="BA624" i="1" a="1"/>
  <c r="BA624" i="1" s="1"/>
  <c r="BJ624" i="1" a="1"/>
  <c r="BJ624" i="1" s="1"/>
  <c r="BF624" i="1" a="1"/>
  <c r="BF624" i="1" s="1"/>
  <c r="BG624" i="1" a="1"/>
  <c r="BG624" i="1" s="1"/>
  <c r="BI624" i="1" a="1"/>
  <c r="BI624" i="1" s="1"/>
  <c r="BH624" i="1" a="1"/>
  <c r="BH624" i="1" s="1"/>
  <c r="BA616" i="1" a="1"/>
  <c r="BA616" i="1" s="1"/>
  <c r="BI616" i="1" a="1"/>
  <c r="BI616" i="1" s="1"/>
  <c r="BJ616" i="1" a="1"/>
  <c r="BJ616" i="1" s="1"/>
  <c r="BF616" i="1" a="1"/>
  <c r="BF616" i="1" s="1"/>
  <c r="BH616" i="1" a="1"/>
  <c r="BH616" i="1" s="1"/>
  <c r="BG616" i="1" a="1"/>
  <c r="BG616" i="1" s="1"/>
  <c r="BB605" i="1" a="1"/>
  <c r="BB605" i="1" s="1"/>
  <c r="BF605" i="1" a="1"/>
  <c r="BF605" i="1" s="1"/>
  <c r="BG605" i="1" a="1"/>
  <c r="BG605" i="1" s="1"/>
  <c r="BH605" i="1" a="1"/>
  <c r="BH605" i="1" s="1"/>
  <c r="BI605" i="1" a="1"/>
  <c r="BI605" i="1" s="1"/>
  <c r="BJ605" i="1" a="1"/>
  <c r="BJ605" i="1" s="1"/>
  <c r="BH603" i="1" a="1"/>
  <c r="BH603" i="1" s="1"/>
  <c r="BI603" i="1" a="1"/>
  <c r="BI603" i="1" s="1"/>
  <c r="BJ603" i="1" a="1"/>
  <c r="BJ603" i="1" s="1"/>
  <c r="BG603" i="1" a="1"/>
  <c r="BG603" i="1" s="1"/>
  <c r="BF603" i="1" a="1"/>
  <c r="BF603" i="1" s="1"/>
  <c r="BJ601" i="1" a="1"/>
  <c r="BJ601" i="1" s="1"/>
  <c r="BF601" i="1" a="1"/>
  <c r="BF601" i="1" s="1"/>
  <c r="BG601" i="1" a="1"/>
  <c r="BG601" i="1" s="1"/>
  <c r="BI601" i="1" a="1"/>
  <c r="BI601" i="1" s="1"/>
  <c r="BH601" i="1" a="1"/>
  <c r="BH601" i="1" s="1"/>
  <c r="BF597" i="1" a="1"/>
  <c r="BF597" i="1" s="1"/>
  <c r="BG597" i="1" a="1"/>
  <c r="BG597" i="1" s="1"/>
  <c r="BH597" i="1" a="1"/>
  <c r="BH597" i="1" s="1"/>
  <c r="BI597" i="1" a="1"/>
  <c r="BI597" i="1" s="1"/>
  <c r="BJ597" i="1" a="1"/>
  <c r="BJ597" i="1" s="1"/>
  <c r="BC587" i="1" a="1"/>
  <c r="BC587" i="1" s="1"/>
  <c r="BH587" i="1" a="1"/>
  <c r="BH587" i="1" s="1"/>
  <c r="BI587" i="1" a="1"/>
  <c r="BI587" i="1" s="1"/>
  <c r="BJ587" i="1" a="1"/>
  <c r="BJ587" i="1" s="1"/>
  <c r="BG587" i="1" a="1"/>
  <c r="BG587" i="1" s="1"/>
  <c r="BF587" i="1" a="1"/>
  <c r="BF587" i="1" s="1"/>
  <c r="BJ585" i="1" a="1"/>
  <c r="BJ585" i="1" s="1"/>
  <c r="BF585" i="1" a="1"/>
  <c r="BF585" i="1" s="1"/>
  <c r="BG585" i="1" a="1"/>
  <c r="BG585" i="1" s="1"/>
  <c r="BI585" i="1" a="1"/>
  <c r="BI585" i="1" s="1"/>
  <c r="BH585" i="1" a="1"/>
  <c r="BH585" i="1" s="1"/>
  <c r="BC583" i="1" a="1"/>
  <c r="BC583" i="1" s="1"/>
  <c r="BF583" i="1" a="1"/>
  <c r="BF583" i="1" s="1"/>
  <c r="BG583" i="1" a="1"/>
  <c r="BG583" i="1" s="1"/>
  <c r="BH583" i="1" a="1"/>
  <c r="BH583" i="1" s="1"/>
  <c r="BI583" i="1" a="1"/>
  <c r="BI583" i="1" s="1"/>
  <c r="BJ583" i="1" a="1"/>
  <c r="BJ583" i="1" s="1"/>
  <c r="BC581" i="1" a="1"/>
  <c r="BC581" i="1" s="1"/>
  <c r="BF581" i="1" a="1"/>
  <c r="BF581" i="1" s="1"/>
  <c r="BG581" i="1" a="1"/>
  <c r="BG581" i="1" s="1"/>
  <c r="BH581" i="1" a="1"/>
  <c r="BH581" i="1" s="1"/>
  <c r="BI581" i="1" a="1"/>
  <c r="BI581" i="1" s="1"/>
  <c r="BJ581" i="1" a="1"/>
  <c r="BJ581" i="1" s="1"/>
  <c r="BD568" i="1" a="1"/>
  <c r="BD568" i="1" s="1"/>
  <c r="BG568" i="1" a="1"/>
  <c r="BG568" i="1" s="1"/>
  <c r="BH568" i="1" a="1"/>
  <c r="BH568" i="1" s="1"/>
  <c r="BI568" i="1" a="1"/>
  <c r="BI568" i="1" s="1"/>
  <c r="BJ568" i="1" a="1"/>
  <c r="BJ568" i="1" s="1"/>
  <c r="BF568" i="1" a="1"/>
  <c r="BF568" i="1" s="1"/>
  <c r="BC557" i="1" a="1"/>
  <c r="BC557" i="1" s="1"/>
  <c r="BF557" i="1" a="1"/>
  <c r="BF557" i="1" s="1"/>
  <c r="BG557" i="1" a="1"/>
  <c r="BG557" i="1" s="1"/>
  <c r="BH557" i="1" a="1"/>
  <c r="BH557" i="1" s="1"/>
  <c r="BI557" i="1" a="1"/>
  <c r="BI557" i="1" s="1"/>
  <c r="BJ557" i="1" a="1"/>
  <c r="BJ557" i="1" s="1"/>
  <c r="BC555" i="1" a="1"/>
  <c r="BC555" i="1" s="1"/>
  <c r="BH555" i="1" a="1"/>
  <c r="BH555" i="1" s="1"/>
  <c r="BI555" i="1" a="1"/>
  <c r="BI555" i="1" s="1"/>
  <c r="BJ555" i="1" a="1"/>
  <c r="BJ555" i="1" s="1"/>
  <c r="BG555" i="1" a="1"/>
  <c r="BG555" i="1" s="1"/>
  <c r="BF555" i="1" a="1"/>
  <c r="BF555" i="1" s="1"/>
  <c r="BC553" i="1" a="1"/>
  <c r="BC553" i="1" s="1"/>
  <c r="BJ553" i="1" a="1"/>
  <c r="BJ553" i="1" s="1"/>
  <c r="BF553" i="1" a="1"/>
  <c r="BF553" i="1" s="1"/>
  <c r="BG553" i="1" a="1"/>
  <c r="BG553" i="1" s="1"/>
  <c r="BI553" i="1" a="1"/>
  <c r="BI553" i="1" s="1"/>
  <c r="BH553" i="1" a="1"/>
  <c r="BH553" i="1" s="1"/>
  <c r="BB538" i="1" a="1"/>
  <c r="BB538" i="1" s="1"/>
  <c r="BF538" i="1" a="1"/>
  <c r="BF538" i="1" s="1"/>
  <c r="BG538" i="1" a="1"/>
  <c r="BG538" i="1" s="1"/>
  <c r="BH538" i="1" a="1"/>
  <c r="BH538" i="1" s="1"/>
  <c r="BI538" i="1" a="1"/>
  <c r="BI538" i="1" s="1"/>
  <c r="BJ538" i="1" a="1"/>
  <c r="BJ538" i="1" s="1"/>
  <c r="BH536" i="1" a="1"/>
  <c r="BH536" i="1" s="1"/>
  <c r="BI536" i="1" a="1"/>
  <c r="BI536" i="1" s="1"/>
  <c r="BJ536" i="1" a="1"/>
  <c r="BJ536" i="1" s="1"/>
  <c r="BG536" i="1" a="1"/>
  <c r="BG536" i="1" s="1"/>
  <c r="BF536" i="1" a="1"/>
  <c r="BF536" i="1" s="1"/>
  <c r="BA511" i="1" a="1"/>
  <c r="BA511" i="1" s="1"/>
  <c r="BF511" i="1" a="1"/>
  <c r="BF511" i="1" s="1"/>
  <c r="BG511" i="1" a="1"/>
  <c r="BG511" i="1" s="1"/>
  <c r="BH511" i="1" a="1"/>
  <c r="BH511" i="1" s="1"/>
  <c r="BI511" i="1" a="1"/>
  <c r="BI511" i="1" s="1"/>
  <c r="BJ511" i="1" a="1"/>
  <c r="BJ511" i="1" s="1"/>
  <c r="BC507" i="1" a="1"/>
  <c r="BC507" i="1" s="1"/>
  <c r="BI507" i="1" a="1"/>
  <c r="BI507" i="1" s="1"/>
  <c r="BJ507" i="1" a="1"/>
  <c r="BJ507" i="1" s="1"/>
  <c r="BF507" i="1" a="1"/>
  <c r="BF507" i="1" s="1"/>
  <c r="BH507" i="1" a="1"/>
  <c r="BH507" i="1" s="1"/>
  <c r="BG507" i="1" a="1"/>
  <c r="BG507" i="1" s="1"/>
  <c r="BC500" i="1" a="1"/>
  <c r="BC500" i="1" s="1"/>
  <c r="BF500" i="1" a="1"/>
  <c r="BF500" i="1" s="1"/>
  <c r="BG500" i="1" a="1"/>
  <c r="BG500" i="1" s="1"/>
  <c r="BH500" i="1" a="1"/>
  <c r="BH500" i="1" s="1"/>
  <c r="BI500" i="1" a="1"/>
  <c r="BI500" i="1" s="1"/>
  <c r="BJ500" i="1" a="1"/>
  <c r="BJ500" i="1" s="1"/>
  <c r="BC484" i="1" a="1"/>
  <c r="BC484" i="1" s="1"/>
  <c r="BH484" i="1" a="1"/>
  <c r="BH484" i="1" s="1"/>
  <c r="BI484" i="1" a="1"/>
  <c r="BI484" i="1" s="1"/>
  <c r="BJ484" i="1" a="1"/>
  <c r="BJ484" i="1" s="1"/>
  <c r="BG484" i="1" a="1"/>
  <c r="BG484" i="1" s="1"/>
  <c r="BF484" i="1" a="1"/>
  <c r="BF484" i="1" s="1"/>
  <c r="BB474" i="1" a="1"/>
  <c r="BB474" i="1" s="1"/>
  <c r="BF474" i="1" a="1"/>
  <c r="BF474" i="1" s="1"/>
  <c r="BG474" i="1" a="1"/>
  <c r="BG474" i="1" s="1"/>
  <c r="BH474" i="1" a="1"/>
  <c r="BH474" i="1" s="1"/>
  <c r="BI474" i="1" a="1"/>
  <c r="BI474" i="1" s="1"/>
  <c r="BJ474" i="1" a="1"/>
  <c r="BJ474" i="1" s="1"/>
  <c r="BC472" i="1" a="1"/>
  <c r="BC472" i="1" s="1"/>
  <c r="BI472" i="1" a="1"/>
  <c r="BI472" i="1" s="1"/>
  <c r="BJ472" i="1" a="1"/>
  <c r="BJ472" i="1" s="1"/>
  <c r="BF472" i="1" a="1"/>
  <c r="BF472" i="1" s="1"/>
  <c r="BH472" i="1" a="1"/>
  <c r="BH472" i="1" s="1"/>
  <c r="BG472" i="1" a="1"/>
  <c r="BG472" i="1" s="1"/>
  <c r="BG454" i="1" a="1"/>
  <c r="BG454" i="1" s="1"/>
  <c r="BH454" i="1" a="1"/>
  <c r="BH454" i="1" s="1"/>
  <c r="BI454" i="1" a="1"/>
  <c r="BI454" i="1" s="1"/>
  <c r="BJ454" i="1" a="1"/>
  <c r="BJ454" i="1" s="1"/>
  <c r="BF454" i="1" a="1"/>
  <c r="BF454" i="1" s="1"/>
  <c r="BG430" i="1" a="1"/>
  <c r="BG430" i="1" s="1"/>
  <c r="BH430" i="1" a="1"/>
  <c r="BH430" i="1" s="1"/>
  <c r="BI430" i="1" a="1"/>
  <c r="BI430" i="1" s="1"/>
  <c r="BJ430" i="1" a="1"/>
  <c r="BJ430" i="1" s="1"/>
  <c r="BF430" i="1" a="1"/>
  <c r="BF430" i="1" s="1"/>
  <c r="BF424" i="1" a="1"/>
  <c r="BF424" i="1" s="1"/>
  <c r="BG424" i="1" a="1"/>
  <c r="BG424" i="1" s="1"/>
  <c r="BH424" i="1" a="1"/>
  <c r="BH424" i="1" s="1"/>
  <c r="BI424" i="1" a="1"/>
  <c r="BI424" i="1" s="1"/>
  <c r="BJ424" i="1" a="1"/>
  <c r="BJ424" i="1" s="1"/>
  <c r="BG422" i="1" a="1"/>
  <c r="BG422" i="1" s="1"/>
  <c r="BH422" i="1" a="1"/>
  <c r="BH422" i="1" s="1"/>
  <c r="BI422" i="1" a="1"/>
  <c r="BI422" i="1" s="1"/>
  <c r="BJ422" i="1" a="1"/>
  <c r="BJ422" i="1" s="1"/>
  <c r="BF422" i="1" a="1"/>
  <c r="BF422" i="1" s="1"/>
  <c r="BC420" i="1" a="1"/>
  <c r="BC420" i="1" s="1"/>
  <c r="BI420" i="1" a="1"/>
  <c r="BI420" i="1" s="1"/>
  <c r="BJ420" i="1" a="1"/>
  <c r="BJ420" i="1" s="1"/>
  <c r="BF420" i="1" a="1"/>
  <c r="BF420" i="1" s="1"/>
  <c r="BH420" i="1" a="1"/>
  <c r="BH420" i="1" s="1"/>
  <c r="BG420" i="1" a="1"/>
  <c r="BG420" i="1" s="1"/>
  <c r="BC405" i="1" a="1"/>
  <c r="BC405" i="1" s="1"/>
  <c r="BF405" i="1" a="1"/>
  <c r="BF405" i="1" s="1"/>
  <c r="BG405" i="1" a="1"/>
  <c r="BG405" i="1" s="1"/>
  <c r="BH405" i="1" a="1"/>
  <c r="BH405" i="1" s="1"/>
  <c r="BI405" i="1" a="1"/>
  <c r="BI405" i="1" s="1"/>
  <c r="BJ405" i="1" a="1"/>
  <c r="BJ405" i="1" s="1"/>
  <c r="BC400" i="1" a="1"/>
  <c r="BC400" i="1" s="1"/>
  <c r="BF400" i="1" a="1"/>
  <c r="BF400" i="1" s="1"/>
  <c r="BG400" i="1" a="1"/>
  <c r="BG400" i="1" s="1"/>
  <c r="BH400" i="1" a="1"/>
  <c r="BH400" i="1" s="1"/>
  <c r="BI400" i="1" a="1"/>
  <c r="BI400" i="1" s="1"/>
  <c r="BJ400" i="1" a="1"/>
  <c r="BJ400" i="1" s="1"/>
  <c r="BC398" i="1" a="1"/>
  <c r="BC398" i="1" s="1"/>
  <c r="BJ398" i="1" a="1"/>
  <c r="BJ398" i="1" s="1"/>
  <c r="BF398" i="1" a="1"/>
  <c r="BF398" i="1" s="1"/>
  <c r="BG398" i="1" a="1"/>
  <c r="BG398" i="1" s="1"/>
  <c r="BI398" i="1" a="1"/>
  <c r="BI398" i="1" s="1"/>
  <c r="BH398" i="1" a="1"/>
  <c r="BH398" i="1" s="1"/>
  <c r="BD396" i="1" a="1"/>
  <c r="BD396" i="1" s="1"/>
  <c r="BI396" i="1" a="1"/>
  <c r="BI396" i="1" s="1"/>
  <c r="BJ396" i="1" a="1"/>
  <c r="BJ396" i="1" s="1"/>
  <c r="BF396" i="1" a="1"/>
  <c r="BF396" i="1" s="1"/>
  <c r="BG396" i="1" a="1"/>
  <c r="BG396" i="1" s="1"/>
  <c r="BH396" i="1" a="1"/>
  <c r="BH396" i="1" s="1"/>
  <c r="BC390" i="1" a="1"/>
  <c r="BC390" i="1" s="1"/>
  <c r="BH390" i="1" a="1"/>
  <c r="BH390" i="1" s="1"/>
  <c r="BI390" i="1" a="1"/>
  <c r="BI390" i="1" s="1"/>
  <c r="BJ390" i="1" a="1"/>
  <c r="BJ390" i="1" s="1"/>
  <c r="BG390" i="1" a="1"/>
  <c r="BG390" i="1" s="1"/>
  <c r="BF390" i="1" a="1"/>
  <c r="BF390" i="1" s="1"/>
  <c r="BA388" i="1" a="1"/>
  <c r="BA388" i="1" s="1"/>
  <c r="BF388" i="1" a="1"/>
  <c r="BF388" i="1" s="1"/>
  <c r="BG388" i="1" a="1"/>
  <c r="BG388" i="1" s="1"/>
  <c r="BH388" i="1" a="1"/>
  <c r="BH388" i="1" s="1"/>
  <c r="BI388" i="1" a="1"/>
  <c r="BI388" i="1" s="1"/>
  <c r="BJ388" i="1" a="1"/>
  <c r="BJ388" i="1" s="1"/>
  <c r="BA369" i="1" a="1"/>
  <c r="BA369" i="1" s="1"/>
  <c r="BG369" i="1" a="1"/>
  <c r="BG369" i="1" s="1"/>
  <c r="BH369" i="1" a="1"/>
  <c r="BH369" i="1" s="1"/>
  <c r="BI369" i="1" a="1"/>
  <c r="BI369" i="1" s="1"/>
  <c r="BJ369" i="1" a="1"/>
  <c r="BJ369" i="1" s="1"/>
  <c r="BF369" i="1" a="1"/>
  <c r="BF369" i="1" s="1"/>
  <c r="BB361" i="1" a="1"/>
  <c r="BB361" i="1" s="1"/>
  <c r="BD360" i="1" a="1"/>
  <c r="BD360" i="1" s="1"/>
  <c r="BG360" i="1" a="1"/>
  <c r="BG360" i="1" s="1"/>
  <c r="BH360" i="1" a="1"/>
  <c r="BH360" i="1" s="1"/>
  <c r="BI360" i="1" a="1"/>
  <c r="BI360" i="1" s="1"/>
  <c r="BJ360" i="1" a="1"/>
  <c r="BJ360" i="1" s="1"/>
  <c r="BF360" i="1" a="1"/>
  <c r="BF360" i="1" s="1"/>
  <c r="BF348" i="1" a="1"/>
  <c r="BF348" i="1" s="1"/>
  <c r="BG348" i="1" a="1"/>
  <c r="BG348" i="1" s="1"/>
  <c r="BH348" i="1" a="1"/>
  <c r="BH348" i="1" s="1"/>
  <c r="BJ348" i="1" a="1"/>
  <c r="BJ348" i="1" s="1"/>
  <c r="BI348" i="1" a="1"/>
  <c r="BI348" i="1" s="1"/>
  <c r="BB346" i="1" a="1"/>
  <c r="BB346" i="1" s="1"/>
  <c r="BJ346" i="1" a="1"/>
  <c r="BJ346" i="1" s="1"/>
  <c r="BF346" i="1" a="1"/>
  <c r="BF346" i="1" s="1"/>
  <c r="BH346" i="1" a="1"/>
  <c r="BH346" i="1" s="1"/>
  <c r="BG346" i="1" a="1"/>
  <c r="BG346" i="1" s="1"/>
  <c r="BI346" i="1" a="1"/>
  <c r="BI346" i="1" s="1"/>
  <c r="BC340" i="1" a="1"/>
  <c r="BC340" i="1" s="1"/>
  <c r="BJ340" i="1" a="1"/>
  <c r="BJ340" i="1" s="1"/>
  <c r="BF340" i="1" a="1"/>
  <c r="BF340" i="1" s="1"/>
  <c r="BH340" i="1" a="1"/>
  <c r="BH340" i="1" s="1"/>
  <c r="BG340" i="1" a="1"/>
  <c r="BG340" i="1" s="1"/>
  <c r="BI340" i="1" a="1"/>
  <c r="BI340" i="1" s="1"/>
  <c r="BB338" i="1" a="1"/>
  <c r="BB338" i="1" s="1"/>
  <c r="BH338" i="1" a="1"/>
  <c r="BH338" i="1" s="1"/>
  <c r="BI338" i="1" a="1"/>
  <c r="BI338" i="1" s="1"/>
  <c r="BJ338" i="1" a="1"/>
  <c r="BJ338" i="1" s="1"/>
  <c r="BG338" i="1" a="1"/>
  <c r="BG338" i="1" s="1"/>
  <c r="BF338" i="1" a="1"/>
  <c r="BF338" i="1" s="1"/>
  <c r="BC334" i="1" a="1"/>
  <c r="BC334" i="1" s="1"/>
  <c r="BI334" i="1" a="1"/>
  <c r="BI334" i="1" s="1"/>
  <c r="BJ334" i="1" a="1"/>
  <c r="BJ334" i="1" s="1"/>
  <c r="BF334" i="1" a="1"/>
  <c r="BF334" i="1" s="1"/>
  <c r="BG334" i="1" a="1"/>
  <c r="BG334" i="1" s="1"/>
  <c r="BH334" i="1" a="1"/>
  <c r="BH334" i="1" s="1"/>
  <c r="BB332" i="1" a="1"/>
  <c r="BB332" i="1" s="1"/>
  <c r="BG332" i="1" a="1"/>
  <c r="BG332" i="1" s="1"/>
  <c r="BH332" i="1" a="1"/>
  <c r="BH332" i="1" s="1"/>
  <c r="BI332" i="1" a="1"/>
  <c r="BI332" i="1" s="1"/>
  <c r="BF332" i="1" a="1"/>
  <c r="BF332" i="1" s="1"/>
  <c r="BJ332" i="1" a="1"/>
  <c r="BJ332" i="1" s="1"/>
  <c r="BC330" i="1" a="1"/>
  <c r="BC330" i="1" s="1"/>
  <c r="BF330" i="1" a="1"/>
  <c r="BF330" i="1" s="1"/>
  <c r="BG330" i="1" a="1"/>
  <c r="BG330" i="1" s="1"/>
  <c r="BH330" i="1" a="1"/>
  <c r="BH330" i="1" s="1"/>
  <c r="BI330" i="1" a="1"/>
  <c r="BI330" i="1" s="1"/>
  <c r="BJ330" i="1" a="1"/>
  <c r="BJ330" i="1" s="1"/>
  <c r="BA318" i="1" a="1"/>
  <c r="BA318" i="1" s="1"/>
  <c r="BH318" i="1" a="1"/>
  <c r="BH318" i="1" s="1"/>
  <c r="BI318" i="1" a="1"/>
  <c r="BI318" i="1" s="1"/>
  <c r="BJ318" i="1" a="1"/>
  <c r="BJ318" i="1" s="1"/>
  <c r="BF318" i="1" a="1"/>
  <c r="BF318" i="1" s="1"/>
  <c r="BG318" i="1" a="1"/>
  <c r="BG318" i="1" s="1"/>
  <c r="BB303" i="1" a="1"/>
  <c r="BB303" i="1" s="1"/>
  <c r="BI303" i="1" a="1"/>
  <c r="BI303" i="1" s="1"/>
  <c r="BJ303" i="1" a="1"/>
  <c r="BJ303" i="1" s="1"/>
  <c r="BF303" i="1" a="1"/>
  <c r="BF303" i="1" s="1"/>
  <c r="BG303" i="1" a="1"/>
  <c r="BG303" i="1" s="1"/>
  <c r="BH303" i="1" a="1"/>
  <c r="BH303" i="1" s="1"/>
  <c r="BC297" i="1" a="1"/>
  <c r="BC297" i="1" s="1"/>
  <c r="BH297" i="1" a="1"/>
  <c r="BH297" i="1" s="1"/>
  <c r="BI297" i="1" a="1"/>
  <c r="BI297" i="1" s="1"/>
  <c r="BJ297" i="1" a="1"/>
  <c r="BJ297" i="1" s="1"/>
  <c r="BF297" i="1" a="1"/>
  <c r="BF297" i="1" s="1"/>
  <c r="BG297" i="1" a="1"/>
  <c r="BG297" i="1" s="1"/>
  <c r="BJ293" i="1" a="1"/>
  <c r="BJ293" i="1" s="1"/>
  <c r="BF293" i="1" a="1"/>
  <c r="BF293" i="1" s="1"/>
  <c r="BG293" i="1" a="1"/>
  <c r="BG293" i="1" s="1"/>
  <c r="BI293" i="1" a="1"/>
  <c r="BI293" i="1" s="1"/>
  <c r="BH293" i="1" a="1"/>
  <c r="BH293" i="1" s="1"/>
  <c r="BI291" i="1" a="1"/>
  <c r="BI291" i="1" s="1"/>
  <c r="BJ291" i="1" a="1"/>
  <c r="BJ291" i="1" s="1"/>
  <c r="BF291" i="1" a="1"/>
  <c r="BF291" i="1" s="1"/>
  <c r="BG291" i="1" a="1"/>
  <c r="BG291" i="1" s="1"/>
  <c r="BH291" i="1" a="1"/>
  <c r="BH291" i="1" s="1"/>
  <c r="BC286" i="1" a="1"/>
  <c r="BC286" i="1" s="1"/>
  <c r="BI286" i="1" a="1"/>
  <c r="BI286" i="1" s="1"/>
  <c r="BJ286" i="1" a="1"/>
  <c r="BJ286" i="1" s="1"/>
  <c r="BF286" i="1" a="1"/>
  <c r="BF286" i="1" s="1"/>
  <c r="BG286" i="1" a="1"/>
  <c r="BG286" i="1" s="1"/>
  <c r="BH286" i="1" a="1"/>
  <c r="BH286" i="1" s="1"/>
  <c r="BC282" i="1" a="1"/>
  <c r="BC282" i="1" s="1"/>
  <c r="BI282" i="1" a="1"/>
  <c r="BI282" i="1" s="1"/>
  <c r="BJ282" i="1" a="1"/>
  <c r="BJ282" i="1" s="1"/>
  <c r="BF282" i="1" a="1"/>
  <c r="BF282" i="1" s="1"/>
  <c r="BH282" i="1" a="1"/>
  <c r="BH282" i="1" s="1"/>
  <c r="BG282" i="1" a="1"/>
  <c r="BG282" i="1" s="1"/>
  <c r="AO281" i="1"/>
  <c r="BE281" i="1" a="1"/>
  <c r="BE281" i="1" s="1"/>
  <c r="BC280" i="1" a="1"/>
  <c r="BC280" i="1" s="1"/>
  <c r="BI280" i="1" a="1"/>
  <c r="BI280" i="1" s="1"/>
  <c r="BJ280" i="1" a="1"/>
  <c r="BJ280" i="1" s="1"/>
  <c r="BF280" i="1" a="1"/>
  <c r="BF280" i="1" s="1"/>
  <c r="BG280" i="1" a="1"/>
  <c r="BG280" i="1" s="1"/>
  <c r="BH280" i="1" a="1"/>
  <c r="BH280" i="1" s="1"/>
  <c r="BC274" i="1" a="1"/>
  <c r="BC274" i="1" s="1"/>
  <c r="BF274" i="1" a="1"/>
  <c r="BF274" i="1" s="1"/>
  <c r="BG274" i="1" a="1"/>
  <c r="BG274" i="1" s="1"/>
  <c r="BH274" i="1" a="1"/>
  <c r="BH274" i="1" s="1"/>
  <c r="BI274" i="1" a="1"/>
  <c r="BI274" i="1" s="1"/>
  <c r="BJ274" i="1" a="1"/>
  <c r="BJ274" i="1" s="1"/>
  <c r="AO273" i="1"/>
  <c r="BC266" i="1" a="1"/>
  <c r="BC266" i="1" s="1"/>
  <c r="BJ266" i="1" a="1"/>
  <c r="BJ266" i="1" s="1"/>
  <c r="BF266" i="1" a="1"/>
  <c r="BF266" i="1" s="1"/>
  <c r="BG266" i="1" a="1"/>
  <c r="BG266" i="1" s="1"/>
  <c r="BH266" i="1" a="1"/>
  <c r="BH266" i="1" s="1"/>
  <c r="BI266" i="1" a="1"/>
  <c r="BI266" i="1" s="1"/>
  <c r="BC262" i="1" a="1"/>
  <c r="BC262" i="1" s="1"/>
  <c r="BF262" i="1" a="1"/>
  <c r="BF262" i="1" s="1"/>
  <c r="BG262" i="1" a="1"/>
  <c r="BG262" i="1" s="1"/>
  <c r="BH262" i="1" a="1"/>
  <c r="BH262" i="1" s="1"/>
  <c r="BI262" i="1" a="1"/>
  <c r="BI262" i="1" s="1"/>
  <c r="BJ262" i="1" a="1"/>
  <c r="BJ262" i="1" s="1"/>
  <c r="BA260" i="1" a="1"/>
  <c r="BA260" i="1" s="1"/>
  <c r="BI260" i="1" a="1"/>
  <c r="BI260" i="1" s="1"/>
  <c r="BJ260" i="1" a="1"/>
  <c r="BJ260" i="1" s="1"/>
  <c r="BF260" i="1" a="1"/>
  <c r="BF260" i="1" s="1"/>
  <c r="BG260" i="1" a="1"/>
  <c r="BG260" i="1" s="1"/>
  <c r="BH260" i="1" a="1"/>
  <c r="BH260" i="1" s="1"/>
  <c r="BH258" i="1" a="1"/>
  <c r="BH258" i="1" s="1"/>
  <c r="BI258" i="1" a="1"/>
  <c r="BI258" i="1" s="1"/>
  <c r="BJ258" i="1" a="1"/>
  <c r="BJ258" i="1" s="1"/>
  <c r="BG258" i="1" a="1"/>
  <c r="BG258" i="1" s="1"/>
  <c r="BF258" i="1" a="1"/>
  <c r="BF258" i="1" s="1"/>
  <c r="BD256" i="1" a="1"/>
  <c r="BD256" i="1" s="1"/>
  <c r="BF256" i="1" a="1"/>
  <c r="BF256" i="1" s="1"/>
  <c r="BG256" i="1" a="1"/>
  <c r="BG256" i="1" s="1"/>
  <c r="BH256" i="1" a="1"/>
  <c r="BH256" i="1" s="1"/>
  <c r="BI256" i="1" a="1"/>
  <c r="BI256" i="1" s="1"/>
  <c r="BJ256" i="1" a="1"/>
  <c r="BJ256" i="1" s="1"/>
  <c r="BC252" i="1" a="1"/>
  <c r="BC252" i="1" s="1"/>
  <c r="BG252" i="1" a="1"/>
  <c r="BG252" i="1" s="1"/>
  <c r="BH252" i="1" a="1"/>
  <c r="BH252" i="1" s="1"/>
  <c r="BI252" i="1" a="1"/>
  <c r="BI252" i="1" s="1"/>
  <c r="BJ252" i="1" a="1"/>
  <c r="BJ252" i="1" s="1"/>
  <c r="BF252" i="1" a="1"/>
  <c r="BF252" i="1" s="1"/>
  <c r="BB248" i="1" a="1"/>
  <c r="BB248" i="1" s="1"/>
  <c r="BI248" i="1" a="1"/>
  <c r="BI248" i="1" s="1"/>
  <c r="BJ248" i="1" a="1"/>
  <c r="BJ248" i="1" s="1"/>
  <c r="BF248" i="1" a="1"/>
  <c r="BF248" i="1" s="1"/>
  <c r="BH248" i="1" a="1"/>
  <c r="BH248" i="1" s="1"/>
  <c r="BG248" i="1" a="1"/>
  <c r="BG248" i="1" s="1"/>
  <c r="BG246" i="1" a="1"/>
  <c r="BG246" i="1" s="1"/>
  <c r="BH246" i="1" a="1"/>
  <c r="BH246" i="1" s="1"/>
  <c r="BI246" i="1" a="1"/>
  <c r="BI246" i="1" s="1"/>
  <c r="BJ246" i="1" a="1"/>
  <c r="BJ246" i="1" s="1"/>
  <c r="BF246" i="1" a="1"/>
  <c r="BF246" i="1" s="1"/>
  <c r="BC242" i="1" a="1"/>
  <c r="BC242" i="1" s="1"/>
  <c r="BJ242" i="1" a="1"/>
  <c r="BJ242" i="1" s="1"/>
  <c r="BF242" i="1" a="1"/>
  <c r="BF242" i="1" s="1"/>
  <c r="BG242" i="1" a="1"/>
  <c r="BG242" i="1" s="1"/>
  <c r="BI242" i="1" a="1"/>
  <c r="BI242" i="1" s="1"/>
  <c r="BH242" i="1" a="1"/>
  <c r="BH242" i="1" s="1"/>
  <c r="BB240" i="1" a="1"/>
  <c r="BB240" i="1" s="1"/>
  <c r="BH240" i="1" a="1"/>
  <c r="BH240" i="1" s="1"/>
  <c r="BI240" i="1" a="1"/>
  <c r="BI240" i="1" s="1"/>
  <c r="BJ240" i="1" a="1"/>
  <c r="BJ240" i="1" s="1"/>
  <c r="BG240" i="1" a="1"/>
  <c r="BG240" i="1" s="1"/>
  <c r="BF240" i="1" a="1"/>
  <c r="BF240" i="1" s="1"/>
  <c r="BA238" i="1" a="1"/>
  <c r="BA238" i="1" s="1"/>
  <c r="BF238" i="1" a="1"/>
  <c r="BF238" i="1" s="1"/>
  <c r="BG238" i="1" a="1"/>
  <c r="BG238" i="1" s="1"/>
  <c r="BH238" i="1" a="1"/>
  <c r="BH238" i="1" s="1"/>
  <c r="BI238" i="1" a="1"/>
  <c r="BI238" i="1" s="1"/>
  <c r="BJ238" i="1" a="1"/>
  <c r="BJ238" i="1" s="1"/>
  <c r="BC236" i="1" a="1"/>
  <c r="BC236" i="1" s="1"/>
  <c r="BJ236" i="1" a="1"/>
  <c r="BJ236" i="1" s="1"/>
  <c r="BF236" i="1" a="1"/>
  <c r="BF236" i="1" s="1"/>
  <c r="BG236" i="1" a="1"/>
  <c r="BG236" i="1" s="1"/>
  <c r="BI236" i="1" a="1"/>
  <c r="BI236" i="1" s="1"/>
  <c r="BH236" i="1" a="1"/>
  <c r="BH236" i="1" s="1"/>
  <c r="BF231" i="1" a="1"/>
  <c r="BF231" i="1" s="1"/>
  <c r="BG231" i="1" a="1"/>
  <c r="BG231" i="1" s="1"/>
  <c r="BH231" i="1" a="1"/>
  <c r="BH231" i="1" s="1"/>
  <c r="BI231" i="1" a="1"/>
  <c r="BI231" i="1" s="1"/>
  <c r="BJ231" i="1" a="1"/>
  <c r="BJ231" i="1" s="1"/>
  <c r="BD220" i="1" a="1"/>
  <c r="BD220" i="1" s="1"/>
  <c r="BF220" i="1" a="1"/>
  <c r="BF220" i="1" s="1"/>
  <c r="BG220" i="1" a="1"/>
  <c r="BG220" i="1" s="1"/>
  <c r="BH220" i="1" a="1"/>
  <c r="BH220" i="1" s="1"/>
  <c r="BJ220" i="1" a="1"/>
  <c r="BJ220" i="1" s="1"/>
  <c r="BI220" i="1" a="1"/>
  <c r="BI220" i="1" s="1"/>
  <c r="BF218" i="1" a="1"/>
  <c r="BF218" i="1" s="1"/>
  <c r="BG218" i="1" a="1"/>
  <c r="BG218" i="1" s="1"/>
  <c r="BH218" i="1" a="1"/>
  <c r="BH218" i="1" s="1"/>
  <c r="BI218" i="1" a="1"/>
  <c r="BI218" i="1" s="1"/>
  <c r="BJ218" i="1" a="1"/>
  <c r="BJ218" i="1" s="1"/>
  <c r="BB209" i="1" a="1"/>
  <c r="BB209" i="1" s="1"/>
  <c r="BH209" i="1" a="1"/>
  <c r="BH209" i="1" s="1"/>
  <c r="BI209" i="1" a="1"/>
  <c r="BI209" i="1" s="1"/>
  <c r="BJ209" i="1" a="1"/>
  <c r="BJ209" i="1" s="1"/>
  <c r="BG209" i="1" a="1"/>
  <c r="BG209" i="1" s="1"/>
  <c r="BF209" i="1" a="1"/>
  <c r="BF209" i="1" s="1"/>
  <c r="CM208" i="1" a="1"/>
  <c r="CM208" i="1" s="1"/>
  <c r="BC202" i="1" a="1"/>
  <c r="BC202" i="1" s="1"/>
  <c r="BI202" i="1" a="1"/>
  <c r="BI202" i="1" s="1"/>
  <c r="BJ202" i="1" a="1"/>
  <c r="BJ202" i="1" s="1"/>
  <c r="BF202" i="1" a="1"/>
  <c r="BF202" i="1" s="1"/>
  <c r="BG202" i="1" a="1"/>
  <c r="BG202" i="1" s="1"/>
  <c r="BH202" i="1" a="1"/>
  <c r="BH202" i="1" s="1"/>
  <c r="BC199" i="1" a="1"/>
  <c r="BC199" i="1" s="1"/>
  <c r="BH199" i="1" a="1"/>
  <c r="BH199" i="1" s="1"/>
  <c r="BI199" i="1" a="1"/>
  <c r="BI199" i="1" s="1"/>
  <c r="BJ199" i="1" a="1"/>
  <c r="BJ199" i="1" s="1"/>
  <c r="BF199" i="1" a="1"/>
  <c r="BF199" i="1" s="1"/>
  <c r="BG199" i="1" a="1"/>
  <c r="BG199" i="1" s="1"/>
  <c r="BB182" i="1" a="1"/>
  <c r="BB182" i="1" s="1"/>
  <c r="BI182" i="1" a="1"/>
  <c r="BI182" i="1" s="1"/>
  <c r="BJ182" i="1" a="1"/>
  <c r="BJ182" i="1" s="1"/>
  <c r="BF182" i="1" a="1"/>
  <c r="BF182" i="1" s="1"/>
  <c r="BG182" i="1" a="1"/>
  <c r="BG182" i="1" s="1"/>
  <c r="BH182" i="1" a="1"/>
  <c r="BH182" i="1" s="1"/>
  <c r="BC173" i="1" a="1"/>
  <c r="BC173" i="1" s="1"/>
  <c r="BF173" i="1" a="1"/>
  <c r="BF173" i="1" s="1"/>
  <c r="BG173" i="1" a="1"/>
  <c r="BG173" i="1" s="1"/>
  <c r="BH173" i="1" a="1"/>
  <c r="BH173" i="1" s="1"/>
  <c r="BI173" i="1" a="1"/>
  <c r="BI173" i="1" s="1"/>
  <c r="BJ173" i="1" a="1"/>
  <c r="BJ173" i="1" s="1"/>
  <c r="CM166" i="1" a="1"/>
  <c r="CM166" i="1" s="1"/>
  <c r="BC165" i="1" a="1"/>
  <c r="BC165" i="1" s="1"/>
  <c r="BI165" i="1" a="1"/>
  <c r="BI165" i="1" s="1"/>
  <c r="BJ165" i="1" a="1"/>
  <c r="BJ165" i="1" s="1"/>
  <c r="BF165" i="1" a="1"/>
  <c r="BF165" i="1" s="1"/>
  <c r="BG165" i="1" a="1"/>
  <c r="BG165" i="1" s="1"/>
  <c r="BH165" i="1" a="1"/>
  <c r="BH165" i="1" s="1"/>
  <c r="CN164" i="1" a="1"/>
  <c r="CN164" i="1" s="1"/>
  <c r="BE161" i="1" a="1"/>
  <c r="BE161" i="1" s="1"/>
  <c r="BJ161" i="1" a="1"/>
  <c r="BJ161" i="1" s="1"/>
  <c r="BF161" i="1" a="1"/>
  <c r="BF161" i="1" s="1"/>
  <c r="BH161" i="1" a="1"/>
  <c r="BH161" i="1" s="1"/>
  <c r="BI161" i="1" a="1"/>
  <c r="BI161" i="1" s="1"/>
  <c r="BG161" i="1" a="1"/>
  <c r="BG161" i="1" s="1"/>
  <c r="BD159" i="1" a="1"/>
  <c r="BD159" i="1" s="1"/>
  <c r="BH159" i="1" a="1"/>
  <c r="BH159" i="1" s="1"/>
  <c r="BI159" i="1" a="1"/>
  <c r="BI159" i="1" s="1"/>
  <c r="BJ159" i="1" a="1"/>
  <c r="BJ159" i="1" s="1"/>
  <c r="BF159" i="1" a="1"/>
  <c r="BF159" i="1" s="1"/>
  <c r="BG159" i="1" a="1"/>
  <c r="BG159" i="1" s="1"/>
  <c r="BF155" i="1" a="1"/>
  <c r="BF155" i="1" s="1"/>
  <c r="BG155" i="1" a="1"/>
  <c r="BG155" i="1" s="1"/>
  <c r="BH155" i="1" a="1"/>
  <c r="BH155" i="1" s="1"/>
  <c r="BI155" i="1" a="1"/>
  <c r="BI155" i="1" s="1"/>
  <c r="BJ155" i="1" a="1"/>
  <c r="BJ155" i="1" s="1"/>
  <c r="BD139" i="1" a="1"/>
  <c r="BD139" i="1" s="1"/>
  <c r="BH139" i="1" a="1"/>
  <c r="BH139" i="1" s="1"/>
  <c r="BI139" i="1" a="1"/>
  <c r="BI139" i="1" s="1"/>
  <c r="BJ139" i="1" a="1"/>
  <c r="BJ139" i="1" s="1"/>
  <c r="BF139" i="1" a="1"/>
  <c r="BF139" i="1" s="1"/>
  <c r="BG139" i="1" a="1"/>
  <c r="BG139" i="1" s="1"/>
  <c r="CM129" i="1" a="1"/>
  <c r="CM129" i="1" s="1"/>
  <c r="BC128" i="1" a="1"/>
  <c r="BC128" i="1" s="1"/>
  <c r="BG128" i="1" a="1"/>
  <c r="BG128" i="1" s="1"/>
  <c r="BH128" i="1" a="1"/>
  <c r="BH128" i="1" s="1"/>
  <c r="BI128" i="1" a="1"/>
  <c r="BI128" i="1" s="1"/>
  <c r="BF128" i="1" a="1"/>
  <c r="BF128" i="1" s="1"/>
  <c r="BJ128" i="1" a="1"/>
  <c r="BJ128" i="1" s="1"/>
  <c r="BA124" i="1" a="1"/>
  <c r="BA124" i="1" s="1"/>
  <c r="BI124" i="1" a="1"/>
  <c r="BI124" i="1" s="1"/>
  <c r="BJ124" i="1" a="1"/>
  <c r="BJ124" i="1" s="1"/>
  <c r="BG124" i="1" a="1"/>
  <c r="BG124" i="1" s="1"/>
  <c r="BF124" i="1" a="1"/>
  <c r="BF124" i="1" s="1"/>
  <c r="BH124" i="1" a="1"/>
  <c r="BH124" i="1" s="1"/>
  <c r="AY120" i="1"/>
  <c r="BC119" i="1" a="1"/>
  <c r="BC119" i="1" s="1"/>
  <c r="BI119" i="1" a="1"/>
  <c r="BI119" i="1" s="1"/>
  <c r="BJ119" i="1" a="1"/>
  <c r="BJ119" i="1" s="1"/>
  <c r="BF119" i="1" a="1"/>
  <c r="BF119" i="1" s="1"/>
  <c r="BG119" i="1" a="1"/>
  <c r="BG119" i="1" s="1"/>
  <c r="BH119" i="1" a="1"/>
  <c r="BH119" i="1" s="1"/>
  <c r="BC110" i="1" a="1"/>
  <c r="BC110" i="1" s="1"/>
  <c r="BG110" i="1" a="1"/>
  <c r="BG110" i="1" s="1"/>
  <c r="BH110" i="1" a="1"/>
  <c r="BH110" i="1" s="1"/>
  <c r="BI110" i="1" a="1"/>
  <c r="BI110" i="1" s="1"/>
  <c r="BJ110" i="1" a="1"/>
  <c r="BJ110" i="1" s="1"/>
  <c r="BF110" i="1" a="1"/>
  <c r="BF110" i="1" s="1"/>
  <c r="BC109" i="1" a="1"/>
  <c r="BC109" i="1" s="1"/>
  <c r="BF109" i="1" a="1"/>
  <c r="BF109" i="1" s="1"/>
  <c r="BG109" i="1" a="1"/>
  <c r="BG109" i="1" s="1"/>
  <c r="BH109" i="1" a="1"/>
  <c r="BH109" i="1" s="1"/>
  <c r="BI109" i="1" a="1"/>
  <c r="BI109" i="1" s="1"/>
  <c r="BJ109" i="1" a="1"/>
  <c r="BJ109" i="1" s="1"/>
  <c r="BG107" i="1" a="1"/>
  <c r="BG107" i="1" s="1"/>
  <c r="BJ107" i="1" a="1"/>
  <c r="BJ107" i="1" s="1"/>
  <c r="BF107" i="1" a="1"/>
  <c r="BF107" i="1" s="1"/>
  <c r="BH107" i="1" a="1"/>
  <c r="BH107" i="1" s="1"/>
  <c r="BI107" i="1" a="1"/>
  <c r="BI107" i="1" s="1"/>
  <c r="BI103" i="1" a="1"/>
  <c r="BI103" i="1" s="1"/>
  <c r="BF103" i="1" a="1"/>
  <c r="BF103" i="1" s="1"/>
  <c r="BG103" i="1" a="1"/>
  <c r="BG103" i="1" s="1"/>
  <c r="BH103" i="1" a="1"/>
  <c r="BH103" i="1" s="1"/>
  <c r="BJ103" i="1" a="1"/>
  <c r="BJ103" i="1" s="1"/>
  <c r="BH101" i="1" a="1"/>
  <c r="BH101" i="1" s="1"/>
  <c r="BJ101" i="1" a="1"/>
  <c r="BJ101" i="1" s="1"/>
  <c r="BF101" i="1" a="1"/>
  <c r="BF101" i="1" s="1"/>
  <c r="BG101" i="1" a="1"/>
  <c r="BG101" i="1" s="1"/>
  <c r="BI101" i="1" a="1"/>
  <c r="BI101" i="1" s="1"/>
  <c r="BC97" i="1" a="1"/>
  <c r="BC97" i="1" s="1"/>
  <c r="BI97" i="1" a="1"/>
  <c r="BI97" i="1" s="1"/>
  <c r="BF97" i="1" a="1"/>
  <c r="BF97" i="1" s="1"/>
  <c r="BG97" i="1" a="1"/>
  <c r="BG97" i="1" s="1"/>
  <c r="BH97" i="1" a="1"/>
  <c r="BH97" i="1" s="1"/>
  <c r="BJ97" i="1" a="1"/>
  <c r="BJ97" i="1" s="1"/>
  <c r="BC91" i="1" a="1"/>
  <c r="BC91" i="1" s="1"/>
  <c r="BH91" i="1" a="1"/>
  <c r="BH91" i="1" s="1"/>
  <c r="BJ91" i="1" a="1"/>
  <c r="BJ91" i="1" s="1"/>
  <c r="BF91" i="1" a="1"/>
  <c r="BF91" i="1" s="1"/>
  <c r="BG91" i="1" a="1"/>
  <c r="BG91" i="1" s="1"/>
  <c r="BI91" i="1" a="1"/>
  <c r="BI91" i="1" s="1"/>
  <c r="BB81" i="1" a="1"/>
  <c r="BB81" i="1" s="1"/>
  <c r="BJ81" i="1" a="1"/>
  <c r="BJ81" i="1" s="1"/>
  <c r="BG81" i="1" a="1"/>
  <c r="BG81" i="1" s="1"/>
  <c r="BH81" i="1" a="1"/>
  <c r="BH81" i="1" s="1"/>
  <c r="BI81" i="1" a="1"/>
  <c r="BI81" i="1" s="1"/>
  <c r="BF81" i="1" a="1"/>
  <c r="BF81" i="1" s="1"/>
  <c r="BC77" i="1" a="1"/>
  <c r="BC77" i="1" s="1"/>
  <c r="BG77" i="1" a="1"/>
  <c r="BG77" i="1" s="1"/>
  <c r="BH77" i="1" a="1"/>
  <c r="BH77" i="1" s="1"/>
  <c r="BI77" i="1" a="1"/>
  <c r="BI77" i="1" s="1"/>
  <c r="BF77" i="1" a="1"/>
  <c r="BF77" i="1" s="1"/>
  <c r="BJ77" i="1" a="1"/>
  <c r="BJ77" i="1" s="1"/>
  <c r="BC72" i="1" a="1"/>
  <c r="BC72" i="1" s="1"/>
  <c r="BH72" i="1" a="1"/>
  <c r="BH72" i="1" s="1"/>
  <c r="BI72" i="1" a="1"/>
  <c r="BI72" i="1" s="1"/>
  <c r="BJ72" i="1" a="1"/>
  <c r="BJ72" i="1" s="1"/>
  <c r="BF72" i="1" a="1"/>
  <c r="BF72" i="1" s="1"/>
  <c r="BG72" i="1" a="1"/>
  <c r="BG72" i="1" s="1"/>
  <c r="BE68" i="1" a="1"/>
  <c r="BE68" i="1" s="1"/>
  <c r="BG68" i="1" a="1"/>
  <c r="BG68" i="1" s="1"/>
  <c r="BI68" i="1" a="1"/>
  <c r="BI68" i="1" s="1"/>
  <c r="BJ68" i="1" a="1"/>
  <c r="BJ68" i="1" s="1"/>
  <c r="BH68" i="1" a="1"/>
  <c r="BH68" i="1" s="1"/>
  <c r="BF68" i="1" a="1"/>
  <c r="BF68" i="1" s="1"/>
  <c r="BC64" i="1" a="1"/>
  <c r="BC64" i="1" s="1"/>
  <c r="BG64" i="1" a="1"/>
  <c r="BG64" i="1" s="1"/>
  <c r="BJ64" i="1" a="1"/>
  <c r="BJ64" i="1" s="1"/>
  <c r="BI64" i="1" a="1"/>
  <c r="BI64" i="1" s="1"/>
  <c r="BH64" i="1" a="1"/>
  <c r="BH64" i="1" s="1"/>
  <c r="BF64" i="1" a="1"/>
  <c r="BF64" i="1" s="1"/>
  <c r="BH46" i="1" a="1"/>
  <c r="BH46" i="1" s="1"/>
  <c r="BI46" i="1" a="1"/>
  <c r="BI46" i="1" s="1"/>
  <c r="BF46" i="1" a="1"/>
  <c r="BF46" i="1" s="1"/>
  <c r="BJ46" i="1" a="1"/>
  <c r="BJ46" i="1" s="1"/>
  <c r="BG46" i="1" a="1"/>
  <c r="BG46" i="1" s="1"/>
  <c r="BD38" i="1" a="1"/>
  <c r="BD38" i="1" s="1"/>
  <c r="BH38" i="1" a="1"/>
  <c r="BH38" i="1" s="1"/>
  <c r="BG38" i="1" a="1"/>
  <c r="BG38" i="1" s="1"/>
  <c r="BI38" i="1" a="1"/>
  <c r="BI38" i="1" s="1"/>
  <c r="BJ38" i="1" a="1"/>
  <c r="BJ38" i="1" s="1"/>
  <c r="BF38" i="1" a="1"/>
  <c r="BF38" i="1" s="1"/>
  <c r="BB36" i="1" a="1"/>
  <c r="BB36" i="1" s="1"/>
  <c r="BI36" i="1" a="1"/>
  <c r="BI36" i="1" s="1"/>
  <c r="BG36" i="1" a="1"/>
  <c r="BG36" i="1" s="1"/>
  <c r="BH36" i="1" a="1"/>
  <c r="BH36" i="1" s="1"/>
  <c r="BJ36" i="1" a="1"/>
  <c r="BJ36" i="1" s="1"/>
  <c r="BF36" i="1" a="1"/>
  <c r="BF36" i="1" s="1"/>
  <c r="BJ1019" i="1" a="1"/>
  <c r="BJ1019" i="1" s="1"/>
  <c r="BG1009" i="1" a="1"/>
  <c r="BG1009" i="1" s="1"/>
  <c r="BH977" i="1" a="1"/>
  <c r="BH977" i="1" s="1"/>
  <c r="BI967" i="1" a="1"/>
  <c r="BI967" i="1" s="1"/>
  <c r="BF958" i="1" a="1"/>
  <c r="BF958" i="1" s="1"/>
  <c r="BI947" i="1" a="1"/>
  <c r="BI947" i="1" s="1"/>
  <c r="BG937" i="1" a="1"/>
  <c r="BG937" i="1" s="1"/>
  <c r="BI870" i="1" a="1"/>
  <c r="BI870" i="1" s="1"/>
  <c r="BH787" i="1" a="1"/>
  <c r="BH787" i="1" s="1"/>
  <c r="AO145" i="1"/>
  <c r="AO1017" i="1"/>
  <c r="AO1009" i="1"/>
  <c r="AO1001" i="1"/>
  <c r="AO993" i="1"/>
  <c r="AO985" i="1"/>
  <c r="AO977" i="1"/>
  <c r="AO969" i="1"/>
  <c r="AO961" i="1"/>
  <c r="AO953" i="1"/>
  <c r="AO945" i="1"/>
  <c r="AO937" i="1"/>
  <c r="AO929" i="1"/>
  <c r="AO921" i="1"/>
  <c r="AO913" i="1"/>
  <c r="AO905" i="1"/>
  <c r="AO897" i="1"/>
  <c r="AO889" i="1"/>
  <c r="AO881" i="1"/>
  <c r="AO873" i="1"/>
  <c r="AO865" i="1"/>
  <c r="AO857" i="1"/>
  <c r="AO849" i="1"/>
  <c r="AO841" i="1"/>
  <c r="AO833" i="1"/>
  <c r="AO825" i="1"/>
  <c r="AO817" i="1"/>
  <c r="AO809" i="1"/>
  <c r="AO801" i="1"/>
  <c r="AO793" i="1"/>
  <c r="AO785" i="1"/>
  <c r="AO777" i="1"/>
  <c r="AO769" i="1"/>
  <c r="AO761" i="1"/>
  <c r="AO753" i="1"/>
  <c r="AO745" i="1"/>
  <c r="AO737" i="1"/>
  <c r="AO729" i="1"/>
  <c r="AO721" i="1"/>
  <c r="AO713" i="1"/>
  <c r="AO705" i="1"/>
  <c r="AO682" i="1"/>
  <c r="AO664" i="1"/>
  <c r="AO641" i="1"/>
  <c r="AO618" i="1"/>
  <c r="AO600" i="1"/>
  <c r="AO577" i="1"/>
  <c r="AO554" i="1"/>
  <c r="AO536" i="1"/>
  <c r="AO513" i="1"/>
  <c r="AO490" i="1"/>
  <c r="AO472" i="1"/>
  <c r="AO449" i="1"/>
  <c r="AO426" i="1"/>
  <c r="AO408" i="1"/>
  <c r="AO385" i="1"/>
  <c r="AO362" i="1"/>
  <c r="AO344" i="1"/>
  <c r="AO321" i="1"/>
  <c r="AO298" i="1"/>
  <c r="AO280" i="1"/>
  <c r="AO257" i="1"/>
  <c r="AO234" i="1"/>
  <c r="AO209" i="1"/>
  <c r="AO177" i="1"/>
  <c r="AO27" i="1"/>
  <c r="AO35" i="1"/>
  <c r="AO43" i="1"/>
  <c r="AO51" i="1"/>
  <c r="AO59" i="1"/>
  <c r="AO67" i="1"/>
  <c r="AO75" i="1"/>
  <c r="AO83" i="1"/>
  <c r="AO91" i="1"/>
  <c r="AO99" i="1"/>
  <c r="AO107" i="1"/>
  <c r="AO115" i="1"/>
  <c r="AO123" i="1"/>
  <c r="AO131" i="1"/>
  <c r="AO139" i="1"/>
  <c r="AO147" i="1"/>
  <c r="AO155" i="1"/>
  <c r="AO163" i="1"/>
  <c r="AO171" i="1"/>
  <c r="AO179" i="1"/>
  <c r="AO187" i="1"/>
  <c r="AO195" i="1"/>
  <c r="AO203" i="1"/>
  <c r="AO211" i="1"/>
  <c r="AO219" i="1"/>
  <c r="AO227" i="1"/>
  <c r="AO235" i="1"/>
  <c r="AO243" i="1"/>
  <c r="AO251" i="1"/>
  <c r="AO259" i="1"/>
  <c r="AO267" i="1"/>
  <c r="AO275" i="1"/>
  <c r="AO283" i="1"/>
  <c r="AO291" i="1"/>
  <c r="AO299" i="1"/>
  <c r="AO307" i="1"/>
  <c r="AO315" i="1"/>
  <c r="AO323" i="1"/>
  <c r="AO331" i="1"/>
  <c r="AO339" i="1"/>
  <c r="AO347" i="1"/>
  <c r="AO355" i="1"/>
  <c r="AO363" i="1"/>
  <c r="AO371" i="1"/>
  <c r="AO379" i="1"/>
  <c r="AO387" i="1"/>
  <c r="AO395" i="1"/>
  <c r="AO403" i="1"/>
  <c r="AO411" i="1"/>
  <c r="AO419" i="1"/>
  <c r="AO427" i="1"/>
  <c r="AO435" i="1"/>
  <c r="AO443" i="1"/>
  <c r="AO451" i="1"/>
  <c r="AO459" i="1"/>
  <c r="AO467" i="1"/>
  <c r="AO475" i="1"/>
  <c r="AO483" i="1"/>
  <c r="AO491" i="1"/>
  <c r="AO499" i="1"/>
  <c r="AO507" i="1"/>
  <c r="AO515" i="1"/>
  <c r="AO523" i="1"/>
  <c r="AO531" i="1"/>
  <c r="AO539" i="1"/>
  <c r="AO547" i="1"/>
  <c r="AO555" i="1"/>
  <c r="AO563" i="1"/>
  <c r="AO571" i="1"/>
  <c r="AO579" i="1"/>
  <c r="AO587" i="1"/>
  <c r="AO595" i="1"/>
  <c r="AO603" i="1"/>
  <c r="AO611" i="1"/>
  <c r="AO619" i="1"/>
  <c r="AO627" i="1"/>
  <c r="AO635" i="1"/>
  <c r="AO643" i="1"/>
  <c r="AO651" i="1"/>
  <c r="AO659" i="1"/>
  <c r="AO667" i="1"/>
  <c r="AO675" i="1"/>
  <c r="AO683" i="1"/>
  <c r="AO691" i="1"/>
  <c r="AO699" i="1"/>
  <c r="AO28" i="1"/>
  <c r="AO36" i="1"/>
  <c r="AO44" i="1"/>
  <c r="AO52" i="1"/>
  <c r="AO60" i="1"/>
  <c r="AO68" i="1"/>
  <c r="AO76" i="1"/>
  <c r="AO84" i="1"/>
  <c r="AO92" i="1"/>
  <c r="AO100" i="1"/>
  <c r="AO108" i="1"/>
  <c r="AO116" i="1"/>
  <c r="AO124" i="1"/>
  <c r="AO132" i="1"/>
  <c r="AO140" i="1"/>
  <c r="AO148" i="1"/>
  <c r="AO156" i="1"/>
  <c r="AO164" i="1"/>
  <c r="AO172" i="1"/>
  <c r="AO180" i="1"/>
  <c r="AO188" i="1"/>
  <c r="AO196" i="1"/>
  <c r="AO204" i="1"/>
  <c r="AO212" i="1"/>
  <c r="AO220" i="1"/>
  <c r="AO228" i="1"/>
  <c r="AO236" i="1"/>
  <c r="AO244" i="1"/>
  <c r="AO252" i="1"/>
  <c r="AO260" i="1"/>
  <c r="AO268" i="1"/>
  <c r="AO276" i="1"/>
  <c r="AO284" i="1"/>
  <c r="AO292" i="1"/>
  <c r="AO300" i="1"/>
  <c r="AO308" i="1"/>
  <c r="AO316" i="1"/>
  <c r="AO324" i="1"/>
  <c r="AO332" i="1"/>
  <c r="AO340" i="1"/>
  <c r="AO348" i="1"/>
  <c r="AO356" i="1"/>
  <c r="AO364" i="1"/>
  <c r="AO372" i="1"/>
  <c r="AO380" i="1"/>
  <c r="AO388" i="1"/>
  <c r="AO396" i="1"/>
  <c r="AO404" i="1"/>
  <c r="AO412" i="1"/>
  <c r="AO420" i="1"/>
  <c r="AO428" i="1"/>
  <c r="AO436" i="1"/>
  <c r="AO444" i="1"/>
  <c r="AO452" i="1"/>
  <c r="AO460" i="1"/>
  <c r="AO468" i="1"/>
  <c r="AO476" i="1"/>
  <c r="AO484" i="1"/>
  <c r="AO492" i="1"/>
  <c r="AO500" i="1"/>
  <c r="AO508" i="1"/>
  <c r="AO516" i="1"/>
  <c r="AO524" i="1"/>
  <c r="AO532" i="1"/>
  <c r="AO540" i="1"/>
  <c r="AO548" i="1"/>
  <c r="AO556" i="1"/>
  <c r="AO564" i="1"/>
  <c r="AO572" i="1"/>
  <c r="AO580" i="1"/>
  <c r="AO588" i="1"/>
  <c r="AO596" i="1"/>
  <c r="AO604" i="1"/>
  <c r="AO612" i="1"/>
  <c r="AO620" i="1"/>
  <c r="AO628" i="1"/>
  <c r="AO636" i="1"/>
  <c r="AO644" i="1"/>
  <c r="AO652" i="1"/>
  <c r="AO660" i="1"/>
  <c r="AO668" i="1"/>
  <c r="AO676" i="1"/>
  <c r="AO684" i="1"/>
  <c r="AO692" i="1"/>
  <c r="AO700" i="1"/>
  <c r="AO29" i="1"/>
  <c r="AO37" i="1"/>
  <c r="AO45" i="1"/>
  <c r="AO53" i="1"/>
  <c r="AO61" i="1"/>
  <c r="AO69" i="1"/>
  <c r="AO77" i="1"/>
  <c r="AO85" i="1"/>
  <c r="AO93" i="1"/>
  <c r="AO101" i="1"/>
  <c r="AO109" i="1"/>
  <c r="AO117" i="1"/>
  <c r="AO125" i="1"/>
  <c r="AO133" i="1"/>
  <c r="AO141" i="1"/>
  <c r="AO149" i="1"/>
  <c r="AO157" i="1"/>
  <c r="AO165" i="1"/>
  <c r="AO173" i="1"/>
  <c r="AO181" i="1"/>
  <c r="AO189" i="1"/>
  <c r="AO197" i="1"/>
  <c r="AO205" i="1"/>
  <c r="AO213" i="1"/>
  <c r="AO221" i="1"/>
  <c r="AO229" i="1"/>
  <c r="AO237" i="1"/>
  <c r="AO245" i="1"/>
  <c r="AO253" i="1"/>
  <c r="AO261" i="1"/>
  <c r="AO269" i="1"/>
  <c r="AO277" i="1"/>
  <c r="AO285" i="1"/>
  <c r="AO293" i="1"/>
  <c r="AO301" i="1"/>
  <c r="AO309" i="1"/>
  <c r="AO317" i="1"/>
  <c r="AO325" i="1"/>
  <c r="AO333" i="1"/>
  <c r="AO341" i="1"/>
  <c r="AO349" i="1"/>
  <c r="AO357" i="1"/>
  <c r="AO365" i="1"/>
  <c r="AO373" i="1"/>
  <c r="AO381" i="1"/>
  <c r="AO389" i="1"/>
  <c r="AO397" i="1"/>
  <c r="AO405" i="1"/>
  <c r="AO413" i="1"/>
  <c r="AO421" i="1"/>
  <c r="AO429" i="1"/>
  <c r="AO437" i="1"/>
  <c r="AO445" i="1"/>
  <c r="AO453" i="1"/>
  <c r="AO461" i="1"/>
  <c r="AO469" i="1"/>
  <c r="AO477" i="1"/>
  <c r="AO485" i="1"/>
  <c r="AO493" i="1"/>
  <c r="AO501" i="1"/>
  <c r="AO509" i="1"/>
  <c r="AO517" i="1"/>
  <c r="AO525" i="1"/>
  <c r="AO533" i="1"/>
  <c r="AO541" i="1"/>
  <c r="AO549" i="1"/>
  <c r="AO557" i="1"/>
  <c r="AO565" i="1"/>
  <c r="AO573" i="1"/>
  <c r="AO581" i="1"/>
  <c r="AO589" i="1"/>
  <c r="AO597" i="1"/>
  <c r="AO605" i="1"/>
  <c r="AO613" i="1"/>
  <c r="AO621" i="1"/>
  <c r="AO629" i="1"/>
  <c r="AO637" i="1"/>
  <c r="AO645" i="1"/>
  <c r="AO653" i="1"/>
  <c r="AO661" i="1"/>
  <c r="AO669" i="1"/>
  <c r="AO677" i="1"/>
  <c r="AO685" i="1"/>
  <c r="AO693" i="1"/>
  <c r="AO701" i="1"/>
  <c r="AO30" i="1"/>
  <c r="AO38" i="1"/>
  <c r="AO46" i="1"/>
  <c r="AO54" i="1"/>
  <c r="AO62" i="1"/>
  <c r="AO70" i="1"/>
  <c r="AO78" i="1"/>
  <c r="AO86" i="1"/>
  <c r="AO94" i="1"/>
  <c r="AO102" i="1"/>
  <c r="AO110" i="1"/>
  <c r="AO118" i="1"/>
  <c r="AO126" i="1"/>
  <c r="AO134" i="1"/>
  <c r="AO142" i="1"/>
  <c r="AO150" i="1"/>
  <c r="AO158" i="1"/>
  <c r="AO166" i="1"/>
  <c r="AO174" i="1"/>
  <c r="AO182" i="1"/>
  <c r="AO190" i="1"/>
  <c r="AO198" i="1"/>
  <c r="AO206" i="1"/>
  <c r="AO214" i="1"/>
  <c r="AO222" i="1"/>
  <c r="AO230" i="1"/>
  <c r="AO238" i="1"/>
  <c r="AO246" i="1"/>
  <c r="AO254" i="1"/>
  <c r="AO262" i="1"/>
  <c r="AO270" i="1"/>
  <c r="AO278" i="1"/>
  <c r="AO286" i="1"/>
  <c r="AO294" i="1"/>
  <c r="AO302" i="1"/>
  <c r="AO310" i="1"/>
  <c r="AO318" i="1"/>
  <c r="AO326" i="1"/>
  <c r="AO334" i="1"/>
  <c r="AO342" i="1"/>
  <c r="AO350" i="1"/>
  <c r="AO358" i="1"/>
  <c r="AO366" i="1"/>
  <c r="AO374" i="1"/>
  <c r="AO382" i="1"/>
  <c r="AO390" i="1"/>
  <c r="AO398" i="1"/>
  <c r="AO406" i="1"/>
  <c r="AO414" i="1"/>
  <c r="AO422" i="1"/>
  <c r="AO430" i="1"/>
  <c r="AO438" i="1"/>
  <c r="AO446" i="1"/>
  <c r="AO454" i="1"/>
  <c r="AO462" i="1"/>
  <c r="AO470" i="1"/>
  <c r="AO478" i="1"/>
  <c r="AO486" i="1"/>
  <c r="AO494" i="1"/>
  <c r="AO502" i="1"/>
  <c r="AO510" i="1"/>
  <c r="AO518" i="1"/>
  <c r="AO526" i="1"/>
  <c r="AO534" i="1"/>
  <c r="AO542" i="1"/>
  <c r="AO550" i="1"/>
  <c r="AO558" i="1"/>
  <c r="AO566" i="1"/>
  <c r="AO574" i="1"/>
  <c r="AO582" i="1"/>
  <c r="AO590" i="1"/>
  <c r="AO598" i="1"/>
  <c r="AO606" i="1"/>
  <c r="AO614" i="1"/>
  <c r="AO622" i="1"/>
  <c r="AO630" i="1"/>
  <c r="AO638" i="1"/>
  <c r="AO646" i="1"/>
  <c r="AO654" i="1"/>
  <c r="AO662" i="1"/>
  <c r="AO670" i="1"/>
  <c r="AO678" i="1"/>
  <c r="AO686" i="1"/>
  <c r="AO694" i="1"/>
  <c r="AO702" i="1"/>
  <c r="AO31" i="1"/>
  <c r="AO39" i="1"/>
  <c r="AO47" i="1"/>
  <c r="AO55" i="1"/>
  <c r="AO63" i="1"/>
  <c r="AO71" i="1"/>
  <c r="AO79" i="1"/>
  <c r="AO87" i="1"/>
  <c r="AO95" i="1"/>
  <c r="AO103" i="1"/>
  <c r="AO111" i="1"/>
  <c r="AO119" i="1"/>
  <c r="AO127" i="1"/>
  <c r="AO135" i="1"/>
  <c r="AO143" i="1"/>
  <c r="AO151" i="1"/>
  <c r="AO159" i="1"/>
  <c r="AO167" i="1"/>
  <c r="AO175" i="1"/>
  <c r="AO183" i="1"/>
  <c r="AO191" i="1"/>
  <c r="AO199" i="1"/>
  <c r="AO207" i="1"/>
  <c r="AO215" i="1"/>
  <c r="AO223" i="1"/>
  <c r="AO231" i="1"/>
  <c r="AO239" i="1"/>
  <c r="AO247" i="1"/>
  <c r="AO255" i="1"/>
  <c r="AO263" i="1"/>
  <c r="AO271" i="1"/>
  <c r="AO279" i="1"/>
  <c r="AO287" i="1"/>
  <c r="AO295" i="1"/>
  <c r="AO303" i="1"/>
  <c r="AO311" i="1"/>
  <c r="AO319" i="1"/>
  <c r="AO327" i="1"/>
  <c r="AO335" i="1"/>
  <c r="AO343" i="1"/>
  <c r="AO351" i="1"/>
  <c r="AO359" i="1"/>
  <c r="AO367" i="1"/>
  <c r="AO375" i="1"/>
  <c r="AO383" i="1"/>
  <c r="AO391" i="1"/>
  <c r="AO399" i="1"/>
  <c r="AO407" i="1"/>
  <c r="AO415" i="1"/>
  <c r="AO423" i="1"/>
  <c r="AO431" i="1"/>
  <c r="AO439" i="1"/>
  <c r="AO447" i="1"/>
  <c r="AO455" i="1"/>
  <c r="AO463" i="1"/>
  <c r="AO471" i="1"/>
  <c r="AO479" i="1"/>
  <c r="AO487" i="1"/>
  <c r="AO495" i="1"/>
  <c r="AO503" i="1"/>
  <c r="AO511" i="1"/>
  <c r="AO519" i="1"/>
  <c r="AO527" i="1"/>
  <c r="AO535" i="1"/>
  <c r="AO543" i="1"/>
  <c r="AO551" i="1"/>
  <c r="AO559" i="1"/>
  <c r="AO567" i="1"/>
  <c r="AO575" i="1"/>
  <c r="AO583" i="1"/>
  <c r="AO591" i="1"/>
  <c r="AO599" i="1"/>
  <c r="AO607" i="1"/>
  <c r="AO615" i="1"/>
  <c r="AO623" i="1"/>
  <c r="AO631" i="1"/>
  <c r="AO639" i="1"/>
  <c r="AO647" i="1"/>
  <c r="AO655" i="1"/>
  <c r="AO663" i="1"/>
  <c r="AO671" i="1"/>
  <c r="AO679" i="1"/>
  <c r="AO687" i="1"/>
  <c r="AO695" i="1"/>
  <c r="AO703" i="1"/>
  <c r="AO32" i="1"/>
  <c r="AO40" i="1"/>
  <c r="AO48" i="1"/>
  <c r="AO56" i="1"/>
  <c r="AO64" i="1"/>
  <c r="AO72" i="1"/>
  <c r="AO80" i="1"/>
  <c r="AO88" i="1"/>
  <c r="AO96" i="1"/>
  <c r="AO104" i="1"/>
  <c r="AO112" i="1"/>
  <c r="AO120" i="1"/>
  <c r="AO128" i="1"/>
  <c r="AO136" i="1"/>
  <c r="AO144" i="1"/>
  <c r="AO33" i="1"/>
  <c r="AO41" i="1"/>
  <c r="AO49" i="1"/>
  <c r="AO57" i="1"/>
  <c r="AO65" i="1"/>
  <c r="AO73" i="1"/>
  <c r="AO81" i="1"/>
  <c r="AO89" i="1"/>
  <c r="AO34" i="1"/>
  <c r="AO42" i="1"/>
  <c r="AO50" i="1"/>
  <c r="AO58" i="1"/>
  <c r="AO66" i="1"/>
  <c r="AO74" i="1"/>
  <c r="AO82" i="1"/>
  <c r="AO90" i="1"/>
  <c r="AO98" i="1"/>
  <c r="AO106" i="1"/>
  <c r="AO114" i="1"/>
  <c r="AO122" i="1"/>
  <c r="AO130" i="1"/>
  <c r="AO138" i="1"/>
  <c r="AO146" i="1"/>
  <c r="AO154" i="1"/>
  <c r="AO162" i="1"/>
  <c r="AO170" i="1"/>
  <c r="AO178" i="1"/>
  <c r="AO186" i="1"/>
  <c r="AO194" i="1"/>
  <c r="AO202" i="1"/>
  <c r="AO210" i="1"/>
  <c r="AO218" i="1"/>
  <c r="AO1016" i="1"/>
  <c r="AO1008" i="1"/>
  <c r="AO1000" i="1"/>
  <c r="AO992" i="1"/>
  <c r="AO984" i="1"/>
  <c r="AO976" i="1"/>
  <c r="AO968" i="1"/>
  <c r="AO960" i="1"/>
  <c r="AO952" i="1"/>
  <c r="AO944" i="1"/>
  <c r="AO936" i="1"/>
  <c r="AO928" i="1"/>
  <c r="AO920" i="1"/>
  <c r="AO912" i="1"/>
  <c r="AO904" i="1"/>
  <c r="AO896" i="1"/>
  <c r="AO888" i="1"/>
  <c r="AO880" i="1"/>
  <c r="AO872" i="1"/>
  <c r="AO864" i="1"/>
  <c r="AO856" i="1"/>
  <c r="AO848" i="1"/>
  <c r="AO840" i="1"/>
  <c r="AO832" i="1"/>
  <c r="AO824" i="1"/>
  <c r="AO816" i="1"/>
  <c r="AO808" i="1"/>
  <c r="AO800" i="1"/>
  <c r="AO792" i="1"/>
  <c r="AO784" i="1"/>
  <c r="AO776" i="1"/>
  <c r="AO768" i="1"/>
  <c r="AO760" i="1"/>
  <c r="AO752" i="1"/>
  <c r="AO744" i="1"/>
  <c r="AO736" i="1"/>
  <c r="AO728" i="1"/>
  <c r="AO720" i="1"/>
  <c r="AO712" i="1"/>
  <c r="AO704" i="1"/>
  <c r="AO681" i="1"/>
  <c r="AO658" i="1"/>
  <c r="AO640" i="1"/>
  <c r="AO617" i="1"/>
  <c r="AO594" i="1"/>
  <c r="AO576" i="1"/>
  <c r="AO553" i="1"/>
  <c r="AO530" i="1"/>
  <c r="AO512" i="1"/>
  <c r="AO489" i="1"/>
  <c r="AO466" i="1"/>
  <c r="AO448" i="1"/>
  <c r="AO425" i="1"/>
  <c r="AO402" i="1"/>
  <c r="AO384" i="1"/>
  <c r="AO361" i="1"/>
  <c r="AO338" i="1"/>
  <c r="AO320" i="1"/>
  <c r="AO297" i="1"/>
  <c r="AO274" i="1"/>
  <c r="AO256" i="1"/>
  <c r="AO233" i="1"/>
  <c r="AO208" i="1"/>
  <c r="AO176" i="1"/>
  <c r="AO137" i="1"/>
  <c r="AO1022" i="1"/>
  <c r="AO1014" i="1"/>
  <c r="AO1006" i="1"/>
  <c r="AO998" i="1"/>
  <c r="AO990" i="1"/>
  <c r="AO982" i="1"/>
  <c r="AO974" i="1"/>
  <c r="AO966" i="1"/>
  <c r="AO958" i="1"/>
  <c r="AO950" i="1"/>
  <c r="AO942" i="1"/>
  <c r="AO934" i="1"/>
  <c r="AO926" i="1"/>
  <c r="AO918" i="1"/>
  <c r="AO910" i="1"/>
  <c r="AO902" i="1"/>
  <c r="AO894" i="1"/>
  <c r="AO886" i="1"/>
  <c r="AO878" i="1"/>
  <c r="AO870" i="1"/>
  <c r="AO862" i="1"/>
  <c r="AO854" i="1"/>
  <c r="AO846" i="1"/>
  <c r="AO838" i="1"/>
  <c r="AO830" i="1"/>
  <c r="AO822" i="1"/>
  <c r="AO814" i="1"/>
  <c r="AO806" i="1"/>
  <c r="AO798" i="1"/>
  <c r="AO790" i="1"/>
  <c r="AO782" i="1"/>
  <c r="AO774" i="1"/>
  <c r="AO766" i="1"/>
  <c r="AO758" i="1"/>
  <c r="AO750" i="1"/>
  <c r="AO742" i="1"/>
  <c r="AO734" i="1"/>
  <c r="AO726" i="1"/>
  <c r="AO718" i="1"/>
  <c r="AO710" i="1"/>
  <c r="AO697" i="1"/>
  <c r="AO674" i="1"/>
  <c r="AO656" i="1"/>
  <c r="AO633" i="1"/>
  <c r="AO610" i="1"/>
  <c r="AO592" i="1"/>
  <c r="AO569" i="1"/>
  <c r="AO546" i="1"/>
  <c r="AO528" i="1"/>
  <c r="AO505" i="1"/>
  <c r="AO482" i="1"/>
  <c r="AO464" i="1"/>
  <c r="AO441" i="1"/>
  <c r="AO418" i="1"/>
  <c r="AO400" i="1"/>
  <c r="AO377" i="1"/>
  <c r="AO354" i="1"/>
  <c r="AO336" i="1"/>
  <c r="AO313" i="1"/>
  <c r="AO290" i="1"/>
  <c r="AO272" i="1"/>
  <c r="AO249" i="1"/>
  <c r="AO226" i="1"/>
  <c r="AO200" i="1"/>
  <c r="AO168" i="1"/>
  <c r="AO121" i="1"/>
  <c r="AO861" i="1"/>
  <c r="AO853" i="1"/>
  <c r="AO845" i="1"/>
  <c r="AO837" i="1"/>
  <c r="AO829" i="1"/>
  <c r="AO821" i="1"/>
  <c r="AO813" i="1"/>
  <c r="AO805" i="1"/>
  <c r="AO797" i="1"/>
  <c r="AO789" i="1"/>
  <c r="AO781" i="1"/>
  <c r="AO773" i="1"/>
  <c r="AO765" i="1"/>
  <c r="AO757" i="1"/>
  <c r="AO749" i="1"/>
  <c r="AO741" i="1"/>
  <c r="AO733" i="1"/>
  <c r="AO725" i="1"/>
  <c r="AO717" i="1"/>
  <c r="AO709" i="1"/>
  <c r="AO696" i="1"/>
  <c r="AO673" i="1"/>
  <c r="AO650" i="1"/>
  <c r="AO632" i="1"/>
  <c r="AO609" i="1"/>
  <c r="AO586" i="1"/>
  <c r="AO568" i="1"/>
  <c r="AO545" i="1"/>
  <c r="AO522" i="1"/>
  <c r="AO504" i="1"/>
  <c r="AO481" i="1"/>
  <c r="AO458" i="1"/>
  <c r="AO440" i="1"/>
  <c r="AO417" i="1"/>
  <c r="AO394" i="1"/>
  <c r="AO376" i="1"/>
  <c r="AO353" i="1"/>
  <c r="AO330" i="1"/>
  <c r="AO312" i="1"/>
  <c r="AO289" i="1"/>
  <c r="AO266" i="1"/>
  <c r="AO248" i="1"/>
  <c r="AO225" i="1"/>
  <c r="AO193" i="1"/>
  <c r="AO161" i="1"/>
  <c r="AO113" i="1"/>
  <c r="AO1020" i="1"/>
  <c r="AO1012" i="1"/>
  <c r="AO1004" i="1"/>
  <c r="AO996" i="1"/>
  <c r="AO988" i="1"/>
  <c r="AO980" i="1"/>
  <c r="AO972" i="1"/>
  <c r="AO964" i="1"/>
  <c r="AO956" i="1"/>
  <c r="AO948" i="1"/>
  <c r="AO940" i="1"/>
  <c r="AO932" i="1"/>
  <c r="AO924" i="1"/>
  <c r="AO916" i="1"/>
  <c r="AO908" i="1"/>
  <c r="AO900" i="1"/>
  <c r="AO892" i="1"/>
  <c r="AO884" i="1"/>
  <c r="AO876" i="1"/>
  <c r="AO868" i="1"/>
  <c r="AO860" i="1"/>
  <c r="AO852" i="1"/>
  <c r="AO844" i="1"/>
  <c r="AO836" i="1"/>
  <c r="AO828" i="1"/>
  <c r="AO820" i="1"/>
  <c r="AO812" i="1"/>
  <c r="AO804" i="1"/>
  <c r="AO796" i="1"/>
  <c r="AO788" i="1"/>
  <c r="AO780" i="1"/>
  <c r="AO772" i="1"/>
  <c r="AO764" i="1"/>
  <c r="AO756" i="1"/>
  <c r="AO748" i="1"/>
  <c r="AO740" i="1"/>
  <c r="AO732" i="1"/>
  <c r="AO724" i="1"/>
  <c r="AO716" i="1"/>
  <c r="AO708" i="1"/>
  <c r="AO690" i="1"/>
  <c r="AO672" i="1"/>
  <c r="AO649" i="1"/>
  <c r="AO626" i="1"/>
  <c r="AO608" i="1"/>
  <c r="AO585" i="1"/>
  <c r="AO562" i="1"/>
  <c r="AO544" i="1"/>
  <c r="AO521" i="1"/>
  <c r="AO498" i="1"/>
  <c r="AO480" i="1"/>
  <c r="AO457" i="1"/>
  <c r="AO434" i="1"/>
  <c r="AO416" i="1"/>
  <c r="AO393" i="1"/>
  <c r="AO370" i="1"/>
  <c r="AO352" i="1"/>
  <c r="AO329" i="1"/>
  <c r="AO306" i="1"/>
  <c r="AO288" i="1"/>
  <c r="AO265" i="1"/>
  <c r="AO242" i="1"/>
  <c r="AO224" i="1"/>
  <c r="AO192" i="1"/>
  <c r="AO160" i="1"/>
  <c r="AO105" i="1"/>
  <c r="AO859" i="1"/>
  <c r="AO851" i="1"/>
  <c r="AO843" i="1"/>
  <c r="AO835" i="1"/>
  <c r="AO827" i="1"/>
  <c r="AO819" i="1"/>
  <c r="AO811" i="1"/>
  <c r="AO803" i="1"/>
  <c r="AO795" i="1"/>
  <c r="AO787" i="1"/>
  <c r="AO779" i="1"/>
  <c r="AO771" i="1"/>
  <c r="AO763" i="1"/>
  <c r="AO755" i="1"/>
  <c r="AO747" i="1"/>
  <c r="AO739" i="1"/>
  <c r="AO731" i="1"/>
  <c r="AO723" i="1"/>
  <c r="AO715" i="1"/>
  <c r="AO707" i="1"/>
  <c r="AO689" i="1"/>
  <c r="AO666" i="1"/>
  <c r="AO648" i="1"/>
  <c r="AO625" i="1"/>
  <c r="AO602" i="1"/>
  <c r="AO584" i="1"/>
  <c r="AO561" i="1"/>
  <c r="AO538" i="1"/>
  <c r="AO520" i="1"/>
  <c r="AO497" i="1"/>
  <c r="AO474" i="1"/>
  <c r="AO456" i="1"/>
  <c r="AO433" i="1"/>
  <c r="AO410" i="1"/>
  <c r="AO392" i="1"/>
  <c r="AO369" i="1"/>
  <c r="AO346" i="1"/>
  <c r="AO328" i="1"/>
  <c r="AO305" i="1"/>
  <c r="AO282" i="1"/>
  <c r="AO264" i="1"/>
  <c r="AO241" i="1"/>
  <c r="AO217" i="1"/>
  <c r="AO185" i="1"/>
  <c r="AO153" i="1"/>
  <c r="AO97" i="1"/>
  <c r="BX24" i="1" a="1"/>
  <c r="BX24" i="1" s="1"/>
  <c r="BJ24" i="1" a="1"/>
  <c r="BJ24" i="1" s="1"/>
  <c r="BI24" i="1" a="1"/>
  <c r="BI24" i="1" s="1"/>
  <c r="BH24" i="1" a="1"/>
  <c r="BH24" i="1" s="1"/>
  <c r="AO24" i="1"/>
  <c r="BG24" i="1" a="1"/>
  <c r="BG24" i="1" s="1"/>
  <c r="CC24" i="1"/>
  <c r="BF24" i="1" a="1"/>
  <c r="BF24" i="1" s="1"/>
  <c r="BG25" i="1" a="1"/>
  <c r="BG25" i="1" s="1"/>
  <c r="BF25" i="1" a="1"/>
  <c r="BF25" i="1" s="1"/>
  <c r="BJ25" i="1" a="1"/>
  <c r="BJ25" i="1" s="1"/>
  <c r="BI25" i="1" a="1"/>
  <c r="BI25" i="1" s="1"/>
  <c r="BH25" i="1" a="1"/>
  <c r="BH25" i="1" s="1"/>
  <c r="AO25" i="1"/>
  <c r="BF26" i="1" a="1"/>
  <c r="BF26" i="1" s="1"/>
  <c r="AO26" i="1"/>
  <c r="BJ26" i="1" a="1"/>
  <c r="BJ26" i="1" s="1"/>
  <c r="BI26" i="1" a="1"/>
  <c r="BI26" i="1" s="1"/>
  <c r="BH26" i="1" a="1"/>
  <c r="BH26" i="1" s="1"/>
  <c r="BG26" i="1" a="1"/>
  <c r="BG26" i="1" s="1"/>
  <c r="BS140" i="1" a="1"/>
  <c r="BS140" i="1" s="1"/>
  <c r="BT140" i="1" a="1"/>
  <c r="BT140" i="1" s="1"/>
  <c r="BU140" i="1" a="1"/>
  <c r="BU140" i="1" s="1"/>
  <c r="BV140" i="1" a="1"/>
  <c r="BV140" i="1" s="1"/>
  <c r="BX140" i="1" a="1"/>
  <c r="BX140" i="1" s="1"/>
  <c r="BW140" i="1" a="1"/>
  <c r="BW140" i="1" s="1"/>
  <c r="BO113" i="1" a="1"/>
  <c r="BO113" i="1" s="1"/>
  <c r="BX113" i="1" a="1"/>
  <c r="BX113" i="1" s="1"/>
  <c r="BU113" i="1" a="1"/>
  <c r="BU113" i="1" s="1"/>
  <c r="BV113" i="1" a="1"/>
  <c r="BV113" i="1" s="1"/>
  <c r="BT113" i="1" a="1"/>
  <c r="BT113" i="1" s="1"/>
  <c r="BW113" i="1" a="1"/>
  <c r="BW113" i="1" s="1"/>
  <c r="BT34" i="1" a="1"/>
  <c r="BT34" i="1" s="1"/>
  <c r="BV34" i="1" a="1"/>
  <c r="BV34" i="1" s="1"/>
  <c r="BW34" i="1" a="1"/>
  <c r="BW34" i="1" s="1"/>
  <c r="BX34" i="1" a="1"/>
  <c r="BX34" i="1" s="1"/>
  <c r="BU34" i="1" a="1"/>
  <c r="BU34" i="1" s="1"/>
  <c r="BW992" i="1" a="1"/>
  <c r="BW992" i="1" s="1"/>
  <c r="BX30" i="1" a="1"/>
  <c r="BX30" i="1" s="1"/>
  <c r="BT30" i="1" a="1"/>
  <c r="BT30" i="1" s="1"/>
  <c r="BU30" i="1" a="1"/>
  <c r="BU30" i="1" s="1"/>
  <c r="BV30" i="1" a="1"/>
  <c r="BV30" i="1" s="1"/>
  <c r="BW30" i="1" a="1"/>
  <c r="BW30" i="1" s="1"/>
  <c r="BO942" i="1" a="1"/>
  <c r="BO942" i="1" s="1"/>
  <c r="BU942" i="1" a="1"/>
  <c r="BU942" i="1" s="1"/>
  <c r="BV942" i="1" a="1"/>
  <c r="BV942" i="1" s="1"/>
  <c r="BX942" i="1" a="1"/>
  <c r="BX942" i="1" s="1"/>
  <c r="BV935" i="1" a="1"/>
  <c r="BV935" i="1" s="1"/>
  <c r="BX935" i="1" a="1"/>
  <c r="BX935" i="1" s="1"/>
  <c r="BT935" i="1" a="1"/>
  <c r="BT935" i="1" s="1"/>
  <c r="BR933" i="1" a="1"/>
  <c r="BR933" i="1" s="1"/>
  <c r="BX933" i="1" a="1"/>
  <c r="BX933" i="1" s="1"/>
  <c r="BU933" i="1" a="1"/>
  <c r="BU933" i="1" s="1"/>
  <c r="BV933" i="1" a="1"/>
  <c r="BV933" i="1" s="1"/>
  <c r="BR925" i="1" a="1"/>
  <c r="BR925" i="1" s="1"/>
  <c r="BX925" i="1" a="1"/>
  <c r="BX925" i="1" s="1"/>
  <c r="BT925" i="1" a="1"/>
  <c r="BT925" i="1" s="1"/>
  <c r="BU925" i="1" a="1"/>
  <c r="BU925" i="1" s="1"/>
  <c r="BV925" i="1" a="1"/>
  <c r="BV925" i="1" s="1"/>
  <c r="BV919" i="1" a="1"/>
  <c r="BV919" i="1" s="1"/>
  <c r="BX919" i="1" a="1"/>
  <c r="BX919" i="1" s="1"/>
  <c r="BT919" i="1" a="1"/>
  <c r="BT919" i="1" s="1"/>
  <c r="BT915" i="1" a="1"/>
  <c r="BT915" i="1" s="1"/>
  <c r="BU915" i="1" a="1"/>
  <c r="BU915" i="1" s="1"/>
  <c r="BV915" i="1" a="1"/>
  <c r="BV915" i="1" s="1"/>
  <c r="BW915" i="1" a="1"/>
  <c r="BW915" i="1" s="1"/>
  <c r="BX915" i="1" a="1"/>
  <c r="BX915" i="1" s="1"/>
  <c r="BR904" i="1" a="1"/>
  <c r="BR904" i="1" s="1"/>
  <c r="BT904" i="1" a="1"/>
  <c r="BT904" i="1" s="1"/>
  <c r="BV904" i="1" a="1"/>
  <c r="BV904" i="1" s="1"/>
  <c r="BW904" i="1" a="1"/>
  <c r="BW904" i="1" s="1"/>
  <c r="BX904" i="1" a="1"/>
  <c r="BX904" i="1" s="1"/>
  <c r="BP898" i="1" a="1"/>
  <c r="BP898" i="1" s="1"/>
  <c r="BV898" i="1" a="1"/>
  <c r="BV898" i="1" s="1"/>
  <c r="BX898" i="1" a="1"/>
  <c r="BX898" i="1" s="1"/>
  <c r="BT898" i="1" a="1"/>
  <c r="BT898" i="1" s="1"/>
  <c r="BS882" i="1" a="1"/>
  <c r="BS882" i="1" s="1"/>
  <c r="BX882" i="1" a="1"/>
  <c r="BX882" i="1" s="1"/>
  <c r="BT882" i="1" a="1"/>
  <c r="BT882" i="1" s="1"/>
  <c r="BU882" i="1" a="1"/>
  <c r="BU882" i="1" s="1"/>
  <c r="BV882" i="1" a="1"/>
  <c r="BV882" i="1" s="1"/>
  <c r="BP880" i="1" a="1"/>
  <c r="BP880" i="1" s="1"/>
  <c r="BT880" i="1" a="1"/>
  <c r="BT880" i="1" s="1"/>
  <c r="BV880" i="1" a="1"/>
  <c r="BV880" i="1" s="1"/>
  <c r="BW880" i="1" a="1"/>
  <c r="BW880" i="1" s="1"/>
  <c r="BX880" i="1" a="1"/>
  <c r="BX880" i="1" s="1"/>
  <c r="BW875" i="1" a="1"/>
  <c r="BW875" i="1" s="1"/>
  <c r="BT875" i="1" a="1"/>
  <c r="BT875" i="1" s="1"/>
  <c r="BU875" i="1" a="1"/>
  <c r="BU875" i="1" s="1"/>
  <c r="BO844" i="1" a="1"/>
  <c r="BO844" i="1" s="1"/>
  <c r="BV844" i="1" a="1"/>
  <c r="BV844" i="1" s="1"/>
  <c r="BX844" i="1" a="1"/>
  <c r="BX844" i="1" s="1"/>
  <c r="BT844" i="1" a="1"/>
  <c r="BT844" i="1" s="1"/>
  <c r="BU844" i="1" a="1"/>
  <c r="BU844" i="1" s="1"/>
  <c r="BT829" i="1" a="1"/>
  <c r="BT829" i="1" s="1"/>
  <c r="BV829" i="1" a="1"/>
  <c r="BV829" i="1" s="1"/>
  <c r="BW829" i="1" a="1"/>
  <c r="BW829" i="1" s="1"/>
  <c r="BX829" i="1" a="1"/>
  <c r="BX829" i="1" s="1"/>
  <c r="BR827" i="1" a="1"/>
  <c r="BR827" i="1" s="1"/>
  <c r="BW827" i="1" a="1"/>
  <c r="BW827" i="1" s="1"/>
  <c r="BT827" i="1" a="1"/>
  <c r="BT827" i="1" s="1"/>
  <c r="BU827" i="1" a="1"/>
  <c r="BU827" i="1" s="1"/>
  <c r="BX821" i="1" a="1"/>
  <c r="BX821" i="1" s="1"/>
  <c r="BT821" i="1" a="1"/>
  <c r="BT821" i="1" s="1"/>
  <c r="BU821" i="1" a="1"/>
  <c r="BU821" i="1" s="1"/>
  <c r="BV821" i="1" a="1"/>
  <c r="BV821" i="1" s="1"/>
  <c r="BU819" i="1" a="1"/>
  <c r="BU819" i="1" s="1"/>
  <c r="BW819" i="1" a="1"/>
  <c r="BW819" i="1" s="1"/>
  <c r="BX819" i="1" a="1"/>
  <c r="BX819" i="1" s="1"/>
  <c r="BO817" i="1" a="1"/>
  <c r="BO817" i="1" s="1"/>
  <c r="BW817" i="1" a="1"/>
  <c r="BW817" i="1" s="1"/>
  <c r="BT817" i="1" a="1"/>
  <c r="BT817" i="1" s="1"/>
  <c r="BU817" i="1" a="1"/>
  <c r="BU817" i="1" s="1"/>
  <c r="BQ809" i="1" a="1"/>
  <c r="BQ809" i="1" s="1"/>
  <c r="BU809" i="1" a="1"/>
  <c r="BU809" i="1" s="1"/>
  <c r="BV809" i="1" a="1"/>
  <c r="BV809" i="1" s="1"/>
  <c r="BW809" i="1" a="1"/>
  <c r="BW809" i="1" s="1"/>
  <c r="BX809" i="1" a="1"/>
  <c r="BX809" i="1" s="1"/>
  <c r="BT799" i="1" a="1"/>
  <c r="BT799" i="1" s="1"/>
  <c r="BU799" i="1" a="1"/>
  <c r="BU799" i="1" s="1"/>
  <c r="BV799" i="1" a="1"/>
  <c r="BV799" i="1" s="1"/>
  <c r="BW799" i="1" a="1"/>
  <c r="BW799" i="1" s="1"/>
  <c r="BX799" i="1" a="1"/>
  <c r="BX799" i="1" s="1"/>
  <c r="BW795" i="1" a="1"/>
  <c r="BW795" i="1" s="1"/>
  <c r="BX795" i="1" a="1"/>
  <c r="BX795" i="1" s="1"/>
  <c r="BT795" i="1" a="1"/>
  <c r="BT795" i="1" s="1"/>
  <c r="BU795" i="1" a="1"/>
  <c r="BU795" i="1" s="1"/>
  <c r="BW779" i="1" a="1"/>
  <c r="BW779" i="1" s="1"/>
  <c r="BX779" i="1" a="1"/>
  <c r="BX779" i="1" s="1"/>
  <c r="BT779" i="1" a="1"/>
  <c r="BT779" i="1" s="1"/>
  <c r="BU779" i="1" a="1"/>
  <c r="BU779" i="1" s="1"/>
  <c r="BT771" i="1" a="1"/>
  <c r="BT771" i="1" s="1"/>
  <c r="BU771" i="1" a="1"/>
  <c r="BU771" i="1" s="1"/>
  <c r="BV771" i="1" a="1"/>
  <c r="BV771" i="1" s="1"/>
  <c r="BW771" i="1" a="1"/>
  <c r="BW771" i="1" s="1"/>
  <c r="BX771" i="1" a="1"/>
  <c r="BX771" i="1" s="1"/>
  <c r="BV769" i="1" a="1"/>
  <c r="BV769" i="1" s="1"/>
  <c r="BW769" i="1" a="1"/>
  <c r="BW769" i="1" s="1"/>
  <c r="BX769" i="1" a="1"/>
  <c r="BX769" i="1" s="1"/>
  <c r="BT769" i="1" a="1"/>
  <c r="BT769" i="1" s="1"/>
  <c r="BT767" i="1" a="1"/>
  <c r="BT767" i="1" s="1"/>
  <c r="BU767" i="1" a="1"/>
  <c r="BU767" i="1" s="1"/>
  <c r="BV767" i="1" a="1"/>
  <c r="BV767" i="1" s="1"/>
  <c r="BW767" i="1" a="1"/>
  <c r="BW767" i="1" s="1"/>
  <c r="BU748" i="1" a="1"/>
  <c r="BU748" i="1" s="1"/>
  <c r="BV748" i="1" a="1"/>
  <c r="BV748" i="1" s="1"/>
  <c r="BW748" i="1" a="1"/>
  <c r="BW748" i="1" s="1"/>
  <c r="BX748" i="1" a="1"/>
  <c r="BX748" i="1" s="1"/>
  <c r="BT748" i="1" a="1"/>
  <c r="BT748" i="1" s="1"/>
  <c r="BU725" i="1" a="1"/>
  <c r="BU725" i="1" s="1"/>
  <c r="BV725" i="1" a="1"/>
  <c r="BV725" i="1" s="1"/>
  <c r="BW725" i="1" a="1"/>
  <c r="BW725" i="1" s="1"/>
  <c r="BT725" i="1" a="1"/>
  <c r="BT725" i="1" s="1"/>
  <c r="BX725" i="1" a="1"/>
  <c r="BX725" i="1" s="1"/>
  <c r="BO712" i="1" a="1"/>
  <c r="BO712" i="1" s="1"/>
  <c r="BV712" i="1" a="1"/>
  <c r="BV712" i="1" s="1"/>
  <c r="BW712" i="1" a="1"/>
  <c r="BW712" i="1" s="1"/>
  <c r="BX712" i="1" a="1"/>
  <c r="BX712" i="1" s="1"/>
  <c r="BU712" i="1" a="1"/>
  <c r="BU712" i="1" s="1"/>
  <c r="BT712" i="1" a="1"/>
  <c r="BT712" i="1" s="1"/>
  <c r="BQ675" i="1" a="1"/>
  <c r="BQ675" i="1" s="1"/>
  <c r="BW675" i="1" a="1"/>
  <c r="BW675" i="1" s="1"/>
  <c r="BX675" i="1" a="1"/>
  <c r="BX675" i="1" s="1"/>
  <c r="BT675" i="1" a="1"/>
  <c r="BT675" i="1" s="1"/>
  <c r="BV675" i="1" a="1"/>
  <c r="BV675" i="1" s="1"/>
  <c r="BU673" i="1" a="1"/>
  <c r="BU673" i="1" s="1"/>
  <c r="BV673" i="1" a="1"/>
  <c r="BV673" i="1" s="1"/>
  <c r="BX673" i="1" a="1"/>
  <c r="BX673" i="1" s="1"/>
  <c r="BT673" i="1" a="1"/>
  <c r="BT673" i="1" s="1"/>
  <c r="BW673" i="1" a="1"/>
  <c r="BW673" i="1" s="1"/>
  <c r="BR664" i="1" a="1"/>
  <c r="BR664" i="1" s="1"/>
  <c r="BT664" i="1" a="1"/>
  <c r="BT664" i="1" s="1"/>
  <c r="BV664" i="1" a="1"/>
  <c r="BV664" i="1" s="1"/>
  <c r="BX664" i="1" a="1"/>
  <c r="BX664" i="1" s="1"/>
  <c r="BU664" i="1" a="1"/>
  <c r="BU664" i="1" s="1"/>
  <c r="BW664" i="1" a="1"/>
  <c r="BW664" i="1" s="1"/>
  <c r="BP646" i="1" a="1"/>
  <c r="BP646" i="1" s="1"/>
  <c r="BX646" i="1" a="1"/>
  <c r="BX646" i="1" s="1"/>
  <c r="BT646" i="1" a="1"/>
  <c r="BT646" i="1" s="1"/>
  <c r="BU646" i="1" a="1"/>
  <c r="BU646" i="1" s="1"/>
  <c r="BW646" i="1" a="1"/>
  <c r="BW646" i="1" s="1"/>
  <c r="BV646" i="1" a="1"/>
  <c r="BV646" i="1" s="1"/>
  <c r="BR639" i="1" a="1"/>
  <c r="BR639" i="1" s="1"/>
  <c r="BU639" i="1" a="1"/>
  <c r="BU639" i="1" s="1"/>
  <c r="BV639" i="1" a="1"/>
  <c r="BV639" i="1" s="1"/>
  <c r="BX639" i="1" a="1"/>
  <c r="BX639" i="1" s="1"/>
  <c r="BT639" i="1" a="1"/>
  <c r="BT639" i="1" s="1"/>
  <c r="BW639" i="1" a="1"/>
  <c r="BW639" i="1" s="1"/>
  <c r="BT637" i="1" a="1"/>
  <c r="BT637" i="1" s="1"/>
  <c r="BV637" i="1" a="1"/>
  <c r="BV637" i="1" s="1"/>
  <c r="BX637" i="1" a="1"/>
  <c r="BX637" i="1" s="1"/>
  <c r="BU637" i="1" a="1"/>
  <c r="BU637" i="1" s="1"/>
  <c r="BR631" i="1" a="1"/>
  <c r="BR631" i="1" s="1"/>
  <c r="BX631" i="1" a="1"/>
  <c r="BX631" i="1" s="1"/>
  <c r="BT631" i="1" a="1"/>
  <c r="BT631" i="1" s="1"/>
  <c r="BU631" i="1" a="1"/>
  <c r="BU631" i="1" s="1"/>
  <c r="BW631" i="1" a="1"/>
  <c r="BW631" i="1" s="1"/>
  <c r="BV631" i="1" a="1"/>
  <c r="BV631" i="1" s="1"/>
  <c r="BT609" i="1" a="1"/>
  <c r="BT609" i="1" s="1"/>
  <c r="BU609" i="1" a="1"/>
  <c r="BU609" i="1" s="1"/>
  <c r="BV609" i="1" a="1"/>
  <c r="BV609" i="1" s="1"/>
  <c r="BW609" i="1" a="1"/>
  <c r="BW609" i="1" s="1"/>
  <c r="BX609" i="1" a="1"/>
  <c r="BX609" i="1" s="1"/>
  <c r="BP607" i="1" a="1"/>
  <c r="BP607" i="1" s="1"/>
  <c r="BV607" i="1" a="1"/>
  <c r="BV607" i="1" s="1"/>
  <c r="BW607" i="1" a="1"/>
  <c r="BW607" i="1" s="1"/>
  <c r="BX607" i="1" a="1"/>
  <c r="BX607" i="1" s="1"/>
  <c r="BT607" i="1" a="1"/>
  <c r="BT607" i="1" s="1"/>
  <c r="BU607" i="1" a="1"/>
  <c r="BU607" i="1" s="1"/>
  <c r="BP599" i="1" a="1"/>
  <c r="BP599" i="1" s="1"/>
  <c r="BT599" i="1" a="1"/>
  <c r="BT599" i="1" s="1"/>
  <c r="BU599" i="1" a="1"/>
  <c r="BU599" i="1" s="1"/>
  <c r="BV599" i="1" a="1"/>
  <c r="BV599" i="1" s="1"/>
  <c r="BW599" i="1" a="1"/>
  <c r="BW599" i="1" s="1"/>
  <c r="BX599" i="1" a="1"/>
  <c r="BX599" i="1" s="1"/>
  <c r="BT589" i="1" a="1"/>
  <c r="BT589" i="1" s="1"/>
  <c r="BU589" i="1" a="1"/>
  <c r="BU589" i="1" s="1"/>
  <c r="BW589" i="1" a="1"/>
  <c r="BW589" i="1" s="1"/>
  <c r="BV589" i="1" a="1"/>
  <c r="BV589" i="1" s="1"/>
  <c r="BX589" i="1" a="1"/>
  <c r="BX589" i="1" s="1"/>
  <c r="BO563" i="1" a="1"/>
  <c r="BO563" i="1" s="1"/>
  <c r="BX563" i="1" a="1"/>
  <c r="BX563" i="1" s="1"/>
  <c r="BT563" i="1" a="1"/>
  <c r="BT563" i="1" s="1"/>
  <c r="BW563" i="1" a="1"/>
  <c r="BW563" i="1" s="1"/>
  <c r="BU563" i="1" a="1"/>
  <c r="BU563" i="1" s="1"/>
  <c r="BV563" i="1" a="1"/>
  <c r="BV563" i="1" s="1"/>
  <c r="BR561" i="1" a="1"/>
  <c r="BR561" i="1" s="1"/>
  <c r="BV561" i="1" a="1"/>
  <c r="BV561" i="1" s="1"/>
  <c r="BW561" i="1" a="1"/>
  <c r="BW561" i="1" s="1"/>
  <c r="BX561" i="1" a="1"/>
  <c r="BX561" i="1" s="1"/>
  <c r="BU561" i="1" a="1"/>
  <c r="BU561" i="1" s="1"/>
  <c r="BT561" i="1" a="1"/>
  <c r="BT561" i="1" s="1"/>
  <c r="BQ559" i="1" a="1"/>
  <c r="BQ559" i="1" s="1"/>
  <c r="BT559" i="1" a="1"/>
  <c r="BT559" i="1" s="1"/>
  <c r="BU559" i="1" a="1"/>
  <c r="BU559" i="1" s="1"/>
  <c r="BV559" i="1" a="1"/>
  <c r="BV559" i="1" s="1"/>
  <c r="BW559" i="1" a="1"/>
  <c r="BW559" i="1" s="1"/>
  <c r="BX559" i="1" a="1"/>
  <c r="BX559" i="1" s="1"/>
  <c r="BV546" i="1" a="1"/>
  <c r="BV546" i="1" s="1"/>
  <c r="BW546" i="1" a="1"/>
  <c r="BW546" i="1" s="1"/>
  <c r="BX546" i="1" a="1"/>
  <c r="BX546" i="1" s="1"/>
  <c r="BU546" i="1" a="1"/>
  <c r="BU546" i="1" s="1"/>
  <c r="BT546" i="1" a="1"/>
  <c r="BT546" i="1" s="1"/>
  <c r="BW542" i="1" a="1"/>
  <c r="BW542" i="1" s="1"/>
  <c r="BX542" i="1" a="1"/>
  <c r="BX542" i="1" s="1"/>
  <c r="BT542" i="1" a="1"/>
  <c r="BT542" i="1" s="1"/>
  <c r="BV542" i="1" a="1"/>
  <c r="BV542" i="1" s="1"/>
  <c r="BU542" i="1" a="1"/>
  <c r="BU542" i="1" s="1"/>
  <c r="BQ540" i="1" a="1"/>
  <c r="BQ540" i="1" s="1"/>
  <c r="BU540" i="1" a="1"/>
  <c r="BU540" i="1" s="1"/>
  <c r="BV540" i="1" a="1"/>
  <c r="BV540" i="1" s="1"/>
  <c r="BW540" i="1" a="1"/>
  <c r="BW540" i="1" s="1"/>
  <c r="BX540" i="1" a="1"/>
  <c r="BX540" i="1" s="1"/>
  <c r="BT540" i="1" a="1"/>
  <c r="BT540" i="1" s="1"/>
  <c r="BW532" i="1" a="1"/>
  <c r="BW532" i="1" s="1"/>
  <c r="BX532" i="1" a="1"/>
  <c r="BX532" i="1" s="1"/>
  <c r="BT532" i="1" a="1"/>
  <c r="BT532" i="1" s="1"/>
  <c r="BV532" i="1" a="1"/>
  <c r="BV532" i="1" s="1"/>
  <c r="BU532" i="1" a="1"/>
  <c r="BU532" i="1" s="1"/>
  <c r="BW526" i="1" a="1"/>
  <c r="BW526" i="1" s="1"/>
  <c r="BX526" i="1" a="1"/>
  <c r="BX526" i="1" s="1"/>
  <c r="BV526" i="1" a="1"/>
  <c r="BV526" i="1" s="1"/>
  <c r="BT526" i="1" a="1"/>
  <c r="BT526" i="1" s="1"/>
  <c r="BU526" i="1" a="1"/>
  <c r="BU526" i="1" s="1"/>
  <c r="BP515" i="1" a="1"/>
  <c r="BP515" i="1" s="1"/>
  <c r="BV515" i="1" a="1"/>
  <c r="BV515" i="1" s="1"/>
  <c r="BW515" i="1" a="1"/>
  <c r="BW515" i="1" s="1"/>
  <c r="BX515" i="1" a="1"/>
  <c r="BX515" i="1" s="1"/>
  <c r="BU515" i="1" a="1"/>
  <c r="BU515" i="1" s="1"/>
  <c r="BT515" i="1" a="1"/>
  <c r="BT515" i="1" s="1"/>
  <c r="BU502" i="1" a="1"/>
  <c r="BU502" i="1" s="1"/>
  <c r="BV502" i="1" a="1"/>
  <c r="BV502" i="1" s="1"/>
  <c r="BW502" i="1" a="1"/>
  <c r="BW502" i="1" s="1"/>
  <c r="BX502" i="1" a="1"/>
  <c r="BX502" i="1" s="1"/>
  <c r="BT502" i="1" a="1"/>
  <c r="BT502" i="1" s="1"/>
  <c r="BO495" i="1" a="1"/>
  <c r="BO495" i="1" s="1"/>
  <c r="BT495" i="1" a="1"/>
  <c r="BT495" i="1" s="1"/>
  <c r="BU495" i="1" a="1"/>
  <c r="BU495" i="1" s="1"/>
  <c r="BX495" i="1" a="1"/>
  <c r="BX495" i="1" s="1"/>
  <c r="BW495" i="1" a="1"/>
  <c r="BW495" i="1" s="1"/>
  <c r="BV495" i="1" a="1"/>
  <c r="BV495" i="1" s="1"/>
  <c r="BP493" i="1" a="1"/>
  <c r="BP493" i="1" s="1"/>
  <c r="BT493" i="1" a="1"/>
  <c r="BT493" i="1" s="1"/>
  <c r="BU493" i="1" a="1"/>
  <c r="BU493" i="1" s="1"/>
  <c r="BV493" i="1" a="1"/>
  <c r="BV493" i="1" s="1"/>
  <c r="BW493" i="1" a="1"/>
  <c r="BW493" i="1" s="1"/>
  <c r="BX493" i="1" a="1"/>
  <c r="BX493" i="1" s="1"/>
  <c r="BO480" i="1" a="1"/>
  <c r="BO480" i="1" s="1"/>
  <c r="BT480" i="1" a="1"/>
  <c r="BT480" i="1" s="1"/>
  <c r="BU480" i="1" a="1"/>
  <c r="BU480" i="1" s="1"/>
  <c r="BV480" i="1" a="1"/>
  <c r="BV480" i="1" s="1"/>
  <c r="BW480" i="1" a="1"/>
  <c r="BW480" i="1" s="1"/>
  <c r="BX480" i="1" a="1"/>
  <c r="BX480" i="1" s="1"/>
  <c r="BR478" i="1" a="1"/>
  <c r="BR478" i="1" s="1"/>
  <c r="BV478" i="1" a="1"/>
  <c r="BV478" i="1" s="1"/>
  <c r="BW478" i="1" a="1"/>
  <c r="BW478" i="1" s="1"/>
  <c r="BX478" i="1" a="1"/>
  <c r="BX478" i="1" s="1"/>
  <c r="BU478" i="1" a="1"/>
  <c r="BU478" i="1" s="1"/>
  <c r="BT478" i="1" a="1"/>
  <c r="BT478" i="1" s="1"/>
  <c r="BO464" i="1" a="1"/>
  <c r="BO464" i="1" s="1"/>
  <c r="BT464" i="1" a="1"/>
  <c r="BT464" i="1" s="1"/>
  <c r="BU464" i="1" a="1"/>
  <c r="BU464" i="1" s="1"/>
  <c r="BV464" i="1" a="1"/>
  <c r="BV464" i="1" s="1"/>
  <c r="BW464" i="1" a="1"/>
  <c r="BW464" i="1" s="1"/>
  <c r="BX464" i="1" a="1"/>
  <c r="BX464" i="1" s="1"/>
  <c r="BR462" i="1" a="1"/>
  <c r="BR462" i="1" s="1"/>
  <c r="BV462" i="1" a="1"/>
  <c r="BV462" i="1" s="1"/>
  <c r="BW462" i="1" a="1"/>
  <c r="BW462" i="1" s="1"/>
  <c r="BX462" i="1" a="1"/>
  <c r="BX462" i="1" s="1"/>
  <c r="BU462" i="1" a="1"/>
  <c r="BU462" i="1" s="1"/>
  <c r="BT462" i="1" a="1"/>
  <c r="BT462" i="1" s="1"/>
  <c r="BX452" i="1" a="1"/>
  <c r="BX452" i="1" s="1"/>
  <c r="BT452" i="1" a="1"/>
  <c r="BT452" i="1" s="1"/>
  <c r="BU452" i="1" a="1"/>
  <c r="BU452" i="1" s="1"/>
  <c r="BW452" i="1" a="1"/>
  <c r="BW452" i="1" s="1"/>
  <c r="BV452" i="1" a="1"/>
  <c r="BV452" i="1" s="1"/>
  <c r="BQ450" i="1" a="1"/>
  <c r="BQ450" i="1" s="1"/>
  <c r="BX450" i="1" a="1"/>
  <c r="BX450" i="1" s="1"/>
  <c r="BT450" i="1" a="1"/>
  <c r="BT450" i="1" s="1"/>
  <c r="BW450" i="1" a="1"/>
  <c r="BW450" i="1" s="1"/>
  <c r="BU450" i="1" a="1"/>
  <c r="BU450" i="1" s="1"/>
  <c r="BV450" i="1" a="1"/>
  <c r="BV450" i="1" s="1"/>
  <c r="BQ434" i="1" a="1"/>
  <c r="BQ434" i="1" s="1"/>
  <c r="BT434" i="1" a="1"/>
  <c r="BT434" i="1" s="1"/>
  <c r="BX434" i="1" a="1"/>
  <c r="BX434" i="1" s="1"/>
  <c r="BU434" i="1" a="1"/>
  <c r="BU434" i="1" s="1"/>
  <c r="BW434" i="1" a="1"/>
  <c r="BW434" i="1" s="1"/>
  <c r="BV434" i="1" a="1"/>
  <c r="BV434" i="1" s="1"/>
  <c r="BO432" i="1" a="1"/>
  <c r="BO432" i="1" s="1"/>
  <c r="BU432" i="1" a="1"/>
  <c r="BU432" i="1" s="1"/>
  <c r="BV432" i="1" a="1"/>
  <c r="BV432" i="1" s="1"/>
  <c r="BW432" i="1" a="1"/>
  <c r="BW432" i="1" s="1"/>
  <c r="BX432" i="1" a="1"/>
  <c r="BX432" i="1" s="1"/>
  <c r="BT432" i="1" a="1"/>
  <c r="BT432" i="1" s="1"/>
  <c r="BP418" i="1" a="1"/>
  <c r="BP418" i="1" s="1"/>
  <c r="BT418" i="1" a="1"/>
  <c r="BT418" i="1" s="1"/>
  <c r="BU418" i="1" a="1"/>
  <c r="BU418" i="1" s="1"/>
  <c r="BX418" i="1" a="1"/>
  <c r="BX418" i="1" s="1"/>
  <c r="BW418" i="1" a="1"/>
  <c r="BW418" i="1" s="1"/>
  <c r="BV418" i="1" a="1"/>
  <c r="BV418" i="1" s="1"/>
  <c r="BO416" i="1" a="1"/>
  <c r="BO416" i="1" s="1"/>
  <c r="BT416" i="1" a="1"/>
  <c r="BT416" i="1" s="1"/>
  <c r="BU416" i="1" a="1"/>
  <c r="BU416" i="1" s="1"/>
  <c r="BV416" i="1" a="1"/>
  <c r="BV416" i="1" s="1"/>
  <c r="BW416" i="1" a="1"/>
  <c r="BW416" i="1" s="1"/>
  <c r="BX416" i="1" a="1"/>
  <c r="BX416" i="1" s="1"/>
  <c r="BR414" i="1" a="1"/>
  <c r="BR414" i="1" s="1"/>
  <c r="BV414" i="1" a="1"/>
  <c r="BV414" i="1" s="1"/>
  <c r="BW414" i="1" a="1"/>
  <c r="BW414" i="1" s="1"/>
  <c r="BX414" i="1" a="1"/>
  <c r="BX414" i="1" s="1"/>
  <c r="BT414" i="1" a="1"/>
  <c r="BT414" i="1" s="1"/>
  <c r="BU414" i="1" a="1"/>
  <c r="BU414" i="1" s="1"/>
  <c r="BQ412" i="1" a="1"/>
  <c r="BQ412" i="1" s="1"/>
  <c r="BT412" i="1" a="1"/>
  <c r="BT412" i="1" s="1"/>
  <c r="BU412" i="1" a="1"/>
  <c r="BU412" i="1" s="1"/>
  <c r="BV412" i="1" a="1"/>
  <c r="BV412" i="1" s="1"/>
  <c r="BX412" i="1" a="1"/>
  <c r="BX412" i="1" s="1"/>
  <c r="BW412" i="1" a="1"/>
  <c r="BW412" i="1" s="1"/>
  <c r="BP403" i="1" a="1"/>
  <c r="BP403" i="1" s="1"/>
  <c r="BT403" i="1" a="1"/>
  <c r="BT403" i="1" s="1"/>
  <c r="BU403" i="1" a="1"/>
  <c r="BU403" i="1" s="1"/>
  <c r="BV403" i="1" a="1"/>
  <c r="BV403" i="1" s="1"/>
  <c r="BW403" i="1" a="1"/>
  <c r="BW403" i="1" s="1"/>
  <c r="BX403" i="1" a="1"/>
  <c r="BX403" i="1" s="1"/>
  <c r="BU385" i="1" a="1"/>
  <c r="BU385" i="1" s="1"/>
  <c r="BV385" i="1" a="1"/>
  <c r="BV385" i="1" s="1"/>
  <c r="BW385" i="1" a="1"/>
  <c r="BW385" i="1" s="1"/>
  <c r="BX385" i="1" a="1"/>
  <c r="BX385" i="1" s="1"/>
  <c r="BT385" i="1" a="1"/>
  <c r="BT385" i="1" s="1"/>
  <c r="BO381" i="1" a="1"/>
  <c r="BO381" i="1" s="1"/>
  <c r="BT381" i="1" a="1"/>
  <c r="BT381" i="1" s="1"/>
  <c r="BU381" i="1" a="1"/>
  <c r="BU381" i="1" s="1"/>
  <c r="BX381" i="1" a="1"/>
  <c r="BX381" i="1" s="1"/>
  <c r="BV381" i="1" a="1"/>
  <c r="BV381" i="1" s="1"/>
  <c r="BW381" i="1" a="1"/>
  <c r="BW381" i="1" s="1"/>
  <c r="BU375" i="1" a="1"/>
  <c r="BU375" i="1" s="1"/>
  <c r="BV375" i="1" a="1"/>
  <c r="BV375" i="1" s="1"/>
  <c r="BW375" i="1" a="1"/>
  <c r="BW375" i="1" s="1"/>
  <c r="BX375" i="1" a="1"/>
  <c r="BX375" i="1" s="1"/>
  <c r="BT375" i="1" a="1"/>
  <c r="BT375" i="1" s="1"/>
  <c r="BP367" i="1" a="1"/>
  <c r="BP367" i="1" s="1"/>
  <c r="BX367" i="1" a="1"/>
  <c r="BX367" i="1" s="1"/>
  <c r="BT367" i="1" a="1"/>
  <c r="BT367" i="1" s="1"/>
  <c r="BU367" i="1" a="1"/>
  <c r="BU367" i="1" s="1"/>
  <c r="BW367" i="1" a="1"/>
  <c r="BW367" i="1" s="1"/>
  <c r="BV367" i="1" a="1"/>
  <c r="BV367" i="1" s="1"/>
  <c r="BO365" i="1" a="1"/>
  <c r="BO365" i="1" s="1"/>
  <c r="BT365" i="1" a="1"/>
  <c r="BT365" i="1" s="1"/>
  <c r="BU365" i="1" a="1"/>
  <c r="BU365" i="1" s="1"/>
  <c r="BV365" i="1" a="1"/>
  <c r="BV365" i="1" s="1"/>
  <c r="BW365" i="1" a="1"/>
  <c r="BW365" i="1" s="1"/>
  <c r="BX365" i="1" a="1"/>
  <c r="BX365" i="1" s="1"/>
  <c r="BO355" i="1" a="1"/>
  <c r="BO355" i="1" s="1"/>
  <c r="BT355" i="1" a="1"/>
  <c r="BT355" i="1" s="1"/>
  <c r="BU355" i="1" a="1"/>
  <c r="BU355" i="1" s="1"/>
  <c r="BV355" i="1" a="1"/>
  <c r="BV355" i="1" s="1"/>
  <c r="BX355" i="1" a="1"/>
  <c r="BX355" i="1" s="1"/>
  <c r="BW355" i="1" a="1"/>
  <c r="BW355" i="1" s="1"/>
  <c r="BQ353" i="1" a="1"/>
  <c r="BQ353" i="1" s="1"/>
  <c r="BU353" i="1" a="1"/>
  <c r="BU353" i="1" s="1"/>
  <c r="BV353" i="1" a="1"/>
  <c r="BV353" i="1" s="1"/>
  <c r="BW353" i="1" a="1"/>
  <c r="BW353" i="1" s="1"/>
  <c r="BX353" i="1" a="1"/>
  <c r="BX353" i="1" s="1"/>
  <c r="BT353" i="1" a="1"/>
  <c r="BT353" i="1" s="1"/>
  <c r="BW322" i="1" a="1"/>
  <c r="BW322" i="1" s="1"/>
  <c r="BX322" i="1" a="1"/>
  <c r="BX322" i="1" s="1"/>
  <c r="BT322" i="1" a="1"/>
  <c r="BT322" i="1" s="1"/>
  <c r="BU322" i="1" a="1"/>
  <c r="BU322" i="1" s="1"/>
  <c r="BV322" i="1" a="1"/>
  <c r="BV322" i="1" s="1"/>
  <c r="BQ314" i="1" a="1"/>
  <c r="BQ314" i="1" s="1"/>
  <c r="BT314" i="1" a="1"/>
  <c r="BT314" i="1" s="1"/>
  <c r="BU314" i="1" a="1"/>
  <c r="BU314" i="1" s="1"/>
  <c r="BV314" i="1" a="1"/>
  <c r="BV314" i="1" s="1"/>
  <c r="BW314" i="1" a="1"/>
  <c r="BW314" i="1" s="1"/>
  <c r="BX314" i="1" a="1"/>
  <c r="BX314" i="1" s="1"/>
  <c r="BO309" i="1" a="1"/>
  <c r="BO309" i="1" s="1"/>
  <c r="BU309" i="1" a="1"/>
  <c r="BU309" i="1" s="1"/>
  <c r="BV309" i="1" a="1"/>
  <c r="BV309" i="1" s="1"/>
  <c r="BW309" i="1" a="1"/>
  <c r="BW309" i="1" s="1"/>
  <c r="BX309" i="1" a="1"/>
  <c r="BX309" i="1" s="1"/>
  <c r="BT309" i="1" a="1"/>
  <c r="BT309" i="1" s="1"/>
  <c r="BT307" i="1" a="1"/>
  <c r="BT307" i="1" s="1"/>
  <c r="BU307" i="1" a="1"/>
  <c r="BU307" i="1" s="1"/>
  <c r="BV307" i="1" a="1"/>
  <c r="BV307" i="1" s="1"/>
  <c r="BX307" i="1" a="1"/>
  <c r="BX307" i="1" s="1"/>
  <c r="BW307" i="1" a="1"/>
  <c r="BW307" i="1" s="1"/>
  <c r="BO305" i="1" a="1"/>
  <c r="BO305" i="1" s="1"/>
  <c r="BV305" i="1" a="1"/>
  <c r="BV305" i="1" s="1"/>
  <c r="BW305" i="1" a="1"/>
  <c r="BW305" i="1" s="1"/>
  <c r="BX305" i="1" a="1"/>
  <c r="BX305" i="1" s="1"/>
  <c r="BT305" i="1" a="1"/>
  <c r="BT305" i="1" s="1"/>
  <c r="BU305" i="1" a="1"/>
  <c r="BU305" i="1" s="1"/>
  <c r="BR254" i="1" a="1"/>
  <c r="BR254" i="1" s="1"/>
  <c r="BV254" i="1" a="1"/>
  <c r="BV254" i="1" s="1"/>
  <c r="BW254" i="1" a="1"/>
  <c r="BW254" i="1" s="1"/>
  <c r="BX254" i="1" a="1"/>
  <c r="BX254" i="1" s="1"/>
  <c r="BT254" i="1" a="1"/>
  <c r="BT254" i="1" s="1"/>
  <c r="BU254" i="1" a="1"/>
  <c r="BU254" i="1" s="1"/>
  <c r="BP243" i="1" a="1"/>
  <c r="BP243" i="1" s="1"/>
  <c r="BU243" i="1" a="1"/>
  <c r="BU243" i="1" s="1"/>
  <c r="BV243" i="1" a="1"/>
  <c r="BV243" i="1" s="1"/>
  <c r="BW243" i="1" a="1"/>
  <c r="BW243" i="1" s="1"/>
  <c r="BX243" i="1" a="1"/>
  <c r="BX243" i="1" s="1"/>
  <c r="BT243" i="1" a="1"/>
  <c r="BT243" i="1" s="1"/>
  <c r="BP234" i="1" a="1"/>
  <c r="BP234" i="1" s="1"/>
  <c r="BT234" i="1" a="1"/>
  <c r="BT234" i="1" s="1"/>
  <c r="BU234" i="1" a="1"/>
  <c r="BU234" i="1" s="1"/>
  <c r="BV234" i="1" a="1"/>
  <c r="BV234" i="1" s="1"/>
  <c r="BW234" i="1" a="1"/>
  <c r="BW234" i="1" s="1"/>
  <c r="BX234" i="1" a="1"/>
  <c r="BX234" i="1" s="1"/>
  <c r="BP227" i="1" a="1"/>
  <c r="BP227" i="1" s="1"/>
  <c r="BT227" i="1" a="1"/>
  <c r="BT227" i="1" s="1"/>
  <c r="BU227" i="1" a="1"/>
  <c r="BU227" i="1" s="1"/>
  <c r="BV227" i="1" a="1"/>
  <c r="BV227" i="1" s="1"/>
  <c r="BX227" i="1" a="1"/>
  <c r="BX227" i="1" s="1"/>
  <c r="BW227" i="1" a="1"/>
  <c r="BW227" i="1" s="1"/>
  <c r="BQ224" i="1" a="1"/>
  <c r="BQ224" i="1" s="1"/>
  <c r="BX224" i="1" a="1"/>
  <c r="BX224" i="1" s="1"/>
  <c r="BT224" i="1" a="1"/>
  <c r="BT224" i="1" s="1"/>
  <c r="BU224" i="1" a="1"/>
  <c r="BU224" i="1" s="1"/>
  <c r="BV224" i="1" a="1"/>
  <c r="BV224" i="1" s="1"/>
  <c r="BW224" i="1" a="1"/>
  <c r="BW224" i="1" s="1"/>
  <c r="BX222" i="1" a="1"/>
  <c r="BX222" i="1" s="1"/>
  <c r="BT222" i="1" a="1"/>
  <c r="BT222" i="1" s="1"/>
  <c r="BU222" i="1" a="1"/>
  <c r="BU222" i="1" s="1"/>
  <c r="BV222" i="1" a="1"/>
  <c r="BV222" i="1" s="1"/>
  <c r="BW222" i="1" a="1"/>
  <c r="BW222" i="1" s="1"/>
  <c r="BO194" i="1" a="1"/>
  <c r="BO194" i="1" s="1"/>
  <c r="BX194" i="1" a="1"/>
  <c r="BX194" i="1" s="1"/>
  <c r="BU194" i="1" a="1"/>
  <c r="BU194" i="1" s="1"/>
  <c r="BV194" i="1" a="1"/>
  <c r="BV194" i="1" s="1"/>
  <c r="BT194" i="1" a="1"/>
  <c r="BT194" i="1" s="1"/>
  <c r="BW194" i="1" a="1"/>
  <c r="BW194" i="1" s="1"/>
  <c r="BR187" i="1" a="1"/>
  <c r="BR187" i="1" s="1"/>
  <c r="BW187" i="1" a="1"/>
  <c r="BW187" i="1" s="1"/>
  <c r="BX187" i="1" a="1"/>
  <c r="BX187" i="1" s="1"/>
  <c r="BT187" i="1" a="1"/>
  <c r="BT187" i="1" s="1"/>
  <c r="BV187" i="1" a="1"/>
  <c r="BV187" i="1" s="1"/>
  <c r="BU187" i="1" a="1"/>
  <c r="BU187" i="1" s="1"/>
  <c r="BW180" i="1" a="1"/>
  <c r="BW180" i="1" s="1"/>
  <c r="BX180" i="1" a="1"/>
  <c r="BX180" i="1" s="1"/>
  <c r="BU180" i="1" a="1"/>
  <c r="BU180" i="1" s="1"/>
  <c r="BV180" i="1" a="1"/>
  <c r="BV180" i="1" s="1"/>
  <c r="BT180" i="1" a="1"/>
  <c r="BT180" i="1" s="1"/>
  <c r="BT175" i="1" a="1"/>
  <c r="BT175" i="1" s="1"/>
  <c r="BU175" i="1" a="1"/>
  <c r="BU175" i="1" s="1"/>
  <c r="BW175" i="1" a="1"/>
  <c r="BW175" i="1" s="1"/>
  <c r="BX175" i="1" a="1"/>
  <c r="BX175" i="1" s="1"/>
  <c r="BV175" i="1" a="1"/>
  <c r="BV175" i="1" s="1"/>
  <c r="BQ153" i="1" a="1"/>
  <c r="BQ153" i="1" s="1"/>
  <c r="BW153" i="1" a="1"/>
  <c r="BW153" i="1" s="1"/>
  <c r="BX153" i="1" a="1"/>
  <c r="BX153" i="1" s="1"/>
  <c r="BU153" i="1" a="1"/>
  <c r="BU153" i="1" s="1"/>
  <c r="BV153" i="1" a="1"/>
  <c r="BV153" i="1" s="1"/>
  <c r="BT153" i="1" a="1"/>
  <c r="BT153" i="1" s="1"/>
  <c r="BP148" i="1" a="1"/>
  <c r="BP148" i="1" s="1"/>
  <c r="BX148" i="1" a="1"/>
  <c r="BX148" i="1" s="1"/>
  <c r="BT148" i="1" a="1"/>
  <c r="BT148" i="1" s="1"/>
  <c r="BU148" i="1" a="1"/>
  <c r="BU148" i="1" s="1"/>
  <c r="BW148" i="1" a="1"/>
  <c r="BW148" i="1" s="1"/>
  <c r="BV148" i="1" a="1"/>
  <c r="BV148" i="1" s="1"/>
  <c r="BQ137" i="1" a="1"/>
  <c r="BQ137" i="1" s="1"/>
  <c r="BT137" i="1" a="1"/>
  <c r="BT137" i="1" s="1"/>
  <c r="BU137" i="1" a="1"/>
  <c r="BU137" i="1" s="1"/>
  <c r="BV137" i="1" a="1"/>
  <c r="BV137" i="1" s="1"/>
  <c r="BX137" i="1" a="1"/>
  <c r="BX137" i="1" s="1"/>
  <c r="BW137" i="1" a="1"/>
  <c r="BW137" i="1" s="1"/>
  <c r="BS135" i="1" a="1"/>
  <c r="BS135" i="1" s="1"/>
  <c r="BW135" i="1" a="1"/>
  <c r="BW135" i="1" s="1"/>
  <c r="BX135" i="1" a="1"/>
  <c r="BX135" i="1" s="1"/>
  <c r="BT135" i="1" a="1"/>
  <c r="BT135" i="1" s="1"/>
  <c r="BV135" i="1" a="1"/>
  <c r="BV135" i="1" s="1"/>
  <c r="BU135" i="1" a="1"/>
  <c r="BU135" i="1" s="1"/>
  <c r="BT133" i="1" a="1"/>
  <c r="BT133" i="1" s="1"/>
  <c r="BU133" i="1" a="1"/>
  <c r="BU133" i="1" s="1"/>
  <c r="BV133" i="1" a="1"/>
  <c r="BV133" i="1" s="1"/>
  <c r="BW133" i="1" a="1"/>
  <c r="BW133" i="1" s="1"/>
  <c r="BX133" i="1" a="1"/>
  <c r="BX133" i="1" s="1"/>
  <c r="BU115" i="1" a="1"/>
  <c r="BU115" i="1" s="1"/>
  <c r="BV115" i="1" a="1"/>
  <c r="BV115" i="1" s="1"/>
  <c r="BW115" i="1" a="1"/>
  <c r="BW115" i="1" s="1"/>
  <c r="BX115" i="1" a="1"/>
  <c r="BX115" i="1" s="1"/>
  <c r="BT115" i="1" a="1"/>
  <c r="BT115" i="1" s="1"/>
  <c r="BT99" i="1" a="1"/>
  <c r="BT99" i="1" s="1"/>
  <c r="BU99" i="1" a="1"/>
  <c r="BU99" i="1" s="1"/>
  <c r="BV99" i="1" a="1"/>
  <c r="BV99" i="1" s="1"/>
  <c r="BW99" i="1" a="1"/>
  <c r="BW99" i="1" s="1"/>
  <c r="BX99" i="1" a="1"/>
  <c r="BX99" i="1" s="1"/>
  <c r="BT95" i="1" a="1"/>
  <c r="BT95" i="1" s="1"/>
  <c r="BU95" i="1" a="1"/>
  <c r="BU95" i="1" s="1"/>
  <c r="BW95" i="1" a="1"/>
  <c r="BW95" i="1" s="1"/>
  <c r="BX95" i="1" a="1"/>
  <c r="BX95" i="1" s="1"/>
  <c r="BV95" i="1" a="1"/>
  <c r="BV95" i="1" s="1"/>
  <c r="BV89" i="1" a="1"/>
  <c r="BV89" i="1" s="1"/>
  <c r="BW89" i="1" a="1"/>
  <c r="BW89" i="1" s="1"/>
  <c r="BX89" i="1" a="1"/>
  <c r="BX89" i="1" s="1"/>
  <c r="BT89" i="1" a="1"/>
  <c r="BT89" i="1" s="1"/>
  <c r="BU89" i="1" a="1"/>
  <c r="BU89" i="1" s="1"/>
  <c r="BX87" i="1" a="1"/>
  <c r="BX87" i="1" s="1"/>
  <c r="BU87" i="1" a="1"/>
  <c r="BU87" i="1" s="1"/>
  <c r="BV87" i="1" a="1"/>
  <c r="BV87" i="1" s="1"/>
  <c r="BT87" i="1" a="1"/>
  <c r="BT87" i="1" s="1"/>
  <c r="BW87" i="1" a="1"/>
  <c r="BW87" i="1" s="1"/>
  <c r="BW79" i="1" a="1"/>
  <c r="BW79" i="1" s="1"/>
  <c r="BX79" i="1" a="1"/>
  <c r="BX79" i="1" s="1"/>
  <c r="BT79" i="1" a="1"/>
  <c r="BT79" i="1" s="1"/>
  <c r="BU79" i="1" a="1"/>
  <c r="BU79" i="1" s="1"/>
  <c r="BV79" i="1" a="1"/>
  <c r="BV79" i="1" s="1"/>
  <c r="BQ70" i="1" a="1"/>
  <c r="BQ70" i="1" s="1"/>
  <c r="BT70" i="1" a="1"/>
  <c r="BT70" i="1" s="1"/>
  <c r="BU70" i="1" a="1"/>
  <c r="BU70" i="1" s="1"/>
  <c r="BV70" i="1" a="1"/>
  <c r="BV70" i="1" s="1"/>
  <c r="BX70" i="1" a="1"/>
  <c r="BX70" i="1" s="1"/>
  <c r="BW70" i="1" a="1"/>
  <c r="BW70" i="1" s="1"/>
  <c r="BS53" i="1" a="1"/>
  <c r="BS53" i="1" s="1"/>
  <c r="BT53" i="1" a="1"/>
  <c r="BT53" i="1" s="1"/>
  <c r="BV53" i="1" a="1"/>
  <c r="BV53" i="1" s="1"/>
  <c r="BW53" i="1" a="1"/>
  <c r="BW53" i="1" s="1"/>
  <c r="BU53" i="1" a="1"/>
  <c r="BU53" i="1" s="1"/>
  <c r="BX53" i="1" a="1"/>
  <c r="BX53" i="1" s="1"/>
  <c r="BU51" i="1" a="1"/>
  <c r="BU51" i="1" s="1"/>
  <c r="BV51" i="1" a="1"/>
  <c r="BV51" i="1" s="1"/>
  <c r="BW51" i="1" a="1"/>
  <c r="BW51" i="1" s="1"/>
  <c r="BT51" i="1" a="1"/>
  <c r="BT51" i="1" s="1"/>
  <c r="BX51" i="1" a="1"/>
  <c r="BX51" i="1" s="1"/>
  <c r="BO38" i="1" a="1"/>
  <c r="BO38" i="1" s="1"/>
  <c r="BT38" i="1" a="1"/>
  <c r="BT38" i="1" s="1"/>
  <c r="BV38" i="1" a="1"/>
  <c r="BV38" i="1" s="1"/>
  <c r="BW38" i="1" a="1"/>
  <c r="BW38" i="1" s="1"/>
  <c r="BU38" i="1" a="1"/>
  <c r="BU38" i="1" s="1"/>
  <c r="BX38" i="1" a="1"/>
  <c r="BX38" i="1" s="1"/>
  <c r="BP36" i="1" a="1"/>
  <c r="BP36" i="1" s="1"/>
  <c r="BU36" i="1" a="1"/>
  <c r="BU36" i="1" s="1"/>
  <c r="BV36" i="1" a="1"/>
  <c r="BV36" i="1" s="1"/>
  <c r="BW36" i="1" a="1"/>
  <c r="BW36" i="1" s="1"/>
  <c r="BT36" i="1" a="1"/>
  <c r="BT36" i="1" s="1"/>
  <c r="BX36" i="1" a="1"/>
  <c r="BX36" i="1" s="1"/>
  <c r="BV1023" i="1" a="1"/>
  <c r="BV1023" i="1" s="1"/>
  <c r="BU1022" i="1" a="1"/>
  <c r="BU1022" i="1" s="1"/>
  <c r="BX1020" i="1" a="1"/>
  <c r="BX1020" i="1" s="1"/>
  <c r="BW1019" i="1" a="1"/>
  <c r="BW1019" i="1" s="1"/>
  <c r="BT1017" i="1" a="1"/>
  <c r="BT1017" i="1" s="1"/>
  <c r="BX1015" i="1" a="1"/>
  <c r="BX1015" i="1" s="1"/>
  <c r="BV1014" i="1" a="1"/>
  <c r="BV1014" i="1" s="1"/>
  <c r="BU1013" i="1" a="1"/>
  <c r="BU1013" i="1" s="1"/>
  <c r="BW1010" i="1" a="1"/>
  <c r="BW1010" i="1" s="1"/>
  <c r="BV1009" i="1" a="1"/>
  <c r="BV1009" i="1" s="1"/>
  <c r="BU1008" i="1" a="1"/>
  <c r="BU1008" i="1" s="1"/>
  <c r="BT1006" i="1" a="1"/>
  <c r="BT1006" i="1" s="1"/>
  <c r="BT1005" i="1" a="1"/>
  <c r="BT1005" i="1" s="1"/>
  <c r="BX1002" i="1" a="1"/>
  <c r="BX1002" i="1" s="1"/>
  <c r="BX1001" i="1" a="1"/>
  <c r="BX1001" i="1" s="1"/>
  <c r="BT1000" i="1" a="1"/>
  <c r="BT1000" i="1" s="1"/>
  <c r="BU998" i="1" a="1"/>
  <c r="BU998" i="1" s="1"/>
  <c r="BU997" i="1" a="1"/>
  <c r="BU997" i="1" s="1"/>
  <c r="BV995" i="1" a="1"/>
  <c r="BV995" i="1" s="1"/>
  <c r="BW993" i="1" a="1"/>
  <c r="BW993" i="1" s="1"/>
  <c r="BX991" i="1" a="1"/>
  <c r="BX991" i="1" s="1"/>
  <c r="BX990" i="1" a="1"/>
  <c r="BX990" i="1" s="1"/>
  <c r="BT989" i="1" a="1"/>
  <c r="BT989" i="1" s="1"/>
  <c r="BU987" i="1" a="1"/>
  <c r="BU987" i="1" s="1"/>
  <c r="BV985" i="1" a="1"/>
  <c r="BV985" i="1" s="1"/>
  <c r="BV984" i="1" a="1"/>
  <c r="BV984" i="1" s="1"/>
  <c r="BW982" i="1" a="1"/>
  <c r="BW982" i="1" s="1"/>
  <c r="BX961" i="1" a="1"/>
  <c r="BX961" i="1" s="1"/>
  <c r="BU960" i="1" a="1"/>
  <c r="BU960" i="1" s="1"/>
  <c r="BW958" i="1" a="1"/>
  <c r="BW958" i="1" s="1"/>
  <c r="BT957" i="1" a="1"/>
  <c r="BT957" i="1" s="1"/>
  <c r="BV955" i="1" a="1"/>
  <c r="BV955" i="1" s="1"/>
  <c r="BX953" i="1" a="1"/>
  <c r="BX953" i="1" s="1"/>
  <c r="BU952" i="1" a="1"/>
  <c r="BU952" i="1" s="1"/>
  <c r="BW950" i="1" a="1"/>
  <c r="BW950" i="1" s="1"/>
  <c r="BT949" i="1" a="1"/>
  <c r="BT949" i="1" s="1"/>
  <c r="BT933" i="1" a="1"/>
  <c r="BT933" i="1" s="1"/>
  <c r="BV29" i="1" a="1"/>
  <c r="BV29" i="1" s="1"/>
  <c r="BW29" i="1" a="1"/>
  <c r="BW29" i="1" s="1"/>
  <c r="BX29" i="1" a="1"/>
  <c r="BX29" i="1" s="1"/>
  <c r="BT29" i="1" a="1"/>
  <c r="BT29" i="1" s="1"/>
  <c r="BU29" i="1" a="1"/>
  <c r="BU29" i="1" s="1"/>
  <c r="BT937" i="1" a="1"/>
  <c r="BT937" i="1" s="1"/>
  <c r="BV937" i="1" a="1"/>
  <c r="BV937" i="1" s="1"/>
  <c r="BW937" i="1" a="1"/>
  <c r="BW937" i="1" s="1"/>
  <c r="BV911" i="1" a="1"/>
  <c r="BV911" i="1" s="1"/>
  <c r="BX911" i="1" a="1"/>
  <c r="BX911" i="1" s="1"/>
  <c r="BT911" i="1" a="1"/>
  <c r="BT911" i="1" s="1"/>
  <c r="BP877" i="1" a="1"/>
  <c r="BP877" i="1" s="1"/>
  <c r="BV877" i="1" a="1"/>
  <c r="BV877" i="1" s="1"/>
  <c r="BW877" i="1" a="1"/>
  <c r="BW877" i="1" s="1"/>
  <c r="BX877" i="1" a="1"/>
  <c r="BX877" i="1" s="1"/>
  <c r="BQ848" i="1" a="1"/>
  <c r="BQ848" i="1" s="1"/>
  <c r="BU848" i="1" a="1"/>
  <c r="BU848" i="1" s="1"/>
  <c r="BV848" i="1" a="1"/>
  <c r="BV848" i="1" s="1"/>
  <c r="BW848" i="1" a="1"/>
  <c r="BW848" i="1" s="1"/>
  <c r="BX848" i="1" a="1"/>
  <c r="BX848" i="1" s="1"/>
  <c r="BR739" i="1" a="1"/>
  <c r="BR739" i="1" s="1"/>
  <c r="BT739" i="1" a="1"/>
  <c r="BT739" i="1" s="1"/>
  <c r="BU739" i="1" a="1"/>
  <c r="BU739" i="1" s="1"/>
  <c r="BW739" i="1" a="1"/>
  <c r="BW739" i="1" s="1"/>
  <c r="BX739" i="1" a="1"/>
  <c r="BX739" i="1" s="1"/>
  <c r="BV739" i="1" a="1"/>
  <c r="BV739" i="1" s="1"/>
  <c r="BQ708" i="1" a="1"/>
  <c r="BQ708" i="1" s="1"/>
  <c r="BT708" i="1" a="1"/>
  <c r="BT708" i="1" s="1"/>
  <c r="BV708" i="1" a="1"/>
  <c r="BV708" i="1" s="1"/>
  <c r="BW708" i="1" a="1"/>
  <c r="BW708" i="1" s="1"/>
  <c r="BU708" i="1" a="1"/>
  <c r="BU708" i="1" s="1"/>
  <c r="BX708" i="1" a="1"/>
  <c r="BX708" i="1" s="1"/>
  <c r="BT690" i="1" a="1"/>
  <c r="BT690" i="1" s="1"/>
  <c r="BU690" i="1" a="1"/>
  <c r="BU690" i="1" s="1"/>
  <c r="BV690" i="1" a="1"/>
  <c r="BV690" i="1" s="1"/>
  <c r="BX690" i="1" a="1"/>
  <c r="BX690" i="1" s="1"/>
  <c r="BW690" i="1" a="1"/>
  <c r="BW690" i="1" s="1"/>
  <c r="BO680" i="1" a="1"/>
  <c r="BO680" i="1" s="1"/>
  <c r="BV680" i="1" a="1"/>
  <c r="BV680" i="1" s="1"/>
  <c r="BW680" i="1" a="1"/>
  <c r="BW680" i="1" s="1"/>
  <c r="BX680" i="1" a="1"/>
  <c r="BX680" i="1" s="1"/>
  <c r="BU680" i="1" a="1"/>
  <c r="BU680" i="1" s="1"/>
  <c r="BT680" i="1" a="1"/>
  <c r="BT680" i="1" s="1"/>
  <c r="BO522" i="1" a="1"/>
  <c r="BO522" i="1" s="1"/>
  <c r="BX522" i="1" a="1"/>
  <c r="BX522" i="1" s="1"/>
  <c r="BT522" i="1" a="1"/>
  <c r="BT522" i="1" s="1"/>
  <c r="BW522" i="1" a="1"/>
  <c r="BW522" i="1" s="1"/>
  <c r="BV522" i="1" a="1"/>
  <c r="BV522" i="1" s="1"/>
  <c r="BU522" i="1" a="1"/>
  <c r="BU522" i="1" s="1"/>
  <c r="BU456" i="1" a="1"/>
  <c r="BU456" i="1" s="1"/>
  <c r="BV456" i="1" a="1"/>
  <c r="BV456" i="1" s="1"/>
  <c r="BW456" i="1" a="1"/>
  <c r="BW456" i="1" s="1"/>
  <c r="BX456" i="1" a="1"/>
  <c r="BX456" i="1" s="1"/>
  <c r="BT456" i="1" a="1"/>
  <c r="BT456" i="1" s="1"/>
  <c r="BP445" i="1" a="1"/>
  <c r="BP445" i="1" s="1"/>
  <c r="BV445" i="1" a="1"/>
  <c r="BV445" i="1" s="1"/>
  <c r="BW445" i="1" a="1"/>
  <c r="BW445" i="1" s="1"/>
  <c r="BX445" i="1" a="1"/>
  <c r="BX445" i="1" s="1"/>
  <c r="BU445" i="1" a="1"/>
  <c r="BU445" i="1" s="1"/>
  <c r="BT445" i="1" a="1"/>
  <c r="BT445" i="1" s="1"/>
  <c r="BO408" i="1" a="1"/>
  <c r="BO408" i="1" s="1"/>
  <c r="BW408" i="1" a="1"/>
  <c r="BW408" i="1" s="1"/>
  <c r="BX408" i="1" a="1"/>
  <c r="BX408" i="1" s="1"/>
  <c r="BV408" i="1" a="1"/>
  <c r="BV408" i="1" s="1"/>
  <c r="BT408" i="1" a="1"/>
  <c r="BT408" i="1" s="1"/>
  <c r="BU408" i="1" a="1"/>
  <c r="BU408" i="1" s="1"/>
  <c r="BW311" i="1" a="1"/>
  <c r="BW311" i="1" s="1"/>
  <c r="BX311" i="1" a="1"/>
  <c r="BX311" i="1" s="1"/>
  <c r="BT311" i="1" a="1"/>
  <c r="BT311" i="1" s="1"/>
  <c r="BV311" i="1" a="1"/>
  <c r="BV311" i="1" s="1"/>
  <c r="BU311" i="1" a="1"/>
  <c r="BU311" i="1" s="1"/>
  <c r="BR267" i="1" a="1"/>
  <c r="BR267" i="1" s="1"/>
  <c r="BW267" i="1" a="1"/>
  <c r="BW267" i="1" s="1"/>
  <c r="BX267" i="1" a="1"/>
  <c r="BX267" i="1" s="1"/>
  <c r="BT267" i="1" a="1"/>
  <c r="BT267" i="1" s="1"/>
  <c r="BU267" i="1" a="1"/>
  <c r="BU267" i="1" s="1"/>
  <c r="BV267" i="1" a="1"/>
  <c r="BV267" i="1" s="1"/>
  <c r="BW214" i="1" a="1"/>
  <c r="BW214" i="1" s="1"/>
  <c r="BT214" i="1" a="1"/>
  <c r="BT214" i="1" s="1"/>
  <c r="BU214" i="1" a="1"/>
  <c r="BU214" i="1" s="1"/>
  <c r="BV214" i="1" a="1"/>
  <c r="BV214" i="1" s="1"/>
  <c r="BX214" i="1" a="1"/>
  <c r="BX214" i="1" s="1"/>
  <c r="BO205" i="1" a="1"/>
  <c r="BO205" i="1" s="1"/>
  <c r="BW205" i="1" a="1"/>
  <c r="BW205" i="1" s="1"/>
  <c r="BX205" i="1" a="1"/>
  <c r="BX205" i="1" s="1"/>
  <c r="BU205" i="1" a="1"/>
  <c r="BU205" i="1" s="1"/>
  <c r="BT205" i="1" a="1"/>
  <c r="BT205" i="1" s="1"/>
  <c r="BV205" i="1" a="1"/>
  <c r="BV205" i="1" s="1"/>
  <c r="BR111" i="1" a="1"/>
  <c r="BR111" i="1" s="1"/>
  <c r="BT111" i="1" a="1"/>
  <c r="BT111" i="1" s="1"/>
  <c r="BU111" i="1" a="1"/>
  <c r="BU111" i="1" s="1"/>
  <c r="BW111" i="1" a="1"/>
  <c r="BW111" i="1" s="1"/>
  <c r="BX111" i="1" a="1"/>
  <c r="BX111" i="1" s="1"/>
  <c r="BV111" i="1" a="1"/>
  <c r="BV111" i="1" s="1"/>
  <c r="BT73" i="1" a="1"/>
  <c r="BT73" i="1" s="1"/>
  <c r="BU73" i="1" a="1"/>
  <c r="BU73" i="1" s="1"/>
  <c r="BV73" i="1" a="1"/>
  <c r="BV73" i="1" s="1"/>
  <c r="BW73" i="1" a="1"/>
  <c r="BW73" i="1" s="1"/>
  <c r="BX73" i="1" a="1"/>
  <c r="BX73" i="1" s="1"/>
  <c r="BU55" i="1" a="1"/>
  <c r="BU55" i="1" s="1"/>
  <c r="BV55" i="1" a="1"/>
  <c r="BV55" i="1" s="1"/>
  <c r="BW55" i="1" a="1"/>
  <c r="BW55" i="1" s="1"/>
  <c r="BX55" i="1" a="1"/>
  <c r="BX55" i="1" s="1"/>
  <c r="BT55" i="1" a="1"/>
  <c r="BT55" i="1" s="1"/>
  <c r="BU28" i="1" a="1"/>
  <c r="BU28" i="1" s="1"/>
  <c r="BV28" i="1" a="1"/>
  <c r="BV28" i="1" s="1"/>
  <c r="BW28" i="1" a="1"/>
  <c r="BW28" i="1" s="1"/>
  <c r="BT28" i="1" a="1"/>
  <c r="BT28" i="1" s="1"/>
  <c r="BX28" i="1" a="1"/>
  <c r="BX28" i="1" s="1"/>
  <c r="BQ948" i="1" a="1"/>
  <c r="BQ948" i="1" s="1"/>
  <c r="BU948" i="1" a="1"/>
  <c r="BU948" i="1" s="1"/>
  <c r="BT928" i="1" a="1"/>
  <c r="BT928" i="1" s="1"/>
  <c r="BU928" i="1" a="1"/>
  <c r="BU928" i="1" s="1"/>
  <c r="BV928" i="1" a="1"/>
  <c r="BV928" i="1" s="1"/>
  <c r="BW928" i="1" a="1"/>
  <c r="BW928" i="1" s="1"/>
  <c r="BQ922" i="1" a="1"/>
  <c r="BQ922" i="1" s="1"/>
  <c r="BW922" i="1" a="1"/>
  <c r="BW922" i="1" s="1"/>
  <c r="BT922" i="1" a="1"/>
  <c r="BT922" i="1" s="1"/>
  <c r="BU922" i="1" a="1"/>
  <c r="BU922" i="1" s="1"/>
  <c r="BT906" i="1" a="1"/>
  <c r="BT906" i="1" s="1"/>
  <c r="BU906" i="1" a="1"/>
  <c r="BU906" i="1" s="1"/>
  <c r="BV906" i="1" a="1"/>
  <c r="BV906" i="1" s="1"/>
  <c r="BW906" i="1" a="1"/>
  <c r="BW906" i="1" s="1"/>
  <c r="BQ896" i="1" a="1"/>
  <c r="BQ896" i="1" s="1"/>
  <c r="BT896" i="1" a="1"/>
  <c r="BT896" i="1" s="1"/>
  <c r="BU896" i="1" a="1"/>
  <c r="BU896" i="1" s="1"/>
  <c r="BV896" i="1" a="1"/>
  <c r="BV896" i="1" s="1"/>
  <c r="BW896" i="1" a="1"/>
  <c r="BW896" i="1" s="1"/>
  <c r="BQ894" i="1" a="1"/>
  <c r="BQ894" i="1" s="1"/>
  <c r="BV894" i="1" a="1"/>
  <c r="BV894" i="1" s="1"/>
  <c r="BW894" i="1" a="1"/>
  <c r="BW894" i="1" s="1"/>
  <c r="BX894" i="1" a="1"/>
  <c r="BX894" i="1" s="1"/>
  <c r="BR885" i="1" a="1"/>
  <c r="BR885" i="1" s="1"/>
  <c r="BW885" i="1" a="1"/>
  <c r="BW885" i="1" s="1"/>
  <c r="BT885" i="1" a="1"/>
  <c r="BT885" i="1" s="1"/>
  <c r="BU885" i="1" a="1"/>
  <c r="BU885" i="1" s="1"/>
  <c r="BO870" i="1" a="1"/>
  <c r="BO870" i="1" s="1"/>
  <c r="BT870" i="1" a="1"/>
  <c r="BT870" i="1" s="1"/>
  <c r="BV870" i="1" a="1"/>
  <c r="BV870" i="1" s="1"/>
  <c r="BW870" i="1" a="1"/>
  <c r="BW870" i="1" s="1"/>
  <c r="BX870" i="1" a="1"/>
  <c r="BX870" i="1" s="1"/>
  <c r="BP868" i="1" a="1"/>
  <c r="BP868" i="1" s="1"/>
  <c r="BX868" i="1" a="1"/>
  <c r="BX868" i="1" s="1"/>
  <c r="BT868" i="1" a="1"/>
  <c r="BT868" i="1" s="1"/>
  <c r="BU868" i="1" a="1"/>
  <c r="BU868" i="1" s="1"/>
  <c r="BU863" i="1" a="1"/>
  <c r="BU863" i="1" s="1"/>
  <c r="BV863" i="1" a="1"/>
  <c r="BV863" i="1" s="1"/>
  <c r="BW863" i="1" a="1"/>
  <c r="BW863" i="1" s="1"/>
  <c r="BX863" i="1" a="1"/>
  <c r="BX863" i="1" s="1"/>
  <c r="BP854" i="1" a="1"/>
  <c r="BP854" i="1" s="1"/>
  <c r="BV854" i="1" a="1"/>
  <c r="BV854" i="1" s="1"/>
  <c r="BX854" i="1" a="1"/>
  <c r="BX854" i="1" s="1"/>
  <c r="BT854" i="1" a="1"/>
  <c r="BT854" i="1" s="1"/>
  <c r="BX846" i="1" a="1"/>
  <c r="BX846" i="1" s="1"/>
  <c r="BT846" i="1" a="1"/>
  <c r="BT846" i="1" s="1"/>
  <c r="BU846" i="1" a="1"/>
  <c r="BU846" i="1" s="1"/>
  <c r="BV846" i="1" a="1"/>
  <c r="BV846" i="1" s="1"/>
  <c r="BW846" i="1" a="1"/>
  <c r="BW846" i="1" s="1"/>
  <c r="BQ833" i="1" a="1"/>
  <c r="BQ833" i="1" s="1"/>
  <c r="BW833" i="1" a="1"/>
  <c r="BW833" i="1" s="1"/>
  <c r="BX833" i="1" a="1"/>
  <c r="BX833" i="1" s="1"/>
  <c r="BT833" i="1" a="1"/>
  <c r="BT833" i="1" s="1"/>
  <c r="BP831" i="1" a="1"/>
  <c r="BP831" i="1" s="1"/>
  <c r="BT831" i="1" a="1"/>
  <c r="BT831" i="1" s="1"/>
  <c r="BU831" i="1" a="1"/>
  <c r="BU831" i="1" s="1"/>
  <c r="BV831" i="1" a="1"/>
  <c r="BV831" i="1" s="1"/>
  <c r="BW831" i="1" a="1"/>
  <c r="BW831" i="1" s="1"/>
  <c r="BR825" i="1" a="1"/>
  <c r="BR825" i="1" s="1"/>
  <c r="BU825" i="1" a="1"/>
  <c r="BU825" i="1" s="1"/>
  <c r="BV825" i="1" a="1"/>
  <c r="BV825" i="1" s="1"/>
  <c r="BW825" i="1" a="1"/>
  <c r="BW825" i="1" s="1"/>
  <c r="BX825" i="1" a="1"/>
  <c r="BX825" i="1" s="1"/>
  <c r="BP823" i="1" a="1"/>
  <c r="BP823" i="1" s="1"/>
  <c r="BV823" i="1" a="1"/>
  <c r="BV823" i="1" s="1"/>
  <c r="BX823" i="1" a="1"/>
  <c r="BX823" i="1" s="1"/>
  <c r="BT823" i="1" a="1"/>
  <c r="BT823" i="1" s="1"/>
  <c r="BP806" i="1" a="1"/>
  <c r="BP806" i="1" s="1"/>
  <c r="BT806" i="1" a="1"/>
  <c r="BT806" i="1" s="1"/>
  <c r="BV806" i="1" a="1"/>
  <c r="BV806" i="1" s="1"/>
  <c r="BW806" i="1" a="1"/>
  <c r="BW806" i="1" s="1"/>
  <c r="BX806" i="1" a="1"/>
  <c r="BX806" i="1" s="1"/>
  <c r="BQ804" i="1" a="1"/>
  <c r="BQ804" i="1" s="1"/>
  <c r="BX804" i="1" a="1"/>
  <c r="BX804" i="1" s="1"/>
  <c r="BT804" i="1" a="1"/>
  <c r="BT804" i="1" s="1"/>
  <c r="BU804" i="1" a="1"/>
  <c r="BU804" i="1" s="1"/>
  <c r="BV801" i="1" a="1"/>
  <c r="BV801" i="1" s="1"/>
  <c r="BX801" i="1" a="1"/>
  <c r="BX801" i="1" s="1"/>
  <c r="BT801" i="1" a="1"/>
  <c r="BT801" i="1" s="1"/>
  <c r="BU801" i="1" a="1"/>
  <c r="BU801" i="1" s="1"/>
  <c r="BX792" i="1" a="1"/>
  <c r="BX792" i="1" s="1"/>
  <c r="BT792" i="1" a="1"/>
  <c r="BT792" i="1" s="1"/>
  <c r="BU792" i="1" a="1"/>
  <c r="BU792" i="1" s="1"/>
  <c r="BV792" i="1" a="1"/>
  <c r="BV792" i="1" s="1"/>
  <c r="BT790" i="1" a="1"/>
  <c r="BT790" i="1" s="1"/>
  <c r="BU790" i="1" a="1"/>
  <c r="BU790" i="1" s="1"/>
  <c r="BV790" i="1" a="1"/>
  <c r="BV790" i="1" s="1"/>
  <c r="BW790" i="1" a="1"/>
  <c r="BW790" i="1" s="1"/>
  <c r="BX790" i="1" a="1"/>
  <c r="BX790" i="1" s="1"/>
  <c r="BT784" i="1" a="1"/>
  <c r="BT784" i="1" s="1"/>
  <c r="BU784" i="1" a="1"/>
  <c r="BU784" i="1" s="1"/>
  <c r="BV784" i="1" a="1"/>
  <c r="BV784" i="1" s="1"/>
  <c r="BW784" i="1" a="1"/>
  <c r="BW784" i="1" s="1"/>
  <c r="BX784" i="1" a="1"/>
  <c r="BX784" i="1" s="1"/>
  <c r="BQ777" i="1" a="1"/>
  <c r="BQ777" i="1" s="1"/>
  <c r="BT777" i="1" a="1"/>
  <c r="BT777" i="1" s="1"/>
  <c r="BU777" i="1" a="1"/>
  <c r="BU777" i="1" s="1"/>
  <c r="BV777" i="1" a="1"/>
  <c r="BV777" i="1" s="1"/>
  <c r="BW777" i="1" a="1"/>
  <c r="BW777" i="1" s="1"/>
  <c r="BX777" i="1" a="1"/>
  <c r="BX777" i="1" s="1"/>
  <c r="BQ773" i="1" a="1"/>
  <c r="BQ773" i="1" s="1"/>
  <c r="BX773" i="1" a="1"/>
  <c r="BX773" i="1" s="1"/>
  <c r="BT773" i="1" a="1"/>
  <c r="BT773" i="1" s="1"/>
  <c r="BU773" i="1" a="1"/>
  <c r="BU773" i="1" s="1"/>
  <c r="BV773" i="1" a="1"/>
  <c r="BV773" i="1" s="1"/>
  <c r="BR758" i="1" a="1"/>
  <c r="BR758" i="1" s="1"/>
  <c r="BT758" i="1" a="1"/>
  <c r="BT758" i="1" s="1"/>
  <c r="BU758" i="1" a="1"/>
  <c r="BU758" i="1" s="1"/>
  <c r="BV758" i="1" a="1"/>
  <c r="BV758" i="1" s="1"/>
  <c r="BW758" i="1" a="1"/>
  <c r="BW758" i="1" s="1"/>
  <c r="BT750" i="1" a="1"/>
  <c r="BT750" i="1" s="1"/>
  <c r="BU750" i="1" a="1"/>
  <c r="BU750" i="1" s="1"/>
  <c r="BW750" i="1" a="1"/>
  <c r="BW750" i="1" s="1"/>
  <c r="BX750" i="1" a="1"/>
  <c r="BX750" i="1" s="1"/>
  <c r="BV750" i="1" a="1"/>
  <c r="BV750" i="1" s="1"/>
  <c r="BU737" i="1" a="1"/>
  <c r="BU737" i="1" s="1"/>
  <c r="BV737" i="1" a="1"/>
  <c r="BV737" i="1" s="1"/>
  <c r="BX737" i="1" a="1"/>
  <c r="BX737" i="1" s="1"/>
  <c r="BT737" i="1" a="1"/>
  <c r="BT737" i="1" s="1"/>
  <c r="BW737" i="1" a="1"/>
  <c r="BW737" i="1" s="1"/>
  <c r="BO729" i="1" a="1"/>
  <c r="BO729" i="1" s="1"/>
  <c r="BU729" i="1" a="1"/>
  <c r="BU729" i="1" s="1"/>
  <c r="BV729" i="1" a="1"/>
  <c r="BV729" i="1" s="1"/>
  <c r="BX729" i="1" a="1"/>
  <c r="BX729" i="1" s="1"/>
  <c r="BT729" i="1" a="1"/>
  <c r="BT729" i="1" s="1"/>
  <c r="BW729" i="1" a="1"/>
  <c r="BW729" i="1" s="1"/>
  <c r="BV720" i="1" a="1"/>
  <c r="BV720" i="1" s="1"/>
  <c r="BW720" i="1" a="1"/>
  <c r="BW720" i="1" s="1"/>
  <c r="BX720" i="1" a="1"/>
  <c r="BX720" i="1" s="1"/>
  <c r="BU720" i="1" a="1"/>
  <c r="BU720" i="1" s="1"/>
  <c r="BT714" i="1" a="1"/>
  <c r="BT714" i="1" s="1"/>
  <c r="BU714" i="1" a="1"/>
  <c r="BU714" i="1" s="1"/>
  <c r="BV714" i="1" a="1"/>
  <c r="BV714" i="1" s="1"/>
  <c r="BX714" i="1" a="1"/>
  <c r="BX714" i="1" s="1"/>
  <c r="BW714" i="1" a="1"/>
  <c r="BW714" i="1" s="1"/>
  <c r="BO697" i="1" a="1"/>
  <c r="BO697" i="1" s="1"/>
  <c r="BU697" i="1" a="1"/>
  <c r="BU697" i="1" s="1"/>
  <c r="BV697" i="1" a="1"/>
  <c r="BV697" i="1" s="1"/>
  <c r="BX697" i="1" a="1"/>
  <c r="BX697" i="1" s="1"/>
  <c r="BT697" i="1" a="1"/>
  <c r="BT697" i="1" s="1"/>
  <c r="BW697" i="1" a="1"/>
  <c r="BW697" i="1" s="1"/>
  <c r="BT695" i="1" a="1"/>
  <c r="BT695" i="1" s="1"/>
  <c r="BU695" i="1" a="1"/>
  <c r="BU695" i="1" s="1"/>
  <c r="BW695" i="1" a="1"/>
  <c r="BW695" i="1" s="1"/>
  <c r="BX695" i="1" a="1"/>
  <c r="BX695" i="1" s="1"/>
  <c r="BV695" i="1" a="1"/>
  <c r="BV695" i="1" s="1"/>
  <c r="BR686" i="1" a="1"/>
  <c r="BR686" i="1" s="1"/>
  <c r="BX686" i="1" a="1"/>
  <c r="BX686" i="1" s="1"/>
  <c r="BT686" i="1" a="1"/>
  <c r="BT686" i="1" s="1"/>
  <c r="BU686" i="1" a="1"/>
  <c r="BU686" i="1" s="1"/>
  <c r="BW686" i="1" a="1"/>
  <c r="BW686" i="1" s="1"/>
  <c r="BV686" i="1" a="1"/>
  <c r="BV686" i="1" s="1"/>
  <c r="BP682" i="1" a="1"/>
  <c r="BP682" i="1" s="1"/>
  <c r="BT682" i="1" a="1"/>
  <c r="BT682" i="1" s="1"/>
  <c r="BU682" i="1" a="1"/>
  <c r="BU682" i="1" s="1"/>
  <c r="BV682" i="1" a="1"/>
  <c r="BV682" i="1" s="1"/>
  <c r="BX682" i="1" a="1"/>
  <c r="BX682" i="1" s="1"/>
  <c r="BW682" i="1" a="1"/>
  <c r="BW682" i="1" s="1"/>
  <c r="BP670" i="1" a="1"/>
  <c r="BP670" i="1" s="1"/>
  <c r="BX670" i="1" a="1"/>
  <c r="BX670" i="1" s="1"/>
  <c r="BT670" i="1" a="1"/>
  <c r="BT670" i="1" s="1"/>
  <c r="BU670" i="1" a="1"/>
  <c r="BU670" i="1" s="1"/>
  <c r="BW670" i="1" a="1"/>
  <c r="BW670" i="1" s="1"/>
  <c r="BV670" i="1" a="1"/>
  <c r="BV670" i="1" s="1"/>
  <c r="BT668" i="1" a="1"/>
  <c r="BT668" i="1" s="1"/>
  <c r="BU668" i="1" a="1"/>
  <c r="BU668" i="1" s="1"/>
  <c r="BW668" i="1" a="1"/>
  <c r="BW668" i="1" s="1"/>
  <c r="BV668" i="1" a="1"/>
  <c r="BV668" i="1" s="1"/>
  <c r="BQ659" i="1" a="1"/>
  <c r="BQ659" i="1" s="1"/>
  <c r="BW659" i="1" a="1"/>
  <c r="BW659" i="1" s="1"/>
  <c r="BX659" i="1" a="1"/>
  <c r="BX659" i="1" s="1"/>
  <c r="BT659" i="1" a="1"/>
  <c r="BT659" i="1" s="1"/>
  <c r="BV659" i="1" a="1"/>
  <c r="BV659" i="1" s="1"/>
  <c r="BU659" i="1" a="1"/>
  <c r="BU659" i="1" s="1"/>
  <c r="BQ650" i="1" a="1"/>
  <c r="BQ650" i="1" s="1"/>
  <c r="BV650" i="1" a="1"/>
  <c r="BV650" i="1" s="1"/>
  <c r="BW650" i="1" a="1"/>
  <c r="BW650" i="1" s="1"/>
  <c r="BX650" i="1" a="1"/>
  <c r="BX650" i="1" s="1"/>
  <c r="BT650" i="1" a="1"/>
  <c r="BT650" i="1" s="1"/>
  <c r="BU650" i="1" a="1"/>
  <c r="BU650" i="1" s="1"/>
  <c r="BT642" i="1" a="1"/>
  <c r="BT642" i="1" s="1"/>
  <c r="BV642" i="1" a="1"/>
  <c r="BV642" i="1" s="1"/>
  <c r="BW642" i="1" a="1"/>
  <c r="BW642" i="1" s="1"/>
  <c r="BU642" i="1" a="1"/>
  <c r="BU642" i="1" s="1"/>
  <c r="BO641" i="1" a="1"/>
  <c r="BO641" i="1" s="1"/>
  <c r="BX641" i="1" a="1"/>
  <c r="BX641" i="1" s="1"/>
  <c r="BU641" i="1" a="1"/>
  <c r="BU641" i="1" s="1"/>
  <c r="BW641" i="1" a="1"/>
  <c r="BW641" i="1" s="1"/>
  <c r="BT641" i="1" a="1"/>
  <c r="BT641" i="1" s="1"/>
  <c r="BV641" i="1" a="1"/>
  <c r="BV641" i="1" s="1"/>
  <c r="BQ627" i="1" a="1"/>
  <c r="BQ627" i="1" s="1"/>
  <c r="BT627" i="1" a="1"/>
  <c r="BT627" i="1" s="1"/>
  <c r="BV627" i="1" a="1"/>
  <c r="BV627" i="1" s="1"/>
  <c r="BW627" i="1" a="1"/>
  <c r="BW627" i="1" s="1"/>
  <c r="BU627" i="1" a="1"/>
  <c r="BU627" i="1" s="1"/>
  <c r="BO623" i="1" a="1"/>
  <c r="BO623" i="1" s="1"/>
  <c r="BU623" i="1" a="1"/>
  <c r="BU623" i="1" s="1"/>
  <c r="BV623" i="1" a="1"/>
  <c r="BV623" i="1" s="1"/>
  <c r="BW623" i="1" a="1"/>
  <c r="BW623" i="1" s="1"/>
  <c r="BX623" i="1" a="1"/>
  <c r="BX623" i="1" s="1"/>
  <c r="BT623" i="1" a="1"/>
  <c r="BT623" i="1" s="1"/>
  <c r="BT615" i="1" a="1"/>
  <c r="BT615" i="1" s="1"/>
  <c r="BV615" i="1" a="1"/>
  <c r="BV615" i="1" s="1"/>
  <c r="BX615" i="1" a="1"/>
  <c r="BX615" i="1" s="1"/>
  <c r="BU615" i="1" a="1"/>
  <c r="BU615" i="1" s="1"/>
  <c r="BW615" i="1" a="1"/>
  <c r="BW615" i="1" s="1"/>
  <c r="BW613" i="1" a="1"/>
  <c r="BW613" i="1" s="1"/>
  <c r="BX613" i="1" a="1"/>
  <c r="BX613" i="1" s="1"/>
  <c r="BU613" i="1" a="1"/>
  <c r="BU613" i="1" s="1"/>
  <c r="BV613" i="1" a="1"/>
  <c r="BV613" i="1" s="1"/>
  <c r="BT613" i="1" a="1"/>
  <c r="BT613" i="1" s="1"/>
  <c r="BV611" i="1" a="1"/>
  <c r="BV611" i="1" s="1"/>
  <c r="BW611" i="1" a="1"/>
  <c r="BW611" i="1" s="1"/>
  <c r="BX611" i="1" a="1"/>
  <c r="BX611" i="1" s="1"/>
  <c r="BU611" i="1" a="1"/>
  <c r="BU611" i="1" s="1"/>
  <c r="BT611" i="1" a="1"/>
  <c r="BT611" i="1" s="1"/>
  <c r="BW602" i="1" a="1"/>
  <c r="BW602" i="1" s="1"/>
  <c r="BX602" i="1" a="1"/>
  <c r="BX602" i="1" s="1"/>
  <c r="BT602" i="1" a="1"/>
  <c r="BT602" i="1" s="1"/>
  <c r="BU602" i="1" a="1"/>
  <c r="BU602" i="1" s="1"/>
  <c r="BV602" i="1" a="1"/>
  <c r="BV602" i="1" s="1"/>
  <c r="BT593" i="1" a="1"/>
  <c r="BT593" i="1" s="1"/>
  <c r="BU593" i="1" a="1"/>
  <c r="BU593" i="1" s="1"/>
  <c r="BV593" i="1" a="1"/>
  <c r="BV593" i="1" s="1"/>
  <c r="BX593" i="1" a="1"/>
  <c r="BX593" i="1" s="1"/>
  <c r="BW593" i="1" a="1"/>
  <c r="BW593" i="1" s="1"/>
  <c r="BW578" i="1" a="1"/>
  <c r="BW578" i="1" s="1"/>
  <c r="BX578" i="1" a="1"/>
  <c r="BX578" i="1" s="1"/>
  <c r="BV578" i="1" a="1"/>
  <c r="BV578" i="1" s="1"/>
  <c r="BT578" i="1" a="1"/>
  <c r="BT578" i="1" s="1"/>
  <c r="BU578" i="1" a="1"/>
  <c r="BU578" i="1" s="1"/>
  <c r="BP576" i="1" a="1"/>
  <c r="BP576" i="1" s="1"/>
  <c r="BT576" i="1" a="1"/>
  <c r="BT576" i="1" s="1"/>
  <c r="BU576" i="1" a="1"/>
  <c r="BU576" i="1" s="1"/>
  <c r="BV576" i="1" a="1"/>
  <c r="BV576" i="1" s="1"/>
  <c r="BW576" i="1" a="1"/>
  <c r="BW576" i="1" s="1"/>
  <c r="BX576" i="1" a="1"/>
  <c r="BX576" i="1" s="1"/>
  <c r="BR572" i="1" a="1"/>
  <c r="BR572" i="1" s="1"/>
  <c r="BV572" i="1" a="1"/>
  <c r="BV572" i="1" s="1"/>
  <c r="BW572" i="1" a="1"/>
  <c r="BW572" i="1" s="1"/>
  <c r="BX572" i="1" a="1"/>
  <c r="BX572" i="1" s="1"/>
  <c r="BU572" i="1" a="1"/>
  <c r="BU572" i="1" s="1"/>
  <c r="BT572" i="1" a="1"/>
  <c r="BT572" i="1" s="1"/>
  <c r="BP552" i="1" a="1"/>
  <c r="BP552" i="1" s="1"/>
  <c r="BW552" i="1" a="1"/>
  <c r="BW552" i="1" s="1"/>
  <c r="BX552" i="1" a="1"/>
  <c r="BX552" i="1" s="1"/>
  <c r="BT552" i="1" a="1"/>
  <c r="BT552" i="1" s="1"/>
  <c r="BV552" i="1" a="1"/>
  <c r="BV552" i="1" s="1"/>
  <c r="BU552" i="1" a="1"/>
  <c r="BU552" i="1" s="1"/>
  <c r="BR550" i="1" a="1"/>
  <c r="BR550" i="1" s="1"/>
  <c r="BT550" i="1" a="1"/>
  <c r="BT550" i="1" s="1"/>
  <c r="BU550" i="1" a="1"/>
  <c r="BU550" i="1" s="1"/>
  <c r="BV550" i="1" a="1"/>
  <c r="BV550" i="1" s="1"/>
  <c r="BW550" i="1" a="1"/>
  <c r="BW550" i="1" s="1"/>
  <c r="BX550" i="1" a="1"/>
  <c r="BX550" i="1" s="1"/>
  <c r="BQ537" i="1" a="1"/>
  <c r="BQ537" i="1" s="1"/>
  <c r="BW537" i="1" a="1"/>
  <c r="BW537" i="1" s="1"/>
  <c r="BX537" i="1" a="1"/>
  <c r="BX537" i="1" s="1"/>
  <c r="BV537" i="1" a="1"/>
  <c r="BV537" i="1" s="1"/>
  <c r="BU537" i="1" a="1"/>
  <c r="BU537" i="1" s="1"/>
  <c r="BT537" i="1" a="1"/>
  <c r="BT537" i="1" s="1"/>
  <c r="BR535" i="1" a="1"/>
  <c r="BR535" i="1" s="1"/>
  <c r="BT535" i="1" a="1"/>
  <c r="BT535" i="1" s="1"/>
  <c r="BU535" i="1" a="1"/>
  <c r="BU535" i="1" s="1"/>
  <c r="BV535" i="1" a="1"/>
  <c r="BV535" i="1" s="1"/>
  <c r="BW535" i="1" a="1"/>
  <c r="BW535" i="1" s="1"/>
  <c r="BX535" i="1" a="1"/>
  <c r="BX535" i="1" s="1"/>
  <c r="BU530" i="1" a="1"/>
  <c r="BU530" i="1" s="1"/>
  <c r="BV530" i="1" a="1"/>
  <c r="BV530" i="1" s="1"/>
  <c r="BW530" i="1" a="1"/>
  <c r="BW530" i="1" s="1"/>
  <c r="BT530" i="1" a="1"/>
  <c r="BT530" i="1" s="1"/>
  <c r="BX530" i="1" a="1"/>
  <c r="BX530" i="1" s="1"/>
  <c r="BP520" i="1" a="1"/>
  <c r="BP520" i="1" s="1"/>
  <c r="BV520" i="1" a="1"/>
  <c r="BV520" i="1" s="1"/>
  <c r="BW520" i="1" a="1"/>
  <c r="BW520" i="1" s="1"/>
  <c r="BX520" i="1" a="1"/>
  <c r="BX520" i="1" s="1"/>
  <c r="BU520" i="1" a="1"/>
  <c r="BU520" i="1" s="1"/>
  <c r="BT520" i="1" a="1"/>
  <c r="BT520" i="1" s="1"/>
  <c r="BP516" i="1" a="1"/>
  <c r="BP516" i="1" s="1"/>
  <c r="BW516" i="1" a="1"/>
  <c r="BW516" i="1" s="1"/>
  <c r="BX516" i="1" a="1"/>
  <c r="BX516" i="1" s="1"/>
  <c r="BV516" i="1" a="1"/>
  <c r="BV516" i="1" s="1"/>
  <c r="BT516" i="1" a="1"/>
  <c r="BT516" i="1" s="1"/>
  <c r="BU516" i="1" a="1"/>
  <c r="BU516" i="1" s="1"/>
  <c r="BP512" i="1" a="1"/>
  <c r="BP512" i="1" s="1"/>
  <c r="BX512" i="1" a="1"/>
  <c r="BX512" i="1" s="1"/>
  <c r="BT512" i="1" a="1"/>
  <c r="BT512" i="1" s="1"/>
  <c r="BU512" i="1" a="1"/>
  <c r="BU512" i="1" s="1"/>
  <c r="BW512" i="1" a="1"/>
  <c r="BW512" i="1" s="1"/>
  <c r="BV512" i="1" a="1"/>
  <c r="BV512" i="1" s="1"/>
  <c r="BV510" i="1" a="1"/>
  <c r="BV510" i="1" s="1"/>
  <c r="BW510" i="1" a="1"/>
  <c r="BW510" i="1" s="1"/>
  <c r="BX510" i="1" a="1"/>
  <c r="BX510" i="1" s="1"/>
  <c r="BU510" i="1" a="1"/>
  <c r="BU510" i="1" s="1"/>
  <c r="BT510" i="1" a="1"/>
  <c r="BT510" i="1" s="1"/>
  <c r="BV506" i="1" a="1"/>
  <c r="BV506" i="1" s="1"/>
  <c r="BW506" i="1" a="1"/>
  <c r="BW506" i="1" s="1"/>
  <c r="BX506" i="1" a="1"/>
  <c r="BX506" i="1" s="1"/>
  <c r="BT506" i="1" a="1"/>
  <c r="BT506" i="1" s="1"/>
  <c r="BU506" i="1" a="1"/>
  <c r="BU506" i="1" s="1"/>
  <c r="BP499" i="1" a="1"/>
  <c r="BP499" i="1" s="1"/>
  <c r="BU499" i="1" a="1"/>
  <c r="BU499" i="1" s="1"/>
  <c r="BV499" i="1" a="1"/>
  <c r="BV499" i="1" s="1"/>
  <c r="BW499" i="1" a="1"/>
  <c r="BW499" i="1" s="1"/>
  <c r="BX499" i="1" a="1"/>
  <c r="BX499" i="1" s="1"/>
  <c r="BT499" i="1" a="1"/>
  <c r="BT499" i="1" s="1"/>
  <c r="BP487" i="1" a="1"/>
  <c r="BP487" i="1" s="1"/>
  <c r="BT487" i="1" a="1"/>
  <c r="BT487" i="1" s="1"/>
  <c r="BU487" i="1" a="1"/>
  <c r="BU487" i="1" s="1"/>
  <c r="BX487" i="1" a="1"/>
  <c r="BX487" i="1" s="1"/>
  <c r="BV487" i="1" a="1"/>
  <c r="BV487" i="1" s="1"/>
  <c r="BT485" i="1" a="1"/>
  <c r="BT485" i="1" s="1"/>
  <c r="BU485" i="1" a="1"/>
  <c r="BU485" i="1" s="1"/>
  <c r="BV485" i="1" a="1"/>
  <c r="BV485" i="1" s="1"/>
  <c r="BW485" i="1" a="1"/>
  <c r="BW485" i="1" s="1"/>
  <c r="BX485" i="1" a="1"/>
  <c r="BX485" i="1" s="1"/>
  <c r="BW448" i="1" a="1"/>
  <c r="BW448" i="1" s="1"/>
  <c r="BX448" i="1" a="1"/>
  <c r="BX448" i="1" s="1"/>
  <c r="BT448" i="1" a="1"/>
  <c r="BT448" i="1" s="1"/>
  <c r="BV448" i="1" a="1"/>
  <c r="BV448" i="1" s="1"/>
  <c r="BU448" i="1" a="1"/>
  <c r="BU448" i="1" s="1"/>
  <c r="BV429" i="1" a="1"/>
  <c r="BV429" i="1" s="1"/>
  <c r="BW429" i="1" a="1"/>
  <c r="BW429" i="1" s="1"/>
  <c r="BX429" i="1" a="1"/>
  <c r="BX429" i="1" s="1"/>
  <c r="BU429" i="1" a="1"/>
  <c r="BU429" i="1" s="1"/>
  <c r="BT429" i="1" a="1"/>
  <c r="BT429" i="1" s="1"/>
  <c r="BX427" i="1" a="1"/>
  <c r="BX427" i="1" s="1"/>
  <c r="BT427" i="1" a="1"/>
  <c r="BT427" i="1" s="1"/>
  <c r="BW427" i="1" a="1"/>
  <c r="BW427" i="1" s="1"/>
  <c r="BU427" i="1" a="1"/>
  <c r="BU427" i="1" s="1"/>
  <c r="BV427" i="1" a="1"/>
  <c r="BV427" i="1" s="1"/>
  <c r="BO425" i="1" a="1"/>
  <c r="BO425" i="1" s="1"/>
  <c r="BT425" i="1" a="1"/>
  <c r="BT425" i="1" s="1"/>
  <c r="BU425" i="1" a="1"/>
  <c r="BU425" i="1" s="1"/>
  <c r="BV425" i="1" a="1"/>
  <c r="BV425" i="1" s="1"/>
  <c r="BW425" i="1" a="1"/>
  <c r="BW425" i="1" s="1"/>
  <c r="BX425" i="1" a="1"/>
  <c r="BX425" i="1" s="1"/>
  <c r="BR406" i="1" a="1"/>
  <c r="BR406" i="1" s="1"/>
  <c r="BT406" i="1" a="1"/>
  <c r="BT406" i="1" s="1"/>
  <c r="BU406" i="1" a="1"/>
  <c r="BU406" i="1" s="1"/>
  <c r="BV406" i="1" a="1"/>
  <c r="BV406" i="1" s="1"/>
  <c r="BX406" i="1" a="1"/>
  <c r="BX406" i="1" s="1"/>
  <c r="BW406" i="1" a="1"/>
  <c r="BW406" i="1" s="1"/>
  <c r="BO397" i="1" a="1"/>
  <c r="BO397" i="1" s="1"/>
  <c r="BT397" i="1" a="1"/>
  <c r="BT397" i="1" s="1"/>
  <c r="BU397" i="1" a="1"/>
  <c r="BU397" i="1" s="1"/>
  <c r="BV397" i="1" a="1"/>
  <c r="BV397" i="1" s="1"/>
  <c r="BW397" i="1" a="1"/>
  <c r="BW397" i="1" s="1"/>
  <c r="BX397" i="1" a="1"/>
  <c r="BX397" i="1" s="1"/>
  <c r="BR389" i="1" a="1"/>
  <c r="BR389" i="1" s="1"/>
  <c r="BW389" i="1" a="1"/>
  <c r="BW389" i="1" s="1"/>
  <c r="BX389" i="1" a="1"/>
  <c r="BX389" i="1" s="1"/>
  <c r="BV389" i="1" a="1"/>
  <c r="BV389" i="1" s="1"/>
  <c r="BU389" i="1" a="1"/>
  <c r="BU389" i="1" s="1"/>
  <c r="BT389" i="1" a="1"/>
  <c r="BT389" i="1" s="1"/>
  <c r="BO387" i="1" a="1"/>
  <c r="BO387" i="1" s="1"/>
  <c r="BT387" i="1" a="1"/>
  <c r="BT387" i="1" s="1"/>
  <c r="BU387" i="1" a="1"/>
  <c r="BU387" i="1" s="1"/>
  <c r="BX387" i="1" a="1"/>
  <c r="BX387" i="1" s="1"/>
  <c r="BV387" i="1" a="1"/>
  <c r="BV387" i="1" s="1"/>
  <c r="BW387" i="1" a="1"/>
  <c r="BW387" i="1" s="1"/>
  <c r="BW383" i="1" a="1"/>
  <c r="BW383" i="1" s="1"/>
  <c r="BX383" i="1" a="1"/>
  <c r="BX383" i="1" s="1"/>
  <c r="BV383" i="1" a="1"/>
  <c r="BV383" i="1" s="1"/>
  <c r="BU383" i="1" a="1"/>
  <c r="BU383" i="1" s="1"/>
  <c r="BT383" i="1" a="1"/>
  <c r="BT383" i="1" s="1"/>
  <c r="BS372" i="1" a="1"/>
  <c r="BS372" i="1" s="1"/>
  <c r="BV372" i="1" a="1"/>
  <c r="BV372" i="1" s="1"/>
  <c r="BW372" i="1" a="1"/>
  <c r="BW372" i="1" s="1"/>
  <c r="BX372" i="1" a="1"/>
  <c r="BX372" i="1" s="1"/>
  <c r="BU372" i="1" a="1"/>
  <c r="BU372" i="1" s="1"/>
  <c r="BT372" i="1" a="1"/>
  <c r="BT372" i="1" s="1"/>
  <c r="BR363" i="1" a="1"/>
  <c r="BR363" i="1" s="1"/>
  <c r="BU363" i="1" a="1"/>
  <c r="BU363" i="1" s="1"/>
  <c r="BV363" i="1" a="1"/>
  <c r="BV363" i="1" s="1"/>
  <c r="BW363" i="1" a="1"/>
  <c r="BW363" i="1" s="1"/>
  <c r="BX363" i="1" a="1"/>
  <c r="BX363" i="1" s="1"/>
  <c r="BT363" i="1" a="1"/>
  <c r="BT363" i="1" s="1"/>
  <c r="BR351" i="1" a="1"/>
  <c r="BR351" i="1" s="1"/>
  <c r="BX351" i="1" a="1"/>
  <c r="BX351" i="1" s="1"/>
  <c r="BT351" i="1" a="1"/>
  <c r="BT351" i="1" s="1"/>
  <c r="BU351" i="1" a="1"/>
  <c r="BU351" i="1" s="1"/>
  <c r="BW351" i="1" a="1"/>
  <c r="BW351" i="1" s="1"/>
  <c r="BV351" i="1" a="1"/>
  <c r="BV351" i="1" s="1"/>
  <c r="BQ349" i="1" a="1"/>
  <c r="BQ349" i="1" s="1"/>
  <c r="BT349" i="1" a="1"/>
  <c r="BT349" i="1" s="1"/>
  <c r="BU349" i="1" a="1"/>
  <c r="BU349" i="1" s="1"/>
  <c r="BV349" i="1" a="1"/>
  <c r="BV349" i="1" s="1"/>
  <c r="BW349" i="1" a="1"/>
  <c r="BW349" i="1" s="1"/>
  <c r="BX349" i="1" a="1"/>
  <c r="BX349" i="1" s="1"/>
  <c r="BR343" i="1" a="1"/>
  <c r="BR343" i="1" s="1"/>
  <c r="BU343" i="1" a="1"/>
  <c r="BU343" i="1" s="1"/>
  <c r="BV343" i="1" a="1"/>
  <c r="BV343" i="1" s="1"/>
  <c r="BW343" i="1" a="1"/>
  <c r="BW343" i="1" s="1"/>
  <c r="BX343" i="1" a="1"/>
  <c r="BX343" i="1" s="1"/>
  <c r="BT343" i="1" a="1"/>
  <c r="BT343" i="1" s="1"/>
  <c r="BR335" i="1" a="1"/>
  <c r="BR335" i="1" s="1"/>
  <c r="BU335" i="1" a="1"/>
  <c r="BU335" i="1" s="1"/>
  <c r="BV335" i="1" a="1"/>
  <c r="BV335" i="1" s="1"/>
  <c r="BW335" i="1" a="1"/>
  <c r="BW335" i="1" s="1"/>
  <c r="BX335" i="1" a="1"/>
  <c r="BX335" i="1" s="1"/>
  <c r="BT335" i="1" a="1"/>
  <c r="BT335" i="1" s="1"/>
  <c r="BO331" i="1" a="1"/>
  <c r="BO331" i="1" s="1"/>
  <c r="BV331" i="1" a="1"/>
  <c r="BV331" i="1" s="1"/>
  <c r="BW331" i="1" a="1"/>
  <c r="BW331" i="1" s="1"/>
  <c r="BX331" i="1" a="1"/>
  <c r="BX331" i="1" s="1"/>
  <c r="BU331" i="1" a="1"/>
  <c r="BU331" i="1" s="1"/>
  <c r="BT331" i="1" a="1"/>
  <c r="BT331" i="1" s="1"/>
  <c r="BQ327" i="1" a="1"/>
  <c r="BQ327" i="1" s="1"/>
  <c r="BW327" i="1" a="1"/>
  <c r="BW327" i="1" s="1"/>
  <c r="BX327" i="1" a="1"/>
  <c r="BX327" i="1" s="1"/>
  <c r="BT327" i="1" a="1"/>
  <c r="BT327" i="1" s="1"/>
  <c r="BV327" i="1" a="1"/>
  <c r="BV327" i="1" s="1"/>
  <c r="BU327" i="1" a="1"/>
  <c r="BU327" i="1" s="1"/>
  <c r="BO325" i="1" a="1"/>
  <c r="BO325" i="1" s="1"/>
  <c r="BT325" i="1" a="1"/>
  <c r="BT325" i="1" s="1"/>
  <c r="BU325" i="1" a="1"/>
  <c r="BU325" i="1" s="1"/>
  <c r="BV325" i="1" a="1"/>
  <c r="BV325" i="1" s="1"/>
  <c r="BW325" i="1" a="1"/>
  <c r="BW325" i="1" s="1"/>
  <c r="BX325" i="1" a="1"/>
  <c r="BX325" i="1" s="1"/>
  <c r="BX296" i="1" a="1"/>
  <c r="BX296" i="1" s="1"/>
  <c r="BT296" i="1" a="1"/>
  <c r="BT296" i="1" s="1"/>
  <c r="BU296" i="1" a="1"/>
  <c r="BU296" i="1" s="1"/>
  <c r="BW296" i="1" a="1"/>
  <c r="BW296" i="1" s="1"/>
  <c r="BV296" i="1" a="1"/>
  <c r="BV296" i="1" s="1"/>
  <c r="BU294" i="1" a="1"/>
  <c r="BU294" i="1" s="1"/>
  <c r="BV294" i="1" a="1"/>
  <c r="BV294" i="1" s="1"/>
  <c r="BW294" i="1" a="1"/>
  <c r="BW294" i="1" s="1"/>
  <c r="BX294" i="1" a="1"/>
  <c r="BX294" i="1" s="1"/>
  <c r="BT294" i="1" a="1"/>
  <c r="BT294" i="1" s="1"/>
  <c r="BX279" i="1" a="1"/>
  <c r="BX279" i="1" s="1"/>
  <c r="BT279" i="1" a="1"/>
  <c r="BT279" i="1" s="1"/>
  <c r="BU279" i="1" a="1"/>
  <c r="BU279" i="1" s="1"/>
  <c r="BV279" i="1" a="1"/>
  <c r="BV279" i="1" s="1"/>
  <c r="BW279" i="1" a="1"/>
  <c r="BW279" i="1" s="1"/>
  <c r="BS277" i="1" a="1"/>
  <c r="BS277" i="1" s="1"/>
  <c r="BV277" i="1" a="1"/>
  <c r="BV277" i="1" s="1"/>
  <c r="BW277" i="1" a="1"/>
  <c r="BW277" i="1" s="1"/>
  <c r="BX277" i="1" a="1"/>
  <c r="BX277" i="1" s="1"/>
  <c r="BT277" i="1" a="1"/>
  <c r="BT277" i="1" s="1"/>
  <c r="BU277" i="1" a="1"/>
  <c r="BU277" i="1" s="1"/>
  <c r="BR275" i="1" a="1"/>
  <c r="BR275" i="1" s="1"/>
  <c r="BT275" i="1" a="1"/>
  <c r="BT275" i="1" s="1"/>
  <c r="BU275" i="1" a="1"/>
  <c r="BU275" i="1" s="1"/>
  <c r="BV275" i="1" a="1"/>
  <c r="BV275" i="1" s="1"/>
  <c r="BW275" i="1" a="1"/>
  <c r="BW275" i="1" s="1"/>
  <c r="BX275" i="1" a="1"/>
  <c r="BX275" i="1" s="1"/>
  <c r="BV271" i="1" a="1"/>
  <c r="BV271" i="1" s="1"/>
  <c r="BW271" i="1" a="1"/>
  <c r="BW271" i="1" s="1"/>
  <c r="BX271" i="1" a="1"/>
  <c r="BX271" i="1" s="1"/>
  <c r="BT271" i="1" a="1"/>
  <c r="BT271" i="1" s="1"/>
  <c r="BU271" i="1" a="1"/>
  <c r="BU271" i="1" s="1"/>
  <c r="BQ269" i="1" a="1"/>
  <c r="BQ269" i="1" s="1"/>
  <c r="BT269" i="1" a="1"/>
  <c r="BT269" i="1" s="1"/>
  <c r="BU269" i="1" a="1"/>
  <c r="BU269" i="1" s="1"/>
  <c r="BV269" i="1" a="1"/>
  <c r="BV269" i="1" s="1"/>
  <c r="BW269" i="1" a="1"/>
  <c r="BW269" i="1" s="1"/>
  <c r="BX269" i="1" a="1"/>
  <c r="BX269" i="1" s="1"/>
  <c r="BP263" i="1" a="1"/>
  <c r="BP263" i="1" s="1"/>
  <c r="BT263" i="1" a="1"/>
  <c r="BT263" i="1" s="1"/>
  <c r="BU263" i="1" a="1"/>
  <c r="BU263" i="1" s="1"/>
  <c r="BV263" i="1" a="1"/>
  <c r="BV263" i="1" s="1"/>
  <c r="BW263" i="1" a="1"/>
  <c r="BW263" i="1" s="1"/>
  <c r="BX263" i="1" a="1"/>
  <c r="BX263" i="1" s="1"/>
  <c r="BP261" i="1" a="1"/>
  <c r="BP261" i="1" s="1"/>
  <c r="BV261" i="1" a="1"/>
  <c r="BV261" i="1" s="1"/>
  <c r="BW261" i="1" a="1"/>
  <c r="BW261" i="1" s="1"/>
  <c r="BX261" i="1" a="1"/>
  <c r="BX261" i="1" s="1"/>
  <c r="BT261" i="1" a="1"/>
  <c r="BT261" i="1" s="1"/>
  <c r="BU261" i="1" a="1"/>
  <c r="BU261" i="1" s="1"/>
  <c r="BQ257" i="1" a="1"/>
  <c r="BQ257" i="1" s="1"/>
  <c r="BT257" i="1" a="1"/>
  <c r="BT257" i="1" s="1"/>
  <c r="BU257" i="1" a="1"/>
  <c r="BU257" i="1" s="1"/>
  <c r="BV257" i="1" a="1"/>
  <c r="BV257" i="1" s="1"/>
  <c r="BW257" i="1" a="1"/>
  <c r="BW257" i="1" s="1"/>
  <c r="BX257" i="1" a="1"/>
  <c r="BX257" i="1" s="1"/>
  <c r="BU245" i="1" a="1"/>
  <c r="BU245" i="1" s="1"/>
  <c r="BV245" i="1" a="1"/>
  <c r="BV245" i="1" s="1"/>
  <c r="BW245" i="1" a="1"/>
  <c r="BW245" i="1" s="1"/>
  <c r="BX245" i="1" a="1"/>
  <c r="BX245" i="1" s="1"/>
  <c r="BT245" i="1" a="1"/>
  <c r="BT245" i="1" s="1"/>
  <c r="BQ232" i="1" a="1"/>
  <c r="BQ232" i="1" s="1"/>
  <c r="BT232" i="1" a="1"/>
  <c r="BT232" i="1" s="1"/>
  <c r="BU232" i="1" a="1"/>
  <c r="BU232" i="1" s="1"/>
  <c r="BV232" i="1" a="1"/>
  <c r="BV232" i="1" s="1"/>
  <c r="BW232" i="1" a="1"/>
  <c r="BW232" i="1" s="1"/>
  <c r="BX232" i="1" a="1"/>
  <c r="BX232" i="1" s="1"/>
  <c r="BX225" i="1" a="1"/>
  <c r="BX225" i="1" s="1"/>
  <c r="BT225" i="1" a="1"/>
  <c r="BT225" i="1" s="1"/>
  <c r="BU225" i="1" a="1"/>
  <c r="BU225" i="1" s="1"/>
  <c r="BV225" i="1" a="1"/>
  <c r="BV225" i="1" s="1"/>
  <c r="BW225" i="1" a="1"/>
  <c r="BW225" i="1" s="1"/>
  <c r="BO216" i="1" a="1"/>
  <c r="BO216" i="1" s="1"/>
  <c r="BT216" i="1" a="1"/>
  <c r="BT216" i="1" s="1"/>
  <c r="BU216" i="1" a="1"/>
  <c r="BU216" i="1" s="1"/>
  <c r="BV216" i="1" a="1"/>
  <c r="BV216" i="1" s="1"/>
  <c r="BW216" i="1" a="1"/>
  <c r="BW216" i="1" s="1"/>
  <c r="BX216" i="1" a="1"/>
  <c r="BX216" i="1" s="1"/>
  <c r="BS212" i="1" a="1"/>
  <c r="BS212" i="1" s="1"/>
  <c r="BT212" i="1" a="1"/>
  <c r="BT212" i="1" s="1"/>
  <c r="BU212" i="1" a="1"/>
  <c r="BU212" i="1" s="1"/>
  <c r="BW212" i="1" a="1"/>
  <c r="BW212" i="1" s="1"/>
  <c r="BX212" i="1" a="1"/>
  <c r="BX212" i="1" s="1"/>
  <c r="BV212" i="1" a="1"/>
  <c r="BV212" i="1" s="1"/>
  <c r="BW210" i="1" a="1"/>
  <c r="BW210" i="1" s="1"/>
  <c r="BX210" i="1" a="1"/>
  <c r="BX210" i="1" s="1"/>
  <c r="BT210" i="1" a="1"/>
  <c r="BT210" i="1" s="1"/>
  <c r="BU210" i="1" a="1"/>
  <c r="BU210" i="1" s="1"/>
  <c r="BV210" i="1" a="1"/>
  <c r="BV210" i="1" s="1"/>
  <c r="BO208" i="1" a="1"/>
  <c r="BO208" i="1" s="1"/>
  <c r="BU208" i="1" a="1"/>
  <c r="BU208" i="1" s="1"/>
  <c r="BV208" i="1" a="1"/>
  <c r="BV208" i="1" s="1"/>
  <c r="BW208" i="1" a="1"/>
  <c r="BW208" i="1" s="1"/>
  <c r="BX208" i="1" a="1"/>
  <c r="BX208" i="1" s="1"/>
  <c r="BT208" i="1" a="1"/>
  <c r="BT208" i="1" s="1"/>
  <c r="BQ203" i="1" a="1"/>
  <c r="BQ203" i="1" s="1"/>
  <c r="BU203" i="1" a="1"/>
  <c r="BU203" i="1" s="1"/>
  <c r="BV203" i="1" a="1"/>
  <c r="BV203" i="1" s="1"/>
  <c r="BW203" i="1" a="1"/>
  <c r="BW203" i="1" s="1"/>
  <c r="BX203" i="1" a="1"/>
  <c r="BX203" i="1" s="1"/>
  <c r="BT203" i="1" a="1"/>
  <c r="BT203" i="1" s="1"/>
  <c r="BV198" i="1" a="1"/>
  <c r="BV198" i="1" s="1"/>
  <c r="BW198" i="1" a="1"/>
  <c r="BW198" i="1" s="1"/>
  <c r="BT198" i="1" a="1"/>
  <c r="BT198" i="1" s="1"/>
  <c r="BU198" i="1" a="1"/>
  <c r="BU198" i="1" s="1"/>
  <c r="BX198" i="1" a="1"/>
  <c r="BX198" i="1" s="1"/>
  <c r="BV192" i="1" a="1"/>
  <c r="BV192" i="1" s="1"/>
  <c r="BW192" i="1" a="1"/>
  <c r="BW192" i="1" s="1"/>
  <c r="BX192" i="1" a="1"/>
  <c r="BX192" i="1" s="1"/>
  <c r="BT192" i="1" a="1"/>
  <c r="BT192" i="1" s="1"/>
  <c r="BU192" i="1" a="1"/>
  <c r="BU192" i="1" s="1"/>
  <c r="BO188" i="1" a="1"/>
  <c r="BO188" i="1" s="1"/>
  <c r="BT188" i="1" a="1"/>
  <c r="BT188" i="1" s="1"/>
  <c r="BU188" i="1" a="1"/>
  <c r="BU188" i="1" s="1"/>
  <c r="BW188" i="1" a="1"/>
  <c r="BW188" i="1" s="1"/>
  <c r="BV188" i="1" a="1"/>
  <c r="BV188" i="1" s="1"/>
  <c r="BX188" i="1" a="1"/>
  <c r="BX188" i="1" s="1"/>
  <c r="BU177" i="1" a="1"/>
  <c r="BU177" i="1" s="1"/>
  <c r="BV177" i="1" a="1"/>
  <c r="BV177" i="1" s="1"/>
  <c r="BW177" i="1" a="1"/>
  <c r="BW177" i="1" s="1"/>
  <c r="BT177" i="1" a="1"/>
  <c r="BT177" i="1" s="1"/>
  <c r="BX177" i="1" a="1"/>
  <c r="BX177" i="1" s="1"/>
  <c r="BW172" i="1" a="1"/>
  <c r="BW172" i="1" s="1"/>
  <c r="BX172" i="1" a="1"/>
  <c r="BX172" i="1" s="1"/>
  <c r="BT172" i="1" a="1"/>
  <c r="BT172" i="1" s="1"/>
  <c r="BU172" i="1" a="1"/>
  <c r="BU172" i="1" s="1"/>
  <c r="BV172" i="1" a="1"/>
  <c r="BV172" i="1" s="1"/>
  <c r="BQ166" i="1" a="1"/>
  <c r="BQ166" i="1" s="1"/>
  <c r="BW166" i="1" a="1"/>
  <c r="BW166" i="1" s="1"/>
  <c r="BX166" i="1" a="1"/>
  <c r="BX166" i="1" s="1"/>
  <c r="BU166" i="1" a="1"/>
  <c r="BU166" i="1" s="1"/>
  <c r="BV166" i="1" a="1"/>
  <c r="BV166" i="1" s="1"/>
  <c r="BT166" i="1" a="1"/>
  <c r="BT166" i="1" s="1"/>
  <c r="BV164" i="1" a="1"/>
  <c r="BV164" i="1" s="1"/>
  <c r="BW164" i="1" a="1"/>
  <c r="BW164" i="1" s="1"/>
  <c r="BT164" i="1" a="1"/>
  <c r="BT164" i="1" s="1"/>
  <c r="BU164" i="1" a="1"/>
  <c r="BU164" i="1" s="1"/>
  <c r="BX164" i="1" a="1"/>
  <c r="BX164" i="1" s="1"/>
  <c r="BP162" i="1" a="1"/>
  <c r="BP162" i="1" s="1"/>
  <c r="BT162" i="1" a="1"/>
  <c r="BT162" i="1" s="1"/>
  <c r="BU162" i="1" a="1"/>
  <c r="BU162" i="1" s="1"/>
  <c r="BV162" i="1" a="1"/>
  <c r="BV162" i="1" s="1"/>
  <c r="BW162" i="1" a="1"/>
  <c r="BW162" i="1" s="1"/>
  <c r="BX162" i="1" a="1"/>
  <c r="BX162" i="1" s="1"/>
  <c r="BP158" i="1" a="1"/>
  <c r="BP158" i="1" s="1"/>
  <c r="BW158" i="1" a="1"/>
  <c r="BW158" i="1" s="1"/>
  <c r="BX158" i="1" a="1"/>
  <c r="BX158" i="1" s="1"/>
  <c r="BU158" i="1" a="1"/>
  <c r="BU158" i="1" s="1"/>
  <c r="BT158" i="1" a="1"/>
  <c r="BT158" i="1" s="1"/>
  <c r="BV158" i="1" a="1"/>
  <c r="BV158" i="1" s="1"/>
  <c r="BQ129" i="1" a="1"/>
  <c r="BQ129" i="1" s="1"/>
  <c r="BU129" i="1" a="1"/>
  <c r="BU129" i="1" s="1"/>
  <c r="BV129" i="1" a="1"/>
  <c r="BV129" i="1" s="1"/>
  <c r="BW129" i="1" a="1"/>
  <c r="BW129" i="1" s="1"/>
  <c r="BX129" i="1" a="1"/>
  <c r="BX129" i="1" s="1"/>
  <c r="BT129" i="1" a="1"/>
  <c r="BT129" i="1" s="1"/>
  <c r="BR123" i="1" a="1"/>
  <c r="BR123" i="1" s="1"/>
  <c r="BT123" i="1" a="1"/>
  <c r="BT123" i="1" s="1"/>
  <c r="BV123" i="1" a="1"/>
  <c r="BV123" i="1" s="1"/>
  <c r="BW123" i="1" a="1"/>
  <c r="BW123" i="1" s="1"/>
  <c r="BX123" i="1" a="1"/>
  <c r="BX123" i="1" s="1"/>
  <c r="BU123" i="1" a="1"/>
  <c r="BU123" i="1" s="1"/>
  <c r="BS108" i="1" a="1"/>
  <c r="BS108" i="1" s="1"/>
  <c r="BT108" i="1" a="1"/>
  <c r="BT108" i="1" s="1"/>
  <c r="BU108" i="1" a="1"/>
  <c r="BU108" i="1" s="1"/>
  <c r="BV108" i="1" a="1"/>
  <c r="BV108" i="1" s="1"/>
  <c r="BX108" i="1" a="1"/>
  <c r="BX108" i="1" s="1"/>
  <c r="BW108" i="1" a="1"/>
  <c r="BW108" i="1" s="1"/>
  <c r="BS106" i="1" a="1"/>
  <c r="BS106" i="1" s="1"/>
  <c r="BV106" i="1" a="1"/>
  <c r="BV106" i="1" s="1"/>
  <c r="BW106" i="1" a="1"/>
  <c r="BW106" i="1" s="1"/>
  <c r="BX106" i="1" a="1"/>
  <c r="BX106" i="1" s="1"/>
  <c r="BT106" i="1" a="1"/>
  <c r="BT106" i="1" s="1"/>
  <c r="BU106" i="1" a="1"/>
  <c r="BU106" i="1" s="1"/>
  <c r="BR104" i="1" a="1"/>
  <c r="BR104" i="1" s="1"/>
  <c r="BX104" i="1" a="1"/>
  <c r="BX104" i="1" s="1"/>
  <c r="BT104" i="1" a="1"/>
  <c r="BT104" i="1" s="1"/>
  <c r="BV104" i="1" a="1"/>
  <c r="BV104" i="1" s="1"/>
  <c r="BW104" i="1" a="1"/>
  <c r="BW104" i="1" s="1"/>
  <c r="BU104" i="1" a="1"/>
  <c r="BU104" i="1" s="1"/>
  <c r="BW100" i="1" a="1"/>
  <c r="BW100" i="1" s="1"/>
  <c r="BX100" i="1" a="1"/>
  <c r="BX100" i="1" s="1"/>
  <c r="BT100" i="1" a="1"/>
  <c r="BT100" i="1" s="1"/>
  <c r="BU100" i="1" a="1"/>
  <c r="BU100" i="1" s="1"/>
  <c r="BV100" i="1" a="1"/>
  <c r="BV100" i="1" s="1"/>
  <c r="BO96" i="1" a="1"/>
  <c r="BO96" i="1" s="1"/>
  <c r="BU96" i="1" a="1"/>
  <c r="BU96" i="1" s="1"/>
  <c r="BV96" i="1" a="1"/>
  <c r="BV96" i="1" s="1"/>
  <c r="BW96" i="1" a="1"/>
  <c r="BW96" i="1" s="1"/>
  <c r="BT96" i="1" a="1"/>
  <c r="BT96" i="1" s="1"/>
  <c r="BX96" i="1" a="1"/>
  <c r="BX96" i="1" s="1"/>
  <c r="BT92" i="1" a="1"/>
  <c r="BT92" i="1" s="1"/>
  <c r="BU92" i="1" a="1"/>
  <c r="BU92" i="1" s="1"/>
  <c r="BV92" i="1" a="1"/>
  <c r="BV92" i="1" s="1"/>
  <c r="BW92" i="1" a="1"/>
  <c r="BW92" i="1" s="1"/>
  <c r="BX92" i="1" a="1"/>
  <c r="BX92" i="1" s="1"/>
  <c r="BV82" i="1" a="1"/>
  <c r="BV82" i="1" s="1"/>
  <c r="BW82" i="1" a="1"/>
  <c r="BW82" i="1" s="1"/>
  <c r="BX82" i="1" a="1"/>
  <c r="BX82" i="1" s="1"/>
  <c r="BT82" i="1" a="1"/>
  <c r="BT82" i="1" s="1"/>
  <c r="BU82" i="1" a="1"/>
  <c r="BU82" i="1" s="1"/>
  <c r="BX65" i="1" a="1"/>
  <c r="BX65" i="1" s="1"/>
  <c r="BU65" i="1" a="1"/>
  <c r="BU65" i="1" s="1"/>
  <c r="BV65" i="1" a="1"/>
  <c r="BV65" i="1" s="1"/>
  <c r="BT65" i="1" a="1"/>
  <c r="BT65" i="1" s="1"/>
  <c r="BW65" i="1" a="1"/>
  <c r="BW65" i="1" s="1"/>
  <c r="BT63" i="1" a="1"/>
  <c r="BT63" i="1" s="1"/>
  <c r="BU63" i="1" a="1"/>
  <c r="BU63" i="1" s="1"/>
  <c r="BV63" i="1" a="1"/>
  <c r="BV63" i="1" s="1"/>
  <c r="BW63" i="1" a="1"/>
  <c r="BW63" i="1" s="1"/>
  <c r="BX63" i="1" a="1"/>
  <c r="BX63" i="1" s="1"/>
  <c r="BT57" i="1" a="1"/>
  <c r="BT57" i="1" s="1"/>
  <c r="BU57" i="1" a="1"/>
  <c r="BU57" i="1" s="1"/>
  <c r="BW57" i="1" a="1"/>
  <c r="BW57" i="1" s="1"/>
  <c r="BX57" i="1" a="1"/>
  <c r="BX57" i="1" s="1"/>
  <c r="BV57" i="1" a="1"/>
  <c r="BV57" i="1" s="1"/>
  <c r="BW41" i="1" a="1"/>
  <c r="BW41" i="1" s="1"/>
  <c r="BX41" i="1" a="1"/>
  <c r="BX41" i="1" s="1"/>
  <c r="BU41" i="1" a="1"/>
  <c r="BU41" i="1" s="1"/>
  <c r="BT41" i="1" a="1"/>
  <c r="BT41" i="1" s="1"/>
  <c r="BV41" i="1" a="1"/>
  <c r="BV41" i="1" s="1"/>
  <c r="BW24" i="1" a="1"/>
  <c r="BW24" i="1" s="1"/>
  <c r="BX1021" i="1" a="1"/>
  <c r="BX1021" i="1" s="1"/>
  <c r="BW1020" i="1" a="1"/>
  <c r="BW1020" i="1" s="1"/>
  <c r="BU1019" i="1" a="1"/>
  <c r="BU1019" i="1" s="1"/>
  <c r="BT1018" i="1" a="1"/>
  <c r="BT1018" i="1" s="1"/>
  <c r="BV1015" i="1" a="1"/>
  <c r="BV1015" i="1" s="1"/>
  <c r="BU1014" i="1" a="1"/>
  <c r="BU1014" i="1" s="1"/>
  <c r="BX1012" i="1" a="1"/>
  <c r="BX1012" i="1" s="1"/>
  <c r="BW1011" i="1" a="1"/>
  <c r="BW1011" i="1" s="1"/>
  <c r="BT1009" i="1" a="1"/>
  <c r="BT1009" i="1" s="1"/>
  <c r="BX1006" i="1" a="1"/>
  <c r="BX1006" i="1" s="1"/>
  <c r="BX1005" i="1" a="1"/>
  <c r="BX1005" i="1" s="1"/>
  <c r="BW1003" i="1" a="1"/>
  <c r="BW1003" i="1" s="1"/>
  <c r="BW1002" i="1" a="1"/>
  <c r="BW1002" i="1" s="1"/>
  <c r="BW1001" i="1" a="1"/>
  <c r="BW1001" i="1" s="1"/>
  <c r="BX999" i="1" a="1"/>
  <c r="BX999" i="1" s="1"/>
  <c r="BX998" i="1" a="1"/>
  <c r="BX998" i="1" s="1"/>
  <c r="BT997" i="1" a="1"/>
  <c r="BT997" i="1" s="1"/>
  <c r="BU995" i="1" a="1"/>
  <c r="BU995" i="1" s="1"/>
  <c r="BV993" i="1" a="1"/>
  <c r="BV993" i="1" s="1"/>
  <c r="BV992" i="1" a="1"/>
  <c r="BV992" i="1" s="1"/>
  <c r="BW990" i="1" a="1"/>
  <c r="BW990" i="1" s="1"/>
  <c r="BX988" i="1" a="1"/>
  <c r="BX988" i="1" s="1"/>
  <c r="BT987" i="1" a="1"/>
  <c r="BT987" i="1" s="1"/>
  <c r="BT986" i="1" a="1"/>
  <c r="BT986" i="1" s="1"/>
  <c r="BU984" i="1" a="1"/>
  <c r="BU984" i="1" s="1"/>
  <c r="BV982" i="1" a="1"/>
  <c r="BV982" i="1" s="1"/>
  <c r="BT963" i="1" a="1"/>
  <c r="BT963" i="1" s="1"/>
  <c r="BV961" i="1" a="1"/>
  <c r="BV961" i="1" s="1"/>
  <c r="BX959" i="1" a="1"/>
  <c r="BX959" i="1" s="1"/>
  <c r="BU958" i="1" a="1"/>
  <c r="BU958" i="1" s="1"/>
  <c r="BW956" i="1" a="1"/>
  <c r="BW956" i="1" s="1"/>
  <c r="BT955" i="1" a="1"/>
  <c r="BT955" i="1" s="1"/>
  <c r="BV953" i="1" a="1"/>
  <c r="BV953" i="1" s="1"/>
  <c r="BX951" i="1" a="1"/>
  <c r="BX951" i="1" s="1"/>
  <c r="BU950" i="1" a="1"/>
  <c r="BU950" i="1" s="1"/>
  <c r="BW948" i="1" a="1"/>
  <c r="BW948" i="1" s="1"/>
  <c r="BX944" i="1" a="1"/>
  <c r="BX944" i="1" s="1"/>
  <c r="BW925" i="1" a="1"/>
  <c r="BW925" i="1" s="1"/>
  <c r="BU919" i="1" a="1"/>
  <c r="BU919" i="1" s="1"/>
  <c r="BX906" i="1" a="1"/>
  <c r="BX906" i="1" s="1"/>
  <c r="BT819" i="1" a="1"/>
  <c r="BT819" i="1" s="1"/>
  <c r="BV779" i="1" a="1"/>
  <c r="BV779" i="1" s="1"/>
  <c r="BX767" i="1" a="1"/>
  <c r="BX767" i="1" s="1"/>
  <c r="BW637" i="1" a="1"/>
  <c r="BW637" i="1" s="1"/>
  <c r="BQ900" i="1" a="1"/>
  <c r="BQ900" i="1" s="1"/>
  <c r="BU900" i="1" a="1"/>
  <c r="BU900" i="1" s="1"/>
  <c r="BV900" i="1" a="1"/>
  <c r="BV900" i="1" s="1"/>
  <c r="BW900" i="1" a="1"/>
  <c r="BW900" i="1" s="1"/>
  <c r="BX900" i="1" a="1"/>
  <c r="BX900" i="1" s="1"/>
  <c r="BP889" i="1" a="1"/>
  <c r="BP889" i="1" s="1"/>
  <c r="BT889" i="1" a="1"/>
  <c r="BT889" i="1" s="1"/>
  <c r="BU889" i="1" a="1"/>
  <c r="BU889" i="1" s="1"/>
  <c r="BV889" i="1" a="1"/>
  <c r="BV889" i="1" s="1"/>
  <c r="BW889" i="1" a="1"/>
  <c r="BW889" i="1" s="1"/>
  <c r="BX852" i="1" a="1"/>
  <c r="BX852" i="1" s="1"/>
  <c r="BT852" i="1" a="1"/>
  <c r="BT852" i="1" s="1"/>
  <c r="BU852" i="1" a="1"/>
  <c r="BU852" i="1" s="1"/>
  <c r="BV852" i="1" a="1"/>
  <c r="BV852" i="1" s="1"/>
  <c r="BU775" i="1" a="1"/>
  <c r="BU775" i="1" s="1"/>
  <c r="BV775" i="1" a="1"/>
  <c r="BV775" i="1" s="1"/>
  <c r="BW775" i="1" a="1"/>
  <c r="BW775" i="1" s="1"/>
  <c r="BX775" i="1" a="1"/>
  <c r="BX775" i="1" s="1"/>
  <c r="BQ741" i="1" a="1"/>
  <c r="BQ741" i="1" s="1"/>
  <c r="BX741" i="1" a="1"/>
  <c r="BX741" i="1" s="1"/>
  <c r="BT741" i="1" a="1"/>
  <c r="BT741" i="1" s="1"/>
  <c r="BV741" i="1" a="1"/>
  <c r="BV741" i="1" s="1"/>
  <c r="BU741" i="1" a="1"/>
  <c r="BU741" i="1" s="1"/>
  <c r="BW741" i="1" a="1"/>
  <c r="BW741" i="1" s="1"/>
  <c r="BP678" i="1" a="1"/>
  <c r="BP678" i="1" s="1"/>
  <c r="BX678" i="1" a="1"/>
  <c r="BX678" i="1" s="1"/>
  <c r="BT678" i="1" a="1"/>
  <c r="BT678" i="1" s="1"/>
  <c r="BU678" i="1" a="1"/>
  <c r="BU678" i="1" s="1"/>
  <c r="BW678" i="1" a="1"/>
  <c r="BW678" i="1" s="1"/>
  <c r="BV678" i="1" a="1"/>
  <c r="BV678" i="1" s="1"/>
  <c r="BO574" i="1" a="1"/>
  <c r="BO574" i="1" s="1"/>
  <c r="BX574" i="1" a="1"/>
  <c r="BX574" i="1" s="1"/>
  <c r="BT574" i="1" a="1"/>
  <c r="BT574" i="1" s="1"/>
  <c r="BU574" i="1" a="1"/>
  <c r="BU574" i="1" s="1"/>
  <c r="BW574" i="1" a="1"/>
  <c r="BW574" i="1" s="1"/>
  <c r="BV574" i="1" a="1"/>
  <c r="BV574" i="1" s="1"/>
  <c r="BX548" i="1" a="1"/>
  <c r="BX548" i="1" s="1"/>
  <c r="BT548" i="1" a="1"/>
  <c r="BT548" i="1" s="1"/>
  <c r="BU548" i="1" a="1"/>
  <c r="BU548" i="1" s="1"/>
  <c r="BV548" i="1" a="1"/>
  <c r="BV548" i="1" s="1"/>
  <c r="BW548" i="1" a="1"/>
  <c r="BW548" i="1" s="1"/>
  <c r="BQ518" i="1" a="1"/>
  <c r="BQ518" i="1" s="1"/>
  <c r="BT518" i="1" a="1"/>
  <c r="BT518" i="1" s="1"/>
  <c r="BU518" i="1" a="1"/>
  <c r="BU518" i="1" s="1"/>
  <c r="BV518" i="1" a="1"/>
  <c r="BV518" i="1" s="1"/>
  <c r="BW518" i="1" a="1"/>
  <c r="BW518" i="1" s="1"/>
  <c r="BX518" i="1" a="1"/>
  <c r="BX518" i="1" s="1"/>
  <c r="BU443" i="1" a="1"/>
  <c r="BU443" i="1" s="1"/>
  <c r="BV443" i="1" a="1"/>
  <c r="BV443" i="1" s="1"/>
  <c r="BW443" i="1" a="1"/>
  <c r="BW443" i="1" s="1"/>
  <c r="BT443" i="1" a="1"/>
  <c r="BT443" i="1" s="1"/>
  <c r="BX443" i="1" a="1"/>
  <c r="BX443" i="1" s="1"/>
  <c r="BP437" i="1" a="1"/>
  <c r="BP437" i="1" s="1"/>
  <c r="BT437" i="1" a="1"/>
  <c r="BT437" i="1" s="1"/>
  <c r="BU437" i="1" a="1"/>
  <c r="BU437" i="1" s="1"/>
  <c r="BX437" i="1" a="1"/>
  <c r="BX437" i="1" s="1"/>
  <c r="BV437" i="1" a="1"/>
  <c r="BV437" i="1" s="1"/>
  <c r="BW437" i="1" a="1"/>
  <c r="BW437" i="1" s="1"/>
  <c r="BR358" i="1" a="1"/>
  <c r="BR358" i="1" s="1"/>
  <c r="BT358" i="1" a="1"/>
  <c r="BT358" i="1" s="1"/>
  <c r="BU358" i="1" a="1"/>
  <c r="BU358" i="1" s="1"/>
  <c r="BV358" i="1" a="1"/>
  <c r="BV358" i="1" s="1"/>
  <c r="BX358" i="1" a="1"/>
  <c r="BX358" i="1" s="1"/>
  <c r="BW358" i="1" a="1"/>
  <c r="BW358" i="1" s="1"/>
  <c r="BP196" i="1" a="1"/>
  <c r="BP196" i="1" s="1"/>
  <c r="BT196" i="1" a="1"/>
  <c r="BT196" i="1" s="1"/>
  <c r="BU196" i="1" a="1"/>
  <c r="BU196" i="1" s="1"/>
  <c r="BV196" i="1" a="1"/>
  <c r="BV196" i="1" s="1"/>
  <c r="BW196" i="1" a="1"/>
  <c r="BW196" i="1" s="1"/>
  <c r="BX196" i="1" a="1"/>
  <c r="BX196" i="1" s="1"/>
  <c r="BP170" i="1" a="1"/>
  <c r="BP170" i="1" s="1"/>
  <c r="BT170" i="1" a="1"/>
  <c r="BT170" i="1" s="1"/>
  <c r="BU170" i="1" a="1"/>
  <c r="BU170" i="1" s="1"/>
  <c r="BV170" i="1" a="1"/>
  <c r="BV170" i="1" s="1"/>
  <c r="BW170" i="1" a="1"/>
  <c r="BW170" i="1" s="1"/>
  <c r="BX170" i="1" a="1"/>
  <c r="BX170" i="1" s="1"/>
  <c r="BP146" i="1" a="1"/>
  <c r="BP146" i="1" s="1"/>
  <c r="BT146" i="1" a="1"/>
  <c r="BT146" i="1" s="1"/>
  <c r="BU146" i="1" a="1"/>
  <c r="BU146" i="1" s="1"/>
  <c r="BV146" i="1" a="1"/>
  <c r="BV146" i="1" s="1"/>
  <c r="BW146" i="1" a="1"/>
  <c r="BW146" i="1" s="1"/>
  <c r="BX146" i="1" a="1"/>
  <c r="BX146" i="1" s="1"/>
  <c r="BV125" i="1" a="1"/>
  <c r="BV125" i="1" s="1"/>
  <c r="BW125" i="1" a="1"/>
  <c r="BW125" i="1" s="1"/>
  <c r="BX125" i="1" a="1"/>
  <c r="BX125" i="1" s="1"/>
  <c r="BT125" i="1" a="1"/>
  <c r="BT125" i="1" s="1"/>
  <c r="BU125" i="1" a="1"/>
  <c r="BU125" i="1" s="1"/>
  <c r="BT84" i="1" a="1"/>
  <c r="BT84" i="1" s="1"/>
  <c r="BU84" i="1" a="1"/>
  <c r="BU84" i="1" s="1"/>
  <c r="BW84" i="1" a="1"/>
  <c r="BW84" i="1" s="1"/>
  <c r="BX84" i="1" a="1"/>
  <c r="BX84" i="1" s="1"/>
  <c r="BV84" i="1" a="1"/>
  <c r="BV84" i="1" s="1"/>
  <c r="BU59" i="1" a="1"/>
  <c r="BU59" i="1" s="1"/>
  <c r="BV59" i="1" a="1"/>
  <c r="BV59" i="1" s="1"/>
  <c r="BW59" i="1" a="1"/>
  <c r="BW59" i="1" s="1"/>
  <c r="BX59" i="1" a="1"/>
  <c r="BX59" i="1" s="1"/>
  <c r="BT59" i="1" a="1"/>
  <c r="BT59" i="1" s="1"/>
  <c r="BT960" i="1" a="1"/>
  <c r="BT960" i="1" s="1"/>
  <c r="BT27" i="1" a="1"/>
  <c r="BT27" i="1" s="1"/>
  <c r="BU27" i="1" a="1"/>
  <c r="BU27" i="1" s="1"/>
  <c r="BV27" i="1" a="1"/>
  <c r="BV27" i="1" s="1"/>
  <c r="BX27" i="1" a="1"/>
  <c r="BX27" i="1" s="1"/>
  <c r="BW27" i="1" a="1"/>
  <c r="BW27" i="1" s="1"/>
  <c r="BS946" i="1" a="1"/>
  <c r="BS946" i="1" s="1"/>
  <c r="BW946" i="1" a="1"/>
  <c r="BW946" i="1" s="1"/>
  <c r="BT946" i="1" a="1"/>
  <c r="BT946" i="1" s="1"/>
  <c r="BU946" i="1" a="1"/>
  <c r="BU946" i="1" s="1"/>
  <c r="BR940" i="1" a="1"/>
  <c r="BR940" i="1" s="1"/>
  <c r="BU940" i="1" a="1"/>
  <c r="BU940" i="1" s="1"/>
  <c r="BW940" i="1" a="1"/>
  <c r="BW940" i="1" s="1"/>
  <c r="BX940" i="1" a="1"/>
  <c r="BX940" i="1" s="1"/>
  <c r="BR926" i="1" a="1"/>
  <c r="BR926" i="1" s="1"/>
  <c r="BU926" i="1" a="1"/>
  <c r="BU926" i="1" s="1"/>
  <c r="BV926" i="1" a="1"/>
  <c r="BV926" i="1" s="1"/>
  <c r="BW926" i="1" a="1"/>
  <c r="BW926" i="1" s="1"/>
  <c r="BX926" i="1" a="1"/>
  <c r="BX926" i="1" s="1"/>
  <c r="BU924" i="1" a="1"/>
  <c r="BU924" i="1" s="1"/>
  <c r="BW924" i="1" a="1"/>
  <c r="BW924" i="1" s="1"/>
  <c r="BX924" i="1" a="1"/>
  <c r="BX924" i="1" s="1"/>
  <c r="BQ918" i="1" a="1"/>
  <c r="BQ918" i="1" s="1"/>
  <c r="BU918" i="1" a="1"/>
  <c r="BU918" i="1" s="1"/>
  <c r="BV918" i="1" a="1"/>
  <c r="BV918" i="1" s="1"/>
  <c r="BW918" i="1" a="1"/>
  <c r="BW918" i="1" s="1"/>
  <c r="BX918" i="1" a="1"/>
  <c r="BX918" i="1" s="1"/>
  <c r="BO914" i="1" a="1"/>
  <c r="BO914" i="1" s="1"/>
  <c r="BW914" i="1" a="1"/>
  <c r="BW914" i="1" s="1"/>
  <c r="BT914" i="1" a="1"/>
  <c r="BT914" i="1" s="1"/>
  <c r="BU914" i="1" a="1"/>
  <c r="BU914" i="1" s="1"/>
  <c r="BT887" i="1" a="1"/>
  <c r="BT887" i="1" s="1"/>
  <c r="BV887" i="1" a="1"/>
  <c r="BV887" i="1" s="1"/>
  <c r="BW887" i="1" a="1"/>
  <c r="BW887" i="1" s="1"/>
  <c r="BX887" i="1" a="1"/>
  <c r="BX887" i="1" s="1"/>
  <c r="BQ883" i="1" a="1"/>
  <c r="BQ883" i="1" s="1"/>
  <c r="BU883" i="1" a="1"/>
  <c r="BU883" i="1" s="1"/>
  <c r="BV883" i="1" a="1"/>
  <c r="BV883" i="1" s="1"/>
  <c r="BW883" i="1" a="1"/>
  <c r="BW883" i="1" s="1"/>
  <c r="BX883" i="1" a="1"/>
  <c r="BX883" i="1" s="1"/>
  <c r="BP881" i="1" a="1"/>
  <c r="BP881" i="1" s="1"/>
  <c r="BW881" i="1" a="1"/>
  <c r="BW881" i="1" s="1"/>
  <c r="BX881" i="1" a="1"/>
  <c r="BX881" i="1" s="1"/>
  <c r="BT881" i="1" a="1"/>
  <c r="BT881" i="1" s="1"/>
  <c r="BT879" i="1" a="1"/>
  <c r="BT879" i="1" s="1"/>
  <c r="BU879" i="1" a="1"/>
  <c r="BU879" i="1" s="1"/>
  <c r="BV879" i="1" a="1"/>
  <c r="BV879" i="1" s="1"/>
  <c r="BW879" i="1" a="1"/>
  <c r="BW879" i="1" s="1"/>
  <c r="BQ874" i="1" a="1"/>
  <c r="BQ874" i="1" s="1"/>
  <c r="BU874" i="1" a="1"/>
  <c r="BU874" i="1" s="1"/>
  <c r="BW874" i="1" a="1"/>
  <c r="BW874" i="1" s="1"/>
  <c r="BX874" i="1" a="1"/>
  <c r="BX874" i="1" s="1"/>
  <c r="BX872" i="1" a="1"/>
  <c r="BX872" i="1" s="1"/>
  <c r="BT872" i="1" a="1"/>
  <c r="BT872" i="1" s="1"/>
  <c r="BU872" i="1" a="1"/>
  <c r="BU872" i="1" s="1"/>
  <c r="BV872" i="1" a="1"/>
  <c r="BV872" i="1" s="1"/>
  <c r="BV861" i="1" a="1"/>
  <c r="BV861" i="1" s="1"/>
  <c r="BX861" i="1" a="1"/>
  <c r="BX861" i="1" s="1"/>
  <c r="BT861" i="1" a="1"/>
  <c r="BT861" i="1" s="1"/>
  <c r="BS859" i="1" a="1"/>
  <c r="BS859" i="1" s="1"/>
  <c r="BT859" i="1" a="1"/>
  <c r="BT859" i="1" s="1"/>
  <c r="BU859" i="1" a="1"/>
  <c r="BU859" i="1" s="1"/>
  <c r="BV859" i="1" a="1"/>
  <c r="BV859" i="1" s="1"/>
  <c r="BW859" i="1" a="1"/>
  <c r="BW859" i="1" s="1"/>
  <c r="BQ856" i="1" a="1"/>
  <c r="BQ856" i="1" s="1"/>
  <c r="BT856" i="1" a="1"/>
  <c r="BT856" i="1" s="1"/>
  <c r="BU856" i="1" a="1"/>
  <c r="BU856" i="1" s="1"/>
  <c r="BV856" i="1" a="1"/>
  <c r="BV856" i="1" s="1"/>
  <c r="BW856" i="1" a="1"/>
  <c r="BW856" i="1" s="1"/>
  <c r="BX856" i="1" a="1"/>
  <c r="BX856" i="1" s="1"/>
  <c r="BQ840" i="1" a="1"/>
  <c r="BQ840" i="1" s="1"/>
  <c r="BX840" i="1" a="1"/>
  <c r="BX840" i="1" s="1"/>
  <c r="BT840" i="1" a="1"/>
  <c r="BT840" i="1" s="1"/>
  <c r="BU840" i="1" a="1"/>
  <c r="BU840" i="1" s="1"/>
  <c r="BV840" i="1" a="1"/>
  <c r="BV840" i="1" s="1"/>
  <c r="BR835" i="1" a="1"/>
  <c r="BR835" i="1" s="1"/>
  <c r="BT835" i="1" a="1"/>
  <c r="BT835" i="1" s="1"/>
  <c r="BU835" i="1" a="1"/>
  <c r="BU835" i="1" s="1"/>
  <c r="BV835" i="1" a="1"/>
  <c r="BV835" i="1" s="1"/>
  <c r="BW835" i="1" a="1"/>
  <c r="BW835" i="1" s="1"/>
  <c r="BU826" i="1" a="1"/>
  <c r="BU826" i="1" s="1"/>
  <c r="BW826" i="1" a="1"/>
  <c r="BW826" i="1" s="1"/>
  <c r="BX826" i="1" a="1"/>
  <c r="BX826" i="1" s="1"/>
  <c r="BT826" i="1" a="1"/>
  <c r="BT826" i="1" s="1"/>
  <c r="BU812" i="1" a="1"/>
  <c r="BU812" i="1" s="1"/>
  <c r="BV812" i="1" a="1"/>
  <c r="BV812" i="1" s="1"/>
  <c r="BW812" i="1" a="1"/>
  <c r="BW812" i="1" s="1"/>
  <c r="BX812" i="1" a="1"/>
  <c r="BX812" i="1" s="1"/>
  <c r="BQ808" i="1" a="1"/>
  <c r="BQ808" i="1" s="1"/>
  <c r="BX808" i="1" a="1"/>
  <c r="BX808" i="1" s="1"/>
  <c r="BT808" i="1" a="1"/>
  <c r="BT808" i="1" s="1"/>
  <c r="BU808" i="1" a="1"/>
  <c r="BU808" i="1" s="1"/>
  <c r="BV808" i="1" a="1"/>
  <c r="BV808" i="1" s="1"/>
  <c r="BR802" i="1" a="1"/>
  <c r="BR802" i="1" s="1"/>
  <c r="BT802" i="1" a="1"/>
  <c r="BT802" i="1" s="1"/>
  <c r="BU802" i="1" a="1"/>
  <c r="BU802" i="1" s="1"/>
  <c r="BV802" i="1" a="1"/>
  <c r="BV802" i="1" s="1"/>
  <c r="BW802" i="1" a="1"/>
  <c r="BW802" i="1" s="1"/>
  <c r="BP798" i="1" a="1"/>
  <c r="BP798" i="1" s="1"/>
  <c r="BW798" i="1" a="1"/>
  <c r="BW798" i="1" s="1"/>
  <c r="BX798" i="1" a="1"/>
  <c r="BX798" i="1" s="1"/>
  <c r="BT798" i="1" a="1"/>
  <c r="BT798" i="1" s="1"/>
  <c r="BU798" i="1" a="1"/>
  <c r="BU798" i="1" s="1"/>
  <c r="BU794" i="1" a="1"/>
  <c r="BU794" i="1" s="1"/>
  <c r="BV794" i="1" a="1"/>
  <c r="BV794" i="1" s="1"/>
  <c r="BW794" i="1" a="1"/>
  <c r="BW794" i="1" s="1"/>
  <c r="BX794" i="1" a="1"/>
  <c r="BX794" i="1" s="1"/>
  <c r="BT794" i="1" a="1"/>
  <c r="BT794" i="1" s="1"/>
  <c r="BV788" i="1" a="1"/>
  <c r="BV788" i="1" s="1"/>
  <c r="BW788" i="1" a="1"/>
  <c r="BW788" i="1" s="1"/>
  <c r="BX788" i="1" a="1"/>
  <c r="BX788" i="1" s="1"/>
  <c r="BT788" i="1" a="1"/>
  <c r="BT788" i="1" s="1"/>
  <c r="BP786" i="1" a="1"/>
  <c r="BP786" i="1" s="1"/>
  <c r="BT786" i="1" a="1"/>
  <c r="BT786" i="1" s="1"/>
  <c r="BU786" i="1" a="1"/>
  <c r="BU786" i="1" s="1"/>
  <c r="BV786" i="1" a="1"/>
  <c r="BV786" i="1" s="1"/>
  <c r="BW786" i="1" a="1"/>
  <c r="BW786" i="1" s="1"/>
  <c r="BT768" i="1" a="1"/>
  <c r="BT768" i="1" s="1"/>
  <c r="BU768" i="1" a="1"/>
  <c r="BU768" i="1" s="1"/>
  <c r="BV768" i="1" a="1"/>
  <c r="BV768" i="1" s="1"/>
  <c r="BW768" i="1" a="1"/>
  <c r="BW768" i="1" s="1"/>
  <c r="BX768" i="1" a="1"/>
  <c r="BX768" i="1" s="1"/>
  <c r="BT762" i="1" a="1"/>
  <c r="BT762" i="1" s="1"/>
  <c r="BU762" i="1" a="1"/>
  <c r="BU762" i="1" s="1"/>
  <c r="BV762" i="1" a="1"/>
  <c r="BV762" i="1" s="1"/>
  <c r="BW762" i="1" a="1"/>
  <c r="BW762" i="1" s="1"/>
  <c r="BT760" i="1" a="1"/>
  <c r="BT760" i="1" s="1"/>
  <c r="BU760" i="1" a="1"/>
  <c r="BU760" i="1" s="1"/>
  <c r="BV760" i="1" a="1"/>
  <c r="BV760" i="1" s="1"/>
  <c r="BW760" i="1" a="1"/>
  <c r="BW760" i="1" s="1"/>
  <c r="BX760" i="1" a="1"/>
  <c r="BX760" i="1" s="1"/>
  <c r="BX754" i="1" a="1"/>
  <c r="BX754" i="1" s="1"/>
  <c r="BU754" i="1" a="1"/>
  <c r="BU754" i="1" s="1"/>
  <c r="BV754" i="1" a="1"/>
  <c r="BV754" i="1" s="1"/>
  <c r="BW754" i="1" a="1"/>
  <c r="BW754" i="1" s="1"/>
  <c r="BT754" i="1" a="1"/>
  <c r="BT754" i="1" s="1"/>
  <c r="BX752" i="1" a="1"/>
  <c r="BX752" i="1" s="1"/>
  <c r="BT752" i="1" a="1"/>
  <c r="BT752" i="1" s="1"/>
  <c r="BV752" i="1" a="1"/>
  <c r="BV752" i="1" s="1"/>
  <c r="BW752" i="1" a="1"/>
  <c r="BW752" i="1" s="1"/>
  <c r="BU752" i="1" a="1"/>
  <c r="BU752" i="1" s="1"/>
  <c r="BV745" i="1" a="1"/>
  <c r="BV745" i="1" s="1"/>
  <c r="BW745" i="1" a="1"/>
  <c r="BW745" i="1" s="1"/>
  <c r="BT745" i="1" a="1"/>
  <c r="BT745" i="1" s="1"/>
  <c r="BU745" i="1" a="1"/>
  <c r="BU745" i="1" s="1"/>
  <c r="BX745" i="1" a="1"/>
  <c r="BX745" i="1" s="1"/>
  <c r="BW743" i="1" a="1"/>
  <c r="BW743" i="1" s="1"/>
  <c r="BX743" i="1" a="1"/>
  <c r="BX743" i="1" s="1"/>
  <c r="BU743" i="1" a="1"/>
  <c r="BU743" i="1" s="1"/>
  <c r="BT743" i="1" a="1"/>
  <c r="BT743" i="1" s="1"/>
  <c r="BV743" i="1" a="1"/>
  <c r="BV743" i="1" s="1"/>
  <c r="BQ733" i="1" a="1"/>
  <c r="BQ733" i="1" s="1"/>
  <c r="BU733" i="1" a="1"/>
  <c r="BU733" i="1" s="1"/>
  <c r="BV733" i="1" a="1"/>
  <c r="BV733" i="1" s="1"/>
  <c r="BW733" i="1" a="1"/>
  <c r="BW733" i="1" s="1"/>
  <c r="BT733" i="1" a="1"/>
  <c r="BT733" i="1" s="1"/>
  <c r="BX733" i="1" a="1"/>
  <c r="BX733" i="1" s="1"/>
  <c r="BX718" i="1" a="1"/>
  <c r="BX718" i="1" s="1"/>
  <c r="BT718" i="1" a="1"/>
  <c r="BT718" i="1" s="1"/>
  <c r="BU718" i="1" a="1"/>
  <c r="BU718" i="1" s="1"/>
  <c r="BW718" i="1" a="1"/>
  <c r="BW718" i="1" s="1"/>
  <c r="BV718" i="1" a="1"/>
  <c r="BV718" i="1" s="1"/>
  <c r="BQ716" i="1" a="1"/>
  <c r="BQ716" i="1" s="1"/>
  <c r="BT716" i="1" a="1"/>
  <c r="BT716" i="1" s="1"/>
  <c r="BV716" i="1" a="1"/>
  <c r="BV716" i="1" s="1"/>
  <c r="BW716" i="1" a="1"/>
  <c r="BW716" i="1" s="1"/>
  <c r="BU716" i="1" a="1"/>
  <c r="BU716" i="1" s="1"/>
  <c r="BX716" i="1" a="1"/>
  <c r="BX716" i="1" s="1"/>
  <c r="BO704" i="1" a="1"/>
  <c r="BO704" i="1" s="1"/>
  <c r="BV704" i="1" a="1"/>
  <c r="BV704" i="1" s="1"/>
  <c r="BW704" i="1" a="1"/>
  <c r="BW704" i="1" s="1"/>
  <c r="BX704" i="1" a="1"/>
  <c r="BX704" i="1" s="1"/>
  <c r="BU704" i="1" a="1"/>
  <c r="BU704" i="1" s="1"/>
  <c r="BT704" i="1" a="1"/>
  <c r="BT704" i="1" s="1"/>
  <c r="BS672" i="1" a="1"/>
  <c r="BS672" i="1" s="1"/>
  <c r="BV672" i="1" a="1"/>
  <c r="BV672" i="1" s="1"/>
  <c r="BW672" i="1" a="1"/>
  <c r="BW672" i="1" s="1"/>
  <c r="BX672" i="1" a="1"/>
  <c r="BX672" i="1" s="1"/>
  <c r="BU672" i="1" a="1"/>
  <c r="BU672" i="1" s="1"/>
  <c r="BT672" i="1" a="1"/>
  <c r="BT672" i="1" s="1"/>
  <c r="BT657" i="1" a="1"/>
  <c r="BT657" i="1" s="1"/>
  <c r="BU657" i="1" a="1"/>
  <c r="BU657" i="1" s="1"/>
  <c r="BV657" i="1" a="1"/>
  <c r="BV657" i="1" s="1"/>
  <c r="BW657" i="1" a="1"/>
  <c r="BW657" i="1" s="1"/>
  <c r="BX657" i="1" a="1"/>
  <c r="BX657" i="1" s="1"/>
  <c r="BU653" i="1" a="1"/>
  <c r="BU653" i="1" s="1"/>
  <c r="BV653" i="1" a="1"/>
  <c r="BV653" i="1" s="1"/>
  <c r="BX653" i="1" a="1"/>
  <c r="BX653" i="1" s="1"/>
  <c r="BT653" i="1" a="1"/>
  <c r="BT653" i="1" s="1"/>
  <c r="BW653" i="1" a="1"/>
  <c r="BW653" i="1" s="1"/>
  <c r="BO649" i="1" a="1"/>
  <c r="BO649" i="1" s="1"/>
  <c r="BV649" i="1" a="1"/>
  <c r="BV649" i="1" s="1"/>
  <c r="BW649" i="1" a="1"/>
  <c r="BW649" i="1" s="1"/>
  <c r="BU649" i="1" a="1"/>
  <c r="BU649" i="1" s="1"/>
  <c r="BT649" i="1" a="1"/>
  <c r="BT649" i="1" s="1"/>
  <c r="BX649" i="1" a="1"/>
  <c r="BX649" i="1" s="1"/>
  <c r="BR647" i="1" a="1"/>
  <c r="BR647" i="1" s="1"/>
  <c r="BX647" i="1" a="1"/>
  <c r="BX647" i="1" s="1"/>
  <c r="BT647" i="1" a="1"/>
  <c r="BT647" i="1" s="1"/>
  <c r="BU647" i="1" a="1"/>
  <c r="BU647" i="1" s="1"/>
  <c r="BV647" i="1" a="1"/>
  <c r="BV647" i="1" s="1"/>
  <c r="BW647" i="1" a="1"/>
  <c r="BW647" i="1" s="1"/>
  <c r="BR629" i="1" a="1"/>
  <c r="BR629" i="1" s="1"/>
  <c r="BU629" i="1" a="1"/>
  <c r="BU629" i="1" s="1"/>
  <c r="BV629" i="1" a="1"/>
  <c r="BV629" i="1" s="1"/>
  <c r="BW629" i="1" a="1"/>
  <c r="BW629" i="1" s="1"/>
  <c r="BT629" i="1" a="1"/>
  <c r="BT629" i="1" s="1"/>
  <c r="BX629" i="1" a="1"/>
  <c r="BX629" i="1" s="1"/>
  <c r="BP600" i="1" a="1"/>
  <c r="BP600" i="1" s="1"/>
  <c r="BT600" i="1" a="1"/>
  <c r="BT600" i="1" s="1"/>
  <c r="BU600" i="1" a="1"/>
  <c r="BU600" i="1" s="1"/>
  <c r="BV600" i="1" a="1"/>
  <c r="BV600" i="1" s="1"/>
  <c r="BW600" i="1" a="1"/>
  <c r="BW600" i="1" s="1"/>
  <c r="BX600" i="1" a="1"/>
  <c r="BX600" i="1" s="1"/>
  <c r="BO598" i="1" a="1"/>
  <c r="BO598" i="1" s="1"/>
  <c r="BX598" i="1" a="1"/>
  <c r="BX598" i="1" s="1"/>
  <c r="BT598" i="1" a="1"/>
  <c r="BT598" i="1" s="1"/>
  <c r="BU598" i="1" a="1"/>
  <c r="BU598" i="1" s="1"/>
  <c r="BV598" i="1" a="1"/>
  <c r="BV598" i="1" s="1"/>
  <c r="BW598" i="1" a="1"/>
  <c r="BW598" i="1" s="1"/>
  <c r="BR596" i="1" a="1"/>
  <c r="BR596" i="1" s="1"/>
  <c r="BV596" i="1" a="1"/>
  <c r="BV596" i="1" s="1"/>
  <c r="BW596" i="1" a="1"/>
  <c r="BW596" i="1" s="1"/>
  <c r="BX596" i="1" a="1"/>
  <c r="BX596" i="1" s="1"/>
  <c r="BU596" i="1" a="1"/>
  <c r="BU596" i="1" s="1"/>
  <c r="BT596" i="1" a="1"/>
  <c r="BT596" i="1" s="1"/>
  <c r="BQ586" i="1" a="1"/>
  <c r="BQ586" i="1" s="1"/>
  <c r="BT586" i="1" a="1"/>
  <c r="BT586" i="1" s="1"/>
  <c r="BU586" i="1" a="1"/>
  <c r="BU586" i="1" s="1"/>
  <c r="BV586" i="1" a="1"/>
  <c r="BV586" i="1" s="1"/>
  <c r="BW586" i="1" a="1"/>
  <c r="BW586" i="1" s="1"/>
  <c r="BX586" i="1" a="1"/>
  <c r="BX586" i="1" s="1"/>
  <c r="BP584" i="1" a="1"/>
  <c r="BP584" i="1" s="1"/>
  <c r="BX584" i="1" a="1"/>
  <c r="BX584" i="1" s="1"/>
  <c r="BT584" i="1" a="1"/>
  <c r="BT584" i="1" s="1"/>
  <c r="BU584" i="1" a="1"/>
  <c r="BU584" i="1" s="1"/>
  <c r="BW584" i="1" a="1"/>
  <c r="BW584" i="1" s="1"/>
  <c r="BV584" i="1" a="1"/>
  <c r="BV584" i="1" s="1"/>
  <c r="BO582" i="1" a="1"/>
  <c r="BO582" i="1" s="1"/>
  <c r="BU582" i="1" a="1"/>
  <c r="BU582" i="1" s="1"/>
  <c r="BV582" i="1" a="1"/>
  <c r="BV582" i="1" s="1"/>
  <c r="BW582" i="1" a="1"/>
  <c r="BW582" i="1" s="1"/>
  <c r="BX582" i="1" a="1"/>
  <c r="BX582" i="1" s="1"/>
  <c r="BT582" i="1" a="1"/>
  <c r="BT582" i="1" s="1"/>
  <c r="BR580" i="1" a="1"/>
  <c r="BR580" i="1" s="1"/>
  <c r="BT580" i="1" a="1"/>
  <c r="BT580" i="1" s="1"/>
  <c r="BU580" i="1" a="1"/>
  <c r="BU580" i="1" s="1"/>
  <c r="BV580" i="1" a="1"/>
  <c r="BV580" i="1" s="1"/>
  <c r="BX580" i="1" a="1"/>
  <c r="BX580" i="1" s="1"/>
  <c r="BW580" i="1" a="1"/>
  <c r="BW580" i="1" s="1"/>
  <c r="BQ567" i="1" a="1"/>
  <c r="BQ567" i="1" s="1"/>
  <c r="BV567" i="1" a="1"/>
  <c r="BV567" i="1" s="1"/>
  <c r="BW567" i="1" a="1"/>
  <c r="BW567" i="1" s="1"/>
  <c r="BX567" i="1" a="1"/>
  <c r="BX567" i="1" s="1"/>
  <c r="BU567" i="1" a="1"/>
  <c r="BU567" i="1" s="1"/>
  <c r="BT567" i="1" a="1"/>
  <c r="BT567" i="1" s="1"/>
  <c r="BU556" i="1" a="1"/>
  <c r="BU556" i="1" s="1"/>
  <c r="BV556" i="1" a="1"/>
  <c r="BV556" i="1" s="1"/>
  <c r="BW556" i="1" a="1"/>
  <c r="BW556" i="1" s="1"/>
  <c r="BX556" i="1" a="1"/>
  <c r="BX556" i="1" s="1"/>
  <c r="BT556" i="1" a="1"/>
  <c r="BT556" i="1" s="1"/>
  <c r="BQ554" i="1" a="1"/>
  <c r="BQ554" i="1" s="1"/>
  <c r="BT554" i="1" a="1"/>
  <c r="BT554" i="1" s="1"/>
  <c r="BU554" i="1" a="1"/>
  <c r="BU554" i="1" s="1"/>
  <c r="BV554" i="1" a="1"/>
  <c r="BV554" i="1" s="1"/>
  <c r="BW554" i="1" a="1"/>
  <c r="BW554" i="1" s="1"/>
  <c r="BX554" i="1" a="1"/>
  <c r="BX554" i="1" s="1"/>
  <c r="BR545" i="1" a="1"/>
  <c r="BR545" i="1" s="1"/>
  <c r="BU545" i="1" a="1"/>
  <c r="BU545" i="1" s="1"/>
  <c r="BV545" i="1" a="1"/>
  <c r="BV545" i="1" s="1"/>
  <c r="BW545" i="1" a="1"/>
  <c r="BW545" i="1" s="1"/>
  <c r="BX545" i="1" a="1"/>
  <c r="BX545" i="1" s="1"/>
  <c r="BT545" i="1" a="1"/>
  <c r="BT545" i="1" s="1"/>
  <c r="BR533" i="1" a="1"/>
  <c r="BR533" i="1" s="1"/>
  <c r="BT533" i="1" a="1"/>
  <c r="BT533" i="1" s="1"/>
  <c r="BU533" i="1" a="1"/>
  <c r="BU533" i="1" s="1"/>
  <c r="BX533" i="1" a="1"/>
  <c r="BX533" i="1" s="1"/>
  <c r="BV533" i="1" a="1"/>
  <c r="BV533" i="1" s="1"/>
  <c r="BW533" i="1" a="1"/>
  <c r="BW533" i="1" s="1"/>
  <c r="BO514" i="1" a="1"/>
  <c r="BO514" i="1" s="1"/>
  <c r="BT514" i="1" a="1"/>
  <c r="BT514" i="1" s="1"/>
  <c r="BU514" i="1" a="1"/>
  <c r="BU514" i="1" s="1"/>
  <c r="BV514" i="1" a="1"/>
  <c r="BV514" i="1" s="1"/>
  <c r="BW514" i="1" a="1"/>
  <c r="BW514" i="1" s="1"/>
  <c r="BX514" i="1" a="1"/>
  <c r="BX514" i="1" s="1"/>
  <c r="BP508" i="1" a="1"/>
  <c r="BP508" i="1" s="1"/>
  <c r="BT508" i="1" a="1"/>
  <c r="BT508" i="1" s="1"/>
  <c r="BU508" i="1" a="1"/>
  <c r="BU508" i="1" s="1"/>
  <c r="BV508" i="1" a="1"/>
  <c r="BV508" i="1" s="1"/>
  <c r="BW508" i="1" a="1"/>
  <c r="BW508" i="1" s="1"/>
  <c r="BX508" i="1" a="1"/>
  <c r="BX508" i="1" s="1"/>
  <c r="BQ477" i="1" a="1"/>
  <c r="BQ477" i="1" s="1"/>
  <c r="BT477" i="1" a="1"/>
  <c r="BT477" i="1" s="1"/>
  <c r="BU477" i="1" a="1"/>
  <c r="BU477" i="1" s="1"/>
  <c r="BV477" i="1" a="1"/>
  <c r="BV477" i="1" s="1"/>
  <c r="BW477" i="1" a="1"/>
  <c r="BW477" i="1" s="1"/>
  <c r="BX477" i="1" a="1"/>
  <c r="BX477" i="1" s="1"/>
  <c r="BR475" i="1" a="1"/>
  <c r="BR475" i="1" s="1"/>
  <c r="BU475" i="1" a="1"/>
  <c r="BU475" i="1" s="1"/>
  <c r="BV475" i="1" a="1"/>
  <c r="BV475" i="1" s="1"/>
  <c r="BW475" i="1" a="1"/>
  <c r="BW475" i="1" s="1"/>
  <c r="BX475" i="1" a="1"/>
  <c r="BX475" i="1" s="1"/>
  <c r="BT475" i="1" a="1"/>
  <c r="BT475" i="1" s="1"/>
  <c r="BQ473" i="1" a="1"/>
  <c r="BQ473" i="1" s="1"/>
  <c r="BW473" i="1" a="1"/>
  <c r="BW473" i="1" s="1"/>
  <c r="BX473" i="1" a="1"/>
  <c r="BX473" i="1" s="1"/>
  <c r="BV473" i="1" a="1"/>
  <c r="BV473" i="1" s="1"/>
  <c r="BT473" i="1" a="1"/>
  <c r="BT473" i="1" s="1"/>
  <c r="BU473" i="1" a="1"/>
  <c r="BU473" i="1" s="1"/>
  <c r="BP471" i="1" a="1"/>
  <c r="BP471" i="1" s="1"/>
  <c r="BT471" i="1" a="1"/>
  <c r="BT471" i="1" s="1"/>
  <c r="BU471" i="1" a="1"/>
  <c r="BU471" i="1" s="1"/>
  <c r="BX471" i="1" a="1"/>
  <c r="BX471" i="1" s="1"/>
  <c r="BV471" i="1" a="1"/>
  <c r="BV471" i="1" s="1"/>
  <c r="BW471" i="1" a="1"/>
  <c r="BW471" i="1" s="1"/>
  <c r="BT469" i="1" a="1"/>
  <c r="BT469" i="1" s="1"/>
  <c r="BU469" i="1" a="1"/>
  <c r="BU469" i="1" s="1"/>
  <c r="BV469" i="1" a="1"/>
  <c r="BV469" i="1" s="1"/>
  <c r="BW469" i="1" a="1"/>
  <c r="BW469" i="1" s="1"/>
  <c r="BX469" i="1" a="1"/>
  <c r="BX469" i="1" s="1"/>
  <c r="BU467" i="1" a="1"/>
  <c r="BU467" i="1" s="1"/>
  <c r="BV467" i="1" a="1"/>
  <c r="BV467" i="1" s="1"/>
  <c r="BW467" i="1" a="1"/>
  <c r="BW467" i="1" s="1"/>
  <c r="BX467" i="1" a="1"/>
  <c r="BX467" i="1" s="1"/>
  <c r="BT467" i="1" a="1"/>
  <c r="BT467" i="1" s="1"/>
  <c r="BT453" i="1" a="1"/>
  <c r="BT453" i="1" s="1"/>
  <c r="BU453" i="1" a="1"/>
  <c r="BU453" i="1" s="1"/>
  <c r="BX453" i="1" a="1"/>
  <c r="BX453" i="1" s="1"/>
  <c r="BV453" i="1" a="1"/>
  <c r="BV453" i="1" s="1"/>
  <c r="BW453" i="1" a="1"/>
  <c r="BW453" i="1" s="1"/>
  <c r="BV446" i="1" a="1"/>
  <c r="BV446" i="1" s="1"/>
  <c r="BW446" i="1" a="1"/>
  <c r="BW446" i="1" s="1"/>
  <c r="BX446" i="1" a="1"/>
  <c r="BX446" i="1" s="1"/>
  <c r="BU446" i="1" a="1"/>
  <c r="BU446" i="1" s="1"/>
  <c r="BT446" i="1" a="1"/>
  <c r="BT446" i="1" s="1"/>
  <c r="BQ423" i="1" a="1"/>
  <c r="BQ423" i="1" s="1"/>
  <c r="BV423" i="1" a="1"/>
  <c r="BV423" i="1" s="1"/>
  <c r="BW423" i="1" a="1"/>
  <c r="BW423" i="1" s="1"/>
  <c r="BX423" i="1" a="1"/>
  <c r="BX423" i="1" s="1"/>
  <c r="BU423" i="1" a="1"/>
  <c r="BU423" i="1" s="1"/>
  <c r="BT423" i="1" a="1"/>
  <c r="BT423" i="1" s="1"/>
  <c r="BP421" i="1" a="1"/>
  <c r="BP421" i="1" s="1"/>
  <c r="BX421" i="1" a="1"/>
  <c r="BX421" i="1" s="1"/>
  <c r="BT421" i="1" a="1"/>
  <c r="BT421" i="1" s="1"/>
  <c r="BW421" i="1" a="1"/>
  <c r="BW421" i="1" s="1"/>
  <c r="BU421" i="1" a="1"/>
  <c r="BU421" i="1" s="1"/>
  <c r="BV421" i="1" a="1"/>
  <c r="BV421" i="1" s="1"/>
  <c r="BT419" i="1" a="1"/>
  <c r="BT419" i="1" s="1"/>
  <c r="BU419" i="1" a="1"/>
  <c r="BU419" i="1" s="1"/>
  <c r="BV419" i="1" a="1"/>
  <c r="BV419" i="1" s="1"/>
  <c r="BW419" i="1" a="1"/>
  <c r="BW419" i="1" s="1"/>
  <c r="BX419" i="1" a="1"/>
  <c r="BX419" i="1" s="1"/>
  <c r="BP413" i="1" a="1"/>
  <c r="BP413" i="1" s="1"/>
  <c r="BT413" i="1" a="1"/>
  <c r="BT413" i="1" s="1"/>
  <c r="BU413" i="1" a="1"/>
  <c r="BU413" i="1" s="1"/>
  <c r="BV413" i="1" a="1"/>
  <c r="BV413" i="1" s="1"/>
  <c r="BW413" i="1" a="1"/>
  <c r="BW413" i="1" s="1"/>
  <c r="BX413" i="1" a="1"/>
  <c r="BX413" i="1" s="1"/>
  <c r="BV404" i="1" a="1"/>
  <c r="BV404" i="1" s="1"/>
  <c r="BW404" i="1" a="1"/>
  <c r="BW404" i="1" s="1"/>
  <c r="BX404" i="1" a="1"/>
  <c r="BX404" i="1" s="1"/>
  <c r="BU404" i="1" a="1"/>
  <c r="BU404" i="1" s="1"/>
  <c r="BT404" i="1" a="1"/>
  <c r="BT404" i="1" s="1"/>
  <c r="BR399" i="1" a="1"/>
  <c r="BR399" i="1" s="1"/>
  <c r="BT399" i="1" a="1"/>
  <c r="BT399" i="1" s="1"/>
  <c r="BU399" i="1" a="1"/>
  <c r="BU399" i="1" s="1"/>
  <c r="BX399" i="1" a="1"/>
  <c r="BX399" i="1" s="1"/>
  <c r="BV399" i="1" a="1"/>
  <c r="BV399" i="1" s="1"/>
  <c r="BP395" i="1" a="1"/>
  <c r="BP395" i="1" s="1"/>
  <c r="BV395" i="1" a="1"/>
  <c r="BV395" i="1" s="1"/>
  <c r="BW395" i="1" a="1"/>
  <c r="BW395" i="1" s="1"/>
  <c r="BX395" i="1" a="1"/>
  <c r="BX395" i="1" s="1"/>
  <c r="BU395" i="1" a="1"/>
  <c r="BU395" i="1" s="1"/>
  <c r="BT395" i="1" a="1"/>
  <c r="BT395" i="1" s="1"/>
  <c r="BT378" i="1" a="1"/>
  <c r="BT378" i="1" s="1"/>
  <c r="BU378" i="1" a="1"/>
  <c r="BU378" i="1" s="1"/>
  <c r="BV378" i="1" a="1"/>
  <c r="BV378" i="1" s="1"/>
  <c r="BW378" i="1" a="1"/>
  <c r="BW378" i="1" s="1"/>
  <c r="BX378" i="1" a="1"/>
  <c r="BX378" i="1" s="1"/>
  <c r="BP374" i="1" a="1"/>
  <c r="BP374" i="1" s="1"/>
  <c r="BT374" i="1" a="1"/>
  <c r="BT374" i="1" s="1"/>
  <c r="BU374" i="1" a="1"/>
  <c r="BU374" i="1" s="1"/>
  <c r="BV374" i="1" a="1"/>
  <c r="BV374" i="1" s="1"/>
  <c r="BX374" i="1" a="1"/>
  <c r="BX374" i="1" s="1"/>
  <c r="BW374" i="1" a="1"/>
  <c r="BW374" i="1" s="1"/>
  <c r="BO370" i="1" a="1"/>
  <c r="BO370" i="1" s="1"/>
  <c r="BX370" i="1" a="1"/>
  <c r="BX370" i="1" s="1"/>
  <c r="BT370" i="1" a="1"/>
  <c r="BT370" i="1" s="1"/>
  <c r="BU370" i="1" a="1"/>
  <c r="BU370" i="1" s="1"/>
  <c r="BW370" i="1" a="1"/>
  <c r="BW370" i="1" s="1"/>
  <c r="BV370" i="1" a="1"/>
  <c r="BV370" i="1" s="1"/>
  <c r="BP368" i="1" a="1"/>
  <c r="BP368" i="1" s="1"/>
  <c r="BT368" i="1" a="1"/>
  <c r="BT368" i="1" s="1"/>
  <c r="BU368" i="1" a="1"/>
  <c r="BU368" i="1" s="1"/>
  <c r="BV368" i="1" a="1"/>
  <c r="BV368" i="1" s="1"/>
  <c r="BW368" i="1" a="1"/>
  <c r="BW368" i="1" s="1"/>
  <c r="BX368" i="1" a="1"/>
  <c r="BX368" i="1" s="1"/>
  <c r="BT359" i="1" a="1"/>
  <c r="BT359" i="1" s="1"/>
  <c r="BU359" i="1" a="1"/>
  <c r="BU359" i="1" s="1"/>
  <c r="BV359" i="1" a="1"/>
  <c r="BV359" i="1" s="1"/>
  <c r="BW359" i="1" a="1"/>
  <c r="BW359" i="1" s="1"/>
  <c r="BX359" i="1" a="1"/>
  <c r="BX359" i="1" s="1"/>
  <c r="BT356" i="1" a="1"/>
  <c r="BT356" i="1" s="1"/>
  <c r="BU356" i="1" a="1"/>
  <c r="BU356" i="1" s="1"/>
  <c r="BV356" i="1" a="1"/>
  <c r="BV356" i="1" s="1"/>
  <c r="BW356" i="1" a="1"/>
  <c r="BW356" i="1" s="1"/>
  <c r="BX356" i="1" a="1"/>
  <c r="BX356" i="1" s="1"/>
  <c r="BW354" i="1" a="1"/>
  <c r="BW354" i="1" s="1"/>
  <c r="BX354" i="1" a="1"/>
  <c r="BX354" i="1" s="1"/>
  <c r="BT354" i="1" a="1"/>
  <c r="BT354" i="1" s="1"/>
  <c r="BV354" i="1" a="1"/>
  <c r="BV354" i="1" s="1"/>
  <c r="BU354" i="1" a="1"/>
  <c r="BU354" i="1" s="1"/>
  <c r="BO347" i="1" a="1"/>
  <c r="BO347" i="1" s="1"/>
  <c r="BV347" i="1" a="1"/>
  <c r="BV347" i="1" s="1"/>
  <c r="BW347" i="1" a="1"/>
  <c r="BW347" i="1" s="1"/>
  <c r="BX347" i="1" a="1"/>
  <c r="BX347" i="1" s="1"/>
  <c r="BT347" i="1" a="1"/>
  <c r="BT347" i="1" s="1"/>
  <c r="BU347" i="1" a="1"/>
  <c r="BU347" i="1" s="1"/>
  <c r="BR345" i="1" a="1"/>
  <c r="BR345" i="1" s="1"/>
  <c r="BT345" i="1" a="1"/>
  <c r="BT345" i="1" s="1"/>
  <c r="BU345" i="1" a="1"/>
  <c r="BU345" i="1" s="1"/>
  <c r="BV345" i="1" a="1"/>
  <c r="BV345" i="1" s="1"/>
  <c r="BX345" i="1" a="1"/>
  <c r="BX345" i="1" s="1"/>
  <c r="BW345" i="1" a="1"/>
  <c r="BW345" i="1" s="1"/>
  <c r="BO339" i="1" a="1"/>
  <c r="BO339" i="1" s="1"/>
  <c r="BT339" i="1" a="1"/>
  <c r="BT339" i="1" s="1"/>
  <c r="BU339" i="1" a="1"/>
  <c r="BU339" i="1" s="1"/>
  <c r="BV339" i="1" a="1"/>
  <c r="BV339" i="1" s="1"/>
  <c r="BW339" i="1" a="1"/>
  <c r="BW339" i="1" s="1"/>
  <c r="BX339" i="1" a="1"/>
  <c r="BX339" i="1" s="1"/>
  <c r="BR337" i="1" a="1"/>
  <c r="BR337" i="1" s="1"/>
  <c r="BX337" i="1" a="1"/>
  <c r="BX337" i="1" s="1"/>
  <c r="BT337" i="1" a="1"/>
  <c r="BT337" i="1" s="1"/>
  <c r="BU337" i="1" a="1"/>
  <c r="BU337" i="1" s="1"/>
  <c r="BW337" i="1" a="1"/>
  <c r="BW337" i="1" s="1"/>
  <c r="BV337" i="1" a="1"/>
  <c r="BV337" i="1" s="1"/>
  <c r="BR329" i="1" a="1"/>
  <c r="BR329" i="1" s="1"/>
  <c r="BT329" i="1" a="1"/>
  <c r="BT329" i="1" s="1"/>
  <c r="BU329" i="1" a="1"/>
  <c r="BU329" i="1" s="1"/>
  <c r="BV329" i="1" a="1"/>
  <c r="BV329" i="1" s="1"/>
  <c r="BW329" i="1" a="1"/>
  <c r="BW329" i="1" s="1"/>
  <c r="BX329" i="1" a="1"/>
  <c r="BX329" i="1" s="1"/>
  <c r="BV321" i="1" a="1"/>
  <c r="BV321" i="1" s="1"/>
  <c r="BW321" i="1" a="1"/>
  <c r="BW321" i="1" s="1"/>
  <c r="BX321" i="1" a="1"/>
  <c r="BX321" i="1" s="1"/>
  <c r="BU321" i="1" a="1"/>
  <c r="BU321" i="1" s="1"/>
  <c r="BT321" i="1" a="1"/>
  <c r="BT321" i="1" s="1"/>
  <c r="BT319" i="1" a="1"/>
  <c r="BT319" i="1" s="1"/>
  <c r="BU319" i="1" a="1"/>
  <c r="BU319" i="1" s="1"/>
  <c r="BV319" i="1" a="1"/>
  <c r="BV319" i="1" s="1"/>
  <c r="BW319" i="1" a="1"/>
  <c r="BW319" i="1" s="1"/>
  <c r="BX319" i="1" a="1"/>
  <c r="BX319" i="1" s="1"/>
  <c r="BT313" i="1" a="1"/>
  <c r="BT313" i="1" s="1"/>
  <c r="BU313" i="1" a="1"/>
  <c r="BU313" i="1" s="1"/>
  <c r="BV313" i="1" a="1"/>
  <c r="BV313" i="1" s="1"/>
  <c r="BX313" i="1" a="1"/>
  <c r="BX313" i="1" s="1"/>
  <c r="BW313" i="1" a="1"/>
  <c r="BW313" i="1" s="1"/>
  <c r="BW306" i="1" a="1"/>
  <c r="BW306" i="1" s="1"/>
  <c r="BX306" i="1" a="1"/>
  <c r="BX306" i="1" s="1"/>
  <c r="BT306" i="1" a="1"/>
  <c r="BT306" i="1" s="1"/>
  <c r="BV306" i="1" a="1"/>
  <c r="BV306" i="1" s="1"/>
  <c r="BU306" i="1" a="1"/>
  <c r="BU306" i="1" s="1"/>
  <c r="BT302" i="1" a="1"/>
  <c r="BT302" i="1" s="1"/>
  <c r="BU302" i="1" a="1"/>
  <c r="BU302" i="1" s="1"/>
  <c r="BV302" i="1" a="1"/>
  <c r="BV302" i="1" s="1"/>
  <c r="BX302" i="1" a="1"/>
  <c r="BX302" i="1" s="1"/>
  <c r="BW302" i="1" a="1"/>
  <c r="BW302" i="1" s="1"/>
  <c r="BT292" i="1" a="1"/>
  <c r="BT292" i="1" s="1"/>
  <c r="BU292" i="1" a="1"/>
  <c r="BU292" i="1" s="1"/>
  <c r="BV292" i="1" a="1"/>
  <c r="BV292" i="1" s="1"/>
  <c r="BX292" i="1" a="1"/>
  <c r="BX292" i="1" s="1"/>
  <c r="BW292" i="1" a="1"/>
  <c r="BW292" i="1" s="1"/>
  <c r="BQ290" i="1" a="1"/>
  <c r="BQ290" i="1" s="1"/>
  <c r="BV290" i="1" a="1"/>
  <c r="BV290" i="1" s="1"/>
  <c r="BW290" i="1" a="1"/>
  <c r="BW290" i="1" s="1"/>
  <c r="BX290" i="1" a="1"/>
  <c r="BX290" i="1" s="1"/>
  <c r="BU290" i="1" a="1"/>
  <c r="BU290" i="1" s="1"/>
  <c r="BT290" i="1" a="1"/>
  <c r="BT290" i="1" s="1"/>
  <c r="BX285" i="1" a="1"/>
  <c r="BX285" i="1" s="1"/>
  <c r="BT285" i="1" a="1"/>
  <c r="BT285" i="1" s="1"/>
  <c r="BU285" i="1" a="1"/>
  <c r="BU285" i="1" s="1"/>
  <c r="BV285" i="1" a="1"/>
  <c r="BV285" i="1" s="1"/>
  <c r="BW285" i="1" a="1"/>
  <c r="BW285" i="1" s="1"/>
  <c r="BR283" i="1" a="1"/>
  <c r="BR283" i="1" s="1"/>
  <c r="BV283" i="1" a="1"/>
  <c r="BV283" i="1" s="1"/>
  <c r="BW283" i="1" a="1"/>
  <c r="BW283" i="1" s="1"/>
  <c r="BX283" i="1" a="1"/>
  <c r="BX283" i="1" s="1"/>
  <c r="BT283" i="1" a="1"/>
  <c r="BT283" i="1" s="1"/>
  <c r="BU283" i="1" a="1"/>
  <c r="BU283" i="1" s="1"/>
  <c r="BT281" i="1" a="1"/>
  <c r="BT281" i="1" s="1"/>
  <c r="BU281" i="1" a="1"/>
  <c r="BU281" i="1" s="1"/>
  <c r="BV281" i="1" a="1"/>
  <c r="BV281" i="1" s="1"/>
  <c r="BW281" i="1" a="1"/>
  <c r="BW281" i="1" s="1"/>
  <c r="BX281" i="1" a="1"/>
  <c r="BX281" i="1" s="1"/>
  <c r="BX273" i="1" a="1"/>
  <c r="BX273" i="1" s="1"/>
  <c r="BT273" i="1" a="1"/>
  <c r="BT273" i="1" s="1"/>
  <c r="BU273" i="1" a="1"/>
  <c r="BU273" i="1" s="1"/>
  <c r="BW273" i="1" a="1"/>
  <c r="BW273" i="1" s="1"/>
  <c r="BV273" i="1" a="1"/>
  <c r="BV273" i="1" s="1"/>
  <c r="BU265" i="1" a="1"/>
  <c r="BU265" i="1" s="1"/>
  <c r="BV265" i="1" a="1"/>
  <c r="BV265" i="1" s="1"/>
  <c r="BW265" i="1" a="1"/>
  <c r="BW265" i="1" s="1"/>
  <c r="BX265" i="1" a="1"/>
  <c r="BX265" i="1" s="1"/>
  <c r="BT265" i="1" a="1"/>
  <c r="BT265" i="1" s="1"/>
  <c r="BR259" i="1" a="1"/>
  <c r="BR259" i="1" s="1"/>
  <c r="BU259" i="1" a="1"/>
  <c r="BU259" i="1" s="1"/>
  <c r="BV259" i="1" a="1"/>
  <c r="BV259" i="1" s="1"/>
  <c r="BW259" i="1" a="1"/>
  <c r="BW259" i="1" s="1"/>
  <c r="BX259" i="1" a="1"/>
  <c r="BX259" i="1" s="1"/>
  <c r="BT259" i="1" a="1"/>
  <c r="BT259" i="1" s="1"/>
  <c r="BW255" i="1" a="1"/>
  <c r="BW255" i="1" s="1"/>
  <c r="BX255" i="1" a="1"/>
  <c r="BX255" i="1" s="1"/>
  <c r="BT255" i="1" a="1"/>
  <c r="BT255" i="1" s="1"/>
  <c r="BU255" i="1" a="1"/>
  <c r="BU255" i="1" s="1"/>
  <c r="BV255" i="1" a="1"/>
  <c r="BV255" i="1" s="1"/>
  <c r="BR253" i="1" a="1"/>
  <c r="BR253" i="1" s="1"/>
  <c r="BU253" i="1" a="1"/>
  <c r="BU253" i="1" s="1"/>
  <c r="BV253" i="1" a="1"/>
  <c r="BV253" i="1" s="1"/>
  <c r="BW253" i="1" a="1"/>
  <c r="BW253" i="1" s="1"/>
  <c r="BX253" i="1" a="1"/>
  <c r="BX253" i="1" s="1"/>
  <c r="BT253" i="1" a="1"/>
  <c r="BT253" i="1" s="1"/>
  <c r="BP251" i="1" a="1"/>
  <c r="BP251" i="1" s="1"/>
  <c r="BT251" i="1" a="1"/>
  <c r="BT251" i="1" s="1"/>
  <c r="BU251" i="1" a="1"/>
  <c r="BU251" i="1" s="1"/>
  <c r="BV251" i="1" a="1"/>
  <c r="BV251" i="1" s="1"/>
  <c r="BW251" i="1" a="1"/>
  <c r="BW251" i="1" s="1"/>
  <c r="BX251" i="1" a="1"/>
  <c r="BX251" i="1" s="1"/>
  <c r="BX249" i="1" a="1"/>
  <c r="BX249" i="1" s="1"/>
  <c r="BT249" i="1" a="1"/>
  <c r="BT249" i="1" s="1"/>
  <c r="BU249" i="1" a="1"/>
  <c r="BU249" i="1" s="1"/>
  <c r="BV249" i="1" a="1"/>
  <c r="BV249" i="1" s="1"/>
  <c r="BW249" i="1" a="1"/>
  <c r="BW249" i="1" s="1"/>
  <c r="BT241" i="1" a="1"/>
  <c r="BT241" i="1" s="1"/>
  <c r="BU241" i="1" a="1"/>
  <c r="BU241" i="1" s="1"/>
  <c r="BV241" i="1" a="1"/>
  <c r="BV241" i="1" s="1"/>
  <c r="BW241" i="1" a="1"/>
  <c r="BW241" i="1" s="1"/>
  <c r="BX241" i="1" a="1"/>
  <c r="BX241" i="1" s="1"/>
  <c r="BR237" i="1" a="1"/>
  <c r="BR237" i="1" s="1"/>
  <c r="BW237" i="1" a="1"/>
  <c r="BW237" i="1" s="1"/>
  <c r="BX237" i="1" a="1"/>
  <c r="BX237" i="1" s="1"/>
  <c r="BT237" i="1" a="1"/>
  <c r="BT237" i="1" s="1"/>
  <c r="BU237" i="1" a="1"/>
  <c r="BU237" i="1" s="1"/>
  <c r="BV237" i="1" a="1"/>
  <c r="BV237" i="1" s="1"/>
  <c r="BP230" i="1" a="1"/>
  <c r="BP230" i="1" s="1"/>
  <c r="BX230" i="1" a="1"/>
  <c r="BX230" i="1" s="1"/>
  <c r="BT230" i="1" a="1"/>
  <c r="BT230" i="1" s="1"/>
  <c r="BU230" i="1" a="1"/>
  <c r="BU230" i="1" s="1"/>
  <c r="BV230" i="1" a="1"/>
  <c r="BV230" i="1" s="1"/>
  <c r="BW230" i="1" a="1"/>
  <c r="BW230" i="1" s="1"/>
  <c r="BO228" i="1" a="1"/>
  <c r="BO228" i="1" s="1"/>
  <c r="BX228" i="1" a="1"/>
  <c r="BX228" i="1" s="1"/>
  <c r="BT228" i="1" a="1"/>
  <c r="BT228" i="1" s="1"/>
  <c r="BU228" i="1" a="1"/>
  <c r="BU228" i="1" s="1"/>
  <c r="BV228" i="1" a="1"/>
  <c r="BV228" i="1" s="1"/>
  <c r="BW228" i="1" a="1"/>
  <c r="BW228" i="1" s="1"/>
  <c r="BQ219" i="1" a="1"/>
  <c r="BQ219" i="1" s="1"/>
  <c r="BT219" i="1" a="1"/>
  <c r="BT219" i="1" s="1"/>
  <c r="BU219" i="1" a="1"/>
  <c r="BU219" i="1" s="1"/>
  <c r="BV219" i="1" a="1"/>
  <c r="BV219" i="1" s="1"/>
  <c r="BX219" i="1" a="1"/>
  <c r="BX219" i="1" s="1"/>
  <c r="BW219" i="1" a="1"/>
  <c r="BW219" i="1" s="1"/>
  <c r="BO181" i="1" a="1"/>
  <c r="BO181" i="1" s="1"/>
  <c r="BX181" i="1" a="1"/>
  <c r="BX181" i="1" s="1"/>
  <c r="BT181" i="1" a="1"/>
  <c r="BT181" i="1" s="1"/>
  <c r="BU181" i="1" a="1"/>
  <c r="BU181" i="1" s="1"/>
  <c r="BV181" i="1" a="1"/>
  <c r="BV181" i="1" s="1"/>
  <c r="BW181" i="1" a="1"/>
  <c r="BW181" i="1" s="1"/>
  <c r="BT168" i="1" a="1"/>
  <c r="BT168" i="1" s="1"/>
  <c r="BU168" i="1" a="1"/>
  <c r="BU168" i="1" s="1"/>
  <c r="BV168" i="1" a="1"/>
  <c r="BV168" i="1" s="1"/>
  <c r="BW168" i="1" a="1"/>
  <c r="BW168" i="1" s="1"/>
  <c r="BX168" i="1" a="1"/>
  <c r="BX168" i="1" s="1"/>
  <c r="BW156" i="1" a="1"/>
  <c r="BW156" i="1" s="1"/>
  <c r="BX156" i="1" a="1"/>
  <c r="BX156" i="1" s="1"/>
  <c r="BU156" i="1" a="1"/>
  <c r="BU156" i="1" s="1"/>
  <c r="BT156" i="1" a="1"/>
  <c r="BT156" i="1" s="1"/>
  <c r="BV156" i="1" a="1"/>
  <c r="BV156" i="1" s="1"/>
  <c r="BW154" i="1" a="1"/>
  <c r="BW154" i="1" s="1"/>
  <c r="BX154" i="1" a="1"/>
  <c r="BX154" i="1" s="1"/>
  <c r="BT154" i="1" a="1"/>
  <c r="BT154" i="1" s="1"/>
  <c r="BV154" i="1" a="1"/>
  <c r="BV154" i="1" s="1"/>
  <c r="BU154" i="1" a="1"/>
  <c r="BU154" i="1" s="1"/>
  <c r="BS152" i="1" a="1"/>
  <c r="BS152" i="1" s="1"/>
  <c r="BW152" i="1" a="1"/>
  <c r="BW152" i="1" s="1"/>
  <c r="BX152" i="1" a="1"/>
  <c r="BX152" i="1" s="1"/>
  <c r="BT152" i="1" a="1"/>
  <c r="BT152" i="1" s="1"/>
  <c r="BU152" i="1" a="1"/>
  <c r="BU152" i="1" s="1"/>
  <c r="BV152" i="1" a="1"/>
  <c r="BV152" i="1" s="1"/>
  <c r="BQ147" i="1" a="1"/>
  <c r="BQ147" i="1" s="1"/>
  <c r="BT147" i="1" a="1"/>
  <c r="BT147" i="1" s="1"/>
  <c r="BU147" i="1" a="1"/>
  <c r="BU147" i="1" s="1"/>
  <c r="BW147" i="1" a="1"/>
  <c r="BW147" i="1" s="1"/>
  <c r="BV147" i="1" a="1"/>
  <c r="BV147" i="1" s="1"/>
  <c r="BX147" i="1" a="1"/>
  <c r="BX147" i="1" s="1"/>
  <c r="BR141" i="1" a="1"/>
  <c r="BR141" i="1" s="1"/>
  <c r="BW141" i="1" a="1"/>
  <c r="BW141" i="1" s="1"/>
  <c r="BX141" i="1" a="1"/>
  <c r="BX141" i="1" s="1"/>
  <c r="BT141" i="1" a="1"/>
  <c r="BT141" i="1" s="1"/>
  <c r="BU141" i="1" a="1"/>
  <c r="BU141" i="1" s="1"/>
  <c r="BV141" i="1" a="1"/>
  <c r="BV141" i="1" s="1"/>
  <c r="BO138" i="1" a="1"/>
  <c r="BO138" i="1" s="1"/>
  <c r="BW138" i="1" a="1"/>
  <c r="BW138" i="1" s="1"/>
  <c r="BX138" i="1" a="1"/>
  <c r="BX138" i="1" s="1"/>
  <c r="BT138" i="1" a="1"/>
  <c r="BT138" i="1" s="1"/>
  <c r="BU138" i="1" a="1"/>
  <c r="BU138" i="1" s="1"/>
  <c r="BV138" i="1" a="1"/>
  <c r="BV138" i="1" s="1"/>
  <c r="BP127" i="1" a="1"/>
  <c r="BP127" i="1" s="1"/>
  <c r="BT127" i="1" a="1"/>
  <c r="BT127" i="1" s="1"/>
  <c r="BU127" i="1" a="1"/>
  <c r="BU127" i="1" s="1"/>
  <c r="BV127" i="1" a="1"/>
  <c r="BV127" i="1" s="1"/>
  <c r="BX127" i="1" a="1"/>
  <c r="BX127" i="1" s="1"/>
  <c r="BW127" i="1" a="1"/>
  <c r="BW127" i="1" s="1"/>
  <c r="BQ118" i="1" a="1"/>
  <c r="BQ118" i="1" s="1"/>
  <c r="BT118" i="1" a="1"/>
  <c r="BT118" i="1" s="1"/>
  <c r="BU118" i="1" a="1"/>
  <c r="BU118" i="1" s="1"/>
  <c r="BV118" i="1" a="1"/>
  <c r="BV118" i="1" s="1"/>
  <c r="BW118" i="1" a="1"/>
  <c r="BW118" i="1" s="1"/>
  <c r="BX118" i="1" a="1"/>
  <c r="BX118" i="1" s="1"/>
  <c r="BP109" i="1" a="1"/>
  <c r="BP109" i="1" s="1"/>
  <c r="BV109" i="1" a="1"/>
  <c r="BV109" i="1" s="1"/>
  <c r="BW109" i="1" a="1"/>
  <c r="BW109" i="1" s="1"/>
  <c r="BX109" i="1" a="1"/>
  <c r="BX109" i="1" s="1"/>
  <c r="BT109" i="1" a="1"/>
  <c r="BT109" i="1" s="1"/>
  <c r="BU109" i="1" a="1"/>
  <c r="BU109" i="1" s="1"/>
  <c r="BR102" i="1" a="1"/>
  <c r="BR102" i="1" s="1"/>
  <c r="BT102" i="1" a="1"/>
  <c r="BT102" i="1" s="1"/>
  <c r="BU102" i="1" a="1"/>
  <c r="BU102" i="1" s="1"/>
  <c r="BV102" i="1" a="1"/>
  <c r="BV102" i="1" s="1"/>
  <c r="BW102" i="1" a="1"/>
  <c r="BW102" i="1" s="1"/>
  <c r="BX102" i="1" a="1"/>
  <c r="BX102" i="1" s="1"/>
  <c r="BQ98" i="1" a="1"/>
  <c r="BQ98" i="1" s="1"/>
  <c r="BT98" i="1" a="1"/>
  <c r="BT98" i="1" s="1"/>
  <c r="BU98" i="1" a="1"/>
  <c r="BU98" i="1" s="1"/>
  <c r="BV98" i="1" a="1"/>
  <c r="BV98" i="1" s="1"/>
  <c r="BW98" i="1" a="1"/>
  <c r="BW98" i="1" s="1"/>
  <c r="BX98" i="1" a="1"/>
  <c r="BX98" i="1" s="1"/>
  <c r="BX94" i="1" a="1"/>
  <c r="BX94" i="1" s="1"/>
  <c r="BU94" i="1" a="1"/>
  <c r="BU94" i="1" s="1"/>
  <c r="BV94" i="1" a="1"/>
  <c r="BV94" i="1" s="1"/>
  <c r="BW94" i="1" a="1"/>
  <c r="BW94" i="1" s="1"/>
  <c r="BT94" i="1" a="1"/>
  <c r="BT94" i="1" s="1"/>
  <c r="BV86" i="1" a="1"/>
  <c r="BV86" i="1" s="1"/>
  <c r="BW86" i="1" a="1"/>
  <c r="BW86" i="1" s="1"/>
  <c r="BX86" i="1" a="1"/>
  <c r="BX86" i="1" s="1"/>
  <c r="BT86" i="1" a="1"/>
  <c r="BT86" i="1" s="1"/>
  <c r="BU86" i="1" a="1"/>
  <c r="BU86" i="1" s="1"/>
  <c r="BP76" i="1" a="1"/>
  <c r="BP76" i="1" s="1"/>
  <c r="BX76" i="1" a="1"/>
  <c r="BX76" i="1" s="1"/>
  <c r="BT76" i="1" a="1"/>
  <c r="BT76" i="1" s="1"/>
  <c r="BV76" i="1" a="1"/>
  <c r="BV76" i="1" s="1"/>
  <c r="BU76" i="1" a="1"/>
  <c r="BU76" i="1" s="1"/>
  <c r="BW76" i="1" a="1"/>
  <c r="BW76" i="1" s="1"/>
  <c r="BO74" i="1" a="1"/>
  <c r="BO74" i="1" s="1"/>
  <c r="BT74" i="1" a="1"/>
  <c r="BT74" i="1" s="1"/>
  <c r="BU74" i="1" a="1"/>
  <c r="BU74" i="1" s="1"/>
  <c r="BV74" i="1" a="1"/>
  <c r="BV74" i="1" s="1"/>
  <c r="BX74" i="1" a="1"/>
  <c r="BX74" i="1" s="1"/>
  <c r="BW74" i="1" a="1"/>
  <c r="BW74" i="1" s="1"/>
  <c r="BO71" i="1" a="1"/>
  <c r="BO71" i="1" s="1"/>
  <c r="BU71" i="1" a="1"/>
  <c r="BU71" i="1" s="1"/>
  <c r="BV71" i="1" a="1"/>
  <c r="BV71" i="1" s="1"/>
  <c r="BW71" i="1" a="1"/>
  <c r="BW71" i="1" s="1"/>
  <c r="BX71" i="1" a="1"/>
  <c r="BX71" i="1" s="1"/>
  <c r="BT71" i="1" a="1"/>
  <c r="BT71" i="1" s="1"/>
  <c r="BR67" i="1" a="1"/>
  <c r="BR67" i="1" s="1"/>
  <c r="BT67" i="1" a="1"/>
  <c r="BT67" i="1" s="1"/>
  <c r="BU67" i="1" a="1"/>
  <c r="BU67" i="1" s="1"/>
  <c r="BV67" i="1" a="1"/>
  <c r="BV67" i="1" s="1"/>
  <c r="BW67" i="1" a="1"/>
  <c r="BW67" i="1" s="1"/>
  <c r="BX67" i="1" a="1"/>
  <c r="BX67" i="1" s="1"/>
  <c r="BO50" i="1" a="1"/>
  <c r="BO50" i="1" s="1"/>
  <c r="BT50" i="1" a="1"/>
  <c r="BT50" i="1" s="1"/>
  <c r="BU50" i="1" a="1"/>
  <c r="BU50" i="1" s="1"/>
  <c r="BV50" i="1" a="1"/>
  <c r="BV50" i="1" s="1"/>
  <c r="BX50" i="1" a="1"/>
  <c r="BX50" i="1" s="1"/>
  <c r="BW50" i="1" a="1"/>
  <c r="BW50" i="1" s="1"/>
  <c r="BW45" i="1" a="1"/>
  <c r="BW45" i="1" s="1"/>
  <c r="BX45" i="1" a="1"/>
  <c r="BX45" i="1" s="1"/>
  <c r="BU45" i="1" a="1"/>
  <c r="BU45" i="1" s="1"/>
  <c r="BV45" i="1" a="1"/>
  <c r="BV45" i="1" s="1"/>
  <c r="BT45" i="1" a="1"/>
  <c r="BT45" i="1" s="1"/>
  <c r="BQ39" i="1" a="1"/>
  <c r="BQ39" i="1" s="1"/>
  <c r="BT39" i="1" a="1"/>
  <c r="BT39" i="1" s="1"/>
  <c r="BU39" i="1" a="1"/>
  <c r="BU39" i="1" s="1"/>
  <c r="BV39" i="1" a="1"/>
  <c r="BV39" i="1" s="1"/>
  <c r="BX39" i="1" a="1"/>
  <c r="BX39" i="1" s="1"/>
  <c r="BW39" i="1" a="1"/>
  <c r="BW39" i="1" s="1"/>
  <c r="BV24" i="1" a="1"/>
  <c r="BV24" i="1" s="1"/>
  <c r="BT1023" i="1" a="1"/>
  <c r="BT1023" i="1" s="1"/>
  <c r="BW1021" i="1" a="1"/>
  <c r="BW1021" i="1" s="1"/>
  <c r="BV1020" i="1" a="1"/>
  <c r="BV1020" i="1" s="1"/>
  <c r="BX1017" i="1" a="1"/>
  <c r="BX1017" i="1" s="1"/>
  <c r="BW1016" i="1" a="1"/>
  <c r="BW1016" i="1" s="1"/>
  <c r="BU1015" i="1" a="1"/>
  <c r="BU1015" i="1" s="1"/>
  <c r="BT1014" i="1" a="1"/>
  <c r="BT1014" i="1" s="1"/>
  <c r="BV1011" i="1" a="1"/>
  <c r="BV1011" i="1" s="1"/>
  <c r="BU1010" i="1" a="1"/>
  <c r="BU1010" i="1" s="1"/>
  <c r="BX1008" i="1" a="1"/>
  <c r="BX1008" i="1" s="1"/>
  <c r="BX1007" i="1" a="1"/>
  <c r="BX1007" i="1" s="1"/>
  <c r="BW1005" i="1" a="1"/>
  <c r="BW1005" i="1" s="1"/>
  <c r="BW1004" i="1" a="1"/>
  <c r="BW1004" i="1" s="1"/>
  <c r="BV1002" i="1" a="1"/>
  <c r="BV1002" i="1" s="1"/>
  <c r="BW1000" i="1" a="1"/>
  <c r="BW1000" i="1" s="1"/>
  <c r="BW999" i="1" a="1"/>
  <c r="BW999" i="1" s="1"/>
  <c r="BX997" i="1" a="1"/>
  <c r="BX997" i="1" s="1"/>
  <c r="BT996" i="1" a="1"/>
  <c r="BT996" i="1" s="1"/>
  <c r="BU994" i="1" a="1"/>
  <c r="BU994" i="1" s="1"/>
  <c r="BU993" i="1" a="1"/>
  <c r="BU993" i="1" s="1"/>
  <c r="BV991" i="1" a="1"/>
  <c r="BV991" i="1" s="1"/>
  <c r="BW989" i="1" a="1"/>
  <c r="BW989" i="1" s="1"/>
  <c r="BX987" i="1" a="1"/>
  <c r="BX987" i="1" s="1"/>
  <c r="BX986" i="1" a="1"/>
  <c r="BX986" i="1" s="1"/>
  <c r="BT985" i="1" a="1"/>
  <c r="BT985" i="1" s="1"/>
  <c r="BU983" i="1" a="1"/>
  <c r="BU983" i="1" s="1"/>
  <c r="BV981" i="1" a="1"/>
  <c r="BV981" i="1" s="1"/>
  <c r="BW980" i="1" a="1"/>
  <c r="BW980" i="1" s="1"/>
  <c r="BX979" i="1" a="1"/>
  <c r="BX979" i="1" s="1"/>
  <c r="BT979" i="1" a="1"/>
  <c r="BT979" i="1" s="1"/>
  <c r="BU978" i="1" a="1"/>
  <c r="BU978" i="1" s="1"/>
  <c r="BV977" i="1" a="1"/>
  <c r="BV977" i="1" s="1"/>
  <c r="BW976" i="1" a="1"/>
  <c r="BW976" i="1" s="1"/>
  <c r="BX975" i="1" a="1"/>
  <c r="BX975" i="1" s="1"/>
  <c r="BT975" i="1" a="1"/>
  <c r="BT975" i="1" s="1"/>
  <c r="BU974" i="1" a="1"/>
  <c r="BU974" i="1" s="1"/>
  <c r="BV973" i="1" a="1"/>
  <c r="BV973" i="1" s="1"/>
  <c r="BW972" i="1" a="1"/>
  <c r="BW972" i="1" s="1"/>
  <c r="BX971" i="1" a="1"/>
  <c r="BX971" i="1" s="1"/>
  <c r="BT971" i="1" a="1"/>
  <c r="BT971" i="1" s="1"/>
  <c r="BU970" i="1" a="1"/>
  <c r="BU970" i="1" s="1"/>
  <c r="BV969" i="1" a="1"/>
  <c r="BV969" i="1" s="1"/>
  <c r="BW968" i="1" a="1"/>
  <c r="BW968" i="1" s="1"/>
  <c r="BX967" i="1" a="1"/>
  <c r="BX967" i="1" s="1"/>
  <c r="BT967" i="1" a="1"/>
  <c r="BT967" i="1" s="1"/>
  <c r="BU966" i="1" a="1"/>
  <c r="BU966" i="1" s="1"/>
  <c r="BV965" i="1" a="1"/>
  <c r="BV965" i="1" s="1"/>
  <c r="BW964" i="1" a="1"/>
  <c r="BW964" i="1" s="1"/>
  <c r="BX963" i="1" a="1"/>
  <c r="BX963" i="1" s="1"/>
  <c r="BX962" i="1" a="1"/>
  <c r="BX962" i="1" s="1"/>
  <c r="BU961" i="1" a="1"/>
  <c r="BU961" i="1" s="1"/>
  <c r="BW959" i="1" a="1"/>
  <c r="BW959" i="1" s="1"/>
  <c r="BT958" i="1" a="1"/>
  <c r="BT958" i="1" s="1"/>
  <c r="BV956" i="1" a="1"/>
  <c r="BV956" i="1" s="1"/>
  <c r="BX954" i="1" a="1"/>
  <c r="BX954" i="1" s="1"/>
  <c r="BU953" i="1" a="1"/>
  <c r="BU953" i="1" s="1"/>
  <c r="BW951" i="1" a="1"/>
  <c r="BW951" i="1" s="1"/>
  <c r="BT950" i="1" a="1"/>
  <c r="BT950" i="1" s="1"/>
  <c r="BV948" i="1" a="1"/>
  <c r="BV948" i="1" s="1"/>
  <c r="BT940" i="1" a="1"/>
  <c r="BT940" i="1" s="1"/>
  <c r="BW935" i="1" a="1"/>
  <c r="BW935" i="1" s="1"/>
  <c r="BV924" i="1" a="1"/>
  <c r="BV924" i="1" s="1"/>
  <c r="BT918" i="1" a="1"/>
  <c r="BT918" i="1" s="1"/>
  <c r="BW911" i="1" a="1"/>
  <c r="BW911" i="1" s="1"/>
  <c r="BX905" i="1" a="1"/>
  <c r="BX905" i="1" s="1"/>
  <c r="BT900" i="1" a="1"/>
  <c r="BT900" i="1" s="1"/>
  <c r="BU894" i="1" a="1"/>
  <c r="BU894" i="1" s="1"/>
  <c r="BW888" i="1" a="1"/>
  <c r="BW888" i="1" s="1"/>
  <c r="BT883" i="1" a="1"/>
  <c r="BT883" i="1" s="1"/>
  <c r="BU877" i="1" a="1"/>
  <c r="BU877" i="1" s="1"/>
  <c r="BW871" i="1" a="1"/>
  <c r="BW871" i="1" s="1"/>
  <c r="BX865" i="1" a="1"/>
  <c r="BX865" i="1" s="1"/>
  <c r="BW854" i="1" a="1"/>
  <c r="BW854" i="1" s="1"/>
  <c r="BW844" i="1" a="1"/>
  <c r="BW844" i="1" s="1"/>
  <c r="BX834" i="1" a="1"/>
  <c r="BX834" i="1" s="1"/>
  <c r="BU829" i="1" a="1"/>
  <c r="BU829" i="1" s="1"/>
  <c r="BW823" i="1" a="1"/>
  <c r="BW823" i="1" s="1"/>
  <c r="BX817" i="1" a="1"/>
  <c r="BX817" i="1" s="1"/>
  <c r="BT812" i="1" a="1"/>
  <c r="BT812" i="1" s="1"/>
  <c r="BU806" i="1" a="1"/>
  <c r="BU806" i="1" s="1"/>
  <c r="BV800" i="1" a="1"/>
  <c r="BV800" i="1" s="1"/>
  <c r="BX758" i="1" a="1"/>
  <c r="BX758" i="1" s="1"/>
  <c r="BU675" i="1" a="1"/>
  <c r="BU675" i="1" s="1"/>
  <c r="BT931" i="1" a="1"/>
  <c r="BT931" i="1" s="1"/>
  <c r="BU931" i="1" a="1"/>
  <c r="BU931" i="1" s="1"/>
  <c r="BV931" i="1" a="1"/>
  <c r="BV931" i="1" s="1"/>
  <c r="BW931" i="1" a="1"/>
  <c r="BW931" i="1" s="1"/>
  <c r="BX931" i="1" a="1"/>
  <c r="BX931" i="1" s="1"/>
  <c r="BQ891" i="1" a="1"/>
  <c r="BQ891" i="1" s="1"/>
  <c r="BU891" i="1" a="1"/>
  <c r="BU891" i="1" s="1"/>
  <c r="BW891" i="1" a="1"/>
  <c r="BW891" i="1" s="1"/>
  <c r="BX891" i="1" a="1"/>
  <c r="BX891" i="1" s="1"/>
  <c r="BV838" i="1" a="1"/>
  <c r="BV838" i="1" s="1"/>
  <c r="BX838" i="1" a="1"/>
  <c r="BX838" i="1" s="1"/>
  <c r="BT838" i="1" a="1"/>
  <c r="BT838" i="1" s="1"/>
  <c r="BQ782" i="1" a="1"/>
  <c r="BQ782" i="1" s="1"/>
  <c r="BV782" i="1" a="1"/>
  <c r="BV782" i="1" s="1"/>
  <c r="BW782" i="1" a="1"/>
  <c r="BW782" i="1" s="1"/>
  <c r="BX782" i="1" a="1"/>
  <c r="BX782" i="1" s="1"/>
  <c r="BT782" i="1" a="1"/>
  <c r="BT782" i="1" s="1"/>
  <c r="BO727" i="1" a="1"/>
  <c r="BO727" i="1" s="1"/>
  <c r="BT727" i="1" a="1"/>
  <c r="BT727" i="1" s="1"/>
  <c r="BU727" i="1" a="1"/>
  <c r="BU727" i="1" s="1"/>
  <c r="BW727" i="1" a="1"/>
  <c r="BW727" i="1" s="1"/>
  <c r="BX727" i="1" a="1"/>
  <c r="BX727" i="1" s="1"/>
  <c r="BV727" i="1" a="1"/>
  <c r="BV727" i="1" s="1"/>
  <c r="BW699" i="1" a="1"/>
  <c r="BW699" i="1" s="1"/>
  <c r="BX699" i="1" a="1"/>
  <c r="BX699" i="1" s="1"/>
  <c r="BT699" i="1" a="1"/>
  <c r="BT699" i="1" s="1"/>
  <c r="BV699" i="1" a="1"/>
  <c r="BV699" i="1" s="1"/>
  <c r="BU699" i="1" a="1"/>
  <c r="BU699" i="1" s="1"/>
  <c r="BT684" i="1" a="1"/>
  <c r="BT684" i="1" s="1"/>
  <c r="BV684" i="1" a="1"/>
  <c r="BV684" i="1" s="1"/>
  <c r="BW684" i="1" a="1"/>
  <c r="BW684" i="1" s="1"/>
  <c r="BU684" i="1" a="1"/>
  <c r="BU684" i="1" s="1"/>
  <c r="BX684" i="1" a="1"/>
  <c r="BX684" i="1" s="1"/>
  <c r="BQ666" i="1" a="1"/>
  <c r="BQ666" i="1" s="1"/>
  <c r="BV666" i="1" a="1"/>
  <c r="BV666" i="1" s="1"/>
  <c r="BW666" i="1" a="1"/>
  <c r="BW666" i="1" s="1"/>
  <c r="BX666" i="1" a="1"/>
  <c r="BX666" i="1" s="1"/>
  <c r="BT666" i="1" a="1"/>
  <c r="BT666" i="1" s="1"/>
  <c r="BU666" i="1" a="1"/>
  <c r="BU666" i="1" s="1"/>
  <c r="BR644" i="1" a="1"/>
  <c r="BR644" i="1" s="1"/>
  <c r="BU644" i="1" a="1"/>
  <c r="BU644" i="1" s="1"/>
  <c r="BV644" i="1" a="1"/>
  <c r="BV644" i="1" s="1"/>
  <c r="BW644" i="1" a="1"/>
  <c r="BW644" i="1" s="1"/>
  <c r="BX644" i="1" a="1"/>
  <c r="BX644" i="1" s="1"/>
  <c r="BT644" i="1" a="1"/>
  <c r="BT644" i="1" s="1"/>
  <c r="BT595" i="1" a="1"/>
  <c r="BT595" i="1" s="1"/>
  <c r="BU595" i="1" a="1"/>
  <c r="BU595" i="1" s="1"/>
  <c r="BV595" i="1" a="1"/>
  <c r="BV595" i="1" s="1"/>
  <c r="BW595" i="1" a="1"/>
  <c r="BW595" i="1" s="1"/>
  <c r="BX595" i="1" a="1"/>
  <c r="BX595" i="1" s="1"/>
  <c r="BQ570" i="1" a="1"/>
  <c r="BQ570" i="1" s="1"/>
  <c r="BT570" i="1" a="1"/>
  <c r="BT570" i="1" s="1"/>
  <c r="BU570" i="1" a="1"/>
  <c r="BU570" i="1" s="1"/>
  <c r="BV570" i="1" a="1"/>
  <c r="BV570" i="1" s="1"/>
  <c r="BW570" i="1" a="1"/>
  <c r="BW570" i="1" s="1"/>
  <c r="BT544" i="1" a="1"/>
  <c r="BT544" i="1" s="1"/>
  <c r="BU544" i="1" a="1"/>
  <c r="BU544" i="1" s="1"/>
  <c r="BV544" i="1" a="1"/>
  <c r="BV544" i="1" s="1"/>
  <c r="BW544" i="1" a="1"/>
  <c r="BW544" i="1" s="1"/>
  <c r="BX544" i="1" a="1"/>
  <c r="BX544" i="1" s="1"/>
  <c r="BP524" i="1" a="1"/>
  <c r="BP524" i="1" s="1"/>
  <c r="BT524" i="1" a="1"/>
  <c r="BT524" i="1" s="1"/>
  <c r="BU524" i="1" a="1"/>
  <c r="BU524" i="1" s="1"/>
  <c r="BV524" i="1" a="1"/>
  <c r="BV524" i="1" s="1"/>
  <c r="BW524" i="1" a="1"/>
  <c r="BW524" i="1" s="1"/>
  <c r="BX524" i="1" a="1"/>
  <c r="BX524" i="1" s="1"/>
  <c r="BR491" i="1" a="1"/>
  <c r="BR491" i="1" s="1"/>
  <c r="BU491" i="1" a="1"/>
  <c r="BU491" i="1" s="1"/>
  <c r="BV491" i="1" a="1"/>
  <c r="BV491" i="1" s="1"/>
  <c r="BW491" i="1" a="1"/>
  <c r="BW491" i="1" s="1"/>
  <c r="BX491" i="1" a="1"/>
  <c r="BX491" i="1" s="1"/>
  <c r="BT491" i="1" a="1"/>
  <c r="BT491" i="1" s="1"/>
  <c r="BT458" i="1" a="1"/>
  <c r="BT458" i="1" s="1"/>
  <c r="BU458" i="1" a="1"/>
  <c r="BU458" i="1" s="1"/>
  <c r="BV458" i="1" a="1"/>
  <c r="BV458" i="1" s="1"/>
  <c r="BW458" i="1" a="1"/>
  <c r="BW458" i="1" s="1"/>
  <c r="BX458" i="1" a="1"/>
  <c r="BX458" i="1" s="1"/>
  <c r="BQ439" i="1" a="1"/>
  <c r="BQ439" i="1" s="1"/>
  <c r="BT439" i="1" a="1"/>
  <c r="BT439" i="1" s="1"/>
  <c r="BU439" i="1" a="1"/>
  <c r="BU439" i="1" s="1"/>
  <c r="BV439" i="1" a="1"/>
  <c r="BV439" i="1" s="1"/>
  <c r="BX439" i="1" a="1"/>
  <c r="BX439" i="1" s="1"/>
  <c r="BW439" i="1" a="1"/>
  <c r="BW439" i="1" s="1"/>
  <c r="BP410" i="1" a="1"/>
  <c r="BP410" i="1" s="1"/>
  <c r="BU410" i="1" a="1"/>
  <c r="BU410" i="1" s="1"/>
  <c r="BV410" i="1" a="1"/>
  <c r="BV410" i="1" s="1"/>
  <c r="BW410" i="1" a="1"/>
  <c r="BW410" i="1" s="1"/>
  <c r="BX410" i="1" a="1"/>
  <c r="BX410" i="1" s="1"/>
  <c r="BT410" i="1" a="1"/>
  <c r="BT410" i="1" s="1"/>
  <c r="BO401" i="1" a="1"/>
  <c r="BO401" i="1" s="1"/>
  <c r="BV401" i="1" a="1"/>
  <c r="BV401" i="1" s="1"/>
  <c r="BW401" i="1" a="1"/>
  <c r="BW401" i="1" s="1"/>
  <c r="BX401" i="1" a="1"/>
  <c r="BX401" i="1" s="1"/>
  <c r="BU401" i="1" a="1"/>
  <c r="BU401" i="1" s="1"/>
  <c r="BT401" i="1" a="1"/>
  <c r="BT401" i="1" s="1"/>
  <c r="BQ361" i="1" a="1"/>
  <c r="BQ361" i="1" s="1"/>
  <c r="BX361" i="1" a="1"/>
  <c r="BX361" i="1" s="1"/>
  <c r="BT361" i="1" a="1"/>
  <c r="BT361" i="1" s="1"/>
  <c r="BU361" i="1" a="1"/>
  <c r="BU361" i="1" s="1"/>
  <c r="BV361" i="1" a="1"/>
  <c r="BV361" i="1" s="1"/>
  <c r="BW361" i="1" a="1"/>
  <c r="BW361" i="1" s="1"/>
  <c r="BQ341" i="1" a="1"/>
  <c r="BQ341" i="1" s="1"/>
  <c r="BX341" i="1" a="1"/>
  <c r="BX341" i="1" s="1"/>
  <c r="BT341" i="1" a="1"/>
  <c r="BT341" i="1" s="1"/>
  <c r="BU341" i="1" a="1"/>
  <c r="BU341" i="1" s="1"/>
  <c r="BW341" i="1" a="1"/>
  <c r="BW341" i="1" s="1"/>
  <c r="BV341" i="1" a="1"/>
  <c r="BV341" i="1" s="1"/>
  <c r="BV316" i="1" a="1"/>
  <c r="BV316" i="1" s="1"/>
  <c r="BW316" i="1" a="1"/>
  <c r="BW316" i="1" s="1"/>
  <c r="BX316" i="1" a="1"/>
  <c r="BX316" i="1" s="1"/>
  <c r="BT316" i="1" a="1"/>
  <c r="BT316" i="1" s="1"/>
  <c r="BU316" i="1" a="1"/>
  <c r="BU316" i="1" s="1"/>
  <c r="BV288" i="1" a="1"/>
  <c r="BV288" i="1" s="1"/>
  <c r="BW288" i="1" a="1"/>
  <c r="BW288" i="1" s="1"/>
  <c r="BU288" i="1" a="1"/>
  <c r="BU288" i="1" s="1"/>
  <c r="BX288" i="1" a="1"/>
  <c r="BX288" i="1" s="1"/>
  <c r="BT288" i="1" a="1"/>
  <c r="BT288" i="1" s="1"/>
  <c r="BW185" i="1" a="1"/>
  <c r="BW185" i="1" s="1"/>
  <c r="BX185" i="1" a="1"/>
  <c r="BX185" i="1" s="1"/>
  <c r="BT185" i="1" a="1"/>
  <c r="BT185" i="1" s="1"/>
  <c r="BU185" i="1" a="1"/>
  <c r="BU185" i="1" s="1"/>
  <c r="BV185" i="1" a="1"/>
  <c r="BV185" i="1" s="1"/>
  <c r="BR144" i="1" a="1"/>
  <c r="BR144" i="1" s="1"/>
  <c r="BX144" i="1" a="1"/>
  <c r="BX144" i="1" s="1"/>
  <c r="BU144" i="1" a="1"/>
  <c r="BU144" i="1" s="1"/>
  <c r="BV144" i="1" a="1"/>
  <c r="BV144" i="1" s="1"/>
  <c r="BT144" i="1" a="1"/>
  <c r="BT144" i="1" s="1"/>
  <c r="BW144" i="1" a="1"/>
  <c r="BW144" i="1" s="1"/>
  <c r="BP120" i="1" a="1"/>
  <c r="BP120" i="1" s="1"/>
  <c r="BT120" i="1" a="1"/>
  <c r="BT120" i="1" s="1"/>
  <c r="BU120" i="1" a="1"/>
  <c r="BU120" i="1" s="1"/>
  <c r="BW120" i="1" a="1"/>
  <c r="BW120" i="1" s="1"/>
  <c r="BV120" i="1" a="1"/>
  <c r="BV120" i="1" s="1"/>
  <c r="BX120" i="1" a="1"/>
  <c r="BX120" i="1" s="1"/>
  <c r="BQ47" i="1" a="1"/>
  <c r="BQ47" i="1" s="1"/>
  <c r="BT47" i="1" a="1"/>
  <c r="BT47" i="1" s="1"/>
  <c r="BU47" i="1" a="1"/>
  <c r="BU47" i="1" s="1"/>
  <c r="BV47" i="1" a="1"/>
  <c r="BV47" i="1" s="1"/>
  <c r="BW47" i="1" a="1"/>
  <c r="BW47" i="1" s="1"/>
  <c r="BX47" i="1" a="1"/>
  <c r="BX47" i="1" s="1"/>
  <c r="BT26" i="1" a="1"/>
  <c r="BT26" i="1" s="1"/>
  <c r="BU26" i="1" a="1"/>
  <c r="BU26" i="1" s="1"/>
  <c r="BV26" i="1" a="1"/>
  <c r="BV26" i="1" s="1"/>
  <c r="BW26" i="1" a="1"/>
  <c r="BW26" i="1" s="1"/>
  <c r="BX26" i="1" a="1"/>
  <c r="BX26" i="1" s="1"/>
  <c r="BO943" i="1" a="1"/>
  <c r="BO943" i="1" s="1"/>
  <c r="BV943" i="1" a="1"/>
  <c r="BV943" i="1" s="1"/>
  <c r="BX943" i="1" a="1"/>
  <c r="BX943" i="1" s="1"/>
  <c r="BT943" i="1" a="1"/>
  <c r="BT943" i="1" s="1"/>
  <c r="BX941" i="1" a="1"/>
  <c r="BX941" i="1" s="1"/>
  <c r="BU941" i="1" a="1"/>
  <c r="BU941" i="1" s="1"/>
  <c r="BV941" i="1" a="1"/>
  <c r="BV941" i="1" s="1"/>
  <c r="BW930" i="1" a="1"/>
  <c r="BW930" i="1" s="1"/>
  <c r="BT930" i="1" a="1"/>
  <c r="BT930" i="1" s="1"/>
  <c r="BU930" i="1" a="1"/>
  <c r="BU930" i="1" s="1"/>
  <c r="BQ920" i="1" a="1"/>
  <c r="BQ920" i="1" s="1"/>
  <c r="BT920" i="1" a="1"/>
  <c r="BT920" i="1" s="1"/>
  <c r="BU920" i="1" a="1"/>
  <c r="BU920" i="1" s="1"/>
  <c r="BV920" i="1" a="1"/>
  <c r="BV920" i="1" s="1"/>
  <c r="BW920" i="1" a="1"/>
  <c r="BW920" i="1" s="1"/>
  <c r="BT912" i="1" a="1"/>
  <c r="BT912" i="1" s="1"/>
  <c r="BU912" i="1" a="1"/>
  <c r="BU912" i="1" s="1"/>
  <c r="BV912" i="1" a="1"/>
  <c r="BV912" i="1" s="1"/>
  <c r="BW912" i="1" a="1"/>
  <c r="BW912" i="1" s="1"/>
  <c r="BO910" i="1" a="1"/>
  <c r="BO910" i="1" s="1"/>
  <c r="BU910" i="1" a="1"/>
  <c r="BU910" i="1" s="1"/>
  <c r="BV910" i="1" a="1"/>
  <c r="BV910" i="1" s="1"/>
  <c r="BW910" i="1" a="1"/>
  <c r="BW910" i="1" s="1"/>
  <c r="BX910" i="1" a="1"/>
  <c r="BX910" i="1" s="1"/>
  <c r="BV908" i="1" a="1"/>
  <c r="BV908" i="1" s="1"/>
  <c r="BX908" i="1" a="1"/>
  <c r="BX908" i="1" s="1"/>
  <c r="BT908" i="1" a="1"/>
  <c r="BT908" i="1" s="1"/>
  <c r="BT903" i="1" a="1"/>
  <c r="BT903" i="1" s="1"/>
  <c r="BU903" i="1" a="1"/>
  <c r="BU903" i="1" s="1"/>
  <c r="BV903" i="1" a="1"/>
  <c r="BV903" i="1" s="1"/>
  <c r="BW903" i="1" a="1"/>
  <c r="BW903" i="1" s="1"/>
  <c r="BR901" i="1" a="1"/>
  <c r="BR901" i="1" s="1"/>
  <c r="BU901" i="1" a="1"/>
  <c r="BU901" i="1" s="1"/>
  <c r="BW901" i="1" a="1"/>
  <c r="BW901" i="1" s="1"/>
  <c r="BX901" i="1" a="1"/>
  <c r="BX901" i="1" s="1"/>
  <c r="BQ899" i="1" a="1"/>
  <c r="BQ899" i="1" s="1"/>
  <c r="BX899" i="1" a="1"/>
  <c r="BX899" i="1" s="1"/>
  <c r="BT899" i="1" a="1"/>
  <c r="BT899" i="1" s="1"/>
  <c r="BU899" i="1" a="1"/>
  <c r="BU899" i="1" s="1"/>
  <c r="BV899" i="1" a="1"/>
  <c r="BV899" i="1" s="1"/>
  <c r="BO892" i="1" a="1"/>
  <c r="BO892" i="1" s="1"/>
  <c r="BX892" i="1" a="1"/>
  <c r="BX892" i="1" s="1"/>
  <c r="BT892" i="1" a="1"/>
  <c r="BT892" i="1" s="1"/>
  <c r="BU892" i="1" a="1"/>
  <c r="BU892" i="1" s="1"/>
  <c r="BV892" i="1" a="1"/>
  <c r="BV892" i="1" s="1"/>
  <c r="BO890" i="1" a="1"/>
  <c r="BO890" i="1" s="1"/>
  <c r="BU890" i="1" a="1"/>
  <c r="BU890" i="1" s="1"/>
  <c r="BV890" i="1" a="1"/>
  <c r="BV890" i="1" s="1"/>
  <c r="BW890" i="1" a="1"/>
  <c r="BW890" i="1" s="1"/>
  <c r="BX890" i="1" a="1"/>
  <c r="BX890" i="1" s="1"/>
  <c r="BT866" i="1" a="1"/>
  <c r="BT866" i="1" s="1"/>
  <c r="BU866" i="1" a="1"/>
  <c r="BU866" i="1" s="1"/>
  <c r="BV866" i="1" a="1"/>
  <c r="BV866" i="1" s="1"/>
  <c r="BW866" i="1" a="1"/>
  <c r="BW866" i="1" s="1"/>
  <c r="BX866" i="1" a="1"/>
  <c r="BX866" i="1" s="1"/>
  <c r="BQ864" i="1" a="1"/>
  <c r="BQ864" i="1" s="1"/>
  <c r="BW864" i="1" a="1"/>
  <c r="BW864" i="1" s="1"/>
  <c r="BX864" i="1" a="1"/>
  <c r="BX864" i="1" s="1"/>
  <c r="BT864" i="1" a="1"/>
  <c r="BT864" i="1" s="1"/>
  <c r="BO859" i="1" a="1"/>
  <c r="BO859" i="1" s="1"/>
  <c r="BO843" i="1" a="1"/>
  <c r="BO843" i="1" s="1"/>
  <c r="BU843" i="1" a="1"/>
  <c r="BU843" i="1" s="1"/>
  <c r="BW843" i="1" a="1"/>
  <c r="BW843" i="1" s="1"/>
  <c r="BX843" i="1" a="1"/>
  <c r="BX843" i="1" s="1"/>
  <c r="BV837" i="1" a="1"/>
  <c r="BV837" i="1" s="1"/>
  <c r="BW837" i="1" a="1"/>
  <c r="BW837" i="1" s="1"/>
  <c r="BX837" i="1" a="1"/>
  <c r="BX837" i="1" s="1"/>
  <c r="BO828" i="1" a="1"/>
  <c r="BO828" i="1" s="1"/>
  <c r="BT828" i="1" a="1"/>
  <c r="BT828" i="1" s="1"/>
  <c r="BU828" i="1" a="1"/>
  <c r="BU828" i="1" s="1"/>
  <c r="BV828" i="1" a="1"/>
  <c r="BV828" i="1" s="1"/>
  <c r="BW828" i="1" a="1"/>
  <c r="BW828" i="1" s="1"/>
  <c r="BO816" i="1" a="1"/>
  <c r="BO816" i="1" s="1"/>
  <c r="BU816" i="1" a="1"/>
  <c r="BU816" i="1" s="1"/>
  <c r="BW816" i="1" a="1"/>
  <c r="BW816" i="1" s="1"/>
  <c r="BX816" i="1" a="1"/>
  <c r="BX816" i="1" s="1"/>
  <c r="BO814" i="1" a="1"/>
  <c r="BO814" i="1" s="1"/>
  <c r="BW814" i="1" a="1"/>
  <c r="BW814" i="1" s="1"/>
  <c r="BT814" i="1" a="1"/>
  <c r="BT814" i="1" s="1"/>
  <c r="BU814" i="1" a="1"/>
  <c r="BU814" i="1" s="1"/>
  <c r="BS810" i="1" a="1"/>
  <c r="BS810" i="1" s="1"/>
  <c r="BV810" i="1" a="1"/>
  <c r="BV810" i="1" s="1"/>
  <c r="BX810" i="1" a="1"/>
  <c r="BX810" i="1" s="1"/>
  <c r="BT810" i="1" a="1"/>
  <c r="BT810" i="1" s="1"/>
  <c r="BP796" i="1" a="1"/>
  <c r="BP796" i="1" s="1"/>
  <c r="BT796" i="1" a="1"/>
  <c r="BT796" i="1" s="1"/>
  <c r="BU796" i="1" a="1"/>
  <c r="BU796" i="1" s="1"/>
  <c r="BV796" i="1" a="1"/>
  <c r="BV796" i="1" s="1"/>
  <c r="BW796" i="1" a="1"/>
  <c r="BW796" i="1" s="1"/>
  <c r="BX796" i="1" a="1"/>
  <c r="BX796" i="1" s="1"/>
  <c r="BT780" i="1" a="1"/>
  <c r="BT780" i="1" s="1"/>
  <c r="BU780" i="1" a="1"/>
  <c r="BU780" i="1" s="1"/>
  <c r="BV780" i="1" a="1"/>
  <c r="BV780" i="1" s="1"/>
  <c r="BW780" i="1" a="1"/>
  <c r="BW780" i="1" s="1"/>
  <c r="BX780" i="1" a="1"/>
  <c r="BX780" i="1" s="1"/>
  <c r="BT764" i="1" a="1"/>
  <c r="BT764" i="1" s="1"/>
  <c r="BU764" i="1" a="1"/>
  <c r="BU764" i="1" s="1"/>
  <c r="BV764" i="1" a="1"/>
  <c r="BV764" i="1" s="1"/>
  <c r="BW764" i="1" a="1"/>
  <c r="BW764" i="1" s="1"/>
  <c r="BO747" i="1" a="1"/>
  <c r="BO747" i="1" s="1"/>
  <c r="BV747" i="1" a="1"/>
  <c r="BV747" i="1" s="1"/>
  <c r="BX747" i="1" a="1"/>
  <c r="BX747" i="1" s="1"/>
  <c r="BU747" i="1" a="1"/>
  <c r="BU747" i="1" s="1"/>
  <c r="BT747" i="1" a="1"/>
  <c r="BT747" i="1" s="1"/>
  <c r="BW747" i="1" a="1"/>
  <c r="BW747" i="1" s="1"/>
  <c r="BT740" i="1" a="1"/>
  <c r="BT740" i="1" s="1"/>
  <c r="BU740" i="1" a="1"/>
  <c r="BU740" i="1" s="1"/>
  <c r="BV740" i="1" a="1"/>
  <c r="BV740" i="1" s="1"/>
  <c r="BX740" i="1" a="1"/>
  <c r="BX740" i="1" s="1"/>
  <c r="BW740" i="1" a="1"/>
  <c r="BW740" i="1" s="1"/>
  <c r="BO731" i="1" a="1"/>
  <c r="BO731" i="1" s="1"/>
  <c r="BW731" i="1" a="1"/>
  <c r="BW731" i="1" s="1"/>
  <c r="BX731" i="1" a="1"/>
  <c r="BX731" i="1" s="1"/>
  <c r="BT731" i="1" a="1"/>
  <c r="BT731" i="1" s="1"/>
  <c r="BV731" i="1" a="1"/>
  <c r="BV731" i="1" s="1"/>
  <c r="BU731" i="1" a="1"/>
  <c r="BU731" i="1" s="1"/>
  <c r="BT724" i="1" a="1"/>
  <c r="BT724" i="1" s="1"/>
  <c r="BV724" i="1" a="1"/>
  <c r="BV724" i="1" s="1"/>
  <c r="BW724" i="1" a="1"/>
  <c r="BW724" i="1" s="1"/>
  <c r="BU724" i="1" a="1"/>
  <c r="BU724" i="1" s="1"/>
  <c r="BX724" i="1" a="1"/>
  <c r="BX724" i="1" s="1"/>
  <c r="BT722" i="1" a="1"/>
  <c r="BT722" i="1" s="1"/>
  <c r="BU722" i="1" a="1"/>
  <c r="BU722" i="1" s="1"/>
  <c r="BV722" i="1" a="1"/>
  <c r="BV722" i="1" s="1"/>
  <c r="BX722" i="1" a="1"/>
  <c r="BX722" i="1" s="1"/>
  <c r="BW722" i="1" a="1"/>
  <c r="BW722" i="1" s="1"/>
  <c r="BS711" i="1" a="1"/>
  <c r="BS711" i="1" s="1"/>
  <c r="BT711" i="1" a="1"/>
  <c r="BT711" i="1" s="1"/>
  <c r="BU711" i="1" a="1"/>
  <c r="BU711" i="1" s="1"/>
  <c r="BW711" i="1" a="1"/>
  <c r="BW711" i="1" s="1"/>
  <c r="BX711" i="1" a="1"/>
  <c r="BX711" i="1" s="1"/>
  <c r="BV711" i="1" a="1"/>
  <c r="BV711" i="1" s="1"/>
  <c r="BT698" i="1" a="1"/>
  <c r="BT698" i="1" s="1"/>
  <c r="BU698" i="1" a="1"/>
  <c r="BU698" i="1" s="1"/>
  <c r="BV698" i="1" a="1"/>
  <c r="BV698" i="1" s="1"/>
  <c r="BX698" i="1" a="1"/>
  <c r="BX698" i="1" s="1"/>
  <c r="BW698" i="1" a="1"/>
  <c r="BW698" i="1" s="1"/>
  <c r="BP676" i="1" a="1"/>
  <c r="BP676" i="1" s="1"/>
  <c r="BT676" i="1" a="1"/>
  <c r="BT676" i="1" s="1"/>
  <c r="BV676" i="1" a="1"/>
  <c r="BV676" i="1" s="1"/>
  <c r="BW676" i="1" a="1"/>
  <c r="BW676" i="1" s="1"/>
  <c r="BU676" i="1" a="1"/>
  <c r="BU676" i="1" s="1"/>
  <c r="BX676" i="1" a="1"/>
  <c r="BX676" i="1" s="1"/>
  <c r="BT674" i="1" a="1"/>
  <c r="BT674" i="1" s="1"/>
  <c r="BU674" i="1" a="1"/>
  <c r="BU674" i="1" s="1"/>
  <c r="BV674" i="1" a="1"/>
  <c r="BV674" i="1" s="1"/>
  <c r="BX674" i="1" a="1"/>
  <c r="BX674" i="1" s="1"/>
  <c r="BW674" i="1" a="1"/>
  <c r="BW674" i="1" s="1"/>
  <c r="BP663" i="1" a="1"/>
  <c r="BP663" i="1" s="1"/>
  <c r="BX663" i="1" a="1"/>
  <c r="BX663" i="1" s="1"/>
  <c r="BT663" i="1" a="1"/>
  <c r="BT663" i="1" s="1"/>
  <c r="BU663" i="1" a="1"/>
  <c r="BU663" i="1" s="1"/>
  <c r="BW663" i="1" a="1"/>
  <c r="BW663" i="1" s="1"/>
  <c r="BO661" i="1" a="1"/>
  <c r="BO661" i="1" s="1"/>
  <c r="BT661" i="1" a="1"/>
  <c r="BT661" i="1" s="1"/>
  <c r="BU661" i="1" a="1"/>
  <c r="BU661" i="1" s="1"/>
  <c r="BW661" i="1" a="1"/>
  <c r="BW661" i="1" s="1"/>
  <c r="BX661" i="1" a="1"/>
  <c r="BX661" i="1" s="1"/>
  <c r="BV661" i="1" a="1"/>
  <c r="BV661" i="1" s="1"/>
  <c r="BX651" i="1" a="1"/>
  <c r="BX651" i="1" s="1"/>
  <c r="BU651" i="1" a="1"/>
  <c r="BU651" i="1" s="1"/>
  <c r="BW651" i="1" a="1"/>
  <c r="BW651" i="1" s="1"/>
  <c r="BT651" i="1" a="1"/>
  <c r="BT651" i="1" s="1"/>
  <c r="BV651" i="1" a="1"/>
  <c r="BV651" i="1" s="1"/>
  <c r="BT643" i="1" a="1"/>
  <c r="BT643" i="1" s="1"/>
  <c r="BU643" i="1" a="1"/>
  <c r="BU643" i="1" s="1"/>
  <c r="BV643" i="1" a="1"/>
  <c r="BV643" i="1" s="1"/>
  <c r="BW643" i="1" a="1"/>
  <c r="BW643" i="1" s="1"/>
  <c r="BX643" i="1" a="1"/>
  <c r="BX643" i="1" s="1"/>
  <c r="BR636" i="1" a="1"/>
  <c r="BR636" i="1" s="1"/>
  <c r="BX636" i="1" a="1"/>
  <c r="BX636" i="1" s="1"/>
  <c r="BU636" i="1" a="1"/>
  <c r="BU636" i="1" s="1"/>
  <c r="BV636" i="1" a="1"/>
  <c r="BV636" i="1" s="1"/>
  <c r="BW636" i="1" a="1"/>
  <c r="BW636" i="1" s="1"/>
  <c r="BT636" i="1" a="1"/>
  <c r="BT636" i="1" s="1"/>
  <c r="BX632" i="1" a="1"/>
  <c r="BX632" i="1" s="1"/>
  <c r="BT632" i="1" a="1"/>
  <c r="BT632" i="1" s="1"/>
  <c r="BV632" i="1" a="1"/>
  <c r="BV632" i="1" s="1"/>
  <c r="BU632" i="1" a="1"/>
  <c r="BU632" i="1" s="1"/>
  <c r="BO625" i="1" a="1"/>
  <c r="BO625" i="1" s="1"/>
  <c r="BW625" i="1" a="1"/>
  <c r="BW625" i="1" s="1"/>
  <c r="BX625" i="1" a="1"/>
  <c r="BX625" i="1" s="1"/>
  <c r="BT625" i="1" a="1"/>
  <c r="BT625" i="1" s="1"/>
  <c r="BU625" i="1" a="1"/>
  <c r="BU625" i="1" s="1"/>
  <c r="BV625" i="1" a="1"/>
  <c r="BV625" i="1" s="1"/>
  <c r="BW619" i="1" a="1"/>
  <c r="BW619" i="1" s="1"/>
  <c r="BX619" i="1" a="1"/>
  <c r="BX619" i="1" s="1"/>
  <c r="BU619" i="1" a="1"/>
  <c r="BU619" i="1" s="1"/>
  <c r="BT619" i="1" a="1"/>
  <c r="BT619" i="1" s="1"/>
  <c r="BV619" i="1" a="1"/>
  <c r="BV619" i="1" s="1"/>
  <c r="BO617" i="1" a="1"/>
  <c r="BO617" i="1" s="1"/>
  <c r="BV617" i="1" a="1"/>
  <c r="BV617" i="1" s="1"/>
  <c r="BW617" i="1" a="1"/>
  <c r="BW617" i="1" s="1"/>
  <c r="BU617" i="1" a="1"/>
  <c r="BU617" i="1" s="1"/>
  <c r="BT617" i="1" a="1"/>
  <c r="BT617" i="1" s="1"/>
  <c r="BX617" i="1" a="1"/>
  <c r="BX617" i="1" s="1"/>
  <c r="BO608" i="1" a="1"/>
  <c r="BO608" i="1" s="1"/>
  <c r="BX608" i="1" a="1"/>
  <c r="BX608" i="1" s="1"/>
  <c r="BT608" i="1" a="1"/>
  <c r="BT608" i="1" s="1"/>
  <c r="BU608" i="1" a="1"/>
  <c r="BU608" i="1" s="1"/>
  <c r="BV608" i="1" a="1"/>
  <c r="BV608" i="1" s="1"/>
  <c r="BW608" i="1" a="1"/>
  <c r="BW608" i="1" s="1"/>
  <c r="BP606" i="1" a="1"/>
  <c r="BP606" i="1" s="1"/>
  <c r="BV606" i="1" a="1"/>
  <c r="BV606" i="1" s="1"/>
  <c r="BW606" i="1" a="1"/>
  <c r="BW606" i="1" s="1"/>
  <c r="BX606" i="1" a="1"/>
  <c r="BX606" i="1" s="1"/>
  <c r="BU606" i="1" a="1"/>
  <c r="BU606" i="1" s="1"/>
  <c r="BT606" i="1" a="1"/>
  <c r="BT606" i="1" s="1"/>
  <c r="BT604" i="1" a="1"/>
  <c r="BT604" i="1" s="1"/>
  <c r="BU604" i="1" a="1"/>
  <c r="BU604" i="1" s="1"/>
  <c r="BV604" i="1" a="1"/>
  <c r="BV604" i="1" s="1"/>
  <c r="BW604" i="1" a="1"/>
  <c r="BW604" i="1" s="1"/>
  <c r="BO590" i="1" a="1"/>
  <c r="BO590" i="1" s="1"/>
  <c r="BU590" i="1" a="1"/>
  <c r="BU590" i="1" s="1"/>
  <c r="BV590" i="1" a="1"/>
  <c r="BV590" i="1" s="1"/>
  <c r="BW590" i="1" a="1"/>
  <c r="BW590" i="1" s="1"/>
  <c r="BX590" i="1" a="1"/>
  <c r="BX590" i="1" s="1"/>
  <c r="BT590" i="1" a="1"/>
  <c r="BT590" i="1" s="1"/>
  <c r="BV588" i="1" a="1"/>
  <c r="BV588" i="1" s="1"/>
  <c r="BW588" i="1" a="1"/>
  <c r="BW588" i="1" s="1"/>
  <c r="BX588" i="1" a="1"/>
  <c r="BX588" i="1" s="1"/>
  <c r="BU588" i="1" a="1"/>
  <c r="BU588" i="1" s="1"/>
  <c r="BT588" i="1" a="1"/>
  <c r="BT588" i="1" s="1"/>
  <c r="BR569" i="1" a="1"/>
  <c r="BR569" i="1" s="1"/>
  <c r="BT569" i="1" a="1"/>
  <c r="BT569" i="1" s="1"/>
  <c r="BU569" i="1" a="1"/>
  <c r="BU569" i="1" s="1"/>
  <c r="BX569" i="1" a="1"/>
  <c r="BX569" i="1" s="1"/>
  <c r="BV569" i="1" a="1"/>
  <c r="BV569" i="1" s="1"/>
  <c r="BW569" i="1" a="1"/>
  <c r="BW569" i="1" s="1"/>
  <c r="BQ562" i="1" a="1"/>
  <c r="BQ562" i="1" s="1"/>
  <c r="BV562" i="1" a="1"/>
  <c r="BV562" i="1" s="1"/>
  <c r="BW562" i="1" a="1"/>
  <c r="BW562" i="1" s="1"/>
  <c r="BX562" i="1" a="1"/>
  <c r="BX562" i="1" s="1"/>
  <c r="BU562" i="1" a="1"/>
  <c r="BU562" i="1" s="1"/>
  <c r="BT562" i="1" a="1"/>
  <c r="BT562" i="1" s="1"/>
  <c r="BU560" i="1" a="1"/>
  <c r="BU560" i="1" s="1"/>
  <c r="BV560" i="1" a="1"/>
  <c r="BV560" i="1" s="1"/>
  <c r="BW560" i="1" a="1"/>
  <c r="BW560" i="1" s="1"/>
  <c r="BT560" i="1" a="1"/>
  <c r="BT560" i="1" s="1"/>
  <c r="BX560" i="1" a="1"/>
  <c r="BX560" i="1" s="1"/>
  <c r="BX558" i="1" a="1"/>
  <c r="BX558" i="1" s="1"/>
  <c r="BT558" i="1" a="1"/>
  <c r="BT558" i="1" s="1"/>
  <c r="BU558" i="1" a="1"/>
  <c r="BU558" i="1" s="1"/>
  <c r="BV558" i="1" a="1"/>
  <c r="BV558" i="1" s="1"/>
  <c r="BW558" i="1" a="1"/>
  <c r="BW558" i="1" s="1"/>
  <c r="BR543" i="1" a="1"/>
  <c r="BR543" i="1" s="1"/>
  <c r="BX543" i="1" a="1"/>
  <c r="BX543" i="1" s="1"/>
  <c r="BT543" i="1" a="1"/>
  <c r="BT543" i="1" s="1"/>
  <c r="BW543" i="1" a="1"/>
  <c r="BW543" i="1" s="1"/>
  <c r="BU543" i="1" a="1"/>
  <c r="BU543" i="1" s="1"/>
  <c r="BV543" i="1" a="1"/>
  <c r="BV543" i="1" s="1"/>
  <c r="BV541" i="1" a="1"/>
  <c r="BV541" i="1" s="1"/>
  <c r="BW541" i="1" a="1"/>
  <c r="BW541" i="1" s="1"/>
  <c r="BX541" i="1" a="1"/>
  <c r="BX541" i="1" s="1"/>
  <c r="BU541" i="1" a="1"/>
  <c r="BU541" i="1" s="1"/>
  <c r="BT541" i="1" a="1"/>
  <c r="BT541" i="1" s="1"/>
  <c r="BO539" i="1" a="1"/>
  <c r="BO539" i="1" s="1"/>
  <c r="BT539" i="1" a="1"/>
  <c r="BT539" i="1" s="1"/>
  <c r="BU539" i="1" a="1"/>
  <c r="BU539" i="1" s="1"/>
  <c r="BV539" i="1" a="1"/>
  <c r="BV539" i="1" s="1"/>
  <c r="BW539" i="1" a="1"/>
  <c r="BW539" i="1" s="1"/>
  <c r="BX539" i="1" a="1"/>
  <c r="BX539" i="1" s="1"/>
  <c r="BX527" i="1" a="1"/>
  <c r="BX527" i="1" s="1"/>
  <c r="BT527" i="1" a="1"/>
  <c r="BT527" i="1" s="1"/>
  <c r="BU527" i="1" a="1"/>
  <c r="BU527" i="1" s="1"/>
  <c r="BW527" i="1" a="1"/>
  <c r="BW527" i="1" s="1"/>
  <c r="BV527" i="1" a="1"/>
  <c r="BV527" i="1" s="1"/>
  <c r="BQ521" i="1" a="1"/>
  <c r="BQ521" i="1" s="1"/>
  <c r="BW521" i="1" a="1"/>
  <c r="BW521" i="1" s="1"/>
  <c r="BX521" i="1" a="1"/>
  <c r="BX521" i="1" s="1"/>
  <c r="BT521" i="1" a="1"/>
  <c r="BT521" i="1" s="1"/>
  <c r="BV521" i="1" a="1"/>
  <c r="BV521" i="1" s="1"/>
  <c r="BU521" i="1" a="1"/>
  <c r="BU521" i="1" s="1"/>
  <c r="BR503" i="1" a="1"/>
  <c r="BR503" i="1" s="1"/>
  <c r="BX503" i="1" a="1"/>
  <c r="BX503" i="1" s="1"/>
  <c r="BT503" i="1" a="1"/>
  <c r="BT503" i="1" s="1"/>
  <c r="BW503" i="1" a="1"/>
  <c r="BW503" i="1" s="1"/>
  <c r="BU503" i="1" a="1"/>
  <c r="BU503" i="1" s="1"/>
  <c r="BV503" i="1" a="1"/>
  <c r="BV503" i="1" s="1"/>
  <c r="BQ501" i="1" a="1"/>
  <c r="BQ501" i="1" s="1"/>
  <c r="BT501" i="1" a="1"/>
  <c r="BT501" i="1" s="1"/>
  <c r="BU501" i="1" a="1"/>
  <c r="BU501" i="1" s="1"/>
  <c r="BV501" i="1" a="1"/>
  <c r="BV501" i="1" s="1"/>
  <c r="BX501" i="1" a="1"/>
  <c r="BX501" i="1" s="1"/>
  <c r="BW501" i="1" a="1"/>
  <c r="BW501" i="1" s="1"/>
  <c r="BP496" i="1" a="1"/>
  <c r="BP496" i="1" s="1"/>
  <c r="BT496" i="1" a="1"/>
  <c r="BT496" i="1" s="1"/>
  <c r="BU496" i="1" a="1"/>
  <c r="BU496" i="1" s="1"/>
  <c r="BV496" i="1" a="1"/>
  <c r="BV496" i="1" s="1"/>
  <c r="BW496" i="1" a="1"/>
  <c r="BW496" i="1" s="1"/>
  <c r="BX496" i="1" a="1"/>
  <c r="BX496" i="1" s="1"/>
  <c r="BO494" i="1" a="1"/>
  <c r="BO494" i="1" s="1"/>
  <c r="BV494" i="1" a="1"/>
  <c r="BV494" i="1" s="1"/>
  <c r="BW494" i="1" a="1"/>
  <c r="BW494" i="1" s="1"/>
  <c r="BX494" i="1" a="1"/>
  <c r="BX494" i="1" s="1"/>
  <c r="BU494" i="1" a="1"/>
  <c r="BU494" i="1" s="1"/>
  <c r="BT494" i="1" a="1"/>
  <c r="BT494" i="1" s="1"/>
  <c r="BO492" i="1" a="1"/>
  <c r="BO492" i="1" s="1"/>
  <c r="BX492" i="1" a="1"/>
  <c r="BX492" i="1" s="1"/>
  <c r="BT492" i="1" a="1"/>
  <c r="BT492" i="1" s="1"/>
  <c r="BW492" i="1" a="1"/>
  <c r="BW492" i="1" s="1"/>
  <c r="BU492" i="1" a="1"/>
  <c r="BU492" i="1" s="1"/>
  <c r="BV492" i="1" a="1"/>
  <c r="BV492" i="1" s="1"/>
  <c r="BT488" i="1" a="1"/>
  <c r="BT488" i="1" s="1"/>
  <c r="BU488" i="1" a="1"/>
  <c r="BU488" i="1" s="1"/>
  <c r="BV488" i="1" a="1"/>
  <c r="BV488" i="1" s="1"/>
  <c r="BW488" i="1" a="1"/>
  <c r="BW488" i="1" s="1"/>
  <c r="BX488" i="1" a="1"/>
  <c r="BX488" i="1" s="1"/>
  <c r="BR483" i="1" a="1"/>
  <c r="BR483" i="1" s="1"/>
  <c r="BU483" i="1" a="1"/>
  <c r="BU483" i="1" s="1"/>
  <c r="BV483" i="1" a="1"/>
  <c r="BV483" i="1" s="1"/>
  <c r="BW483" i="1" a="1"/>
  <c r="BW483" i="1" s="1"/>
  <c r="BX483" i="1" a="1"/>
  <c r="BX483" i="1" s="1"/>
  <c r="BT483" i="1" a="1"/>
  <c r="BT483" i="1" s="1"/>
  <c r="BW481" i="1" a="1"/>
  <c r="BW481" i="1" s="1"/>
  <c r="BX481" i="1" a="1"/>
  <c r="BX481" i="1" s="1"/>
  <c r="BV481" i="1" a="1"/>
  <c r="BV481" i="1" s="1"/>
  <c r="BT481" i="1" a="1"/>
  <c r="BT481" i="1" s="1"/>
  <c r="BU481" i="1" a="1"/>
  <c r="BU481" i="1" s="1"/>
  <c r="BP479" i="1" a="1"/>
  <c r="BP479" i="1" s="1"/>
  <c r="BT479" i="1" a="1"/>
  <c r="BT479" i="1" s="1"/>
  <c r="BU479" i="1" a="1"/>
  <c r="BU479" i="1" s="1"/>
  <c r="BX479" i="1" a="1"/>
  <c r="BX479" i="1" s="1"/>
  <c r="BV479" i="1" a="1"/>
  <c r="BV479" i="1" s="1"/>
  <c r="BW479" i="1" a="1"/>
  <c r="BW479" i="1" s="1"/>
  <c r="BQ465" i="1" a="1"/>
  <c r="BQ465" i="1" s="1"/>
  <c r="BW465" i="1" a="1"/>
  <c r="BW465" i="1" s="1"/>
  <c r="BX465" i="1" a="1"/>
  <c r="BX465" i="1" s="1"/>
  <c r="BV465" i="1" a="1"/>
  <c r="BV465" i="1" s="1"/>
  <c r="BT465" i="1" a="1"/>
  <c r="BT465" i="1" s="1"/>
  <c r="BU465" i="1" a="1"/>
  <c r="BU465" i="1" s="1"/>
  <c r="BT463" i="1" a="1"/>
  <c r="BT463" i="1" s="1"/>
  <c r="BU463" i="1" a="1"/>
  <c r="BU463" i="1" s="1"/>
  <c r="BX463" i="1" a="1"/>
  <c r="BX463" i="1" s="1"/>
  <c r="BW463" i="1" a="1"/>
  <c r="BW463" i="1" s="1"/>
  <c r="BV463" i="1" a="1"/>
  <c r="BV463" i="1" s="1"/>
  <c r="BO455" i="1" a="1"/>
  <c r="BO455" i="1" s="1"/>
  <c r="BT455" i="1" a="1"/>
  <c r="BT455" i="1" s="1"/>
  <c r="BU455" i="1" a="1"/>
  <c r="BU455" i="1" s="1"/>
  <c r="BV455" i="1" a="1"/>
  <c r="BV455" i="1" s="1"/>
  <c r="BW455" i="1" a="1"/>
  <c r="BW455" i="1" s="1"/>
  <c r="BX455" i="1" a="1"/>
  <c r="BX455" i="1" s="1"/>
  <c r="BX435" i="1" a="1"/>
  <c r="BX435" i="1" s="1"/>
  <c r="BT435" i="1" a="1"/>
  <c r="BT435" i="1" s="1"/>
  <c r="BU435" i="1" a="1"/>
  <c r="BU435" i="1" s="1"/>
  <c r="BW435" i="1" a="1"/>
  <c r="BW435" i="1" s="1"/>
  <c r="BV435" i="1" a="1"/>
  <c r="BV435" i="1" s="1"/>
  <c r="BO433" i="1" a="1"/>
  <c r="BO433" i="1" s="1"/>
  <c r="BX433" i="1" a="1"/>
  <c r="BX433" i="1" s="1"/>
  <c r="BT433" i="1" a="1"/>
  <c r="BT433" i="1" s="1"/>
  <c r="BW433" i="1" a="1"/>
  <c r="BW433" i="1" s="1"/>
  <c r="BU433" i="1" a="1"/>
  <c r="BU433" i="1" s="1"/>
  <c r="BV433" i="1" a="1"/>
  <c r="BV433" i="1" s="1"/>
  <c r="BQ431" i="1" a="1"/>
  <c r="BQ431" i="1" s="1"/>
  <c r="BT431" i="1" a="1"/>
  <c r="BT431" i="1" s="1"/>
  <c r="BU431" i="1" a="1"/>
  <c r="BU431" i="1" s="1"/>
  <c r="BV431" i="1" a="1"/>
  <c r="BV431" i="1" s="1"/>
  <c r="BW431" i="1" a="1"/>
  <c r="BW431" i="1" s="1"/>
  <c r="BX431" i="1" a="1"/>
  <c r="BX431" i="1" s="1"/>
  <c r="BO417" i="1" a="1"/>
  <c r="BO417" i="1" s="1"/>
  <c r="BW417" i="1" a="1"/>
  <c r="BW417" i="1" s="1"/>
  <c r="BX417" i="1" a="1"/>
  <c r="BX417" i="1" s="1"/>
  <c r="BV417" i="1" a="1"/>
  <c r="BV417" i="1" s="1"/>
  <c r="BT417" i="1" a="1"/>
  <c r="BT417" i="1" s="1"/>
  <c r="BU417" i="1" a="1"/>
  <c r="BU417" i="1" s="1"/>
  <c r="BT415" i="1" a="1"/>
  <c r="BT415" i="1" s="1"/>
  <c r="BU415" i="1" a="1"/>
  <c r="BU415" i="1" s="1"/>
  <c r="BX415" i="1" a="1"/>
  <c r="BX415" i="1" s="1"/>
  <c r="BV415" i="1" a="1"/>
  <c r="BV415" i="1" s="1"/>
  <c r="BW415" i="1" a="1"/>
  <c r="BW415" i="1" s="1"/>
  <c r="BP411" i="1" a="1"/>
  <c r="BP411" i="1" s="1"/>
  <c r="BW411" i="1" a="1"/>
  <c r="BW411" i="1" s="1"/>
  <c r="BX411" i="1" a="1"/>
  <c r="BX411" i="1" s="1"/>
  <c r="BT411" i="1" a="1"/>
  <c r="BT411" i="1" s="1"/>
  <c r="BV411" i="1" a="1"/>
  <c r="BV411" i="1" s="1"/>
  <c r="BU411" i="1" a="1"/>
  <c r="BU411" i="1" s="1"/>
  <c r="BP380" i="1" a="1"/>
  <c r="BP380" i="1" s="1"/>
  <c r="BW380" i="1" a="1"/>
  <c r="BW380" i="1" s="1"/>
  <c r="BX380" i="1" a="1"/>
  <c r="BX380" i="1" s="1"/>
  <c r="BV380" i="1" a="1"/>
  <c r="BV380" i="1" s="1"/>
  <c r="BT380" i="1" a="1"/>
  <c r="BT380" i="1" s="1"/>
  <c r="BU380" i="1" a="1"/>
  <c r="BU380" i="1" s="1"/>
  <c r="BR376" i="1" a="1"/>
  <c r="BR376" i="1" s="1"/>
  <c r="BT376" i="1" a="1"/>
  <c r="BT376" i="1" s="1"/>
  <c r="BU376" i="1" a="1"/>
  <c r="BU376" i="1" s="1"/>
  <c r="BV376" i="1" a="1"/>
  <c r="BV376" i="1" s="1"/>
  <c r="BW376" i="1" a="1"/>
  <c r="BW376" i="1" s="1"/>
  <c r="BX376" i="1" a="1"/>
  <c r="BX376" i="1" s="1"/>
  <c r="BP366" i="1" a="1"/>
  <c r="BP366" i="1" s="1"/>
  <c r="BV366" i="1" a="1"/>
  <c r="BV366" i="1" s="1"/>
  <c r="BW366" i="1" a="1"/>
  <c r="BW366" i="1" s="1"/>
  <c r="BX366" i="1" a="1"/>
  <c r="BX366" i="1" s="1"/>
  <c r="BU366" i="1" a="1"/>
  <c r="BU366" i="1" s="1"/>
  <c r="BT366" i="1" a="1"/>
  <c r="BT366" i="1" s="1"/>
  <c r="BP333" i="1" a="1"/>
  <c r="BP333" i="1" s="1"/>
  <c r="BT333" i="1" a="1"/>
  <c r="BT333" i="1" s="1"/>
  <c r="BU333" i="1" a="1"/>
  <c r="BU333" i="1" s="1"/>
  <c r="BV333" i="1" a="1"/>
  <c r="BV333" i="1" s="1"/>
  <c r="BX333" i="1" a="1"/>
  <c r="BX333" i="1" s="1"/>
  <c r="BW333" i="1" a="1"/>
  <c r="BW333" i="1" s="1"/>
  <c r="BR323" i="1" a="1"/>
  <c r="BR323" i="1" s="1"/>
  <c r="BX323" i="1" a="1"/>
  <c r="BX323" i="1" s="1"/>
  <c r="BT323" i="1" a="1"/>
  <c r="BT323" i="1" s="1"/>
  <c r="BU323" i="1" a="1"/>
  <c r="BU323" i="1" s="1"/>
  <c r="BW323" i="1" a="1"/>
  <c r="BW323" i="1" s="1"/>
  <c r="BV323" i="1" a="1"/>
  <c r="BV323" i="1" s="1"/>
  <c r="BO310" i="1" a="1"/>
  <c r="BO310" i="1" s="1"/>
  <c r="BV310" i="1" a="1"/>
  <c r="BV310" i="1" s="1"/>
  <c r="BW310" i="1" a="1"/>
  <c r="BW310" i="1" s="1"/>
  <c r="BX310" i="1" a="1"/>
  <c r="BX310" i="1" s="1"/>
  <c r="BU310" i="1" a="1"/>
  <c r="BU310" i="1" s="1"/>
  <c r="BT310" i="1" a="1"/>
  <c r="BT310" i="1" s="1"/>
  <c r="BR308" i="1" a="1"/>
  <c r="BR308" i="1" s="1"/>
  <c r="BT308" i="1" a="1"/>
  <c r="BT308" i="1" s="1"/>
  <c r="BU308" i="1" a="1"/>
  <c r="BU308" i="1" s="1"/>
  <c r="BV308" i="1" a="1"/>
  <c r="BV308" i="1" s="1"/>
  <c r="BW308" i="1" a="1"/>
  <c r="BW308" i="1" s="1"/>
  <c r="BX308" i="1" a="1"/>
  <c r="BX308" i="1" s="1"/>
  <c r="BU304" i="1" a="1"/>
  <c r="BU304" i="1" s="1"/>
  <c r="BV304" i="1" a="1"/>
  <c r="BV304" i="1" s="1"/>
  <c r="BW304" i="1" a="1"/>
  <c r="BW304" i="1" s="1"/>
  <c r="BX304" i="1" a="1"/>
  <c r="BX304" i="1" s="1"/>
  <c r="BT304" i="1" a="1"/>
  <c r="BT304" i="1" s="1"/>
  <c r="BV300" i="1" a="1"/>
  <c r="BV300" i="1" s="1"/>
  <c r="BW300" i="1" a="1"/>
  <c r="BW300" i="1" s="1"/>
  <c r="BX300" i="1" a="1"/>
  <c r="BX300" i="1" s="1"/>
  <c r="BU300" i="1" a="1"/>
  <c r="BU300" i="1" s="1"/>
  <c r="BT300" i="1" a="1"/>
  <c r="BT300" i="1" s="1"/>
  <c r="BO298" i="1" a="1"/>
  <c r="BO298" i="1" s="1"/>
  <c r="BT298" i="1" a="1"/>
  <c r="BT298" i="1" s="1"/>
  <c r="BU298" i="1" a="1"/>
  <c r="BU298" i="1" s="1"/>
  <c r="BV298" i="1" a="1"/>
  <c r="BV298" i="1" s="1"/>
  <c r="BW298" i="1" a="1"/>
  <c r="BW298" i="1" s="1"/>
  <c r="BX298" i="1" a="1"/>
  <c r="BX298" i="1" s="1"/>
  <c r="BS287" i="1" a="1"/>
  <c r="BS287" i="1" s="1"/>
  <c r="BT287" i="1" a="1"/>
  <c r="BT287" i="1" s="1"/>
  <c r="BU287" i="1" a="1"/>
  <c r="BU287" i="1" s="1"/>
  <c r="BV287" i="1" a="1"/>
  <c r="BV287" i="1" s="1"/>
  <c r="BW287" i="1" a="1"/>
  <c r="BW287" i="1" s="1"/>
  <c r="BX287" i="1" a="1"/>
  <c r="BX287" i="1" s="1"/>
  <c r="BW247" i="1" a="1"/>
  <c r="BW247" i="1" s="1"/>
  <c r="BX247" i="1" a="1"/>
  <c r="BX247" i="1" s="1"/>
  <c r="BT247" i="1" a="1"/>
  <c r="BT247" i="1" s="1"/>
  <c r="BU247" i="1" a="1"/>
  <c r="BU247" i="1" s="1"/>
  <c r="BV247" i="1" a="1"/>
  <c r="BV247" i="1" s="1"/>
  <c r="BO239" i="1" a="1"/>
  <c r="BO239" i="1" s="1"/>
  <c r="BT239" i="1" a="1"/>
  <c r="BT239" i="1" s="1"/>
  <c r="BU239" i="1" a="1"/>
  <c r="BU239" i="1" s="1"/>
  <c r="BV239" i="1" a="1"/>
  <c r="BV239" i="1" s="1"/>
  <c r="BW239" i="1" a="1"/>
  <c r="BW239" i="1" s="1"/>
  <c r="BX239" i="1" a="1"/>
  <c r="BX239" i="1" s="1"/>
  <c r="BP235" i="1" a="1"/>
  <c r="BP235" i="1" s="1"/>
  <c r="BU235" i="1" a="1"/>
  <c r="BU235" i="1" s="1"/>
  <c r="BV235" i="1" a="1"/>
  <c r="BV235" i="1" s="1"/>
  <c r="BW235" i="1" a="1"/>
  <c r="BW235" i="1" s="1"/>
  <c r="BX235" i="1" a="1"/>
  <c r="BX235" i="1" s="1"/>
  <c r="BT235" i="1" a="1"/>
  <c r="BT235" i="1" s="1"/>
  <c r="BO223" i="1" a="1"/>
  <c r="BO223" i="1" s="1"/>
  <c r="BT223" i="1" a="1"/>
  <c r="BT223" i="1" s="1"/>
  <c r="BU223" i="1" a="1"/>
  <c r="BU223" i="1" s="1"/>
  <c r="BV223" i="1" a="1"/>
  <c r="BV223" i="1" s="1"/>
  <c r="BX223" i="1" a="1"/>
  <c r="BX223" i="1" s="1"/>
  <c r="BW223" i="1" a="1"/>
  <c r="BW223" i="1" s="1"/>
  <c r="BQ221" i="1" a="1"/>
  <c r="BQ221" i="1" s="1"/>
  <c r="BT221" i="1" a="1"/>
  <c r="BT221" i="1" s="1"/>
  <c r="BU221" i="1" a="1"/>
  <c r="BU221" i="1" s="1"/>
  <c r="BV221" i="1" a="1"/>
  <c r="BV221" i="1" s="1"/>
  <c r="BW221" i="1" a="1"/>
  <c r="BW221" i="1" s="1"/>
  <c r="BX221" i="1" a="1"/>
  <c r="BX221" i="1" s="1"/>
  <c r="BQ217" i="1" a="1"/>
  <c r="BQ217" i="1" s="1"/>
  <c r="BT217" i="1" a="1"/>
  <c r="BT217" i="1" s="1"/>
  <c r="BU217" i="1" a="1"/>
  <c r="BU217" i="1" s="1"/>
  <c r="BV217" i="1" a="1"/>
  <c r="BV217" i="1" s="1"/>
  <c r="BW217" i="1" a="1"/>
  <c r="BW217" i="1" s="1"/>
  <c r="BX217" i="1" a="1"/>
  <c r="BX217" i="1" s="1"/>
  <c r="BO201" i="1" a="1"/>
  <c r="BO201" i="1" s="1"/>
  <c r="BT201" i="1" a="1"/>
  <c r="BT201" i="1" s="1"/>
  <c r="BU201" i="1" a="1"/>
  <c r="BU201" i="1" s="1"/>
  <c r="BW201" i="1" a="1"/>
  <c r="BW201" i="1" s="1"/>
  <c r="BV201" i="1" a="1"/>
  <c r="BV201" i="1" s="1"/>
  <c r="BX201" i="1" a="1"/>
  <c r="BX201" i="1" s="1"/>
  <c r="BW186" i="1" a="1"/>
  <c r="BW186" i="1" s="1"/>
  <c r="BX186" i="1" a="1"/>
  <c r="BX186" i="1" s="1"/>
  <c r="BT186" i="1" a="1"/>
  <c r="BT186" i="1" s="1"/>
  <c r="BU186" i="1" a="1"/>
  <c r="BU186" i="1" s="1"/>
  <c r="BV186" i="1" a="1"/>
  <c r="BV186" i="1" s="1"/>
  <c r="BU183" i="1" a="1"/>
  <c r="BU183" i="1" s="1"/>
  <c r="BV183" i="1" a="1"/>
  <c r="BV183" i="1" s="1"/>
  <c r="BW183" i="1" a="1"/>
  <c r="BW183" i="1" s="1"/>
  <c r="BT183" i="1" a="1"/>
  <c r="BT183" i="1" s="1"/>
  <c r="BX183" i="1" a="1"/>
  <c r="BX183" i="1" s="1"/>
  <c r="BX174" i="1" a="1"/>
  <c r="BX174" i="1" s="1"/>
  <c r="BT174" i="1" a="1"/>
  <c r="BT174" i="1" s="1"/>
  <c r="BU174" i="1" a="1"/>
  <c r="BU174" i="1" s="1"/>
  <c r="BV174" i="1" a="1"/>
  <c r="BV174" i="1" s="1"/>
  <c r="BW174" i="1" a="1"/>
  <c r="BW174" i="1" s="1"/>
  <c r="BX160" i="1" a="1"/>
  <c r="BX160" i="1" s="1"/>
  <c r="BT160" i="1" a="1"/>
  <c r="BT160" i="1" s="1"/>
  <c r="BV160" i="1" a="1"/>
  <c r="BV160" i="1" s="1"/>
  <c r="BW160" i="1" a="1"/>
  <c r="BW160" i="1" s="1"/>
  <c r="BU160" i="1" a="1"/>
  <c r="BU160" i="1" s="1"/>
  <c r="BR149" i="1" a="1"/>
  <c r="BR149" i="1" s="1"/>
  <c r="BX149" i="1" a="1"/>
  <c r="BX149" i="1" s="1"/>
  <c r="BT149" i="1" a="1"/>
  <c r="BT149" i="1" s="1"/>
  <c r="BU149" i="1" a="1"/>
  <c r="BU149" i="1" s="1"/>
  <c r="BV149" i="1" a="1"/>
  <c r="BV149" i="1" s="1"/>
  <c r="BW149" i="1" a="1"/>
  <c r="BW149" i="1" s="1"/>
  <c r="BU143" i="1" a="1"/>
  <c r="BU143" i="1" s="1"/>
  <c r="BV143" i="1" a="1"/>
  <c r="BV143" i="1" s="1"/>
  <c r="BW143" i="1" a="1"/>
  <c r="BW143" i="1" s="1"/>
  <c r="BX143" i="1" a="1"/>
  <c r="BX143" i="1" s="1"/>
  <c r="BT143" i="1" a="1"/>
  <c r="BT143" i="1" s="1"/>
  <c r="BR136" i="1" a="1"/>
  <c r="BR136" i="1" s="1"/>
  <c r="BT136" i="1" a="1"/>
  <c r="BT136" i="1" s="1"/>
  <c r="BV136" i="1" a="1"/>
  <c r="BV136" i="1" s="1"/>
  <c r="BW136" i="1" a="1"/>
  <c r="BW136" i="1" s="1"/>
  <c r="BX136" i="1" a="1"/>
  <c r="BX136" i="1" s="1"/>
  <c r="BU136" i="1" a="1"/>
  <c r="BU136" i="1" s="1"/>
  <c r="BV134" i="1" a="1"/>
  <c r="BV134" i="1" s="1"/>
  <c r="BW134" i="1" a="1"/>
  <c r="BW134" i="1" s="1"/>
  <c r="BT134" i="1" a="1"/>
  <c r="BT134" i="1" s="1"/>
  <c r="BU134" i="1" a="1"/>
  <c r="BU134" i="1" s="1"/>
  <c r="BX134" i="1" a="1"/>
  <c r="BX134" i="1" s="1"/>
  <c r="BP132" i="1" a="1"/>
  <c r="BP132" i="1" s="1"/>
  <c r="BU132" i="1" a="1"/>
  <c r="BU132" i="1" s="1"/>
  <c r="BV132" i="1" a="1"/>
  <c r="BV132" i="1" s="1"/>
  <c r="BT132" i="1" a="1"/>
  <c r="BT132" i="1" s="1"/>
  <c r="BW132" i="1" a="1"/>
  <c r="BW132" i="1" s="1"/>
  <c r="BX132" i="1" a="1"/>
  <c r="BX132" i="1" s="1"/>
  <c r="BS121" i="1" a="1"/>
  <c r="BS121" i="1" s="1"/>
  <c r="BT121" i="1" a="1"/>
  <c r="BT121" i="1" s="1"/>
  <c r="BU121" i="1" a="1"/>
  <c r="BU121" i="1" s="1"/>
  <c r="BV121" i="1" a="1"/>
  <c r="BV121" i="1" s="1"/>
  <c r="BW121" i="1" a="1"/>
  <c r="BW121" i="1" s="1"/>
  <c r="BX121" i="1" a="1"/>
  <c r="BX121" i="1" s="1"/>
  <c r="BW116" i="1" a="1"/>
  <c r="BW116" i="1" s="1"/>
  <c r="BX116" i="1" a="1"/>
  <c r="BX116" i="1" s="1"/>
  <c r="BT116" i="1" a="1"/>
  <c r="BT116" i="1" s="1"/>
  <c r="BU116" i="1" a="1"/>
  <c r="BU116" i="1" s="1"/>
  <c r="BV116" i="1" a="1"/>
  <c r="BV116" i="1" s="1"/>
  <c r="BO114" i="1" a="1"/>
  <c r="BO114" i="1" s="1"/>
  <c r="BT114" i="1" a="1"/>
  <c r="BT114" i="1" s="1"/>
  <c r="BU114" i="1" a="1"/>
  <c r="BU114" i="1" s="1"/>
  <c r="BW114" i="1" a="1"/>
  <c r="BW114" i="1" s="1"/>
  <c r="BX114" i="1" a="1"/>
  <c r="BX114" i="1" s="1"/>
  <c r="BV114" i="1" a="1"/>
  <c r="BV114" i="1" s="1"/>
  <c r="BR90" i="1" a="1"/>
  <c r="BR90" i="1" s="1"/>
  <c r="BW90" i="1" a="1"/>
  <c r="BW90" i="1" s="1"/>
  <c r="BX90" i="1" a="1"/>
  <c r="BX90" i="1" s="1"/>
  <c r="BU90" i="1" a="1"/>
  <c r="BU90" i="1" s="1"/>
  <c r="BT90" i="1" a="1"/>
  <c r="BT90" i="1" s="1"/>
  <c r="BV90" i="1" a="1"/>
  <c r="BV90" i="1" s="1"/>
  <c r="BQ88" i="1" a="1"/>
  <c r="BQ88" i="1" s="1"/>
  <c r="BT88" i="1" a="1"/>
  <c r="BT88" i="1" s="1"/>
  <c r="BU88" i="1" a="1"/>
  <c r="BU88" i="1" s="1"/>
  <c r="BV88" i="1" a="1"/>
  <c r="BV88" i="1" s="1"/>
  <c r="BX88" i="1" a="1"/>
  <c r="BX88" i="1" s="1"/>
  <c r="BW88" i="1" a="1"/>
  <c r="BW88" i="1" s="1"/>
  <c r="BQ80" i="1" a="1"/>
  <c r="BQ80" i="1" s="1"/>
  <c r="BX80" i="1" a="1"/>
  <c r="BX80" i="1" s="1"/>
  <c r="BT80" i="1" a="1"/>
  <c r="BT80" i="1" s="1"/>
  <c r="BV80" i="1" a="1"/>
  <c r="BV80" i="1" s="1"/>
  <c r="BU80" i="1" a="1"/>
  <c r="BU80" i="1" s="1"/>
  <c r="BW80" i="1" a="1"/>
  <c r="BW80" i="1" s="1"/>
  <c r="BU78" i="1" a="1"/>
  <c r="BU78" i="1" s="1"/>
  <c r="BV78" i="1" a="1"/>
  <c r="BV78" i="1" s="1"/>
  <c r="BW78" i="1" a="1"/>
  <c r="BW78" i="1" s="1"/>
  <c r="BX78" i="1" a="1"/>
  <c r="BX78" i="1" s="1"/>
  <c r="BT78" i="1" a="1"/>
  <c r="BT78" i="1" s="1"/>
  <c r="BT69" i="1" a="1"/>
  <c r="BT69" i="1" s="1"/>
  <c r="BV69" i="1" a="1"/>
  <c r="BV69" i="1" s="1"/>
  <c r="BW69" i="1" a="1"/>
  <c r="BW69" i="1" s="1"/>
  <c r="BU69" i="1" a="1"/>
  <c r="BU69" i="1" s="1"/>
  <c r="BX69" i="1" a="1"/>
  <c r="BX69" i="1" s="1"/>
  <c r="BW60" i="1" a="1"/>
  <c r="BW60" i="1" s="1"/>
  <c r="BX60" i="1" a="1"/>
  <c r="BX60" i="1" s="1"/>
  <c r="BU60" i="1" a="1"/>
  <c r="BU60" i="1" s="1"/>
  <c r="BV60" i="1" a="1"/>
  <c r="BV60" i="1" s="1"/>
  <c r="BT60" i="1" a="1"/>
  <c r="BT60" i="1" s="1"/>
  <c r="BT54" i="1" a="1"/>
  <c r="BT54" i="1" s="1"/>
  <c r="BU54" i="1" a="1"/>
  <c r="BU54" i="1" s="1"/>
  <c r="BV54" i="1" a="1"/>
  <c r="BV54" i="1" s="1"/>
  <c r="BX54" i="1" a="1"/>
  <c r="BX54" i="1" s="1"/>
  <c r="BW54" i="1" a="1"/>
  <c r="BW54" i="1" s="1"/>
  <c r="BV52" i="1" a="1"/>
  <c r="BV52" i="1" s="1"/>
  <c r="BW52" i="1" a="1"/>
  <c r="BW52" i="1" s="1"/>
  <c r="BX52" i="1" a="1"/>
  <c r="BX52" i="1" s="1"/>
  <c r="BT52" i="1" a="1"/>
  <c r="BT52" i="1" s="1"/>
  <c r="BU52" i="1" a="1"/>
  <c r="BU52" i="1" s="1"/>
  <c r="BR48" i="1" a="1"/>
  <c r="BR48" i="1" s="1"/>
  <c r="BV48" i="1" a="1"/>
  <c r="BV48" i="1" s="1"/>
  <c r="BW48" i="1" a="1"/>
  <c r="BW48" i="1" s="1"/>
  <c r="BX48" i="1" a="1"/>
  <c r="BX48" i="1" s="1"/>
  <c r="BT48" i="1" a="1"/>
  <c r="BT48" i="1" s="1"/>
  <c r="BU48" i="1" a="1"/>
  <c r="BU48" i="1" s="1"/>
  <c r="BT35" i="1" a="1"/>
  <c r="BT35" i="1" s="1"/>
  <c r="BU35" i="1" a="1"/>
  <c r="BU35" i="1" s="1"/>
  <c r="BV35" i="1" a="1"/>
  <c r="BV35" i="1" s="1"/>
  <c r="BX35" i="1" a="1"/>
  <c r="BX35" i="1" s="1"/>
  <c r="BW35" i="1" a="1"/>
  <c r="BW35" i="1" s="1"/>
  <c r="BP33" i="1" a="1"/>
  <c r="BP33" i="1" s="1"/>
  <c r="BV33" i="1" a="1"/>
  <c r="BV33" i="1" s="1"/>
  <c r="BW33" i="1" a="1"/>
  <c r="BW33" i="1" s="1"/>
  <c r="BX33" i="1" a="1"/>
  <c r="BX33" i="1" s="1"/>
  <c r="BT33" i="1" a="1"/>
  <c r="BT33" i="1" s="1"/>
  <c r="BU33" i="1" a="1"/>
  <c r="BU33" i="1" s="1"/>
  <c r="BX1022" i="1" a="1"/>
  <c r="BX1022" i="1" s="1"/>
  <c r="BU1020" i="1" a="1"/>
  <c r="BU1020" i="1" s="1"/>
  <c r="BT1019" i="1" a="1"/>
  <c r="BT1019" i="1" s="1"/>
  <c r="BW1017" i="1" a="1"/>
  <c r="BW1017" i="1" s="1"/>
  <c r="BV1016" i="1" a="1"/>
  <c r="BV1016" i="1" s="1"/>
  <c r="BX1013" i="1" a="1"/>
  <c r="BX1013" i="1" s="1"/>
  <c r="BW1012" i="1" a="1"/>
  <c r="BW1012" i="1" s="1"/>
  <c r="BU1011" i="1" a="1"/>
  <c r="BU1011" i="1" s="1"/>
  <c r="BT1010" i="1" a="1"/>
  <c r="BT1010" i="1" s="1"/>
  <c r="BW1007" i="1" a="1"/>
  <c r="BW1007" i="1" s="1"/>
  <c r="BW1006" i="1" a="1"/>
  <c r="BW1006" i="1" s="1"/>
  <c r="BV1004" i="1" a="1"/>
  <c r="BV1004" i="1" s="1"/>
  <c r="BV1003" i="1" a="1"/>
  <c r="BV1003" i="1" s="1"/>
  <c r="BV1001" i="1" a="1"/>
  <c r="BV1001" i="1" s="1"/>
  <c r="BV1000" i="1" a="1"/>
  <c r="BV1000" i="1" s="1"/>
  <c r="BW998" i="1" a="1"/>
  <c r="BW998" i="1" s="1"/>
  <c r="BX996" i="1" a="1"/>
  <c r="BX996" i="1" s="1"/>
  <c r="BT995" i="1" a="1"/>
  <c r="BT995" i="1" s="1"/>
  <c r="BT994" i="1" a="1"/>
  <c r="BT994" i="1" s="1"/>
  <c r="BU992" i="1" a="1"/>
  <c r="BU992" i="1" s="1"/>
  <c r="BV990" i="1" a="1"/>
  <c r="BV990" i="1" s="1"/>
  <c r="BW988" i="1" a="1"/>
  <c r="BW988" i="1" s="1"/>
  <c r="BW987" i="1" a="1"/>
  <c r="BW987" i="1" s="1"/>
  <c r="BX985" i="1" a="1"/>
  <c r="BX985" i="1" s="1"/>
  <c r="BT984" i="1" a="1"/>
  <c r="BT984" i="1" s="1"/>
  <c r="BU982" i="1" a="1"/>
  <c r="BU982" i="1" s="1"/>
  <c r="BW962" i="1" a="1"/>
  <c r="BW962" i="1" s="1"/>
  <c r="BT961" i="1" a="1"/>
  <c r="BT961" i="1" s="1"/>
  <c r="BV959" i="1" a="1"/>
  <c r="BV959" i="1" s="1"/>
  <c r="BX957" i="1" a="1"/>
  <c r="BX957" i="1" s="1"/>
  <c r="BU956" i="1" a="1"/>
  <c r="BU956" i="1" s="1"/>
  <c r="BW954" i="1" a="1"/>
  <c r="BW954" i="1" s="1"/>
  <c r="BT953" i="1" a="1"/>
  <c r="BT953" i="1" s="1"/>
  <c r="BV951" i="1" a="1"/>
  <c r="BV951" i="1" s="1"/>
  <c r="BX949" i="1" a="1"/>
  <c r="BX949" i="1" s="1"/>
  <c r="BT948" i="1" a="1"/>
  <c r="BT948" i="1" s="1"/>
  <c r="BW943" i="1" a="1"/>
  <c r="BW943" i="1" s="1"/>
  <c r="BU935" i="1" a="1"/>
  <c r="BU935" i="1" s="1"/>
  <c r="BV930" i="1" a="1"/>
  <c r="BV930" i="1" s="1"/>
  <c r="BT924" i="1" a="1"/>
  <c r="BT924" i="1" s="1"/>
  <c r="BU911" i="1" a="1"/>
  <c r="BU911" i="1" s="1"/>
  <c r="BW899" i="1" a="1"/>
  <c r="BW899" i="1" s="1"/>
  <c r="BT894" i="1" a="1"/>
  <c r="BT894" i="1" s="1"/>
  <c r="BW882" i="1" a="1"/>
  <c r="BW882" i="1" s="1"/>
  <c r="BT877" i="1" a="1"/>
  <c r="BT877" i="1" s="1"/>
  <c r="BX859" i="1" a="1"/>
  <c r="BX859" i="1" s="1"/>
  <c r="BU854" i="1" a="1"/>
  <c r="BU854" i="1" s="1"/>
  <c r="BX828" i="1" a="1"/>
  <c r="BX828" i="1" s="1"/>
  <c r="BU823" i="1" a="1"/>
  <c r="BU823" i="1" s="1"/>
  <c r="BV817" i="1" a="1"/>
  <c r="BV817" i="1" s="1"/>
  <c r="BU788" i="1" a="1"/>
  <c r="BU788" i="1" s="1"/>
  <c r="BT720" i="1" a="1"/>
  <c r="BT720" i="1" s="1"/>
  <c r="BX668" i="1" a="1"/>
  <c r="BX668" i="1" s="1"/>
  <c r="BX627" i="1" a="1"/>
  <c r="BX627" i="1" s="1"/>
  <c r="BW487" i="1" a="1"/>
  <c r="BW487" i="1" s="1"/>
  <c r="BR842" i="1" a="1"/>
  <c r="BR842" i="1" s="1"/>
  <c r="BT842" i="1" a="1"/>
  <c r="BT842" i="1" s="1"/>
  <c r="BV842" i="1" a="1"/>
  <c r="BV842" i="1" s="1"/>
  <c r="BW842" i="1" a="1"/>
  <c r="BW842" i="1" s="1"/>
  <c r="BX842" i="1" a="1"/>
  <c r="BX842" i="1" s="1"/>
  <c r="BO765" i="1" a="1"/>
  <c r="BO765" i="1" s="1"/>
  <c r="BT765" i="1" a="1"/>
  <c r="BT765" i="1" s="1"/>
  <c r="BU765" i="1" a="1"/>
  <c r="BU765" i="1" s="1"/>
  <c r="BV765" i="1" a="1"/>
  <c r="BV765" i="1" s="1"/>
  <c r="BW765" i="1" a="1"/>
  <c r="BW765" i="1" s="1"/>
  <c r="BT735" i="1" a="1"/>
  <c r="BT735" i="1" s="1"/>
  <c r="BU735" i="1" a="1"/>
  <c r="BU735" i="1" s="1"/>
  <c r="BW735" i="1" a="1"/>
  <c r="BW735" i="1" s="1"/>
  <c r="BX735" i="1" a="1"/>
  <c r="BX735" i="1" s="1"/>
  <c r="BV735" i="1" a="1"/>
  <c r="BV735" i="1" s="1"/>
  <c r="BP706" i="1" a="1"/>
  <c r="BP706" i="1" s="1"/>
  <c r="BT706" i="1" a="1"/>
  <c r="BT706" i="1" s="1"/>
  <c r="BU706" i="1" a="1"/>
  <c r="BU706" i="1" s="1"/>
  <c r="BV706" i="1" a="1"/>
  <c r="BV706" i="1" s="1"/>
  <c r="BX706" i="1" a="1"/>
  <c r="BX706" i="1" s="1"/>
  <c r="BW706" i="1" a="1"/>
  <c r="BW706" i="1" s="1"/>
  <c r="BO688" i="1" a="1"/>
  <c r="BO688" i="1" s="1"/>
  <c r="BV688" i="1" a="1"/>
  <c r="BV688" i="1" s="1"/>
  <c r="BW688" i="1" a="1"/>
  <c r="BW688" i="1" s="1"/>
  <c r="BX688" i="1" a="1"/>
  <c r="BX688" i="1" s="1"/>
  <c r="BU688" i="1" a="1"/>
  <c r="BU688" i="1" s="1"/>
  <c r="BX655" i="1" a="1"/>
  <c r="BX655" i="1" s="1"/>
  <c r="BT655" i="1" a="1"/>
  <c r="BT655" i="1" s="1"/>
  <c r="BU655" i="1" a="1"/>
  <c r="BU655" i="1" s="1"/>
  <c r="BW655" i="1" a="1"/>
  <c r="BW655" i="1" s="1"/>
  <c r="BV655" i="1" a="1"/>
  <c r="BV655" i="1" s="1"/>
  <c r="BP635" i="1" a="1"/>
  <c r="BP635" i="1" s="1"/>
  <c r="BW635" i="1" a="1"/>
  <c r="BW635" i="1" s="1"/>
  <c r="BX635" i="1" a="1"/>
  <c r="BX635" i="1" s="1"/>
  <c r="BT635" i="1" a="1"/>
  <c r="BT635" i="1" s="1"/>
  <c r="BV635" i="1" a="1"/>
  <c r="BV635" i="1" s="1"/>
  <c r="BU635" i="1" a="1"/>
  <c r="BU635" i="1" s="1"/>
  <c r="BT621" i="1" a="1"/>
  <c r="BT621" i="1" s="1"/>
  <c r="BU621" i="1" a="1"/>
  <c r="BU621" i="1" s="1"/>
  <c r="BV621" i="1" a="1"/>
  <c r="BV621" i="1" s="1"/>
  <c r="BX621" i="1" a="1"/>
  <c r="BX621" i="1" s="1"/>
  <c r="BW621" i="1" a="1"/>
  <c r="BW621" i="1" s="1"/>
  <c r="BT565" i="1" a="1"/>
  <c r="BT565" i="1" s="1"/>
  <c r="BU565" i="1" a="1"/>
  <c r="BU565" i="1" s="1"/>
  <c r="BV565" i="1" a="1"/>
  <c r="BV565" i="1" s="1"/>
  <c r="BW565" i="1" a="1"/>
  <c r="BW565" i="1" s="1"/>
  <c r="BX565" i="1" a="1"/>
  <c r="BX565" i="1" s="1"/>
  <c r="BW497" i="1" a="1"/>
  <c r="BW497" i="1" s="1"/>
  <c r="BX497" i="1" a="1"/>
  <c r="BX497" i="1" s="1"/>
  <c r="BV497" i="1" a="1"/>
  <c r="BV497" i="1" s="1"/>
  <c r="BT497" i="1" a="1"/>
  <c r="BT497" i="1" s="1"/>
  <c r="BU497" i="1" a="1"/>
  <c r="BU497" i="1" s="1"/>
  <c r="BQ489" i="1" a="1"/>
  <c r="BQ489" i="1" s="1"/>
  <c r="BW489" i="1" a="1"/>
  <c r="BW489" i="1" s="1"/>
  <c r="BX489" i="1" a="1"/>
  <c r="BX489" i="1" s="1"/>
  <c r="BV489" i="1" a="1"/>
  <c r="BV489" i="1" s="1"/>
  <c r="BU489" i="1" a="1"/>
  <c r="BU489" i="1" s="1"/>
  <c r="BT489" i="1" a="1"/>
  <c r="BT489" i="1" s="1"/>
  <c r="BU441" i="1" a="1"/>
  <c r="BU441" i="1" s="1"/>
  <c r="BV441" i="1" a="1"/>
  <c r="BV441" i="1" s="1"/>
  <c r="BW441" i="1" a="1"/>
  <c r="BW441" i="1" s="1"/>
  <c r="BT441" i="1" a="1"/>
  <c r="BT441" i="1" s="1"/>
  <c r="BX441" i="1" a="1"/>
  <c r="BX441" i="1" s="1"/>
  <c r="BS391" i="1" a="1"/>
  <c r="BS391" i="1" s="1"/>
  <c r="BU391" i="1" a="1"/>
  <c r="BU391" i="1" s="1"/>
  <c r="BV391" i="1" a="1"/>
  <c r="BV391" i="1" s="1"/>
  <c r="BW391" i="1" a="1"/>
  <c r="BW391" i="1" s="1"/>
  <c r="BX391" i="1" a="1"/>
  <c r="BX391" i="1" s="1"/>
  <c r="BT391" i="1" a="1"/>
  <c r="BT391" i="1" s="1"/>
  <c r="BR200" i="1" a="1"/>
  <c r="BR200" i="1" s="1"/>
  <c r="BW200" i="1" a="1"/>
  <c r="BW200" i="1" s="1"/>
  <c r="BX200" i="1" a="1"/>
  <c r="BX200" i="1" s="1"/>
  <c r="BT200" i="1" a="1"/>
  <c r="BT200" i="1" s="1"/>
  <c r="BU200" i="1" a="1"/>
  <c r="BU200" i="1" s="1"/>
  <c r="BV200" i="1" a="1"/>
  <c r="BV200" i="1" s="1"/>
  <c r="BU190" i="1" a="1"/>
  <c r="BU190" i="1" s="1"/>
  <c r="BV190" i="1" a="1"/>
  <c r="BV190" i="1" s="1"/>
  <c r="BX190" i="1" a="1"/>
  <c r="BX190" i="1" s="1"/>
  <c r="BW190" i="1" a="1"/>
  <c r="BW190" i="1" s="1"/>
  <c r="BT190" i="1" a="1"/>
  <c r="BT190" i="1" s="1"/>
  <c r="BP150" i="1" a="1"/>
  <c r="BP150" i="1" s="1"/>
  <c r="BX150" i="1" a="1"/>
  <c r="BX150" i="1" s="1"/>
  <c r="BT150" i="1" a="1"/>
  <c r="BT150" i="1" s="1"/>
  <c r="BU150" i="1" a="1"/>
  <c r="BU150" i="1" s="1"/>
  <c r="BV150" i="1" a="1"/>
  <c r="BV150" i="1" s="1"/>
  <c r="BW150" i="1" a="1"/>
  <c r="BW150" i="1" s="1"/>
  <c r="BU1009" i="1" a="1"/>
  <c r="BU1009" i="1" s="1"/>
  <c r="BT25" i="1" a="1"/>
  <c r="BT25" i="1" s="1"/>
  <c r="BU25" i="1" a="1"/>
  <c r="BU25" i="1" s="1"/>
  <c r="BW25" i="1" a="1"/>
  <c r="BW25" i="1" s="1"/>
  <c r="BV25" i="1" a="1"/>
  <c r="BV25" i="1" s="1"/>
  <c r="BX25" i="1" a="1"/>
  <c r="BX25" i="1" s="1"/>
  <c r="BT936" i="1" a="1"/>
  <c r="BT936" i="1" s="1"/>
  <c r="BV936" i="1" a="1"/>
  <c r="BV936" i="1" s="1"/>
  <c r="BW936" i="1" a="1"/>
  <c r="BW936" i="1" s="1"/>
  <c r="BQ934" i="1" a="1"/>
  <c r="BQ934" i="1" s="1"/>
  <c r="BU934" i="1" a="1"/>
  <c r="BU934" i="1" s="1"/>
  <c r="BV934" i="1" a="1"/>
  <c r="BV934" i="1" s="1"/>
  <c r="BX934" i="1" a="1"/>
  <c r="BX934" i="1" s="1"/>
  <c r="BQ932" i="1" a="1"/>
  <c r="BQ932" i="1" s="1"/>
  <c r="BU932" i="1" a="1"/>
  <c r="BU932" i="1" s="1"/>
  <c r="BW932" i="1" a="1"/>
  <c r="BW932" i="1" s="1"/>
  <c r="BX932" i="1" a="1"/>
  <c r="BX932" i="1" s="1"/>
  <c r="BR916" i="1" a="1"/>
  <c r="BR916" i="1" s="1"/>
  <c r="BU916" i="1" a="1"/>
  <c r="BU916" i="1" s="1"/>
  <c r="BW916" i="1" a="1"/>
  <c r="BW916" i="1" s="1"/>
  <c r="BX916" i="1" a="1"/>
  <c r="BX916" i="1" s="1"/>
  <c r="BP905" i="1" a="1"/>
  <c r="BP905" i="1" s="1"/>
  <c r="BW905" i="1" a="1"/>
  <c r="BW905" i="1" s="1"/>
  <c r="BT905" i="1" a="1"/>
  <c r="BT905" i="1" s="1"/>
  <c r="BU905" i="1" a="1"/>
  <c r="BU905" i="1" s="1"/>
  <c r="BP897" i="1" a="1"/>
  <c r="BP897" i="1" s="1"/>
  <c r="BT897" i="1" a="1"/>
  <c r="BT897" i="1" s="1"/>
  <c r="BV897" i="1" a="1"/>
  <c r="BV897" i="1" s="1"/>
  <c r="BW897" i="1" a="1"/>
  <c r="BW897" i="1" s="1"/>
  <c r="BX897" i="1" a="1"/>
  <c r="BX897" i="1" s="1"/>
  <c r="BP876" i="1" a="1"/>
  <c r="BP876" i="1" s="1"/>
  <c r="BT876" i="1" a="1"/>
  <c r="BT876" i="1" s="1"/>
  <c r="BU876" i="1" a="1"/>
  <c r="BU876" i="1" s="1"/>
  <c r="BV876" i="1" a="1"/>
  <c r="BV876" i="1" s="1"/>
  <c r="BW876" i="1" a="1"/>
  <c r="BW876" i="1" s="1"/>
  <c r="BX876" i="1" a="1"/>
  <c r="BX876" i="1" s="1"/>
  <c r="BP862" i="1" a="1"/>
  <c r="BP862" i="1" s="1"/>
  <c r="BX862" i="1" a="1"/>
  <c r="BX862" i="1" s="1"/>
  <c r="BT862" i="1" a="1"/>
  <c r="BT862" i="1" s="1"/>
  <c r="BU862" i="1" a="1"/>
  <c r="BU862" i="1" s="1"/>
  <c r="BV862" i="1" a="1"/>
  <c r="BV862" i="1" s="1"/>
  <c r="BP857" i="1" a="1"/>
  <c r="BP857" i="1" s="1"/>
  <c r="BU857" i="1" a="1"/>
  <c r="BU857" i="1" s="1"/>
  <c r="BW857" i="1" a="1"/>
  <c r="BW857" i="1" s="1"/>
  <c r="BX857" i="1" a="1"/>
  <c r="BX857" i="1" s="1"/>
  <c r="BU853" i="1" a="1"/>
  <c r="BU853" i="1" s="1"/>
  <c r="BV853" i="1" a="1"/>
  <c r="BV853" i="1" s="1"/>
  <c r="BW853" i="1" a="1"/>
  <c r="BW853" i="1" s="1"/>
  <c r="BX853" i="1" a="1"/>
  <c r="BX853" i="1" s="1"/>
  <c r="BR851" i="1" a="1"/>
  <c r="BR851" i="1" s="1"/>
  <c r="BW851" i="1" a="1"/>
  <c r="BW851" i="1" s="1"/>
  <c r="BX851" i="1" a="1"/>
  <c r="BX851" i="1" s="1"/>
  <c r="BT851" i="1" a="1"/>
  <c r="BT851" i="1" s="1"/>
  <c r="BU851" i="1" a="1"/>
  <c r="BU851" i="1" s="1"/>
  <c r="BV851" i="1" a="1"/>
  <c r="BV851" i="1" s="1"/>
  <c r="BU849" i="1" a="1"/>
  <c r="BU849" i="1" s="1"/>
  <c r="BV849" i="1" a="1"/>
  <c r="BV849" i="1" s="1"/>
  <c r="BW849" i="1" a="1"/>
  <c r="BW849" i="1" s="1"/>
  <c r="BX849" i="1" a="1"/>
  <c r="BX849" i="1" s="1"/>
  <c r="BT849" i="1" a="1"/>
  <c r="BT849" i="1" s="1"/>
  <c r="BX845" i="1" a="1"/>
  <c r="BX845" i="1" s="1"/>
  <c r="BT845" i="1" a="1"/>
  <c r="BT845" i="1" s="1"/>
  <c r="BU845" i="1" a="1"/>
  <c r="BU845" i="1" s="1"/>
  <c r="BV845" i="1" a="1"/>
  <c r="BV845" i="1" s="1"/>
  <c r="BV830" i="1" a="1"/>
  <c r="BV830" i="1" s="1"/>
  <c r="BX830" i="1" a="1"/>
  <c r="BX830" i="1" s="1"/>
  <c r="BT830" i="1" a="1"/>
  <c r="BT830" i="1" s="1"/>
  <c r="BP822" i="1" a="1"/>
  <c r="BP822" i="1" s="1"/>
  <c r="BU822" i="1" a="1"/>
  <c r="BU822" i="1" s="1"/>
  <c r="BV822" i="1" a="1"/>
  <c r="BV822" i="1" s="1"/>
  <c r="BW822" i="1" a="1"/>
  <c r="BW822" i="1" s="1"/>
  <c r="BX822" i="1" a="1"/>
  <c r="BX822" i="1" s="1"/>
  <c r="BX820" i="1" a="1"/>
  <c r="BX820" i="1" s="1"/>
  <c r="BT820" i="1" a="1"/>
  <c r="BT820" i="1" s="1"/>
  <c r="BU820" i="1" a="1"/>
  <c r="BU820" i="1" s="1"/>
  <c r="BQ818" i="1" a="1"/>
  <c r="BQ818" i="1" s="1"/>
  <c r="BT818" i="1" a="1"/>
  <c r="BT818" i="1" s="1"/>
  <c r="BU818" i="1" a="1"/>
  <c r="BU818" i="1" s="1"/>
  <c r="BV818" i="1" a="1"/>
  <c r="BV818" i="1" s="1"/>
  <c r="BW818" i="1" a="1"/>
  <c r="BW818" i="1" s="1"/>
  <c r="BX818" i="1" a="1"/>
  <c r="BX818" i="1" s="1"/>
  <c r="BO805" i="1" a="1"/>
  <c r="BO805" i="1" s="1"/>
  <c r="BT805" i="1" a="1"/>
  <c r="BT805" i="1" s="1"/>
  <c r="BU805" i="1" a="1"/>
  <c r="BU805" i="1" s="1"/>
  <c r="BV805" i="1" a="1"/>
  <c r="BV805" i="1" s="1"/>
  <c r="BW805" i="1" a="1"/>
  <c r="BW805" i="1" s="1"/>
  <c r="BQ800" i="1" a="1"/>
  <c r="BQ800" i="1" s="1"/>
  <c r="BU800" i="1" a="1"/>
  <c r="BU800" i="1" s="1"/>
  <c r="BW800" i="1" a="1"/>
  <c r="BW800" i="1" s="1"/>
  <c r="BX800" i="1" a="1"/>
  <c r="BX800" i="1" s="1"/>
  <c r="BV791" i="1" a="1"/>
  <c r="BV791" i="1" s="1"/>
  <c r="BW791" i="1" a="1"/>
  <c r="BW791" i="1" s="1"/>
  <c r="BX791" i="1" a="1"/>
  <c r="BX791" i="1" s="1"/>
  <c r="BT791" i="1" a="1"/>
  <c r="BT791" i="1" s="1"/>
  <c r="BU778" i="1" a="1"/>
  <c r="BU778" i="1" s="1"/>
  <c r="BV778" i="1" a="1"/>
  <c r="BV778" i="1" s="1"/>
  <c r="BW778" i="1" a="1"/>
  <c r="BW778" i="1" s="1"/>
  <c r="BX778" i="1" a="1"/>
  <c r="BX778" i="1" s="1"/>
  <c r="BW776" i="1" a="1"/>
  <c r="BW776" i="1" s="1"/>
  <c r="BX776" i="1" a="1"/>
  <c r="BX776" i="1" s="1"/>
  <c r="BT776" i="1" a="1"/>
  <c r="BT776" i="1" s="1"/>
  <c r="BU776" i="1" a="1"/>
  <c r="BU776" i="1" s="1"/>
  <c r="BT774" i="1" a="1"/>
  <c r="BT774" i="1" s="1"/>
  <c r="BU774" i="1" a="1"/>
  <c r="BU774" i="1" s="1"/>
  <c r="BV774" i="1" a="1"/>
  <c r="BV774" i="1" s="1"/>
  <c r="BW774" i="1" a="1"/>
  <c r="BW774" i="1" s="1"/>
  <c r="BX774" i="1" a="1"/>
  <c r="BX774" i="1" s="1"/>
  <c r="BV772" i="1" a="1"/>
  <c r="BV772" i="1" s="1"/>
  <c r="BW772" i="1" a="1"/>
  <c r="BW772" i="1" s="1"/>
  <c r="BX772" i="1" a="1"/>
  <c r="BX772" i="1" s="1"/>
  <c r="BT772" i="1" a="1"/>
  <c r="BT772" i="1" s="1"/>
  <c r="BX770" i="1" a="1"/>
  <c r="BX770" i="1" s="1"/>
  <c r="BT770" i="1" a="1"/>
  <c r="BT770" i="1" s="1"/>
  <c r="BU770" i="1" a="1"/>
  <c r="BU770" i="1" s="1"/>
  <c r="BV770" i="1" a="1"/>
  <c r="BV770" i="1" s="1"/>
  <c r="BR749" i="1" a="1"/>
  <c r="BR749" i="1" s="1"/>
  <c r="BU749" i="1" a="1"/>
  <c r="BU749" i="1" s="1"/>
  <c r="BW749" i="1" a="1"/>
  <c r="BW749" i="1" s="1"/>
  <c r="BT749" i="1" a="1"/>
  <c r="BT749" i="1" s="1"/>
  <c r="BV749" i="1" a="1"/>
  <c r="BV749" i="1" s="1"/>
  <c r="BV736" i="1" a="1"/>
  <c r="BV736" i="1" s="1"/>
  <c r="BW736" i="1" a="1"/>
  <c r="BW736" i="1" s="1"/>
  <c r="BX736" i="1" a="1"/>
  <c r="BX736" i="1" s="1"/>
  <c r="BU736" i="1" a="1"/>
  <c r="BU736" i="1" s="1"/>
  <c r="BT736" i="1" a="1"/>
  <c r="BT736" i="1" s="1"/>
  <c r="BR734" i="1" a="1"/>
  <c r="BR734" i="1" s="1"/>
  <c r="BX734" i="1" a="1"/>
  <c r="BX734" i="1" s="1"/>
  <c r="BT734" i="1" a="1"/>
  <c r="BT734" i="1" s="1"/>
  <c r="BU734" i="1" a="1"/>
  <c r="BU734" i="1" s="1"/>
  <c r="BW734" i="1" a="1"/>
  <c r="BW734" i="1" s="1"/>
  <c r="BV734" i="1" a="1"/>
  <c r="BV734" i="1" s="1"/>
  <c r="BS726" i="1" a="1"/>
  <c r="BS726" i="1" s="1"/>
  <c r="BX726" i="1" a="1"/>
  <c r="BX726" i="1" s="1"/>
  <c r="BT726" i="1" a="1"/>
  <c r="BT726" i="1" s="1"/>
  <c r="BU726" i="1" a="1"/>
  <c r="BU726" i="1" s="1"/>
  <c r="BW726" i="1" a="1"/>
  <c r="BW726" i="1" s="1"/>
  <c r="BU713" i="1" a="1"/>
  <c r="BU713" i="1" s="1"/>
  <c r="BV713" i="1" a="1"/>
  <c r="BV713" i="1" s="1"/>
  <c r="BX713" i="1" a="1"/>
  <c r="BX713" i="1" s="1"/>
  <c r="BT713" i="1" a="1"/>
  <c r="BT713" i="1" s="1"/>
  <c r="BQ709" i="1" a="1"/>
  <c r="BQ709" i="1" s="1"/>
  <c r="BU709" i="1" a="1"/>
  <c r="BU709" i="1" s="1"/>
  <c r="BV709" i="1" a="1"/>
  <c r="BV709" i="1" s="1"/>
  <c r="BW709" i="1" a="1"/>
  <c r="BW709" i="1" s="1"/>
  <c r="BT709" i="1" a="1"/>
  <c r="BT709" i="1" s="1"/>
  <c r="BX709" i="1" a="1"/>
  <c r="BX709" i="1" s="1"/>
  <c r="BO707" i="1" a="1"/>
  <c r="BO707" i="1" s="1"/>
  <c r="BW707" i="1" a="1"/>
  <c r="BW707" i="1" s="1"/>
  <c r="BX707" i="1" a="1"/>
  <c r="BX707" i="1" s="1"/>
  <c r="BT707" i="1" a="1"/>
  <c r="BT707" i="1" s="1"/>
  <c r="BV707" i="1" a="1"/>
  <c r="BV707" i="1" s="1"/>
  <c r="BR702" i="1" a="1"/>
  <c r="BR702" i="1" s="1"/>
  <c r="BX702" i="1" a="1"/>
  <c r="BX702" i="1" s="1"/>
  <c r="BT702" i="1" a="1"/>
  <c r="BT702" i="1" s="1"/>
  <c r="BU702" i="1" a="1"/>
  <c r="BU702" i="1" s="1"/>
  <c r="BW702" i="1" a="1"/>
  <c r="BW702" i="1" s="1"/>
  <c r="BV702" i="1" a="1"/>
  <c r="BV702" i="1" s="1"/>
  <c r="BQ700" i="1" a="1"/>
  <c r="BQ700" i="1" s="1"/>
  <c r="BT700" i="1" a="1"/>
  <c r="BT700" i="1" s="1"/>
  <c r="BV700" i="1" a="1"/>
  <c r="BV700" i="1" s="1"/>
  <c r="BW700" i="1" a="1"/>
  <c r="BW700" i="1" s="1"/>
  <c r="BU700" i="1" a="1"/>
  <c r="BU700" i="1" s="1"/>
  <c r="BP691" i="1" a="1"/>
  <c r="BP691" i="1" s="1"/>
  <c r="BW691" i="1" a="1"/>
  <c r="BW691" i="1" s="1"/>
  <c r="BX691" i="1" a="1"/>
  <c r="BX691" i="1" s="1"/>
  <c r="BT691" i="1" a="1"/>
  <c r="BT691" i="1" s="1"/>
  <c r="BV691" i="1" a="1"/>
  <c r="BV691" i="1" s="1"/>
  <c r="BU691" i="1" a="1"/>
  <c r="BU691" i="1" s="1"/>
  <c r="BT687" i="1" a="1"/>
  <c r="BT687" i="1" s="1"/>
  <c r="BU687" i="1" a="1"/>
  <c r="BU687" i="1" s="1"/>
  <c r="BW687" i="1" a="1"/>
  <c r="BW687" i="1" s="1"/>
  <c r="BX687" i="1" a="1"/>
  <c r="BX687" i="1" s="1"/>
  <c r="BV687" i="1" a="1"/>
  <c r="BV687" i="1" s="1"/>
  <c r="BQ685" i="1" a="1"/>
  <c r="BQ685" i="1" s="1"/>
  <c r="BU685" i="1" a="1"/>
  <c r="BU685" i="1" s="1"/>
  <c r="BV685" i="1" a="1"/>
  <c r="BV685" i="1" s="1"/>
  <c r="BW685" i="1" a="1"/>
  <c r="BW685" i="1" s="1"/>
  <c r="BT685" i="1" a="1"/>
  <c r="BT685" i="1" s="1"/>
  <c r="BX685" i="1" a="1"/>
  <c r="BX685" i="1" s="1"/>
  <c r="BW683" i="1" a="1"/>
  <c r="BW683" i="1" s="1"/>
  <c r="BX683" i="1" a="1"/>
  <c r="BX683" i="1" s="1"/>
  <c r="BT683" i="1" a="1"/>
  <c r="BT683" i="1" s="1"/>
  <c r="BV683" i="1" a="1"/>
  <c r="BV683" i="1" s="1"/>
  <c r="BU683" i="1" a="1"/>
  <c r="BU683" i="1" s="1"/>
  <c r="BT679" i="1" a="1"/>
  <c r="BT679" i="1" s="1"/>
  <c r="BU679" i="1" a="1"/>
  <c r="BU679" i="1" s="1"/>
  <c r="BW679" i="1" a="1"/>
  <c r="BW679" i="1" s="1"/>
  <c r="BX679" i="1" a="1"/>
  <c r="BX679" i="1" s="1"/>
  <c r="BV679" i="1" a="1"/>
  <c r="BV679" i="1" s="1"/>
  <c r="BO677" i="1" a="1"/>
  <c r="BO677" i="1" s="1"/>
  <c r="BU677" i="1" a="1"/>
  <c r="BU677" i="1" s="1"/>
  <c r="BV677" i="1" a="1"/>
  <c r="BV677" i="1" s="1"/>
  <c r="BW677" i="1" a="1"/>
  <c r="BW677" i="1" s="1"/>
  <c r="BT677" i="1" a="1"/>
  <c r="BT677" i="1" s="1"/>
  <c r="BX677" i="1" a="1"/>
  <c r="BX677" i="1" s="1"/>
  <c r="BQ667" i="1" a="1"/>
  <c r="BQ667" i="1" s="1"/>
  <c r="BU667" i="1" a="1"/>
  <c r="BU667" i="1" s="1"/>
  <c r="BV667" i="1" a="1"/>
  <c r="BV667" i="1" s="1"/>
  <c r="BX667" i="1" a="1"/>
  <c r="BX667" i="1" s="1"/>
  <c r="BT667" i="1" a="1"/>
  <c r="BT667" i="1" s="1"/>
  <c r="BW667" i="1" a="1"/>
  <c r="BW667" i="1" s="1"/>
  <c r="BT665" i="1" a="1"/>
  <c r="BT665" i="1" s="1"/>
  <c r="BU665" i="1" a="1"/>
  <c r="BU665" i="1" s="1"/>
  <c r="BV665" i="1" a="1"/>
  <c r="BV665" i="1" s="1"/>
  <c r="BX665" i="1" a="1"/>
  <c r="BX665" i="1" s="1"/>
  <c r="BW665" i="1" a="1"/>
  <c r="BW665" i="1" s="1"/>
  <c r="BV645" i="1" a="1"/>
  <c r="BV645" i="1" s="1"/>
  <c r="BW645" i="1" a="1"/>
  <c r="BW645" i="1" s="1"/>
  <c r="BT645" i="1" a="1"/>
  <c r="BT645" i="1" s="1"/>
  <c r="BU645" i="1" a="1"/>
  <c r="BU645" i="1" s="1"/>
  <c r="BX645" i="1" a="1"/>
  <c r="BX645" i="1" s="1"/>
  <c r="BP640" i="1" a="1"/>
  <c r="BP640" i="1" s="1"/>
  <c r="BW640" i="1" a="1"/>
  <c r="BW640" i="1" s="1"/>
  <c r="BX640" i="1" a="1"/>
  <c r="BX640" i="1" s="1"/>
  <c r="BT640" i="1" a="1"/>
  <c r="BT640" i="1" s="1"/>
  <c r="BV640" i="1" a="1"/>
  <c r="BV640" i="1" s="1"/>
  <c r="BU640" i="1" a="1"/>
  <c r="BU640" i="1" s="1"/>
  <c r="BP638" i="1" a="1"/>
  <c r="BP638" i="1" s="1"/>
  <c r="BT638" i="1" a="1"/>
  <c r="BT638" i="1" s="1"/>
  <c r="BU638" i="1" a="1"/>
  <c r="BU638" i="1" s="1"/>
  <c r="BW638" i="1" a="1"/>
  <c r="BW638" i="1" s="1"/>
  <c r="BX638" i="1" a="1"/>
  <c r="BX638" i="1" s="1"/>
  <c r="BV638" i="1" a="1"/>
  <c r="BV638" i="1" s="1"/>
  <c r="BT622" i="1" a="1"/>
  <c r="BT622" i="1" s="1"/>
  <c r="BU622" i="1" a="1"/>
  <c r="BU622" i="1" s="1"/>
  <c r="BW622" i="1" a="1"/>
  <c r="BW622" i="1" s="1"/>
  <c r="BV622" i="1" a="1"/>
  <c r="BV622" i="1" s="1"/>
  <c r="BP620" i="1" a="1"/>
  <c r="BP620" i="1" s="1"/>
  <c r="BX620" i="1" a="1"/>
  <c r="BX620" i="1" s="1"/>
  <c r="BT620" i="1" a="1"/>
  <c r="BT620" i="1" s="1"/>
  <c r="BU620" i="1" a="1"/>
  <c r="BU620" i="1" s="1"/>
  <c r="BW620" i="1" a="1"/>
  <c r="BW620" i="1" s="1"/>
  <c r="BV620" i="1" a="1"/>
  <c r="BV620" i="1" s="1"/>
  <c r="BO610" i="1" a="1"/>
  <c r="BO610" i="1" s="1"/>
  <c r="BT610" i="1" a="1"/>
  <c r="BT610" i="1" s="1"/>
  <c r="BU610" i="1" a="1"/>
  <c r="BU610" i="1" s="1"/>
  <c r="BV610" i="1" a="1"/>
  <c r="BV610" i="1" s="1"/>
  <c r="BW610" i="1" a="1"/>
  <c r="BW610" i="1" s="1"/>
  <c r="BX610" i="1" a="1"/>
  <c r="BX610" i="1" s="1"/>
  <c r="BP592" i="1" a="1"/>
  <c r="BP592" i="1" s="1"/>
  <c r="BW592" i="1" a="1"/>
  <c r="BW592" i="1" s="1"/>
  <c r="BX592" i="1" a="1"/>
  <c r="BX592" i="1" s="1"/>
  <c r="BT592" i="1" a="1"/>
  <c r="BT592" i="1" s="1"/>
  <c r="BU592" i="1" a="1"/>
  <c r="BU592" i="1" s="1"/>
  <c r="BV592" i="1" a="1"/>
  <c r="BV592" i="1" s="1"/>
  <c r="BQ575" i="1" a="1"/>
  <c r="BQ575" i="1" s="1"/>
  <c r="BT575" i="1" a="1"/>
  <c r="BT575" i="1" s="1"/>
  <c r="BU575" i="1" a="1"/>
  <c r="BU575" i="1" s="1"/>
  <c r="BX575" i="1" a="1"/>
  <c r="BX575" i="1" s="1"/>
  <c r="BV575" i="1" a="1"/>
  <c r="BV575" i="1" s="1"/>
  <c r="BW575" i="1" a="1"/>
  <c r="BW575" i="1" s="1"/>
  <c r="BQ573" i="1" a="1"/>
  <c r="BQ573" i="1" s="1"/>
  <c r="BV573" i="1" a="1"/>
  <c r="BV573" i="1" s="1"/>
  <c r="BW573" i="1" a="1"/>
  <c r="BW573" i="1" s="1"/>
  <c r="BX573" i="1" a="1"/>
  <c r="BX573" i="1" s="1"/>
  <c r="BT573" i="1" a="1"/>
  <c r="BT573" i="1" s="1"/>
  <c r="BU573" i="1" a="1"/>
  <c r="BU573" i="1" s="1"/>
  <c r="BO571" i="1" a="1"/>
  <c r="BO571" i="1" s="1"/>
  <c r="BU571" i="1" a="1"/>
  <c r="BU571" i="1" s="1"/>
  <c r="BV571" i="1" a="1"/>
  <c r="BV571" i="1" s="1"/>
  <c r="BW571" i="1" a="1"/>
  <c r="BW571" i="1" s="1"/>
  <c r="BX571" i="1" a="1"/>
  <c r="BX571" i="1" s="1"/>
  <c r="BT571" i="1" a="1"/>
  <c r="BT571" i="1" s="1"/>
  <c r="BR564" i="1" a="1"/>
  <c r="BR564" i="1" s="1"/>
  <c r="BT564" i="1" a="1"/>
  <c r="BT564" i="1" s="1"/>
  <c r="BU564" i="1" a="1"/>
  <c r="BU564" i="1" s="1"/>
  <c r="BX564" i="1" a="1"/>
  <c r="BX564" i="1" s="1"/>
  <c r="BV564" i="1" a="1"/>
  <c r="BV564" i="1" s="1"/>
  <c r="BW564" i="1" a="1"/>
  <c r="BW564" i="1" s="1"/>
  <c r="BT549" i="1" a="1"/>
  <c r="BT549" i="1" s="1"/>
  <c r="BU549" i="1" a="1"/>
  <c r="BU549" i="1" s="1"/>
  <c r="BV549" i="1" a="1"/>
  <c r="BV549" i="1" s="1"/>
  <c r="BX549" i="1" a="1"/>
  <c r="BX549" i="1" s="1"/>
  <c r="BW549" i="1" a="1"/>
  <c r="BW549" i="1" s="1"/>
  <c r="BO547" i="1" a="1"/>
  <c r="BO547" i="1" s="1"/>
  <c r="BW547" i="1" a="1"/>
  <c r="BW547" i="1" s="1"/>
  <c r="BX547" i="1" a="1"/>
  <c r="BX547" i="1" s="1"/>
  <c r="BT547" i="1" a="1"/>
  <c r="BT547" i="1" s="1"/>
  <c r="BV547" i="1" a="1"/>
  <c r="BV547" i="1" s="1"/>
  <c r="BU547" i="1" a="1"/>
  <c r="BU547" i="1" s="1"/>
  <c r="BV536" i="1" a="1"/>
  <c r="BV536" i="1" s="1"/>
  <c r="BW536" i="1" a="1"/>
  <c r="BW536" i="1" s="1"/>
  <c r="BX536" i="1" a="1"/>
  <c r="BX536" i="1" s="1"/>
  <c r="BU536" i="1" a="1"/>
  <c r="BU536" i="1" s="1"/>
  <c r="BT536" i="1" a="1"/>
  <c r="BT536" i="1" s="1"/>
  <c r="BT534" i="1" a="1"/>
  <c r="BT534" i="1" s="1"/>
  <c r="BU534" i="1" a="1"/>
  <c r="BU534" i="1" s="1"/>
  <c r="BV534" i="1" a="1"/>
  <c r="BV534" i="1" s="1"/>
  <c r="BW534" i="1" a="1"/>
  <c r="BW534" i="1" s="1"/>
  <c r="BX534" i="1" a="1"/>
  <c r="BX534" i="1" s="1"/>
  <c r="BV531" i="1" a="1"/>
  <c r="BV531" i="1" s="1"/>
  <c r="BW531" i="1" a="1"/>
  <c r="BW531" i="1" s="1"/>
  <c r="BX531" i="1" a="1"/>
  <c r="BX531" i="1" s="1"/>
  <c r="BU531" i="1" a="1"/>
  <c r="BU531" i="1" s="1"/>
  <c r="BR525" i="1" a="1"/>
  <c r="BR525" i="1" s="1"/>
  <c r="BV525" i="1" a="1"/>
  <c r="BV525" i="1" s="1"/>
  <c r="BW525" i="1" a="1"/>
  <c r="BW525" i="1" s="1"/>
  <c r="BX525" i="1" a="1"/>
  <c r="BX525" i="1" s="1"/>
  <c r="BU525" i="1" a="1"/>
  <c r="BU525" i="1" s="1"/>
  <c r="BT525" i="1" a="1"/>
  <c r="BT525" i="1" s="1"/>
  <c r="BT523" i="1" a="1"/>
  <c r="BT523" i="1" s="1"/>
  <c r="BU523" i="1" a="1"/>
  <c r="BU523" i="1" s="1"/>
  <c r="BV523" i="1" a="1"/>
  <c r="BV523" i="1" s="1"/>
  <c r="BX523" i="1" a="1"/>
  <c r="BX523" i="1" s="1"/>
  <c r="BW523" i="1" a="1"/>
  <c r="BW523" i="1" s="1"/>
  <c r="BR519" i="1" a="1"/>
  <c r="BR519" i="1" s="1"/>
  <c r="BU519" i="1" a="1"/>
  <c r="BU519" i="1" s="1"/>
  <c r="BV519" i="1" a="1"/>
  <c r="BV519" i="1" s="1"/>
  <c r="BW519" i="1" a="1"/>
  <c r="BW519" i="1" s="1"/>
  <c r="BT519" i="1" a="1"/>
  <c r="BT519" i="1" s="1"/>
  <c r="BX519" i="1" a="1"/>
  <c r="BX519" i="1" s="1"/>
  <c r="BR511" i="1" a="1"/>
  <c r="BR511" i="1" s="1"/>
  <c r="BV511" i="1" a="1"/>
  <c r="BV511" i="1" s="1"/>
  <c r="BW511" i="1" a="1"/>
  <c r="BW511" i="1" s="1"/>
  <c r="BX511" i="1" a="1"/>
  <c r="BX511" i="1" s="1"/>
  <c r="BU511" i="1" a="1"/>
  <c r="BU511" i="1" s="1"/>
  <c r="BT511" i="1" a="1"/>
  <c r="BT511" i="1" s="1"/>
  <c r="BQ498" i="1" a="1"/>
  <c r="BQ498" i="1" s="1"/>
  <c r="BT498" i="1" a="1"/>
  <c r="BT498" i="1" s="1"/>
  <c r="BU498" i="1" a="1"/>
  <c r="BU498" i="1" s="1"/>
  <c r="BV498" i="1" a="1"/>
  <c r="BV498" i="1" s="1"/>
  <c r="BW498" i="1" a="1"/>
  <c r="BW498" i="1" s="1"/>
  <c r="BX498" i="1" a="1"/>
  <c r="BX498" i="1" s="1"/>
  <c r="BQ490" i="1" a="1"/>
  <c r="BQ490" i="1" s="1"/>
  <c r="BT490" i="1" a="1"/>
  <c r="BT490" i="1" s="1"/>
  <c r="BU490" i="1" a="1"/>
  <c r="BU490" i="1" s="1"/>
  <c r="BV490" i="1" a="1"/>
  <c r="BV490" i="1" s="1"/>
  <c r="BW490" i="1" a="1"/>
  <c r="BW490" i="1" s="1"/>
  <c r="BX490" i="1" a="1"/>
  <c r="BX490" i="1" s="1"/>
  <c r="BP461" i="1" a="1"/>
  <c r="BP461" i="1" s="1"/>
  <c r="BT461" i="1" a="1"/>
  <c r="BT461" i="1" s="1"/>
  <c r="BU461" i="1" a="1"/>
  <c r="BU461" i="1" s="1"/>
  <c r="BV461" i="1" a="1"/>
  <c r="BV461" i="1" s="1"/>
  <c r="BW461" i="1" a="1"/>
  <c r="BW461" i="1" s="1"/>
  <c r="BX461" i="1" a="1"/>
  <c r="BX461" i="1" s="1"/>
  <c r="BW457" i="1" a="1"/>
  <c r="BW457" i="1" s="1"/>
  <c r="BX457" i="1" a="1"/>
  <c r="BX457" i="1" s="1"/>
  <c r="BV457" i="1" a="1"/>
  <c r="BV457" i="1" s="1"/>
  <c r="BU457" i="1" a="1"/>
  <c r="BU457" i="1" s="1"/>
  <c r="BT457" i="1" a="1"/>
  <c r="BT457" i="1" s="1"/>
  <c r="BX451" i="1" a="1"/>
  <c r="BX451" i="1" s="1"/>
  <c r="BT451" i="1" a="1"/>
  <c r="BT451" i="1" s="1"/>
  <c r="BU451" i="1" a="1"/>
  <c r="BU451" i="1" s="1"/>
  <c r="BW451" i="1" a="1"/>
  <c r="BW451" i="1" s="1"/>
  <c r="BV451" i="1" a="1"/>
  <c r="BV451" i="1" s="1"/>
  <c r="BW449" i="1" a="1"/>
  <c r="BW449" i="1" s="1"/>
  <c r="BX449" i="1" a="1"/>
  <c r="BX449" i="1" s="1"/>
  <c r="BT449" i="1" a="1"/>
  <c r="BT449" i="1" s="1"/>
  <c r="BV449" i="1" a="1"/>
  <c r="BV449" i="1" s="1"/>
  <c r="BU449" i="1" a="1"/>
  <c r="BU449" i="1" s="1"/>
  <c r="BQ447" i="1" a="1"/>
  <c r="BQ447" i="1" s="1"/>
  <c r="BW447" i="1" a="1"/>
  <c r="BW447" i="1" s="1"/>
  <c r="BX447" i="1" a="1"/>
  <c r="BX447" i="1" s="1"/>
  <c r="BV447" i="1" a="1"/>
  <c r="BV447" i="1" s="1"/>
  <c r="BT447" i="1" a="1"/>
  <c r="BT447" i="1" s="1"/>
  <c r="BU447" i="1" a="1"/>
  <c r="BU447" i="1" s="1"/>
  <c r="BQ444" i="1" a="1"/>
  <c r="BQ444" i="1" s="1"/>
  <c r="BV444" i="1" a="1"/>
  <c r="BV444" i="1" s="1"/>
  <c r="BW444" i="1" a="1"/>
  <c r="BW444" i="1" s="1"/>
  <c r="BX444" i="1" a="1"/>
  <c r="BX444" i="1" s="1"/>
  <c r="BU444" i="1" a="1"/>
  <c r="BU444" i="1" s="1"/>
  <c r="BT444" i="1" a="1"/>
  <c r="BT444" i="1" s="1"/>
  <c r="BU442" i="1" a="1"/>
  <c r="BU442" i="1" s="1"/>
  <c r="BV442" i="1" a="1"/>
  <c r="BV442" i="1" s="1"/>
  <c r="BW442" i="1" a="1"/>
  <c r="BW442" i="1" s="1"/>
  <c r="BT442" i="1" a="1"/>
  <c r="BT442" i="1" s="1"/>
  <c r="BX442" i="1" a="1"/>
  <c r="BX442" i="1" s="1"/>
  <c r="BR438" i="1" a="1"/>
  <c r="BR438" i="1" s="1"/>
  <c r="BT438" i="1" a="1"/>
  <c r="BT438" i="1" s="1"/>
  <c r="BU438" i="1" a="1"/>
  <c r="BU438" i="1" s="1"/>
  <c r="BV438" i="1" a="1"/>
  <c r="BV438" i="1" s="1"/>
  <c r="BX438" i="1" a="1"/>
  <c r="BX438" i="1" s="1"/>
  <c r="BW438" i="1" a="1"/>
  <c r="BW438" i="1" s="1"/>
  <c r="BO409" i="1" a="1"/>
  <c r="BO409" i="1" s="1"/>
  <c r="BT409" i="1" a="1"/>
  <c r="BT409" i="1" s="1"/>
  <c r="BU409" i="1" a="1"/>
  <c r="BU409" i="1" s="1"/>
  <c r="BV409" i="1" a="1"/>
  <c r="BV409" i="1" s="1"/>
  <c r="BW409" i="1" a="1"/>
  <c r="BW409" i="1" s="1"/>
  <c r="BX409" i="1" a="1"/>
  <c r="BX409" i="1" s="1"/>
  <c r="BU407" i="1" a="1"/>
  <c r="BU407" i="1" s="1"/>
  <c r="BV407" i="1" a="1"/>
  <c r="BV407" i="1" s="1"/>
  <c r="BW407" i="1" a="1"/>
  <c r="BW407" i="1" s="1"/>
  <c r="BX407" i="1" a="1"/>
  <c r="BX407" i="1" s="1"/>
  <c r="BT407" i="1" a="1"/>
  <c r="BT407" i="1" s="1"/>
  <c r="BP402" i="1" a="1"/>
  <c r="BP402" i="1" s="1"/>
  <c r="BX402" i="1" a="1"/>
  <c r="BX402" i="1" s="1"/>
  <c r="BT402" i="1" a="1"/>
  <c r="BT402" i="1" s="1"/>
  <c r="BW402" i="1" a="1"/>
  <c r="BW402" i="1" s="1"/>
  <c r="BU402" i="1" a="1"/>
  <c r="BU402" i="1" s="1"/>
  <c r="BV402" i="1" a="1"/>
  <c r="BV402" i="1" s="1"/>
  <c r="BW392" i="1" a="1"/>
  <c r="BW392" i="1" s="1"/>
  <c r="BX392" i="1" a="1"/>
  <c r="BX392" i="1" s="1"/>
  <c r="BV392" i="1" a="1"/>
  <c r="BV392" i="1" s="1"/>
  <c r="BT392" i="1" a="1"/>
  <c r="BT392" i="1" s="1"/>
  <c r="BU392" i="1" a="1"/>
  <c r="BU392" i="1" s="1"/>
  <c r="BP386" i="1" a="1"/>
  <c r="BP386" i="1" s="1"/>
  <c r="BW386" i="1" a="1"/>
  <c r="BW386" i="1" s="1"/>
  <c r="BX386" i="1" a="1"/>
  <c r="BX386" i="1" s="1"/>
  <c r="BV386" i="1" a="1"/>
  <c r="BV386" i="1" s="1"/>
  <c r="BT386" i="1" a="1"/>
  <c r="BT386" i="1" s="1"/>
  <c r="BU386" i="1" a="1"/>
  <c r="BU386" i="1" s="1"/>
  <c r="BT384" i="1" a="1"/>
  <c r="BT384" i="1" s="1"/>
  <c r="BU384" i="1" a="1"/>
  <c r="BU384" i="1" s="1"/>
  <c r="BV384" i="1" a="1"/>
  <c r="BV384" i="1" s="1"/>
  <c r="BW384" i="1" a="1"/>
  <c r="BW384" i="1" s="1"/>
  <c r="BX384" i="1" a="1"/>
  <c r="BX384" i="1" s="1"/>
  <c r="BT382" i="1" a="1"/>
  <c r="BT382" i="1" s="1"/>
  <c r="BU382" i="1" a="1"/>
  <c r="BU382" i="1" s="1"/>
  <c r="BV382" i="1" a="1"/>
  <c r="BV382" i="1" s="1"/>
  <c r="BW382" i="1" a="1"/>
  <c r="BW382" i="1" s="1"/>
  <c r="BX382" i="1" a="1"/>
  <c r="BX382" i="1" s="1"/>
  <c r="BP364" i="1" a="1"/>
  <c r="BP364" i="1" s="1"/>
  <c r="BX364" i="1" a="1"/>
  <c r="BX364" i="1" s="1"/>
  <c r="BT364" i="1" a="1"/>
  <c r="BT364" i="1" s="1"/>
  <c r="BU364" i="1" a="1"/>
  <c r="BU364" i="1" s="1"/>
  <c r="BW364" i="1" a="1"/>
  <c r="BW364" i="1" s="1"/>
  <c r="BV364" i="1" a="1"/>
  <c r="BV364" i="1" s="1"/>
  <c r="BT362" i="1" a="1"/>
  <c r="BT362" i="1" s="1"/>
  <c r="BU362" i="1" a="1"/>
  <c r="BU362" i="1" s="1"/>
  <c r="BV362" i="1" a="1"/>
  <c r="BV362" i="1" s="1"/>
  <c r="BW362" i="1" a="1"/>
  <c r="BW362" i="1" s="1"/>
  <c r="BX362" i="1" a="1"/>
  <c r="BX362" i="1" s="1"/>
  <c r="BQ352" i="1" a="1"/>
  <c r="BQ352" i="1" s="1"/>
  <c r="BT352" i="1" a="1"/>
  <c r="BT352" i="1" s="1"/>
  <c r="BU352" i="1" a="1"/>
  <c r="BU352" i="1" s="1"/>
  <c r="BV352" i="1" a="1"/>
  <c r="BV352" i="1" s="1"/>
  <c r="BW352" i="1" a="1"/>
  <c r="BW352" i="1" s="1"/>
  <c r="BX352" i="1" a="1"/>
  <c r="BX352" i="1" s="1"/>
  <c r="BT342" i="1" a="1"/>
  <c r="BT342" i="1" s="1"/>
  <c r="BU342" i="1" a="1"/>
  <c r="BU342" i="1" s="1"/>
  <c r="BV342" i="1" a="1"/>
  <c r="BV342" i="1" s="1"/>
  <c r="BW342" i="1" a="1"/>
  <c r="BW342" i="1" s="1"/>
  <c r="BX342" i="1" a="1"/>
  <c r="BX342" i="1" s="1"/>
  <c r="BV340" i="1" a="1"/>
  <c r="BV340" i="1" s="1"/>
  <c r="BW340" i="1" a="1"/>
  <c r="BW340" i="1" s="1"/>
  <c r="BX340" i="1" a="1"/>
  <c r="BX340" i="1" s="1"/>
  <c r="BU340" i="1" a="1"/>
  <c r="BU340" i="1" s="1"/>
  <c r="BT340" i="1" a="1"/>
  <c r="BT340" i="1" s="1"/>
  <c r="BP317" i="1" a="1"/>
  <c r="BP317" i="1" s="1"/>
  <c r="BW317" i="1" a="1"/>
  <c r="BW317" i="1" s="1"/>
  <c r="BX317" i="1" a="1"/>
  <c r="BX317" i="1" s="1"/>
  <c r="BT317" i="1" a="1"/>
  <c r="BT317" i="1" s="1"/>
  <c r="BV317" i="1" a="1"/>
  <c r="BV317" i="1" s="1"/>
  <c r="BU317" i="1" a="1"/>
  <c r="BU317" i="1" s="1"/>
  <c r="BR315" i="1" a="1"/>
  <c r="BR315" i="1" s="1"/>
  <c r="BU315" i="1" a="1"/>
  <c r="BU315" i="1" s="1"/>
  <c r="BV315" i="1" a="1"/>
  <c r="BV315" i="1" s="1"/>
  <c r="BW315" i="1" a="1"/>
  <c r="BW315" i="1" s="1"/>
  <c r="BX315" i="1" a="1"/>
  <c r="BX315" i="1" s="1"/>
  <c r="BT315" i="1" a="1"/>
  <c r="BT315" i="1" s="1"/>
  <c r="BO244" i="1" a="1"/>
  <c r="BO244" i="1" s="1"/>
  <c r="BU244" i="1" a="1"/>
  <c r="BU244" i="1" s="1"/>
  <c r="BV244" i="1" a="1"/>
  <c r="BV244" i="1" s="1"/>
  <c r="BW244" i="1" a="1"/>
  <c r="BW244" i="1" s="1"/>
  <c r="BX244" i="1" a="1"/>
  <c r="BX244" i="1" s="1"/>
  <c r="BT244" i="1" a="1"/>
  <c r="BT244" i="1" s="1"/>
  <c r="BR242" i="1" a="1"/>
  <c r="BR242" i="1" s="1"/>
  <c r="BT242" i="1" a="1"/>
  <c r="BT242" i="1" s="1"/>
  <c r="BU242" i="1" a="1"/>
  <c r="BU242" i="1" s="1"/>
  <c r="BV242" i="1" a="1"/>
  <c r="BV242" i="1" s="1"/>
  <c r="BW242" i="1" a="1"/>
  <c r="BW242" i="1" s="1"/>
  <c r="BX242" i="1" a="1"/>
  <c r="BX242" i="1" s="1"/>
  <c r="BX226" i="1" a="1"/>
  <c r="BX226" i="1" s="1"/>
  <c r="BT226" i="1" a="1"/>
  <c r="BT226" i="1" s="1"/>
  <c r="BU226" i="1" a="1"/>
  <c r="BU226" i="1" s="1"/>
  <c r="BV226" i="1" a="1"/>
  <c r="BV226" i="1" s="1"/>
  <c r="BW226" i="1" a="1"/>
  <c r="BW226" i="1" s="1"/>
  <c r="BQ215" i="1" a="1"/>
  <c r="BQ215" i="1" s="1"/>
  <c r="BX215" i="1" a="1"/>
  <c r="BX215" i="1" s="1"/>
  <c r="BT215" i="1" a="1"/>
  <c r="BT215" i="1" s="1"/>
  <c r="BU215" i="1" a="1"/>
  <c r="BU215" i="1" s="1"/>
  <c r="BW215" i="1" a="1"/>
  <c r="BW215" i="1" s="1"/>
  <c r="BV215" i="1" a="1"/>
  <c r="BV215" i="1" s="1"/>
  <c r="BU213" i="1" a="1"/>
  <c r="BU213" i="1" s="1"/>
  <c r="BV213" i="1" a="1"/>
  <c r="BV213" i="1" s="1"/>
  <c r="BX213" i="1" a="1"/>
  <c r="BX213" i="1" s="1"/>
  <c r="BT213" i="1" a="1"/>
  <c r="BT213" i="1" s="1"/>
  <c r="BW213" i="1" a="1"/>
  <c r="BW213" i="1" s="1"/>
  <c r="BR211" i="1" a="1"/>
  <c r="BR211" i="1" s="1"/>
  <c r="BW211" i="1" a="1"/>
  <c r="BW211" i="1" s="1"/>
  <c r="BX211" i="1" a="1"/>
  <c r="BX211" i="1" s="1"/>
  <c r="BT211" i="1" a="1"/>
  <c r="BT211" i="1" s="1"/>
  <c r="BU211" i="1" a="1"/>
  <c r="BU211" i="1" s="1"/>
  <c r="BV211" i="1" a="1"/>
  <c r="BV211" i="1" s="1"/>
  <c r="BX206" i="1" a="1"/>
  <c r="BX206" i="1" s="1"/>
  <c r="BT206" i="1" a="1"/>
  <c r="BT206" i="1" s="1"/>
  <c r="BU206" i="1" a="1"/>
  <c r="BU206" i="1" s="1"/>
  <c r="BW206" i="1" a="1"/>
  <c r="BW206" i="1" s="1"/>
  <c r="BV206" i="1" a="1"/>
  <c r="BV206" i="1" s="1"/>
  <c r="BQ204" i="1" a="1"/>
  <c r="BQ204" i="1" s="1"/>
  <c r="BW204" i="1" a="1"/>
  <c r="BW204" i="1" s="1"/>
  <c r="BX204" i="1" a="1"/>
  <c r="BX204" i="1" s="1"/>
  <c r="BU204" i="1" a="1"/>
  <c r="BU204" i="1" s="1"/>
  <c r="BT204" i="1" a="1"/>
  <c r="BT204" i="1" s="1"/>
  <c r="BV204" i="1" a="1"/>
  <c r="BV204" i="1" s="1"/>
  <c r="BO199" i="1" a="1"/>
  <c r="BO199" i="1" s="1"/>
  <c r="BW199" i="1" a="1"/>
  <c r="BW199" i="1" s="1"/>
  <c r="BX199" i="1" a="1"/>
  <c r="BX199" i="1" s="1"/>
  <c r="BT199" i="1" a="1"/>
  <c r="BT199" i="1" s="1"/>
  <c r="BU199" i="1" a="1"/>
  <c r="BU199" i="1" s="1"/>
  <c r="BV199" i="1" a="1"/>
  <c r="BV199" i="1" s="1"/>
  <c r="BU197" i="1" a="1"/>
  <c r="BU197" i="1" s="1"/>
  <c r="BV197" i="1" a="1"/>
  <c r="BV197" i="1" s="1"/>
  <c r="BW197" i="1" a="1"/>
  <c r="BW197" i="1" s="1"/>
  <c r="BT197" i="1" a="1"/>
  <c r="BT197" i="1" s="1"/>
  <c r="BX197" i="1" a="1"/>
  <c r="BX197" i="1" s="1"/>
  <c r="BR195" i="1" a="1"/>
  <c r="BR195" i="1" s="1"/>
  <c r="BT195" i="1" a="1"/>
  <c r="BT195" i="1" s="1"/>
  <c r="BU195" i="1" a="1"/>
  <c r="BU195" i="1" s="1"/>
  <c r="BW195" i="1" a="1"/>
  <c r="BW195" i="1" s="1"/>
  <c r="BV195" i="1" a="1"/>
  <c r="BV195" i="1" s="1"/>
  <c r="BX195" i="1" a="1"/>
  <c r="BX195" i="1" s="1"/>
  <c r="BW193" i="1" a="1"/>
  <c r="BW193" i="1" s="1"/>
  <c r="BX193" i="1" a="1"/>
  <c r="BX193" i="1" s="1"/>
  <c r="BU193" i="1" a="1"/>
  <c r="BU193" i="1" s="1"/>
  <c r="BT193" i="1" a="1"/>
  <c r="BT193" i="1" s="1"/>
  <c r="BV193" i="1" a="1"/>
  <c r="BV193" i="1" s="1"/>
  <c r="BT189" i="1" a="1"/>
  <c r="BT189" i="1" s="1"/>
  <c r="BU189" i="1" a="1"/>
  <c r="BU189" i="1" s="1"/>
  <c r="BV189" i="1" a="1"/>
  <c r="BV189" i="1" s="1"/>
  <c r="BW189" i="1" a="1"/>
  <c r="BW189" i="1" s="1"/>
  <c r="BX189" i="1" a="1"/>
  <c r="BX189" i="1" s="1"/>
  <c r="BP178" i="1" a="1"/>
  <c r="BP178" i="1" s="1"/>
  <c r="BV178" i="1" a="1"/>
  <c r="BV178" i="1" s="1"/>
  <c r="BW178" i="1" a="1"/>
  <c r="BW178" i="1" s="1"/>
  <c r="BX178" i="1" a="1"/>
  <c r="BX178" i="1" s="1"/>
  <c r="BT178" i="1" a="1"/>
  <c r="BT178" i="1" s="1"/>
  <c r="BU178" i="1" a="1"/>
  <c r="BU178" i="1" s="1"/>
  <c r="BP176" i="1" a="1"/>
  <c r="BP176" i="1" s="1"/>
  <c r="BU176" i="1" a="1"/>
  <c r="BU176" i="1" s="1"/>
  <c r="BV176" i="1" a="1"/>
  <c r="BV176" i="1" s="1"/>
  <c r="BX176" i="1" a="1"/>
  <c r="BX176" i="1" s="1"/>
  <c r="BW176" i="1" a="1"/>
  <c r="BW176" i="1" s="1"/>
  <c r="BT176" i="1" a="1"/>
  <c r="BT176" i="1" s="1"/>
  <c r="BU171" i="1" a="1"/>
  <c r="BU171" i="1" s="1"/>
  <c r="BV171" i="1" a="1"/>
  <c r="BV171" i="1" s="1"/>
  <c r="BW171" i="1" a="1"/>
  <c r="BW171" i="1" s="1"/>
  <c r="BT171" i="1" a="1"/>
  <c r="BT171" i="1" s="1"/>
  <c r="BX171" i="1" a="1"/>
  <c r="BX171" i="1" s="1"/>
  <c r="BR169" i="1" a="1"/>
  <c r="BR169" i="1" s="1"/>
  <c r="BT169" i="1" a="1"/>
  <c r="BT169" i="1" s="1"/>
  <c r="BU169" i="1" a="1"/>
  <c r="BU169" i="1" s="1"/>
  <c r="BV169" i="1" a="1"/>
  <c r="BV169" i="1" s="1"/>
  <c r="BX169" i="1" a="1"/>
  <c r="BX169" i="1" s="1"/>
  <c r="BW169" i="1" a="1"/>
  <c r="BW169" i="1" s="1"/>
  <c r="BQ145" i="1" a="1"/>
  <c r="BQ145" i="1" s="1"/>
  <c r="BT145" i="1" a="1"/>
  <c r="BT145" i="1" s="1"/>
  <c r="BU145" i="1" a="1"/>
  <c r="BU145" i="1" s="1"/>
  <c r="BW145" i="1" a="1"/>
  <c r="BW145" i="1" s="1"/>
  <c r="BX145" i="1" a="1"/>
  <c r="BX145" i="1" s="1"/>
  <c r="BV145" i="1" a="1"/>
  <c r="BV145" i="1" s="1"/>
  <c r="BR112" i="1" a="1"/>
  <c r="BR112" i="1" s="1"/>
  <c r="BU112" i="1" a="1"/>
  <c r="BU112" i="1" s="1"/>
  <c r="BV112" i="1" a="1"/>
  <c r="BV112" i="1" s="1"/>
  <c r="BW112" i="1" a="1"/>
  <c r="BW112" i="1" s="1"/>
  <c r="BX112" i="1" a="1"/>
  <c r="BX112" i="1" s="1"/>
  <c r="BT112" i="1" a="1"/>
  <c r="BT112" i="1" s="1"/>
  <c r="BX83" i="1" a="1"/>
  <c r="BX83" i="1" s="1"/>
  <c r="BU83" i="1" a="1"/>
  <c r="BU83" i="1" s="1"/>
  <c r="BV83" i="1" a="1"/>
  <c r="BV83" i="1" s="1"/>
  <c r="BW83" i="1" a="1"/>
  <c r="BW83" i="1" s="1"/>
  <c r="BT83" i="1" a="1"/>
  <c r="BT83" i="1" s="1"/>
  <c r="BV64" i="1" a="1"/>
  <c r="BV64" i="1" s="1"/>
  <c r="BW64" i="1" a="1"/>
  <c r="BW64" i="1" s="1"/>
  <c r="BX64" i="1" a="1"/>
  <c r="BX64" i="1" s="1"/>
  <c r="BT64" i="1" a="1"/>
  <c r="BT64" i="1" s="1"/>
  <c r="BU64" i="1" a="1"/>
  <c r="BU64" i="1" s="1"/>
  <c r="BT62" i="1" a="1"/>
  <c r="BT62" i="1" s="1"/>
  <c r="BU62" i="1" a="1"/>
  <c r="BU62" i="1" s="1"/>
  <c r="BW62" i="1" a="1"/>
  <c r="BW62" i="1" s="1"/>
  <c r="BX62" i="1" a="1"/>
  <c r="BX62" i="1" s="1"/>
  <c r="BV62" i="1" a="1"/>
  <c r="BV62" i="1" s="1"/>
  <c r="BP58" i="1" a="1"/>
  <c r="BP58" i="1" s="1"/>
  <c r="BU58" i="1" a="1"/>
  <c r="BU58" i="1" s="1"/>
  <c r="BV58" i="1" a="1"/>
  <c r="BV58" i="1" s="1"/>
  <c r="BX58" i="1" a="1"/>
  <c r="BX58" i="1" s="1"/>
  <c r="BT58" i="1" a="1"/>
  <c r="BT58" i="1" s="1"/>
  <c r="BW58" i="1" a="1"/>
  <c r="BW58" i="1" s="1"/>
  <c r="BP56" i="1" a="1"/>
  <c r="BP56" i="1" s="1"/>
  <c r="BX56" i="1" a="1"/>
  <c r="BX56" i="1" s="1"/>
  <c r="BU56" i="1" a="1"/>
  <c r="BU56" i="1" s="1"/>
  <c r="BV56" i="1" a="1"/>
  <c r="BV56" i="1" s="1"/>
  <c r="BW56" i="1" a="1"/>
  <c r="BW56" i="1" s="1"/>
  <c r="BT56" i="1" a="1"/>
  <c r="BT56" i="1" s="1"/>
  <c r="BT46" i="1" a="1"/>
  <c r="BT46" i="1" s="1"/>
  <c r="BV46" i="1" a="1"/>
  <c r="BV46" i="1" s="1"/>
  <c r="BW46" i="1" a="1"/>
  <c r="BW46" i="1" s="1"/>
  <c r="BU46" i="1" a="1"/>
  <c r="BU46" i="1" s="1"/>
  <c r="BX46" i="1" a="1"/>
  <c r="BX46" i="1" s="1"/>
  <c r="BR37" i="1" a="1"/>
  <c r="BR37" i="1" s="1"/>
  <c r="BW37" i="1" a="1"/>
  <c r="BW37" i="1" s="1"/>
  <c r="BX37" i="1" a="1"/>
  <c r="BX37" i="1" s="1"/>
  <c r="BT37" i="1" a="1"/>
  <c r="BT37" i="1" s="1"/>
  <c r="BU37" i="1" a="1"/>
  <c r="BU37" i="1" s="1"/>
  <c r="BV37" i="1" a="1"/>
  <c r="BV37" i="1" s="1"/>
  <c r="BU24" i="1" a="1"/>
  <c r="BU24" i="1" s="1"/>
  <c r="BW1022" i="1" a="1"/>
  <c r="BW1022" i="1" s="1"/>
  <c r="BV1021" i="1" a="1"/>
  <c r="BV1021" i="1" s="1"/>
  <c r="BX1018" i="1" a="1"/>
  <c r="BX1018" i="1" s="1"/>
  <c r="BU1016" i="1" a="1"/>
  <c r="BU1016" i="1" s="1"/>
  <c r="BT1015" i="1" a="1"/>
  <c r="BT1015" i="1" s="1"/>
  <c r="BW1013" i="1" a="1"/>
  <c r="BW1013" i="1" s="1"/>
  <c r="BV1012" i="1" a="1"/>
  <c r="BV1012" i="1" s="1"/>
  <c r="BX1009" i="1" a="1"/>
  <c r="BX1009" i="1" s="1"/>
  <c r="BW1008" i="1" a="1"/>
  <c r="BW1008" i="1" s="1"/>
  <c r="BV1006" i="1" a="1"/>
  <c r="BV1006" i="1" s="1"/>
  <c r="BV1005" i="1" a="1"/>
  <c r="BV1005" i="1" s="1"/>
  <c r="BU1003" i="1" a="1"/>
  <c r="BU1003" i="1" s="1"/>
  <c r="BU1002" i="1" a="1"/>
  <c r="BU1002" i="1" s="1"/>
  <c r="BU1001" i="1" a="1"/>
  <c r="BU1001" i="1" s="1"/>
  <c r="BV999" i="1" a="1"/>
  <c r="BV999" i="1" s="1"/>
  <c r="BW997" i="1" a="1"/>
  <c r="BW997" i="1" s="1"/>
  <c r="BX995" i="1" a="1"/>
  <c r="BX995" i="1" s="1"/>
  <c r="BX994" i="1" a="1"/>
  <c r="BX994" i="1" s="1"/>
  <c r="BT993" i="1" a="1"/>
  <c r="BT993" i="1" s="1"/>
  <c r="BU991" i="1" a="1"/>
  <c r="BU991" i="1" s="1"/>
  <c r="BV989" i="1" a="1"/>
  <c r="BV989" i="1" s="1"/>
  <c r="BV988" i="1" a="1"/>
  <c r="BV988" i="1" s="1"/>
  <c r="BW986" i="1" a="1"/>
  <c r="BW986" i="1" s="1"/>
  <c r="BX984" i="1" a="1"/>
  <c r="BX984" i="1" s="1"/>
  <c r="BT983" i="1" a="1"/>
  <c r="BT983" i="1" s="1"/>
  <c r="BT982" i="1" a="1"/>
  <c r="BT982" i="1" s="1"/>
  <c r="BU981" i="1" a="1"/>
  <c r="BU981" i="1" s="1"/>
  <c r="BV980" i="1" a="1"/>
  <c r="BV980" i="1" s="1"/>
  <c r="BW979" i="1" a="1"/>
  <c r="BW979" i="1" s="1"/>
  <c r="BX978" i="1" a="1"/>
  <c r="BX978" i="1" s="1"/>
  <c r="BT978" i="1" a="1"/>
  <c r="BT978" i="1" s="1"/>
  <c r="BU977" i="1" a="1"/>
  <c r="BU977" i="1" s="1"/>
  <c r="BV976" i="1" a="1"/>
  <c r="BV976" i="1" s="1"/>
  <c r="BW975" i="1" a="1"/>
  <c r="BW975" i="1" s="1"/>
  <c r="BX974" i="1" a="1"/>
  <c r="BX974" i="1" s="1"/>
  <c r="BT974" i="1" a="1"/>
  <c r="BT974" i="1" s="1"/>
  <c r="BU973" i="1" a="1"/>
  <c r="BU973" i="1" s="1"/>
  <c r="BV972" i="1" a="1"/>
  <c r="BV972" i="1" s="1"/>
  <c r="BW971" i="1" a="1"/>
  <c r="BW971" i="1" s="1"/>
  <c r="BX970" i="1" a="1"/>
  <c r="BX970" i="1" s="1"/>
  <c r="BT970" i="1" a="1"/>
  <c r="BT970" i="1" s="1"/>
  <c r="BU969" i="1" a="1"/>
  <c r="BU969" i="1" s="1"/>
  <c r="BV968" i="1" a="1"/>
  <c r="BV968" i="1" s="1"/>
  <c r="BW967" i="1" a="1"/>
  <c r="BW967" i="1" s="1"/>
  <c r="BX966" i="1" a="1"/>
  <c r="BX966" i="1" s="1"/>
  <c r="BT966" i="1" a="1"/>
  <c r="BT966" i="1" s="1"/>
  <c r="BU965" i="1" a="1"/>
  <c r="BU965" i="1" s="1"/>
  <c r="BV964" i="1" a="1"/>
  <c r="BV964" i="1" s="1"/>
  <c r="BW963" i="1" a="1"/>
  <c r="BW963" i="1" s="1"/>
  <c r="BV962" i="1" a="1"/>
  <c r="BV962" i="1" s="1"/>
  <c r="BX960" i="1" a="1"/>
  <c r="BX960" i="1" s="1"/>
  <c r="BU959" i="1" a="1"/>
  <c r="BU959" i="1" s="1"/>
  <c r="BW957" i="1" a="1"/>
  <c r="BW957" i="1" s="1"/>
  <c r="BT956" i="1" a="1"/>
  <c r="BT956" i="1" s="1"/>
  <c r="BV954" i="1" a="1"/>
  <c r="BV954" i="1" s="1"/>
  <c r="BX952" i="1" a="1"/>
  <c r="BX952" i="1" s="1"/>
  <c r="BU951" i="1" a="1"/>
  <c r="BU951" i="1" s="1"/>
  <c r="BW949" i="1" a="1"/>
  <c r="BW949" i="1" s="1"/>
  <c r="BU943" i="1" a="1"/>
  <c r="BU943" i="1" s="1"/>
  <c r="BW934" i="1" a="1"/>
  <c r="BW934" i="1" s="1"/>
  <c r="BX922" i="1" a="1"/>
  <c r="BX922" i="1" s="1"/>
  <c r="BV916" i="1" a="1"/>
  <c r="BV916" i="1" s="1"/>
  <c r="BT910" i="1" a="1"/>
  <c r="BT910" i="1" s="1"/>
  <c r="BU904" i="1" a="1"/>
  <c r="BU904" i="1" s="1"/>
  <c r="BW898" i="1" a="1"/>
  <c r="BW898" i="1" s="1"/>
  <c r="BU887" i="1" a="1"/>
  <c r="BU887" i="1" s="1"/>
  <c r="BV881" i="1" a="1"/>
  <c r="BV881" i="1" s="1"/>
  <c r="BX875" i="1" a="1"/>
  <c r="BX875" i="1" s="1"/>
  <c r="BU870" i="1" a="1"/>
  <c r="BU870" i="1" s="1"/>
  <c r="BV864" i="1" a="1"/>
  <c r="BV864" i="1" s="1"/>
  <c r="BX858" i="1" a="1"/>
  <c r="BX858" i="1" s="1"/>
  <c r="BT853" i="1" a="1"/>
  <c r="BT853" i="1" s="1"/>
  <c r="BV843" i="1" a="1"/>
  <c r="BV843" i="1" s="1"/>
  <c r="BW838" i="1" a="1"/>
  <c r="BW838" i="1" s="1"/>
  <c r="BV833" i="1" a="1"/>
  <c r="BV833" i="1" s="1"/>
  <c r="BX827" i="1" a="1"/>
  <c r="BX827" i="1" s="1"/>
  <c r="BT822" i="1" a="1"/>
  <c r="BT822" i="1" s="1"/>
  <c r="BV816" i="1" a="1"/>
  <c r="BV816" i="1" s="1"/>
  <c r="BW810" i="1" a="1"/>
  <c r="BW810" i="1" s="1"/>
  <c r="BW804" i="1" a="1"/>
  <c r="BW804" i="1" s="1"/>
  <c r="BV798" i="1" a="1"/>
  <c r="BV798" i="1" s="1"/>
  <c r="BX786" i="1" a="1"/>
  <c r="BX786" i="1" s="1"/>
  <c r="BT775" i="1" a="1"/>
  <c r="BT775" i="1" s="1"/>
  <c r="BX764" i="1" a="1"/>
  <c r="BX764" i="1" s="1"/>
  <c r="BW713" i="1" a="1"/>
  <c r="BW713" i="1" s="1"/>
  <c r="BV663" i="1" a="1"/>
  <c r="BV663" i="1" s="1"/>
  <c r="BX622" i="1" a="1"/>
  <c r="BX622" i="1" s="1"/>
  <c r="BS944" i="1" a="1"/>
  <c r="BS944" i="1" s="1"/>
  <c r="BT944" i="1" a="1"/>
  <c r="BT944" i="1" s="1"/>
  <c r="BV944" i="1" a="1"/>
  <c r="BV944" i="1" s="1"/>
  <c r="BW944" i="1" a="1"/>
  <c r="BW944" i="1" s="1"/>
  <c r="BR710" i="1" a="1"/>
  <c r="BR710" i="1" s="1"/>
  <c r="BX710" i="1" a="1"/>
  <c r="BX710" i="1" s="1"/>
  <c r="BT710" i="1" a="1"/>
  <c r="BT710" i="1" s="1"/>
  <c r="BU710" i="1" a="1"/>
  <c r="BU710" i="1" s="1"/>
  <c r="BW710" i="1" a="1"/>
  <c r="BW710" i="1" s="1"/>
  <c r="BV710" i="1" a="1"/>
  <c r="BV710" i="1" s="1"/>
  <c r="BQ701" i="1" a="1"/>
  <c r="BQ701" i="1" s="1"/>
  <c r="BU701" i="1" a="1"/>
  <c r="BU701" i="1" s="1"/>
  <c r="BV701" i="1" a="1"/>
  <c r="BV701" i="1" s="1"/>
  <c r="BW701" i="1" a="1"/>
  <c r="BW701" i="1" s="1"/>
  <c r="BT701" i="1" a="1"/>
  <c r="BT701" i="1" s="1"/>
  <c r="BX701" i="1" a="1"/>
  <c r="BX701" i="1" s="1"/>
  <c r="BQ692" i="1" a="1"/>
  <c r="BQ692" i="1" s="1"/>
  <c r="BT692" i="1" a="1"/>
  <c r="BT692" i="1" s="1"/>
  <c r="BV692" i="1" a="1"/>
  <c r="BV692" i="1" s="1"/>
  <c r="BW692" i="1" a="1"/>
  <c r="BW692" i="1" s="1"/>
  <c r="BU692" i="1" a="1"/>
  <c r="BU692" i="1" s="1"/>
  <c r="BX692" i="1" a="1"/>
  <c r="BX692" i="1" s="1"/>
  <c r="BT652" i="1" a="1"/>
  <c r="BT652" i="1" s="1"/>
  <c r="BV652" i="1" a="1"/>
  <c r="BV652" i="1" s="1"/>
  <c r="BW652" i="1" a="1"/>
  <c r="BW652" i="1" s="1"/>
  <c r="BU652" i="1" a="1"/>
  <c r="BU652" i="1" s="1"/>
  <c r="BV618" i="1" a="1"/>
  <c r="BV618" i="1" s="1"/>
  <c r="BW618" i="1" a="1"/>
  <c r="BW618" i="1" s="1"/>
  <c r="BX618" i="1" a="1"/>
  <c r="BX618" i="1" s="1"/>
  <c r="BT618" i="1" a="1"/>
  <c r="BT618" i="1" s="1"/>
  <c r="BU618" i="1" a="1"/>
  <c r="BU618" i="1" s="1"/>
  <c r="BQ591" i="1" a="1"/>
  <c r="BQ591" i="1" s="1"/>
  <c r="BW591" i="1" a="1"/>
  <c r="BW591" i="1" s="1"/>
  <c r="BX591" i="1" a="1"/>
  <c r="BX591" i="1" s="1"/>
  <c r="BT591" i="1" a="1"/>
  <c r="BT591" i="1" s="1"/>
  <c r="BV591" i="1" a="1"/>
  <c r="BV591" i="1" s="1"/>
  <c r="BU591" i="1" a="1"/>
  <c r="BU591" i="1" s="1"/>
  <c r="BO528" i="1" a="1"/>
  <c r="BO528" i="1" s="1"/>
  <c r="BT528" i="1" a="1"/>
  <c r="BT528" i="1" s="1"/>
  <c r="BU528" i="1" a="1"/>
  <c r="BU528" i="1" s="1"/>
  <c r="BV528" i="1" a="1"/>
  <c r="BV528" i="1" s="1"/>
  <c r="BX528" i="1" a="1"/>
  <c r="BX528" i="1" s="1"/>
  <c r="BW528" i="1" a="1"/>
  <c r="BW528" i="1" s="1"/>
  <c r="BT504" i="1" a="1"/>
  <c r="BT504" i="1" s="1"/>
  <c r="BU504" i="1" a="1"/>
  <c r="BU504" i="1" s="1"/>
  <c r="BV504" i="1" a="1"/>
  <c r="BV504" i="1" s="1"/>
  <c r="BX504" i="1" a="1"/>
  <c r="BX504" i="1" s="1"/>
  <c r="BW504" i="1" a="1"/>
  <c r="BW504" i="1" s="1"/>
  <c r="BR460" i="1" a="1"/>
  <c r="BR460" i="1" s="1"/>
  <c r="BX460" i="1" a="1"/>
  <c r="BX460" i="1" s="1"/>
  <c r="BT460" i="1" a="1"/>
  <c r="BT460" i="1" s="1"/>
  <c r="BW460" i="1" a="1"/>
  <c r="BW460" i="1" s="1"/>
  <c r="BU460" i="1" a="1"/>
  <c r="BU460" i="1" s="1"/>
  <c r="BV460" i="1" a="1"/>
  <c r="BV460" i="1" s="1"/>
  <c r="BU32" i="1" a="1"/>
  <c r="BU32" i="1" s="1"/>
  <c r="BV32" i="1" a="1"/>
  <c r="BV32" i="1" s="1"/>
  <c r="BW32" i="1" a="1"/>
  <c r="BW32" i="1" s="1"/>
  <c r="BX32" i="1" a="1"/>
  <c r="BX32" i="1" s="1"/>
  <c r="BT32" i="1" a="1"/>
  <c r="BT32" i="1" s="1"/>
  <c r="BX1004" i="1" a="1"/>
  <c r="BX1004" i="1" s="1"/>
  <c r="BU986" i="1" a="1"/>
  <c r="BU986" i="1" s="1"/>
  <c r="BW953" i="1" a="1"/>
  <c r="BW953" i="1" s="1"/>
  <c r="BS947" i="1" a="1"/>
  <c r="BS947" i="1" s="1"/>
  <c r="BT947" i="1" a="1"/>
  <c r="BT947" i="1" s="1"/>
  <c r="BU947" i="1" a="1"/>
  <c r="BU947" i="1" s="1"/>
  <c r="BW947" i="1" a="1"/>
  <c r="BW947" i="1" s="1"/>
  <c r="BX947" i="1" a="1"/>
  <c r="BX947" i="1" s="1"/>
  <c r="BT945" i="1" a="1"/>
  <c r="BT945" i="1" s="1"/>
  <c r="BV945" i="1" a="1"/>
  <c r="BV945" i="1" s="1"/>
  <c r="BW945" i="1" a="1"/>
  <c r="BW945" i="1" s="1"/>
  <c r="BQ938" i="1" a="1"/>
  <c r="BQ938" i="1" s="1"/>
  <c r="BW938" i="1" a="1"/>
  <c r="BW938" i="1" s="1"/>
  <c r="BT938" i="1" a="1"/>
  <c r="BT938" i="1" s="1"/>
  <c r="BU938" i="1" a="1"/>
  <c r="BU938" i="1" s="1"/>
  <c r="BV927" i="1" a="1"/>
  <c r="BV927" i="1" s="1"/>
  <c r="BX927" i="1" a="1"/>
  <c r="BX927" i="1" s="1"/>
  <c r="BT927" i="1" a="1"/>
  <c r="BT927" i="1" s="1"/>
  <c r="BT923" i="1" a="1"/>
  <c r="BT923" i="1" s="1"/>
  <c r="BU923" i="1" a="1"/>
  <c r="BU923" i="1" s="1"/>
  <c r="BV923" i="1" a="1"/>
  <c r="BV923" i="1" s="1"/>
  <c r="BW923" i="1" a="1"/>
  <c r="BW923" i="1" s="1"/>
  <c r="BX923" i="1" a="1"/>
  <c r="BX923" i="1" s="1"/>
  <c r="BP921" i="1" a="1"/>
  <c r="BP921" i="1" s="1"/>
  <c r="BT921" i="1" a="1"/>
  <c r="BT921" i="1" s="1"/>
  <c r="BV921" i="1" a="1"/>
  <c r="BV921" i="1" s="1"/>
  <c r="BW921" i="1" a="1"/>
  <c r="BW921" i="1" s="1"/>
  <c r="BX921" i="1" a="1"/>
  <c r="BX921" i="1" s="1"/>
  <c r="BP913" i="1" a="1"/>
  <c r="BP913" i="1" s="1"/>
  <c r="BT913" i="1" a="1"/>
  <c r="BT913" i="1" s="1"/>
  <c r="BV913" i="1" a="1"/>
  <c r="BV913" i="1" s="1"/>
  <c r="BW913" i="1" a="1"/>
  <c r="BW913" i="1" s="1"/>
  <c r="BX913" i="1" a="1"/>
  <c r="BX913" i="1" s="1"/>
  <c r="BW895" i="1" a="1"/>
  <c r="BW895" i="1" s="1"/>
  <c r="BT895" i="1" a="1"/>
  <c r="BT895" i="1" s="1"/>
  <c r="BU895" i="1" a="1"/>
  <c r="BU895" i="1" s="1"/>
  <c r="BR893" i="1" a="1"/>
  <c r="BR893" i="1" s="1"/>
  <c r="BU893" i="1" a="1"/>
  <c r="BU893" i="1" s="1"/>
  <c r="BV893" i="1" a="1"/>
  <c r="BV893" i="1" s="1"/>
  <c r="BW893" i="1" a="1"/>
  <c r="BW893" i="1" s="1"/>
  <c r="BX893" i="1" a="1"/>
  <c r="BX893" i="1" s="1"/>
  <c r="BT886" i="1" a="1"/>
  <c r="BT886" i="1" s="1"/>
  <c r="BU886" i="1" a="1"/>
  <c r="BU886" i="1" s="1"/>
  <c r="BV886" i="1" a="1"/>
  <c r="BV886" i="1" s="1"/>
  <c r="BW886" i="1" a="1"/>
  <c r="BW886" i="1" s="1"/>
  <c r="BS878" i="1" a="1"/>
  <c r="BS878" i="1" s="1"/>
  <c r="BV878" i="1" a="1"/>
  <c r="BV878" i="1" s="1"/>
  <c r="BX878" i="1" a="1"/>
  <c r="BX878" i="1" s="1"/>
  <c r="BT878" i="1" a="1"/>
  <c r="BT878" i="1" s="1"/>
  <c r="BO873" i="1" a="1"/>
  <c r="BO873" i="1" s="1"/>
  <c r="BU873" i="1" a="1"/>
  <c r="BU873" i="1" s="1"/>
  <c r="BV873" i="1" a="1"/>
  <c r="BV873" i="1" s="1"/>
  <c r="BW873" i="1" a="1"/>
  <c r="BW873" i="1" s="1"/>
  <c r="BX873" i="1" a="1"/>
  <c r="BX873" i="1" s="1"/>
  <c r="BT869" i="1" a="1"/>
  <c r="BT869" i="1" s="1"/>
  <c r="BU869" i="1" a="1"/>
  <c r="BU869" i="1" s="1"/>
  <c r="BV869" i="1" a="1"/>
  <c r="BV869" i="1" s="1"/>
  <c r="BW869" i="1" a="1"/>
  <c r="BW869" i="1" s="1"/>
  <c r="BS841" i="1" a="1"/>
  <c r="BS841" i="1" s="1"/>
  <c r="BU841" i="1" a="1"/>
  <c r="BU841" i="1" s="1"/>
  <c r="BV841" i="1" a="1"/>
  <c r="BV841" i="1" s="1"/>
  <c r="BW841" i="1" a="1"/>
  <c r="BW841" i="1" s="1"/>
  <c r="BX841" i="1" a="1"/>
  <c r="BX841" i="1" s="1"/>
  <c r="BW839" i="1" a="1"/>
  <c r="BW839" i="1" s="1"/>
  <c r="BX839" i="1" a="1"/>
  <c r="BX839" i="1" s="1"/>
  <c r="BT839" i="1" a="1"/>
  <c r="BT839" i="1" s="1"/>
  <c r="BU839" i="1" a="1"/>
  <c r="BU839" i="1" s="1"/>
  <c r="BV839" i="1" a="1"/>
  <c r="BV839" i="1" s="1"/>
  <c r="BT832" i="1" a="1"/>
  <c r="BT832" i="1" s="1"/>
  <c r="BV832" i="1" a="1"/>
  <c r="BV832" i="1" s="1"/>
  <c r="BW832" i="1" a="1"/>
  <c r="BW832" i="1" s="1"/>
  <c r="BX832" i="1" a="1"/>
  <c r="BX832" i="1" s="1"/>
  <c r="BV807" i="1" a="1"/>
  <c r="BV807" i="1" s="1"/>
  <c r="BX807" i="1" a="1"/>
  <c r="BX807" i="1" s="1"/>
  <c r="BT807" i="1" a="1"/>
  <c r="BT807" i="1" s="1"/>
  <c r="BT803" i="1" a="1"/>
  <c r="BT803" i="1" s="1"/>
  <c r="BV803" i="1" a="1"/>
  <c r="BV803" i="1" s="1"/>
  <c r="BW803" i="1" a="1"/>
  <c r="BW803" i="1" s="1"/>
  <c r="BX803" i="1" a="1"/>
  <c r="BX803" i="1" s="1"/>
  <c r="BT793" i="1" a="1"/>
  <c r="BT793" i="1" s="1"/>
  <c r="BU793" i="1" a="1"/>
  <c r="BU793" i="1" s="1"/>
  <c r="BV793" i="1" a="1"/>
  <c r="BV793" i="1" s="1"/>
  <c r="BW793" i="1" a="1"/>
  <c r="BW793" i="1" s="1"/>
  <c r="BX793" i="1" a="1"/>
  <c r="BX793" i="1" s="1"/>
  <c r="BQ789" i="1" a="1"/>
  <c r="BQ789" i="1" s="1"/>
  <c r="BX789" i="1" a="1"/>
  <c r="BX789" i="1" s="1"/>
  <c r="BT789" i="1" a="1"/>
  <c r="BT789" i="1" s="1"/>
  <c r="BU789" i="1" a="1"/>
  <c r="BU789" i="1" s="1"/>
  <c r="BV789" i="1" a="1"/>
  <c r="BV789" i="1" s="1"/>
  <c r="BR783" i="1" a="1"/>
  <c r="BR783" i="1" s="1"/>
  <c r="BT783" i="1" a="1"/>
  <c r="BT783" i="1" s="1"/>
  <c r="BU783" i="1" a="1"/>
  <c r="BU783" i="1" s="1"/>
  <c r="BV783" i="1" a="1"/>
  <c r="BV783" i="1" s="1"/>
  <c r="BW783" i="1" a="1"/>
  <c r="BW783" i="1" s="1"/>
  <c r="BU781" i="1" a="1"/>
  <c r="BU781" i="1" s="1"/>
  <c r="BV781" i="1" a="1"/>
  <c r="BV781" i="1" s="1"/>
  <c r="BW781" i="1" a="1"/>
  <c r="BW781" i="1" s="1"/>
  <c r="BX781" i="1" a="1"/>
  <c r="BX781" i="1" s="1"/>
  <c r="BX766" i="1" a="1"/>
  <c r="BX766" i="1" s="1"/>
  <c r="BT766" i="1" a="1"/>
  <c r="BT766" i="1" s="1"/>
  <c r="BU766" i="1" a="1"/>
  <c r="BU766" i="1" s="1"/>
  <c r="BV766" i="1" a="1"/>
  <c r="BV766" i="1" s="1"/>
  <c r="BW766" i="1" a="1"/>
  <c r="BW766" i="1" s="1"/>
  <c r="BQ757" i="1" a="1"/>
  <c r="BQ757" i="1" s="1"/>
  <c r="BX757" i="1" a="1"/>
  <c r="BX757" i="1" s="1"/>
  <c r="BT757" i="1" a="1"/>
  <c r="BT757" i="1" s="1"/>
  <c r="BU757" i="1" a="1"/>
  <c r="BU757" i="1" s="1"/>
  <c r="BW757" i="1" a="1"/>
  <c r="BW757" i="1" s="1"/>
  <c r="BW744" i="1" a="1"/>
  <c r="BW744" i="1" s="1"/>
  <c r="BX744" i="1" a="1"/>
  <c r="BX744" i="1" s="1"/>
  <c r="BU744" i="1" a="1"/>
  <c r="BU744" i="1" s="1"/>
  <c r="BV744" i="1" a="1"/>
  <c r="BV744" i="1" s="1"/>
  <c r="BT744" i="1" a="1"/>
  <c r="BT744" i="1" s="1"/>
  <c r="BX742" i="1" a="1"/>
  <c r="BX742" i="1" s="1"/>
  <c r="BT742" i="1" a="1"/>
  <c r="BT742" i="1" s="1"/>
  <c r="BU742" i="1" a="1"/>
  <c r="BU742" i="1" s="1"/>
  <c r="BV742" i="1" a="1"/>
  <c r="BV742" i="1" s="1"/>
  <c r="BW742" i="1" a="1"/>
  <c r="BW742" i="1" s="1"/>
  <c r="BV728" i="1" a="1"/>
  <c r="BV728" i="1" s="1"/>
  <c r="BW728" i="1" a="1"/>
  <c r="BW728" i="1" s="1"/>
  <c r="BX728" i="1" a="1"/>
  <c r="BX728" i="1" s="1"/>
  <c r="BU728" i="1" a="1"/>
  <c r="BU728" i="1" s="1"/>
  <c r="BT728" i="1" a="1"/>
  <c r="BT728" i="1" s="1"/>
  <c r="BQ719" i="1" a="1"/>
  <c r="BQ719" i="1" s="1"/>
  <c r="BT719" i="1" a="1"/>
  <c r="BT719" i="1" s="1"/>
  <c r="BU719" i="1" a="1"/>
  <c r="BU719" i="1" s="1"/>
  <c r="BW719" i="1" a="1"/>
  <c r="BW719" i="1" s="1"/>
  <c r="BX719" i="1" a="1"/>
  <c r="BX719" i="1" s="1"/>
  <c r="BV719" i="1" a="1"/>
  <c r="BV719" i="1" s="1"/>
  <c r="BW715" i="1" a="1"/>
  <c r="BW715" i="1" s="1"/>
  <c r="BX715" i="1" a="1"/>
  <c r="BX715" i="1" s="1"/>
  <c r="BT715" i="1" a="1"/>
  <c r="BT715" i="1" s="1"/>
  <c r="BV715" i="1" a="1"/>
  <c r="BV715" i="1" s="1"/>
  <c r="BU715" i="1" a="1"/>
  <c r="BU715" i="1" s="1"/>
  <c r="BV696" i="1" a="1"/>
  <c r="BV696" i="1" s="1"/>
  <c r="BW696" i="1" a="1"/>
  <c r="BW696" i="1" s="1"/>
  <c r="BX696" i="1" a="1"/>
  <c r="BX696" i="1" s="1"/>
  <c r="BU696" i="1" a="1"/>
  <c r="BU696" i="1" s="1"/>
  <c r="BT696" i="1" a="1"/>
  <c r="BT696" i="1" s="1"/>
  <c r="BQ693" i="1" a="1"/>
  <c r="BQ693" i="1" s="1"/>
  <c r="BU693" i="1" a="1"/>
  <c r="BU693" i="1" s="1"/>
  <c r="BV693" i="1" a="1"/>
  <c r="BV693" i="1" s="1"/>
  <c r="BW693" i="1" a="1"/>
  <c r="BW693" i="1" s="1"/>
  <c r="BT693" i="1" a="1"/>
  <c r="BT693" i="1" s="1"/>
  <c r="BX693" i="1" a="1"/>
  <c r="BX693" i="1" s="1"/>
  <c r="BO689" i="1" a="1"/>
  <c r="BO689" i="1" s="1"/>
  <c r="BU689" i="1" a="1"/>
  <c r="BU689" i="1" s="1"/>
  <c r="BV689" i="1" a="1"/>
  <c r="BV689" i="1" s="1"/>
  <c r="BX689" i="1" a="1"/>
  <c r="BX689" i="1" s="1"/>
  <c r="BT689" i="1" a="1"/>
  <c r="BT689" i="1" s="1"/>
  <c r="BW689" i="1" a="1"/>
  <c r="BW689" i="1" s="1"/>
  <c r="BO681" i="1" a="1"/>
  <c r="BO681" i="1" s="1"/>
  <c r="BU681" i="1" a="1"/>
  <c r="BU681" i="1" s="1"/>
  <c r="BV681" i="1" a="1"/>
  <c r="BV681" i="1" s="1"/>
  <c r="BX681" i="1" a="1"/>
  <c r="BX681" i="1" s="1"/>
  <c r="BT681" i="1" a="1"/>
  <c r="BT681" i="1" s="1"/>
  <c r="BU669" i="1" a="1"/>
  <c r="BU669" i="1" s="1"/>
  <c r="BV669" i="1" a="1"/>
  <c r="BV669" i="1" s="1"/>
  <c r="BW669" i="1" a="1"/>
  <c r="BW669" i="1" s="1"/>
  <c r="BT669" i="1" a="1"/>
  <c r="BT669" i="1" s="1"/>
  <c r="BX669" i="1" a="1"/>
  <c r="BX669" i="1" s="1"/>
  <c r="BT656" i="1" a="1"/>
  <c r="BT656" i="1" s="1"/>
  <c r="BV656" i="1" a="1"/>
  <c r="BV656" i="1" s="1"/>
  <c r="BX656" i="1" a="1"/>
  <c r="BX656" i="1" s="1"/>
  <c r="BU656" i="1" a="1"/>
  <c r="BU656" i="1" s="1"/>
  <c r="BW656" i="1" a="1"/>
  <c r="BW656" i="1" s="1"/>
  <c r="BP654" i="1" a="1"/>
  <c r="BP654" i="1" s="1"/>
  <c r="BV654" i="1" a="1"/>
  <c r="BV654" i="1" s="1"/>
  <c r="BW654" i="1" a="1"/>
  <c r="BW654" i="1" s="1"/>
  <c r="BU654" i="1" a="1"/>
  <c r="BU654" i="1" s="1"/>
  <c r="BT654" i="1" a="1"/>
  <c r="BT654" i="1" s="1"/>
  <c r="BX654" i="1" a="1"/>
  <c r="BX654" i="1" s="1"/>
  <c r="BT648" i="1" a="1"/>
  <c r="BT648" i="1" s="1"/>
  <c r="BU648" i="1" a="1"/>
  <c r="BU648" i="1" s="1"/>
  <c r="BW648" i="1" a="1"/>
  <c r="BW648" i="1" s="1"/>
  <c r="BX648" i="1" a="1"/>
  <c r="BX648" i="1" s="1"/>
  <c r="BV648" i="1" a="1"/>
  <c r="BV648" i="1" s="1"/>
  <c r="BV634" i="1" a="1"/>
  <c r="BV634" i="1" s="1"/>
  <c r="BW634" i="1" a="1"/>
  <c r="BW634" i="1" s="1"/>
  <c r="BX634" i="1" a="1"/>
  <c r="BX634" i="1" s="1"/>
  <c r="BU634" i="1" a="1"/>
  <c r="BU634" i="1" s="1"/>
  <c r="BT634" i="1" a="1"/>
  <c r="BT634" i="1" s="1"/>
  <c r="BO630" i="1" a="1"/>
  <c r="BO630" i="1" s="1"/>
  <c r="BW630" i="1" a="1"/>
  <c r="BW630" i="1" s="1"/>
  <c r="BX630" i="1" a="1"/>
  <c r="BX630" i="1" s="1"/>
  <c r="BT630" i="1" a="1"/>
  <c r="BT630" i="1" s="1"/>
  <c r="BV630" i="1" a="1"/>
  <c r="BV630" i="1" s="1"/>
  <c r="BU630" i="1" a="1"/>
  <c r="BU630" i="1" s="1"/>
  <c r="BR628" i="1" a="1"/>
  <c r="BR628" i="1" s="1"/>
  <c r="BT628" i="1" a="1"/>
  <c r="BT628" i="1" s="1"/>
  <c r="BU628" i="1" a="1"/>
  <c r="BU628" i="1" s="1"/>
  <c r="BW628" i="1" a="1"/>
  <c r="BW628" i="1" s="1"/>
  <c r="BX628" i="1" a="1"/>
  <c r="BX628" i="1" s="1"/>
  <c r="BV628" i="1" a="1"/>
  <c r="BV628" i="1" s="1"/>
  <c r="BU614" i="1" a="1"/>
  <c r="BU614" i="1" s="1"/>
  <c r="BV614" i="1" a="1"/>
  <c r="BV614" i="1" s="1"/>
  <c r="BX614" i="1" a="1"/>
  <c r="BX614" i="1" s="1"/>
  <c r="BT614" i="1" a="1"/>
  <c r="BT614" i="1" s="1"/>
  <c r="BW614" i="1" a="1"/>
  <c r="BW614" i="1" s="1"/>
  <c r="BW612" i="1" a="1"/>
  <c r="BW612" i="1" s="1"/>
  <c r="BX612" i="1" a="1"/>
  <c r="BX612" i="1" s="1"/>
  <c r="BT612" i="1" a="1"/>
  <c r="BT612" i="1" s="1"/>
  <c r="BV612" i="1" a="1"/>
  <c r="BV612" i="1" s="1"/>
  <c r="BU612" i="1" a="1"/>
  <c r="BU612" i="1" s="1"/>
  <c r="BT594" i="1" a="1"/>
  <c r="BT594" i="1" s="1"/>
  <c r="BU594" i="1" a="1"/>
  <c r="BU594" i="1" s="1"/>
  <c r="BV594" i="1" a="1"/>
  <c r="BV594" i="1" s="1"/>
  <c r="BX594" i="1" a="1"/>
  <c r="BX594" i="1" s="1"/>
  <c r="BO579" i="1" a="1"/>
  <c r="BO579" i="1" s="1"/>
  <c r="BX579" i="1" a="1"/>
  <c r="BX579" i="1" s="1"/>
  <c r="BT579" i="1" a="1"/>
  <c r="BT579" i="1" s="1"/>
  <c r="BU579" i="1" a="1"/>
  <c r="BU579" i="1" s="1"/>
  <c r="BW579" i="1" a="1"/>
  <c r="BW579" i="1" s="1"/>
  <c r="BV579" i="1" a="1"/>
  <c r="BV579" i="1" s="1"/>
  <c r="BR577" i="1" a="1"/>
  <c r="BR577" i="1" s="1"/>
  <c r="BU577" i="1" a="1"/>
  <c r="BU577" i="1" s="1"/>
  <c r="BV577" i="1" a="1"/>
  <c r="BV577" i="1" s="1"/>
  <c r="BW577" i="1" a="1"/>
  <c r="BW577" i="1" s="1"/>
  <c r="BX577" i="1" a="1"/>
  <c r="BX577" i="1" s="1"/>
  <c r="BT577" i="1" a="1"/>
  <c r="BT577" i="1" s="1"/>
  <c r="BO566" i="1" a="1"/>
  <c r="BO566" i="1" s="1"/>
  <c r="BU566" i="1" a="1"/>
  <c r="BU566" i="1" s="1"/>
  <c r="BV566" i="1" a="1"/>
  <c r="BV566" i="1" s="1"/>
  <c r="BW566" i="1" a="1"/>
  <c r="BW566" i="1" s="1"/>
  <c r="BX566" i="1" a="1"/>
  <c r="BX566" i="1" s="1"/>
  <c r="BT566" i="1" a="1"/>
  <c r="BT566" i="1" s="1"/>
  <c r="BO555" i="1" a="1"/>
  <c r="BO555" i="1" s="1"/>
  <c r="BU555" i="1" a="1"/>
  <c r="BU555" i="1" s="1"/>
  <c r="BV555" i="1" a="1"/>
  <c r="BV555" i="1" s="1"/>
  <c r="BW555" i="1" a="1"/>
  <c r="BW555" i="1" s="1"/>
  <c r="BT555" i="1" a="1"/>
  <c r="BT555" i="1" s="1"/>
  <c r="BX555" i="1" a="1"/>
  <c r="BX555" i="1" s="1"/>
  <c r="BQ551" i="1" a="1"/>
  <c r="BQ551" i="1" s="1"/>
  <c r="BV551" i="1" a="1"/>
  <c r="BV551" i="1" s="1"/>
  <c r="BW551" i="1" a="1"/>
  <c r="BW551" i="1" s="1"/>
  <c r="BX551" i="1" a="1"/>
  <c r="BX551" i="1" s="1"/>
  <c r="BU551" i="1" a="1"/>
  <c r="BU551" i="1" s="1"/>
  <c r="BT551" i="1" a="1"/>
  <c r="BT551" i="1" s="1"/>
  <c r="BT529" i="1" a="1"/>
  <c r="BT529" i="1" s="1"/>
  <c r="BU529" i="1" a="1"/>
  <c r="BU529" i="1" s="1"/>
  <c r="BV529" i="1" a="1"/>
  <c r="BV529" i="1" s="1"/>
  <c r="BW529" i="1" a="1"/>
  <c r="BW529" i="1" s="1"/>
  <c r="BX529" i="1" a="1"/>
  <c r="BX529" i="1" s="1"/>
  <c r="BR517" i="1" a="1"/>
  <c r="BR517" i="1" s="1"/>
  <c r="BW517" i="1" a="1"/>
  <c r="BW517" i="1" s="1"/>
  <c r="BX517" i="1" a="1"/>
  <c r="BX517" i="1" s="1"/>
  <c r="BT517" i="1" a="1"/>
  <c r="BT517" i="1" s="1"/>
  <c r="BU517" i="1" a="1"/>
  <c r="BU517" i="1" s="1"/>
  <c r="BV517" i="1" a="1"/>
  <c r="BV517" i="1" s="1"/>
  <c r="BT513" i="1" a="1"/>
  <c r="BT513" i="1" s="1"/>
  <c r="BU513" i="1" a="1"/>
  <c r="BU513" i="1" s="1"/>
  <c r="BV513" i="1" a="1"/>
  <c r="BV513" i="1" s="1"/>
  <c r="BW513" i="1" a="1"/>
  <c r="BW513" i="1" s="1"/>
  <c r="BX513" i="1" a="1"/>
  <c r="BX513" i="1" s="1"/>
  <c r="BR509" i="1" a="1"/>
  <c r="BR509" i="1" s="1"/>
  <c r="BU509" i="1" a="1"/>
  <c r="BU509" i="1" s="1"/>
  <c r="BV509" i="1" a="1"/>
  <c r="BV509" i="1" s="1"/>
  <c r="BW509" i="1" a="1"/>
  <c r="BW509" i="1" s="1"/>
  <c r="BT509" i="1" a="1"/>
  <c r="BT509" i="1" s="1"/>
  <c r="BX509" i="1" a="1"/>
  <c r="BX509" i="1" s="1"/>
  <c r="BP507" i="1" a="1"/>
  <c r="BP507" i="1" s="1"/>
  <c r="BX507" i="1" a="1"/>
  <c r="BX507" i="1" s="1"/>
  <c r="BT507" i="1" a="1"/>
  <c r="BT507" i="1" s="1"/>
  <c r="BU507" i="1" a="1"/>
  <c r="BU507" i="1" s="1"/>
  <c r="BW507" i="1" a="1"/>
  <c r="BW507" i="1" s="1"/>
  <c r="BV507" i="1" a="1"/>
  <c r="BV507" i="1" s="1"/>
  <c r="BQ505" i="1" a="1"/>
  <c r="BQ505" i="1" s="1"/>
  <c r="BT505" i="1" a="1"/>
  <c r="BT505" i="1" s="1"/>
  <c r="BU505" i="1" a="1"/>
  <c r="BU505" i="1" s="1"/>
  <c r="BV505" i="1" a="1"/>
  <c r="BV505" i="1" s="1"/>
  <c r="BW505" i="1" a="1"/>
  <c r="BW505" i="1" s="1"/>
  <c r="BX505" i="1" a="1"/>
  <c r="BX505" i="1" s="1"/>
  <c r="BV486" i="1" a="1"/>
  <c r="BV486" i="1" s="1"/>
  <c r="BW486" i="1" a="1"/>
  <c r="BW486" i="1" s="1"/>
  <c r="BX486" i="1" a="1"/>
  <c r="BX486" i="1" s="1"/>
  <c r="BU486" i="1" a="1"/>
  <c r="BU486" i="1" s="1"/>
  <c r="BT486" i="1" a="1"/>
  <c r="BT486" i="1" s="1"/>
  <c r="BO476" i="1" a="1"/>
  <c r="BO476" i="1" s="1"/>
  <c r="BX476" i="1" a="1"/>
  <c r="BX476" i="1" s="1"/>
  <c r="BT476" i="1" a="1"/>
  <c r="BT476" i="1" s="1"/>
  <c r="BW476" i="1" a="1"/>
  <c r="BW476" i="1" s="1"/>
  <c r="BV476" i="1" a="1"/>
  <c r="BV476" i="1" s="1"/>
  <c r="BU476" i="1" a="1"/>
  <c r="BU476" i="1" s="1"/>
  <c r="BP474" i="1" a="1"/>
  <c r="BP474" i="1" s="1"/>
  <c r="BT474" i="1" a="1"/>
  <c r="BT474" i="1" s="1"/>
  <c r="BU474" i="1" a="1"/>
  <c r="BU474" i="1" s="1"/>
  <c r="BV474" i="1" a="1"/>
  <c r="BV474" i="1" s="1"/>
  <c r="BW474" i="1" a="1"/>
  <c r="BW474" i="1" s="1"/>
  <c r="BX474" i="1" a="1"/>
  <c r="BX474" i="1" s="1"/>
  <c r="BQ459" i="1" a="1"/>
  <c r="BQ459" i="1" s="1"/>
  <c r="BU459" i="1" a="1"/>
  <c r="BU459" i="1" s="1"/>
  <c r="BV459" i="1" a="1"/>
  <c r="BV459" i="1" s="1"/>
  <c r="BW459" i="1" a="1"/>
  <c r="BW459" i="1" s="1"/>
  <c r="BX459" i="1" a="1"/>
  <c r="BX459" i="1" s="1"/>
  <c r="BT459" i="1" a="1"/>
  <c r="BT459" i="1" s="1"/>
  <c r="BO440" i="1" a="1"/>
  <c r="BO440" i="1" s="1"/>
  <c r="BT440" i="1" a="1"/>
  <c r="BT440" i="1" s="1"/>
  <c r="BU440" i="1" a="1"/>
  <c r="BU440" i="1" s="1"/>
  <c r="BV440" i="1" a="1"/>
  <c r="BV440" i="1" s="1"/>
  <c r="BW440" i="1" a="1"/>
  <c r="BW440" i="1" s="1"/>
  <c r="BX440" i="1" a="1"/>
  <c r="BX440" i="1" s="1"/>
  <c r="BQ436" i="1" a="1"/>
  <c r="BQ436" i="1" s="1"/>
  <c r="BX436" i="1" a="1"/>
  <c r="BX436" i="1" s="1"/>
  <c r="BT436" i="1" a="1"/>
  <c r="BT436" i="1" s="1"/>
  <c r="BU436" i="1" a="1"/>
  <c r="BU436" i="1" s="1"/>
  <c r="BW436" i="1" a="1"/>
  <c r="BW436" i="1" s="1"/>
  <c r="BV436" i="1" a="1"/>
  <c r="BV436" i="1" s="1"/>
  <c r="BT428" i="1" a="1"/>
  <c r="BT428" i="1" s="1"/>
  <c r="BU428" i="1" a="1"/>
  <c r="BU428" i="1" s="1"/>
  <c r="BV428" i="1" a="1"/>
  <c r="BV428" i="1" s="1"/>
  <c r="BW428" i="1" a="1"/>
  <c r="BW428" i="1" s="1"/>
  <c r="BX428" i="1" a="1"/>
  <c r="BX428" i="1" s="1"/>
  <c r="BP426" i="1" a="1"/>
  <c r="BP426" i="1" s="1"/>
  <c r="BU426" i="1" a="1"/>
  <c r="BU426" i="1" s="1"/>
  <c r="BV426" i="1" a="1"/>
  <c r="BV426" i="1" s="1"/>
  <c r="BW426" i="1" a="1"/>
  <c r="BW426" i="1" s="1"/>
  <c r="BX426" i="1" a="1"/>
  <c r="BX426" i="1" s="1"/>
  <c r="BT426" i="1" a="1"/>
  <c r="BT426" i="1" s="1"/>
  <c r="BX405" i="1" a="1"/>
  <c r="BX405" i="1" s="1"/>
  <c r="BT405" i="1" a="1"/>
  <c r="BT405" i="1" s="1"/>
  <c r="BW405" i="1" a="1"/>
  <c r="BW405" i="1" s="1"/>
  <c r="BU405" i="1" a="1"/>
  <c r="BU405" i="1" s="1"/>
  <c r="BV405" i="1" a="1"/>
  <c r="BV405" i="1" s="1"/>
  <c r="BP394" i="1" a="1"/>
  <c r="BP394" i="1" s="1"/>
  <c r="BT394" i="1" a="1"/>
  <c r="BT394" i="1" s="1"/>
  <c r="BU394" i="1" a="1"/>
  <c r="BU394" i="1" s="1"/>
  <c r="BV394" i="1" a="1"/>
  <c r="BV394" i="1" s="1"/>
  <c r="BW394" i="1" a="1"/>
  <c r="BW394" i="1" s="1"/>
  <c r="BX394" i="1" a="1"/>
  <c r="BX394" i="1" s="1"/>
  <c r="BT390" i="1" a="1"/>
  <c r="BT390" i="1" s="1"/>
  <c r="BU390" i="1" a="1"/>
  <c r="BU390" i="1" s="1"/>
  <c r="BV390" i="1" a="1"/>
  <c r="BV390" i="1" s="1"/>
  <c r="BW390" i="1" a="1"/>
  <c r="BW390" i="1" s="1"/>
  <c r="BX390" i="1" a="1"/>
  <c r="BX390" i="1" s="1"/>
  <c r="BQ377" i="1" a="1"/>
  <c r="BQ377" i="1" s="1"/>
  <c r="BW377" i="1" a="1"/>
  <c r="BW377" i="1" s="1"/>
  <c r="BX377" i="1" a="1"/>
  <c r="BX377" i="1" s="1"/>
  <c r="BV377" i="1" a="1"/>
  <c r="BV377" i="1" s="1"/>
  <c r="BU377" i="1" a="1"/>
  <c r="BU377" i="1" s="1"/>
  <c r="BT377" i="1" a="1"/>
  <c r="BT377" i="1" s="1"/>
  <c r="BX373" i="1" a="1"/>
  <c r="BX373" i="1" s="1"/>
  <c r="BT373" i="1" a="1"/>
  <c r="BT373" i="1" s="1"/>
  <c r="BW373" i="1" a="1"/>
  <c r="BW373" i="1" s="1"/>
  <c r="BU373" i="1" a="1"/>
  <c r="BU373" i="1" s="1"/>
  <c r="BV373" i="1" a="1"/>
  <c r="BV373" i="1" s="1"/>
  <c r="BR371" i="1" a="1"/>
  <c r="BR371" i="1" s="1"/>
  <c r="BT371" i="1" a="1"/>
  <c r="BT371" i="1" s="1"/>
  <c r="BU371" i="1" a="1"/>
  <c r="BU371" i="1" s="1"/>
  <c r="BV371" i="1" a="1"/>
  <c r="BV371" i="1" s="1"/>
  <c r="BW371" i="1" a="1"/>
  <c r="BW371" i="1" s="1"/>
  <c r="BX371" i="1" a="1"/>
  <c r="BX371" i="1" s="1"/>
  <c r="BV357" i="1" a="1"/>
  <c r="BV357" i="1" s="1"/>
  <c r="BW357" i="1" a="1"/>
  <c r="BW357" i="1" s="1"/>
  <c r="BX357" i="1" a="1"/>
  <c r="BX357" i="1" s="1"/>
  <c r="BU357" i="1" a="1"/>
  <c r="BU357" i="1" s="1"/>
  <c r="BT357" i="1" a="1"/>
  <c r="BT357" i="1" s="1"/>
  <c r="BQ350" i="1" a="1"/>
  <c r="BQ350" i="1" s="1"/>
  <c r="BV350" i="1" a="1"/>
  <c r="BV350" i="1" s="1"/>
  <c r="BW350" i="1" a="1"/>
  <c r="BW350" i="1" s="1"/>
  <c r="BX350" i="1" a="1"/>
  <c r="BX350" i="1" s="1"/>
  <c r="BU350" i="1" a="1"/>
  <c r="BU350" i="1" s="1"/>
  <c r="BT350" i="1" a="1"/>
  <c r="BT350" i="1" s="1"/>
  <c r="BO344" i="1" a="1"/>
  <c r="BO344" i="1" s="1"/>
  <c r="BW344" i="1" a="1"/>
  <c r="BW344" i="1" s="1"/>
  <c r="BX344" i="1" a="1"/>
  <c r="BX344" i="1" s="1"/>
  <c r="BT344" i="1" a="1"/>
  <c r="BT344" i="1" s="1"/>
  <c r="BV344" i="1" a="1"/>
  <c r="BV344" i="1" s="1"/>
  <c r="BU344" i="1" a="1"/>
  <c r="BU344" i="1" s="1"/>
  <c r="BV336" i="1" a="1"/>
  <c r="BV336" i="1" s="1"/>
  <c r="BW336" i="1" a="1"/>
  <c r="BW336" i="1" s="1"/>
  <c r="BX336" i="1" a="1"/>
  <c r="BX336" i="1" s="1"/>
  <c r="BT336" i="1" a="1"/>
  <c r="BT336" i="1" s="1"/>
  <c r="BU336" i="1" a="1"/>
  <c r="BU336" i="1" s="1"/>
  <c r="BO328" i="1" a="1"/>
  <c r="BO328" i="1" s="1"/>
  <c r="BT328" i="1" a="1"/>
  <c r="BT328" i="1" s="1"/>
  <c r="BU328" i="1" a="1"/>
  <c r="BU328" i="1" s="1"/>
  <c r="BV328" i="1" a="1"/>
  <c r="BV328" i="1" s="1"/>
  <c r="BX328" i="1" a="1"/>
  <c r="BX328" i="1" s="1"/>
  <c r="BW328" i="1" a="1"/>
  <c r="BW328" i="1" s="1"/>
  <c r="BV326" i="1" a="1"/>
  <c r="BV326" i="1" s="1"/>
  <c r="BW326" i="1" a="1"/>
  <c r="BW326" i="1" s="1"/>
  <c r="BX326" i="1" a="1"/>
  <c r="BX326" i="1" s="1"/>
  <c r="BU326" i="1" a="1"/>
  <c r="BU326" i="1" s="1"/>
  <c r="BT326" i="1" a="1"/>
  <c r="BT326" i="1" s="1"/>
  <c r="BV312" i="1" a="1"/>
  <c r="BV312" i="1" s="1"/>
  <c r="BW312" i="1" a="1"/>
  <c r="BW312" i="1" s="1"/>
  <c r="BX312" i="1" a="1"/>
  <c r="BX312" i="1" s="1"/>
  <c r="BT312" i="1" a="1"/>
  <c r="BT312" i="1" s="1"/>
  <c r="BU312" i="1" a="1"/>
  <c r="BU312" i="1" s="1"/>
  <c r="BV295" i="1" a="1"/>
  <c r="BV295" i="1" s="1"/>
  <c r="BW295" i="1" a="1"/>
  <c r="BW295" i="1" s="1"/>
  <c r="BX295" i="1" a="1"/>
  <c r="BX295" i="1" s="1"/>
  <c r="BT295" i="1" a="1"/>
  <c r="BT295" i="1" s="1"/>
  <c r="BU295" i="1" a="1"/>
  <c r="BU295" i="1" s="1"/>
  <c r="BT293" i="1" a="1"/>
  <c r="BT293" i="1" s="1"/>
  <c r="BU293" i="1" a="1"/>
  <c r="BU293" i="1" s="1"/>
  <c r="BV293" i="1" a="1"/>
  <c r="BV293" i="1" s="1"/>
  <c r="BW293" i="1" a="1"/>
  <c r="BW293" i="1" s="1"/>
  <c r="BX293" i="1" a="1"/>
  <c r="BX293" i="1" s="1"/>
  <c r="BQ289" i="1" a="1"/>
  <c r="BQ289" i="1" s="1"/>
  <c r="BW289" i="1" a="1"/>
  <c r="BW289" i="1" s="1"/>
  <c r="BT289" i="1" a="1"/>
  <c r="BT289" i="1" s="1"/>
  <c r="BU289" i="1" a="1"/>
  <c r="BU289" i="1" s="1"/>
  <c r="BV289" i="1" a="1"/>
  <c r="BV289" i="1" s="1"/>
  <c r="BX289" i="1" a="1"/>
  <c r="BX289" i="1" s="1"/>
  <c r="BO278" i="1" a="1"/>
  <c r="BO278" i="1" s="1"/>
  <c r="BW278" i="1" a="1"/>
  <c r="BW278" i="1" s="1"/>
  <c r="BX278" i="1" a="1"/>
  <c r="BX278" i="1" s="1"/>
  <c r="BT278" i="1" a="1"/>
  <c r="BT278" i="1" s="1"/>
  <c r="BU278" i="1" a="1"/>
  <c r="BU278" i="1" s="1"/>
  <c r="BV278" i="1" a="1"/>
  <c r="BV278" i="1" s="1"/>
  <c r="BU276" i="1" a="1"/>
  <c r="BU276" i="1" s="1"/>
  <c r="BV276" i="1" a="1"/>
  <c r="BV276" i="1" s="1"/>
  <c r="BW276" i="1" a="1"/>
  <c r="BW276" i="1" s="1"/>
  <c r="BX276" i="1" a="1"/>
  <c r="BX276" i="1" s="1"/>
  <c r="BT276" i="1" a="1"/>
  <c r="BT276" i="1" s="1"/>
  <c r="BP272" i="1" a="1"/>
  <c r="BP272" i="1" s="1"/>
  <c r="BV272" i="1" a="1"/>
  <c r="BV272" i="1" s="1"/>
  <c r="BW272" i="1" a="1"/>
  <c r="BW272" i="1" s="1"/>
  <c r="BX272" i="1" a="1"/>
  <c r="BX272" i="1" s="1"/>
  <c r="BT272" i="1" a="1"/>
  <c r="BT272" i="1" s="1"/>
  <c r="BU272" i="1" a="1"/>
  <c r="BU272" i="1" s="1"/>
  <c r="BO270" i="1" a="1"/>
  <c r="BO270" i="1" s="1"/>
  <c r="BT270" i="1" a="1"/>
  <c r="BT270" i="1" s="1"/>
  <c r="BU270" i="1" a="1"/>
  <c r="BU270" i="1" s="1"/>
  <c r="BV270" i="1" a="1"/>
  <c r="BV270" i="1" s="1"/>
  <c r="BW270" i="1" a="1"/>
  <c r="BW270" i="1" s="1"/>
  <c r="BX270" i="1" a="1"/>
  <c r="BX270" i="1" s="1"/>
  <c r="BT268" i="1" a="1"/>
  <c r="BT268" i="1" s="1"/>
  <c r="BU268" i="1" a="1"/>
  <c r="BU268" i="1" s="1"/>
  <c r="BV268" i="1" a="1"/>
  <c r="BV268" i="1" s="1"/>
  <c r="BX268" i="1" a="1"/>
  <c r="BX268" i="1" s="1"/>
  <c r="BW268" i="1" a="1"/>
  <c r="BW268" i="1" s="1"/>
  <c r="BQ266" i="1" a="1"/>
  <c r="BQ266" i="1" s="1"/>
  <c r="BV266" i="1" a="1"/>
  <c r="BV266" i="1" s="1"/>
  <c r="BW266" i="1" a="1"/>
  <c r="BW266" i="1" s="1"/>
  <c r="BX266" i="1" a="1"/>
  <c r="BX266" i="1" s="1"/>
  <c r="BT266" i="1" a="1"/>
  <c r="BT266" i="1" s="1"/>
  <c r="BU266" i="1" a="1"/>
  <c r="BU266" i="1" s="1"/>
  <c r="BT264" i="1" a="1"/>
  <c r="BT264" i="1" s="1"/>
  <c r="BU264" i="1" a="1"/>
  <c r="BU264" i="1" s="1"/>
  <c r="BV264" i="1" a="1"/>
  <c r="BV264" i="1" s="1"/>
  <c r="BW264" i="1" a="1"/>
  <c r="BW264" i="1" s="1"/>
  <c r="BX264" i="1" a="1"/>
  <c r="BX264" i="1" s="1"/>
  <c r="BX256" i="1" a="1"/>
  <c r="BX256" i="1" s="1"/>
  <c r="BT256" i="1" a="1"/>
  <c r="BT256" i="1" s="1"/>
  <c r="BU256" i="1" a="1"/>
  <c r="BU256" i="1" s="1"/>
  <c r="BV256" i="1" a="1"/>
  <c r="BV256" i="1" s="1"/>
  <c r="BW256" i="1" a="1"/>
  <c r="BW256" i="1" s="1"/>
  <c r="BT233" i="1" a="1"/>
  <c r="BT233" i="1" s="1"/>
  <c r="BU233" i="1" a="1"/>
  <c r="BU233" i="1" s="1"/>
  <c r="BV233" i="1" a="1"/>
  <c r="BV233" i="1" s="1"/>
  <c r="BW233" i="1" a="1"/>
  <c r="BW233" i="1" s="1"/>
  <c r="BX233" i="1" a="1"/>
  <c r="BX233" i="1" s="1"/>
  <c r="BR229" i="1" a="1"/>
  <c r="BR229" i="1" s="1"/>
  <c r="BX229" i="1" a="1"/>
  <c r="BX229" i="1" s="1"/>
  <c r="BT229" i="1" a="1"/>
  <c r="BT229" i="1" s="1"/>
  <c r="BU229" i="1" a="1"/>
  <c r="BU229" i="1" s="1"/>
  <c r="BV229" i="1" a="1"/>
  <c r="BV229" i="1" s="1"/>
  <c r="BW229" i="1" a="1"/>
  <c r="BW229" i="1" s="1"/>
  <c r="BR209" i="1" a="1"/>
  <c r="BR209" i="1" s="1"/>
  <c r="BV209" i="1" a="1"/>
  <c r="BV209" i="1" s="1"/>
  <c r="BW209" i="1" a="1"/>
  <c r="BW209" i="1" s="1"/>
  <c r="BT209" i="1" a="1"/>
  <c r="BT209" i="1" s="1"/>
  <c r="BX209" i="1" a="1"/>
  <c r="BX209" i="1" s="1"/>
  <c r="BU209" i="1" a="1"/>
  <c r="BU209" i="1" s="1"/>
  <c r="BP202" i="1" a="1"/>
  <c r="BP202" i="1" s="1"/>
  <c r="BT202" i="1" a="1"/>
  <c r="BT202" i="1" s="1"/>
  <c r="BU202" i="1" a="1"/>
  <c r="BU202" i="1" s="1"/>
  <c r="BV202" i="1" a="1"/>
  <c r="BV202" i="1" s="1"/>
  <c r="BX202" i="1" a="1"/>
  <c r="BX202" i="1" s="1"/>
  <c r="BW202" i="1" a="1"/>
  <c r="BW202" i="1" s="1"/>
  <c r="BP191" i="1" a="1"/>
  <c r="BP191" i="1" s="1"/>
  <c r="BV191" i="1" a="1"/>
  <c r="BV191" i="1" s="1"/>
  <c r="BW191" i="1" a="1"/>
  <c r="BW191" i="1" s="1"/>
  <c r="BX191" i="1" a="1"/>
  <c r="BX191" i="1" s="1"/>
  <c r="BT191" i="1" a="1"/>
  <c r="BT191" i="1" s="1"/>
  <c r="BU191" i="1" a="1"/>
  <c r="BU191" i="1" s="1"/>
  <c r="BU184" i="1" a="1"/>
  <c r="BU184" i="1" s="1"/>
  <c r="BV184" i="1" a="1"/>
  <c r="BV184" i="1" s="1"/>
  <c r="BW184" i="1" a="1"/>
  <c r="BW184" i="1" s="1"/>
  <c r="BX184" i="1" a="1"/>
  <c r="BX184" i="1" s="1"/>
  <c r="BT184" i="1" a="1"/>
  <c r="BT184" i="1" s="1"/>
  <c r="BR179" i="1" a="1"/>
  <c r="BR179" i="1" s="1"/>
  <c r="BV179" i="1" a="1"/>
  <c r="BV179" i="1" s="1"/>
  <c r="BW179" i="1" a="1"/>
  <c r="BW179" i="1" s="1"/>
  <c r="BX179" i="1" a="1"/>
  <c r="BX179" i="1" s="1"/>
  <c r="BU179" i="1" a="1"/>
  <c r="BU179" i="1" s="1"/>
  <c r="BT179" i="1" a="1"/>
  <c r="BT179" i="1" s="1"/>
  <c r="BT167" i="1" a="1"/>
  <c r="BT167" i="1" s="1"/>
  <c r="BV167" i="1" a="1"/>
  <c r="BV167" i="1" s="1"/>
  <c r="BW167" i="1" a="1"/>
  <c r="BW167" i="1" s="1"/>
  <c r="BU167" i="1" a="1"/>
  <c r="BU167" i="1" s="1"/>
  <c r="BX167" i="1" a="1"/>
  <c r="BX167" i="1" s="1"/>
  <c r="BU163" i="1" a="1"/>
  <c r="BU163" i="1" s="1"/>
  <c r="BV163" i="1" a="1"/>
  <c r="BV163" i="1" s="1"/>
  <c r="BX163" i="1" a="1"/>
  <c r="BX163" i="1" s="1"/>
  <c r="BT163" i="1" a="1"/>
  <c r="BT163" i="1" s="1"/>
  <c r="BW163" i="1" a="1"/>
  <c r="BW163" i="1" s="1"/>
  <c r="BQ161" i="1" a="1"/>
  <c r="BQ161" i="1" s="1"/>
  <c r="BT161" i="1" a="1"/>
  <c r="BT161" i="1" s="1"/>
  <c r="BU161" i="1" a="1"/>
  <c r="BU161" i="1" s="1"/>
  <c r="BV161" i="1" a="1"/>
  <c r="BV161" i="1" s="1"/>
  <c r="BW161" i="1" a="1"/>
  <c r="BW161" i="1" s="1"/>
  <c r="BX161" i="1" a="1"/>
  <c r="BX161" i="1" s="1"/>
  <c r="BS151" i="1" a="1"/>
  <c r="BS151" i="1" s="1"/>
  <c r="BW151" i="1" a="1"/>
  <c r="BW151" i="1" s="1"/>
  <c r="BX151" i="1" a="1"/>
  <c r="BX151" i="1" s="1"/>
  <c r="BT151" i="1" a="1"/>
  <c r="BT151" i="1" s="1"/>
  <c r="BV151" i="1" a="1"/>
  <c r="BV151" i="1" s="1"/>
  <c r="BU151" i="1" a="1"/>
  <c r="BU151" i="1" s="1"/>
  <c r="BO130" i="1" a="1"/>
  <c r="BO130" i="1" s="1"/>
  <c r="BT130" i="1" a="1"/>
  <c r="BT130" i="1" s="1"/>
  <c r="BU130" i="1" a="1"/>
  <c r="BU130" i="1" s="1"/>
  <c r="BW130" i="1" a="1"/>
  <c r="BW130" i="1" s="1"/>
  <c r="BX130" i="1" a="1"/>
  <c r="BX130" i="1" s="1"/>
  <c r="BV130" i="1" a="1"/>
  <c r="BV130" i="1" s="1"/>
  <c r="BT126" i="1" a="1"/>
  <c r="BT126" i="1" s="1"/>
  <c r="BV126" i="1" a="1"/>
  <c r="BV126" i="1" s="1"/>
  <c r="BW126" i="1" a="1"/>
  <c r="BW126" i="1" s="1"/>
  <c r="BU126" i="1" a="1"/>
  <c r="BU126" i="1" s="1"/>
  <c r="BX126" i="1" a="1"/>
  <c r="BX126" i="1" s="1"/>
  <c r="BO124" i="1" a="1"/>
  <c r="BO124" i="1" s="1"/>
  <c r="BT124" i="1" a="1"/>
  <c r="BT124" i="1" s="1"/>
  <c r="BU124" i="1" a="1"/>
  <c r="BU124" i="1" s="1"/>
  <c r="BV124" i="1" a="1"/>
  <c r="BV124" i="1" s="1"/>
  <c r="BX124" i="1" a="1"/>
  <c r="BX124" i="1" s="1"/>
  <c r="BW124" i="1" a="1"/>
  <c r="BW124" i="1" s="1"/>
  <c r="BQ110" i="1" a="1"/>
  <c r="BQ110" i="1" s="1"/>
  <c r="BX110" i="1" a="1"/>
  <c r="BX110" i="1" s="1"/>
  <c r="BU110" i="1" a="1"/>
  <c r="BU110" i="1" s="1"/>
  <c r="BV110" i="1" a="1"/>
  <c r="BV110" i="1" s="1"/>
  <c r="BT110" i="1" a="1"/>
  <c r="BT110" i="1" s="1"/>
  <c r="BW110" i="1" a="1"/>
  <c r="BW110" i="1" s="1"/>
  <c r="BT107" i="1" a="1"/>
  <c r="BT107" i="1" s="1"/>
  <c r="BV107" i="1" a="1"/>
  <c r="BV107" i="1" s="1"/>
  <c r="BW107" i="1" a="1"/>
  <c r="BW107" i="1" s="1"/>
  <c r="BU107" i="1" a="1"/>
  <c r="BU107" i="1" s="1"/>
  <c r="BX107" i="1" a="1"/>
  <c r="BX107" i="1" s="1"/>
  <c r="BT105" i="1" a="1"/>
  <c r="BT105" i="1" s="1"/>
  <c r="BU105" i="1" a="1"/>
  <c r="BU105" i="1" s="1"/>
  <c r="BV105" i="1" a="1"/>
  <c r="BV105" i="1" s="1"/>
  <c r="BX105" i="1" a="1"/>
  <c r="BX105" i="1" s="1"/>
  <c r="BW105" i="1" a="1"/>
  <c r="BW105" i="1" s="1"/>
  <c r="BO93" i="1" a="1"/>
  <c r="BO93" i="1" s="1"/>
  <c r="BU93" i="1" a="1"/>
  <c r="BU93" i="1" s="1"/>
  <c r="BV93" i="1" a="1"/>
  <c r="BV93" i="1" s="1"/>
  <c r="BW93" i="1" a="1"/>
  <c r="BW93" i="1" s="1"/>
  <c r="BX93" i="1" a="1"/>
  <c r="BX93" i="1" s="1"/>
  <c r="BT93" i="1" a="1"/>
  <c r="BT93" i="1" s="1"/>
  <c r="BU85" i="1" a="1"/>
  <c r="BU85" i="1" s="1"/>
  <c r="BV85" i="1" a="1"/>
  <c r="BV85" i="1" s="1"/>
  <c r="BW85" i="1" a="1"/>
  <c r="BW85" i="1" s="1"/>
  <c r="BT85" i="1" a="1"/>
  <c r="BT85" i="1" s="1"/>
  <c r="BX85" i="1" a="1"/>
  <c r="BX85" i="1" s="1"/>
  <c r="BR75" i="1" a="1"/>
  <c r="BR75" i="1" s="1"/>
  <c r="BV75" i="1" a="1"/>
  <c r="BV75" i="1" s="1"/>
  <c r="BW75" i="1" a="1"/>
  <c r="BW75" i="1" s="1"/>
  <c r="BX75" i="1" a="1"/>
  <c r="BX75" i="1" s="1"/>
  <c r="BT75" i="1" a="1"/>
  <c r="BT75" i="1" s="1"/>
  <c r="BU75" i="1" a="1"/>
  <c r="BU75" i="1" s="1"/>
  <c r="BT66" i="1" a="1"/>
  <c r="BT66" i="1" s="1"/>
  <c r="BU66" i="1" a="1"/>
  <c r="BU66" i="1" s="1"/>
  <c r="BW66" i="1" a="1"/>
  <c r="BW66" i="1" s="1"/>
  <c r="BX66" i="1" a="1"/>
  <c r="BX66" i="1" s="1"/>
  <c r="BV66" i="1" a="1"/>
  <c r="BV66" i="1" s="1"/>
  <c r="BV44" i="1" a="1"/>
  <c r="BV44" i="1" s="1"/>
  <c r="BW44" i="1" a="1"/>
  <c r="BW44" i="1" s="1"/>
  <c r="BX44" i="1" a="1"/>
  <c r="BX44" i="1" s="1"/>
  <c r="BT44" i="1" a="1"/>
  <c r="BT44" i="1" s="1"/>
  <c r="BU44" i="1" a="1"/>
  <c r="BU44" i="1" s="1"/>
  <c r="BX1023" i="1" a="1"/>
  <c r="BX1023" i="1" s="1"/>
  <c r="BV1022" i="1" a="1"/>
  <c r="BV1022" i="1" s="1"/>
  <c r="BU1021" i="1" a="1"/>
  <c r="BU1021" i="1" s="1"/>
  <c r="BW1018" i="1" a="1"/>
  <c r="BW1018" i="1" s="1"/>
  <c r="BV1017" i="1" a="1"/>
  <c r="BV1017" i="1" s="1"/>
  <c r="BX1014" i="1" a="1"/>
  <c r="BX1014" i="1" s="1"/>
  <c r="BU1012" i="1" a="1"/>
  <c r="BU1012" i="1" s="1"/>
  <c r="BT1011" i="1" a="1"/>
  <c r="BT1011" i="1" s="1"/>
  <c r="BW1009" i="1" a="1"/>
  <c r="BW1009" i="1" s="1"/>
  <c r="BV1007" i="1" a="1"/>
  <c r="BV1007" i="1" s="1"/>
  <c r="BU1005" i="1" a="1"/>
  <c r="BU1005" i="1" s="1"/>
  <c r="BU1004" i="1" a="1"/>
  <c r="BU1004" i="1" s="1"/>
  <c r="BT1002" i="1" a="1"/>
  <c r="BT1002" i="1" s="1"/>
  <c r="BU1000" i="1" a="1"/>
  <c r="BU1000" i="1" s="1"/>
  <c r="BV998" i="1" a="1"/>
  <c r="BV998" i="1" s="1"/>
  <c r="BW996" i="1" a="1"/>
  <c r="BW996" i="1" s="1"/>
  <c r="BW995" i="1" a="1"/>
  <c r="BW995" i="1" s="1"/>
  <c r="BX993" i="1" a="1"/>
  <c r="BX993" i="1" s="1"/>
  <c r="BT992" i="1" a="1"/>
  <c r="BT992" i="1" s="1"/>
  <c r="BU990" i="1" a="1"/>
  <c r="BU990" i="1" s="1"/>
  <c r="BU989" i="1" a="1"/>
  <c r="BU989" i="1" s="1"/>
  <c r="BV987" i="1" a="1"/>
  <c r="BV987" i="1" s="1"/>
  <c r="BX983" i="1" a="1"/>
  <c r="BX983" i="1" s="1"/>
  <c r="BX982" i="1" a="1"/>
  <c r="BX982" i="1" s="1"/>
  <c r="BU962" i="1" a="1"/>
  <c r="BU962" i="1" s="1"/>
  <c r="BW960" i="1" a="1"/>
  <c r="BW960" i="1" s="1"/>
  <c r="BT959" i="1" a="1"/>
  <c r="BT959" i="1" s="1"/>
  <c r="BV957" i="1" a="1"/>
  <c r="BV957" i="1" s="1"/>
  <c r="BX955" i="1" a="1"/>
  <c r="BX955" i="1" s="1"/>
  <c r="BU954" i="1" a="1"/>
  <c r="BU954" i="1" s="1"/>
  <c r="BW952" i="1" a="1"/>
  <c r="BW952" i="1" s="1"/>
  <c r="BT951" i="1" a="1"/>
  <c r="BT951" i="1" s="1"/>
  <c r="BV949" i="1" a="1"/>
  <c r="BV949" i="1" s="1"/>
  <c r="BX946" i="1" a="1"/>
  <c r="BX946" i="1" s="1"/>
  <c r="BW942" i="1" a="1"/>
  <c r="BW942" i="1" s="1"/>
  <c r="BV938" i="1" a="1"/>
  <c r="BV938" i="1" s="1"/>
  <c r="BT934" i="1" a="1"/>
  <c r="BT934" i="1" s="1"/>
  <c r="BX928" i="1" a="1"/>
  <c r="BX928" i="1" s="1"/>
  <c r="BV922" i="1" a="1"/>
  <c r="BV922" i="1" s="1"/>
  <c r="BT916" i="1" a="1"/>
  <c r="BT916" i="1" s="1"/>
  <c r="BX903" i="1" a="1"/>
  <c r="BX903" i="1" s="1"/>
  <c r="BU898" i="1" a="1"/>
  <c r="BU898" i="1" s="1"/>
  <c r="BW892" i="1" a="1"/>
  <c r="BW892" i="1" s="1"/>
  <c r="BX886" i="1" a="1"/>
  <c r="BX886" i="1" s="1"/>
  <c r="BU881" i="1" a="1"/>
  <c r="BU881" i="1" s="1"/>
  <c r="BV875" i="1" a="1"/>
  <c r="BV875" i="1" s="1"/>
  <c r="BX869" i="1" a="1"/>
  <c r="BX869" i="1" s="1"/>
  <c r="BU864" i="1" a="1"/>
  <c r="BU864" i="1" s="1"/>
  <c r="BW852" i="1" a="1"/>
  <c r="BW852" i="1" s="1"/>
  <c r="BT848" i="1" a="1"/>
  <c r="BT848" i="1" s="1"/>
  <c r="BT843" i="1" a="1"/>
  <c r="BT843" i="1" s="1"/>
  <c r="BU838" i="1" a="1"/>
  <c r="BU838" i="1" s="1"/>
  <c r="BU833" i="1" a="1"/>
  <c r="BU833" i="1" s="1"/>
  <c r="BV827" i="1" a="1"/>
  <c r="BV827" i="1" s="1"/>
  <c r="BW821" i="1" a="1"/>
  <c r="BW821" i="1" s="1"/>
  <c r="BT816" i="1" a="1"/>
  <c r="BT816" i="1" s="1"/>
  <c r="BU810" i="1" a="1"/>
  <c r="BU810" i="1" s="1"/>
  <c r="BV804" i="1" a="1"/>
  <c r="BV804" i="1" s="1"/>
  <c r="BW773" i="1" a="1"/>
  <c r="BW773" i="1" s="1"/>
  <c r="BX749" i="1" a="1"/>
  <c r="BX749" i="1" s="1"/>
  <c r="BU707" i="1" a="1"/>
  <c r="BU707" i="1" s="1"/>
  <c r="BW399" i="1" a="1"/>
  <c r="BW399" i="1" s="1"/>
  <c r="BW858" i="1" a="1"/>
  <c r="BW858" i="1" s="1"/>
  <c r="BT858" i="1" a="1"/>
  <c r="BT858" i="1" s="1"/>
  <c r="BU858" i="1" a="1"/>
  <c r="BU858" i="1" s="1"/>
  <c r="BR850" i="1" a="1"/>
  <c r="BR850" i="1" s="1"/>
  <c r="BV850" i="1" a="1"/>
  <c r="BV850" i="1" s="1"/>
  <c r="BX850" i="1" a="1"/>
  <c r="BX850" i="1" s="1"/>
  <c r="BT850" i="1" a="1"/>
  <c r="BT850" i="1" s="1"/>
  <c r="BX756" i="1" a="1"/>
  <c r="BX756" i="1" s="1"/>
  <c r="BT756" i="1" a="1"/>
  <c r="BT756" i="1" s="1"/>
  <c r="BV756" i="1" a="1"/>
  <c r="BV756" i="1" s="1"/>
  <c r="BW756" i="1" a="1"/>
  <c r="BW756" i="1" s="1"/>
  <c r="BU756" i="1" a="1"/>
  <c r="BU756" i="1" s="1"/>
  <c r="BP662" i="1" a="1"/>
  <c r="BP662" i="1" s="1"/>
  <c r="BU662" i="1" a="1"/>
  <c r="BU662" i="1" s="1"/>
  <c r="BV662" i="1" a="1"/>
  <c r="BV662" i="1" s="1"/>
  <c r="BW662" i="1" a="1"/>
  <c r="BW662" i="1" s="1"/>
  <c r="BT662" i="1" a="1"/>
  <c r="BT662" i="1" s="1"/>
  <c r="BX662" i="1" a="1"/>
  <c r="BX662" i="1" s="1"/>
  <c r="BO633" i="1" a="1"/>
  <c r="BO633" i="1" s="1"/>
  <c r="BT633" i="1" a="1"/>
  <c r="BT633" i="1" s="1"/>
  <c r="BU633" i="1" a="1"/>
  <c r="BU633" i="1" s="1"/>
  <c r="BW633" i="1" a="1"/>
  <c r="BW633" i="1" s="1"/>
  <c r="BX633" i="1" a="1"/>
  <c r="BX633" i="1" s="1"/>
  <c r="BV633" i="1" a="1"/>
  <c r="BV633" i="1" s="1"/>
  <c r="BO393" i="1" a="1"/>
  <c r="BO393" i="1" s="1"/>
  <c r="BT393" i="1" a="1"/>
  <c r="BT393" i="1" s="1"/>
  <c r="BU393" i="1" a="1"/>
  <c r="BU393" i="1" s="1"/>
  <c r="BV393" i="1" a="1"/>
  <c r="BV393" i="1" s="1"/>
  <c r="BX393" i="1" a="1"/>
  <c r="BX393" i="1" s="1"/>
  <c r="BW393" i="1" a="1"/>
  <c r="BW393" i="1" s="1"/>
  <c r="BV131" i="1" a="1"/>
  <c r="BV131" i="1" s="1"/>
  <c r="BW131" i="1" a="1"/>
  <c r="BW131" i="1" s="1"/>
  <c r="BX131" i="1" a="1"/>
  <c r="BX131" i="1" s="1"/>
  <c r="BT131" i="1" a="1"/>
  <c r="BT131" i="1" s="1"/>
  <c r="BU131" i="1" a="1"/>
  <c r="BU131" i="1" s="1"/>
  <c r="BX61" i="1" a="1"/>
  <c r="BX61" i="1" s="1"/>
  <c r="BT61" i="1" a="1"/>
  <c r="BT61" i="1" s="1"/>
  <c r="BU61" i="1" a="1"/>
  <c r="BU61" i="1" s="1"/>
  <c r="BV61" i="1" a="1"/>
  <c r="BV61" i="1" s="1"/>
  <c r="BW61" i="1" a="1"/>
  <c r="BW61" i="1" s="1"/>
  <c r="BQ43" i="1" a="1"/>
  <c r="BQ43" i="1" s="1"/>
  <c r="BT43" i="1" a="1"/>
  <c r="BT43" i="1" s="1"/>
  <c r="BU43" i="1" a="1"/>
  <c r="BU43" i="1" s="1"/>
  <c r="BV43" i="1" a="1"/>
  <c r="BV43" i="1" s="1"/>
  <c r="BX43" i="1" a="1"/>
  <c r="BX43" i="1" s="1"/>
  <c r="BW43" i="1" a="1"/>
  <c r="BW43" i="1" s="1"/>
  <c r="BW850" i="1" a="1"/>
  <c r="BW850" i="1" s="1"/>
  <c r="BT31" i="1" a="1"/>
  <c r="BT31" i="1" s="1"/>
  <c r="BU31" i="1" a="1"/>
  <c r="BU31" i="1" s="1"/>
  <c r="BV31" i="1" a="1"/>
  <c r="BV31" i="1" s="1"/>
  <c r="BX31" i="1" a="1"/>
  <c r="BX31" i="1" s="1"/>
  <c r="BW31" i="1" a="1"/>
  <c r="BW31" i="1" s="1"/>
  <c r="BT939" i="1" a="1"/>
  <c r="BT939" i="1" s="1"/>
  <c r="BU939" i="1" a="1"/>
  <c r="BU939" i="1" s="1"/>
  <c r="BW939" i="1" a="1"/>
  <c r="BW939" i="1" s="1"/>
  <c r="BX939" i="1" a="1"/>
  <c r="BX939" i="1" s="1"/>
  <c r="BP929" i="1" a="1"/>
  <c r="BP929" i="1" s="1"/>
  <c r="BT929" i="1" a="1"/>
  <c r="BT929" i="1" s="1"/>
  <c r="BV929" i="1" a="1"/>
  <c r="BV929" i="1" s="1"/>
  <c r="BW929" i="1" a="1"/>
  <c r="BW929" i="1" s="1"/>
  <c r="BX929" i="1" a="1"/>
  <c r="BX929" i="1" s="1"/>
  <c r="BR917" i="1" a="1"/>
  <c r="BR917" i="1" s="1"/>
  <c r="BX917" i="1" a="1"/>
  <c r="BX917" i="1" s="1"/>
  <c r="BT917" i="1" a="1"/>
  <c r="BT917" i="1" s="1"/>
  <c r="BU917" i="1" a="1"/>
  <c r="BU917" i="1" s="1"/>
  <c r="BV917" i="1" a="1"/>
  <c r="BV917" i="1" s="1"/>
  <c r="BR909" i="1" a="1"/>
  <c r="BR909" i="1" s="1"/>
  <c r="BX909" i="1" a="1"/>
  <c r="BX909" i="1" s="1"/>
  <c r="BT909" i="1" a="1"/>
  <c r="BT909" i="1" s="1"/>
  <c r="BU909" i="1" a="1"/>
  <c r="BU909" i="1" s="1"/>
  <c r="BV909" i="1" a="1"/>
  <c r="BV909" i="1" s="1"/>
  <c r="BU907" i="1" a="1"/>
  <c r="BU907" i="1" s="1"/>
  <c r="BV907" i="1" a="1"/>
  <c r="BV907" i="1" s="1"/>
  <c r="BW907" i="1" a="1"/>
  <c r="BW907" i="1" s="1"/>
  <c r="BX907" i="1" a="1"/>
  <c r="BX907" i="1" s="1"/>
  <c r="BS902" i="1" a="1"/>
  <c r="BS902" i="1" s="1"/>
  <c r="BT902" i="1" a="1"/>
  <c r="BT902" i="1" s="1"/>
  <c r="BU902" i="1" a="1"/>
  <c r="BU902" i="1" s="1"/>
  <c r="BV902" i="1" a="1"/>
  <c r="BV902" i="1" s="1"/>
  <c r="BQ888" i="1" a="1"/>
  <c r="BQ888" i="1" s="1"/>
  <c r="BV888" i="1" a="1"/>
  <c r="BV888" i="1" s="1"/>
  <c r="BX888" i="1" a="1"/>
  <c r="BX888" i="1" s="1"/>
  <c r="BT888" i="1" a="1"/>
  <c r="BT888" i="1" s="1"/>
  <c r="BP884" i="1" a="1"/>
  <c r="BP884" i="1" s="1"/>
  <c r="BU884" i="1" a="1"/>
  <c r="BU884" i="1" s="1"/>
  <c r="BW884" i="1" a="1"/>
  <c r="BW884" i="1" s="1"/>
  <c r="BX884" i="1" a="1"/>
  <c r="BX884" i="1" s="1"/>
  <c r="BV871" i="1" a="1"/>
  <c r="BV871" i="1" s="1"/>
  <c r="BX871" i="1" a="1"/>
  <c r="BX871" i="1" s="1"/>
  <c r="BT871" i="1" a="1"/>
  <c r="BT871" i="1" s="1"/>
  <c r="BP867" i="1" a="1"/>
  <c r="BP867" i="1" s="1"/>
  <c r="BU867" i="1" a="1"/>
  <c r="BU867" i="1" s="1"/>
  <c r="BW867" i="1" a="1"/>
  <c r="BW867" i="1" s="1"/>
  <c r="BX867" i="1" a="1"/>
  <c r="BX867" i="1" s="1"/>
  <c r="BW865" i="1" a="1"/>
  <c r="BW865" i="1" s="1"/>
  <c r="BT865" i="1" a="1"/>
  <c r="BT865" i="1" s="1"/>
  <c r="BU865" i="1" a="1"/>
  <c r="BU865" i="1" s="1"/>
  <c r="BO860" i="1" a="1"/>
  <c r="BO860" i="1" s="1"/>
  <c r="BT860" i="1" a="1"/>
  <c r="BT860" i="1" s="1"/>
  <c r="BV860" i="1" a="1"/>
  <c r="BV860" i="1" s="1"/>
  <c r="BW860" i="1" a="1"/>
  <c r="BW860" i="1" s="1"/>
  <c r="BX860" i="1" a="1"/>
  <c r="BX860" i="1" s="1"/>
  <c r="BP855" i="1" a="1"/>
  <c r="BP855" i="1" s="1"/>
  <c r="BT855" i="1" a="1"/>
  <c r="BT855" i="1" s="1"/>
  <c r="BU855" i="1" a="1"/>
  <c r="BU855" i="1" s="1"/>
  <c r="BV855" i="1" a="1"/>
  <c r="BV855" i="1" s="1"/>
  <c r="BU847" i="1" a="1"/>
  <c r="BU847" i="1" s="1"/>
  <c r="BV847" i="1" a="1"/>
  <c r="BV847" i="1" s="1"/>
  <c r="BW847" i="1" a="1"/>
  <c r="BW847" i="1" s="1"/>
  <c r="BX847" i="1" a="1"/>
  <c r="BX847" i="1" s="1"/>
  <c r="BO836" i="1" a="1"/>
  <c r="BO836" i="1" s="1"/>
  <c r="BT836" i="1" a="1"/>
  <c r="BT836" i="1" s="1"/>
  <c r="BV836" i="1" a="1"/>
  <c r="BV836" i="1" s="1"/>
  <c r="BW836" i="1" a="1"/>
  <c r="BW836" i="1" s="1"/>
  <c r="BX836" i="1" a="1"/>
  <c r="BX836" i="1" s="1"/>
  <c r="BR834" i="1" a="1"/>
  <c r="BR834" i="1" s="1"/>
  <c r="BW834" i="1" a="1"/>
  <c r="BW834" i="1" s="1"/>
  <c r="BT834" i="1" a="1"/>
  <c r="BT834" i="1" s="1"/>
  <c r="BU834" i="1" a="1"/>
  <c r="BU834" i="1" s="1"/>
  <c r="BQ824" i="1" a="1"/>
  <c r="BQ824" i="1" s="1"/>
  <c r="BX824" i="1" a="1"/>
  <c r="BX824" i="1" s="1"/>
  <c r="BT824" i="1" a="1"/>
  <c r="BT824" i="1" s="1"/>
  <c r="BU824" i="1" a="1"/>
  <c r="BU824" i="1" s="1"/>
  <c r="BV824" i="1" a="1"/>
  <c r="BV824" i="1" s="1"/>
  <c r="BT815" i="1" a="1"/>
  <c r="BT815" i="1" s="1"/>
  <c r="BU815" i="1" a="1"/>
  <c r="BU815" i="1" s="1"/>
  <c r="BV815" i="1" a="1"/>
  <c r="BV815" i="1" s="1"/>
  <c r="BW815" i="1" a="1"/>
  <c r="BW815" i="1" s="1"/>
  <c r="BX815" i="1" a="1"/>
  <c r="BX815" i="1" s="1"/>
  <c r="BW813" i="1" a="1"/>
  <c r="BW813" i="1" s="1"/>
  <c r="BX813" i="1" a="1"/>
  <c r="BX813" i="1" s="1"/>
  <c r="BT813" i="1" a="1"/>
  <c r="BT813" i="1" s="1"/>
  <c r="BQ811" i="1" a="1"/>
  <c r="BQ811" i="1" s="1"/>
  <c r="BX811" i="1" a="1"/>
  <c r="BX811" i="1" s="1"/>
  <c r="BT811" i="1" a="1"/>
  <c r="BT811" i="1" s="1"/>
  <c r="BU811" i="1" a="1"/>
  <c r="BU811" i="1" s="1"/>
  <c r="BV811" i="1" a="1"/>
  <c r="BV811" i="1" s="1"/>
  <c r="BU797" i="1" a="1"/>
  <c r="BU797" i="1" s="1"/>
  <c r="BV797" i="1" a="1"/>
  <c r="BV797" i="1" s="1"/>
  <c r="BW797" i="1" a="1"/>
  <c r="BW797" i="1" s="1"/>
  <c r="BX797" i="1" a="1"/>
  <c r="BX797" i="1" s="1"/>
  <c r="BQ787" i="1" a="1"/>
  <c r="BQ787" i="1" s="1"/>
  <c r="BT787" i="1" a="1"/>
  <c r="BT787" i="1" s="1"/>
  <c r="BU787" i="1" a="1"/>
  <c r="BU787" i="1" s="1"/>
  <c r="BV787" i="1" a="1"/>
  <c r="BV787" i="1" s="1"/>
  <c r="BW787" i="1" a="1"/>
  <c r="BW787" i="1" s="1"/>
  <c r="BX787" i="1" a="1"/>
  <c r="BX787" i="1" s="1"/>
  <c r="BV785" i="1" a="1"/>
  <c r="BV785" i="1" s="1"/>
  <c r="BW785" i="1" a="1"/>
  <c r="BW785" i="1" s="1"/>
  <c r="BX785" i="1" a="1"/>
  <c r="BX785" i="1" s="1"/>
  <c r="BT785" i="1" a="1"/>
  <c r="BT785" i="1" s="1"/>
  <c r="BU785" i="1" a="1"/>
  <c r="BU785" i="1" s="1"/>
  <c r="BX763" i="1" a="1"/>
  <c r="BX763" i="1" s="1"/>
  <c r="BT763" i="1" a="1"/>
  <c r="BT763" i="1" s="1"/>
  <c r="BU763" i="1" a="1"/>
  <c r="BU763" i="1" s="1"/>
  <c r="BV763" i="1" a="1"/>
  <c r="BV763" i="1" s="1"/>
  <c r="BW763" i="1" a="1"/>
  <c r="BW763" i="1" s="1"/>
  <c r="BQ761" i="1" a="1"/>
  <c r="BQ761" i="1" s="1"/>
  <c r="BT761" i="1" a="1"/>
  <c r="BT761" i="1" s="1"/>
  <c r="BU761" i="1" a="1"/>
  <c r="BU761" i="1" s="1"/>
  <c r="BV761" i="1" a="1"/>
  <c r="BV761" i="1" s="1"/>
  <c r="BW761" i="1" a="1"/>
  <c r="BW761" i="1" s="1"/>
  <c r="BX761" i="1" a="1"/>
  <c r="BX761" i="1" s="1"/>
  <c r="BO759" i="1" a="1"/>
  <c r="BO759" i="1" s="1"/>
  <c r="BT759" i="1" a="1"/>
  <c r="BT759" i="1" s="1"/>
  <c r="BU759" i="1" a="1"/>
  <c r="BU759" i="1" s="1"/>
  <c r="BV759" i="1" a="1"/>
  <c r="BV759" i="1" s="1"/>
  <c r="BW759" i="1" a="1"/>
  <c r="BW759" i="1" s="1"/>
  <c r="BP755" i="1" a="1"/>
  <c r="BP755" i="1" s="1"/>
  <c r="BX755" i="1" a="1"/>
  <c r="BX755" i="1" s="1"/>
  <c r="BT755" i="1" a="1"/>
  <c r="BT755" i="1" s="1"/>
  <c r="BV755" i="1" a="1"/>
  <c r="BV755" i="1" s="1"/>
  <c r="BW755" i="1" a="1"/>
  <c r="BW755" i="1" s="1"/>
  <c r="BU755" i="1" a="1"/>
  <c r="BU755" i="1" s="1"/>
  <c r="BX753" i="1" a="1"/>
  <c r="BX753" i="1" s="1"/>
  <c r="BT753" i="1" a="1"/>
  <c r="BT753" i="1" s="1"/>
  <c r="BU753" i="1" a="1"/>
  <c r="BU753" i="1" s="1"/>
  <c r="BW753" i="1" a="1"/>
  <c r="BW753" i="1" s="1"/>
  <c r="BQ751" i="1" a="1"/>
  <c r="BQ751" i="1" s="1"/>
  <c r="BX751" i="1" a="1"/>
  <c r="BX751" i="1" s="1"/>
  <c r="BT751" i="1" a="1"/>
  <c r="BT751" i="1" s="1"/>
  <c r="BU751" i="1" a="1"/>
  <c r="BU751" i="1" s="1"/>
  <c r="BV751" i="1" a="1"/>
  <c r="BV751" i="1" s="1"/>
  <c r="BW751" i="1" a="1"/>
  <c r="BW751" i="1" s="1"/>
  <c r="BV746" i="1" a="1"/>
  <c r="BV746" i="1" s="1"/>
  <c r="BW746" i="1" a="1"/>
  <c r="BW746" i="1" s="1"/>
  <c r="BX746" i="1" a="1"/>
  <c r="BX746" i="1" s="1"/>
  <c r="BT746" i="1" a="1"/>
  <c r="BT746" i="1" s="1"/>
  <c r="BU746" i="1" a="1"/>
  <c r="BU746" i="1" s="1"/>
  <c r="BT738" i="1" a="1"/>
  <c r="BT738" i="1" s="1"/>
  <c r="BU738" i="1" a="1"/>
  <c r="BU738" i="1" s="1"/>
  <c r="BV738" i="1" a="1"/>
  <c r="BV738" i="1" s="1"/>
  <c r="BW738" i="1" a="1"/>
  <c r="BW738" i="1" s="1"/>
  <c r="BQ732" i="1" a="1"/>
  <c r="BQ732" i="1" s="1"/>
  <c r="BT732" i="1" a="1"/>
  <c r="BT732" i="1" s="1"/>
  <c r="BV732" i="1" a="1"/>
  <c r="BV732" i="1" s="1"/>
  <c r="BW732" i="1" a="1"/>
  <c r="BW732" i="1" s="1"/>
  <c r="BU732" i="1" a="1"/>
  <c r="BU732" i="1" s="1"/>
  <c r="BT730" i="1" a="1"/>
  <c r="BT730" i="1" s="1"/>
  <c r="BU730" i="1" a="1"/>
  <c r="BU730" i="1" s="1"/>
  <c r="BV730" i="1" a="1"/>
  <c r="BV730" i="1" s="1"/>
  <c r="BX730" i="1" a="1"/>
  <c r="BX730" i="1" s="1"/>
  <c r="BW730" i="1" a="1"/>
  <c r="BW730" i="1" s="1"/>
  <c r="BR723" i="1" a="1"/>
  <c r="BR723" i="1" s="1"/>
  <c r="BW723" i="1" a="1"/>
  <c r="BW723" i="1" s="1"/>
  <c r="BX723" i="1" a="1"/>
  <c r="BX723" i="1" s="1"/>
  <c r="BT723" i="1" a="1"/>
  <c r="BT723" i="1" s="1"/>
  <c r="BV723" i="1" a="1"/>
  <c r="BV723" i="1" s="1"/>
  <c r="BU723" i="1" a="1"/>
  <c r="BU723" i="1" s="1"/>
  <c r="BU721" i="1" a="1"/>
  <c r="BU721" i="1" s="1"/>
  <c r="BV721" i="1" a="1"/>
  <c r="BV721" i="1" s="1"/>
  <c r="BX721" i="1" a="1"/>
  <c r="BX721" i="1" s="1"/>
  <c r="BT721" i="1" a="1"/>
  <c r="BT721" i="1" s="1"/>
  <c r="BW721" i="1" a="1"/>
  <c r="BW721" i="1" s="1"/>
  <c r="BQ717" i="1" a="1"/>
  <c r="BQ717" i="1" s="1"/>
  <c r="BU717" i="1" a="1"/>
  <c r="BU717" i="1" s="1"/>
  <c r="BV717" i="1" a="1"/>
  <c r="BV717" i="1" s="1"/>
  <c r="BW717" i="1" a="1"/>
  <c r="BW717" i="1" s="1"/>
  <c r="BT717" i="1" a="1"/>
  <c r="BT717" i="1" s="1"/>
  <c r="BX717" i="1" a="1"/>
  <c r="BX717" i="1" s="1"/>
  <c r="BO705" i="1" a="1"/>
  <c r="BO705" i="1" s="1"/>
  <c r="BU705" i="1" a="1"/>
  <c r="BU705" i="1" s="1"/>
  <c r="BV705" i="1" a="1"/>
  <c r="BV705" i="1" s="1"/>
  <c r="BX705" i="1" a="1"/>
  <c r="BX705" i="1" s="1"/>
  <c r="BT705" i="1" a="1"/>
  <c r="BT705" i="1" s="1"/>
  <c r="BW705" i="1" a="1"/>
  <c r="BW705" i="1" s="1"/>
  <c r="BO703" i="1" a="1"/>
  <c r="BO703" i="1" s="1"/>
  <c r="BT703" i="1" a="1"/>
  <c r="BT703" i="1" s="1"/>
  <c r="BU703" i="1" a="1"/>
  <c r="BU703" i="1" s="1"/>
  <c r="BW703" i="1" a="1"/>
  <c r="BW703" i="1" s="1"/>
  <c r="BX703" i="1" a="1"/>
  <c r="BX703" i="1" s="1"/>
  <c r="BV703" i="1" a="1"/>
  <c r="BV703" i="1" s="1"/>
  <c r="BS694" i="1" a="1"/>
  <c r="BS694" i="1" s="1"/>
  <c r="BX694" i="1" a="1"/>
  <c r="BX694" i="1" s="1"/>
  <c r="BT694" i="1" a="1"/>
  <c r="BT694" i="1" s="1"/>
  <c r="BU694" i="1" a="1"/>
  <c r="BU694" i="1" s="1"/>
  <c r="BW694" i="1" a="1"/>
  <c r="BW694" i="1" s="1"/>
  <c r="BP671" i="1" a="1"/>
  <c r="BP671" i="1" s="1"/>
  <c r="BT671" i="1" a="1"/>
  <c r="BT671" i="1" s="1"/>
  <c r="BU671" i="1" a="1"/>
  <c r="BU671" i="1" s="1"/>
  <c r="BW671" i="1" a="1"/>
  <c r="BW671" i="1" s="1"/>
  <c r="BX671" i="1" a="1"/>
  <c r="BX671" i="1" s="1"/>
  <c r="BV671" i="1" a="1"/>
  <c r="BV671" i="1" s="1"/>
  <c r="BR660" i="1" a="1"/>
  <c r="BR660" i="1" s="1"/>
  <c r="BX660" i="1" a="1"/>
  <c r="BX660" i="1" s="1"/>
  <c r="BU660" i="1" a="1"/>
  <c r="BU660" i="1" s="1"/>
  <c r="BW660" i="1" a="1"/>
  <c r="BW660" i="1" s="1"/>
  <c r="BT660" i="1" a="1"/>
  <c r="BT660" i="1" s="1"/>
  <c r="BV660" i="1" a="1"/>
  <c r="BV660" i="1" s="1"/>
  <c r="BQ658" i="1" a="1"/>
  <c r="BQ658" i="1" s="1"/>
  <c r="BU658" i="1" a="1"/>
  <c r="BU658" i="1" s="1"/>
  <c r="BV658" i="1" a="1"/>
  <c r="BV658" i="1" s="1"/>
  <c r="BX658" i="1" a="1"/>
  <c r="BX658" i="1" s="1"/>
  <c r="BT658" i="1" a="1"/>
  <c r="BT658" i="1" s="1"/>
  <c r="BW658" i="1" a="1"/>
  <c r="BW658" i="1" s="1"/>
  <c r="BQ626" i="1" a="1"/>
  <c r="BQ626" i="1" s="1"/>
  <c r="BW626" i="1" a="1"/>
  <c r="BW626" i="1" s="1"/>
  <c r="BX626" i="1" a="1"/>
  <c r="BX626" i="1" s="1"/>
  <c r="BU626" i="1" a="1"/>
  <c r="BU626" i="1" s="1"/>
  <c r="BV626" i="1" a="1"/>
  <c r="BV626" i="1" s="1"/>
  <c r="BT626" i="1" a="1"/>
  <c r="BT626" i="1" s="1"/>
  <c r="BO624" i="1" a="1"/>
  <c r="BO624" i="1" s="1"/>
  <c r="BV624" i="1" a="1"/>
  <c r="BV624" i="1" s="1"/>
  <c r="BW624" i="1" a="1"/>
  <c r="BW624" i="1" s="1"/>
  <c r="BT624" i="1" a="1"/>
  <c r="BT624" i="1" s="1"/>
  <c r="BU624" i="1" a="1"/>
  <c r="BU624" i="1" s="1"/>
  <c r="BX624" i="1" a="1"/>
  <c r="BX624" i="1" s="1"/>
  <c r="BT616" i="1" a="1"/>
  <c r="BT616" i="1" s="1"/>
  <c r="BU616" i="1" a="1"/>
  <c r="BU616" i="1" s="1"/>
  <c r="BW616" i="1" a="1"/>
  <c r="BW616" i="1" s="1"/>
  <c r="BX616" i="1" a="1"/>
  <c r="BX616" i="1" s="1"/>
  <c r="BV616" i="1" a="1"/>
  <c r="BV616" i="1" s="1"/>
  <c r="BU605" i="1" a="1"/>
  <c r="BU605" i="1" s="1"/>
  <c r="BV605" i="1" a="1"/>
  <c r="BV605" i="1" s="1"/>
  <c r="BW605" i="1" a="1"/>
  <c r="BW605" i="1" s="1"/>
  <c r="BX605" i="1" a="1"/>
  <c r="BX605" i="1" s="1"/>
  <c r="BT605" i="1" a="1"/>
  <c r="BT605" i="1" s="1"/>
  <c r="BS603" i="1" a="1"/>
  <c r="BS603" i="1" s="1"/>
  <c r="BX603" i="1" a="1"/>
  <c r="BX603" i="1" s="1"/>
  <c r="BT603" i="1" a="1"/>
  <c r="BT603" i="1" s="1"/>
  <c r="BU603" i="1" a="1"/>
  <c r="BU603" i="1" s="1"/>
  <c r="BV603" i="1" a="1"/>
  <c r="BV603" i="1" s="1"/>
  <c r="BW603" i="1" a="1"/>
  <c r="BW603" i="1" s="1"/>
  <c r="BR601" i="1" a="1"/>
  <c r="BR601" i="1" s="1"/>
  <c r="BU601" i="1" a="1"/>
  <c r="BU601" i="1" s="1"/>
  <c r="BV601" i="1" a="1"/>
  <c r="BV601" i="1" s="1"/>
  <c r="BW601" i="1" a="1"/>
  <c r="BW601" i="1" s="1"/>
  <c r="BX601" i="1" a="1"/>
  <c r="BX601" i="1" s="1"/>
  <c r="BT601" i="1" a="1"/>
  <c r="BT601" i="1" s="1"/>
  <c r="BW597" i="1" a="1"/>
  <c r="BW597" i="1" s="1"/>
  <c r="BX597" i="1" a="1"/>
  <c r="BX597" i="1" s="1"/>
  <c r="BT597" i="1" a="1"/>
  <c r="BT597" i="1" s="1"/>
  <c r="BV597" i="1" a="1"/>
  <c r="BV597" i="1" s="1"/>
  <c r="BU597" i="1" a="1"/>
  <c r="BU597" i="1" s="1"/>
  <c r="BO587" i="1" a="1"/>
  <c r="BO587" i="1" s="1"/>
  <c r="BU587" i="1" a="1"/>
  <c r="BU587" i="1" s="1"/>
  <c r="BV587" i="1" a="1"/>
  <c r="BV587" i="1" s="1"/>
  <c r="BW587" i="1" a="1"/>
  <c r="BW587" i="1" s="1"/>
  <c r="BX587" i="1" a="1"/>
  <c r="BX587" i="1" s="1"/>
  <c r="BT587" i="1" a="1"/>
  <c r="BT587" i="1" s="1"/>
  <c r="BR585" i="1" a="1"/>
  <c r="BR585" i="1" s="1"/>
  <c r="BT585" i="1" a="1"/>
  <c r="BT585" i="1" s="1"/>
  <c r="BU585" i="1" a="1"/>
  <c r="BU585" i="1" s="1"/>
  <c r="BV585" i="1" a="1"/>
  <c r="BV585" i="1" s="1"/>
  <c r="BW585" i="1" a="1"/>
  <c r="BW585" i="1" s="1"/>
  <c r="BX585" i="1" a="1"/>
  <c r="BX585" i="1" s="1"/>
  <c r="BQ583" i="1" a="1"/>
  <c r="BQ583" i="1" s="1"/>
  <c r="BW583" i="1" a="1"/>
  <c r="BW583" i="1" s="1"/>
  <c r="BX583" i="1" a="1"/>
  <c r="BX583" i="1" s="1"/>
  <c r="BT583" i="1" a="1"/>
  <c r="BT583" i="1" s="1"/>
  <c r="BV583" i="1" a="1"/>
  <c r="BV583" i="1" s="1"/>
  <c r="BU583" i="1" a="1"/>
  <c r="BU583" i="1" s="1"/>
  <c r="BQ581" i="1" a="1"/>
  <c r="BQ581" i="1" s="1"/>
  <c r="BT581" i="1" a="1"/>
  <c r="BT581" i="1" s="1"/>
  <c r="BU581" i="1" a="1"/>
  <c r="BU581" i="1" s="1"/>
  <c r="BV581" i="1" a="1"/>
  <c r="BV581" i="1" s="1"/>
  <c r="BX581" i="1" a="1"/>
  <c r="BX581" i="1" s="1"/>
  <c r="BW581" i="1" a="1"/>
  <c r="BW581" i="1" s="1"/>
  <c r="BR568" i="1" a="1"/>
  <c r="BR568" i="1" s="1"/>
  <c r="BW568" i="1" a="1"/>
  <c r="BW568" i="1" s="1"/>
  <c r="BX568" i="1" a="1"/>
  <c r="BX568" i="1" s="1"/>
  <c r="BT568" i="1" a="1"/>
  <c r="BT568" i="1" s="1"/>
  <c r="BU568" i="1" a="1"/>
  <c r="BU568" i="1" s="1"/>
  <c r="BV568" i="1" a="1"/>
  <c r="BV568" i="1" s="1"/>
  <c r="BW557" i="1" a="1"/>
  <c r="BW557" i="1" s="1"/>
  <c r="BX557" i="1" a="1"/>
  <c r="BX557" i="1" s="1"/>
  <c r="BT557" i="1" a="1"/>
  <c r="BT557" i="1" s="1"/>
  <c r="BV557" i="1" a="1"/>
  <c r="BV557" i="1" s="1"/>
  <c r="BU557" i="1" a="1"/>
  <c r="BU557" i="1" s="1"/>
  <c r="BR553" i="1" a="1"/>
  <c r="BR553" i="1" s="1"/>
  <c r="BT553" i="1" a="1"/>
  <c r="BT553" i="1" s="1"/>
  <c r="BU553" i="1" a="1"/>
  <c r="BU553" i="1" s="1"/>
  <c r="BX553" i="1" a="1"/>
  <c r="BX553" i="1" s="1"/>
  <c r="BV553" i="1" a="1"/>
  <c r="BV553" i="1" s="1"/>
  <c r="BW553" i="1" a="1"/>
  <c r="BW553" i="1" s="1"/>
  <c r="BX538" i="1" a="1"/>
  <c r="BX538" i="1" s="1"/>
  <c r="BT538" i="1" a="1"/>
  <c r="BT538" i="1" s="1"/>
  <c r="BU538" i="1" a="1"/>
  <c r="BU538" i="1" s="1"/>
  <c r="BV538" i="1" a="1"/>
  <c r="BV538" i="1" s="1"/>
  <c r="BW538" i="1" a="1"/>
  <c r="BW538" i="1" s="1"/>
  <c r="BP500" i="1" a="1"/>
  <c r="BP500" i="1" s="1"/>
  <c r="BW500" i="1" a="1"/>
  <c r="BW500" i="1" s="1"/>
  <c r="BX500" i="1" a="1"/>
  <c r="BX500" i="1" s="1"/>
  <c r="BV500" i="1" a="1"/>
  <c r="BV500" i="1" s="1"/>
  <c r="BT500" i="1" a="1"/>
  <c r="BT500" i="1" s="1"/>
  <c r="BU500" i="1" a="1"/>
  <c r="BU500" i="1" s="1"/>
  <c r="BO484" i="1" a="1"/>
  <c r="BO484" i="1" s="1"/>
  <c r="BX484" i="1" a="1"/>
  <c r="BX484" i="1" s="1"/>
  <c r="BT484" i="1" a="1"/>
  <c r="BT484" i="1" s="1"/>
  <c r="BW484" i="1" a="1"/>
  <c r="BW484" i="1" s="1"/>
  <c r="BU484" i="1" a="1"/>
  <c r="BU484" i="1" s="1"/>
  <c r="BV484" i="1" a="1"/>
  <c r="BV484" i="1" s="1"/>
  <c r="BT482" i="1" a="1"/>
  <c r="BT482" i="1" s="1"/>
  <c r="BU482" i="1" a="1"/>
  <c r="BU482" i="1" s="1"/>
  <c r="BV482" i="1" a="1"/>
  <c r="BV482" i="1" s="1"/>
  <c r="BX482" i="1" a="1"/>
  <c r="BX482" i="1" s="1"/>
  <c r="BW482" i="1" a="1"/>
  <c r="BW482" i="1" s="1"/>
  <c r="BO472" i="1" a="1"/>
  <c r="BO472" i="1" s="1"/>
  <c r="BT472" i="1" a="1"/>
  <c r="BT472" i="1" s="1"/>
  <c r="BU472" i="1" a="1"/>
  <c r="BU472" i="1" s="1"/>
  <c r="BV472" i="1" a="1"/>
  <c r="BV472" i="1" s="1"/>
  <c r="BW472" i="1" a="1"/>
  <c r="BW472" i="1" s="1"/>
  <c r="BX472" i="1" a="1"/>
  <c r="BX472" i="1" s="1"/>
  <c r="BR470" i="1" a="1"/>
  <c r="BR470" i="1" s="1"/>
  <c r="BV470" i="1" a="1"/>
  <c r="BV470" i="1" s="1"/>
  <c r="BW470" i="1" a="1"/>
  <c r="BW470" i="1" s="1"/>
  <c r="BX470" i="1" a="1"/>
  <c r="BX470" i="1" s="1"/>
  <c r="BU470" i="1" a="1"/>
  <c r="BU470" i="1" s="1"/>
  <c r="BT470" i="1" a="1"/>
  <c r="BT470" i="1" s="1"/>
  <c r="BQ468" i="1" a="1"/>
  <c r="BQ468" i="1" s="1"/>
  <c r="BX468" i="1" a="1"/>
  <c r="BX468" i="1" s="1"/>
  <c r="BT468" i="1" a="1"/>
  <c r="BT468" i="1" s="1"/>
  <c r="BW468" i="1" a="1"/>
  <c r="BW468" i="1" s="1"/>
  <c r="BU468" i="1" a="1"/>
  <c r="BU468" i="1" s="1"/>
  <c r="BV468" i="1" a="1"/>
  <c r="BV468" i="1" s="1"/>
  <c r="BP466" i="1" a="1"/>
  <c r="BP466" i="1" s="1"/>
  <c r="BT466" i="1" a="1"/>
  <c r="BT466" i="1" s="1"/>
  <c r="BU466" i="1" a="1"/>
  <c r="BU466" i="1" s="1"/>
  <c r="BV466" i="1" a="1"/>
  <c r="BV466" i="1" s="1"/>
  <c r="BW466" i="1" a="1"/>
  <c r="BW466" i="1" s="1"/>
  <c r="BX466" i="1" a="1"/>
  <c r="BX466" i="1" s="1"/>
  <c r="BT454" i="1" a="1"/>
  <c r="BT454" i="1" s="1"/>
  <c r="BU454" i="1" a="1"/>
  <c r="BU454" i="1" s="1"/>
  <c r="BV454" i="1" a="1"/>
  <c r="BV454" i="1" s="1"/>
  <c r="BX454" i="1" a="1"/>
  <c r="BX454" i="1" s="1"/>
  <c r="BW454" i="1" a="1"/>
  <c r="BW454" i="1" s="1"/>
  <c r="BR430" i="1" a="1"/>
  <c r="BR430" i="1" s="1"/>
  <c r="BX430" i="1" a="1"/>
  <c r="BX430" i="1" s="1"/>
  <c r="BT430" i="1" a="1"/>
  <c r="BT430" i="1" s="1"/>
  <c r="BU430" i="1" a="1"/>
  <c r="BU430" i="1" s="1"/>
  <c r="BW430" i="1" a="1"/>
  <c r="BW430" i="1" s="1"/>
  <c r="BV430" i="1" a="1"/>
  <c r="BV430" i="1" s="1"/>
  <c r="BO424" i="1" a="1"/>
  <c r="BO424" i="1" s="1"/>
  <c r="BX424" i="1" a="1"/>
  <c r="BX424" i="1" s="1"/>
  <c r="BT424" i="1" a="1"/>
  <c r="BT424" i="1" s="1"/>
  <c r="BW424" i="1" a="1"/>
  <c r="BW424" i="1" s="1"/>
  <c r="BV424" i="1" a="1"/>
  <c r="BV424" i="1" s="1"/>
  <c r="BU424" i="1" a="1"/>
  <c r="BU424" i="1" s="1"/>
  <c r="BR422" i="1" a="1"/>
  <c r="BR422" i="1" s="1"/>
  <c r="BT422" i="1" a="1"/>
  <c r="BT422" i="1" s="1"/>
  <c r="BU422" i="1" a="1"/>
  <c r="BU422" i="1" s="1"/>
  <c r="BV422" i="1" a="1"/>
  <c r="BV422" i="1" s="1"/>
  <c r="BW422" i="1" a="1"/>
  <c r="BW422" i="1" s="1"/>
  <c r="BX422" i="1" a="1"/>
  <c r="BX422" i="1" s="1"/>
  <c r="BQ420" i="1" a="1"/>
  <c r="BQ420" i="1" s="1"/>
  <c r="BV420" i="1" a="1"/>
  <c r="BV420" i="1" s="1"/>
  <c r="BW420" i="1" a="1"/>
  <c r="BW420" i="1" s="1"/>
  <c r="BX420" i="1" a="1"/>
  <c r="BX420" i="1" s="1"/>
  <c r="BU420" i="1" a="1"/>
  <c r="BU420" i="1" s="1"/>
  <c r="BT420" i="1" a="1"/>
  <c r="BT420" i="1" s="1"/>
  <c r="BO400" i="1" a="1"/>
  <c r="BO400" i="1" s="1"/>
  <c r="BT400" i="1" a="1"/>
  <c r="BT400" i="1" s="1"/>
  <c r="BU400" i="1" a="1"/>
  <c r="BU400" i="1" s="1"/>
  <c r="BV400" i="1" a="1"/>
  <c r="BV400" i="1" s="1"/>
  <c r="BW400" i="1" a="1"/>
  <c r="BW400" i="1" s="1"/>
  <c r="BX400" i="1" a="1"/>
  <c r="BX400" i="1" s="1"/>
  <c r="BR398" i="1" a="1"/>
  <c r="BR398" i="1" s="1"/>
  <c r="BV398" i="1" a="1"/>
  <c r="BV398" i="1" s="1"/>
  <c r="BW398" i="1" a="1"/>
  <c r="BW398" i="1" s="1"/>
  <c r="BX398" i="1" a="1"/>
  <c r="BX398" i="1" s="1"/>
  <c r="BT398" i="1" a="1"/>
  <c r="BT398" i="1" s="1"/>
  <c r="BU398" i="1" a="1"/>
  <c r="BU398" i="1" s="1"/>
  <c r="BQ396" i="1" a="1"/>
  <c r="BQ396" i="1" s="1"/>
  <c r="BT396" i="1" a="1"/>
  <c r="BT396" i="1" s="1"/>
  <c r="BU396" i="1" a="1"/>
  <c r="BU396" i="1" s="1"/>
  <c r="BX396" i="1" a="1"/>
  <c r="BX396" i="1" s="1"/>
  <c r="BV396" i="1" a="1"/>
  <c r="BV396" i="1" s="1"/>
  <c r="BW396" i="1" a="1"/>
  <c r="BW396" i="1" s="1"/>
  <c r="BQ388" i="1" a="1"/>
  <c r="BQ388" i="1" s="1"/>
  <c r="BT388" i="1" a="1"/>
  <c r="BT388" i="1" s="1"/>
  <c r="BU388" i="1" a="1"/>
  <c r="BU388" i="1" s="1"/>
  <c r="BV388" i="1" a="1"/>
  <c r="BV388" i="1" s="1"/>
  <c r="BW388" i="1" a="1"/>
  <c r="BW388" i="1" s="1"/>
  <c r="BX388" i="1" a="1"/>
  <c r="BX388" i="1" s="1"/>
  <c r="BQ379" i="1" a="1"/>
  <c r="BQ379" i="1" s="1"/>
  <c r="BU379" i="1" a="1"/>
  <c r="BU379" i="1" s="1"/>
  <c r="BV379" i="1" a="1"/>
  <c r="BV379" i="1" s="1"/>
  <c r="BW379" i="1" a="1"/>
  <c r="BW379" i="1" s="1"/>
  <c r="BX379" i="1" a="1"/>
  <c r="BX379" i="1" s="1"/>
  <c r="BT379" i="1" a="1"/>
  <c r="BT379" i="1" s="1"/>
  <c r="BQ369" i="1" a="1"/>
  <c r="BQ369" i="1" s="1"/>
  <c r="BU369" i="1" a="1"/>
  <c r="BU369" i="1" s="1"/>
  <c r="BV369" i="1" a="1"/>
  <c r="BV369" i="1" s="1"/>
  <c r="BW369" i="1" a="1"/>
  <c r="BW369" i="1" s="1"/>
  <c r="BX369" i="1" a="1"/>
  <c r="BX369" i="1" s="1"/>
  <c r="BT369" i="1" a="1"/>
  <c r="BT369" i="1" s="1"/>
  <c r="BO360" i="1" a="1"/>
  <c r="BO360" i="1" s="1"/>
  <c r="BV360" i="1" a="1"/>
  <c r="BV360" i="1" s="1"/>
  <c r="BW360" i="1" a="1"/>
  <c r="BW360" i="1" s="1"/>
  <c r="BX360" i="1" a="1"/>
  <c r="BX360" i="1" s="1"/>
  <c r="BU360" i="1" a="1"/>
  <c r="BU360" i="1" s="1"/>
  <c r="BT360" i="1" a="1"/>
  <c r="BT360" i="1" s="1"/>
  <c r="BX348" i="1" a="1"/>
  <c r="BX348" i="1" s="1"/>
  <c r="BT348" i="1" a="1"/>
  <c r="BT348" i="1" s="1"/>
  <c r="BU348" i="1" a="1"/>
  <c r="BU348" i="1" s="1"/>
  <c r="BV348" i="1" a="1"/>
  <c r="BV348" i="1" s="1"/>
  <c r="BW348" i="1" a="1"/>
  <c r="BW348" i="1" s="1"/>
  <c r="BP346" i="1" a="1"/>
  <c r="BP346" i="1" s="1"/>
  <c r="BT346" i="1" a="1"/>
  <c r="BT346" i="1" s="1"/>
  <c r="BU346" i="1" a="1"/>
  <c r="BU346" i="1" s="1"/>
  <c r="BV346" i="1" a="1"/>
  <c r="BV346" i="1" s="1"/>
  <c r="BW346" i="1" a="1"/>
  <c r="BW346" i="1" s="1"/>
  <c r="BX346" i="1" a="1"/>
  <c r="BX346" i="1" s="1"/>
  <c r="BP338" i="1" a="1"/>
  <c r="BP338" i="1" s="1"/>
  <c r="BT338" i="1" a="1"/>
  <c r="BT338" i="1" s="1"/>
  <c r="BU338" i="1" a="1"/>
  <c r="BU338" i="1" s="1"/>
  <c r="BV338" i="1" a="1"/>
  <c r="BV338" i="1" s="1"/>
  <c r="BX338" i="1" a="1"/>
  <c r="BX338" i="1" s="1"/>
  <c r="BW338" i="1" a="1"/>
  <c r="BW338" i="1" s="1"/>
  <c r="BT334" i="1" a="1"/>
  <c r="BT334" i="1" s="1"/>
  <c r="BU334" i="1" a="1"/>
  <c r="BU334" i="1" s="1"/>
  <c r="BV334" i="1" a="1"/>
  <c r="BV334" i="1" s="1"/>
  <c r="BW334" i="1" a="1"/>
  <c r="BW334" i="1" s="1"/>
  <c r="BX334" i="1" a="1"/>
  <c r="BX334" i="1" s="1"/>
  <c r="BW332" i="1" a="1"/>
  <c r="BW332" i="1" s="1"/>
  <c r="BX332" i="1" a="1"/>
  <c r="BX332" i="1" s="1"/>
  <c r="BT332" i="1" a="1"/>
  <c r="BT332" i="1" s="1"/>
  <c r="BV332" i="1" a="1"/>
  <c r="BV332" i="1" s="1"/>
  <c r="BU332" i="1" a="1"/>
  <c r="BU332" i="1" s="1"/>
  <c r="BT330" i="1" a="1"/>
  <c r="BT330" i="1" s="1"/>
  <c r="BU330" i="1" a="1"/>
  <c r="BU330" i="1" s="1"/>
  <c r="BV330" i="1" a="1"/>
  <c r="BV330" i="1" s="1"/>
  <c r="BW330" i="1" a="1"/>
  <c r="BW330" i="1" s="1"/>
  <c r="BX330" i="1" a="1"/>
  <c r="BX330" i="1" s="1"/>
  <c r="BR324" i="1" a="1"/>
  <c r="BR324" i="1" s="1"/>
  <c r="BT324" i="1" a="1"/>
  <c r="BT324" i="1" s="1"/>
  <c r="BU324" i="1" a="1"/>
  <c r="BU324" i="1" s="1"/>
  <c r="BV324" i="1" a="1"/>
  <c r="BV324" i="1" s="1"/>
  <c r="BW324" i="1" a="1"/>
  <c r="BW324" i="1" s="1"/>
  <c r="BX324" i="1" a="1"/>
  <c r="BX324" i="1" s="1"/>
  <c r="BU320" i="1" a="1"/>
  <c r="BU320" i="1" s="1"/>
  <c r="BV320" i="1" a="1"/>
  <c r="BV320" i="1" s="1"/>
  <c r="BW320" i="1" a="1"/>
  <c r="BW320" i="1" s="1"/>
  <c r="BX320" i="1" a="1"/>
  <c r="BX320" i="1" s="1"/>
  <c r="BT320" i="1" a="1"/>
  <c r="BT320" i="1" s="1"/>
  <c r="BX318" i="1" a="1"/>
  <c r="BX318" i="1" s="1"/>
  <c r="BT318" i="1" a="1"/>
  <c r="BT318" i="1" s="1"/>
  <c r="BU318" i="1" a="1"/>
  <c r="BU318" i="1" s="1"/>
  <c r="BV318" i="1" a="1"/>
  <c r="BV318" i="1" s="1"/>
  <c r="BW318" i="1" a="1"/>
  <c r="BW318" i="1" s="1"/>
  <c r="BT303" i="1" a="1"/>
  <c r="BT303" i="1" s="1"/>
  <c r="BU303" i="1" a="1"/>
  <c r="BU303" i="1" s="1"/>
  <c r="BV303" i="1" a="1"/>
  <c r="BV303" i="1" s="1"/>
  <c r="BW303" i="1" a="1"/>
  <c r="BW303" i="1" s="1"/>
  <c r="BX303" i="1" a="1"/>
  <c r="BX303" i="1" s="1"/>
  <c r="BW301" i="1" a="1"/>
  <c r="BW301" i="1" s="1"/>
  <c r="BX301" i="1" a="1"/>
  <c r="BX301" i="1" s="1"/>
  <c r="BT301" i="1" a="1"/>
  <c r="BT301" i="1" s="1"/>
  <c r="BU301" i="1" a="1"/>
  <c r="BU301" i="1" s="1"/>
  <c r="BV301" i="1" a="1"/>
  <c r="BV301" i="1" s="1"/>
  <c r="BQ299" i="1" a="1"/>
  <c r="BQ299" i="1" s="1"/>
  <c r="BU299" i="1" a="1"/>
  <c r="BU299" i="1" s="1"/>
  <c r="BV299" i="1" a="1"/>
  <c r="BV299" i="1" s="1"/>
  <c r="BW299" i="1" a="1"/>
  <c r="BW299" i="1" s="1"/>
  <c r="BX299" i="1" a="1"/>
  <c r="BX299" i="1" s="1"/>
  <c r="BT299" i="1" a="1"/>
  <c r="BT299" i="1" s="1"/>
  <c r="BP297" i="1" a="1"/>
  <c r="BP297" i="1" s="1"/>
  <c r="BX297" i="1" a="1"/>
  <c r="BX297" i="1" s="1"/>
  <c r="BT297" i="1" a="1"/>
  <c r="BT297" i="1" s="1"/>
  <c r="BU297" i="1" a="1"/>
  <c r="BU297" i="1" s="1"/>
  <c r="BV297" i="1" a="1"/>
  <c r="BV297" i="1" s="1"/>
  <c r="BW297" i="1" a="1"/>
  <c r="BW297" i="1" s="1"/>
  <c r="BQ291" i="1" a="1"/>
  <c r="BQ291" i="1" s="1"/>
  <c r="BW291" i="1" a="1"/>
  <c r="BW291" i="1" s="1"/>
  <c r="BX291" i="1" a="1"/>
  <c r="BX291" i="1" s="1"/>
  <c r="BT291" i="1" a="1"/>
  <c r="BT291" i="1" s="1"/>
  <c r="BU291" i="1" a="1"/>
  <c r="BU291" i="1" s="1"/>
  <c r="BV291" i="1" a="1"/>
  <c r="BV291" i="1" s="1"/>
  <c r="BP286" i="1" a="1"/>
  <c r="BP286" i="1" s="1"/>
  <c r="BX286" i="1" a="1"/>
  <c r="BX286" i="1" s="1"/>
  <c r="BT286" i="1" a="1"/>
  <c r="BT286" i="1" s="1"/>
  <c r="BU286" i="1" a="1"/>
  <c r="BU286" i="1" s="1"/>
  <c r="BV286" i="1" a="1"/>
  <c r="BV286" i="1" s="1"/>
  <c r="BW286" i="1" a="1"/>
  <c r="BW286" i="1" s="1"/>
  <c r="BR284" i="1" a="1"/>
  <c r="BR284" i="1" s="1"/>
  <c r="BW284" i="1" a="1"/>
  <c r="BW284" i="1" s="1"/>
  <c r="BX284" i="1" a="1"/>
  <c r="BX284" i="1" s="1"/>
  <c r="BT284" i="1" a="1"/>
  <c r="BT284" i="1" s="1"/>
  <c r="BU284" i="1" a="1"/>
  <c r="BU284" i="1" s="1"/>
  <c r="BV284" i="1" a="1"/>
  <c r="BV284" i="1" s="1"/>
  <c r="BQ282" i="1" a="1"/>
  <c r="BQ282" i="1" s="1"/>
  <c r="BU282" i="1" a="1"/>
  <c r="BU282" i="1" s="1"/>
  <c r="BV282" i="1" a="1"/>
  <c r="BV282" i="1" s="1"/>
  <c r="BW282" i="1" a="1"/>
  <c r="BW282" i="1" s="1"/>
  <c r="BX282" i="1" a="1"/>
  <c r="BX282" i="1" s="1"/>
  <c r="BT282" i="1" a="1"/>
  <c r="BT282" i="1" s="1"/>
  <c r="BP280" i="1" a="1"/>
  <c r="BP280" i="1" s="1"/>
  <c r="BX280" i="1" a="1"/>
  <c r="BX280" i="1" s="1"/>
  <c r="BT280" i="1" a="1"/>
  <c r="BT280" i="1" s="1"/>
  <c r="BU280" i="1" a="1"/>
  <c r="BU280" i="1" s="1"/>
  <c r="BV280" i="1" a="1"/>
  <c r="BV280" i="1" s="1"/>
  <c r="BW280" i="1" a="1"/>
  <c r="BW280" i="1" s="1"/>
  <c r="BT274" i="1" a="1"/>
  <c r="BT274" i="1" s="1"/>
  <c r="BU274" i="1" a="1"/>
  <c r="BU274" i="1" s="1"/>
  <c r="BV274" i="1" a="1"/>
  <c r="BV274" i="1" s="1"/>
  <c r="BW274" i="1" a="1"/>
  <c r="BW274" i="1" s="1"/>
  <c r="BX274" i="1" a="1"/>
  <c r="BX274" i="1" s="1"/>
  <c r="BR262" i="1" a="1"/>
  <c r="BR262" i="1" s="1"/>
  <c r="BX262" i="1" a="1"/>
  <c r="BX262" i="1" s="1"/>
  <c r="BT262" i="1" a="1"/>
  <c r="BT262" i="1" s="1"/>
  <c r="BU262" i="1" a="1"/>
  <c r="BU262" i="1" s="1"/>
  <c r="BV262" i="1" a="1"/>
  <c r="BV262" i="1" s="1"/>
  <c r="BW262" i="1" a="1"/>
  <c r="BW262" i="1" s="1"/>
  <c r="BR260" i="1" a="1"/>
  <c r="BR260" i="1" s="1"/>
  <c r="BV260" i="1" a="1"/>
  <c r="BV260" i="1" s="1"/>
  <c r="BW260" i="1" a="1"/>
  <c r="BW260" i="1" s="1"/>
  <c r="BX260" i="1" a="1"/>
  <c r="BX260" i="1" s="1"/>
  <c r="BT260" i="1" a="1"/>
  <c r="BT260" i="1" s="1"/>
  <c r="BU260" i="1" a="1"/>
  <c r="BU260" i="1" s="1"/>
  <c r="BT258" i="1" a="1"/>
  <c r="BT258" i="1" s="1"/>
  <c r="BU258" i="1" a="1"/>
  <c r="BU258" i="1" s="1"/>
  <c r="BV258" i="1" a="1"/>
  <c r="BV258" i="1" s="1"/>
  <c r="BW258" i="1" a="1"/>
  <c r="BW258" i="1" s="1"/>
  <c r="BX258" i="1" a="1"/>
  <c r="BX258" i="1" s="1"/>
  <c r="BU252" i="1" a="1"/>
  <c r="BU252" i="1" s="1"/>
  <c r="BV252" i="1" a="1"/>
  <c r="BV252" i="1" s="1"/>
  <c r="BW252" i="1" a="1"/>
  <c r="BW252" i="1" s="1"/>
  <c r="BX252" i="1" a="1"/>
  <c r="BX252" i="1" s="1"/>
  <c r="BT252" i="1" a="1"/>
  <c r="BT252" i="1" s="1"/>
  <c r="BR250" i="1" a="1"/>
  <c r="BR250" i="1" s="1"/>
  <c r="BT250" i="1" a="1"/>
  <c r="BT250" i="1" s="1"/>
  <c r="BU250" i="1" a="1"/>
  <c r="BU250" i="1" s="1"/>
  <c r="BV250" i="1" a="1"/>
  <c r="BV250" i="1" s="1"/>
  <c r="BW250" i="1" a="1"/>
  <c r="BW250" i="1" s="1"/>
  <c r="BX250" i="1" a="1"/>
  <c r="BX250" i="1" s="1"/>
  <c r="BQ248" i="1" a="1"/>
  <c r="BQ248" i="1" s="1"/>
  <c r="BW248" i="1" a="1"/>
  <c r="BW248" i="1" s="1"/>
  <c r="BX248" i="1" a="1"/>
  <c r="BX248" i="1" s="1"/>
  <c r="BT248" i="1" a="1"/>
  <c r="BT248" i="1" s="1"/>
  <c r="BU248" i="1" a="1"/>
  <c r="BU248" i="1" s="1"/>
  <c r="BV248" i="1" a="1"/>
  <c r="BV248" i="1" s="1"/>
  <c r="BP246" i="1" a="1"/>
  <c r="BP246" i="1" s="1"/>
  <c r="BV246" i="1" a="1"/>
  <c r="BV246" i="1" s="1"/>
  <c r="BW246" i="1" a="1"/>
  <c r="BW246" i="1" s="1"/>
  <c r="BX246" i="1" a="1"/>
  <c r="BX246" i="1" s="1"/>
  <c r="BT246" i="1" a="1"/>
  <c r="BT246" i="1" s="1"/>
  <c r="BU246" i="1" a="1"/>
  <c r="BU246" i="1" s="1"/>
  <c r="BQ240" i="1" a="1"/>
  <c r="BQ240" i="1" s="1"/>
  <c r="BT240" i="1" a="1"/>
  <c r="BT240" i="1" s="1"/>
  <c r="BU240" i="1" a="1"/>
  <c r="BU240" i="1" s="1"/>
  <c r="BV240" i="1" a="1"/>
  <c r="BV240" i="1" s="1"/>
  <c r="BW240" i="1" a="1"/>
  <c r="BW240" i="1" s="1"/>
  <c r="BX240" i="1" a="1"/>
  <c r="BX240" i="1" s="1"/>
  <c r="BW238" i="1" a="1"/>
  <c r="BW238" i="1" s="1"/>
  <c r="BX238" i="1" a="1"/>
  <c r="BX238" i="1" s="1"/>
  <c r="BT238" i="1" a="1"/>
  <c r="BT238" i="1" s="1"/>
  <c r="BU238" i="1" a="1"/>
  <c r="BU238" i="1" s="1"/>
  <c r="BV238" i="1" a="1"/>
  <c r="BV238" i="1" s="1"/>
  <c r="BO236" i="1" a="1"/>
  <c r="BO236" i="1" s="1"/>
  <c r="BU236" i="1" a="1"/>
  <c r="BU236" i="1" s="1"/>
  <c r="BV236" i="1" a="1"/>
  <c r="BV236" i="1" s="1"/>
  <c r="BW236" i="1" a="1"/>
  <c r="BW236" i="1" s="1"/>
  <c r="BX236" i="1" a="1"/>
  <c r="BX236" i="1" s="1"/>
  <c r="BT236" i="1" a="1"/>
  <c r="BT236" i="1" s="1"/>
  <c r="BO231" i="1" a="1"/>
  <c r="BO231" i="1" s="1"/>
  <c r="BW231" i="1" a="1"/>
  <c r="BW231" i="1" s="1"/>
  <c r="BX231" i="1" a="1"/>
  <c r="BX231" i="1" s="1"/>
  <c r="BT231" i="1" a="1"/>
  <c r="BT231" i="1" s="1"/>
  <c r="BU231" i="1" a="1"/>
  <c r="BU231" i="1" s="1"/>
  <c r="BV231" i="1" a="1"/>
  <c r="BV231" i="1" s="1"/>
  <c r="BO220" i="1" a="1"/>
  <c r="BO220" i="1" s="1"/>
  <c r="BT220" i="1" a="1"/>
  <c r="BT220" i="1" s="1"/>
  <c r="BU220" i="1" a="1"/>
  <c r="BU220" i="1" s="1"/>
  <c r="BV220" i="1" a="1"/>
  <c r="BV220" i="1" s="1"/>
  <c r="BW220" i="1" a="1"/>
  <c r="BW220" i="1" s="1"/>
  <c r="BX220" i="1" a="1"/>
  <c r="BX220" i="1" s="1"/>
  <c r="BP218" i="1" a="1"/>
  <c r="BP218" i="1" s="1"/>
  <c r="BX218" i="1" a="1"/>
  <c r="BX218" i="1" s="1"/>
  <c r="BT218" i="1" a="1"/>
  <c r="BT218" i="1" s="1"/>
  <c r="BU218" i="1" a="1"/>
  <c r="BU218" i="1" s="1"/>
  <c r="BV218" i="1" a="1"/>
  <c r="BV218" i="1" s="1"/>
  <c r="BW218" i="1" a="1"/>
  <c r="BW218" i="1" s="1"/>
  <c r="BQ207" i="1" a="1"/>
  <c r="BQ207" i="1" s="1"/>
  <c r="BT207" i="1" a="1"/>
  <c r="BT207" i="1" s="1"/>
  <c r="BU207" i="1" a="1"/>
  <c r="BU207" i="1" s="1"/>
  <c r="BV207" i="1" a="1"/>
  <c r="BV207" i="1" s="1"/>
  <c r="BX207" i="1" a="1"/>
  <c r="BX207" i="1" s="1"/>
  <c r="BW207" i="1" a="1"/>
  <c r="BW207" i="1" s="1"/>
  <c r="BP182" i="1" a="1"/>
  <c r="BP182" i="1" s="1"/>
  <c r="BT182" i="1" a="1"/>
  <c r="BT182" i="1" s="1"/>
  <c r="BU182" i="1" a="1"/>
  <c r="BU182" i="1" s="1"/>
  <c r="BV182" i="1" a="1"/>
  <c r="BV182" i="1" s="1"/>
  <c r="BX182" i="1" a="1"/>
  <c r="BX182" i="1" s="1"/>
  <c r="BW182" i="1" a="1"/>
  <c r="BW182" i="1" s="1"/>
  <c r="BP173" i="1" a="1"/>
  <c r="BP173" i="1" s="1"/>
  <c r="BX173" i="1" a="1"/>
  <c r="BX173" i="1" s="1"/>
  <c r="BU173" i="1" a="1"/>
  <c r="BU173" i="1" s="1"/>
  <c r="BV173" i="1" a="1"/>
  <c r="BV173" i="1" s="1"/>
  <c r="BT173" i="1" a="1"/>
  <c r="BT173" i="1" s="1"/>
  <c r="BW173" i="1" a="1"/>
  <c r="BW173" i="1" s="1"/>
  <c r="BP165" i="1" a="1"/>
  <c r="BP165" i="1" s="1"/>
  <c r="BV165" i="1" a="1"/>
  <c r="BV165" i="1" s="1"/>
  <c r="BW165" i="1" a="1"/>
  <c r="BW165" i="1" s="1"/>
  <c r="BX165" i="1" a="1"/>
  <c r="BX165" i="1" s="1"/>
  <c r="BT165" i="1" a="1"/>
  <c r="BT165" i="1" s="1"/>
  <c r="BU165" i="1" a="1"/>
  <c r="BU165" i="1" s="1"/>
  <c r="BX159" i="1" a="1"/>
  <c r="BX159" i="1" s="1"/>
  <c r="BU159" i="1" a="1"/>
  <c r="BU159" i="1" s="1"/>
  <c r="BV159" i="1" a="1"/>
  <c r="BV159" i="1" s="1"/>
  <c r="BT159" i="1" a="1"/>
  <c r="BT159" i="1" s="1"/>
  <c r="BW159" i="1" a="1"/>
  <c r="BW159" i="1" s="1"/>
  <c r="BW157" i="1" a="1"/>
  <c r="BW157" i="1" s="1"/>
  <c r="BX157" i="1" a="1"/>
  <c r="BX157" i="1" s="1"/>
  <c r="BU157" i="1" a="1"/>
  <c r="BU157" i="1" s="1"/>
  <c r="BV157" i="1" a="1"/>
  <c r="BV157" i="1" s="1"/>
  <c r="BT157" i="1" a="1"/>
  <c r="BT157" i="1" s="1"/>
  <c r="BP155" i="1" a="1"/>
  <c r="BP155" i="1" s="1"/>
  <c r="BW155" i="1" a="1"/>
  <c r="BW155" i="1" s="1"/>
  <c r="BX155" i="1" a="1"/>
  <c r="BX155" i="1" s="1"/>
  <c r="BT155" i="1" a="1"/>
  <c r="BT155" i="1" s="1"/>
  <c r="BU155" i="1" a="1"/>
  <c r="BU155" i="1" s="1"/>
  <c r="BV155" i="1" a="1"/>
  <c r="BV155" i="1" s="1"/>
  <c r="BP142" i="1" a="1"/>
  <c r="BP142" i="1" s="1"/>
  <c r="BU142" i="1" a="1"/>
  <c r="BU142" i="1" s="1"/>
  <c r="BT142" i="1" a="1"/>
  <c r="BT142" i="1" s="1"/>
  <c r="BV142" i="1" a="1"/>
  <c r="BV142" i="1" s="1"/>
  <c r="BX142" i="1" a="1"/>
  <c r="BX142" i="1" s="1"/>
  <c r="BW142" i="1" a="1"/>
  <c r="BW142" i="1" s="1"/>
  <c r="BQ139" i="1" a="1"/>
  <c r="BQ139" i="1" s="1"/>
  <c r="BT139" i="1" a="1"/>
  <c r="BT139" i="1" s="1"/>
  <c r="BV139" i="1" a="1"/>
  <c r="BV139" i="1" s="1"/>
  <c r="BW139" i="1" a="1"/>
  <c r="BW139" i="1" s="1"/>
  <c r="BX139" i="1" a="1"/>
  <c r="BX139" i="1" s="1"/>
  <c r="BU139" i="1" a="1"/>
  <c r="BU139" i="1" s="1"/>
  <c r="BV128" i="1" a="1"/>
  <c r="BV128" i="1" s="1"/>
  <c r="BW128" i="1" a="1"/>
  <c r="BW128" i="1" s="1"/>
  <c r="BX128" i="1" a="1"/>
  <c r="BX128" i="1" s="1"/>
  <c r="BT128" i="1" a="1"/>
  <c r="BT128" i="1" s="1"/>
  <c r="BU128" i="1" a="1"/>
  <c r="BU128" i="1" s="1"/>
  <c r="BV122" i="1" a="1"/>
  <c r="BV122" i="1" s="1"/>
  <c r="BW122" i="1" a="1"/>
  <c r="BW122" i="1" s="1"/>
  <c r="BX122" i="1" a="1"/>
  <c r="BX122" i="1" s="1"/>
  <c r="BT122" i="1" a="1"/>
  <c r="BT122" i="1" s="1"/>
  <c r="BU122" i="1" a="1"/>
  <c r="BU122" i="1" s="1"/>
  <c r="BW119" i="1" a="1"/>
  <c r="BW119" i="1" s="1"/>
  <c r="BX119" i="1" a="1"/>
  <c r="BX119" i="1" s="1"/>
  <c r="BT119" i="1" a="1"/>
  <c r="BT119" i="1" s="1"/>
  <c r="BU119" i="1" a="1"/>
  <c r="BU119" i="1" s="1"/>
  <c r="BV119" i="1" a="1"/>
  <c r="BV119" i="1" s="1"/>
  <c r="BT117" i="1" a="1"/>
  <c r="BT117" i="1" s="1"/>
  <c r="BU117" i="1" a="1"/>
  <c r="BU117" i="1" s="1"/>
  <c r="BW117" i="1" a="1"/>
  <c r="BW117" i="1" s="1"/>
  <c r="BX117" i="1" a="1"/>
  <c r="BX117" i="1" s="1"/>
  <c r="BV117" i="1" a="1"/>
  <c r="BV117" i="1" s="1"/>
  <c r="BV103" i="1" a="1"/>
  <c r="BV103" i="1" s="1"/>
  <c r="BW103" i="1" a="1"/>
  <c r="BW103" i="1" s="1"/>
  <c r="BX103" i="1" a="1"/>
  <c r="BX103" i="1" s="1"/>
  <c r="BT103" i="1" a="1"/>
  <c r="BT103" i="1" s="1"/>
  <c r="BU103" i="1" a="1"/>
  <c r="BU103" i="1" s="1"/>
  <c r="BS101" i="1" a="1"/>
  <c r="BS101" i="1" s="1"/>
  <c r="BT101" i="1" a="1"/>
  <c r="BT101" i="1" s="1"/>
  <c r="BU101" i="1" a="1"/>
  <c r="BU101" i="1" s="1"/>
  <c r="BW101" i="1" a="1"/>
  <c r="BW101" i="1" s="1"/>
  <c r="BV101" i="1" a="1"/>
  <c r="BV101" i="1" s="1"/>
  <c r="BX101" i="1" a="1"/>
  <c r="BX101" i="1" s="1"/>
  <c r="BQ97" i="1" a="1"/>
  <c r="BQ97" i="1" s="1"/>
  <c r="BW97" i="1" a="1"/>
  <c r="BW97" i="1" s="1"/>
  <c r="BX97" i="1" a="1"/>
  <c r="BX97" i="1" s="1"/>
  <c r="BT97" i="1" a="1"/>
  <c r="BT97" i="1" s="1"/>
  <c r="BU97" i="1" a="1"/>
  <c r="BU97" i="1" s="1"/>
  <c r="BV97" i="1" a="1"/>
  <c r="BV97" i="1" s="1"/>
  <c r="BO91" i="1" a="1"/>
  <c r="BO91" i="1" s="1"/>
  <c r="BT91" i="1" a="1"/>
  <c r="BT91" i="1" s="1"/>
  <c r="BU91" i="1" a="1"/>
  <c r="BU91" i="1" s="1"/>
  <c r="BW91" i="1" a="1"/>
  <c r="BW91" i="1" s="1"/>
  <c r="BV91" i="1" a="1"/>
  <c r="BV91" i="1" s="1"/>
  <c r="BX91" i="1" a="1"/>
  <c r="BX91" i="1" s="1"/>
  <c r="BT81" i="1" a="1"/>
  <c r="BT81" i="1" s="1"/>
  <c r="BU81" i="1" a="1"/>
  <c r="BU81" i="1" s="1"/>
  <c r="BV81" i="1" a="1"/>
  <c r="BV81" i="1" s="1"/>
  <c r="BX81" i="1" a="1"/>
  <c r="BX81" i="1" s="1"/>
  <c r="BW81" i="1" a="1"/>
  <c r="BW81" i="1" s="1"/>
  <c r="BT77" i="1" a="1"/>
  <c r="BT77" i="1" s="1"/>
  <c r="BU77" i="1" a="1"/>
  <c r="BU77" i="1" s="1"/>
  <c r="BW77" i="1" a="1"/>
  <c r="BW77" i="1" s="1"/>
  <c r="BX77" i="1" a="1"/>
  <c r="BX77" i="1" s="1"/>
  <c r="BV77" i="1" a="1"/>
  <c r="BV77" i="1" s="1"/>
  <c r="BR72" i="1" a="1"/>
  <c r="BR72" i="1" s="1"/>
  <c r="BW72" i="1" a="1"/>
  <c r="BW72" i="1" s="1"/>
  <c r="BX72" i="1" a="1"/>
  <c r="BX72" i="1" s="1"/>
  <c r="BU72" i="1" a="1"/>
  <c r="BU72" i="1" s="1"/>
  <c r="BV72" i="1" a="1"/>
  <c r="BV72" i="1" s="1"/>
  <c r="BT72" i="1" a="1"/>
  <c r="BT72" i="1" s="1"/>
  <c r="BV68" i="1" a="1"/>
  <c r="BV68" i="1" s="1"/>
  <c r="BW68" i="1" a="1"/>
  <c r="BW68" i="1" s="1"/>
  <c r="BX68" i="1" a="1"/>
  <c r="BX68" i="1" s="1"/>
  <c r="BT68" i="1" a="1"/>
  <c r="BT68" i="1" s="1"/>
  <c r="BU68" i="1" a="1"/>
  <c r="BU68" i="1" s="1"/>
  <c r="BX49" i="1" a="1"/>
  <c r="BX49" i="1" s="1"/>
  <c r="BU49" i="1" a="1"/>
  <c r="BU49" i="1" s="1"/>
  <c r="BV49" i="1" a="1"/>
  <c r="BV49" i="1" s="1"/>
  <c r="BT49" i="1" a="1"/>
  <c r="BT49" i="1" s="1"/>
  <c r="BW49" i="1" a="1"/>
  <c r="BW49" i="1" s="1"/>
  <c r="BT42" i="1" a="1"/>
  <c r="BT42" i="1" s="1"/>
  <c r="BV42" i="1" a="1"/>
  <c r="BV42" i="1" s="1"/>
  <c r="BW42" i="1" a="1"/>
  <c r="BW42" i="1" s="1"/>
  <c r="BU42" i="1" a="1"/>
  <c r="BU42" i="1" s="1"/>
  <c r="BX42" i="1" a="1"/>
  <c r="BX42" i="1" s="1"/>
  <c r="BU40" i="1" a="1"/>
  <c r="BU40" i="1" s="1"/>
  <c r="BV40" i="1" a="1"/>
  <c r="BV40" i="1" s="1"/>
  <c r="BW40" i="1" a="1"/>
  <c r="BW40" i="1" s="1"/>
  <c r="BX40" i="1" a="1"/>
  <c r="BX40" i="1" s="1"/>
  <c r="BT40" i="1" a="1"/>
  <c r="BT40" i="1" s="1"/>
  <c r="BW1023" i="1" a="1"/>
  <c r="BW1023" i="1" s="1"/>
  <c r="BT1021" i="1" a="1"/>
  <c r="BT1021" i="1" s="1"/>
  <c r="BX1019" i="1" a="1"/>
  <c r="BX1019" i="1" s="1"/>
  <c r="BV1018" i="1" a="1"/>
  <c r="BV1018" i="1" s="1"/>
  <c r="BU1017" i="1" a="1"/>
  <c r="BU1017" i="1" s="1"/>
  <c r="BT1012" i="1" a="1"/>
  <c r="BT1012" i="1" s="1"/>
  <c r="BX1010" i="1" a="1"/>
  <c r="BX1010" i="1" s="1"/>
  <c r="BU1007" i="1" a="1"/>
  <c r="BU1007" i="1" s="1"/>
  <c r="BT1003" i="1" a="1"/>
  <c r="BT1003" i="1" s="1"/>
  <c r="BT1001" i="1" a="1"/>
  <c r="BT1001" i="1" s="1"/>
  <c r="BU999" i="1" a="1"/>
  <c r="BU999" i="1" s="1"/>
  <c r="BV997" i="1" a="1"/>
  <c r="BV997" i="1" s="1"/>
  <c r="BV996" i="1" a="1"/>
  <c r="BV996" i="1" s="1"/>
  <c r="BW994" i="1" a="1"/>
  <c r="BW994" i="1" s="1"/>
  <c r="BX992" i="1" a="1"/>
  <c r="BX992" i="1" s="1"/>
  <c r="BT990" i="1" a="1"/>
  <c r="BT990" i="1" s="1"/>
  <c r="BU988" i="1" a="1"/>
  <c r="BU988" i="1" s="1"/>
  <c r="BV986" i="1" a="1"/>
  <c r="BV986" i="1" s="1"/>
  <c r="BW984" i="1" a="1"/>
  <c r="BW984" i="1" s="1"/>
  <c r="BW983" i="1" a="1"/>
  <c r="BW983" i="1" s="1"/>
  <c r="BX981" i="1" a="1"/>
  <c r="BX981" i="1" s="1"/>
  <c r="BT981" i="1" a="1"/>
  <c r="BT981" i="1" s="1"/>
  <c r="BU980" i="1" a="1"/>
  <c r="BU980" i="1" s="1"/>
  <c r="BW978" i="1" a="1"/>
  <c r="BW978" i="1" s="1"/>
  <c r="BX977" i="1" a="1"/>
  <c r="BX977" i="1" s="1"/>
  <c r="BT977" i="1" a="1"/>
  <c r="BT977" i="1" s="1"/>
  <c r="BU976" i="1" a="1"/>
  <c r="BU976" i="1" s="1"/>
  <c r="BV975" i="1" a="1"/>
  <c r="BV975" i="1" s="1"/>
  <c r="BW974" i="1" a="1"/>
  <c r="BW974" i="1" s="1"/>
  <c r="BX973" i="1" a="1"/>
  <c r="BX973" i="1" s="1"/>
  <c r="BT973" i="1" a="1"/>
  <c r="BT973" i="1" s="1"/>
  <c r="BU972" i="1" a="1"/>
  <c r="BU972" i="1" s="1"/>
  <c r="BV971" i="1" a="1"/>
  <c r="BV971" i="1" s="1"/>
  <c r="BW970" i="1" a="1"/>
  <c r="BW970" i="1" s="1"/>
  <c r="BX969" i="1" a="1"/>
  <c r="BX969" i="1" s="1"/>
  <c r="BT969" i="1" a="1"/>
  <c r="BT969" i="1" s="1"/>
  <c r="BU968" i="1" a="1"/>
  <c r="BU968" i="1" s="1"/>
  <c r="BV967" i="1" a="1"/>
  <c r="BV967" i="1" s="1"/>
  <c r="BW966" i="1" a="1"/>
  <c r="BW966" i="1" s="1"/>
  <c r="BX965" i="1" a="1"/>
  <c r="BX965" i="1" s="1"/>
  <c r="BT965" i="1" a="1"/>
  <c r="BT965" i="1" s="1"/>
  <c r="BU964" i="1" a="1"/>
  <c r="BU964" i="1" s="1"/>
  <c r="BV963" i="1" a="1"/>
  <c r="BV963" i="1" s="1"/>
  <c r="BT962" i="1" a="1"/>
  <c r="BT962" i="1" s="1"/>
  <c r="BV960" i="1" a="1"/>
  <c r="BV960" i="1" s="1"/>
  <c r="BX958" i="1" a="1"/>
  <c r="BX958" i="1" s="1"/>
  <c r="BW955" i="1" a="1"/>
  <c r="BW955" i="1" s="1"/>
  <c r="BT954" i="1" a="1"/>
  <c r="BT954" i="1" s="1"/>
  <c r="BV952" i="1" a="1"/>
  <c r="BV952" i="1" s="1"/>
  <c r="BX950" i="1" a="1"/>
  <c r="BX950" i="1" s="1"/>
  <c r="BV946" i="1" a="1"/>
  <c r="BV946" i="1" s="1"/>
  <c r="BT942" i="1" a="1"/>
  <c r="BT942" i="1" s="1"/>
  <c r="BX937" i="1" a="1"/>
  <c r="BX937" i="1" s="1"/>
  <c r="BW933" i="1" a="1"/>
  <c r="BW933" i="1" s="1"/>
  <c r="BW927" i="1" a="1"/>
  <c r="BW927" i="1" s="1"/>
  <c r="BU921" i="1" a="1"/>
  <c r="BU921" i="1" s="1"/>
  <c r="BX914" i="1" a="1"/>
  <c r="BX914" i="1" s="1"/>
  <c r="BW908" i="1" a="1"/>
  <c r="BW908" i="1" s="1"/>
  <c r="BX902" i="1" a="1"/>
  <c r="BX902" i="1" s="1"/>
  <c r="BU897" i="1" a="1"/>
  <c r="BU897" i="1" s="1"/>
  <c r="BV891" i="1" a="1"/>
  <c r="BV891" i="1" s="1"/>
  <c r="BX885" i="1" a="1"/>
  <c r="BX885" i="1" s="1"/>
  <c r="BU880" i="1" a="1"/>
  <c r="BU880" i="1" s="1"/>
  <c r="BV874" i="1" a="1"/>
  <c r="BV874" i="1" s="1"/>
  <c r="BW868" i="1" a="1"/>
  <c r="BW868" i="1" s="1"/>
  <c r="BT863" i="1" a="1"/>
  <c r="BT863" i="1" s="1"/>
  <c r="BV857" i="1" a="1"/>
  <c r="BV857" i="1" s="1"/>
  <c r="BT847" i="1" a="1"/>
  <c r="BT847" i="1" s="1"/>
  <c r="BU842" i="1" a="1"/>
  <c r="BU842" i="1" s="1"/>
  <c r="BU837" i="1" a="1"/>
  <c r="BU837" i="1" s="1"/>
  <c r="BU832" i="1" a="1"/>
  <c r="BU832" i="1" s="1"/>
  <c r="BV826" i="1" a="1"/>
  <c r="BV826" i="1" s="1"/>
  <c r="BW820" i="1" a="1"/>
  <c r="BW820" i="1" s="1"/>
  <c r="BX814" i="1" a="1"/>
  <c r="BX814" i="1" s="1"/>
  <c r="BT809" i="1" a="1"/>
  <c r="BT809" i="1" s="1"/>
  <c r="BU803" i="1" a="1"/>
  <c r="BU803" i="1" s="1"/>
  <c r="BV795" i="1" a="1"/>
  <c r="BV795" i="1" s="1"/>
  <c r="BX783" i="1" a="1"/>
  <c r="BX783" i="1" s="1"/>
  <c r="BU772" i="1" a="1"/>
  <c r="BU772" i="1" s="1"/>
  <c r="BX762" i="1" a="1"/>
  <c r="BX762" i="1" s="1"/>
  <c r="BX700" i="1" a="1"/>
  <c r="BX700" i="1" s="1"/>
  <c r="BX652" i="1" a="1"/>
  <c r="BX652" i="1" s="1"/>
  <c r="CC26" i="1"/>
  <c r="AY26" i="1" s="1"/>
  <c r="BS961" i="1" a="1"/>
  <c r="BS961" i="1" s="1"/>
  <c r="BR902" i="1" a="1"/>
  <c r="BR902" i="1" s="1"/>
  <c r="BA788" i="1" a="1"/>
  <c r="BA788" i="1" s="1"/>
  <c r="BS263" i="1" a="1"/>
  <c r="BS263" i="1" s="1"/>
  <c r="BD113" i="1" a="1"/>
  <c r="BD113" i="1" s="1"/>
  <c r="CC25" i="1"/>
  <c r="AY25" i="1" s="1"/>
  <c r="BD662" i="1" a="1"/>
  <c r="BD662" i="1" s="1"/>
  <c r="CB488" i="1"/>
  <c r="BR344" i="1" a="1"/>
  <c r="BR344" i="1" s="1"/>
  <c r="CB174" i="1"/>
  <c r="BA1021" i="1" a="1"/>
  <c r="BA1021" i="1" s="1"/>
  <c r="BD994" i="1" a="1"/>
  <c r="BD994" i="1" s="1"/>
  <c r="BP975" i="1" a="1"/>
  <c r="BP975" i="1" s="1"/>
  <c r="BP926" i="1" a="1"/>
  <c r="BP926" i="1" s="1"/>
  <c r="BC797" i="1" a="1"/>
  <c r="BC797" i="1" s="1"/>
  <c r="BQ723" i="1" a="1"/>
  <c r="BQ723" i="1" s="1"/>
  <c r="BE172" i="1" a="1"/>
  <c r="BE172" i="1" s="1"/>
  <c r="BB108" i="1" a="1"/>
  <c r="BB108" i="1" s="1"/>
  <c r="BB995" i="1" a="1"/>
  <c r="BB995" i="1" s="1"/>
  <c r="BE903" i="1" a="1"/>
  <c r="BE903" i="1" s="1"/>
  <c r="BB877" i="1" a="1"/>
  <c r="BB877" i="1" s="1"/>
  <c r="BP628" i="1" a="1"/>
  <c r="BP628" i="1" s="1"/>
  <c r="BB598" i="1" a="1"/>
  <c r="BB598" i="1" s="1"/>
  <c r="BA577" i="1" a="1"/>
  <c r="BA577" i="1" s="1"/>
  <c r="CB551" i="1"/>
  <c r="BA353" i="1" a="1"/>
  <c r="BA353" i="1" s="1"/>
  <c r="BP266" i="1" a="1"/>
  <c r="BP266" i="1" s="1"/>
  <c r="BB247" i="1" a="1"/>
  <c r="BB247" i="1" s="1"/>
  <c r="BD174" i="1" a="1"/>
  <c r="BD174" i="1" s="1"/>
  <c r="BD860" i="1" a="1"/>
  <c r="BD860" i="1" s="1"/>
  <c r="BB619" i="1" a="1"/>
  <c r="BB619" i="1" s="1"/>
  <c r="BR484" i="1" a="1"/>
  <c r="BR484" i="1" s="1"/>
  <c r="BE416" i="1" a="1"/>
  <c r="BE416" i="1" s="1"/>
  <c r="BB388" i="1" a="1"/>
  <c r="BB388" i="1" s="1"/>
  <c r="BA338" i="1" a="1"/>
  <c r="BA338" i="1" s="1"/>
  <c r="BC81" i="1" a="1"/>
  <c r="BC81" i="1" s="1"/>
  <c r="BS45" i="1" a="1"/>
  <c r="BS45" i="1" s="1"/>
  <c r="BR230" i="1" a="1"/>
  <c r="BR230" i="1" s="1"/>
  <c r="BP194" i="1" a="1"/>
  <c r="BP194" i="1" s="1"/>
  <c r="BB951" i="1" a="1"/>
  <c r="BB951" i="1" s="1"/>
  <c r="BC817" i="1" a="1"/>
  <c r="BC817" i="1" s="1"/>
  <c r="CB523" i="1"/>
  <c r="BB421" i="1" a="1"/>
  <c r="BB421" i="1" s="1"/>
  <c r="BE212" i="1" a="1"/>
  <c r="BE212" i="1" s="1"/>
  <c r="BC504" i="1" a="1"/>
  <c r="BC504" i="1" s="1"/>
  <c r="BD1023" i="1" a="1"/>
  <c r="BD1023" i="1" s="1"/>
  <c r="BC1020" i="1" a="1"/>
  <c r="BC1020" i="1" s="1"/>
  <c r="BB1011" i="1" a="1"/>
  <c r="BB1011" i="1" s="1"/>
  <c r="CN996" i="1" a="1"/>
  <c r="CN996" i="1" s="1"/>
  <c r="CL984" i="1" a="1"/>
  <c r="CL984" i="1" s="1"/>
  <c r="AY917" i="1"/>
  <c r="CL893" i="1" a="1"/>
  <c r="CL893" i="1" s="1"/>
  <c r="CL883" i="1" a="1"/>
  <c r="CL883" i="1" s="1"/>
  <c r="CM840" i="1" a="1"/>
  <c r="CM840" i="1" s="1"/>
  <c r="CB812" i="1"/>
  <c r="BR811" i="1" a="1"/>
  <c r="BR811" i="1" s="1"/>
  <c r="CN810" i="1" a="1"/>
  <c r="CN810" i="1" s="1"/>
  <c r="BQ802" i="1" a="1"/>
  <c r="BQ802" i="1" s="1"/>
  <c r="CM657" i="1" a="1"/>
  <c r="CM657" i="1" s="1"/>
  <c r="CL657" i="1" a="1"/>
  <c r="CL657" i="1" s="1"/>
  <c r="BC601" i="1" a="1"/>
  <c r="BC601" i="1" s="1"/>
  <c r="CN587" i="1" a="1"/>
  <c r="CN587" i="1" s="1"/>
  <c r="CM587" i="1" a="1"/>
  <c r="CM587" i="1" s="1"/>
  <c r="BC535" i="1" a="1"/>
  <c r="BC535" i="1" s="1"/>
  <c r="CK399" i="1" a="1"/>
  <c r="CK399" i="1" s="1"/>
  <c r="CM399" i="1" a="1"/>
  <c r="CM399" i="1" s="1"/>
  <c r="CN381" i="1" a="1"/>
  <c r="CN381" i="1" s="1"/>
  <c r="CL381" i="1" a="1"/>
  <c r="CL381" i="1" s="1"/>
  <c r="CM375" i="1" a="1"/>
  <c r="CM375" i="1" s="1"/>
  <c r="CK375" i="1" a="1"/>
  <c r="CK375" i="1" s="1"/>
  <c r="CL375" i="1" a="1"/>
  <c r="CL375" i="1" s="1"/>
  <c r="CN375" i="1" a="1"/>
  <c r="CN375" i="1" s="1"/>
  <c r="BC122" i="1" a="1"/>
  <c r="BC122" i="1" s="1"/>
  <c r="BA94" i="1" a="1"/>
  <c r="BA94" i="1" s="1"/>
  <c r="BC714" i="1" a="1"/>
  <c r="BC714" i="1" s="1"/>
  <c r="BR459" i="1" a="1"/>
  <c r="BR459" i="1" s="1"/>
  <c r="BO459" i="1" a="1"/>
  <c r="BO459" i="1" s="1"/>
  <c r="CM430" i="1" a="1"/>
  <c r="CM430" i="1" s="1"/>
  <c r="CK430" i="1" a="1"/>
  <c r="CK430" i="1" s="1"/>
  <c r="CL430" i="1" a="1"/>
  <c r="CL430" i="1" s="1"/>
  <c r="CN430" i="1" a="1"/>
  <c r="CN430" i="1" s="1"/>
  <c r="BA380" i="1" a="1"/>
  <c r="BA380" i="1" s="1"/>
  <c r="BO1007" i="1" a="1"/>
  <c r="BO1007" i="1" s="1"/>
  <c r="CK996" i="1" a="1"/>
  <c r="CK996" i="1" s="1"/>
  <c r="BA989" i="1" a="1"/>
  <c r="BA989" i="1" s="1"/>
  <c r="CK984" i="1" a="1"/>
  <c r="CK984" i="1" s="1"/>
  <c r="CN960" i="1" a="1"/>
  <c r="CN960" i="1" s="1"/>
  <c r="CA960" i="1" s="1"/>
  <c r="AX960" i="1" s="1"/>
  <c r="CN907" i="1" a="1"/>
  <c r="CN907" i="1" s="1"/>
  <c r="CM903" i="1" a="1"/>
  <c r="CM903" i="1" s="1"/>
  <c r="CK893" i="1" a="1"/>
  <c r="CK893" i="1" s="1"/>
  <c r="CN887" i="1" a="1"/>
  <c r="CN887" i="1" s="1"/>
  <c r="CK883" i="1" a="1"/>
  <c r="CK883" i="1" s="1"/>
  <c r="CK840" i="1" a="1"/>
  <c r="CK840" i="1" s="1"/>
  <c r="BA815" i="1" a="1"/>
  <c r="BA815" i="1" s="1"/>
  <c r="CM810" i="1" a="1"/>
  <c r="CM810" i="1" s="1"/>
  <c r="CA810" i="1" s="1"/>
  <c r="BD803" i="1" a="1"/>
  <c r="BD803" i="1" s="1"/>
  <c r="BP802" i="1" a="1"/>
  <c r="BP802" i="1" s="1"/>
  <c r="BR778" i="1" a="1"/>
  <c r="BR778" i="1" s="1"/>
  <c r="CN773" i="1" a="1"/>
  <c r="CN773" i="1" s="1"/>
  <c r="CK773" i="1" a="1"/>
  <c r="CK773" i="1" s="1"/>
  <c r="CM773" i="1" a="1"/>
  <c r="CM773" i="1" s="1"/>
  <c r="BC766" i="1" a="1"/>
  <c r="BC766" i="1" s="1"/>
  <c r="BB766" i="1" a="1"/>
  <c r="BB766" i="1" s="1"/>
  <c r="BD766" i="1" a="1"/>
  <c r="BD766" i="1" s="1"/>
  <c r="CN735" i="1" a="1"/>
  <c r="CN735" i="1" s="1"/>
  <c r="CL735" i="1" a="1"/>
  <c r="CL735" i="1" s="1"/>
  <c r="BC722" i="1" a="1"/>
  <c r="BC722" i="1" s="1"/>
  <c r="CM702" i="1" a="1"/>
  <c r="CM702" i="1" s="1"/>
  <c r="BC699" i="1" a="1"/>
  <c r="BC699" i="1" s="1"/>
  <c r="AY616" i="1"/>
  <c r="CB616" i="1"/>
  <c r="CK604" i="1" a="1"/>
  <c r="CK604" i="1" s="1"/>
  <c r="CL583" i="1" a="1"/>
  <c r="CL583" i="1" s="1"/>
  <c r="CN583" i="1" a="1"/>
  <c r="CN583" i="1" s="1"/>
  <c r="CN569" i="1" a="1"/>
  <c r="CN569" i="1" s="1"/>
  <c r="BC419" i="1" a="1"/>
  <c r="BC419" i="1" s="1"/>
  <c r="BA419" i="1" a="1"/>
  <c r="BA419" i="1" s="1"/>
  <c r="CN334" i="1" a="1"/>
  <c r="CN334" i="1" s="1"/>
  <c r="CL334" i="1" a="1"/>
  <c r="CL334" i="1" s="1"/>
  <c r="BB329" i="1" a="1"/>
  <c r="BB329" i="1" s="1"/>
  <c r="BE329" i="1" a="1"/>
  <c r="BE329" i="1" s="1"/>
  <c r="CL288" i="1" a="1"/>
  <c r="CL288" i="1" s="1"/>
  <c r="CM288" i="1" a="1"/>
  <c r="CM288" i="1" s="1"/>
  <c r="CB237" i="1"/>
  <c r="AY237" i="1"/>
  <c r="CK83" i="1" a="1"/>
  <c r="CK83" i="1" s="1"/>
  <c r="CL83" i="1" a="1"/>
  <c r="CL83" i="1" s="1"/>
  <c r="CN83" i="1" a="1"/>
  <c r="CN83" i="1" s="1"/>
  <c r="CK37" i="1" a="1"/>
  <c r="CK37" i="1" s="1"/>
  <c r="CM37" i="1" a="1"/>
  <c r="CM37" i="1" s="1"/>
  <c r="CN37" i="1" a="1"/>
  <c r="CN37" i="1" s="1"/>
  <c r="BD982" i="1" a="1"/>
  <c r="BD982" i="1" s="1"/>
  <c r="AY979" i="1"/>
  <c r="CL954" i="1" a="1"/>
  <c r="CL954" i="1" s="1"/>
  <c r="CL907" i="1" a="1"/>
  <c r="CL907" i="1" s="1"/>
  <c r="CL903" i="1" a="1"/>
  <c r="CL903" i="1" s="1"/>
  <c r="CM887" i="1" a="1"/>
  <c r="CM887" i="1" s="1"/>
  <c r="CL790" i="1" a="1"/>
  <c r="CL790" i="1" s="1"/>
  <c r="BE782" i="1" a="1"/>
  <c r="BE782" i="1" s="1"/>
  <c r="BC756" i="1" a="1"/>
  <c r="BC756" i="1" s="1"/>
  <c r="BE756" i="1" a="1"/>
  <c r="BE756" i="1" s="1"/>
  <c r="CN738" i="1" a="1"/>
  <c r="CN738" i="1" s="1"/>
  <c r="CL629" i="1" a="1"/>
  <c r="CL629" i="1" s="1"/>
  <c r="CK629" i="1" a="1"/>
  <c r="CK629" i="1" s="1"/>
  <c r="BC580" i="1" a="1"/>
  <c r="BC580" i="1" s="1"/>
  <c r="BE580" i="1" a="1"/>
  <c r="BE580" i="1" s="1"/>
  <c r="CL575" i="1" a="1"/>
  <c r="CL575" i="1" s="1"/>
  <c r="CN575" i="1" a="1"/>
  <c r="CN575" i="1" s="1"/>
  <c r="BC572" i="1" a="1"/>
  <c r="BC572" i="1" s="1"/>
  <c r="BA572" i="1" a="1"/>
  <c r="BA572" i="1" s="1"/>
  <c r="CM525" i="1" a="1"/>
  <c r="CM525" i="1" s="1"/>
  <c r="CK525" i="1" a="1"/>
  <c r="CK525" i="1" s="1"/>
  <c r="CN500" i="1" a="1"/>
  <c r="CN500" i="1" s="1"/>
  <c r="CM500" i="1" a="1"/>
  <c r="CM500" i="1" s="1"/>
  <c r="BC476" i="1" a="1"/>
  <c r="BC476" i="1" s="1"/>
  <c r="BB476" i="1" a="1"/>
  <c r="BB476" i="1" s="1"/>
  <c r="BB463" i="1" a="1"/>
  <c r="BB463" i="1" s="1"/>
  <c r="BA463" i="1" a="1"/>
  <c r="BA463" i="1" s="1"/>
  <c r="BC430" i="1" a="1"/>
  <c r="BC430" i="1" s="1"/>
  <c r="BB430" i="1" a="1"/>
  <c r="BB430" i="1" s="1"/>
  <c r="BB401" i="1" a="1"/>
  <c r="BB401" i="1" s="1"/>
  <c r="CN268" i="1" a="1"/>
  <c r="CN268" i="1" s="1"/>
  <c r="CK268" i="1" a="1"/>
  <c r="CK268" i="1" s="1"/>
  <c r="BB123" i="1" a="1"/>
  <c r="BB123" i="1" s="1"/>
  <c r="BD123" i="1" a="1"/>
  <c r="BD123" i="1" s="1"/>
  <c r="BE123" i="1" a="1"/>
  <c r="BE123" i="1" s="1"/>
  <c r="CK484" i="1" a="1"/>
  <c r="CK484" i="1" s="1"/>
  <c r="CN484" i="1" a="1"/>
  <c r="CN484" i="1" s="1"/>
  <c r="CM980" i="1" a="1"/>
  <c r="CM980" i="1" s="1"/>
  <c r="BD900" i="1" a="1"/>
  <c r="BD900" i="1" s="1"/>
  <c r="BB897" i="1" a="1"/>
  <c r="BB897" i="1" s="1"/>
  <c r="CL887" i="1" a="1"/>
  <c r="CL887" i="1" s="1"/>
  <c r="BE840" i="1" a="1"/>
  <c r="BE840" i="1" s="1"/>
  <c r="CM834" i="1" a="1"/>
  <c r="CM834" i="1" s="1"/>
  <c r="CM794" i="1" a="1"/>
  <c r="CM794" i="1" s="1"/>
  <c r="CL794" i="1" a="1"/>
  <c r="CL794" i="1" s="1"/>
  <c r="CN751" i="1" a="1"/>
  <c r="CN751" i="1" s="1"/>
  <c r="BC750" i="1" a="1"/>
  <c r="BC750" i="1" s="1"/>
  <c r="CM738" i="1" a="1"/>
  <c r="CM738" i="1" s="1"/>
  <c r="CB738" i="1"/>
  <c r="CN643" i="1" a="1"/>
  <c r="CN643" i="1" s="1"/>
  <c r="CL643" i="1" a="1"/>
  <c r="CL643" i="1" s="1"/>
  <c r="BC641" i="1" a="1"/>
  <c r="BC641" i="1" s="1"/>
  <c r="CL596" i="1" a="1"/>
  <c r="CL596" i="1" s="1"/>
  <c r="CM596" i="1" a="1"/>
  <c r="CM596" i="1" s="1"/>
  <c r="CN596" i="1" a="1"/>
  <c r="CN596" i="1" s="1"/>
  <c r="CM569" i="1" a="1"/>
  <c r="CM569" i="1" s="1"/>
  <c r="CK569" i="1" a="1"/>
  <c r="CK569" i="1" s="1"/>
  <c r="CK490" i="1" a="1"/>
  <c r="CK490" i="1" s="1"/>
  <c r="CN490" i="1" a="1"/>
  <c r="CN490" i="1" s="1"/>
  <c r="AY486" i="1"/>
  <c r="CB486" i="1"/>
  <c r="BC356" i="1" a="1"/>
  <c r="BC356" i="1" s="1"/>
  <c r="BO896" i="1" a="1"/>
  <c r="BO896" i="1" s="1"/>
  <c r="CN746" i="1" a="1"/>
  <c r="CN746" i="1" s="1"/>
  <c r="CM746" i="1" a="1"/>
  <c r="CM746" i="1" s="1"/>
  <c r="CM679" i="1" a="1"/>
  <c r="CM679" i="1" s="1"/>
  <c r="CK679" i="1" a="1"/>
  <c r="CK679" i="1" s="1"/>
  <c r="CL679" i="1" a="1"/>
  <c r="CL679" i="1" s="1"/>
  <c r="CA679" i="1" s="1"/>
  <c r="AX679" i="1" s="1"/>
  <c r="AZ679" i="1" s="1"/>
  <c r="CN679" i="1" a="1"/>
  <c r="CN679" i="1" s="1"/>
  <c r="CK615" i="1" a="1"/>
  <c r="CK615" i="1" s="1"/>
  <c r="CN615" i="1" a="1"/>
  <c r="CN615" i="1" s="1"/>
  <c r="CM509" i="1" a="1"/>
  <c r="CM509" i="1" s="1"/>
  <c r="CL509" i="1" a="1"/>
  <c r="CL509" i="1" s="1"/>
  <c r="BC471" i="1" a="1"/>
  <c r="BC471" i="1" s="1"/>
  <c r="BA471" i="1" a="1"/>
  <c r="BA471" i="1" s="1"/>
  <c r="BR215" i="1" a="1"/>
  <c r="BR215" i="1" s="1"/>
  <c r="CM994" i="1" a="1"/>
  <c r="CM994" i="1" s="1"/>
  <c r="CK980" i="1" a="1"/>
  <c r="CK980" i="1" s="1"/>
  <c r="CN917" i="1" a="1"/>
  <c r="CN917" i="1" s="1"/>
  <c r="BE895" i="1" a="1"/>
  <c r="BE895" i="1" s="1"/>
  <c r="AY893" i="1"/>
  <c r="CM876" i="1" a="1"/>
  <c r="CM876" i="1" s="1"/>
  <c r="BC874" i="1" a="1"/>
  <c r="BC874" i="1" s="1"/>
  <c r="CN867" i="1" a="1"/>
  <c r="CN867" i="1" s="1"/>
  <c r="CA867" i="1" s="1"/>
  <c r="CL834" i="1" a="1"/>
  <c r="CL834" i="1" s="1"/>
  <c r="CK832" i="1" a="1"/>
  <c r="CK832" i="1" s="1"/>
  <c r="CM830" i="1" a="1"/>
  <c r="CM830" i="1" s="1"/>
  <c r="CL751" i="1" a="1"/>
  <c r="CL751" i="1" s="1"/>
  <c r="CK738" i="1" a="1"/>
  <c r="CK738" i="1" s="1"/>
  <c r="BC707" i="1" a="1"/>
  <c r="BC707" i="1" s="1"/>
  <c r="CL683" i="1" a="1"/>
  <c r="CL683" i="1" s="1"/>
  <c r="BC649" i="1" a="1"/>
  <c r="BC649" i="1" s="1"/>
  <c r="CK605" i="1" a="1"/>
  <c r="CK605" i="1" s="1"/>
  <c r="CN605" i="1" a="1"/>
  <c r="CN605" i="1" s="1"/>
  <c r="BC585" i="1" a="1"/>
  <c r="BC585" i="1" s="1"/>
  <c r="BA585" i="1" a="1"/>
  <c r="BA585" i="1" s="1"/>
  <c r="CM488" i="1" a="1"/>
  <c r="CM488" i="1" s="1"/>
  <c r="CK488" i="1" a="1"/>
  <c r="CK488" i="1" s="1"/>
  <c r="BE355" i="1" a="1"/>
  <c r="BE355" i="1" s="1"/>
  <c r="BP293" i="1" a="1"/>
  <c r="BP293" i="1" s="1"/>
  <c r="CK87" i="1" a="1"/>
  <c r="CK87" i="1" s="1"/>
  <c r="CN87" i="1" a="1"/>
  <c r="CN87" i="1" s="1"/>
  <c r="BB61" i="1" a="1"/>
  <c r="BB61" i="1" s="1"/>
  <c r="BE61" i="1" a="1"/>
  <c r="BE61" i="1" s="1"/>
  <c r="CL769" i="1" a="1"/>
  <c r="CL769" i="1" s="1"/>
  <c r="CM769" i="1" a="1"/>
  <c r="CM769" i="1" s="1"/>
  <c r="CN769" i="1" a="1"/>
  <c r="CN769" i="1" s="1"/>
  <c r="BC665" i="1" a="1"/>
  <c r="BC665" i="1" s="1"/>
  <c r="CK415" i="1" a="1"/>
  <c r="CK415" i="1" s="1"/>
  <c r="CM415" i="1" a="1"/>
  <c r="CM415" i="1" s="1"/>
  <c r="CM1022" i="1" a="1"/>
  <c r="CM1022" i="1" s="1"/>
  <c r="CN950" i="1" a="1"/>
  <c r="CN950" i="1" s="1"/>
  <c r="BQ944" i="1" a="1"/>
  <c r="BQ944" i="1" s="1"/>
  <c r="CM901" i="1" a="1"/>
  <c r="CM901" i="1" s="1"/>
  <c r="BE813" i="1" a="1"/>
  <c r="BE813" i="1" s="1"/>
  <c r="CM764" i="1" a="1"/>
  <c r="CM764" i="1" s="1"/>
  <c r="CN764" i="1" a="1"/>
  <c r="CN764" i="1" s="1"/>
  <c r="BA759" i="1" a="1"/>
  <c r="BA759" i="1" s="1"/>
  <c r="CL746" i="1" a="1"/>
  <c r="CL746" i="1" s="1"/>
  <c r="BP666" i="1" a="1"/>
  <c r="BP666" i="1" s="1"/>
  <c r="BA665" i="1" a="1"/>
  <c r="BA665" i="1" s="1"/>
  <c r="CL634" i="1" a="1"/>
  <c r="CL634" i="1" s="1"/>
  <c r="CK634" i="1" a="1"/>
  <c r="CK634" i="1" s="1"/>
  <c r="BC593" i="1" a="1"/>
  <c r="BC593" i="1" s="1"/>
  <c r="BE593" i="1" a="1"/>
  <c r="BE593" i="1" s="1"/>
  <c r="CN564" i="1" a="1"/>
  <c r="CN564" i="1" s="1"/>
  <c r="CM564" i="1" a="1"/>
  <c r="CM564" i="1" s="1"/>
  <c r="BS524" i="1" a="1"/>
  <c r="BS524" i="1" s="1"/>
  <c r="BR489" i="1" a="1"/>
  <c r="BR489" i="1" s="1"/>
  <c r="CK483" i="1" a="1"/>
  <c r="CK483" i="1" s="1"/>
  <c r="CN483" i="1" a="1"/>
  <c r="CN483" i="1" s="1"/>
  <c r="CK355" i="1" a="1"/>
  <c r="CK355" i="1" s="1"/>
  <c r="CL355" i="1" a="1"/>
  <c r="CL355" i="1" s="1"/>
  <c r="CM355" i="1" a="1"/>
  <c r="CM355" i="1" s="1"/>
  <c r="BC253" i="1" a="1"/>
  <c r="BC253" i="1" s="1"/>
  <c r="CL1022" i="1" a="1"/>
  <c r="CL1022" i="1" s="1"/>
  <c r="CN1004" i="1" a="1"/>
  <c r="CN1004" i="1" s="1"/>
  <c r="CK988" i="1" a="1"/>
  <c r="CK988" i="1" s="1"/>
  <c r="BA981" i="1" a="1"/>
  <c r="BA981" i="1" s="1"/>
  <c r="CM970" i="1" a="1"/>
  <c r="CM970" i="1" s="1"/>
  <c r="CA970" i="1" s="1"/>
  <c r="AX970" i="1" s="1"/>
  <c r="CM964" i="1" a="1"/>
  <c r="CM964" i="1" s="1"/>
  <c r="CK950" i="1" a="1"/>
  <c r="CK950" i="1" s="1"/>
  <c r="BD950" i="1" a="1"/>
  <c r="BD950" i="1" s="1"/>
  <c r="BE946" i="1" a="1"/>
  <c r="BE946" i="1" s="1"/>
  <c r="BP944" i="1" a="1"/>
  <c r="BP944" i="1" s="1"/>
  <c r="BB936" i="1" a="1"/>
  <c r="BB936" i="1" s="1"/>
  <c r="BD912" i="1" a="1"/>
  <c r="BD912" i="1" s="1"/>
  <c r="CL901" i="1" a="1"/>
  <c r="CL901" i="1" s="1"/>
  <c r="BD885" i="1" a="1"/>
  <c r="BD885" i="1" s="1"/>
  <c r="CN858" i="1" a="1"/>
  <c r="CN858" i="1" s="1"/>
  <c r="CM842" i="1" a="1"/>
  <c r="CM842" i="1" s="1"/>
  <c r="CN835" i="1" a="1"/>
  <c r="CN835" i="1" s="1"/>
  <c r="CK814" i="1" a="1"/>
  <c r="CK814" i="1" s="1"/>
  <c r="CL809" i="1" a="1"/>
  <c r="CL809" i="1" s="1"/>
  <c r="CL774" i="1" a="1"/>
  <c r="CL774" i="1" s="1"/>
  <c r="CN774" i="1" a="1"/>
  <c r="CN774" i="1" s="1"/>
  <c r="CM748" i="1" a="1"/>
  <c r="CM748" i="1" s="1"/>
  <c r="CK748" i="1" a="1"/>
  <c r="CK748" i="1" s="1"/>
  <c r="CN748" i="1" a="1"/>
  <c r="CN748" i="1" s="1"/>
  <c r="CK746" i="1" a="1"/>
  <c r="CK746" i="1" s="1"/>
  <c r="BA743" i="1" a="1"/>
  <c r="BA743" i="1" s="1"/>
  <c r="CM668" i="1" a="1"/>
  <c r="CM668" i="1" s="1"/>
  <c r="BO666" i="1" a="1"/>
  <c r="BO666" i="1" s="1"/>
  <c r="CN652" i="1" a="1"/>
  <c r="CN652" i="1" s="1"/>
  <c r="CL652" i="1" a="1"/>
  <c r="CL652" i="1" s="1"/>
  <c r="BC650" i="1" a="1"/>
  <c r="BC650" i="1" s="1"/>
  <c r="BC556" i="1" a="1"/>
  <c r="BC556" i="1" s="1"/>
  <c r="CM528" i="1" a="1"/>
  <c r="CM528" i="1" s="1"/>
  <c r="CN528" i="1" a="1"/>
  <c r="CN528" i="1" s="1"/>
  <c r="CN509" i="1" a="1"/>
  <c r="CN509" i="1" s="1"/>
  <c r="CL499" i="1" a="1"/>
  <c r="CL499" i="1" s="1"/>
  <c r="CN499" i="1" a="1"/>
  <c r="CN499" i="1" s="1"/>
  <c r="CL484" i="1" a="1"/>
  <c r="CL484" i="1" s="1"/>
  <c r="BB425" i="1" a="1"/>
  <c r="BB425" i="1" s="1"/>
  <c r="BA425" i="1" a="1"/>
  <c r="BA425" i="1" s="1"/>
  <c r="BE425" i="1" a="1"/>
  <c r="BE425" i="1" s="1"/>
  <c r="BD361" i="1" a="1"/>
  <c r="BD361" i="1" s="1"/>
  <c r="CN309" i="1" a="1"/>
  <c r="CN309" i="1" s="1"/>
  <c r="CN277" i="1" a="1"/>
  <c r="CN277" i="1" s="1"/>
  <c r="CM276" i="1" a="1"/>
  <c r="CM276" i="1" s="1"/>
  <c r="CN271" i="1" a="1"/>
  <c r="CN271" i="1" s="1"/>
  <c r="CN239" i="1" a="1"/>
  <c r="CN239" i="1" s="1"/>
  <c r="CN191" i="1" a="1"/>
  <c r="CN191" i="1" s="1"/>
  <c r="CM185" i="1" a="1"/>
  <c r="CM185" i="1" s="1"/>
  <c r="CN178" i="1" a="1"/>
  <c r="CN178" i="1" s="1"/>
  <c r="BO460" i="1" a="1"/>
  <c r="BO460" i="1" s="1"/>
  <c r="CN457" i="1" a="1"/>
  <c r="CN457" i="1" s="1"/>
  <c r="CL411" i="1" a="1"/>
  <c r="CL411" i="1" s="1"/>
  <c r="CL403" i="1" a="1"/>
  <c r="CL403" i="1" s="1"/>
  <c r="CN391" i="1" a="1"/>
  <c r="CN391" i="1" s="1"/>
  <c r="BP381" i="1" a="1"/>
  <c r="BP381" i="1" s="1"/>
  <c r="BP372" i="1" a="1"/>
  <c r="BP372" i="1" s="1"/>
  <c r="CM350" i="1" a="1"/>
  <c r="CM350" i="1" s="1"/>
  <c r="CL309" i="1" a="1"/>
  <c r="CL309" i="1" s="1"/>
  <c r="BB306" i="1" a="1"/>
  <c r="BB306" i="1" s="1"/>
  <c r="CN285" i="1" a="1"/>
  <c r="CN285" i="1" s="1"/>
  <c r="CA285" i="1" s="1"/>
  <c r="CK284" i="1" a="1"/>
  <c r="CK284" i="1" s="1"/>
  <c r="CM277" i="1" a="1"/>
  <c r="CM277" i="1" s="1"/>
  <c r="CK276" i="1" a="1"/>
  <c r="CK276" i="1" s="1"/>
  <c r="CM271" i="1" a="1"/>
  <c r="CM271" i="1" s="1"/>
  <c r="CL239" i="1" a="1"/>
  <c r="CL239" i="1" s="1"/>
  <c r="CM237" i="1" a="1"/>
  <c r="CM237" i="1" s="1"/>
  <c r="CN234" i="1" a="1"/>
  <c r="CN234" i="1" s="1"/>
  <c r="CL191" i="1" a="1"/>
  <c r="CL191" i="1" s="1"/>
  <c r="BA188" i="1" a="1"/>
  <c r="BA188" i="1" s="1"/>
  <c r="CL185" i="1" a="1"/>
  <c r="CL185" i="1" s="1"/>
  <c r="CM178" i="1" a="1"/>
  <c r="CM178" i="1" s="1"/>
  <c r="CN170" i="1" a="1"/>
  <c r="CN170" i="1" s="1"/>
  <c r="BE169" i="1" a="1"/>
  <c r="BE169" i="1" s="1"/>
  <c r="BA86" i="1" a="1"/>
  <c r="BA86" i="1" s="1"/>
  <c r="BB55" i="1" a="1"/>
  <c r="BB55" i="1" s="1"/>
  <c r="CM161" i="1" a="1"/>
  <c r="CM161" i="1" s="1"/>
  <c r="BA158" i="1" a="1"/>
  <c r="BA158" i="1" s="1"/>
  <c r="BE134" i="1" a="1"/>
  <c r="BE134" i="1" s="1"/>
  <c r="CN81" i="1" a="1"/>
  <c r="CN81" i="1" s="1"/>
  <c r="CM73" i="1" a="1"/>
  <c r="CM73" i="1" s="1"/>
  <c r="CL72" i="1" a="1"/>
  <c r="CL72" i="1" s="1"/>
  <c r="CL60" i="1" a="1"/>
  <c r="CL60" i="1" s="1"/>
  <c r="CN39" i="1" a="1"/>
  <c r="CN39" i="1" s="1"/>
  <c r="CL36" i="1" a="1"/>
  <c r="CL36" i="1" s="1"/>
  <c r="CM761" i="1" a="1"/>
  <c r="CM761" i="1" s="1"/>
  <c r="CL651" i="1" a="1"/>
  <c r="CL651" i="1" s="1"/>
  <c r="BB590" i="1" a="1"/>
  <c r="BB590" i="1" s="1"/>
  <c r="CN585" i="1" a="1"/>
  <c r="CN585" i="1" s="1"/>
  <c r="CM571" i="1" a="1"/>
  <c r="CM571" i="1" s="1"/>
  <c r="CK531" i="1" a="1"/>
  <c r="CK531" i="1" s="1"/>
  <c r="CK517" i="1" a="1"/>
  <c r="CK517" i="1" s="1"/>
  <c r="CM503" i="1" a="1"/>
  <c r="CM503" i="1" s="1"/>
  <c r="CM492" i="1" a="1"/>
  <c r="CM492" i="1" s="1"/>
  <c r="CL482" i="1" a="1"/>
  <c r="CL482" i="1" s="1"/>
  <c r="CL476" i="1" a="1"/>
  <c r="CL476" i="1" s="1"/>
  <c r="CL391" i="1" a="1"/>
  <c r="CL391" i="1" s="1"/>
  <c r="BD318" i="1" a="1"/>
  <c r="BD318" i="1" s="1"/>
  <c r="CL312" i="1" a="1"/>
  <c r="CL312" i="1" s="1"/>
  <c r="BE255" i="1" a="1"/>
  <c r="BE255" i="1" s="1"/>
  <c r="CM253" i="1" a="1"/>
  <c r="CM253" i="1" s="1"/>
  <c r="CN200" i="1" a="1"/>
  <c r="CN200" i="1" s="1"/>
  <c r="CL192" i="1" a="1"/>
  <c r="CL192" i="1" s="1"/>
  <c r="CL161" i="1" a="1"/>
  <c r="CL161" i="1" s="1"/>
  <c r="CM81" i="1" a="1"/>
  <c r="CM81" i="1" s="1"/>
  <c r="CA81" i="1" s="1"/>
  <c r="AX81" i="1" s="1"/>
  <c r="BS707" i="1" a="1"/>
  <c r="BS707" i="1" s="1"/>
  <c r="CM686" i="1" a="1"/>
  <c r="CM686" i="1" s="1"/>
  <c r="BA631" i="1" a="1"/>
  <c r="BA631" i="1" s="1"/>
  <c r="CN588" i="1" a="1"/>
  <c r="CN588" i="1" s="1"/>
  <c r="CL571" i="1" a="1"/>
  <c r="CL571" i="1" s="1"/>
  <c r="CN513" i="1" a="1"/>
  <c r="CN513" i="1" s="1"/>
  <c r="CN501" i="1" a="1"/>
  <c r="CN501" i="1" s="1"/>
  <c r="BA449" i="1" a="1"/>
  <c r="BA449" i="1" s="1"/>
  <c r="CK414" i="1" a="1"/>
  <c r="CK414" i="1" s="1"/>
  <c r="CM407" i="1" a="1"/>
  <c r="CM407" i="1" s="1"/>
  <c r="CL392" i="1" a="1"/>
  <c r="CL392" i="1" s="1"/>
  <c r="CK351" i="1" a="1"/>
  <c r="CK351" i="1" s="1"/>
  <c r="CN327" i="1" a="1"/>
  <c r="CN327" i="1" s="1"/>
  <c r="CN316" i="1" a="1"/>
  <c r="CN316" i="1" s="1"/>
  <c r="CK312" i="1" a="1"/>
  <c r="CK312" i="1" s="1"/>
  <c r="CL307" i="1" a="1"/>
  <c r="CL307" i="1" s="1"/>
  <c r="BE225" i="1" a="1"/>
  <c r="BE225" i="1" s="1"/>
  <c r="CM200" i="1" a="1"/>
  <c r="CM200" i="1" s="1"/>
  <c r="BB183" i="1" a="1"/>
  <c r="BB183" i="1" s="1"/>
  <c r="BD180" i="1" a="1"/>
  <c r="BD180" i="1" s="1"/>
  <c r="CM139" i="1" a="1"/>
  <c r="CM139" i="1" s="1"/>
  <c r="CN82" i="1" a="1"/>
  <c r="CN82" i="1" s="1"/>
  <c r="CK81" i="1" a="1"/>
  <c r="CK81" i="1" s="1"/>
  <c r="CK73" i="1" a="1"/>
  <c r="CK73" i="1" s="1"/>
  <c r="CN726" i="1" a="1"/>
  <c r="CN726" i="1" s="1"/>
  <c r="CK686" i="1" a="1"/>
  <c r="CK686" i="1" s="1"/>
  <c r="CM661" i="1" a="1"/>
  <c r="CM661" i="1" s="1"/>
  <c r="CN655" i="1" a="1"/>
  <c r="CN655" i="1" s="1"/>
  <c r="BE618" i="1" a="1"/>
  <c r="BE618" i="1" s="1"/>
  <c r="CM588" i="1" a="1"/>
  <c r="CM588" i="1" s="1"/>
  <c r="CK571" i="1" a="1"/>
  <c r="CK571" i="1" s="1"/>
  <c r="BO543" i="1" a="1"/>
  <c r="BO543" i="1" s="1"/>
  <c r="CL529" i="1" a="1"/>
  <c r="CL529" i="1" s="1"/>
  <c r="CM513" i="1" a="1"/>
  <c r="CM513" i="1" s="1"/>
  <c r="CL501" i="1" a="1"/>
  <c r="CL501" i="1" s="1"/>
  <c r="CN474" i="1" a="1"/>
  <c r="CN474" i="1" s="1"/>
  <c r="BA466" i="1" a="1"/>
  <c r="BA466" i="1" s="1"/>
  <c r="BB451" i="1" a="1"/>
  <c r="BB451" i="1" s="1"/>
  <c r="BD444" i="1" a="1"/>
  <c r="BD444" i="1" s="1"/>
  <c r="CK219" i="1" a="1"/>
  <c r="CK219" i="1" s="1"/>
  <c r="CN214" i="1" a="1"/>
  <c r="CN214" i="1" s="1"/>
  <c r="BA198" i="1" a="1"/>
  <c r="BA198" i="1" s="1"/>
  <c r="CM194" i="1" a="1"/>
  <c r="CM194" i="1" s="1"/>
  <c r="CM193" i="1" a="1"/>
  <c r="CM193" i="1" s="1"/>
  <c r="BE139" i="1" a="1"/>
  <c r="BE139" i="1" s="1"/>
  <c r="CL111" i="1" a="1"/>
  <c r="CL111" i="1" s="1"/>
  <c r="BB102" i="1" a="1"/>
  <c r="BB102" i="1" s="1"/>
  <c r="CN100" i="1" a="1"/>
  <c r="CN100" i="1" s="1"/>
  <c r="CM99" i="1" a="1"/>
  <c r="CM99" i="1" s="1"/>
  <c r="CM92" i="1" a="1"/>
  <c r="CM92" i="1" s="1"/>
  <c r="BE626" i="1" a="1"/>
  <c r="BE626" i="1" s="1"/>
  <c r="BD612" i="1" a="1"/>
  <c r="BD612" i="1" s="1"/>
  <c r="BO487" i="1" a="1"/>
  <c r="BO487" i="1" s="1"/>
  <c r="CM474" i="1" a="1"/>
  <c r="CM474" i="1" s="1"/>
  <c r="BP397" i="1" a="1"/>
  <c r="BP397" i="1" s="1"/>
  <c r="CN349" i="1" a="1"/>
  <c r="CN349" i="1" s="1"/>
  <c r="BB339" i="1" a="1"/>
  <c r="BB339" i="1" s="1"/>
  <c r="BD327" i="1" a="1"/>
  <c r="BD327" i="1" s="1"/>
  <c r="CN305" i="1" a="1"/>
  <c r="CN305" i="1" s="1"/>
  <c r="CN284" i="1" a="1"/>
  <c r="CN284" i="1" s="1"/>
  <c r="CN276" i="1" a="1"/>
  <c r="CN276" i="1" s="1"/>
  <c r="BE244" i="1" a="1"/>
  <c r="BE244" i="1" s="1"/>
  <c r="CM214" i="1" a="1"/>
  <c r="CM214" i="1" s="1"/>
  <c r="CN209" i="1" a="1"/>
  <c r="CN209" i="1" s="1"/>
  <c r="CM204" i="1" a="1"/>
  <c r="CM204" i="1" s="1"/>
  <c r="CM100" i="1" a="1"/>
  <c r="CM100" i="1" s="1"/>
  <c r="BE956" i="1" a="1"/>
  <c r="BE956" i="1" s="1"/>
  <c r="BR944" i="1" a="1"/>
  <c r="BR944" i="1" s="1"/>
  <c r="BO934" i="1" a="1"/>
  <c r="BO934" i="1" s="1"/>
  <c r="BR898" i="1" a="1"/>
  <c r="BR898" i="1" s="1"/>
  <c r="BD869" i="1" a="1"/>
  <c r="BD869" i="1" s="1"/>
  <c r="BD791" i="1" a="1"/>
  <c r="BD791" i="1" s="1"/>
  <c r="BB705" i="1" a="1"/>
  <c r="BB705" i="1" s="1"/>
  <c r="BE705" i="1" a="1"/>
  <c r="BE705" i="1" s="1"/>
  <c r="BC669" i="1" a="1"/>
  <c r="BC669" i="1" s="1"/>
  <c r="BC513" i="1" a="1"/>
  <c r="BC513" i="1" s="1"/>
  <c r="BB513" i="1" a="1"/>
  <c r="BB513" i="1" s="1"/>
  <c r="BE934" i="1" a="1"/>
  <c r="BE934" i="1" s="1"/>
  <c r="BR914" i="1" a="1"/>
  <c r="BR914" i="1" s="1"/>
  <c r="BD897" i="1" a="1"/>
  <c r="BD897" i="1" s="1"/>
  <c r="BP888" i="1" a="1"/>
  <c r="BP888" i="1" s="1"/>
  <c r="BD881" i="1" a="1"/>
  <c r="BD881" i="1" s="1"/>
  <c r="BA869" i="1" a="1"/>
  <c r="BA869" i="1" s="1"/>
  <c r="BB864" i="1" a="1"/>
  <c r="BB864" i="1" s="1"/>
  <c r="BC798" i="1" a="1"/>
  <c r="BC798" i="1" s="1"/>
  <c r="BB798" i="1" a="1"/>
  <c r="BB798" i="1" s="1"/>
  <c r="BC679" i="1" a="1"/>
  <c r="BC679" i="1" s="1"/>
  <c r="BE679" i="1" a="1"/>
  <c r="BE679" i="1" s="1"/>
  <c r="BQ619" i="1" a="1"/>
  <c r="BQ619" i="1" s="1"/>
  <c r="BC506" i="1" a="1"/>
  <c r="BC506" i="1" s="1"/>
  <c r="BR951" i="1" a="1"/>
  <c r="BR951" i="1" s="1"/>
  <c r="BA934" i="1" a="1"/>
  <c r="BA934" i="1" s="1"/>
  <c r="BB928" i="1" a="1"/>
  <c r="BB928" i="1" s="1"/>
  <c r="BP851" i="1" a="1"/>
  <c r="BP851" i="1" s="1"/>
  <c r="BC806" i="1" a="1"/>
  <c r="BC806" i="1" s="1"/>
  <c r="BC791" i="1" a="1"/>
  <c r="BC791" i="1" s="1"/>
  <c r="BB791" i="1" a="1"/>
  <c r="BB791" i="1" s="1"/>
  <c r="BE791" i="1" a="1"/>
  <c r="BE791" i="1" s="1"/>
  <c r="BC771" i="1" a="1"/>
  <c r="BC771" i="1" s="1"/>
  <c r="BR718" i="1" a="1"/>
  <c r="BR718" i="1" s="1"/>
  <c r="BQ718" i="1" a="1"/>
  <c r="BQ718" i="1" s="1"/>
  <c r="BS718" i="1" a="1"/>
  <c r="BS718" i="1" s="1"/>
  <c r="BO615" i="1" a="1"/>
  <c r="BO615" i="1" s="1"/>
  <c r="BP615" i="1" a="1"/>
  <c r="BP615" i="1" s="1"/>
  <c r="BC579" i="1" a="1"/>
  <c r="BC579" i="1" s="1"/>
  <c r="BB526" i="1" a="1"/>
  <c r="BB526" i="1" s="1"/>
  <c r="BA957" i="1" a="1"/>
  <c r="BA957" i="1" s="1"/>
  <c r="BD925" i="1" a="1"/>
  <c r="BD925" i="1" s="1"/>
  <c r="BA918" i="1" a="1"/>
  <c r="BA918" i="1" s="1"/>
  <c r="BP902" i="1" a="1"/>
  <c r="BP902" i="1" s="1"/>
  <c r="BD889" i="1" a="1"/>
  <c r="BD889" i="1" s="1"/>
  <c r="BD844" i="1" a="1"/>
  <c r="BD844" i="1" s="1"/>
  <c r="BC730" i="1" a="1"/>
  <c r="BC730" i="1" s="1"/>
  <c r="BB730" i="1" a="1"/>
  <c r="BB730" i="1" s="1"/>
  <c r="BC728" i="1" a="1"/>
  <c r="BC728" i="1" s="1"/>
  <c r="BA728" i="1" a="1"/>
  <c r="BA728" i="1" s="1"/>
  <c r="BD728" i="1" a="1"/>
  <c r="BD728" i="1" s="1"/>
  <c r="BD718" i="1" a="1"/>
  <c r="BD718" i="1" s="1"/>
  <c r="BE586" i="1" a="1"/>
  <c r="BE586" i="1" s="1"/>
  <c r="BQ578" i="1" a="1"/>
  <c r="BQ578" i="1" s="1"/>
  <c r="BP578" i="1" a="1"/>
  <c r="BP578" i="1" s="1"/>
  <c r="BR578" i="1" a="1"/>
  <c r="BR578" i="1" s="1"/>
  <c r="BE547" i="1" a="1"/>
  <c r="BE547" i="1" s="1"/>
  <c r="BS544" i="1" a="1"/>
  <c r="BS544" i="1" s="1"/>
  <c r="BO544" i="1" a="1"/>
  <c r="BO544" i="1" s="1"/>
  <c r="BR544" i="1" a="1"/>
  <c r="BR544" i="1" s="1"/>
  <c r="BS518" i="1" a="1"/>
  <c r="BS518" i="1" s="1"/>
  <c r="BD1014" i="1" a="1"/>
  <c r="BD1014" i="1" s="1"/>
  <c r="BQ1001" i="1" a="1"/>
  <c r="BQ1001" i="1" s="1"/>
  <c r="BB917" i="1" a="1"/>
  <c r="BB917" i="1" s="1"/>
  <c r="BB889" i="1" a="1"/>
  <c r="BB889" i="1" s="1"/>
  <c r="CB874" i="1"/>
  <c r="BB844" i="1" a="1"/>
  <c r="BB844" i="1" s="1"/>
  <c r="BB622" i="1" a="1"/>
  <c r="BB622" i="1" s="1"/>
  <c r="BD622" i="1" a="1"/>
  <c r="BD622" i="1" s="1"/>
  <c r="BE570" i="1" a="1"/>
  <c r="BE570" i="1" s="1"/>
  <c r="BC509" i="1" a="1"/>
  <c r="BC509" i="1" s="1"/>
  <c r="BB1014" i="1" a="1"/>
  <c r="BB1014" i="1" s="1"/>
  <c r="BO948" i="1" a="1"/>
  <c r="BO948" i="1" s="1"/>
  <c r="BS910" i="1" a="1"/>
  <c r="BS910" i="1" s="1"/>
  <c r="BA902" i="1" a="1"/>
  <c r="BA902" i="1" s="1"/>
  <c r="BS868" i="1" a="1"/>
  <c r="BS868" i="1" s="1"/>
  <c r="BR847" i="1" a="1"/>
  <c r="BR847" i="1" s="1"/>
  <c r="BA828" i="1" a="1"/>
  <c r="BA828" i="1" s="1"/>
  <c r="BA816" i="1" a="1"/>
  <c r="BA816" i="1" s="1"/>
  <c r="BC772" i="1" a="1"/>
  <c r="BC772" i="1" s="1"/>
  <c r="BA772" i="1" a="1"/>
  <c r="BA772" i="1" s="1"/>
  <c r="BD696" i="1" a="1"/>
  <c r="BD696" i="1" s="1"/>
  <c r="BR652" i="1" a="1"/>
  <c r="BR652" i="1" s="1"/>
  <c r="BP652" i="1" a="1"/>
  <c r="BP652" i="1" s="1"/>
  <c r="BS632" i="1" a="1"/>
  <c r="BS632" i="1" s="1"/>
  <c r="BQ576" i="1" a="1"/>
  <c r="BQ576" i="1" s="1"/>
  <c r="BC564" i="1" a="1"/>
  <c r="BC564" i="1" s="1"/>
  <c r="BA564" i="1" a="1"/>
  <c r="BA564" i="1" s="1"/>
  <c r="BC541" i="1" a="1"/>
  <c r="BC541" i="1" s="1"/>
  <c r="BB541" i="1" a="1"/>
  <c r="BB541" i="1" s="1"/>
  <c r="BQ1009" i="1" a="1"/>
  <c r="BQ1009" i="1" s="1"/>
  <c r="BS970" i="1" a="1"/>
  <c r="BS970" i="1" s="1"/>
  <c r="BE951" i="1" a="1"/>
  <c r="BE951" i="1" s="1"/>
  <c r="BR910" i="1" a="1"/>
  <c r="BR910" i="1" s="1"/>
  <c r="BP896" i="1" a="1"/>
  <c r="BP896" i="1" s="1"/>
  <c r="BE869" i="1" a="1"/>
  <c r="BE869" i="1" s="1"/>
  <c r="BQ868" i="1" a="1"/>
  <c r="BQ868" i="1" s="1"/>
  <c r="BB681" i="1" a="1"/>
  <c r="BB681" i="1" s="1"/>
  <c r="BP674" i="1" a="1"/>
  <c r="BP674" i="1" s="1"/>
  <c r="BQ674" i="1" a="1"/>
  <c r="BQ674" i="1" s="1"/>
  <c r="BC633" i="1" a="1"/>
  <c r="BC633" i="1" s="1"/>
  <c r="BA633" i="1" a="1"/>
  <c r="BA633" i="1" s="1"/>
  <c r="BP568" i="1" a="1"/>
  <c r="BP568" i="1" s="1"/>
  <c r="BS568" i="1" a="1"/>
  <c r="BS568" i="1" s="1"/>
  <c r="BE498" i="1" a="1"/>
  <c r="BE498" i="1" s="1"/>
  <c r="BA498" i="1" a="1"/>
  <c r="BA498" i="1" s="1"/>
  <c r="BR1007" i="1" a="1"/>
  <c r="BR1007" i="1" s="1"/>
  <c r="BD1004" i="1" a="1"/>
  <c r="BD1004" i="1" s="1"/>
  <c r="BO970" i="1" a="1"/>
  <c r="BO970" i="1" s="1"/>
  <c r="BE926" i="1" a="1"/>
  <c r="BE926" i="1" s="1"/>
  <c r="BO868" i="1" a="1"/>
  <c r="BO868" i="1" s="1"/>
  <c r="BA686" i="1" a="1"/>
  <c r="BA686" i="1" s="1"/>
  <c r="BC651" i="1" a="1"/>
  <c r="BC651" i="1" s="1"/>
  <c r="BB651" i="1" a="1"/>
  <c r="BB651" i="1" s="1"/>
  <c r="BS612" i="1" a="1"/>
  <c r="BS612" i="1" s="1"/>
  <c r="BQ612" i="1" a="1"/>
  <c r="BQ612" i="1" s="1"/>
  <c r="BD591" i="1" a="1"/>
  <c r="BD591" i="1" s="1"/>
  <c r="BQ582" i="1" a="1"/>
  <c r="BQ582" i="1" s="1"/>
  <c r="BC569" i="1" a="1"/>
  <c r="BC569" i="1" s="1"/>
  <c r="BB569" i="1" a="1"/>
  <c r="BB569" i="1" s="1"/>
  <c r="BE477" i="1" a="1"/>
  <c r="BE477" i="1" s="1"/>
  <c r="BR439" i="1" a="1"/>
  <c r="BR439" i="1" s="1"/>
  <c r="BB429" i="1" a="1"/>
  <c r="BB429" i="1" s="1"/>
  <c r="BE401" i="1" a="1"/>
  <c r="BE401" i="1" s="1"/>
  <c r="BA393" i="1" a="1"/>
  <c r="BA393" i="1" s="1"/>
  <c r="BC391" i="1" a="1"/>
  <c r="BC391" i="1" s="1"/>
  <c r="BO364" i="1" a="1"/>
  <c r="BO364" i="1" s="1"/>
  <c r="BB356" i="1" a="1"/>
  <c r="BB356" i="1" s="1"/>
  <c r="BQ328" i="1" a="1"/>
  <c r="BQ328" i="1" s="1"/>
  <c r="BB298" i="1" a="1"/>
  <c r="BB298" i="1" s="1"/>
  <c r="BE284" i="1" a="1"/>
  <c r="BE284" i="1" s="1"/>
  <c r="BO282" i="1" a="1"/>
  <c r="BO282" i="1" s="1"/>
  <c r="BQ272" i="1" a="1"/>
  <c r="BQ272" i="1" s="1"/>
  <c r="BD258" i="1" a="1"/>
  <c r="BD258" i="1" s="1"/>
  <c r="BQ255" i="1" a="1"/>
  <c r="BQ255" i="1" s="1"/>
  <c r="BP248" i="1" a="1"/>
  <c r="BP248" i="1" s="1"/>
  <c r="BC160" i="1" a="1"/>
  <c r="BC160" i="1" s="1"/>
  <c r="BE144" i="1" a="1"/>
  <c r="BE144" i="1" s="1"/>
  <c r="BD128" i="1" a="1"/>
  <c r="BD128" i="1" s="1"/>
  <c r="BE126" i="1" a="1"/>
  <c r="BE126" i="1" s="1"/>
  <c r="BO118" i="1" a="1"/>
  <c r="BO118" i="1" s="1"/>
  <c r="BD114" i="1" a="1"/>
  <c r="BD114" i="1" s="1"/>
  <c r="BP110" i="1" a="1"/>
  <c r="BP110" i="1" s="1"/>
  <c r="BA108" i="1" a="1"/>
  <c r="BA108" i="1" s="1"/>
  <c r="CB94" i="1"/>
  <c r="BD85" i="1" a="1"/>
  <c r="BD85" i="1" s="1"/>
  <c r="BO54" i="1" a="1"/>
  <c r="BO54" i="1" s="1"/>
  <c r="BE33" i="1" a="1"/>
  <c r="BE33" i="1" s="1"/>
  <c r="BR624" i="1" a="1"/>
  <c r="BR624" i="1" s="1"/>
  <c r="BB612" i="1" a="1"/>
  <c r="BB612" i="1" s="1"/>
  <c r="BD479" i="1" a="1"/>
  <c r="BD479" i="1" s="1"/>
  <c r="BR471" i="1" a="1"/>
  <c r="BR471" i="1" s="1"/>
  <c r="BQ440" i="1" a="1"/>
  <c r="BQ440" i="1" s="1"/>
  <c r="BA401" i="1" a="1"/>
  <c r="BA401" i="1" s="1"/>
  <c r="BP377" i="1" a="1"/>
  <c r="BP377" i="1" s="1"/>
  <c r="BR368" i="1" a="1"/>
  <c r="BR368" i="1" s="1"/>
  <c r="BQ360" i="1" a="1"/>
  <c r="BQ360" i="1" s="1"/>
  <c r="BS352" i="1" a="1"/>
  <c r="BS352" i="1" s="1"/>
  <c r="BE340" i="1" a="1"/>
  <c r="BE340" i="1" s="1"/>
  <c r="BA303" i="1" a="1"/>
  <c r="BA303" i="1" s="1"/>
  <c r="BQ262" i="1" a="1"/>
  <c r="BQ262" i="1" s="1"/>
  <c r="BD197" i="1" a="1"/>
  <c r="BD197" i="1" s="1"/>
  <c r="CB149" i="1"/>
  <c r="BO110" i="1" a="1"/>
  <c r="BO110" i="1" s="1"/>
  <c r="BE814" i="1" a="1"/>
  <c r="BE814" i="1" s="1"/>
  <c r="BA793" i="1" a="1"/>
  <c r="BA793" i="1" s="1"/>
  <c r="BB767" i="1" a="1"/>
  <c r="BB767" i="1" s="1"/>
  <c r="BD744" i="1" a="1"/>
  <c r="BD744" i="1" s="1"/>
  <c r="CB729" i="1"/>
  <c r="BA626" i="1" a="1"/>
  <c r="BA626" i="1" s="1"/>
  <c r="BQ621" i="1" a="1"/>
  <c r="BQ621" i="1" s="1"/>
  <c r="BE614" i="1" a="1"/>
  <c r="BE614" i="1" s="1"/>
  <c r="BD596" i="1" a="1"/>
  <c r="BD596" i="1" s="1"/>
  <c r="BB585" i="1" a="1"/>
  <c r="BB585" i="1" s="1"/>
  <c r="BE556" i="1" a="1"/>
  <c r="BE556" i="1" s="1"/>
  <c r="BR447" i="1" a="1"/>
  <c r="BR447" i="1" s="1"/>
  <c r="BS394" i="1" a="1"/>
  <c r="BS394" i="1" s="1"/>
  <c r="BD365" i="1" a="1"/>
  <c r="BD365" i="1" s="1"/>
  <c r="BD364" i="1" a="1"/>
  <c r="BD364" i="1" s="1"/>
  <c r="BE361" i="1" a="1"/>
  <c r="BE361" i="1" s="1"/>
  <c r="BE346" i="1" a="1"/>
  <c r="BE346" i="1" s="1"/>
  <c r="BB239" i="1" a="1"/>
  <c r="BB239" i="1" s="1"/>
  <c r="BQ227" i="1" a="1"/>
  <c r="BQ227" i="1" s="1"/>
  <c r="AY155" i="1"/>
  <c r="BQ112" i="1" a="1"/>
  <c r="BQ112" i="1" s="1"/>
  <c r="BE86" i="1" a="1"/>
  <c r="BE86" i="1" s="1"/>
  <c r="BB34" i="1" a="1"/>
  <c r="BB34" i="1" s="1"/>
  <c r="BQ280" i="1" a="1"/>
  <c r="BQ280" i="1" s="1"/>
  <c r="BP153" i="1" a="1"/>
  <c r="BP153" i="1" s="1"/>
  <c r="BS146" i="1" a="1"/>
  <c r="BS146" i="1" s="1"/>
  <c r="BD54" i="1" a="1"/>
  <c r="BD54" i="1" s="1"/>
  <c r="BR38" i="1" a="1"/>
  <c r="BR38" i="1" s="1"/>
  <c r="BR755" i="1" a="1"/>
  <c r="BR755" i="1" s="1"/>
  <c r="BB743" i="1" a="1"/>
  <c r="BB743" i="1" s="1"/>
  <c r="BA663" i="1" a="1"/>
  <c r="BA663" i="1" s="1"/>
  <c r="BD658" i="1" a="1"/>
  <c r="BD658" i="1" s="1"/>
  <c r="BE650" i="1" a="1"/>
  <c r="BE650" i="1" s="1"/>
  <c r="BE620" i="1" a="1"/>
  <c r="BE620" i="1" s="1"/>
  <c r="BB601" i="1" a="1"/>
  <c r="BB601" i="1" s="1"/>
  <c r="BO580" i="1" a="1"/>
  <c r="BO580" i="1" s="1"/>
  <c r="BE554" i="1" a="1"/>
  <c r="BE554" i="1" s="1"/>
  <c r="BQ475" i="1" a="1"/>
  <c r="BQ475" i="1" s="1"/>
  <c r="BE441" i="1" a="1"/>
  <c r="BE441" i="1" s="1"/>
  <c r="BD417" i="1" a="1"/>
  <c r="BD417" i="1" s="1"/>
  <c r="BA329" i="1" a="1"/>
  <c r="BA329" i="1" s="1"/>
  <c r="BR326" i="1" a="1"/>
  <c r="BR326" i="1" s="1"/>
  <c r="BD325" i="1" a="1"/>
  <c r="BD325" i="1" s="1"/>
  <c r="BO280" i="1" a="1"/>
  <c r="BO280" i="1" s="1"/>
  <c r="BA252" i="1" a="1"/>
  <c r="BA252" i="1" s="1"/>
  <c r="BS246" i="1" a="1"/>
  <c r="BS246" i="1" s="1"/>
  <c r="BD201" i="1" a="1"/>
  <c r="BD201" i="1" s="1"/>
  <c r="BB166" i="1" a="1"/>
  <c r="BB166" i="1" s="1"/>
  <c r="CB107" i="1"/>
  <c r="BB79" i="1" a="1"/>
  <c r="BB79" i="1" s="1"/>
  <c r="BB72" i="1" a="1"/>
  <c r="BB72" i="1" s="1"/>
  <c r="BD61" i="1" a="1"/>
  <c r="BD61" i="1" s="1"/>
  <c r="BD60" i="1" a="1"/>
  <c r="BD60" i="1" s="1"/>
  <c r="BE52" i="1" a="1"/>
  <c r="BE52" i="1" s="1"/>
  <c r="BD758" i="1" a="1"/>
  <c r="BD758" i="1" s="1"/>
  <c r="BQ703" i="1" a="1"/>
  <c r="BQ703" i="1" s="1"/>
  <c r="BB695" i="1" a="1"/>
  <c r="BB695" i="1" s="1"/>
  <c r="BE649" i="1" a="1"/>
  <c r="BE649" i="1" s="1"/>
  <c r="BA601" i="1" a="1"/>
  <c r="BA601" i="1" s="1"/>
  <c r="BR592" i="1" a="1"/>
  <c r="BR592" i="1" s="1"/>
  <c r="BS581" i="1" a="1"/>
  <c r="BS581" i="1" s="1"/>
  <c r="BD572" i="1" a="1"/>
  <c r="BD572" i="1" s="1"/>
  <c r="BB565" i="1" a="1"/>
  <c r="BB565" i="1" s="1"/>
  <c r="BA536" i="1" a="1"/>
  <c r="BA536" i="1" s="1"/>
  <c r="BE499" i="1" a="1"/>
  <c r="BE499" i="1" s="1"/>
  <c r="BQ487" i="1" a="1"/>
  <c r="BQ487" i="1" s="1"/>
  <c r="BA472" i="1" a="1"/>
  <c r="BA472" i="1" s="1"/>
  <c r="BA451" i="1" a="1"/>
  <c r="BA451" i="1" s="1"/>
  <c r="BA441" i="1" a="1"/>
  <c r="BA441" i="1" s="1"/>
  <c r="BQ391" i="1" a="1"/>
  <c r="BQ391" i="1" s="1"/>
  <c r="BA390" i="1" a="1"/>
  <c r="BA390" i="1" s="1"/>
  <c r="BS357" i="1" a="1"/>
  <c r="BS357" i="1" s="1"/>
  <c r="BQ356" i="1" a="1"/>
  <c r="BQ356" i="1" s="1"/>
  <c r="BP336" i="1" a="1"/>
  <c r="BP336" i="1" s="1"/>
  <c r="BE330" i="1" a="1"/>
  <c r="BE330" i="1" s="1"/>
  <c r="BD317" i="1" a="1"/>
  <c r="BD317" i="1" s="1"/>
  <c r="BS297" i="1" a="1"/>
  <c r="BS297" i="1" s="1"/>
  <c r="BE294" i="1" a="1"/>
  <c r="BE294" i="1" s="1"/>
  <c r="BE287" i="1" a="1"/>
  <c r="BE287" i="1" s="1"/>
  <c r="AY263" i="1"/>
  <c r="BQ244" i="1" a="1"/>
  <c r="BQ244" i="1" s="1"/>
  <c r="BB243" i="1" a="1"/>
  <c r="BB243" i="1" s="1"/>
  <c r="BD178" i="1" a="1"/>
  <c r="BD178" i="1" s="1"/>
  <c r="BC159" i="1" a="1"/>
  <c r="BC159" i="1" s="1"/>
  <c r="BO146" i="1" a="1"/>
  <c r="BO146" i="1" s="1"/>
  <c r="BA135" i="1" a="1"/>
  <c r="BA135" i="1" s="1"/>
  <c r="BC124" i="1" a="1"/>
  <c r="BC124" i="1" s="1"/>
  <c r="BE77" i="1" a="1"/>
  <c r="BE77" i="1" s="1"/>
  <c r="BA67" i="1" a="1"/>
  <c r="BA67" i="1" s="1"/>
  <c r="BA61" i="1" a="1"/>
  <c r="BA61" i="1" s="1"/>
  <c r="BQ345" i="1" a="1"/>
  <c r="BQ345" i="1" s="1"/>
  <c r="BB330" i="1" a="1"/>
  <c r="BB330" i="1" s="1"/>
  <c r="BO261" i="1" a="1"/>
  <c r="BO261" i="1" s="1"/>
  <c r="BD149" i="1" a="1"/>
  <c r="BD149" i="1" s="1"/>
  <c r="BE736" i="1" a="1"/>
  <c r="BE736" i="1" s="1"/>
  <c r="BD677" i="1" a="1"/>
  <c r="BD677" i="1" s="1"/>
  <c r="BS666" i="1" a="1"/>
  <c r="BS666" i="1" s="1"/>
  <c r="BS640" i="1" a="1"/>
  <c r="BS640" i="1" s="1"/>
  <c r="BE612" i="1" a="1"/>
  <c r="BE612" i="1" s="1"/>
  <c r="BS489" i="1" a="1"/>
  <c r="BS489" i="1" s="1"/>
  <c r="BP473" i="1" a="1"/>
  <c r="BP473" i="1" s="1"/>
  <c r="BD464" i="1" a="1"/>
  <c r="BD464" i="1" s="1"/>
  <c r="BE311" i="1" a="1"/>
  <c r="BE311" i="1" s="1"/>
  <c r="BS235" i="1" a="1"/>
  <c r="BS235" i="1" s="1"/>
  <c r="BS54" i="1" a="1"/>
  <c r="BS54" i="1" s="1"/>
  <c r="BO36" i="1" a="1"/>
  <c r="BO36" i="1" s="1"/>
  <c r="AY853" i="1"/>
  <c r="CB853" i="1"/>
  <c r="CL612" i="1" a="1"/>
  <c r="CL612" i="1" s="1"/>
  <c r="CK612" i="1" a="1"/>
  <c r="CK612" i="1" s="1"/>
  <c r="CM612" i="1" a="1"/>
  <c r="CM612" i="1" s="1"/>
  <c r="BR1017" i="1" a="1"/>
  <c r="BR1017" i="1" s="1"/>
  <c r="BS981" i="1" a="1"/>
  <c r="BS981" i="1" s="1"/>
  <c r="BB975" i="1" a="1"/>
  <c r="BB975" i="1" s="1"/>
  <c r="BP955" i="1" a="1"/>
  <c r="BP955" i="1" s="1"/>
  <c r="CB949" i="1"/>
  <c r="BB933" i="1" a="1"/>
  <c r="BB933" i="1" s="1"/>
  <c r="CB885" i="1"/>
  <c r="AY885" i="1"/>
  <c r="BA820" i="1" a="1"/>
  <c r="BA820" i="1" s="1"/>
  <c r="BB820" i="1" a="1"/>
  <c r="BB820" i="1" s="1"/>
  <c r="BC764" i="1" a="1"/>
  <c r="BC764" i="1" s="1"/>
  <c r="BA751" i="1" a="1"/>
  <c r="BA751" i="1" s="1"/>
  <c r="BB751" i="1" a="1"/>
  <c r="BB751" i="1" s="1"/>
  <c r="CB693" i="1"/>
  <c r="CM580" i="1" a="1"/>
  <c r="CM580" i="1" s="1"/>
  <c r="CA580" i="1" s="1"/>
  <c r="CK580" i="1" a="1"/>
  <c r="CK580" i="1" s="1"/>
  <c r="BC497" i="1" a="1"/>
  <c r="BC497" i="1" s="1"/>
  <c r="BB497" i="1" a="1"/>
  <c r="BB497" i="1" s="1"/>
  <c r="AY490" i="1"/>
  <c r="CB490" i="1"/>
  <c r="CB480" i="1"/>
  <c r="AY480" i="1"/>
  <c r="BR790" i="1" a="1"/>
  <c r="BR790" i="1" s="1"/>
  <c r="BS790" i="1" a="1"/>
  <c r="BS790" i="1" s="1"/>
  <c r="BQ605" i="1" a="1"/>
  <c r="BQ605" i="1" s="1"/>
  <c r="CN1022" i="1" a="1"/>
  <c r="CN1022" i="1" s="1"/>
  <c r="BB1020" i="1" a="1"/>
  <c r="BB1020" i="1" s="1"/>
  <c r="BQ1017" i="1" a="1"/>
  <c r="BQ1017" i="1" s="1"/>
  <c r="BE1014" i="1" a="1"/>
  <c r="BE1014" i="1" s="1"/>
  <c r="BP1009" i="1" a="1"/>
  <c r="BP1009" i="1" s="1"/>
  <c r="BE1006" i="1" a="1"/>
  <c r="BE1006" i="1" s="1"/>
  <c r="CN1002" i="1" a="1"/>
  <c r="CN1002" i="1" s="1"/>
  <c r="CL998" i="1" a="1"/>
  <c r="CL998" i="1" s="1"/>
  <c r="BD990" i="1" a="1"/>
  <c r="BD990" i="1" s="1"/>
  <c r="CN986" i="1" a="1"/>
  <c r="CN986" i="1" s="1"/>
  <c r="CM985" i="1" a="1"/>
  <c r="CM985" i="1" s="1"/>
  <c r="BR973" i="1" a="1"/>
  <c r="BR973" i="1" s="1"/>
  <c r="CK972" i="1" a="1"/>
  <c r="CK972" i="1" s="1"/>
  <c r="CN964" i="1" a="1"/>
  <c r="CN964" i="1" s="1"/>
  <c r="BA956" i="1" a="1"/>
  <c r="BA956" i="1" s="1"/>
  <c r="CN954" i="1" a="1"/>
  <c r="CN954" i="1" s="1"/>
  <c r="CL953" i="1" a="1"/>
  <c r="CL953" i="1" s="1"/>
  <c r="BB948" i="1" a="1"/>
  <c r="BB948" i="1" s="1"/>
  <c r="BP946" i="1" a="1"/>
  <c r="BP946" i="1" s="1"/>
  <c r="CL945" i="1" a="1"/>
  <c r="CL945" i="1" s="1"/>
  <c r="CM927" i="1" a="1"/>
  <c r="CM927" i="1" s="1"/>
  <c r="CN925" i="1" a="1"/>
  <c r="CN925" i="1" s="1"/>
  <c r="BS924" i="1" a="1"/>
  <c r="BS924" i="1" s="1"/>
  <c r="BP922" i="1" a="1"/>
  <c r="BP922" i="1" s="1"/>
  <c r="BE919" i="1" a="1"/>
  <c r="BE919" i="1" s="1"/>
  <c r="BD917" i="1" a="1"/>
  <c r="BD917" i="1" s="1"/>
  <c r="CK903" i="1" a="1"/>
  <c r="CK903" i="1" s="1"/>
  <c r="CN901" i="1" a="1"/>
  <c r="CN901" i="1" s="1"/>
  <c r="BB896" i="1" a="1"/>
  <c r="BB896" i="1" s="1"/>
  <c r="CL889" i="1" a="1"/>
  <c r="CL889" i="1" s="1"/>
  <c r="CA889" i="1" s="1"/>
  <c r="AX889" i="1" s="1"/>
  <c r="CN889" i="1" a="1"/>
  <c r="CN889" i="1" s="1"/>
  <c r="BQ879" i="1" a="1"/>
  <c r="BQ879" i="1" s="1"/>
  <c r="CL829" i="1" a="1"/>
  <c r="CL829" i="1" s="1"/>
  <c r="CK829" i="1" a="1"/>
  <c r="CK829" i="1" s="1"/>
  <c r="CK819" i="1" a="1"/>
  <c r="CK819" i="1" s="1"/>
  <c r="CM819" i="1" a="1"/>
  <c r="CM819" i="1" s="1"/>
  <c r="CL750" i="1" a="1"/>
  <c r="CL750" i="1" s="1"/>
  <c r="CK750" i="1" a="1"/>
  <c r="CK750" i="1" s="1"/>
  <c r="BA703" i="1" a="1"/>
  <c r="BA703" i="1" s="1"/>
  <c r="BB703" i="1" a="1"/>
  <c r="BB703" i="1" s="1"/>
  <c r="CM666" i="1" a="1"/>
  <c r="CM666" i="1" s="1"/>
  <c r="CL666" i="1" a="1"/>
  <c r="CL666" i="1" s="1"/>
  <c r="CN666" i="1" a="1"/>
  <c r="CN666" i="1" s="1"/>
  <c r="BQ642" i="1" a="1"/>
  <c r="BQ642" i="1" s="1"/>
  <c r="CM626" i="1" a="1"/>
  <c r="CM626" i="1" s="1"/>
  <c r="CK626" i="1" a="1"/>
  <c r="CK626" i="1" s="1"/>
  <c r="CA626" i="1" s="1"/>
  <c r="AX626" i="1" s="1"/>
  <c r="AZ626" i="1" s="1"/>
  <c r="BN626" i="1" s="1"/>
  <c r="CL626" i="1" a="1"/>
  <c r="CL626" i="1" s="1"/>
  <c r="CN626" i="1" a="1"/>
  <c r="CN626" i="1" s="1"/>
  <c r="CK581" i="1" a="1"/>
  <c r="CK581" i="1" s="1"/>
  <c r="CL581" i="1" a="1"/>
  <c r="CL581" i="1" s="1"/>
  <c r="CM581" i="1" a="1"/>
  <c r="CM581" i="1" s="1"/>
  <c r="AY478" i="1"/>
  <c r="CB478" i="1"/>
  <c r="BD1006" i="1" a="1"/>
  <c r="BD1006" i="1" s="1"/>
  <c r="CL986" i="1" a="1"/>
  <c r="CL986" i="1" s="1"/>
  <c r="BS969" i="1" a="1"/>
  <c r="BS969" i="1" s="1"/>
  <c r="CK947" i="1" a="1"/>
  <c r="CK947" i="1" s="1"/>
  <c r="BD935" i="1" a="1"/>
  <c r="BD935" i="1" s="1"/>
  <c r="CL927" i="1" a="1"/>
  <c r="CL927" i="1" s="1"/>
  <c r="CL925" i="1" a="1"/>
  <c r="CL925" i="1" s="1"/>
  <c r="BR924" i="1" a="1"/>
  <c r="BR924" i="1" s="1"/>
  <c r="BO922" i="1" a="1"/>
  <c r="BO922" i="1" s="1"/>
  <c r="BE902" i="1" a="1"/>
  <c r="BE902" i="1" s="1"/>
  <c r="BC880" i="1" a="1"/>
  <c r="BC880" i="1" s="1"/>
  <c r="BR875" i="1" a="1"/>
  <c r="BR875" i="1" s="1"/>
  <c r="BP875" i="1" a="1"/>
  <c r="BP875" i="1" s="1"/>
  <c r="BQ875" i="1" a="1"/>
  <c r="BQ875" i="1" s="1"/>
  <c r="CN872" i="1" a="1"/>
  <c r="CN872" i="1" s="1"/>
  <c r="BC871" i="1" a="1"/>
  <c r="BC871" i="1" s="1"/>
  <c r="BB871" i="1" a="1"/>
  <c r="BB871" i="1" s="1"/>
  <c r="CK753" i="1" a="1"/>
  <c r="CK753" i="1" s="1"/>
  <c r="CL753" i="1" a="1"/>
  <c r="CL753" i="1" s="1"/>
  <c r="CM753" i="1" a="1"/>
  <c r="CM753" i="1" s="1"/>
  <c r="CN753" i="1" a="1"/>
  <c r="CN753" i="1" s="1"/>
  <c r="BC731" i="1" a="1"/>
  <c r="BC731" i="1" s="1"/>
  <c r="BD731" i="1" a="1"/>
  <c r="BD731" i="1" s="1"/>
  <c r="BR711" i="1" a="1"/>
  <c r="BR711" i="1" s="1"/>
  <c r="BR669" i="1" a="1"/>
  <c r="BR669" i="1" s="1"/>
  <c r="BC604" i="1" a="1"/>
  <c r="BC604" i="1" s="1"/>
  <c r="AY528" i="1"/>
  <c r="CB528" i="1"/>
  <c r="AY515" i="1"/>
  <c r="CB515" i="1"/>
  <c r="BQ513" i="1" a="1"/>
  <c r="BQ513" i="1" s="1"/>
  <c r="BQ469" i="1" a="1"/>
  <c r="BQ469" i="1" s="1"/>
  <c r="BP469" i="1" a="1"/>
  <c r="BP469" i="1" s="1"/>
  <c r="BR469" i="1" a="1"/>
  <c r="BR469" i="1" s="1"/>
  <c r="CL846" i="1" a="1"/>
  <c r="CL846" i="1" s="1"/>
  <c r="CM846" i="1" a="1"/>
  <c r="CM846" i="1" s="1"/>
  <c r="BE785" i="1" a="1"/>
  <c r="BE785" i="1" s="1"/>
  <c r="AY567" i="1"/>
  <c r="CB567" i="1"/>
  <c r="CL493" i="1" a="1"/>
  <c r="CL493" i="1" s="1"/>
  <c r="CK493" i="1" a="1"/>
  <c r="CK493" i="1" s="1"/>
  <c r="BS1015" i="1" a="1"/>
  <c r="BS1015" i="1" s="1"/>
  <c r="BB1006" i="1" a="1"/>
  <c r="BB1006" i="1" s="1"/>
  <c r="CM996" i="1" a="1"/>
  <c r="CM996" i="1" s="1"/>
  <c r="CM988" i="1" a="1"/>
  <c r="CM988" i="1" s="1"/>
  <c r="CK986" i="1" a="1"/>
  <c r="CK986" i="1" s="1"/>
  <c r="BA973" i="1" a="1"/>
  <c r="BA973" i="1" s="1"/>
  <c r="CL970" i="1" a="1"/>
  <c r="CL970" i="1" s="1"/>
  <c r="CK964" i="1" a="1"/>
  <c r="CK964" i="1" s="1"/>
  <c r="CA964" i="1" s="1"/>
  <c r="AX964" i="1" s="1"/>
  <c r="CN958" i="1" a="1"/>
  <c r="CN958" i="1" s="1"/>
  <c r="BB940" i="1" a="1"/>
  <c r="BB940" i="1" s="1"/>
  <c r="BC935" i="1" a="1"/>
  <c r="BC935" i="1" s="1"/>
  <c r="AY925" i="1"/>
  <c r="BP924" i="1" a="1"/>
  <c r="BP924" i="1" s="1"/>
  <c r="BD921" i="1" a="1"/>
  <c r="BD921" i="1" s="1"/>
  <c r="CN885" i="1" a="1"/>
  <c r="CN885" i="1" s="1"/>
  <c r="CK885" i="1" a="1"/>
  <c r="CK885" i="1" s="1"/>
  <c r="CA885" i="1" s="1"/>
  <c r="AX885" i="1" s="1"/>
  <c r="AZ885" i="1" s="1"/>
  <c r="CL885" i="1" a="1"/>
  <c r="CL885" i="1" s="1"/>
  <c r="AY878" i="1"/>
  <c r="CB878" i="1"/>
  <c r="BC870" i="1" a="1"/>
  <c r="BC870" i="1" s="1"/>
  <c r="BC799" i="1" a="1"/>
  <c r="BC799" i="1" s="1"/>
  <c r="BA799" i="1" a="1"/>
  <c r="BA799" i="1" s="1"/>
  <c r="BE799" i="1" a="1"/>
  <c r="BE799" i="1" s="1"/>
  <c r="CM766" i="1" a="1"/>
  <c r="CM766" i="1" s="1"/>
  <c r="CK766" i="1" a="1"/>
  <c r="CK766" i="1" s="1"/>
  <c r="CL766" i="1" a="1"/>
  <c r="CL766" i="1" s="1"/>
  <c r="CN766" i="1" a="1"/>
  <c r="CN766" i="1" s="1"/>
  <c r="BR716" i="1" a="1"/>
  <c r="BR716" i="1" s="1"/>
  <c r="CL713" i="1" a="1"/>
  <c r="CL713" i="1" s="1"/>
  <c r="CK713" i="1" a="1"/>
  <c r="CK713" i="1" s="1"/>
  <c r="CM713" i="1" a="1"/>
  <c r="CM713" i="1" s="1"/>
  <c r="BR653" i="1" a="1"/>
  <c r="BR653" i="1" s="1"/>
  <c r="CN611" i="1" a="1"/>
  <c r="CN611" i="1" s="1"/>
  <c r="CL611" i="1" a="1"/>
  <c r="CL611" i="1" s="1"/>
  <c r="BQ510" i="1" a="1"/>
  <c r="BQ510" i="1" s="1"/>
  <c r="AY495" i="1"/>
  <c r="CB495" i="1"/>
  <c r="BR467" i="1" a="1"/>
  <c r="BR467" i="1" s="1"/>
  <c r="BO467" i="1" a="1"/>
  <c r="BO467" i="1" s="1"/>
  <c r="BQ467" i="1" a="1"/>
  <c r="BQ467" i="1" s="1"/>
  <c r="BS467" i="1" a="1"/>
  <c r="BS467" i="1" s="1"/>
  <c r="CN406" i="1" a="1"/>
  <c r="CN406" i="1" s="1"/>
  <c r="CM406" i="1" a="1"/>
  <c r="CM406" i="1" s="1"/>
  <c r="CK406" i="1" a="1"/>
  <c r="CK406" i="1" s="1"/>
  <c r="BQ892" i="1" a="1"/>
  <c r="BQ892" i="1" s="1"/>
  <c r="BP892" i="1" a="1"/>
  <c r="BP892" i="1" s="1"/>
  <c r="AY887" i="1"/>
  <c r="CB887" i="1"/>
  <c r="CB344" i="1"/>
  <c r="AY344" i="1"/>
  <c r="BD1018" i="1" a="1"/>
  <c r="BD1018" i="1" s="1"/>
  <c r="BP1015" i="1" a="1"/>
  <c r="BP1015" i="1" s="1"/>
  <c r="BA1014" i="1" a="1"/>
  <c r="BA1014" i="1" s="1"/>
  <c r="BA1006" i="1" a="1"/>
  <c r="BA1006" i="1" s="1"/>
  <c r="CN1000" i="1" a="1"/>
  <c r="CN1000" i="1" s="1"/>
  <c r="BS995" i="1" a="1"/>
  <c r="BS995" i="1" s="1"/>
  <c r="CM978" i="1" a="1"/>
  <c r="CM978" i="1" s="1"/>
  <c r="BE959" i="1" a="1"/>
  <c r="BE959" i="1" s="1"/>
  <c r="CK958" i="1" a="1"/>
  <c r="CK958" i="1" s="1"/>
  <c r="BS951" i="1" a="1"/>
  <c r="BS951" i="1" s="1"/>
  <c r="BD951" i="1" a="1"/>
  <c r="BD951" i="1" s="1"/>
  <c r="CL950" i="1" a="1"/>
  <c r="CL950" i="1" s="1"/>
  <c r="BD949" i="1" a="1"/>
  <c r="BD949" i="1" s="1"/>
  <c r="BD941" i="1" a="1"/>
  <c r="BD941" i="1" s="1"/>
  <c r="CN935" i="1" a="1"/>
  <c r="CN935" i="1" s="1"/>
  <c r="BA935" i="1" a="1"/>
  <c r="BA935" i="1" s="1"/>
  <c r="BP934" i="1" a="1"/>
  <c r="BP934" i="1" s="1"/>
  <c r="CN931" i="1" a="1"/>
  <c r="CN931" i="1" s="1"/>
  <c r="BB921" i="1" a="1"/>
  <c r="BB921" i="1" s="1"/>
  <c r="BS914" i="1" a="1"/>
  <c r="BS914" i="1" s="1"/>
  <c r="CM907" i="1" a="1"/>
  <c r="CM907" i="1" s="1"/>
  <c r="BO898" i="1" a="1"/>
  <c r="BO898" i="1" s="1"/>
  <c r="CN897" i="1" a="1"/>
  <c r="CN897" i="1" s="1"/>
  <c r="BA893" i="1" a="1"/>
  <c r="BA893" i="1" s="1"/>
  <c r="BD893" i="1" a="1"/>
  <c r="BD893" i="1" s="1"/>
  <c r="CB835" i="1"/>
  <c r="AY835" i="1"/>
  <c r="BP830" i="1" a="1"/>
  <c r="BP830" i="1" s="1"/>
  <c r="BO830" i="1" a="1"/>
  <c r="BO830" i="1" s="1"/>
  <c r="BD820" i="1" a="1"/>
  <c r="BD820" i="1" s="1"/>
  <c r="CB775" i="1"/>
  <c r="AY775" i="1"/>
  <c r="BD751" i="1" a="1"/>
  <c r="BD751" i="1" s="1"/>
  <c r="CL689" i="1" a="1"/>
  <c r="CL689" i="1" s="1"/>
  <c r="CK689" i="1" a="1"/>
  <c r="CK689" i="1" s="1"/>
  <c r="CM689" i="1" a="1"/>
  <c r="CM689" i="1" s="1"/>
  <c r="BC682" i="1" a="1"/>
  <c r="BC682" i="1" s="1"/>
  <c r="BB682" i="1" a="1"/>
  <c r="BB682" i="1" s="1"/>
  <c r="AY575" i="1"/>
  <c r="BP560" i="1" a="1"/>
  <c r="BP560" i="1" s="1"/>
  <c r="BQ560" i="1" a="1"/>
  <c r="BQ560" i="1" s="1"/>
  <c r="CB493" i="1"/>
  <c r="AY493" i="1"/>
  <c r="BD468" i="1" a="1"/>
  <c r="BD468" i="1" s="1"/>
  <c r="CK423" i="1" a="1"/>
  <c r="CK423" i="1" s="1"/>
  <c r="CM423" i="1" a="1"/>
  <c r="CM423" i="1" s="1"/>
  <c r="BP962" i="1" a="1"/>
  <c r="BP962" i="1" s="1"/>
  <c r="BP839" i="1" a="1"/>
  <c r="BP839" i="1" s="1"/>
  <c r="BO839" i="1" a="1"/>
  <c r="BO839" i="1" s="1"/>
  <c r="BB578" i="1" a="1"/>
  <c r="BB578" i="1" s="1"/>
  <c r="BC512" i="1" a="1"/>
  <c r="BC512" i="1" s="1"/>
  <c r="BB512" i="1" a="1"/>
  <c r="BB512" i="1" s="1"/>
  <c r="BE512" i="1" a="1"/>
  <c r="BE512" i="1" s="1"/>
  <c r="BB1018" i="1" a="1"/>
  <c r="BB1018" i="1" s="1"/>
  <c r="CN1006" i="1" a="1"/>
  <c r="CN1006" i="1" s="1"/>
  <c r="BR995" i="1" a="1"/>
  <c r="BR995" i="1" s="1"/>
  <c r="CM992" i="1" a="1"/>
  <c r="CM992" i="1" s="1"/>
  <c r="BQ983" i="1" a="1"/>
  <c r="BQ983" i="1" s="1"/>
  <c r="CL978" i="1" a="1"/>
  <c r="CL978" i="1" s="1"/>
  <c r="BD974" i="1" a="1"/>
  <c r="BD974" i="1" s="1"/>
  <c r="BP967" i="1" a="1"/>
  <c r="BP967" i="1" s="1"/>
  <c r="BE964" i="1" a="1"/>
  <c r="BE964" i="1" s="1"/>
  <c r="CN952" i="1" a="1"/>
  <c r="CN952" i="1" s="1"/>
  <c r="BC949" i="1" a="1"/>
  <c r="BC949" i="1" s="1"/>
  <c r="BC941" i="1" a="1"/>
  <c r="BC941" i="1" s="1"/>
  <c r="BS936" i="1" a="1"/>
  <c r="BS936" i="1" s="1"/>
  <c r="CM935" i="1" a="1"/>
  <c r="CM935" i="1" s="1"/>
  <c r="CA935" i="1" s="1"/>
  <c r="AX935" i="1" s="1"/>
  <c r="AZ935" i="1" s="1"/>
  <c r="AY935" i="1"/>
  <c r="BP932" i="1" a="1"/>
  <c r="BP932" i="1" s="1"/>
  <c r="CM931" i="1" a="1"/>
  <c r="CM931" i="1" s="1"/>
  <c r="CA931" i="1" s="1"/>
  <c r="AX931" i="1" s="1"/>
  <c r="AZ931" i="1" s="1"/>
  <c r="BN931" i="1" s="1"/>
  <c r="BB920" i="1" a="1"/>
  <c r="BB920" i="1" s="1"/>
  <c r="BD916" i="1" a="1"/>
  <c r="BD916" i="1" s="1"/>
  <c r="BB901" i="1" a="1"/>
  <c r="BB901" i="1" s="1"/>
  <c r="BE894" i="1" a="1"/>
  <c r="BE894" i="1" s="1"/>
  <c r="BC779" i="1" a="1"/>
  <c r="BC779" i="1" s="1"/>
  <c r="BA779" i="1" a="1"/>
  <c r="BA779" i="1" s="1"/>
  <c r="BD779" i="1" a="1"/>
  <c r="BD779" i="1" s="1"/>
  <c r="CK714" i="1" a="1"/>
  <c r="CK714" i="1" s="1"/>
  <c r="CA714" i="1" s="1"/>
  <c r="CL714" i="1" a="1"/>
  <c r="CL714" i="1" s="1"/>
  <c r="CM714" i="1" a="1"/>
  <c r="CM714" i="1" s="1"/>
  <c r="CN714" i="1" a="1"/>
  <c r="CN714" i="1" s="1"/>
  <c r="BR637" i="1" a="1"/>
  <c r="BR637" i="1" s="1"/>
  <c r="CL515" i="1" a="1"/>
  <c r="CL515" i="1" s="1"/>
  <c r="CK515" i="1" a="1"/>
  <c r="CK515" i="1" s="1"/>
  <c r="AY485" i="1"/>
  <c r="CB485" i="1"/>
  <c r="AY470" i="1"/>
  <c r="CB470" i="1"/>
  <c r="BB1015" i="1" a="1"/>
  <c r="BB1015" i="1" s="1"/>
  <c r="BB1007" i="1" a="1"/>
  <c r="BB1007" i="1" s="1"/>
  <c r="BO993" i="1" a="1"/>
  <c r="BO993" i="1" s="1"/>
  <c r="BA894" i="1" a="1"/>
  <c r="BA894" i="1" s="1"/>
  <c r="BC848" i="1" a="1"/>
  <c r="BC848" i="1" s="1"/>
  <c r="BA848" i="1" a="1"/>
  <c r="BA848" i="1" s="1"/>
  <c r="BD848" i="1" a="1"/>
  <c r="BD848" i="1" s="1"/>
  <c r="CN757" i="1" a="1"/>
  <c r="CN757" i="1" s="1"/>
  <c r="CM757" i="1" a="1"/>
  <c r="CM757" i="1" s="1"/>
  <c r="CK505" i="1" a="1"/>
  <c r="CK505" i="1" s="1"/>
  <c r="CL505" i="1" a="1"/>
  <c r="CL505" i="1" s="1"/>
  <c r="BE1022" i="1" a="1"/>
  <c r="BE1022" i="1" s="1"/>
  <c r="CL1016" i="1" a="1"/>
  <c r="CL1016" i="1" s="1"/>
  <c r="CB1016" i="1"/>
  <c r="CN1012" i="1" a="1"/>
  <c r="CN1012" i="1" s="1"/>
  <c r="BR1011" i="1" a="1"/>
  <c r="BR1011" i="1" s="1"/>
  <c r="CN1010" i="1" a="1"/>
  <c r="CN1010" i="1" s="1"/>
  <c r="BS1007" i="1" a="1"/>
  <c r="BS1007" i="1" s="1"/>
  <c r="BD1007" i="1" a="1"/>
  <c r="BD1007" i="1" s="1"/>
  <c r="CM1006" i="1" a="1"/>
  <c r="CM1006" i="1" s="1"/>
  <c r="CM1001" i="1" a="1"/>
  <c r="CM1001" i="1" s="1"/>
  <c r="BE996" i="1" a="1"/>
  <c r="BE996" i="1" s="1"/>
  <c r="BO995" i="1" a="1"/>
  <c r="BO995" i="1" s="1"/>
  <c r="CK978" i="1" a="1"/>
  <c r="CK978" i="1" s="1"/>
  <c r="CA978" i="1" s="1"/>
  <c r="AX978" i="1" s="1"/>
  <c r="BD978" i="1" a="1"/>
  <c r="BD978" i="1" s="1"/>
  <c r="BE967" i="1" a="1"/>
  <c r="BE967" i="1" s="1"/>
  <c r="BB959" i="1" a="1"/>
  <c r="BB959" i="1" s="1"/>
  <c r="BS955" i="1" a="1"/>
  <c r="BS955" i="1" s="1"/>
  <c r="CM952" i="1" a="1"/>
  <c r="CM952" i="1" s="1"/>
  <c r="CA952" i="1" s="1"/>
  <c r="AX952" i="1" s="1"/>
  <c r="BP951" i="1" a="1"/>
  <c r="BP951" i="1" s="1"/>
  <c r="BA951" i="1" a="1"/>
  <c r="BA951" i="1" s="1"/>
  <c r="BS948" i="1" a="1"/>
  <c r="BS948" i="1" s="1"/>
  <c r="BB941" i="1" a="1"/>
  <c r="BB941" i="1" s="1"/>
  <c r="CN937" i="1" a="1"/>
  <c r="CN937" i="1" s="1"/>
  <c r="CB937" i="1"/>
  <c r="BO932" i="1" a="1"/>
  <c r="BO932" i="1" s="1"/>
  <c r="CK931" i="1" a="1"/>
  <c r="CK931" i="1" s="1"/>
  <c r="BD929" i="1" a="1"/>
  <c r="BD929" i="1" s="1"/>
  <c r="BB924" i="1" a="1"/>
  <c r="BB924" i="1" s="1"/>
  <c r="BB913" i="1" a="1"/>
  <c r="BB913" i="1" s="1"/>
  <c r="BD908" i="1" a="1"/>
  <c r="BD908" i="1" s="1"/>
  <c r="CL897" i="1" a="1"/>
  <c r="CL897" i="1" s="1"/>
  <c r="CM897" i="1" a="1"/>
  <c r="CM897" i="1" s="1"/>
  <c r="BE870" i="1" a="1"/>
  <c r="BE870" i="1" s="1"/>
  <c r="BB845" i="1" a="1"/>
  <c r="BB845" i="1" s="1"/>
  <c r="BD845" i="1" a="1"/>
  <c r="BD845" i="1" s="1"/>
  <c r="BE845" i="1" a="1"/>
  <c r="BE845" i="1" s="1"/>
  <c r="CK843" i="1" a="1"/>
  <c r="CK843" i="1" s="1"/>
  <c r="CN843" i="1" a="1"/>
  <c r="CN843" i="1" s="1"/>
  <c r="CB829" i="1"/>
  <c r="AY829" i="1"/>
  <c r="BS806" i="1" a="1"/>
  <c r="BS806" i="1" s="1"/>
  <c r="CN749" i="1" a="1"/>
  <c r="CN749" i="1" s="1"/>
  <c r="CM749" i="1" a="1"/>
  <c r="CM749" i="1" s="1"/>
  <c r="AY697" i="1"/>
  <c r="CB697" i="1"/>
  <c r="AY679" i="1"/>
  <c r="CB679" i="1"/>
  <c r="CL672" i="1" a="1"/>
  <c r="CL672" i="1" s="1"/>
  <c r="CK672" i="1" a="1"/>
  <c r="CK672" i="1" s="1"/>
  <c r="BC671" i="1" a="1"/>
  <c r="BC671" i="1" s="1"/>
  <c r="BE671" i="1" a="1"/>
  <c r="BE671" i="1" s="1"/>
  <c r="BQ651" i="1" a="1"/>
  <c r="BQ651" i="1" s="1"/>
  <c r="BP651" i="1" a="1"/>
  <c r="BP651" i="1" s="1"/>
  <c r="BS651" i="1" a="1"/>
  <c r="BS651" i="1" s="1"/>
  <c r="CK556" i="1" a="1"/>
  <c r="CK556" i="1" s="1"/>
  <c r="CL556" i="1" a="1"/>
  <c r="CL556" i="1" s="1"/>
  <c r="CN556" i="1" a="1"/>
  <c r="CN556" i="1" s="1"/>
  <c r="BQ481" i="1" a="1"/>
  <c r="BQ481" i="1" s="1"/>
  <c r="BP481" i="1" a="1"/>
  <c r="BP481" i="1" s="1"/>
  <c r="BR481" i="1" a="1"/>
  <c r="BR481" i="1" s="1"/>
  <c r="AY209" i="1"/>
  <c r="CB209" i="1"/>
  <c r="BE804" i="1" a="1"/>
  <c r="BE804" i="1" s="1"/>
  <c r="BD756" i="1" a="1"/>
  <c r="BD756" i="1" s="1"/>
  <c r="BC614" i="1" a="1"/>
  <c r="BC614" i="1" s="1"/>
  <c r="BE545" i="1" a="1"/>
  <c r="BE545" i="1" s="1"/>
  <c r="BR518" i="1" a="1"/>
  <c r="BR518" i="1" s="1"/>
  <c r="BE507" i="1" a="1"/>
  <c r="BE507" i="1" s="1"/>
  <c r="BB506" i="1" a="1"/>
  <c r="BB506" i="1" s="1"/>
  <c r="CK501" i="1" a="1"/>
  <c r="CK501" i="1" s="1"/>
  <c r="CM499" i="1" a="1"/>
  <c r="CM499" i="1" s="1"/>
  <c r="BE494" i="1" a="1"/>
  <c r="BE494" i="1" s="1"/>
  <c r="BD492" i="1" a="1"/>
  <c r="BD492" i="1" s="1"/>
  <c r="CL490" i="1" a="1"/>
  <c r="CL490" i="1" s="1"/>
  <c r="CM483" i="1" a="1"/>
  <c r="CM483" i="1" s="1"/>
  <c r="CA483" i="1" s="1"/>
  <c r="AX483" i="1" s="1"/>
  <c r="CM478" i="1" a="1"/>
  <c r="CM478" i="1" s="1"/>
  <c r="BO475" i="1" a="1"/>
  <c r="BO475" i="1" s="1"/>
  <c r="CM466" i="1" a="1"/>
  <c r="CM466" i="1" s="1"/>
  <c r="CA466" i="1" s="1"/>
  <c r="BR463" i="1" a="1"/>
  <c r="BR463" i="1" s="1"/>
  <c r="BA448" i="1" a="1"/>
  <c r="BA448" i="1" s="1"/>
  <c r="BQ400" i="1" a="1"/>
  <c r="BQ400" i="1" s="1"/>
  <c r="BO362" i="1" a="1"/>
  <c r="BO362" i="1" s="1"/>
  <c r="BP362" i="1" a="1"/>
  <c r="BP362" i="1" s="1"/>
  <c r="BR362" i="1" a="1"/>
  <c r="BR362" i="1" s="1"/>
  <c r="BO888" i="1" a="1"/>
  <c r="BO888" i="1" s="1"/>
  <c r="CN880" i="1" a="1"/>
  <c r="CN880" i="1" s="1"/>
  <c r="AY868" i="1"/>
  <c r="CM858" i="1" a="1"/>
  <c r="CM858" i="1" s="1"/>
  <c r="BR855" i="1" a="1"/>
  <c r="BR855" i="1" s="1"/>
  <c r="CK853" i="1" a="1"/>
  <c r="CK853" i="1" s="1"/>
  <c r="BA847" i="1" a="1"/>
  <c r="BA847" i="1" s="1"/>
  <c r="BQ843" i="1" a="1"/>
  <c r="BQ843" i="1" s="1"/>
  <c r="CL839" i="1" a="1"/>
  <c r="CL839" i="1" s="1"/>
  <c r="CK830" i="1" a="1"/>
  <c r="CK830" i="1" s="1"/>
  <c r="CB821" i="1"/>
  <c r="BD804" i="1" a="1"/>
  <c r="BD804" i="1" s="1"/>
  <c r="BA758" i="1" a="1"/>
  <c r="BA758" i="1" s="1"/>
  <c r="BA756" i="1" a="1"/>
  <c r="BA756" i="1" s="1"/>
  <c r="BB750" i="1" a="1"/>
  <c r="BB750" i="1" s="1"/>
  <c r="BB746" i="1" a="1"/>
  <c r="BB746" i="1" s="1"/>
  <c r="BE737" i="1" a="1"/>
  <c r="BE737" i="1" s="1"/>
  <c r="BD736" i="1" a="1"/>
  <c r="BD736" i="1" s="1"/>
  <c r="BC729" i="1" a="1"/>
  <c r="BC729" i="1" s="1"/>
  <c r="BD726" i="1" a="1"/>
  <c r="BD726" i="1" s="1"/>
  <c r="CN722" i="1" a="1"/>
  <c r="CN722" i="1" s="1"/>
  <c r="BD699" i="1" a="1"/>
  <c r="BD699" i="1" s="1"/>
  <c r="BS698" i="1" a="1"/>
  <c r="BS698" i="1" s="1"/>
  <c r="CN686" i="1" a="1"/>
  <c r="CN686" i="1" s="1"/>
  <c r="CA686" i="1" s="1"/>
  <c r="AX686" i="1" s="1"/>
  <c r="AZ686" i="1" s="1"/>
  <c r="CM669" i="1" a="1"/>
  <c r="CM669" i="1" s="1"/>
  <c r="BA649" i="1" a="1"/>
  <c r="BA649" i="1" s="1"/>
  <c r="CK636" i="1" a="1"/>
  <c r="CK636" i="1" s="1"/>
  <c r="BO629" i="1" a="1"/>
  <c r="BO629" i="1" s="1"/>
  <c r="BA623" i="1" a="1"/>
  <c r="BA623" i="1" s="1"/>
  <c r="BA614" i="1" a="1"/>
  <c r="BA614" i="1" s="1"/>
  <c r="CN607" i="1" a="1"/>
  <c r="CN607" i="1" s="1"/>
  <c r="CM605" i="1" a="1"/>
  <c r="CM605" i="1" s="1"/>
  <c r="CM603" i="1" a="1"/>
  <c r="CM603" i="1" s="1"/>
  <c r="BQ596" i="1" a="1"/>
  <c r="BQ596" i="1" s="1"/>
  <c r="BA580" i="1" a="1"/>
  <c r="BA580" i="1" s="1"/>
  <c r="CK564" i="1" a="1"/>
  <c r="CK564" i="1" s="1"/>
  <c r="CA564" i="1" s="1"/>
  <c r="BD556" i="1" a="1"/>
  <c r="BD556" i="1" s="1"/>
  <c r="CL555" i="1" a="1"/>
  <c r="CL555" i="1" s="1"/>
  <c r="CN549" i="1" a="1"/>
  <c r="CN549" i="1" s="1"/>
  <c r="CA549" i="1" s="1"/>
  <c r="AX549" i="1" s="1"/>
  <c r="BD545" i="1" a="1"/>
  <c r="BD545" i="1" s="1"/>
  <c r="BA541" i="1" a="1"/>
  <c r="BA541" i="1" s="1"/>
  <c r="AY533" i="1"/>
  <c r="CK528" i="1" a="1"/>
  <c r="CK528" i="1" s="1"/>
  <c r="BE526" i="1" a="1"/>
  <c r="BE526" i="1" s="1"/>
  <c r="CM519" i="1" a="1"/>
  <c r="CM519" i="1" s="1"/>
  <c r="BP518" i="1" a="1"/>
  <c r="BP518" i="1" s="1"/>
  <c r="BD502" i="1" a="1"/>
  <c r="BD502" i="1" s="1"/>
  <c r="BD501" i="1" a="1"/>
  <c r="BD501" i="1" s="1"/>
  <c r="BS500" i="1" a="1"/>
  <c r="BS500" i="1" s="1"/>
  <c r="CK499" i="1" a="1"/>
  <c r="CK499" i="1" s="1"/>
  <c r="BC492" i="1" a="1"/>
  <c r="BC492" i="1" s="1"/>
  <c r="CL483" i="1" a="1"/>
  <c r="CL483" i="1" s="1"/>
  <c r="CM482" i="1" a="1"/>
  <c r="CM482" i="1" s="1"/>
  <c r="CK480" i="1" a="1"/>
  <c r="CK480" i="1" s="1"/>
  <c r="CK478" i="1" a="1"/>
  <c r="CK478" i="1" s="1"/>
  <c r="CA478" i="1" s="1"/>
  <c r="AX478" i="1" s="1"/>
  <c r="AZ478" i="1" s="1"/>
  <c r="CL464" i="1" a="1"/>
  <c r="CL464" i="1" s="1"/>
  <c r="CK453" i="1" a="1"/>
  <c r="CK453" i="1" s="1"/>
  <c r="CL453" i="1" a="1"/>
  <c r="CL453" i="1" s="1"/>
  <c r="CN453" i="1" a="1"/>
  <c r="CN453" i="1" s="1"/>
  <c r="CM445" i="1" a="1"/>
  <c r="CM445" i="1" s="1"/>
  <c r="CL445" i="1" a="1"/>
  <c r="CL445" i="1" s="1"/>
  <c r="CN429" i="1" a="1"/>
  <c r="CN429" i="1" s="1"/>
  <c r="CM429" i="1" a="1"/>
  <c r="CM429" i="1" s="1"/>
  <c r="CL429" i="1" a="1"/>
  <c r="CL429" i="1" s="1"/>
  <c r="BC428" i="1" a="1"/>
  <c r="BC428" i="1" s="1"/>
  <c r="BD428" i="1" a="1"/>
  <c r="BD428" i="1" s="1"/>
  <c r="BB409" i="1" a="1"/>
  <c r="BB409" i="1" s="1"/>
  <c r="BE409" i="1" a="1"/>
  <c r="BE409" i="1" s="1"/>
  <c r="BD409" i="1" a="1"/>
  <c r="BD409" i="1" s="1"/>
  <c r="BC348" i="1" a="1"/>
  <c r="BC348" i="1" s="1"/>
  <c r="BA348" i="1" a="1"/>
  <c r="BA348" i="1" s="1"/>
  <c r="BB348" i="1" a="1"/>
  <c r="BB348" i="1" s="1"/>
  <c r="BB885" i="1" a="1"/>
  <c r="BB885" i="1" s="1"/>
  <c r="CN870" i="1" a="1"/>
  <c r="CN870" i="1" s="1"/>
  <c r="BE863" i="1" a="1"/>
  <c r="BE863" i="1" s="1"/>
  <c r="CA862" i="1"/>
  <c r="AX862" i="1" s="1"/>
  <c r="BE861" i="1" a="1"/>
  <c r="BE861" i="1" s="1"/>
  <c r="CL858" i="1" a="1"/>
  <c r="CL858" i="1" s="1"/>
  <c r="BQ844" i="1" a="1"/>
  <c r="BQ844" i="1" s="1"/>
  <c r="BR798" i="1" a="1"/>
  <c r="BR798" i="1" s="1"/>
  <c r="BC737" i="1" a="1"/>
  <c r="BC737" i="1" s="1"/>
  <c r="BB736" i="1" a="1"/>
  <c r="BB736" i="1" s="1"/>
  <c r="BE728" i="1" a="1"/>
  <c r="BE728" i="1" s="1"/>
  <c r="CM722" i="1" a="1"/>
  <c r="CM722" i="1" s="1"/>
  <c r="BB706" i="1" a="1"/>
  <c r="BB706" i="1" s="1"/>
  <c r="CN703" i="1" a="1"/>
  <c r="CN703" i="1" s="1"/>
  <c r="CK701" i="1" a="1"/>
  <c r="CK701" i="1" s="1"/>
  <c r="BE697" i="1" a="1"/>
  <c r="BE697" i="1" s="1"/>
  <c r="CN691" i="1" a="1"/>
  <c r="CN691" i="1" s="1"/>
  <c r="CM684" i="1" a="1"/>
  <c r="CM684" i="1" s="1"/>
  <c r="CM682" i="1" a="1"/>
  <c r="CM682" i="1" s="1"/>
  <c r="BR679" i="1" a="1"/>
  <c r="BR679" i="1" s="1"/>
  <c r="BB679" i="1" a="1"/>
  <c r="BB679" i="1" s="1"/>
  <c r="CM674" i="1" a="1"/>
  <c r="CM674" i="1" s="1"/>
  <c r="CB671" i="1"/>
  <c r="CK669" i="1" a="1"/>
  <c r="CK669" i="1" s="1"/>
  <c r="CL660" i="1" a="1"/>
  <c r="CL660" i="1" s="1"/>
  <c r="BB658" i="1" a="1"/>
  <c r="BB658" i="1" s="1"/>
  <c r="CN645" i="1" a="1"/>
  <c r="CN645" i="1" s="1"/>
  <c r="BE642" i="1" a="1"/>
  <c r="BE642" i="1" s="1"/>
  <c r="BA620" i="1" a="1"/>
  <c r="BA620" i="1" s="1"/>
  <c r="BS619" i="1" a="1"/>
  <c r="BS619" i="1" s="1"/>
  <c r="CK607" i="1" a="1"/>
  <c r="CK607" i="1" s="1"/>
  <c r="CL605" i="1" a="1"/>
  <c r="CL605" i="1" s="1"/>
  <c r="CN604" i="1" a="1"/>
  <c r="CN604" i="1" s="1"/>
  <c r="CL603" i="1" a="1"/>
  <c r="CL603" i="1" s="1"/>
  <c r="CK599" i="1" a="1"/>
  <c r="CK599" i="1" s="1"/>
  <c r="BP596" i="1" a="1"/>
  <c r="BP596" i="1" s="1"/>
  <c r="CM583" i="1" a="1"/>
  <c r="CM583" i="1" s="1"/>
  <c r="BO549" i="1" a="1"/>
  <c r="BO549" i="1" s="1"/>
  <c r="BA545" i="1" a="1"/>
  <c r="BA545" i="1" s="1"/>
  <c r="BD526" i="1" a="1"/>
  <c r="BD526" i="1" s="1"/>
  <c r="BO500" i="1" a="1"/>
  <c r="BO500" i="1" s="1"/>
  <c r="BR492" i="1" a="1"/>
  <c r="BR492" i="1" s="1"/>
  <c r="BS465" i="1" a="1"/>
  <c r="BS465" i="1" s="1"/>
  <c r="CK464" i="1" a="1"/>
  <c r="CK464" i="1" s="1"/>
  <c r="CL462" i="1" a="1"/>
  <c r="CL462" i="1" s="1"/>
  <c r="CM462" i="1" a="1"/>
  <c r="CM462" i="1" s="1"/>
  <c r="CN462" i="1" a="1"/>
  <c r="CN462" i="1" s="1"/>
  <c r="CM443" i="1" a="1"/>
  <c r="CM443" i="1" s="1"/>
  <c r="CL443" i="1" a="1"/>
  <c r="CL443" i="1" s="1"/>
  <c r="CK443" i="1" a="1"/>
  <c r="CK443" i="1" s="1"/>
  <c r="BB374" i="1" a="1"/>
  <c r="BB374" i="1" s="1"/>
  <c r="BA374" i="1" a="1"/>
  <c r="BA374" i="1" s="1"/>
  <c r="CN344" i="1" a="1"/>
  <c r="CN344" i="1" s="1"/>
  <c r="CM344" i="1" a="1"/>
  <c r="CM344" i="1" s="1"/>
  <c r="CB320" i="1"/>
  <c r="AY320" i="1"/>
  <c r="CN314" i="1" a="1"/>
  <c r="CN314" i="1" s="1"/>
  <c r="CM314" i="1" a="1"/>
  <c r="CM314" i="1" s="1"/>
  <c r="CL314" i="1" a="1"/>
  <c r="CL314" i="1" s="1"/>
  <c r="CB276" i="1"/>
  <c r="AY276" i="1"/>
  <c r="CM880" i="1" a="1"/>
  <c r="CM880" i="1" s="1"/>
  <c r="BE874" i="1" a="1"/>
  <c r="BE874" i="1" s="1"/>
  <c r="CM870" i="1" a="1"/>
  <c r="CM870" i="1" s="1"/>
  <c r="BB863" i="1" a="1"/>
  <c r="BB863" i="1" s="1"/>
  <c r="BD861" i="1" a="1"/>
  <c r="BD861" i="1" s="1"/>
  <c r="BD856" i="1" a="1"/>
  <c r="BD856" i="1" s="1"/>
  <c r="CK845" i="1" a="1"/>
  <c r="CK845" i="1" s="1"/>
  <c r="BB840" i="1" a="1"/>
  <c r="BB840" i="1" s="1"/>
  <c r="CN838" i="1" a="1"/>
  <c r="CN838" i="1" s="1"/>
  <c r="BS835" i="1" a="1"/>
  <c r="BS835" i="1" s="1"/>
  <c r="BE831" i="1" a="1"/>
  <c r="BE831" i="1" s="1"/>
  <c r="BD829" i="1" a="1"/>
  <c r="BD829" i="1" s="1"/>
  <c r="BD814" i="1" a="1"/>
  <c r="BD814" i="1" s="1"/>
  <c r="AY811" i="1"/>
  <c r="BB806" i="1" a="1"/>
  <c r="BB806" i="1" s="1"/>
  <c r="BO800" i="1" a="1"/>
  <c r="BO800" i="1" s="1"/>
  <c r="CL799" i="1" a="1"/>
  <c r="CL799" i="1" s="1"/>
  <c r="BE788" i="1" a="1"/>
  <c r="BE788" i="1" s="1"/>
  <c r="BP776" i="1" a="1"/>
  <c r="BP776" i="1" s="1"/>
  <c r="AY736" i="1"/>
  <c r="BO734" i="1" a="1"/>
  <c r="BO734" i="1" s="1"/>
  <c r="CM730" i="1" a="1"/>
  <c r="CM730" i="1" s="1"/>
  <c r="BD723" i="1" a="1"/>
  <c r="BD723" i="1" s="1"/>
  <c r="CL722" i="1" a="1"/>
  <c r="CL722" i="1" s="1"/>
  <c r="CA722" i="1" s="1"/>
  <c r="BE720" i="1" a="1"/>
  <c r="BE720" i="1" s="1"/>
  <c r="CM709" i="1" a="1"/>
  <c r="CM709" i="1" s="1"/>
  <c r="BS702" i="1" a="1"/>
  <c r="BS702" i="1" s="1"/>
  <c r="CN699" i="1" a="1"/>
  <c r="CN699" i="1" s="1"/>
  <c r="BD694" i="1" a="1"/>
  <c r="BD694" i="1" s="1"/>
  <c r="BP679" i="1" a="1"/>
  <c r="BP679" i="1" s="1"/>
  <c r="BA679" i="1" a="1"/>
  <c r="BA679" i="1" s="1"/>
  <c r="BO675" i="1" a="1"/>
  <c r="BO675" i="1" s="1"/>
  <c r="CL674" i="1" a="1"/>
  <c r="CL674" i="1" s="1"/>
  <c r="BD674" i="1" a="1"/>
  <c r="BD674" i="1" s="1"/>
  <c r="BB654" i="1" a="1"/>
  <c r="BB654" i="1" s="1"/>
  <c r="CK647" i="1" a="1"/>
  <c r="CK647" i="1" s="1"/>
  <c r="CM645" i="1" a="1"/>
  <c r="CM645" i="1" s="1"/>
  <c r="CL644" i="1" a="1"/>
  <c r="CL644" i="1" s="1"/>
  <c r="BB643" i="1" a="1"/>
  <c r="BB643" i="1" s="1"/>
  <c r="BC606" i="1" a="1"/>
  <c r="BC606" i="1" s="1"/>
  <c r="BS600" i="1" a="1"/>
  <c r="BS600" i="1" s="1"/>
  <c r="CN597" i="1" a="1"/>
  <c r="CN597" i="1" s="1"/>
  <c r="BO596" i="1" a="1"/>
  <c r="BO596" i="1" s="1"/>
  <c r="BB587" i="1" a="1"/>
  <c r="BB587" i="1" s="1"/>
  <c r="CM575" i="1" a="1"/>
  <c r="CM575" i="1" s="1"/>
  <c r="BB571" i="1" a="1"/>
  <c r="BB571" i="1" s="1"/>
  <c r="BO564" i="1" a="1"/>
  <c r="BO564" i="1" s="1"/>
  <c r="BA561" i="1" a="1"/>
  <c r="BA561" i="1" s="1"/>
  <c r="BA556" i="1" a="1"/>
  <c r="BA556" i="1" s="1"/>
  <c r="BQ550" i="1" a="1"/>
  <c r="BQ550" i="1" s="1"/>
  <c r="BE548" i="1" a="1"/>
  <c r="BE548" i="1" s="1"/>
  <c r="CM547" i="1" a="1"/>
  <c r="CM547" i="1" s="1"/>
  <c r="BA528" i="1" a="1"/>
  <c r="BA528" i="1" s="1"/>
  <c r="BD521" i="1" a="1"/>
  <c r="BD521" i="1" s="1"/>
  <c r="BE520" i="1" a="1"/>
  <c r="BE520" i="1" s="1"/>
  <c r="BD510" i="1" a="1"/>
  <c r="BD510" i="1" s="1"/>
  <c r="BE488" i="1" a="1"/>
  <c r="BE488" i="1" s="1"/>
  <c r="CM484" i="1" a="1"/>
  <c r="CM484" i="1" s="1"/>
  <c r="BD483" i="1" a="1"/>
  <c r="BD483" i="1" s="1"/>
  <c r="BA479" i="1" a="1"/>
  <c r="BA479" i="1" s="1"/>
  <c r="BS473" i="1" a="1"/>
  <c r="BS473" i="1" s="1"/>
  <c r="BE471" i="1" a="1"/>
  <c r="BE471" i="1" s="1"/>
  <c r="BP465" i="1" a="1"/>
  <c r="BP465" i="1" s="1"/>
  <c r="CM460" i="1" a="1"/>
  <c r="CM460" i="1" s="1"/>
  <c r="CL460" i="1" a="1"/>
  <c r="CL460" i="1" s="1"/>
  <c r="BQ456" i="1" a="1"/>
  <c r="BQ456" i="1" s="1"/>
  <c r="BR456" i="1" a="1"/>
  <c r="BR456" i="1" s="1"/>
  <c r="CB452" i="1"/>
  <c r="AY452" i="1"/>
  <c r="CK451" i="1" a="1"/>
  <c r="CK451" i="1" s="1"/>
  <c r="CL451" i="1" a="1"/>
  <c r="CL451" i="1" s="1"/>
  <c r="AY372" i="1"/>
  <c r="CK322" i="1" a="1"/>
  <c r="CK322" i="1" s="1"/>
  <c r="CM322" i="1" a="1"/>
  <c r="CM322" i="1" s="1"/>
  <c r="CN322" i="1" a="1"/>
  <c r="CN322" i="1" s="1"/>
  <c r="CL322" i="1" a="1"/>
  <c r="CL322" i="1" s="1"/>
  <c r="BD875" i="1" a="1"/>
  <c r="BD875" i="1" s="1"/>
  <c r="CA870" i="1"/>
  <c r="AX870" i="1" s="1"/>
  <c r="BB856" i="1" a="1"/>
  <c r="BB856" i="1" s="1"/>
  <c r="BA840" i="1" a="1"/>
  <c r="BA840" i="1" s="1"/>
  <c r="CM838" i="1" a="1"/>
  <c r="CM838" i="1" s="1"/>
  <c r="BR836" i="1" a="1"/>
  <c r="BR836" i="1" s="1"/>
  <c r="CN832" i="1" a="1"/>
  <c r="CN832" i="1" s="1"/>
  <c r="BA814" i="1" a="1"/>
  <c r="BA814" i="1" s="1"/>
  <c r="BP804" i="1" a="1"/>
  <c r="BP804" i="1" s="1"/>
  <c r="CM793" i="1" a="1"/>
  <c r="CM793" i="1" s="1"/>
  <c r="BE790" i="1" a="1"/>
  <c r="BE790" i="1" s="1"/>
  <c r="CK769" i="1" a="1"/>
  <c r="CK769" i="1" s="1"/>
  <c r="BE763" i="1" a="1"/>
  <c r="BE763" i="1" s="1"/>
  <c r="CL762" i="1" a="1"/>
  <c r="CL762" i="1" s="1"/>
  <c r="CN759" i="1" a="1"/>
  <c r="CN759" i="1" s="1"/>
  <c r="CL758" i="1" a="1"/>
  <c r="CL758" i="1" s="1"/>
  <c r="CM744" i="1" a="1"/>
  <c r="CM744" i="1" s="1"/>
  <c r="BC738" i="1" a="1"/>
  <c r="BC738" i="1" s="1"/>
  <c r="CL730" i="1" a="1"/>
  <c r="CL730" i="1" s="1"/>
  <c r="CM721" i="1" a="1"/>
  <c r="CM721" i="1" s="1"/>
  <c r="BD720" i="1" a="1"/>
  <c r="BD720" i="1" s="1"/>
  <c r="CN715" i="1" a="1"/>
  <c r="CN715" i="1" s="1"/>
  <c r="CL699" i="1" a="1"/>
  <c r="CL699" i="1" s="1"/>
  <c r="BB698" i="1" a="1"/>
  <c r="BB698" i="1" s="1"/>
  <c r="BS695" i="1" a="1"/>
  <c r="BS695" i="1" s="1"/>
  <c r="CK685" i="1" a="1"/>
  <c r="CK685" i="1" s="1"/>
  <c r="CB685" i="1"/>
  <c r="BD683" i="1" a="1"/>
  <c r="BD683" i="1" s="1"/>
  <c r="BO682" i="1" a="1"/>
  <c r="BO682" i="1" s="1"/>
  <c r="CK674" i="1" a="1"/>
  <c r="CK674" i="1" s="1"/>
  <c r="CA674" i="1" s="1"/>
  <c r="AX674" i="1" s="1"/>
  <c r="AZ674" i="1" s="1"/>
  <c r="BD669" i="1" a="1"/>
  <c r="BD669" i="1" s="1"/>
  <c r="CK668" i="1" a="1"/>
  <c r="CK668" i="1" s="1"/>
  <c r="CN661" i="1" a="1"/>
  <c r="CN661" i="1" s="1"/>
  <c r="BB642" i="1" a="1"/>
  <c r="BB642" i="1" s="1"/>
  <c r="CL633" i="1" a="1"/>
  <c r="CL633" i="1" s="1"/>
  <c r="CN629" i="1" a="1"/>
  <c r="CN629" i="1" s="1"/>
  <c r="BS618" i="1" a="1"/>
  <c r="BS618" i="1" s="1"/>
  <c r="CL614" i="1" a="1"/>
  <c r="CL614" i="1" s="1"/>
  <c r="BC608" i="1" a="1"/>
  <c r="BC608" i="1" s="1"/>
  <c r="BO607" i="1" a="1"/>
  <c r="BO607" i="1" s="1"/>
  <c r="BO600" i="1" a="1"/>
  <c r="BO600" i="1" s="1"/>
  <c r="CM597" i="1" a="1"/>
  <c r="CM597" i="1" s="1"/>
  <c r="BA587" i="1" a="1"/>
  <c r="BA587" i="1" s="1"/>
  <c r="BD586" i="1" a="1"/>
  <c r="BD586" i="1" s="1"/>
  <c r="BS576" i="1" a="1"/>
  <c r="BS576" i="1" s="1"/>
  <c r="CK575" i="1" a="1"/>
  <c r="CK575" i="1" s="1"/>
  <c r="BA571" i="1" a="1"/>
  <c r="BA571" i="1" s="1"/>
  <c r="BE562" i="1" a="1"/>
  <c r="BE562" i="1" s="1"/>
  <c r="CN553" i="1" a="1"/>
  <c r="CN553" i="1" s="1"/>
  <c r="BP550" i="1" a="1"/>
  <c r="BP550" i="1" s="1"/>
  <c r="BD548" i="1" a="1"/>
  <c r="BD548" i="1" s="1"/>
  <c r="CL547" i="1" a="1"/>
  <c r="CL547" i="1" s="1"/>
  <c r="CM524" i="1" a="1"/>
  <c r="CM524" i="1" s="1"/>
  <c r="BB521" i="1" a="1"/>
  <c r="BB521" i="1" s="1"/>
  <c r="BB520" i="1" a="1"/>
  <c r="BB520" i="1" s="1"/>
  <c r="CK503" i="1" a="1"/>
  <c r="CK503" i="1" s="1"/>
  <c r="BE496" i="1" a="1"/>
  <c r="BE496" i="1" s="1"/>
  <c r="BD488" i="1" a="1"/>
  <c r="BD488" i="1" s="1"/>
  <c r="BA485" i="1" a="1"/>
  <c r="BA485" i="1" s="1"/>
  <c r="CM475" i="1" a="1"/>
  <c r="CM475" i="1" s="1"/>
  <c r="BR473" i="1" a="1"/>
  <c r="BR473" i="1" s="1"/>
  <c r="BD471" i="1" a="1"/>
  <c r="BD471" i="1" s="1"/>
  <c r="BE469" i="1" a="1"/>
  <c r="BE469" i="1" s="1"/>
  <c r="CN459" i="1" a="1"/>
  <c r="CN459" i="1" s="1"/>
  <c r="CK459" i="1" a="1"/>
  <c r="CK459" i="1" s="1"/>
  <c r="CL459" i="1" a="1"/>
  <c r="CL459" i="1" s="1"/>
  <c r="CM454" i="1" a="1"/>
  <c r="CM454" i="1" s="1"/>
  <c r="CN454" i="1" a="1"/>
  <c r="CN454" i="1" s="1"/>
  <c r="CM376" i="1" a="1"/>
  <c r="CM376" i="1" s="1"/>
  <c r="CL376" i="1" a="1"/>
  <c r="CL376" i="1" s="1"/>
  <c r="CL326" i="1" a="1"/>
  <c r="CL326" i="1" s="1"/>
  <c r="CN326" i="1" a="1"/>
  <c r="CN326" i="1" s="1"/>
  <c r="BA877" i="1" a="1"/>
  <c r="BA877" i="1" s="1"/>
  <c r="BA874" i="1" a="1"/>
  <c r="BA874" i="1" s="1"/>
  <c r="CB869" i="1"/>
  <c r="BA856" i="1" a="1"/>
  <c r="BA856" i="1" s="1"/>
  <c r="BE839" i="1" a="1"/>
  <c r="BE839" i="1" s="1"/>
  <c r="CK838" i="1" a="1"/>
  <c r="CK838" i="1" s="1"/>
  <c r="CA838" i="1" s="1"/>
  <c r="AX838" i="1" s="1"/>
  <c r="BD828" i="1" a="1"/>
  <c r="BD828" i="1" s="1"/>
  <c r="BS822" i="1" a="1"/>
  <c r="BS822" i="1" s="1"/>
  <c r="BE821" i="1" a="1"/>
  <c r="BE821" i="1" s="1"/>
  <c r="BR815" i="1" a="1"/>
  <c r="BR815" i="1" s="1"/>
  <c r="CN797" i="1" a="1"/>
  <c r="CN797" i="1" s="1"/>
  <c r="CL793" i="1" a="1"/>
  <c r="CL793" i="1" s="1"/>
  <c r="BD790" i="1" a="1"/>
  <c r="BD790" i="1" s="1"/>
  <c r="BD788" i="1" a="1"/>
  <c r="BD788" i="1" s="1"/>
  <c r="CN781" i="1" a="1"/>
  <c r="CN781" i="1" s="1"/>
  <c r="CM765" i="1" a="1"/>
  <c r="CM765" i="1" s="1"/>
  <c r="BD763" i="1" a="1"/>
  <c r="BD763" i="1" s="1"/>
  <c r="CL759" i="1" a="1"/>
  <c r="CL759" i="1" s="1"/>
  <c r="BE748" i="1" a="1"/>
  <c r="BE748" i="1" s="1"/>
  <c r="CL744" i="1" a="1"/>
  <c r="CL744" i="1" s="1"/>
  <c r="BB738" i="1" a="1"/>
  <c r="BB738" i="1" s="1"/>
  <c r="CK730" i="1" a="1"/>
  <c r="CK730" i="1" s="1"/>
  <c r="CA730" i="1" s="1"/>
  <c r="CK729" i="1" a="1"/>
  <c r="CK729" i="1" s="1"/>
  <c r="CK721" i="1" a="1"/>
  <c r="CK721" i="1" s="1"/>
  <c r="BA720" i="1" a="1"/>
  <c r="BA720" i="1" s="1"/>
  <c r="BB704" i="1" a="1"/>
  <c r="BB704" i="1" s="1"/>
  <c r="BD702" i="1" a="1"/>
  <c r="BD702" i="1" s="1"/>
  <c r="BA674" i="1" a="1"/>
  <c r="BA674" i="1" s="1"/>
  <c r="BB646" i="1" a="1"/>
  <c r="BB646" i="1" s="1"/>
  <c r="CK645" i="1" a="1"/>
  <c r="CK645" i="1" s="1"/>
  <c r="CA645" i="1" s="1"/>
  <c r="AX645" i="1" s="1"/>
  <c r="AZ645" i="1" s="1"/>
  <c r="BA642" i="1" a="1"/>
  <c r="BA642" i="1" s="1"/>
  <c r="BA641" i="1" a="1"/>
  <c r="BA641" i="1" s="1"/>
  <c r="CN634" i="1" a="1"/>
  <c r="CN634" i="1" s="1"/>
  <c r="CK633" i="1" a="1"/>
  <c r="CK633" i="1" s="1"/>
  <c r="CM629" i="1" a="1"/>
  <c r="CM629" i="1" s="1"/>
  <c r="CL627" i="1" a="1"/>
  <c r="CL627" i="1" s="1"/>
  <c r="BE625" i="1" a="1"/>
  <c r="BE625" i="1" s="1"/>
  <c r="CK601" i="1" a="1"/>
  <c r="CK601" i="1" s="1"/>
  <c r="CL597" i="1" a="1"/>
  <c r="CL597" i="1" s="1"/>
  <c r="BB593" i="1" a="1"/>
  <c r="BB593" i="1" s="1"/>
  <c r="BE585" i="1" a="1"/>
  <c r="BE585" i="1" s="1"/>
  <c r="BE569" i="1" a="1"/>
  <c r="BE569" i="1" s="1"/>
  <c r="CB559" i="1"/>
  <c r="CL553" i="1" a="1"/>
  <c r="CL553" i="1" s="1"/>
  <c r="CN551" i="1" a="1"/>
  <c r="CN551" i="1" s="1"/>
  <c r="CK547" i="1" a="1"/>
  <c r="CK547" i="1" s="1"/>
  <c r="CA547" i="1" s="1"/>
  <c r="BE546" i="1" a="1"/>
  <c r="BE546" i="1" s="1"/>
  <c r="CN543" i="1" a="1"/>
  <c r="CN543" i="1" s="1"/>
  <c r="BO540" i="1" a="1"/>
  <c r="BO540" i="1" s="1"/>
  <c r="CK534" i="1" a="1"/>
  <c r="CK534" i="1" s="1"/>
  <c r="CM531" i="1" a="1"/>
  <c r="CM531" i="1" s="1"/>
  <c r="CK523" i="1" a="1"/>
  <c r="CK523" i="1" s="1"/>
  <c r="BD513" i="1" a="1"/>
  <c r="BD513" i="1" s="1"/>
  <c r="BE509" i="1" a="1"/>
  <c r="BE509" i="1" s="1"/>
  <c r="BA488" i="1" a="1"/>
  <c r="BA488" i="1" s="1"/>
  <c r="BR487" i="1" a="1"/>
  <c r="BR487" i="1" s="1"/>
  <c r="BD487" i="1" a="1"/>
  <c r="BD487" i="1" s="1"/>
  <c r="BA469" i="1" a="1"/>
  <c r="BA469" i="1" s="1"/>
  <c r="BC463" i="1" a="1"/>
  <c r="BC463" i="1" s="1"/>
  <c r="BE463" i="1" a="1"/>
  <c r="BE463" i="1" s="1"/>
  <c r="CL444" i="1" a="1"/>
  <c r="CL444" i="1" s="1"/>
  <c r="CM444" i="1" a="1"/>
  <c r="CM444" i="1" s="1"/>
  <c r="CA444" i="1" s="1"/>
  <c r="AX444" i="1" s="1"/>
  <c r="AZ444" i="1" s="1"/>
  <c r="BN444" i="1" s="1"/>
  <c r="CN444" i="1" a="1"/>
  <c r="CN444" i="1" s="1"/>
  <c r="CK444" i="1" a="1"/>
  <c r="CK444" i="1" s="1"/>
  <c r="BC427" i="1" a="1"/>
  <c r="BC427" i="1" s="1"/>
  <c r="BA427" i="1" a="1"/>
  <c r="BA427" i="1" s="1"/>
  <c r="BC424" i="1" a="1"/>
  <c r="BC424" i="1" s="1"/>
  <c r="BA424" i="1" a="1"/>
  <c r="BA424" i="1" s="1"/>
  <c r="BB424" i="1" a="1"/>
  <c r="BB424" i="1" s="1"/>
  <c r="BB337" i="1" a="1"/>
  <c r="BB337" i="1" s="1"/>
  <c r="BA864" i="1" a="1"/>
  <c r="BA864" i="1" s="1"/>
  <c r="CN859" i="1" a="1"/>
  <c r="CN859" i="1" s="1"/>
  <c r="BQ851" i="1" a="1"/>
  <c r="BQ851" i="1" s="1"/>
  <c r="CN840" i="1" a="1"/>
  <c r="CN840" i="1" s="1"/>
  <c r="BB839" i="1" a="1"/>
  <c r="BB839" i="1" s="1"/>
  <c r="BD832" i="1" a="1"/>
  <c r="BD832" i="1" s="1"/>
  <c r="BE824" i="1" a="1"/>
  <c r="BE824" i="1" s="1"/>
  <c r="BD821" i="1" a="1"/>
  <c r="BD821" i="1" s="1"/>
  <c r="BE816" i="1" a="1"/>
  <c r="BE816" i="1" s="1"/>
  <c r="BO815" i="1" a="1"/>
  <c r="BO815" i="1" s="1"/>
  <c r="BB815" i="1" a="1"/>
  <c r="BB815" i="1" s="1"/>
  <c r="CM811" i="1" a="1"/>
  <c r="CM811" i="1" s="1"/>
  <c r="BS802" i="1" a="1"/>
  <c r="BS802" i="1" s="1"/>
  <c r="CM797" i="1" a="1"/>
  <c r="CM797" i="1" s="1"/>
  <c r="CN778" i="1" a="1"/>
  <c r="CN778" i="1" s="1"/>
  <c r="BE769" i="1" a="1"/>
  <c r="BE769" i="1" s="1"/>
  <c r="BD767" i="1" a="1"/>
  <c r="BD767" i="1" s="1"/>
  <c r="BB763" i="1" a="1"/>
  <c r="BB763" i="1" s="1"/>
  <c r="CN723" i="1" a="1"/>
  <c r="CN723" i="1" s="1"/>
  <c r="BD715" i="1" a="1"/>
  <c r="BD715" i="1" s="1"/>
  <c r="CB689" i="1"/>
  <c r="BD663" i="1" a="1"/>
  <c r="BD663" i="1" s="1"/>
  <c r="CM634" i="1" a="1"/>
  <c r="CM634" i="1" s="1"/>
  <c r="CA634" i="1" s="1"/>
  <c r="AX634" i="1" s="1"/>
  <c r="AZ634" i="1" s="1"/>
  <c r="BN634" i="1" s="1"/>
  <c r="BA625" i="1" a="1"/>
  <c r="BA625" i="1" s="1"/>
  <c r="CM613" i="1" a="1"/>
  <c r="CM613" i="1" s="1"/>
  <c r="BC607" i="1" a="1"/>
  <c r="BC607" i="1" s="1"/>
  <c r="BR582" i="1" a="1"/>
  <c r="BR582" i="1" s="1"/>
  <c r="BD577" i="1" a="1"/>
  <c r="BD577" i="1" s="1"/>
  <c r="BB573" i="1" a="1"/>
  <c r="BB573" i="1" s="1"/>
  <c r="BE572" i="1" a="1"/>
  <c r="BE572" i="1" s="1"/>
  <c r="BD569" i="1" a="1"/>
  <c r="BD569" i="1" s="1"/>
  <c r="BD546" i="1" a="1"/>
  <c r="BD546" i="1" s="1"/>
  <c r="CM543" i="1" a="1"/>
  <c r="CM543" i="1" s="1"/>
  <c r="CA543" i="1" s="1"/>
  <c r="BE541" i="1" a="1"/>
  <c r="BE541" i="1" s="1"/>
  <c r="BD509" i="1" a="1"/>
  <c r="BD509" i="1" s="1"/>
  <c r="BB504" i="1" a="1"/>
  <c r="BB504" i="1" s="1"/>
  <c r="BS475" i="1" a="1"/>
  <c r="BS475" i="1" s="1"/>
  <c r="CL452" i="1" a="1"/>
  <c r="CL452" i="1" s="1"/>
  <c r="CN452" i="1" a="1"/>
  <c r="CN452" i="1" s="1"/>
  <c r="CK452" i="1" a="1"/>
  <c r="CK452" i="1" s="1"/>
  <c r="BC440" i="1" a="1"/>
  <c r="BC440" i="1" s="1"/>
  <c r="BA440" i="1" a="1"/>
  <c r="BA440" i="1" s="1"/>
  <c r="BB440" i="1" a="1"/>
  <c r="BB440" i="1" s="1"/>
  <c r="BC422" i="1" a="1"/>
  <c r="BC422" i="1" s="1"/>
  <c r="BA422" i="1" a="1"/>
  <c r="BA422" i="1" s="1"/>
  <c r="BA409" i="1" a="1"/>
  <c r="BA409" i="1" s="1"/>
  <c r="BC408" i="1" a="1"/>
  <c r="BC408" i="1" s="1"/>
  <c r="BE408" i="1" a="1"/>
  <c r="BE408" i="1" s="1"/>
  <c r="BE357" i="1" a="1"/>
  <c r="BE357" i="1" s="1"/>
  <c r="BC357" i="1" a="1"/>
  <c r="BC357" i="1" s="1"/>
  <c r="BE348" i="1" a="1"/>
  <c r="BE348" i="1" s="1"/>
  <c r="CL345" i="1" a="1"/>
  <c r="CL345" i="1" s="1"/>
  <c r="CN345" i="1" a="1"/>
  <c r="CN345" i="1" s="1"/>
  <c r="CK345" i="1" a="1"/>
  <c r="CK345" i="1" s="1"/>
  <c r="CK333" i="1" a="1"/>
  <c r="CK333" i="1" s="1"/>
  <c r="CM333" i="1" a="1"/>
  <c r="CM333" i="1" s="1"/>
  <c r="CL333" i="1" a="1"/>
  <c r="CL333" i="1" s="1"/>
  <c r="AY332" i="1"/>
  <c r="CB332" i="1"/>
  <c r="CL315" i="1" a="1"/>
  <c r="CL315" i="1" s="1"/>
  <c r="CM315" i="1" a="1"/>
  <c r="CM315" i="1" s="1"/>
  <c r="CN315" i="1" a="1"/>
  <c r="CN315" i="1" s="1"/>
  <c r="CK315" i="1" a="1"/>
  <c r="CK315" i="1" s="1"/>
  <c r="BD441" i="1" a="1"/>
  <c r="BD441" i="1" s="1"/>
  <c r="BD438" i="1" a="1"/>
  <c r="BD438" i="1" s="1"/>
  <c r="BD420" i="1" a="1"/>
  <c r="BD420" i="1" s="1"/>
  <c r="BS410" i="1" a="1"/>
  <c r="BS410" i="1" s="1"/>
  <c r="CN399" i="1" a="1"/>
  <c r="CN399" i="1" s="1"/>
  <c r="BO391" i="1" a="1"/>
  <c r="BO391" i="1" s="1"/>
  <c r="BB387" i="1" a="1"/>
  <c r="BB387" i="1" s="1"/>
  <c r="BR377" i="1" a="1"/>
  <c r="BR377" i="1" s="1"/>
  <c r="BD372" i="1" a="1"/>
  <c r="BD372" i="1" s="1"/>
  <c r="CL371" i="1" a="1"/>
  <c r="CL371" i="1" s="1"/>
  <c r="BS360" i="1" a="1"/>
  <c r="BS360" i="1" s="1"/>
  <c r="BC360" i="1" a="1"/>
  <c r="BC360" i="1" s="1"/>
  <c r="CB353" i="1"/>
  <c r="BE338" i="1" a="1"/>
  <c r="BE338" i="1" s="1"/>
  <c r="BS323" i="1" a="1"/>
  <c r="BS323" i="1" s="1"/>
  <c r="CM320" i="1" a="1"/>
  <c r="CM320" i="1" s="1"/>
  <c r="BR310" i="1" a="1"/>
  <c r="BR310" i="1" s="1"/>
  <c r="CM309" i="1" a="1"/>
  <c r="CM309" i="1" s="1"/>
  <c r="BD309" i="1" a="1"/>
  <c r="BD309" i="1" s="1"/>
  <c r="CM307" i="1" a="1"/>
  <c r="CM307" i="1" s="1"/>
  <c r="CM305" i="1" a="1"/>
  <c r="CM305" i="1" s="1"/>
  <c r="CA305" i="1" s="1"/>
  <c r="AX305" i="1" s="1"/>
  <c r="BE291" i="1" a="1"/>
  <c r="BE291" i="1" s="1"/>
  <c r="BE289" i="1" a="1"/>
  <c r="BE289" i="1" s="1"/>
  <c r="BC287" i="1" a="1"/>
  <c r="BC287" i="1" s="1"/>
  <c r="CK271" i="1" a="1"/>
  <c r="CK271" i="1" s="1"/>
  <c r="BB265" i="1" a="1"/>
  <c r="BB265" i="1" s="1"/>
  <c r="CN257" i="1" a="1"/>
  <c r="CN257" i="1" s="1"/>
  <c r="BD251" i="1" a="1"/>
  <c r="BD251" i="1" s="1"/>
  <c r="CM242" i="1" a="1"/>
  <c r="CM242" i="1" s="1"/>
  <c r="CA242" i="1" s="1"/>
  <c r="AX242" i="1" s="1"/>
  <c r="CM239" i="1" a="1"/>
  <c r="CM239" i="1" s="1"/>
  <c r="CA239" i="1" s="1"/>
  <c r="CN223" i="1" a="1"/>
  <c r="CN223" i="1" s="1"/>
  <c r="BA219" i="1" a="1"/>
  <c r="BA219" i="1" s="1"/>
  <c r="BS205" i="1" a="1"/>
  <c r="BS205" i="1" s="1"/>
  <c r="CM175" i="1" a="1"/>
  <c r="CM175" i="1" s="1"/>
  <c r="CL174" i="1" a="1"/>
  <c r="CL174" i="1" s="1"/>
  <c r="CK166" i="1" a="1"/>
  <c r="CK166" i="1" s="1"/>
  <c r="CL165" i="1" a="1"/>
  <c r="CL165" i="1" s="1"/>
  <c r="CL160" i="1" a="1"/>
  <c r="CL160" i="1" s="1"/>
  <c r="BO151" i="1" a="1"/>
  <c r="BO151" i="1" s="1"/>
  <c r="CK144" i="1" a="1"/>
  <c r="CK144" i="1" s="1"/>
  <c r="CK141" i="1" a="1"/>
  <c r="CK141" i="1" s="1"/>
  <c r="CK139" i="1" a="1"/>
  <c r="CK139" i="1" s="1"/>
  <c r="CN129" i="1" a="1"/>
  <c r="CN129" i="1" s="1"/>
  <c r="CB124" i="1"/>
  <c r="BE93" i="1" a="1"/>
  <c r="BE93" i="1" s="1"/>
  <c r="BS308" i="1" a="1"/>
  <c r="BS308" i="1" s="1"/>
  <c r="CN300" i="1" a="1"/>
  <c r="CN300" i="1" s="1"/>
  <c r="BA297" i="1" a="1"/>
  <c r="BA297" i="1" s="1"/>
  <c r="BD292" i="1" a="1"/>
  <c r="BD292" i="1" s="1"/>
  <c r="BD289" i="1" a="1"/>
  <c r="BD289" i="1" s="1"/>
  <c r="BA287" i="1" a="1"/>
  <c r="BA287" i="1" s="1"/>
  <c r="BS284" i="1" a="1"/>
  <c r="BS284" i="1" s="1"/>
  <c r="BB272" i="1" a="1"/>
  <c r="BB272" i="1" s="1"/>
  <c r="CM223" i="1" a="1"/>
  <c r="CM223" i="1" s="1"/>
  <c r="AY217" i="1"/>
  <c r="CN215" i="1" a="1"/>
  <c r="CN215" i="1" s="1"/>
  <c r="CL208" i="1" a="1"/>
  <c r="CL208" i="1" s="1"/>
  <c r="BO207" i="1" a="1"/>
  <c r="BO207" i="1" s="1"/>
  <c r="CM206" i="1" a="1"/>
  <c r="CM206" i="1" s="1"/>
  <c r="CN203" i="1" a="1"/>
  <c r="CN203" i="1" s="1"/>
  <c r="CN201" i="1" a="1"/>
  <c r="CN201" i="1" s="1"/>
  <c r="CM187" i="1" a="1"/>
  <c r="CM187" i="1" s="1"/>
  <c r="CK174" i="1" a="1"/>
  <c r="CK174" i="1" s="1"/>
  <c r="CL149" i="1" a="1"/>
  <c r="CL149" i="1" s="1"/>
  <c r="CM135" i="1" a="1"/>
  <c r="CM135" i="1" s="1"/>
  <c r="CL127" i="1" a="1"/>
  <c r="CL127" i="1" s="1"/>
  <c r="CM127" i="1" a="1"/>
  <c r="CM127" i="1" s="1"/>
  <c r="BR82" i="1" a="1"/>
  <c r="BR82" i="1" s="1"/>
  <c r="CL75" i="1" a="1"/>
  <c r="CL75" i="1" s="1"/>
  <c r="CK75" i="1" a="1"/>
  <c r="CK75" i="1" s="1"/>
  <c r="CM75" i="1" a="1"/>
  <c r="CM75" i="1" s="1"/>
  <c r="BC69" i="1" a="1"/>
  <c r="BC69" i="1" s="1"/>
  <c r="BA69" i="1" a="1"/>
  <c r="BA69" i="1" s="1"/>
  <c r="BE69" i="1" a="1"/>
  <c r="BE69" i="1" s="1"/>
  <c r="BS460" i="1" a="1"/>
  <c r="BS460" i="1" s="1"/>
  <c r="CM457" i="1" a="1"/>
  <c r="CM457" i="1" s="1"/>
  <c r="CM439" i="1" a="1"/>
  <c r="CM439" i="1" s="1"/>
  <c r="BA438" i="1" a="1"/>
  <c r="BA438" i="1" s="1"/>
  <c r="BB437" i="1" a="1"/>
  <c r="BB437" i="1" s="1"/>
  <c r="BB435" i="1" a="1"/>
  <c r="BB435" i="1" s="1"/>
  <c r="BA430" i="1" a="1"/>
  <c r="BA430" i="1" s="1"/>
  <c r="CM413" i="1" a="1"/>
  <c r="CM413" i="1" s="1"/>
  <c r="CM398" i="1" a="1"/>
  <c r="CM398" i="1" s="1"/>
  <c r="CL387" i="1" a="1"/>
  <c r="CL387" i="1" s="1"/>
  <c r="CN383" i="1" a="1"/>
  <c r="CN383" i="1" s="1"/>
  <c r="BD380" i="1" a="1"/>
  <c r="BD380" i="1" s="1"/>
  <c r="CM379" i="1" a="1"/>
  <c r="CM379" i="1" s="1"/>
  <c r="CN354" i="1" a="1"/>
  <c r="CN354" i="1" s="1"/>
  <c r="BE347" i="1" a="1"/>
  <c r="BE347" i="1" s="1"/>
  <c r="AY346" i="1"/>
  <c r="BE345" i="1" a="1"/>
  <c r="BE345" i="1" s="1"/>
  <c r="BB334" i="1" a="1"/>
  <c r="BB334" i="1" s="1"/>
  <c r="AY318" i="1"/>
  <c r="BQ315" i="1" a="1"/>
  <c r="BQ315" i="1" s="1"/>
  <c r="BB314" i="1" a="1"/>
  <c r="BB314" i="1" s="1"/>
  <c r="AY310" i="1"/>
  <c r="BQ308" i="1" a="1"/>
  <c r="BQ308" i="1" s="1"/>
  <c r="CK307" i="1" a="1"/>
  <c r="CK307" i="1" s="1"/>
  <c r="CM300" i="1" a="1"/>
  <c r="CM300" i="1" s="1"/>
  <c r="BD295" i="1" a="1"/>
  <c r="BD295" i="1" s="1"/>
  <c r="BA292" i="1" a="1"/>
  <c r="BA292" i="1" s="1"/>
  <c r="CL275" i="1" a="1"/>
  <c r="CL275" i="1" s="1"/>
  <c r="BD271" i="1" a="1"/>
  <c r="BD271" i="1" s="1"/>
  <c r="CM268" i="1" a="1"/>
  <c r="CM268" i="1" s="1"/>
  <c r="BS266" i="1" a="1"/>
  <c r="BS266" i="1" s="1"/>
  <c r="CN243" i="1" a="1"/>
  <c r="CN243" i="1" s="1"/>
  <c r="BS242" i="1" a="1"/>
  <c r="BS242" i="1" s="1"/>
  <c r="BE241" i="1" a="1"/>
  <c r="BE241" i="1" s="1"/>
  <c r="CN231" i="1" a="1"/>
  <c r="CN231" i="1" s="1"/>
  <c r="CN229" i="1" a="1"/>
  <c r="CN229" i="1" s="1"/>
  <c r="BP228" i="1" a="1"/>
  <c r="BP228" i="1" s="1"/>
  <c r="BS224" i="1" a="1"/>
  <c r="BS224" i="1" s="1"/>
  <c r="CL223" i="1" a="1"/>
  <c r="CL223" i="1" s="1"/>
  <c r="CN222" i="1" a="1"/>
  <c r="CN222" i="1" s="1"/>
  <c r="CM215" i="1" a="1"/>
  <c r="CM215" i="1" s="1"/>
  <c r="CL206" i="1" a="1"/>
  <c r="CL206" i="1" s="1"/>
  <c r="BB205" i="1" a="1"/>
  <c r="BB205" i="1" s="1"/>
  <c r="CM201" i="1" a="1"/>
  <c r="CM201" i="1" s="1"/>
  <c r="CK128" i="1" a="1"/>
  <c r="CK128" i="1" s="1"/>
  <c r="CL128" i="1" a="1"/>
  <c r="CL128" i="1" s="1"/>
  <c r="CM128" i="1" a="1"/>
  <c r="CM128" i="1" s="1"/>
  <c r="CA128" i="1" s="1"/>
  <c r="AX128" i="1" s="1"/>
  <c r="CL124" i="1" a="1"/>
  <c r="CL124" i="1" s="1"/>
  <c r="CN124" i="1" a="1"/>
  <c r="CN124" i="1" s="1"/>
  <c r="BC89" i="1" a="1"/>
  <c r="BC89" i="1" s="1"/>
  <c r="BR83" i="1" a="1"/>
  <c r="BR83" i="1" s="1"/>
  <c r="BA435" i="1" a="1"/>
  <c r="BA435" i="1" s="1"/>
  <c r="BS431" i="1" a="1"/>
  <c r="BS431" i="1" s="1"/>
  <c r="CN425" i="1" a="1"/>
  <c r="CN425" i="1" s="1"/>
  <c r="CN417" i="1" a="1"/>
  <c r="CN417" i="1" s="1"/>
  <c r="CA417" i="1" s="1"/>
  <c r="AX417" i="1" s="1"/>
  <c r="AZ417" i="1" s="1"/>
  <c r="CN415" i="1" a="1"/>
  <c r="CN415" i="1" s="1"/>
  <c r="CN414" i="1" a="1"/>
  <c r="CN414" i="1" s="1"/>
  <c r="CL413" i="1" a="1"/>
  <c r="CL413" i="1" s="1"/>
  <c r="CK412" i="1" a="1"/>
  <c r="CK412" i="1" s="1"/>
  <c r="BD401" i="1" a="1"/>
  <c r="BD401" i="1" s="1"/>
  <c r="BB400" i="1" a="1"/>
  <c r="BB400" i="1" s="1"/>
  <c r="CK398" i="1" a="1"/>
  <c r="CK398" i="1" s="1"/>
  <c r="CN393" i="1" a="1"/>
  <c r="CN393" i="1" s="1"/>
  <c r="CM383" i="1" a="1"/>
  <c r="CM383" i="1" s="1"/>
  <c r="BB380" i="1" a="1"/>
  <c r="BB380" i="1" s="1"/>
  <c r="CK379" i="1" a="1"/>
  <c r="CK379" i="1" s="1"/>
  <c r="BR372" i="1" a="1"/>
  <c r="BR372" i="1" s="1"/>
  <c r="CK366" i="1" a="1"/>
  <c r="CK366" i="1" s="1"/>
  <c r="BP365" i="1" a="1"/>
  <c r="BP365" i="1" s="1"/>
  <c r="BB347" i="1" a="1"/>
  <c r="BB347" i="1" s="1"/>
  <c r="BA345" i="1" a="1"/>
  <c r="BA345" i="1" s="1"/>
  <c r="CM336" i="1" a="1"/>
  <c r="CM336" i="1" s="1"/>
  <c r="BE322" i="1" a="1"/>
  <c r="BE322" i="1" s="1"/>
  <c r="CK320" i="1" a="1"/>
  <c r="CK320" i="1" s="1"/>
  <c r="BA314" i="1" a="1"/>
  <c r="BA314" i="1" s="1"/>
  <c r="BR309" i="1" a="1"/>
  <c r="BR309" i="1" s="1"/>
  <c r="BE305" i="1" a="1"/>
  <c r="BE305" i="1" s="1"/>
  <c r="CM289" i="1" a="1"/>
  <c r="CM289" i="1" s="1"/>
  <c r="BR282" i="1" a="1"/>
  <c r="BR282" i="1" s="1"/>
  <c r="CN281" i="1" a="1"/>
  <c r="CN281" i="1" s="1"/>
  <c r="BS280" i="1" a="1"/>
  <c r="BS280" i="1" s="1"/>
  <c r="BD279" i="1" a="1"/>
  <c r="BD279" i="1" s="1"/>
  <c r="CN269" i="1" a="1"/>
  <c r="CN269" i="1" s="1"/>
  <c r="BR266" i="1" a="1"/>
  <c r="BR266" i="1" s="1"/>
  <c r="CK263" i="1" a="1"/>
  <c r="CK263" i="1" s="1"/>
  <c r="CK262" i="1" a="1"/>
  <c r="CK262" i="1" s="1"/>
  <c r="BS261" i="1" a="1"/>
  <c r="BS261" i="1" s="1"/>
  <c r="CN260" i="1" a="1"/>
  <c r="CN260" i="1" s="1"/>
  <c r="BD255" i="1" a="1"/>
  <c r="BD255" i="1" s="1"/>
  <c r="CN245" i="1" a="1"/>
  <c r="CN245" i="1" s="1"/>
  <c r="BR244" i="1" a="1"/>
  <c r="BR244" i="1" s="1"/>
  <c r="CM243" i="1" a="1"/>
  <c r="CM243" i="1" s="1"/>
  <c r="BQ242" i="1" a="1"/>
  <c r="BQ242" i="1" s="1"/>
  <c r="CM231" i="1" a="1"/>
  <c r="CM231" i="1" s="1"/>
  <c r="CM229" i="1" a="1"/>
  <c r="CM229" i="1" s="1"/>
  <c r="CN227" i="1" a="1"/>
  <c r="CN227" i="1" s="1"/>
  <c r="BS227" i="1" a="1"/>
  <c r="BS227" i="1" s="1"/>
  <c r="CM222" i="1" a="1"/>
  <c r="CM222" i="1" s="1"/>
  <c r="BD209" i="1" a="1"/>
  <c r="BD209" i="1" s="1"/>
  <c r="CK206" i="1" a="1"/>
  <c r="CK206" i="1" s="1"/>
  <c r="CL201" i="1" a="1"/>
  <c r="CL201" i="1" s="1"/>
  <c r="BO196" i="1" a="1"/>
  <c r="BO196" i="1" s="1"/>
  <c r="CK190" i="1" a="1"/>
  <c r="CK190" i="1" s="1"/>
  <c r="AY189" i="1"/>
  <c r="CK182" i="1" a="1"/>
  <c r="CK182" i="1" s="1"/>
  <c r="CB182" i="1"/>
  <c r="BB180" i="1" a="1"/>
  <c r="BB180" i="1" s="1"/>
  <c r="CK179" i="1" a="1"/>
  <c r="CK179" i="1" s="1"/>
  <c r="CL178" i="1" a="1"/>
  <c r="CL178" i="1" s="1"/>
  <c r="CA178" i="1" s="1"/>
  <c r="BR178" i="1" a="1"/>
  <c r="BR178" i="1" s="1"/>
  <c r="CN177" i="1" a="1"/>
  <c r="CN177" i="1" s="1"/>
  <c r="BE176" i="1" a="1"/>
  <c r="BE176" i="1" s="1"/>
  <c r="BS170" i="1" a="1"/>
  <c r="BS170" i="1" s="1"/>
  <c r="CN162" i="1" a="1"/>
  <c r="CN162" i="1" s="1"/>
  <c r="BS162" i="1" a="1"/>
  <c r="BS162" i="1" s="1"/>
  <c r="CB158" i="1"/>
  <c r="BE157" i="1" a="1"/>
  <c r="BE157" i="1" s="1"/>
  <c r="BE136" i="1" a="1"/>
  <c r="BE136" i="1" s="1"/>
  <c r="CK135" i="1" a="1"/>
  <c r="CK135" i="1" s="1"/>
  <c r="CA135" i="1" s="1"/>
  <c r="CN131" i="1" a="1"/>
  <c r="CN131" i="1" s="1"/>
  <c r="CL129" i="1" a="1"/>
  <c r="CL129" i="1" s="1"/>
  <c r="CA129" i="1" s="1"/>
  <c r="AX129" i="1" s="1"/>
  <c r="CM117" i="1" a="1"/>
  <c r="CM117" i="1" s="1"/>
  <c r="CN117" i="1" a="1"/>
  <c r="CN117" i="1" s="1"/>
  <c r="BC116" i="1" a="1"/>
  <c r="BC116" i="1" s="1"/>
  <c r="BR99" i="1" a="1"/>
  <c r="BR99" i="1" s="1"/>
  <c r="BQ99" i="1" a="1"/>
  <c r="BQ99" i="1" s="1"/>
  <c r="BC96" i="1" a="1"/>
  <c r="BC96" i="1" s="1"/>
  <c r="BA96" i="1" a="1"/>
  <c r="BA96" i="1" s="1"/>
  <c r="BE96" i="1" a="1"/>
  <c r="BE96" i="1" s="1"/>
  <c r="BB73" i="1" a="1"/>
  <c r="BB73" i="1" s="1"/>
  <c r="BB464" i="1" a="1"/>
  <c r="BB464" i="1" s="1"/>
  <c r="BD458" i="1" a="1"/>
  <c r="BD458" i="1" s="1"/>
  <c r="BE456" i="1" a="1"/>
  <c r="BE456" i="1" s="1"/>
  <c r="BE451" i="1" a="1"/>
  <c r="BE451" i="1" s="1"/>
  <c r="BD449" i="1" a="1"/>
  <c r="BD449" i="1" s="1"/>
  <c r="CM448" i="1" a="1"/>
  <c r="CM448" i="1" s="1"/>
  <c r="CM441" i="1" a="1"/>
  <c r="CM441" i="1" s="1"/>
  <c r="CK433" i="1" a="1"/>
  <c r="CK433" i="1" s="1"/>
  <c r="BA432" i="1" a="1"/>
  <c r="BA432" i="1" s="1"/>
  <c r="CL427" i="1" a="1"/>
  <c r="CL427" i="1" s="1"/>
  <c r="CM425" i="1" a="1"/>
  <c r="CM425" i="1" s="1"/>
  <c r="BP420" i="1" a="1"/>
  <c r="BP420" i="1" s="1"/>
  <c r="BD404" i="1" a="1"/>
  <c r="BD404" i="1" s="1"/>
  <c r="BE385" i="1" a="1"/>
  <c r="BE385" i="1" s="1"/>
  <c r="CL383" i="1" a="1"/>
  <c r="CL383" i="1" s="1"/>
  <c r="BB342" i="1" a="1"/>
  <c r="BB342" i="1" s="1"/>
  <c r="CN323" i="1" a="1"/>
  <c r="CN323" i="1" s="1"/>
  <c r="BB322" i="1" a="1"/>
  <c r="BB322" i="1" s="1"/>
  <c r="BQ309" i="1" a="1"/>
  <c r="BQ309" i="1" s="1"/>
  <c r="BO290" i="1" a="1"/>
  <c r="BO290" i="1" s="1"/>
  <c r="CL289" i="1" a="1"/>
  <c r="CL289" i="1" s="1"/>
  <c r="CM245" i="1" a="1"/>
  <c r="CM245" i="1" s="1"/>
  <c r="CL231" i="1" a="1"/>
  <c r="CL231" i="1" s="1"/>
  <c r="CL222" i="1" a="1"/>
  <c r="CL222" i="1" s="1"/>
  <c r="BB204" i="1" a="1"/>
  <c r="BB204" i="1" s="1"/>
  <c r="CM177" i="1" a="1"/>
  <c r="CM177" i="1" s="1"/>
  <c r="BE171" i="1" a="1"/>
  <c r="BE171" i="1" s="1"/>
  <c r="BR170" i="1" a="1"/>
  <c r="BR170" i="1" s="1"/>
  <c r="BR162" i="1" a="1"/>
  <c r="BR162" i="1" s="1"/>
  <c r="BD157" i="1" a="1"/>
  <c r="BD157" i="1" s="1"/>
  <c r="CL153" i="1" a="1"/>
  <c r="CL153" i="1" s="1"/>
  <c r="CN137" i="1" a="1"/>
  <c r="CN137" i="1" s="1"/>
  <c r="BD136" i="1" a="1"/>
  <c r="BD136" i="1" s="1"/>
  <c r="CM131" i="1" a="1"/>
  <c r="CM131" i="1" s="1"/>
  <c r="BC75" i="1" a="1"/>
  <c r="BC75" i="1" s="1"/>
  <c r="BQ73" i="1" a="1"/>
  <c r="BQ73" i="1" s="1"/>
  <c r="BP73" i="1" a="1"/>
  <c r="BP73" i="1" s="1"/>
  <c r="CB67" i="1"/>
  <c r="AY67" i="1"/>
  <c r="CN58" i="1" a="1"/>
  <c r="CN58" i="1" s="1"/>
  <c r="CK58" i="1" a="1"/>
  <c r="CK58" i="1" s="1"/>
  <c r="CL58" i="1" a="1"/>
  <c r="CL58" i="1" s="1"/>
  <c r="CN48" i="1" a="1"/>
  <c r="CN48" i="1" s="1"/>
  <c r="CK48" i="1" a="1"/>
  <c r="CK48" i="1" s="1"/>
  <c r="CL48" i="1" a="1"/>
  <c r="CL48" i="1" s="1"/>
  <c r="CA48" i="1" s="1"/>
  <c r="CM48" i="1" a="1"/>
  <c r="CM48" i="1" s="1"/>
  <c r="BB457" i="1" a="1"/>
  <c r="BB457" i="1" s="1"/>
  <c r="BC456" i="1" a="1"/>
  <c r="BC456" i="1" s="1"/>
  <c r="CN450" i="1" a="1"/>
  <c r="CN450" i="1" s="1"/>
  <c r="CK448" i="1" a="1"/>
  <c r="CK448" i="1" s="1"/>
  <c r="BR440" i="1" a="1"/>
  <c r="BR440" i="1" s="1"/>
  <c r="BS439" i="1" a="1"/>
  <c r="BS439" i="1" s="1"/>
  <c r="CK427" i="1" a="1"/>
  <c r="CK427" i="1" s="1"/>
  <c r="BO426" i="1" a="1"/>
  <c r="BO426" i="1" s="1"/>
  <c r="BQ424" i="1" a="1"/>
  <c r="BQ424" i="1" s="1"/>
  <c r="CK422" i="1" a="1"/>
  <c r="CK422" i="1" s="1"/>
  <c r="BO420" i="1" a="1"/>
  <c r="BO420" i="1" s="1"/>
  <c r="BS418" i="1" a="1"/>
  <c r="BS418" i="1" s="1"/>
  <c r="BE417" i="1" a="1"/>
  <c r="BE417" i="1" s="1"/>
  <c r="CL414" i="1" a="1"/>
  <c r="CL414" i="1" s="1"/>
  <c r="BA403" i="1" a="1"/>
  <c r="BA403" i="1" s="1"/>
  <c r="CM396" i="1" a="1"/>
  <c r="CM396" i="1" s="1"/>
  <c r="BC385" i="1" a="1"/>
  <c r="BC385" i="1" s="1"/>
  <c r="BS368" i="1" a="1"/>
  <c r="BS368" i="1" s="1"/>
  <c r="CN359" i="1" a="1"/>
  <c r="CN359" i="1" s="1"/>
  <c r="CM357" i="1" a="1"/>
  <c r="CM357" i="1" s="1"/>
  <c r="BE356" i="1" a="1"/>
  <c r="BE356" i="1" s="1"/>
  <c r="BD354" i="1" a="1"/>
  <c r="BD354" i="1" s="1"/>
  <c r="BE353" i="1" a="1"/>
  <c r="BE353" i="1" s="1"/>
  <c r="BO352" i="1" a="1"/>
  <c r="BO352" i="1" s="1"/>
  <c r="BP351" i="1" a="1"/>
  <c r="BP351" i="1" s="1"/>
  <c r="CM343" i="1" a="1"/>
  <c r="CM343" i="1" s="1"/>
  <c r="BQ337" i="1" a="1"/>
  <c r="BQ337" i="1" s="1"/>
  <c r="BB331" i="1" a="1"/>
  <c r="BB331" i="1" s="1"/>
  <c r="BD329" i="1" a="1"/>
  <c r="BD329" i="1" s="1"/>
  <c r="CM323" i="1" a="1"/>
  <c r="CM323" i="1" s="1"/>
  <c r="CN308" i="1" a="1"/>
  <c r="CN308" i="1" s="1"/>
  <c r="CB291" i="1"/>
  <c r="BC290" i="1" a="1"/>
  <c r="BC290" i="1" s="1"/>
  <c r="CK289" i="1" a="1"/>
  <c r="CK289" i="1" s="1"/>
  <c r="CM285" i="1" a="1"/>
  <c r="CM285" i="1" s="1"/>
  <c r="CM281" i="1" a="1"/>
  <c r="CM281" i="1" s="1"/>
  <c r="CB273" i="1"/>
  <c r="BO266" i="1" a="1"/>
  <c r="BO266" i="1" s="1"/>
  <c r="BB264" i="1" a="1"/>
  <c r="BB264" i="1" s="1"/>
  <c r="CM260" i="1" a="1"/>
  <c r="CM260" i="1" s="1"/>
  <c r="CB252" i="1"/>
  <c r="CN250" i="1" a="1"/>
  <c r="CN250" i="1" s="1"/>
  <c r="CM249" i="1" a="1"/>
  <c r="CM249" i="1" s="1"/>
  <c r="BS248" i="1" a="1"/>
  <c r="BS248" i="1" s="1"/>
  <c r="BD247" i="1" a="1"/>
  <c r="BD247" i="1" s="1"/>
  <c r="CK245" i="1" a="1"/>
  <c r="CK245" i="1" s="1"/>
  <c r="BS243" i="1" a="1"/>
  <c r="BS243" i="1" s="1"/>
  <c r="BE236" i="1" a="1"/>
  <c r="BE236" i="1" s="1"/>
  <c r="CN235" i="1" a="1"/>
  <c r="CN235" i="1" s="1"/>
  <c r="BO230" i="1" a="1"/>
  <c r="BO230" i="1" s="1"/>
  <c r="CN218" i="1" a="1"/>
  <c r="CN218" i="1" s="1"/>
  <c r="BS218" i="1" a="1"/>
  <c r="BS218" i="1" s="1"/>
  <c r="CN212" i="1" a="1"/>
  <c r="CN212" i="1" s="1"/>
  <c r="BD211" i="1" a="1"/>
  <c r="BD211" i="1" s="1"/>
  <c r="CN199" i="1" a="1"/>
  <c r="CN199" i="1" s="1"/>
  <c r="CA199" i="1" s="1"/>
  <c r="CN193" i="1" a="1"/>
  <c r="CN193" i="1" s="1"/>
  <c r="CM192" i="1" a="1"/>
  <c r="CM192" i="1" s="1"/>
  <c r="CM191" i="1" a="1"/>
  <c r="CM191" i="1" s="1"/>
  <c r="CN185" i="1" a="1"/>
  <c r="CN185" i="1" s="1"/>
  <c r="CA185" i="1" s="1"/>
  <c r="CN184" i="1" a="1"/>
  <c r="CN184" i="1" s="1"/>
  <c r="CA184" i="1" s="1"/>
  <c r="BE183" i="1" a="1"/>
  <c r="BE183" i="1" s="1"/>
  <c r="CN174" i="1" a="1"/>
  <c r="CN174" i="1" s="1"/>
  <c r="BA174" i="1" a="1"/>
  <c r="BA174" i="1" s="1"/>
  <c r="CN172" i="1" a="1"/>
  <c r="CN172" i="1" s="1"/>
  <c r="BD171" i="1" a="1"/>
  <c r="BD171" i="1" s="1"/>
  <c r="CN166" i="1" a="1"/>
  <c r="CN166" i="1" s="1"/>
  <c r="CA166" i="1" s="1"/>
  <c r="BE163" i="1" a="1"/>
  <c r="BE163" i="1" s="1"/>
  <c r="BQ162" i="1" a="1"/>
  <c r="BQ162" i="1" s="1"/>
  <c r="CN157" i="1" a="1"/>
  <c r="CN157" i="1" s="1"/>
  <c r="CB157" i="1"/>
  <c r="BB157" i="1" a="1"/>
  <c r="BB157" i="1" s="1"/>
  <c r="CK153" i="1" a="1"/>
  <c r="CK153" i="1" s="1"/>
  <c r="BE149" i="1" a="1"/>
  <c r="BE149" i="1" s="1"/>
  <c r="CN139" i="1" a="1"/>
  <c r="CN139" i="1" s="1"/>
  <c r="CM137" i="1" a="1"/>
  <c r="CM137" i="1" s="1"/>
  <c r="CK131" i="1" a="1"/>
  <c r="CK131" i="1" s="1"/>
  <c r="BB85" i="1" a="1"/>
  <c r="BB85" i="1" s="1"/>
  <c r="BE85" i="1" a="1"/>
  <c r="BE85" i="1" s="1"/>
  <c r="BB68" i="1" a="1"/>
  <c r="BB68" i="1" s="1"/>
  <c r="BA68" i="1" a="1"/>
  <c r="BA68" i="1" s="1"/>
  <c r="BS437" i="1" a="1"/>
  <c r="BS437" i="1" s="1"/>
  <c r="BB385" i="1" a="1"/>
  <c r="BB385" i="1" s="1"/>
  <c r="BB369" i="1" a="1"/>
  <c r="BB369" i="1" s="1"/>
  <c r="BE302" i="1" a="1"/>
  <c r="BE302" i="1" s="1"/>
  <c r="BP295" i="1" a="1"/>
  <c r="BP295" i="1" s="1"/>
  <c r="BE265" i="1" a="1"/>
  <c r="BE265" i="1" s="1"/>
  <c r="BD215" i="1" a="1"/>
  <c r="BD215" i="1" s="1"/>
  <c r="BD170" i="1" a="1"/>
  <c r="BD170" i="1" s="1"/>
  <c r="BD163" i="1" a="1"/>
  <c r="BD163" i="1" s="1"/>
  <c r="CK112" i="1" a="1"/>
  <c r="CK112" i="1" s="1"/>
  <c r="CM112" i="1" a="1"/>
  <c r="CM112" i="1" s="1"/>
  <c r="BO97" i="1" a="1"/>
  <c r="BO97" i="1" s="1"/>
  <c r="AY96" i="1"/>
  <c r="CB96" i="1"/>
  <c r="CL79" i="1" a="1"/>
  <c r="CL79" i="1" s="1"/>
  <c r="CK79" i="1" a="1"/>
  <c r="CK79" i="1" s="1"/>
  <c r="AY75" i="1"/>
  <c r="CB75" i="1"/>
  <c r="CN69" i="1" a="1"/>
  <c r="CN69" i="1" s="1"/>
  <c r="CK69" i="1" a="1"/>
  <c r="CK69" i="1" s="1"/>
  <c r="CM56" i="1" a="1"/>
  <c r="CM56" i="1" s="1"/>
  <c r="CN56" i="1" a="1"/>
  <c r="CN56" i="1" s="1"/>
  <c r="CB451" i="1"/>
  <c r="BP450" i="1" a="1"/>
  <c r="BP450" i="1" s="1"/>
  <c r="BC439" i="1" a="1"/>
  <c r="BC439" i="1" s="1"/>
  <c r="BE433" i="1" a="1"/>
  <c r="BE433" i="1" s="1"/>
  <c r="BA417" i="1" a="1"/>
  <c r="BA417" i="1" s="1"/>
  <c r="BD387" i="1" a="1"/>
  <c r="BD387" i="1" s="1"/>
  <c r="BC352" i="1" a="1"/>
  <c r="BC352" i="1" s="1"/>
  <c r="BD351" i="1" a="1"/>
  <c r="BD351" i="1" s="1"/>
  <c r="BB350" i="1" a="1"/>
  <c r="BB350" i="1" s="1"/>
  <c r="CB322" i="1"/>
  <c r="BE312" i="1" a="1"/>
  <c r="BE312" i="1" s="1"/>
  <c r="BB297" i="1" a="1"/>
  <c r="BB297" i="1" s="1"/>
  <c r="CK296" i="1" a="1"/>
  <c r="CK296" i="1" s="1"/>
  <c r="CB296" i="1"/>
  <c r="BO295" i="1" a="1"/>
  <c r="BO295" i="1" s="1"/>
  <c r="CM292" i="1" a="1"/>
  <c r="CM292" i="1" s="1"/>
  <c r="BA286" i="1" a="1"/>
  <c r="BA286" i="1" s="1"/>
  <c r="CK256" i="1" a="1"/>
  <c r="CK256" i="1" s="1"/>
  <c r="BR256" i="1" a="1"/>
  <c r="BR256" i="1" s="1"/>
  <c r="CK255" i="1" a="1"/>
  <c r="CK255" i="1" s="1"/>
  <c r="CK253" i="1" a="1"/>
  <c r="CK253" i="1" s="1"/>
  <c r="CK250" i="1" a="1"/>
  <c r="CK250" i="1" s="1"/>
  <c r="CK249" i="1" a="1"/>
  <c r="CK249" i="1" s="1"/>
  <c r="BA247" i="1" a="1"/>
  <c r="BA247" i="1" s="1"/>
  <c r="BD236" i="1" a="1"/>
  <c r="BD236" i="1" s="1"/>
  <c r="BB222" i="1" a="1"/>
  <c r="BB222" i="1" s="1"/>
  <c r="BE219" i="1" a="1"/>
  <c r="BE219" i="1" s="1"/>
  <c r="CK217" i="1" a="1"/>
  <c r="CK217" i="1" s="1"/>
  <c r="CM207" i="1" a="1"/>
  <c r="CM207" i="1" s="1"/>
  <c r="CN204" i="1" a="1"/>
  <c r="CN204" i="1" s="1"/>
  <c r="CA204" i="1" s="1"/>
  <c r="AX204" i="1" s="1"/>
  <c r="CN202" i="1" a="1"/>
  <c r="CN202" i="1" s="1"/>
  <c r="BC201" i="1" a="1"/>
  <c r="BC201" i="1" s="1"/>
  <c r="CL200" i="1" a="1"/>
  <c r="CL200" i="1" s="1"/>
  <c r="CA200" i="1" s="1"/>
  <c r="BS200" i="1" a="1"/>
  <c r="BS200" i="1" s="1"/>
  <c r="BB197" i="1" a="1"/>
  <c r="BB197" i="1" s="1"/>
  <c r="CL193" i="1" a="1"/>
  <c r="CL193" i="1" s="1"/>
  <c r="CN187" i="1" a="1"/>
  <c r="CN187" i="1" s="1"/>
  <c r="CM186" i="1" a="1"/>
  <c r="CM186" i="1" s="1"/>
  <c r="BA169" i="1" a="1"/>
  <c r="BA169" i="1" s="1"/>
  <c r="CM165" i="1" a="1"/>
  <c r="CM165" i="1" s="1"/>
  <c r="BD162" i="1" a="1"/>
  <c r="BD162" i="1" s="1"/>
  <c r="BB159" i="1" a="1"/>
  <c r="BB159" i="1" s="1"/>
  <c r="BD158" i="1" a="1"/>
  <c r="BD158" i="1" s="1"/>
  <c r="CL155" i="1" a="1"/>
  <c r="CL155" i="1" s="1"/>
  <c r="BR146" i="1" a="1"/>
  <c r="BR146" i="1" s="1"/>
  <c r="CL144" i="1" a="1"/>
  <c r="CL144" i="1" s="1"/>
  <c r="CL141" i="1" a="1"/>
  <c r="CL141" i="1" s="1"/>
  <c r="CN133" i="1" a="1"/>
  <c r="CN133" i="1" s="1"/>
  <c r="CN127" i="1" a="1"/>
  <c r="CN127" i="1" s="1"/>
  <c r="CA127" i="1" s="1"/>
  <c r="CK113" i="1" a="1"/>
  <c r="CK113" i="1" s="1"/>
  <c r="CN113" i="1" a="1"/>
  <c r="CN113" i="1" s="1"/>
  <c r="BR94" i="1" a="1"/>
  <c r="BR94" i="1" s="1"/>
  <c r="CN89" i="1" a="1"/>
  <c r="CN89" i="1" s="1"/>
  <c r="CK89" i="1" a="1"/>
  <c r="CK89" i="1" s="1"/>
  <c r="AY68" i="1"/>
  <c r="CB68" i="1"/>
  <c r="CK66" i="1" a="1"/>
  <c r="CK66" i="1" s="1"/>
  <c r="CL66" i="1" a="1"/>
  <c r="CL66" i="1" s="1"/>
  <c r="CN66" i="1" a="1"/>
  <c r="CN66" i="1" s="1"/>
  <c r="BA58" i="1" a="1"/>
  <c r="BA58" i="1" s="1"/>
  <c r="BE58" i="1" a="1"/>
  <c r="BE58" i="1" s="1"/>
  <c r="CK54" i="1" a="1"/>
  <c r="CK54" i="1" s="1"/>
  <c r="CL54" i="1" a="1"/>
  <c r="CL54" i="1" s="1"/>
  <c r="CM54" i="1" a="1"/>
  <c r="CM54" i="1" s="1"/>
  <c r="CN54" i="1" a="1"/>
  <c r="CN54" i="1" s="1"/>
  <c r="CK42" i="1" a="1"/>
  <c r="CK42" i="1" s="1"/>
  <c r="CL42" i="1" a="1"/>
  <c r="CL42" i="1" s="1"/>
  <c r="CM42" i="1" a="1"/>
  <c r="CM42" i="1" s="1"/>
  <c r="CN42" i="1" a="1"/>
  <c r="CN42" i="1" s="1"/>
  <c r="BD122" i="1" a="1"/>
  <c r="BD122" i="1" s="1"/>
  <c r="BB109" i="1" a="1"/>
  <c r="BB109" i="1" s="1"/>
  <c r="BO101" i="1" a="1"/>
  <c r="BO101" i="1" s="1"/>
  <c r="BP91" i="1" a="1"/>
  <c r="BP91" i="1" s="1"/>
  <c r="BD67" i="1" a="1"/>
  <c r="BD67" i="1" s="1"/>
  <c r="BC62" i="1" a="1"/>
  <c r="BC62" i="1" s="1"/>
  <c r="BA47" i="1" a="1"/>
  <c r="BA47" i="1" s="1"/>
  <c r="BD37" i="1" a="1"/>
  <c r="BD37" i="1" s="1"/>
  <c r="BR36" i="1" a="1"/>
  <c r="BR36" i="1" s="1"/>
  <c r="CN35" i="1" a="1"/>
  <c r="CN35" i="1" s="1"/>
  <c r="CN32" i="1" a="1"/>
  <c r="CN32" i="1" s="1"/>
  <c r="BB122" i="1" a="1"/>
  <c r="BB122" i="1" s="1"/>
  <c r="CM111" i="1" a="1"/>
  <c r="CM111" i="1" s="1"/>
  <c r="BD102" i="1" a="1"/>
  <c r="BD102" i="1" s="1"/>
  <c r="BR89" i="1" a="1"/>
  <c r="BR89" i="1" s="1"/>
  <c r="CN71" i="1" a="1"/>
  <c r="CN71" i="1" s="1"/>
  <c r="BS70" i="1" a="1"/>
  <c r="BS70" i="1" s="1"/>
  <c r="BB67" i="1" a="1"/>
  <c r="BB67" i="1" s="1"/>
  <c r="BA62" i="1" a="1"/>
  <c r="BA62" i="1" s="1"/>
  <c r="CN60" i="1" a="1"/>
  <c r="CN60" i="1" s="1"/>
  <c r="BR55" i="1" a="1"/>
  <c r="BR55" i="1" s="1"/>
  <c r="BE54" i="1" a="1"/>
  <c r="BE54" i="1" s="1"/>
  <c r="BS43" i="1" a="1"/>
  <c r="BS43" i="1" s="1"/>
  <c r="BO40" i="1" a="1"/>
  <c r="BO40" i="1" s="1"/>
  <c r="BS38" i="1" a="1"/>
  <c r="BS38" i="1" s="1"/>
  <c r="CM35" i="1" a="1"/>
  <c r="CM35" i="1" s="1"/>
  <c r="CA35" i="1"/>
  <c r="AX35" i="1" s="1"/>
  <c r="BQ75" i="1" a="1"/>
  <c r="BQ75" i="1" s="1"/>
  <c r="CB41" i="1"/>
  <c r="BQ38" i="1" a="1"/>
  <c r="BQ38" i="1" s="1"/>
  <c r="BO43" i="1" a="1"/>
  <c r="BO43" i="1" s="1"/>
  <c r="BE34" i="1" a="1"/>
  <c r="BE34" i="1" s="1"/>
  <c r="BB110" i="1" a="1"/>
  <c r="BB110" i="1" s="1"/>
  <c r="CA96" i="1"/>
  <c r="AX96" i="1" s="1"/>
  <c r="BB57" i="1" a="1"/>
  <c r="BB57" i="1" s="1"/>
  <c r="BR50" i="1" a="1"/>
  <c r="BR50" i="1" s="1"/>
  <c r="BQ101" i="1" a="1"/>
  <c r="BQ101" i="1" s="1"/>
  <c r="BQ50" i="1" a="1"/>
  <c r="BQ50" i="1" s="1"/>
  <c r="BP37" i="1" a="1"/>
  <c r="BP37" i="1" s="1"/>
  <c r="CB34" i="1"/>
  <c r="BR867" i="1" a="1"/>
  <c r="BR867" i="1" s="1"/>
  <c r="BS867" i="1" a="1"/>
  <c r="BS867" i="1" s="1"/>
  <c r="BO795" i="1" a="1"/>
  <c r="BO795" i="1" s="1"/>
  <c r="BP795" i="1" a="1"/>
  <c r="BP795" i="1" s="1"/>
  <c r="BR715" i="1" a="1"/>
  <c r="BR715" i="1" s="1"/>
  <c r="BR708" i="1" a="1"/>
  <c r="BR708" i="1" s="1"/>
  <c r="BQ428" i="1" a="1"/>
  <c r="BQ428" i="1" s="1"/>
  <c r="BQ407" i="1" a="1"/>
  <c r="BQ407" i="1" s="1"/>
  <c r="BP405" i="1" a="1"/>
  <c r="BP405" i="1" s="1"/>
  <c r="BS405" i="1" a="1"/>
  <c r="BS405" i="1" s="1"/>
  <c r="BP916" i="1" a="1"/>
  <c r="BP916" i="1" s="1"/>
  <c r="BP863" i="1" a="1"/>
  <c r="BP863" i="1" s="1"/>
  <c r="BO863" i="1" a="1"/>
  <c r="BO863" i="1" s="1"/>
  <c r="BS857" i="1" a="1"/>
  <c r="BS857" i="1" s="1"/>
  <c r="BQ832" i="1" a="1"/>
  <c r="BQ832" i="1" s="1"/>
  <c r="BR831" i="1" a="1"/>
  <c r="BR831" i="1" s="1"/>
  <c r="BR828" i="1" a="1"/>
  <c r="BR828" i="1" s="1"/>
  <c r="BR819" i="1" a="1"/>
  <c r="BR819" i="1" s="1"/>
  <c r="BO819" i="1" a="1"/>
  <c r="BO819" i="1" s="1"/>
  <c r="BQ797" i="1" a="1"/>
  <c r="BQ797" i="1" s="1"/>
  <c r="BS797" i="1" a="1"/>
  <c r="BS797" i="1" s="1"/>
  <c r="BR791" i="1" a="1"/>
  <c r="BR791" i="1" s="1"/>
  <c r="BO781" i="1" a="1"/>
  <c r="BO781" i="1" s="1"/>
  <c r="BS781" i="1" a="1"/>
  <c r="BS781" i="1" s="1"/>
  <c r="BP762" i="1" a="1"/>
  <c r="BP762" i="1" s="1"/>
  <c r="BO762" i="1" a="1"/>
  <c r="BO762" i="1" s="1"/>
  <c r="BR762" i="1" a="1"/>
  <c r="BR762" i="1" s="1"/>
  <c r="BS762" i="1" a="1"/>
  <c r="BS762" i="1" s="1"/>
  <c r="BQ749" i="1" a="1"/>
  <c r="BQ749" i="1" s="1"/>
  <c r="BO749" i="1" a="1"/>
  <c r="BO749" i="1" s="1"/>
  <c r="BS749" i="1" a="1"/>
  <c r="BS749" i="1" s="1"/>
  <c r="BQ724" i="1" a="1"/>
  <c r="BQ724" i="1" s="1"/>
  <c r="BR724" i="1" a="1"/>
  <c r="BR724" i="1" s="1"/>
  <c r="BO720" i="1" a="1"/>
  <c r="BO720" i="1" s="1"/>
  <c r="BP720" i="1" a="1"/>
  <c r="BP720" i="1" s="1"/>
  <c r="BR720" i="1" a="1"/>
  <c r="BR720" i="1" s="1"/>
  <c r="BQ715" i="1" a="1"/>
  <c r="BQ715" i="1" s="1"/>
  <c r="BP714" i="1" a="1"/>
  <c r="BP714" i="1" s="1"/>
  <c r="BO714" i="1" a="1"/>
  <c r="BO714" i="1" s="1"/>
  <c r="BP708" i="1" a="1"/>
  <c r="BP708" i="1" s="1"/>
  <c r="BR688" i="1" a="1"/>
  <c r="BR688" i="1" s="1"/>
  <c r="BQ665" i="1" a="1"/>
  <c r="BQ665" i="1" s="1"/>
  <c r="BP608" i="1" a="1"/>
  <c r="BP608" i="1" s="1"/>
  <c r="BQ608" i="1" a="1"/>
  <c r="BQ608" i="1" s="1"/>
  <c r="BS608" i="1" a="1"/>
  <c r="BS608" i="1" s="1"/>
  <c r="BQ604" i="1" a="1"/>
  <c r="BQ604" i="1" s="1"/>
  <c r="BP604" i="1" a="1"/>
  <c r="BP604" i="1" s="1"/>
  <c r="BS604" i="1" a="1"/>
  <c r="BS604" i="1" s="1"/>
  <c r="BO506" i="1" a="1"/>
  <c r="BO506" i="1" s="1"/>
  <c r="BP506" i="1" a="1"/>
  <c r="BP506" i="1" s="1"/>
  <c r="BQ506" i="1" a="1"/>
  <c r="BQ506" i="1" s="1"/>
  <c r="BQ912" i="1" a="1"/>
  <c r="BQ912" i="1" s="1"/>
  <c r="BO912" i="1" a="1"/>
  <c r="BO912" i="1" s="1"/>
  <c r="BO752" i="1" a="1"/>
  <c r="BO752" i="1" s="1"/>
  <c r="BP752" i="1" a="1"/>
  <c r="BP752" i="1" s="1"/>
  <c r="BP656" i="1" a="1"/>
  <c r="BP656" i="1" s="1"/>
  <c r="BO656" i="1" a="1"/>
  <c r="BO656" i="1" s="1"/>
  <c r="BR656" i="1" a="1"/>
  <c r="BR656" i="1" s="1"/>
  <c r="BQ886" i="1" a="1"/>
  <c r="BQ886" i="1" s="1"/>
  <c r="BP886" i="1" a="1"/>
  <c r="BP886" i="1" s="1"/>
  <c r="BR886" i="1" a="1"/>
  <c r="BR886" i="1" s="1"/>
  <c r="BS886" i="1" a="1"/>
  <c r="BS886" i="1" s="1"/>
  <c r="BQ865" i="1" a="1"/>
  <c r="BQ865" i="1" s="1"/>
  <c r="BR766" i="1" a="1"/>
  <c r="BR766" i="1" s="1"/>
  <c r="BQ684" i="1" a="1"/>
  <c r="BQ684" i="1" s="1"/>
  <c r="BP684" i="1" a="1"/>
  <c r="BP684" i="1" s="1"/>
  <c r="BR684" i="1" a="1"/>
  <c r="BR684" i="1" s="1"/>
  <c r="BO558" i="1" a="1"/>
  <c r="BO558" i="1" s="1"/>
  <c r="BQ558" i="1" a="1"/>
  <c r="BQ558" i="1" s="1"/>
  <c r="BR558" i="1" a="1"/>
  <c r="BR558" i="1" s="1"/>
  <c r="BP1001" i="1" a="1"/>
  <c r="BP1001" i="1" s="1"/>
  <c r="BP938" i="1" a="1"/>
  <c r="BP938" i="1" s="1"/>
  <c r="BO900" i="1" a="1"/>
  <c r="BO900" i="1" s="1"/>
  <c r="BR857" i="1" a="1"/>
  <c r="BR857" i="1" s="1"/>
  <c r="BQ828" i="1" a="1"/>
  <c r="BQ828" i="1" s="1"/>
  <c r="BS727" i="1" a="1"/>
  <c r="BS727" i="1" s="1"/>
  <c r="BR700" i="1" a="1"/>
  <c r="BR700" i="1" s="1"/>
  <c r="BR1023" i="1" a="1"/>
  <c r="BR1023" i="1" s="1"/>
  <c r="BP1017" i="1" a="1"/>
  <c r="BP1017" i="1" s="1"/>
  <c r="BS1011" i="1" a="1"/>
  <c r="BS1011" i="1" s="1"/>
  <c r="BO1009" i="1" a="1"/>
  <c r="BO1009" i="1" s="1"/>
  <c r="BP1007" i="1" a="1"/>
  <c r="BP1007" i="1" s="1"/>
  <c r="BS989" i="1" a="1"/>
  <c r="BS989" i="1" s="1"/>
  <c r="BR985" i="1" a="1"/>
  <c r="BR985" i="1" s="1"/>
  <c r="BQ978" i="1" a="1"/>
  <c r="BQ978" i="1" s="1"/>
  <c r="BS959" i="1" a="1"/>
  <c r="BS959" i="1" s="1"/>
  <c r="BQ954" i="1" a="1"/>
  <c r="BQ954" i="1" s="1"/>
  <c r="BQ953" i="1" a="1"/>
  <c r="BQ953" i="1" s="1"/>
  <c r="BP948" i="1" a="1"/>
  <c r="BP948" i="1" s="1"/>
  <c r="BO944" i="1" a="1"/>
  <c r="BO944" i="1" s="1"/>
  <c r="BS940" i="1" a="1"/>
  <c r="BS940" i="1" s="1"/>
  <c r="BO938" i="1" a="1"/>
  <c r="BO938" i="1" s="1"/>
  <c r="BP918" i="1" a="1"/>
  <c r="BP918" i="1" s="1"/>
  <c r="BP890" i="1" a="1"/>
  <c r="BP890" i="1" s="1"/>
  <c r="BO886" i="1" a="1"/>
  <c r="BO886" i="1" s="1"/>
  <c r="BR873" i="1" a="1"/>
  <c r="BR873" i="1" s="1"/>
  <c r="BO811" i="1" a="1"/>
  <c r="BO811" i="1" s="1"/>
  <c r="BS811" i="1" a="1"/>
  <c r="BS811" i="1" s="1"/>
  <c r="BQ803" i="1" a="1"/>
  <c r="BQ803" i="1" s="1"/>
  <c r="BQ792" i="1" a="1"/>
  <c r="BQ792" i="1" s="1"/>
  <c r="BO739" i="1" a="1"/>
  <c r="BO739" i="1" s="1"/>
  <c r="BQ739" i="1" a="1"/>
  <c r="BQ739" i="1" s="1"/>
  <c r="BR731" i="1" a="1"/>
  <c r="BR731" i="1" s="1"/>
  <c r="BP730" i="1" a="1"/>
  <c r="BP730" i="1" s="1"/>
  <c r="BO730" i="1" a="1"/>
  <c r="BO730" i="1" s="1"/>
  <c r="BO719" i="1" a="1"/>
  <c r="BO719" i="1" s="1"/>
  <c r="BP719" i="1" a="1"/>
  <c r="BP719" i="1" s="1"/>
  <c r="BR719" i="1" a="1"/>
  <c r="BR719" i="1" s="1"/>
  <c r="BS719" i="1" a="1"/>
  <c r="BS719" i="1" s="1"/>
  <c r="BP690" i="1" a="1"/>
  <c r="BP690" i="1" s="1"/>
  <c r="BQ690" i="1" a="1"/>
  <c r="BQ690" i="1" s="1"/>
  <c r="BS690" i="1" a="1"/>
  <c r="BS690" i="1" s="1"/>
  <c r="BQ216" i="1" a="1"/>
  <c r="BQ216" i="1" s="1"/>
  <c r="BQ1023" i="1" a="1"/>
  <c r="BQ1023" i="1" s="1"/>
  <c r="BR989" i="1" a="1"/>
  <c r="BR989" i="1" s="1"/>
  <c r="BR959" i="1" a="1"/>
  <c r="BR959" i="1" s="1"/>
  <c r="BO918" i="1" a="1"/>
  <c r="BO918" i="1" s="1"/>
  <c r="BR843" i="1" a="1"/>
  <c r="BR843" i="1" s="1"/>
  <c r="BO768" i="1" a="1"/>
  <c r="BO768" i="1" s="1"/>
  <c r="BR768" i="1" a="1"/>
  <c r="BR768" i="1" s="1"/>
  <c r="BO763" i="1" a="1"/>
  <c r="BO763" i="1" s="1"/>
  <c r="BQ763" i="1" a="1"/>
  <c r="BQ763" i="1" s="1"/>
  <c r="BR763" i="1" a="1"/>
  <c r="BR763" i="1" s="1"/>
  <c r="BQ762" i="1" a="1"/>
  <c r="BQ762" i="1" s="1"/>
  <c r="BQ759" i="1" a="1"/>
  <c r="BQ759" i="1" s="1"/>
  <c r="BP759" i="1" a="1"/>
  <c r="BP759" i="1" s="1"/>
  <c r="BR759" i="1" a="1"/>
  <c r="BR759" i="1" s="1"/>
  <c r="BO738" i="1" a="1"/>
  <c r="BO738" i="1" s="1"/>
  <c r="BR727" i="1" a="1"/>
  <c r="BR727" i="1" s="1"/>
  <c r="BQ643" i="1" a="1"/>
  <c r="BQ643" i="1" s="1"/>
  <c r="BS643" i="1" a="1"/>
  <c r="BS643" i="1" s="1"/>
  <c r="BQ613" i="1" a="1"/>
  <c r="BQ613" i="1" s="1"/>
  <c r="BS613" i="1" a="1"/>
  <c r="BS613" i="1" s="1"/>
  <c r="BO613" i="1" a="1"/>
  <c r="BO613" i="1" s="1"/>
  <c r="BR613" i="1" a="1"/>
  <c r="BR613" i="1" s="1"/>
  <c r="BQ589" i="1" a="1"/>
  <c r="BQ589" i="1" s="1"/>
  <c r="BP589" i="1" a="1"/>
  <c r="BP589" i="1" s="1"/>
  <c r="BR589" i="1" a="1"/>
  <c r="BR589" i="1" s="1"/>
  <c r="BS589" i="1" a="1"/>
  <c r="BS589" i="1" s="1"/>
  <c r="BQ313" i="1" a="1"/>
  <c r="BQ313" i="1" s="1"/>
  <c r="BO313" i="1" a="1"/>
  <c r="BO313" i="1" s="1"/>
  <c r="BS313" i="1" a="1"/>
  <c r="BS313" i="1" s="1"/>
  <c r="BR661" i="1" a="1"/>
  <c r="BR661" i="1" s="1"/>
  <c r="BP661" i="1" a="1"/>
  <c r="BP661" i="1" s="1"/>
  <c r="BQ661" i="1" a="1"/>
  <c r="BQ661" i="1" s="1"/>
  <c r="BR645" i="1" a="1"/>
  <c r="BR645" i="1" s="1"/>
  <c r="BO645" i="1" a="1"/>
  <c r="BO645" i="1" s="1"/>
  <c r="BQ890" i="1" a="1"/>
  <c r="BQ890" i="1" s="1"/>
  <c r="BR890" i="1" a="1"/>
  <c r="BR890" i="1" s="1"/>
  <c r="BO867" i="1" a="1"/>
  <c r="BO867" i="1" s="1"/>
  <c r="BQ850" i="1" a="1"/>
  <c r="BQ850" i="1" s="1"/>
  <c r="BR826" i="1" a="1"/>
  <c r="BR826" i="1" s="1"/>
  <c r="BQ825" i="1" a="1"/>
  <c r="BQ825" i="1" s="1"/>
  <c r="BP825" i="1" a="1"/>
  <c r="BP825" i="1" s="1"/>
  <c r="BO803" i="1" a="1"/>
  <c r="BO803" i="1" s="1"/>
  <c r="BP803" i="1" a="1"/>
  <c r="BP803" i="1" s="1"/>
  <c r="BR786" i="1" a="1"/>
  <c r="BR786" i="1" s="1"/>
  <c r="BO779" i="1" a="1"/>
  <c r="BO779" i="1" s="1"/>
  <c r="BQ779" i="1" a="1"/>
  <c r="BQ779" i="1" s="1"/>
  <c r="BR779" i="1" a="1"/>
  <c r="BR779" i="1" s="1"/>
  <c r="BQ765" i="1" a="1"/>
  <c r="BQ765" i="1" s="1"/>
  <c r="BS765" i="1" a="1"/>
  <c r="BS765" i="1" s="1"/>
  <c r="BP722" i="1" a="1"/>
  <c r="BP722" i="1" s="1"/>
  <c r="BO722" i="1" a="1"/>
  <c r="BO722" i="1" s="1"/>
  <c r="BP648" i="1" a="1"/>
  <c r="BP648" i="1" s="1"/>
  <c r="BR648" i="1" a="1"/>
  <c r="BR648" i="1" s="1"/>
  <c r="BS648" i="1" a="1"/>
  <c r="BS648" i="1" s="1"/>
  <c r="BR588" i="1" a="1"/>
  <c r="BR588" i="1" s="1"/>
  <c r="BS588" i="1" a="1"/>
  <c r="BS588" i="1" s="1"/>
  <c r="BQ457" i="1" a="1"/>
  <c r="BQ457" i="1" s="1"/>
  <c r="BS457" i="1" a="1"/>
  <c r="BS457" i="1" s="1"/>
  <c r="BP457" i="1" a="1"/>
  <c r="BP457" i="1" s="1"/>
  <c r="BQ451" i="1" a="1"/>
  <c r="BQ451" i="1" s="1"/>
  <c r="BP1019" i="1" a="1"/>
  <c r="BP1019" i="1" s="1"/>
  <c r="BP1011" i="1" a="1"/>
  <c r="BP1011" i="1" s="1"/>
  <c r="BR1005" i="1" a="1"/>
  <c r="BR1005" i="1" s="1"/>
  <c r="BP1003" i="1" a="1"/>
  <c r="BP1003" i="1" s="1"/>
  <c r="BQ994" i="1" a="1"/>
  <c r="BQ994" i="1" s="1"/>
  <c r="BR981" i="1" a="1"/>
  <c r="BR981" i="1" s="1"/>
  <c r="BS975" i="1" a="1"/>
  <c r="BS975" i="1" s="1"/>
  <c r="BS967" i="1" a="1"/>
  <c r="BS967" i="1" s="1"/>
  <c r="BP959" i="1" a="1"/>
  <c r="BP959" i="1" s="1"/>
  <c r="BP940" i="1" a="1"/>
  <c r="BP940" i="1" s="1"/>
  <c r="BQ884" i="1" a="1"/>
  <c r="BQ884" i="1" s="1"/>
  <c r="BO884" i="1" a="1"/>
  <c r="BO884" i="1" s="1"/>
  <c r="BQ849" i="1" a="1"/>
  <c r="BQ849" i="1" s="1"/>
  <c r="BP849" i="1" a="1"/>
  <c r="BP849" i="1" s="1"/>
  <c r="BP847" i="1" a="1"/>
  <c r="BP847" i="1" s="1"/>
  <c r="BO847" i="1" a="1"/>
  <c r="BO847" i="1" s="1"/>
  <c r="BP846" i="1" a="1"/>
  <c r="BP846" i="1" s="1"/>
  <c r="BO846" i="1" a="1"/>
  <c r="BO846" i="1" s="1"/>
  <c r="BR794" i="1" a="1"/>
  <c r="BR794" i="1" s="1"/>
  <c r="BS794" i="1" a="1"/>
  <c r="BS794" i="1" s="1"/>
  <c r="BP792" i="1" a="1"/>
  <c r="BP792" i="1" s="1"/>
  <c r="BO773" i="1" a="1"/>
  <c r="BO773" i="1" s="1"/>
  <c r="BS747" i="1" a="1"/>
  <c r="BS747" i="1" s="1"/>
  <c r="BP747" i="1" a="1"/>
  <c r="BP747" i="1" s="1"/>
  <c r="BQ727" i="1" a="1"/>
  <c r="BQ727" i="1" s="1"/>
  <c r="BR726" i="1" a="1"/>
  <c r="BR726" i="1" s="1"/>
  <c r="BO726" i="1" a="1"/>
  <c r="BO726" i="1" s="1"/>
  <c r="BQ726" i="1" a="1"/>
  <c r="BQ726" i="1" s="1"/>
  <c r="BS714" i="1" a="1"/>
  <c r="BS714" i="1" s="1"/>
  <c r="BQ710" i="1" a="1"/>
  <c r="BQ710" i="1" s="1"/>
  <c r="BS670" i="1" a="1"/>
  <c r="BS670" i="1" s="1"/>
  <c r="BP536" i="1" a="1"/>
  <c r="BP536" i="1" s="1"/>
  <c r="BR354" i="1" a="1"/>
  <c r="BR354" i="1" s="1"/>
  <c r="BO354" i="1" a="1"/>
  <c r="BO354" i="1" s="1"/>
  <c r="BS354" i="1" a="1"/>
  <c r="BS354" i="1" s="1"/>
  <c r="BP330" i="1" a="1"/>
  <c r="BP330" i="1" s="1"/>
  <c r="BO330" i="1" a="1"/>
  <c r="BO330" i="1" s="1"/>
  <c r="BS330" i="1" a="1"/>
  <c r="BS330" i="1" s="1"/>
  <c r="BO384" i="1" a="1"/>
  <c r="BO384" i="1" s="1"/>
  <c r="BP384" i="1" a="1"/>
  <c r="BP384" i="1" s="1"/>
  <c r="BQ384" i="1" a="1"/>
  <c r="BQ384" i="1" s="1"/>
  <c r="BS384" i="1" a="1"/>
  <c r="BS384" i="1" s="1"/>
  <c r="BR384" i="1" a="1"/>
  <c r="BR384" i="1" s="1"/>
  <c r="BP912" i="1" a="1"/>
  <c r="BP912" i="1" s="1"/>
  <c r="BS890" i="1" a="1"/>
  <c r="BS890" i="1" s="1"/>
  <c r="BQ873" i="1" a="1"/>
  <c r="BQ873" i="1" s="1"/>
  <c r="BP873" i="1" a="1"/>
  <c r="BP873" i="1" s="1"/>
  <c r="BQ786" i="1" a="1"/>
  <c r="BQ786" i="1" s="1"/>
  <c r="BO1011" i="1" a="1"/>
  <c r="BO1011" i="1" s="1"/>
  <c r="BR1001" i="1" a="1"/>
  <c r="BR1001" i="1" s="1"/>
  <c r="BQ975" i="1" a="1"/>
  <c r="BQ975" i="1" s="1"/>
  <c r="BR967" i="1" a="1"/>
  <c r="BR967" i="1" s="1"/>
  <c r="BR963" i="1" a="1"/>
  <c r="BR963" i="1" s="1"/>
  <c r="BQ962" i="1" a="1"/>
  <c r="BQ962" i="1" s="1"/>
  <c r="BO940" i="1" a="1"/>
  <c r="BO940" i="1" s="1"/>
  <c r="BS932" i="1" a="1"/>
  <c r="BS932" i="1" s="1"/>
  <c r="BS928" i="1" a="1"/>
  <c r="BS928" i="1" s="1"/>
  <c r="BR906" i="1" a="1"/>
  <c r="BR906" i="1" s="1"/>
  <c r="BP906" i="1" a="1"/>
  <c r="BP906" i="1" s="1"/>
  <c r="BO904" i="1" a="1"/>
  <c r="BO904" i="1" s="1"/>
  <c r="BS904" i="1" a="1"/>
  <c r="BS904" i="1" s="1"/>
  <c r="BP871" i="1" a="1"/>
  <c r="BP871" i="1" s="1"/>
  <c r="BR871" i="1" a="1"/>
  <c r="BR871" i="1" s="1"/>
  <c r="BS871" i="1" a="1"/>
  <c r="BS871" i="1" s="1"/>
  <c r="BQ867" i="1" a="1"/>
  <c r="BQ867" i="1" s="1"/>
  <c r="BP838" i="1" a="1"/>
  <c r="BP838" i="1" s="1"/>
  <c r="BS838" i="1" a="1"/>
  <c r="BS838" i="1" s="1"/>
  <c r="BR810" i="1" a="1"/>
  <c r="BR810" i="1" s="1"/>
  <c r="BS808" i="1" a="1"/>
  <c r="BS808" i="1" s="1"/>
  <c r="BR747" i="1" a="1"/>
  <c r="BR747" i="1" s="1"/>
  <c r="BP739" i="1" a="1"/>
  <c r="BP739" i="1" s="1"/>
  <c r="BP727" i="1" a="1"/>
  <c r="BP727" i="1" s="1"/>
  <c r="BS722" i="1" a="1"/>
  <c r="BS722" i="1" s="1"/>
  <c r="BR683" i="1" a="1"/>
  <c r="BR683" i="1" s="1"/>
  <c r="BP683" i="1" a="1"/>
  <c r="BP683" i="1" s="1"/>
  <c r="BO602" i="1" a="1"/>
  <c r="BO602" i="1" s="1"/>
  <c r="BP602" i="1" a="1"/>
  <c r="BP602" i="1" s="1"/>
  <c r="BS602" i="1" a="1"/>
  <c r="BS602" i="1" s="1"/>
  <c r="BQ502" i="1" a="1"/>
  <c r="BQ502" i="1" s="1"/>
  <c r="BP502" i="1" a="1"/>
  <c r="BP502" i="1" s="1"/>
  <c r="BR502" i="1" a="1"/>
  <c r="BR502" i="1" s="1"/>
  <c r="BS502" i="1" a="1"/>
  <c r="BS502" i="1" s="1"/>
  <c r="BS653" i="1" a="1"/>
  <c r="BS653" i="1" s="1"/>
  <c r="BP642" i="1" a="1"/>
  <c r="BP642" i="1" s="1"/>
  <c r="BQ634" i="1" a="1"/>
  <c r="BQ634" i="1" s="1"/>
  <c r="BS634" i="1" a="1"/>
  <c r="BS634" i="1" s="1"/>
  <c r="BQ565" i="1" a="1"/>
  <c r="BQ565" i="1" s="1"/>
  <c r="BR565" i="1" a="1"/>
  <c r="BR565" i="1" s="1"/>
  <c r="BP429" i="1" a="1"/>
  <c r="BP429" i="1" s="1"/>
  <c r="BQ364" i="1" a="1"/>
  <c r="BQ364" i="1" s="1"/>
  <c r="BS364" i="1" a="1"/>
  <c r="BS364" i="1" s="1"/>
  <c r="BR364" i="1" a="1"/>
  <c r="BR364" i="1" s="1"/>
  <c r="BQ306" i="1" a="1"/>
  <c r="BQ306" i="1" s="1"/>
  <c r="BS306" i="1" a="1"/>
  <c r="BS306" i="1" s="1"/>
  <c r="BP285" i="1" a="1"/>
  <c r="BP285" i="1" s="1"/>
  <c r="BR285" i="1" a="1"/>
  <c r="BR285" i="1" s="1"/>
  <c r="BQ274" i="1" a="1"/>
  <c r="BQ274" i="1" s="1"/>
  <c r="BR274" i="1" a="1"/>
  <c r="BR274" i="1" s="1"/>
  <c r="BO185" i="1" a="1"/>
  <c r="BO185" i="1" s="1"/>
  <c r="BP185" i="1" a="1"/>
  <c r="BP185" i="1" s="1"/>
  <c r="BQ185" i="1" a="1"/>
  <c r="BQ185" i="1" s="1"/>
  <c r="BP161" i="1" a="1"/>
  <c r="BP161" i="1" s="1"/>
  <c r="BQ156" i="1" a="1"/>
  <c r="BQ156" i="1" s="1"/>
  <c r="BP156" i="1" a="1"/>
  <c r="BP156" i="1" s="1"/>
  <c r="BO851" i="1" a="1"/>
  <c r="BO851" i="1" s="1"/>
  <c r="BO813" i="1" a="1"/>
  <c r="BO813" i="1" s="1"/>
  <c r="BO653" i="1" a="1"/>
  <c r="BO653" i="1" s="1"/>
  <c r="BP650" i="1" a="1"/>
  <c r="BP650" i="1" s="1"/>
  <c r="BO642" i="1" a="1"/>
  <c r="BO642" i="1" s="1"/>
  <c r="BQ635" i="1" a="1"/>
  <c r="BQ635" i="1" s="1"/>
  <c r="BS635" i="1" a="1"/>
  <c r="BS635" i="1" s="1"/>
  <c r="BO635" i="1" a="1"/>
  <c r="BO635" i="1" s="1"/>
  <c r="BR556" i="1" a="1"/>
  <c r="BR556" i="1" s="1"/>
  <c r="BQ556" i="1" a="1"/>
  <c r="BQ556" i="1" s="1"/>
  <c r="BS556" i="1" a="1"/>
  <c r="BS556" i="1" s="1"/>
  <c r="BQ529" i="1" a="1"/>
  <c r="BQ529" i="1" s="1"/>
  <c r="BP529" i="1" a="1"/>
  <c r="BP529" i="1" s="1"/>
  <c r="BS529" i="1" a="1"/>
  <c r="BS529" i="1" s="1"/>
  <c r="BP504" i="1" a="1"/>
  <c r="BP504" i="1" s="1"/>
  <c r="BO504" i="1" a="1"/>
  <c r="BO504" i="1" s="1"/>
  <c r="BQ504" i="1" a="1"/>
  <c r="BQ504" i="1" s="1"/>
  <c r="BQ485" i="1" a="1"/>
  <c r="BQ485" i="1" s="1"/>
  <c r="BO161" i="1" a="1"/>
  <c r="BO161" i="1" s="1"/>
  <c r="BO854" i="1" a="1"/>
  <c r="BO854" i="1" s="1"/>
  <c r="BO718" i="1" a="1"/>
  <c r="BO718" i="1" s="1"/>
  <c r="BS703" i="1" a="1"/>
  <c r="BS703" i="1" s="1"/>
  <c r="BQ702" i="1" a="1"/>
  <c r="BQ702" i="1" s="1"/>
  <c r="BO699" i="1" a="1"/>
  <c r="BO699" i="1" s="1"/>
  <c r="BO691" i="1" a="1"/>
  <c r="BO691" i="1" s="1"/>
  <c r="BS669" i="1" a="1"/>
  <c r="BS669" i="1" s="1"/>
  <c r="BO650" i="1" a="1"/>
  <c r="BO650" i="1" s="1"/>
  <c r="BQ637" i="1" a="1"/>
  <c r="BQ637" i="1" s="1"/>
  <c r="BP453" i="1" a="1"/>
  <c r="BP453" i="1" s="1"/>
  <c r="BQ453" i="1" a="1"/>
  <c r="BQ453" i="1" s="1"/>
  <c r="BQ307" i="1" a="1"/>
  <c r="BQ307" i="1" s="1"/>
  <c r="BP307" i="1" a="1"/>
  <c r="BP307" i="1" s="1"/>
  <c r="BR268" i="1" a="1"/>
  <c r="BR268" i="1" s="1"/>
  <c r="BP268" i="1" a="1"/>
  <c r="BP268" i="1" s="1"/>
  <c r="BR186" i="1" a="1"/>
  <c r="BR186" i="1" s="1"/>
  <c r="BS823" i="1" a="1"/>
  <c r="BS823" i="1" s="1"/>
  <c r="BR804" i="1" a="1"/>
  <c r="BR804" i="1" s="1"/>
  <c r="BS734" i="1" a="1"/>
  <c r="BS734" i="1" s="1"/>
  <c r="BR703" i="1" a="1"/>
  <c r="BR703" i="1" s="1"/>
  <c r="BO702" i="1" a="1"/>
  <c r="BO702" i="1" s="1"/>
  <c r="BP692" i="1" a="1"/>
  <c r="BP692" i="1" s="1"/>
  <c r="BR680" i="1" a="1"/>
  <c r="BR680" i="1" s="1"/>
  <c r="BS675" i="1" a="1"/>
  <c r="BS675" i="1" s="1"/>
  <c r="BP669" i="1" a="1"/>
  <c r="BP669" i="1" s="1"/>
  <c r="BS659" i="1" a="1"/>
  <c r="BS659" i="1" s="1"/>
  <c r="BP644" i="1" a="1"/>
  <c r="BP644" i="1" s="1"/>
  <c r="BO637" i="1" a="1"/>
  <c r="BO637" i="1" s="1"/>
  <c r="BR630" i="1" a="1"/>
  <c r="BR630" i="1" s="1"/>
  <c r="BS627" i="1" a="1"/>
  <c r="BS627" i="1" s="1"/>
  <c r="BQ597" i="1" a="1"/>
  <c r="BQ597" i="1" s="1"/>
  <c r="BP597" i="1" a="1"/>
  <c r="BP597" i="1" s="1"/>
  <c r="BS597" i="1" a="1"/>
  <c r="BS597" i="1" s="1"/>
  <c r="BP570" i="1" a="1"/>
  <c r="BP570" i="1" s="1"/>
  <c r="BR300" i="1" a="1"/>
  <c r="BR300" i="1" s="1"/>
  <c r="BQ300" i="1" a="1"/>
  <c r="BQ300" i="1" s="1"/>
  <c r="BP300" i="1" a="1"/>
  <c r="BP300" i="1" s="1"/>
  <c r="BQ283" i="1" a="1"/>
  <c r="BQ283" i="1" s="1"/>
  <c r="BR276" i="1" a="1"/>
  <c r="BR276" i="1" s="1"/>
  <c r="BO276" i="1" a="1"/>
  <c r="BO276" i="1" s="1"/>
  <c r="BQ167" i="1" a="1"/>
  <c r="BQ167" i="1" s="1"/>
  <c r="BR675" i="1" a="1"/>
  <c r="BR675" i="1" s="1"/>
  <c r="BO669" i="1" a="1"/>
  <c r="BO669" i="1" s="1"/>
  <c r="BP660" i="1" a="1"/>
  <c r="BP660" i="1" s="1"/>
  <c r="BP636" i="1" a="1"/>
  <c r="BP636" i="1" s="1"/>
  <c r="BQ594" i="1" a="1"/>
  <c r="BQ594" i="1" s="1"/>
  <c r="BP594" i="1" a="1"/>
  <c r="BP594" i="1" s="1"/>
  <c r="BR594" i="1" a="1"/>
  <c r="BR594" i="1" s="1"/>
  <c r="BQ557" i="1" a="1"/>
  <c r="BQ557" i="1" s="1"/>
  <c r="BR557" i="1" a="1"/>
  <c r="BR557" i="1" s="1"/>
  <c r="BP538" i="1" a="1"/>
  <c r="BP538" i="1" s="1"/>
  <c r="BQ538" i="1" a="1"/>
  <c r="BQ538" i="1" s="1"/>
  <c r="BS442" i="1" a="1"/>
  <c r="BS442" i="1" s="1"/>
  <c r="BP442" i="1" a="1"/>
  <c r="BP442" i="1" s="1"/>
  <c r="BR442" i="1" a="1"/>
  <c r="BR442" i="1" s="1"/>
  <c r="BR432" i="1" a="1"/>
  <c r="BR432" i="1" s="1"/>
  <c r="BQ415" i="1" a="1"/>
  <c r="BQ415" i="1" s="1"/>
  <c r="BQ404" i="1" a="1"/>
  <c r="BQ404" i="1" s="1"/>
  <c r="BP404" i="1" a="1"/>
  <c r="BP404" i="1" s="1"/>
  <c r="BS404" i="1" a="1"/>
  <c r="BS404" i="1" s="1"/>
  <c r="BP375" i="1" a="1"/>
  <c r="BP375" i="1" s="1"/>
  <c r="BS375" i="1" a="1"/>
  <c r="BS375" i="1" s="1"/>
  <c r="BR334" i="1" a="1"/>
  <c r="BR334" i="1" s="1"/>
  <c r="BP210" i="1" a="1"/>
  <c r="BP210" i="1" s="1"/>
  <c r="BO210" i="1" a="1"/>
  <c r="BO210" i="1" s="1"/>
  <c r="BO59" i="1" a="1"/>
  <c r="BO59" i="1" s="1"/>
  <c r="BQ59" i="1" a="1"/>
  <c r="BQ59" i="1" s="1"/>
  <c r="BR59" i="1" a="1"/>
  <c r="BR59" i="1" s="1"/>
  <c r="BS59" i="1" a="1"/>
  <c r="BS59" i="1" s="1"/>
  <c r="BS898" i="1" a="1"/>
  <c r="BS898" i="1" s="1"/>
  <c r="BO894" i="1" a="1"/>
  <c r="BO894" i="1" s="1"/>
  <c r="BQ859" i="1" a="1"/>
  <c r="BQ859" i="1" s="1"/>
  <c r="BO855" i="1" a="1"/>
  <c r="BO855" i="1" s="1"/>
  <c r="BS851" i="1" a="1"/>
  <c r="BS851" i="1" s="1"/>
  <c r="BS839" i="1" a="1"/>
  <c r="BS839" i="1" s="1"/>
  <c r="BQ836" i="1" a="1"/>
  <c r="BQ836" i="1" s="1"/>
  <c r="BP835" i="1" a="1"/>
  <c r="BP835" i="1" s="1"/>
  <c r="BQ806" i="1" a="1"/>
  <c r="BQ806" i="1" s="1"/>
  <c r="BS800" i="1" a="1"/>
  <c r="BS800" i="1" s="1"/>
  <c r="BS798" i="1" a="1"/>
  <c r="BS798" i="1" s="1"/>
  <c r="BO751" i="1" a="1"/>
  <c r="BO751" i="1" s="1"/>
  <c r="BR743" i="1" a="1"/>
  <c r="BR743" i="1" s="1"/>
  <c r="BS741" i="1" a="1"/>
  <c r="BS741" i="1" s="1"/>
  <c r="BR712" i="1" a="1"/>
  <c r="BR712" i="1" s="1"/>
  <c r="BP711" i="1" a="1"/>
  <c r="BP711" i="1" s="1"/>
  <c r="BP703" i="1" a="1"/>
  <c r="BP703" i="1" s="1"/>
  <c r="BO678" i="1" a="1"/>
  <c r="BO678" i="1" s="1"/>
  <c r="BR635" i="1" a="1"/>
  <c r="BR635" i="1" s="1"/>
  <c r="BP632" i="1" a="1"/>
  <c r="BP632" i="1" s="1"/>
  <c r="BO632" i="1" a="1"/>
  <c r="BO632" i="1" s="1"/>
  <c r="BQ622" i="1" a="1"/>
  <c r="BQ622" i="1" s="1"/>
  <c r="BR622" i="1" a="1"/>
  <c r="BR622" i="1" s="1"/>
  <c r="BP532" i="1" a="1"/>
  <c r="BP532" i="1" s="1"/>
  <c r="BQ532" i="1" a="1"/>
  <c r="BQ532" i="1" s="1"/>
  <c r="BR532" i="1" a="1"/>
  <c r="BR532" i="1" s="1"/>
  <c r="BQ526" i="1" a="1"/>
  <c r="BQ526" i="1" s="1"/>
  <c r="BP526" i="1" a="1"/>
  <c r="BP526" i="1" s="1"/>
  <c r="BR526" i="1" a="1"/>
  <c r="BR526" i="1" s="1"/>
  <c r="BS526" i="1" a="1"/>
  <c r="BS526" i="1" s="1"/>
  <c r="BR514" i="1" a="1"/>
  <c r="BR514" i="1" s="1"/>
  <c r="BO512" i="1" a="1"/>
  <c r="BO512" i="1" s="1"/>
  <c r="BP342" i="1" a="1"/>
  <c r="BP342" i="1" s="1"/>
  <c r="BO342" i="1" a="1"/>
  <c r="BO342" i="1" s="1"/>
  <c r="BQ342" i="1" a="1"/>
  <c r="BQ342" i="1" s="1"/>
  <c r="BR342" i="1" a="1"/>
  <c r="BR342" i="1" s="1"/>
  <c r="BO301" i="1" a="1"/>
  <c r="BO301" i="1" s="1"/>
  <c r="BQ301" i="1" a="1"/>
  <c r="BQ301" i="1" s="1"/>
  <c r="BR301" i="1" a="1"/>
  <c r="BR301" i="1" s="1"/>
  <c r="BO300" i="1" a="1"/>
  <c r="BO300" i="1" s="1"/>
  <c r="BR226" i="1" a="1"/>
  <c r="BR226" i="1" s="1"/>
  <c r="BP226" i="1" a="1"/>
  <c r="BP226" i="1" s="1"/>
  <c r="BP214" i="1" a="1"/>
  <c r="BP214" i="1" s="1"/>
  <c r="BR522" i="1" a="1"/>
  <c r="BR522" i="1" s="1"/>
  <c r="BO520" i="1" a="1"/>
  <c r="BO520" i="1" s="1"/>
  <c r="BO392" i="1" a="1"/>
  <c r="BO392" i="1" s="1"/>
  <c r="BR331" i="1" a="1"/>
  <c r="BR331" i="1" s="1"/>
  <c r="BS290" i="1" a="1"/>
  <c r="BS290" i="1" s="1"/>
  <c r="BO235" i="1" a="1"/>
  <c r="BO235" i="1" s="1"/>
  <c r="BQ230" i="1" a="1"/>
  <c r="BQ230" i="1" s="1"/>
  <c r="BS203" i="1" a="1"/>
  <c r="BS203" i="1" s="1"/>
  <c r="BQ170" i="1" a="1"/>
  <c r="BQ170" i="1" s="1"/>
  <c r="BR119" i="1" a="1"/>
  <c r="BR119" i="1" s="1"/>
  <c r="BP612" i="1" a="1"/>
  <c r="BP612" i="1" s="1"/>
  <c r="BS573" i="1" a="1"/>
  <c r="BS573" i="1" s="1"/>
  <c r="BQ552" i="1" a="1"/>
  <c r="BQ552" i="1" s="1"/>
  <c r="BR537" i="1" a="1"/>
  <c r="BR537" i="1" s="1"/>
  <c r="BR524" i="1" a="1"/>
  <c r="BR524" i="1" s="1"/>
  <c r="BS510" i="1" a="1"/>
  <c r="BS510" i="1" s="1"/>
  <c r="BS505" i="1" a="1"/>
  <c r="BS505" i="1" s="1"/>
  <c r="BQ492" i="1" a="1"/>
  <c r="BQ492" i="1" s="1"/>
  <c r="BS491" i="1" a="1"/>
  <c r="BS491" i="1" s="1"/>
  <c r="BP484" i="1" a="1"/>
  <c r="BP484" i="1" s="1"/>
  <c r="BR465" i="1" a="1"/>
  <c r="BR465" i="1" s="1"/>
  <c r="BQ460" i="1" a="1"/>
  <c r="BQ460" i="1" s="1"/>
  <c r="BO439" i="1" a="1"/>
  <c r="BO439" i="1" s="1"/>
  <c r="BR431" i="1" a="1"/>
  <c r="BR431" i="1" s="1"/>
  <c r="BR418" i="1" a="1"/>
  <c r="BR418" i="1" s="1"/>
  <c r="BR410" i="1" a="1"/>
  <c r="BR410" i="1" s="1"/>
  <c r="BS397" i="1" a="1"/>
  <c r="BS397" i="1" s="1"/>
  <c r="BO394" i="1" a="1"/>
  <c r="BO394" i="1" s="1"/>
  <c r="BO376" i="1" a="1"/>
  <c r="BO376" i="1" s="1"/>
  <c r="BO372" i="1" a="1"/>
  <c r="BO372" i="1" s="1"/>
  <c r="BQ368" i="1" a="1"/>
  <c r="BQ368" i="1" s="1"/>
  <c r="BR347" i="1" a="1"/>
  <c r="BR347" i="1" s="1"/>
  <c r="BP341" i="1" a="1"/>
  <c r="BP341" i="1" s="1"/>
  <c r="BP323" i="1" a="1"/>
  <c r="BP323" i="1" s="1"/>
  <c r="BP315" i="1" a="1"/>
  <c r="BP315" i="1" s="1"/>
  <c r="BO293" i="1" a="1"/>
  <c r="BO293" i="1" s="1"/>
  <c r="BQ284" i="1" a="1"/>
  <c r="BQ284" i="1" s="1"/>
  <c r="BQ275" i="1" a="1"/>
  <c r="BQ275" i="1" s="1"/>
  <c r="BQ254" i="1" a="1"/>
  <c r="BQ254" i="1" s="1"/>
  <c r="BP250" i="1" a="1"/>
  <c r="BP250" i="1" s="1"/>
  <c r="BR243" i="1" a="1"/>
  <c r="BR243" i="1" s="1"/>
  <c r="BO224" i="1" a="1"/>
  <c r="BO224" i="1" s="1"/>
  <c r="BP215" i="1" a="1"/>
  <c r="BP215" i="1" s="1"/>
  <c r="BO158" i="1" a="1"/>
  <c r="BO158" i="1" s="1"/>
  <c r="BR609" i="1" a="1"/>
  <c r="BR609" i="1" s="1"/>
  <c r="BR573" i="1" a="1"/>
  <c r="BR573" i="1" s="1"/>
  <c r="BS564" i="1" a="1"/>
  <c r="BS564" i="1" s="1"/>
  <c r="BO524" i="1" a="1"/>
  <c r="BO524" i="1" s="1"/>
  <c r="BS516" i="1" a="1"/>
  <c r="BS516" i="1" s="1"/>
  <c r="BR510" i="1" a="1"/>
  <c r="BR510" i="1" s="1"/>
  <c r="BR505" i="1" a="1"/>
  <c r="BR505" i="1" s="1"/>
  <c r="BQ491" i="1" a="1"/>
  <c r="BQ491" i="1" s="1"/>
  <c r="BO447" i="1" a="1"/>
  <c r="BO447" i="1" s="1"/>
  <c r="BO431" i="1" a="1"/>
  <c r="BO431" i="1" s="1"/>
  <c r="BO418" i="1" a="1"/>
  <c r="BO418" i="1" s="1"/>
  <c r="BO410" i="1" a="1"/>
  <c r="BO410" i="1" s="1"/>
  <c r="BR397" i="1" a="1"/>
  <c r="BR397" i="1" s="1"/>
  <c r="BS392" i="1" a="1"/>
  <c r="BS392" i="1" s="1"/>
  <c r="BO341" i="1" a="1"/>
  <c r="BO341" i="1" s="1"/>
  <c r="BO323" i="1" a="1"/>
  <c r="BO323" i="1" s="1"/>
  <c r="BO315" i="1" a="1"/>
  <c r="BO315" i="1" s="1"/>
  <c r="BP308" i="1" a="1"/>
  <c r="BP308" i="1" s="1"/>
  <c r="BP284" i="1" a="1"/>
  <c r="BP284" i="1" s="1"/>
  <c r="BP269" i="1" a="1"/>
  <c r="BP269" i="1" s="1"/>
  <c r="BP207" i="1" a="1"/>
  <c r="BP207" i="1" s="1"/>
  <c r="BQ201" i="1" a="1"/>
  <c r="BQ201" i="1" s="1"/>
  <c r="BQ178" i="1" a="1"/>
  <c r="BQ178" i="1" s="1"/>
  <c r="BR157" i="1" a="1"/>
  <c r="BR157" i="1" s="1"/>
  <c r="BR100" i="1" a="1"/>
  <c r="BR100" i="1" s="1"/>
  <c r="BQ100" i="1" a="1"/>
  <c r="BQ100" i="1" s="1"/>
  <c r="BQ81" i="1" a="1"/>
  <c r="BQ81" i="1" s="1"/>
  <c r="BP81" i="1" a="1"/>
  <c r="BP81" i="1" s="1"/>
  <c r="BP619" i="1" a="1"/>
  <c r="BP619" i="1" s="1"/>
  <c r="BQ609" i="1" a="1"/>
  <c r="BQ609" i="1" s="1"/>
  <c r="BQ564" i="1" a="1"/>
  <c r="BQ564" i="1" s="1"/>
  <c r="BP537" i="1" a="1"/>
  <c r="BP537" i="1" s="1"/>
  <c r="BR516" i="1" a="1"/>
  <c r="BR516" i="1" s="1"/>
  <c r="BP510" i="1" a="1"/>
  <c r="BP510" i="1" s="1"/>
  <c r="BP492" i="1" a="1"/>
  <c r="BP492" i="1" s="1"/>
  <c r="BO491" i="1" a="1"/>
  <c r="BO491" i="1" s="1"/>
  <c r="BP477" i="1" a="1"/>
  <c r="BP477" i="1" s="1"/>
  <c r="BP412" i="1" a="1"/>
  <c r="BP412" i="1" s="1"/>
  <c r="BQ397" i="1" a="1"/>
  <c r="BQ397" i="1" s="1"/>
  <c r="BR392" i="1" a="1"/>
  <c r="BR392" i="1" s="1"/>
  <c r="BO368" i="1" a="1"/>
  <c r="BO368" i="1" s="1"/>
  <c r="BO349" i="1" a="1"/>
  <c r="BO349" i="1" s="1"/>
  <c r="BQ344" i="1" a="1"/>
  <c r="BQ344" i="1" s="1"/>
  <c r="BO269" i="1" a="1"/>
  <c r="BO269" i="1" s="1"/>
  <c r="BO260" i="1" a="1"/>
  <c r="BO260" i="1" s="1"/>
  <c r="BR49" i="1" a="1"/>
  <c r="BR49" i="1" s="1"/>
  <c r="BP49" i="1" a="1"/>
  <c r="BP49" i="1" s="1"/>
  <c r="BO619" i="1" a="1"/>
  <c r="BO619" i="1" s="1"/>
  <c r="BS596" i="1" a="1"/>
  <c r="BS596" i="1" s="1"/>
  <c r="BS592" i="1" a="1"/>
  <c r="BS592" i="1" s="1"/>
  <c r="BR566" i="1" a="1"/>
  <c r="BR566" i="1" s="1"/>
  <c r="BP564" i="1" a="1"/>
  <c r="BP564" i="1" s="1"/>
  <c r="BR560" i="1" a="1"/>
  <c r="BR560" i="1" s="1"/>
  <c r="BO542" i="1" a="1"/>
  <c r="BO542" i="1" s="1"/>
  <c r="BO516" i="1" a="1"/>
  <c r="BO516" i="1" s="1"/>
  <c r="BR479" i="1" a="1"/>
  <c r="BR479" i="1" s="1"/>
  <c r="BQ430" i="1" a="1"/>
  <c r="BQ430" i="1" s="1"/>
  <c r="BR424" i="1" a="1"/>
  <c r="BR424" i="1" s="1"/>
  <c r="BO402" i="1" a="1"/>
  <c r="BO402" i="1" s="1"/>
  <c r="BQ392" i="1" a="1"/>
  <c r="BQ392" i="1" s="1"/>
  <c r="BP370" i="1" a="1"/>
  <c r="BP370" i="1" s="1"/>
  <c r="BO346" i="1" a="1"/>
  <c r="BO346" i="1" s="1"/>
  <c r="BR319" i="1" a="1"/>
  <c r="BR319" i="1" s="1"/>
  <c r="BS65" i="1" a="1"/>
  <c r="BS65" i="1" s="1"/>
  <c r="BR540" i="1" a="1"/>
  <c r="BR540" i="1" s="1"/>
  <c r="BS450" i="1" a="1"/>
  <c r="BS450" i="1" s="1"/>
  <c r="BP392" i="1" a="1"/>
  <c r="BP392" i="1" s="1"/>
  <c r="BQ329" i="1" a="1"/>
  <c r="BQ329" i="1" s="1"/>
  <c r="BP154" i="1" a="1"/>
  <c r="BP154" i="1" s="1"/>
  <c r="BQ154" i="1" a="1"/>
  <c r="BQ154" i="1" s="1"/>
  <c r="BS154" i="1" a="1"/>
  <c r="BS154" i="1" s="1"/>
  <c r="BQ66" i="1" a="1"/>
  <c r="BQ66" i="1" s="1"/>
  <c r="BR66" i="1" a="1"/>
  <c r="BR66" i="1" s="1"/>
  <c r="BP126" i="1" a="1"/>
  <c r="BP126" i="1" s="1"/>
  <c r="BP123" i="1" a="1"/>
  <c r="BP123" i="1" s="1"/>
  <c r="BP112" i="1" a="1"/>
  <c r="BP112" i="1" s="1"/>
  <c r="BS88" i="1" a="1"/>
  <c r="BS88" i="1" s="1"/>
  <c r="BQ83" i="1" a="1"/>
  <c r="BQ83" i="1" s="1"/>
  <c r="BQ74" i="1" a="1"/>
  <c r="BQ74" i="1" s="1"/>
  <c r="BS72" i="1" a="1"/>
  <c r="BS72" i="1" s="1"/>
  <c r="BP55" i="1" a="1"/>
  <c r="BP55" i="1" s="1"/>
  <c r="BR45" i="1" a="1"/>
  <c r="BR45" i="1" s="1"/>
  <c r="BP38" i="1" a="1"/>
  <c r="BP38" i="1" s="1"/>
  <c r="BO145" i="1" a="1"/>
  <c r="BO145" i="1" s="1"/>
  <c r="BP111" i="1" a="1"/>
  <c r="BP111" i="1" s="1"/>
  <c r="BS95" i="1" a="1"/>
  <c r="BS95" i="1" s="1"/>
  <c r="BS90" i="1" a="1"/>
  <c r="BS90" i="1" s="1"/>
  <c r="BO88" i="1" a="1"/>
  <c r="BO88" i="1" s="1"/>
  <c r="BQ82" i="1" a="1"/>
  <c r="BQ82" i="1" s="1"/>
  <c r="BR78" i="1" a="1"/>
  <c r="BR78" i="1" s="1"/>
  <c r="BQ72" i="1" a="1"/>
  <c r="BQ72" i="1" s="1"/>
  <c r="BQ45" i="1" a="1"/>
  <c r="BQ45" i="1" s="1"/>
  <c r="BO144" i="1" a="1"/>
  <c r="BO144" i="1" s="1"/>
  <c r="BR132" i="1" a="1"/>
  <c r="BR132" i="1" s="1"/>
  <c r="BR95" i="1" a="1"/>
  <c r="BR95" i="1" s="1"/>
  <c r="BO90" i="1" a="1"/>
  <c r="BO90" i="1" s="1"/>
  <c r="BS36" i="1" a="1"/>
  <c r="BS36" i="1" s="1"/>
  <c r="BP80" i="1" a="1"/>
  <c r="BP80" i="1" s="1"/>
  <c r="BP45" i="1" a="1"/>
  <c r="BP45" i="1" s="1"/>
  <c r="BS153" i="1" a="1"/>
  <c r="BS153" i="1" s="1"/>
  <c r="BP134" i="1" a="1"/>
  <c r="BP134" i="1" s="1"/>
  <c r="BQ76" i="1" a="1"/>
  <c r="BQ76" i="1" s="1"/>
  <c r="BS71" i="1" a="1"/>
  <c r="BS71" i="1" s="1"/>
  <c r="BP54" i="1" a="1"/>
  <c r="BP54" i="1" s="1"/>
  <c r="BS47" i="1" a="1"/>
  <c r="BS47" i="1" s="1"/>
  <c r="BO45" i="1" a="1"/>
  <c r="BO45" i="1" s="1"/>
  <c r="BP43" i="1" a="1"/>
  <c r="BP43" i="1" s="1"/>
  <c r="BQ37" i="1" a="1"/>
  <c r="BQ37" i="1" s="1"/>
  <c r="BQ36" i="1" a="1"/>
  <c r="BQ36" i="1" s="1"/>
  <c r="BO148" i="1" a="1"/>
  <c r="BO148" i="1" s="1"/>
  <c r="BO153" i="1" a="1"/>
  <c r="BO153" i="1" s="1"/>
  <c r="BP89" i="1" a="1"/>
  <c r="BP89" i="1" s="1"/>
  <c r="BS33" i="1" a="1"/>
  <c r="BS33" i="1" s="1"/>
  <c r="CB1011" i="1"/>
  <c r="AY1011" i="1"/>
  <c r="AY1021" i="1"/>
  <c r="CB1021" i="1"/>
  <c r="CB1003" i="1"/>
  <c r="AY1003" i="1"/>
  <c r="BL28" i="1"/>
  <c r="CN1023" i="1" a="1"/>
  <c r="CN1023" i="1" s="1"/>
  <c r="BS1023" i="1" a="1"/>
  <c r="BS1023" i="1" s="1"/>
  <c r="BS1022" i="1" a="1"/>
  <c r="BS1022" i="1" s="1"/>
  <c r="BE1020" i="1" a="1"/>
  <c r="BE1020" i="1" s="1"/>
  <c r="BR1019" i="1" a="1"/>
  <c r="BR1019" i="1" s="1"/>
  <c r="CL1018" i="1" a="1"/>
  <c r="CL1018" i="1" s="1"/>
  <c r="BS1017" i="1" a="1"/>
  <c r="BS1017" i="1" s="1"/>
  <c r="BP1016" i="1" a="1"/>
  <c r="BP1016" i="1" s="1"/>
  <c r="CK1014" i="1" a="1"/>
  <c r="CK1014" i="1" s="1"/>
  <c r="BD1011" i="1" a="1"/>
  <c r="BD1011" i="1" s="1"/>
  <c r="CL1008" i="1" a="1"/>
  <c r="CL1008" i="1" s="1"/>
  <c r="CB1008" i="1"/>
  <c r="BO1005" i="1" a="1"/>
  <c r="BO1005" i="1" s="1"/>
  <c r="BA1005" i="1" a="1"/>
  <c r="BA1005" i="1" s="1"/>
  <c r="CK1004" i="1" a="1"/>
  <c r="CK1004" i="1" s="1"/>
  <c r="BQ1002" i="1" a="1"/>
  <c r="BQ1002" i="1" s="1"/>
  <c r="BS1001" i="1" a="1"/>
  <c r="BS1001" i="1" s="1"/>
  <c r="BP999" i="1" a="1"/>
  <c r="BP999" i="1" s="1"/>
  <c r="BQ997" i="1" a="1"/>
  <c r="BQ997" i="1" s="1"/>
  <c r="CM993" i="1" a="1"/>
  <c r="CM993" i="1" s="1"/>
  <c r="BQ993" i="1" a="1"/>
  <c r="BQ993" i="1" s="1"/>
  <c r="BS991" i="1" a="1"/>
  <c r="BS991" i="1" s="1"/>
  <c r="CL990" i="1" a="1"/>
  <c r="CL990" i="1" s="1"/>
  <c r="BA990" i="1" a="1"/>
  <c r="BA990" i="1" s="1"/>
  <c r="BE989" i="1" a="1"/>
  <c r="BE989" i="1" s="1"/>
  <c r="CN988" i="1" a="1"/>
  <c r="CN988" i="1" s="1"/>
  <c r="CA988" i="1" s="1"/>
  <c r="AX988" i="1" s="1"/>
  <c r="BO987" i="1" a="1"/>
  <c r="BO987" i="1" s="1"/>
  <c r="BO983" i="1" a="1"/>
  <c r="BO983" i="1" s="1"/>
  <c r="BO981" i="1" a="1"/>
  <c r="BO981" i="1" s="1"/>
  <c r="BS979" i="1" a="1"/>
  <c r="BS979" i="1" s="1"/>
  <c r="CM977" i="1" a="1"/>
  <c r="CM977" i="1" s="1"/>
  <c r="BO977" i="1" a="1"/>
  <c r="BO977" i="1" s="1"/>
  <c r="CK976" i="1" a="1"/>
  <c r="CK976" i="1" s="1"/>
  <c r="CL974" i="1" a="1"/>
  <c r="CL974" i="1" s="1"/>
  <c r="BA974" i="1" a="1"/>
  <c r="BA974" i="1" s="1"/>
  <c r="BE973" i="1" a="1"/>
  <c r="BE973" i="1" s="1"/>
  <c r="CN972" i="1" a="1"/>
  <c r="CN972" i="1" s="1"/>
  <c r="CA972" i="1" s="1"/>
  <c r="BP971" i="1" a="1"/>
  <c r="BP971" i="1" s="1"/>
  <c r="CK970" i="1" a="1"/>
  <c r="CK970" i="1" s="1"/>
  <c r="BD967" i="1" a="1"/>
  <c r="BD967" i="1" s="1"/>
  <c r="BP965" i="1" a="1"/>
  <c r="BP965" i="1" s="1"/>
  <c r="BQ965" i="1" a="1"/>
  <c r="BQ965" i="1" s="1"/>
  <c r="BR965" i="1" a="1"/>
  <c r="BR965" i="1" s="1"/>
  <c r="BS965" i="1" a="1"/>
  <c r="BS965" i="1" s="1"/>
  <c r="BC964" i="1" a="1"/>
  <c r="BC964" i="1" s="1"/>
  <c r="BA964" i="1" a="1"/>
  <c r="BA964" i="1" s="1"/>
  <c r="BD958" i="1" a="1"/>
  <c r="BD958" i="1" s="1"/>
  <c r="CM956" i="1" a="1"/>
  <c r="CM956" i="1" s="1"/>
  <c r="CA956" i="1" s="1"/>
  <c r="AX956" i="1" s="1"/>
  <c r="CB955" i="1"/>
  <c r="AY955" i="1"/>
  <c r="CL933" i="1" a="1"/>
  <c r="CL933" i="1" s="1"/>
  <c r="CM933" i="1" a="1"/>
  <c r="CM933" i="1" s="1"/>
  <c r="CN933" i="1" a="1"/>
  <c r="CN933" i="1" s="1"/>
  <c r="CK933" i="1" a="1"/>
  <c r="CK933" i="1" s="1"/>
  <c r="CL919" i="1" a="1"/>
  <c r="CL919" i="1" s="1"/>
  <c r="CM919" i="1" a="1"/>
  <c r="CM919" i="1" s="1"/>
  <c r="CN919" i="1" a="1"/>
  <c r="CN919" i="1" s="1"/>
  <c r="CK919" i="1" a="1"/>
  <c r="CK919" i="1" s="1"/>
  <c r="BL27" i="1"/>
  <c r="BQ1022" i="1" a="1"/>
  <c r="BQ1022" i="1" s="1"/>
  <c r="BC1021" i="1" a="1"/>
  <c r="BC1021" i="1" s="1"/>
  <c r="BQ1019" i="1" a="1"/>
  <c r="BQ1019" i="1" s="1"/>
  <c r="CK1018" i="1" a="1"/>
  <c r="CK1018" i="1" s="1"/>
  <c r="BQ1015" i="1" a="1"/>
  <c r="BQ1015" i="1" s="1"/>
  <c r="CK1008" i="1" a="1"/>
  <c r="CK1008" i="1" s="1"/>
  <c r="BD1003" i="1" a="1"/>
  <c r="BD1003" i="1" s="1"/>
  <c r="BO999" i="1" a="1"/>
  <c r="BO999" i="1" s="1"/>
  <c r="BO997" i="1" a="1"/>
  <c r="BO997" i="1" s="1"/>
  <c r="BP993" i="1" a="1"/>
  <c r="BP993" i="1" s="1"/>
  <c r="BR991" i="1" a="1"/>
  <c r="BR991" i="1" s="1"/>
  <c r="CK990" i="1" a="1"/>
  <c r="CK990" i="1" s="1"/>
  <c r="BQ986" i="1" a="1"/>
  <c r="BQ986" i="1" s="1"/>
  <c r="BS985" i="1" a="1"/>
  <c r="BS985" i="1" s="1"/>
  <c r="BD983" i="1" a="1"/>
  <c r="BD983" i="1" s="1"/>
  <c r="BE982" i="1" a="1"/>
  <c r="BE982" i="1" s="1"/>
  <c r="BE980" i="1" a="1"/>
  <c r="BE980" i="1" s="1"/>
  <c r="BR979" i="1" a="1"/>
  <c r="BR979" i="1" s="1"/>
  <c r="BB979" i="1" a="1"/>
  <c r="BB979" i="1" s="1"/>
  <c r="CK974" i="1" a="1"/>
  <c r="CK974" i="1" s="1"/>
  <c r="BS973" i="1" a="1"/>
  <c r="BS973" i="1" s="1"/>
  <c r="BC966" i="1" a="1"/>
  <c r="BC966" i="1" s="1"/>
  <c r="BD966" i="1" a="1"/>
  <c r="BD966" i="1" s="1"/>
  <c r="CK962" i="1" a="1"/>
  <c r="CK962" i="1" s="1"/>
  <c r="CL962" i="1" a="1"/>
  <c r="CL962" i="1" s="1"/>
  <c r="CM962" i="1" a="1"/>
  <c r="CM962" i="1" s="1"/>
  <c r="CN962" i="1" a="1"/>
  <c r="CN962" i="1" s="1"/>
  <c r="BE1013" i="1" a="1"/>
  <c r="BE1013" i="1" s="1"/>
  <c r="BD999" i="1" a="1"/>
  <c r="BD999" i="1" s="1"/>
  <c r="BE998" i="1" a="1"/>
  <c r="BE998" i="1" s="1"/>
  <c r="AY995" i="1"/>
  <c r="BQ991" i="1" a="1"/>
  <c r="BQ991" i="1" s="1"/>
  <c r="BD987" i="1" a="1"/>
  <c r="BD987" i="1" s="1"/>
  <c r="CN982" i="1" a="1"/>
  <c r="CN982" i="1" s="1"/>
  <c r="BD980" i="1" a="1"/>
  <c r="BD980" i="1" s="1"/>
  <c r="BQ979" i="1" a="1"/>
  <c r="BQ979" i="1" s="1"/>
  <c r="BO971" i="1" a="1"/>
  <c r="BO971" i="1" s="1"/>
  <c r="BB966" i="1" a="1"/>
  <c r="BB966" i="1" s="1"/>
  <c r="BR961" i="1" a="1"/>
  <c r="BR961" i="1" s="1"/>
  <c r="BO961" i="1" a="1"/>
  <c r="BO961" i="1" s="1"/>
  <c r="BP961" i="1" a="1"/>
  <c r="BP961" i="1" s="1"/>
  <c r="CL956" i="1" a="1"/>
  <c r="CL956" i="1" s="1"/>
  <c r="CN956" i="1" a="1"/>
  <c r="CN956" i="1" s="1"/>
  <c r="BO27" i="1" a="1"/>
  <c r="BO27" i="1" s="1"/>
  <c r="BP1023" i="1" a="1"/>
  <c r="BP1023" i="1" s="1"/>
  <c r="BP1020" i="1" a="1"/>
  <c r="BP1020" i="1" s="1"/>
  <c r="BO1019" i="1" a="1"/>
  <c r="BO1019" i="1" s="1"/>
  <c r="CN1016" i="1" a="1"/>
  <c r="CN1016" i="1" s="1"/>
  <c r="BA1013" i="1" a="1"/>
  <c r="BA1013" i="1" s="1"/>
  <c r="CM1010" i="1" a="1"/>
  <c r="CM1010" i="1" s="1"/>
  <c r="BS1009" i="1" a="1"/>
  <c r="BS1009" i="1" s="1"/>
  <c r="CL1006" i="1" a="1"/>
  <c r="CL1006" i="1" s="1"/>
  <c r="CA1006" i="1" s="1"/>
  <c r="CB1006" i="1"/>
  <c r="BS1003" i="1" a="1"/>
  <c r="BS1003" i="1" s="1"/>
  <c r="BB1003" i="1" a="1"/>
  <c r="BB1003" i="1" s="1"/>
  <c r="CM1002" i="1" a="1"/>
  <c r="CM1002" i="1" s="1"/>
  <c r="BD1002" i="1" a="1"/>
  <c r="BD1002" i="1" s="1"/>
  <c r="CM1000" i="1" a="1"/>
  <c r="CM1000" i="1" s="1"/>
  <c r="CN998" i="1" a="1"/>
  <c r="CN998" i="1" s="1"/>
  <c r="BD998" i="1" a="1"/>
  <c r="BD998" i="1" s="1"/>
  <c r="BD996" i="1" a="1"/>
  <c r="BD996" i="1" s="1"/>
  <c r="BQ995" i="1" a="1"/>
  <c r="BQ995" i="1" s="1"/>
  <c r="BP991" i="1" a="1"/>
  <c r="BP991" i="1" s="1"/>
  <c r="BQ989" i="1" a="1"/>
  <c r="BQ989" i="1" s="1"/>
  <c r="BQ985" i="1" a="1"/>
  <c r="BQ985" i="1" s="1"/>
  <c r="BS983" i="1" a="1"/>
  <c r="BS983" i="1" s="1"/>
  <c r="BB983" i="1" a="1"/>
  <c r="BB983" i="1" s="1"/>
  <c r="CM982" i="1" a="1"/>
  <c r="CM982" i="1" s="1"/>
  <c r="BB982" i="1" a="1"/>
  <c r="BB982" i="1" s="1"/>
  <c r="BA980" i="1" a="1"/>
  <c r="BA980" i="1" s="1"/>
  <c r="BP979" i="1" a="1"/>
  <c r="BP979" i="1" s="1"/>
  <c r="BO975" i="1" a="1"/>
  <c r="BO975" i="1" s="1"/>
  <c r="BQ973" i="1" a="1"/>
  <c r="BQ973" i="1" s="1"/>
  <c r="CM969" i="1" a="1"/>
  <c r="CM969" i="1" s="1"/>
  <c r="BQ969" i="1" a="1"/>
  <c r="BQ969" i="1" s="1"/>
  <c r="CM968" i="1" a="1"/>
  <c r="CM968" i="1" s="1"/>
  <c r="CN966" i="1" a="1"/>
  <c r="CN966" i="1" s="1"/>
  <c r="BA966" i="1" a="1"/>
  <c r="BA966" i="1" s="1"/>
  <c r="BS963" i="1" a="1"/>
  <c r="BS963" i="1" s="1"/>
  <c r="BO963" i="1" a="1"/>
  <c r="BO963" i="1" s="1"/>
  <c r="BC958" i="1" a="1"/>
  <c r="BC958" i="1" s="1"/>
  <c r="BA958" i="1" a="1"/>
  <c r="BA958" i="1" s="1"/>
  <c r="BE947" i="1" a="1"/>
  <c r="BE947" i="1" s="1"/>
  <c r="BD947" i="1" a="1"/>
  <c r="BD947" i="1" s="1"/>
  <c r="BS930" i="1" a="1"/>
  <c r="BS930" i="1" s="1"/>
  <c r="BO930" i="1" a="1"/>
  <c r="BO930" i="1" s="1"/>
  <c r="BP930" i="1" a="1"/>
  <c r="BP930" i="1" s="1"/>
  <c r="BR930" i="1" a="1"/>
  <c r="BR930" i="1" s="1"/>
  <c r="BQ930" i="1" a="1"/>
  <c r="BQ930" i="1" s="1"/>
  <c r="CA927" i="1"/>
  <c r="AX927" i="1" s="1"/>
  <c r="BL24" i="1"/>
  <c r="BB1023" i="1" a="1"/>
  <c r="BB1023" i="1" s="1"/>
  <c r="CM1021" i="1" a="1"/>
  <c r="CM1021" i="1" s="1"/>
  <c r="BQ1018" i="1" a="1"/>
  <c r="BQ1018" i="1" s="1"/>
  <c r="BO1015" i="1" a="1"/>
  <c r="BO1015" i="1" s="1"/>
  <c r="BD1015" i="1" a="1"/>
  <c r="BD1015" i="1" s="1"/>
  <c r="BE1012" i="1" a="1"/>
  <c r="BE1012" i="1" s="1"/>
  <c r="CL1010" i="1" a="1"/>
  <c r="CL1010" i="1" s="1"/>
  <c r="CA1010" i="1" s="1"/>
  <c r="BD1010" i="1" a="1"/>
  <c r="BD1010" i="1" s="1"/>
  <c r="BC1008" i="1" a="1"/>
  <c r="BC1008" i="1" s="1"/>
  <c r="BE1004" i="1" a="1"/>
  <c r="BE1004" i="1" s="1"/>
  <c r="BR1003" i="1" a="1"/>
  <c r="BR1003" i="1" s="1"/>
  <c r="CL1002" i="1" a="1"/>
  <c r="CL1002" i="1" s="1"/>
  <c r="CL1000" i="1" a="1"/>
  <c r="CL1000" i="1" s="1"/>
  <c r="BS999" i="1" a="1"/>
  <c r="BS999" i="1" s="1"/>
  <c r="BB999" i="1" a="1"/>
  <c r="BB999" i="1" s="1"/>
  <c r="BB998" i="1" a="1"/>
  <c r="BB998" i="1" s="1"/>
  <c r="BA996" i="1" a="1"/>
  <c r="BA996" i="1" s="1"/>
  <c r="BO991" i="1" a="1"/>
  <c r="BO991" i="1" s="1"/>
  <c r="BO989" i="1" a="1"/>
  <c r="BO989" i="1" s="1"/>
  <c r="BS987" i="1" a="1"/>
  <c r="BS987" i="1" s="1"/>
  <c r="BB987" i="1" a="1"/>
  <c r="BB987" i="1" s="1"/>
  <c r="BD986" i="1" a="1"/>
  <c r="BD986" i="1" s="1"/>
  <c r="BP985" i="1" a="1"/>
  <c r="BP985" i="1" s="1"/>
  <c r="BR983" i="1" a="1"/>
  <c r="BR983" i="1" s="1"/>
  <c r="CL982" i="1" a="1"/>
  <c r="CL982" i="1" s="1"/>
  <c r="BA982" i="1" a="1"/>
  <c r="BA982" i="1" s="1"/>
  <c r="BE981" i="1" a="1"/>
  <c r="BE981" i="1" s="1"/>
  <c r="CN980" i="1" a="1"/>
  <c r="CN980" i="1" s="1"/>
  <c r="BD975" i="1" a="1"/>
  <c r="BD975" i="1" s="1"/>
  <c r="BO973" i="1" a="1"/>
  <c r="BO973" i="1" s="1"/>
  <c r="BD971" i="1" a="1"/>
  <c r="BD971" i="1" s="1"/>
  <c r="BD970" i="1" a="1"/>
  <c r="BD970" i="1" s="1"/>
  <c r="BP969" i="1" a="1"/>
  <c r="BP969" i="1" s="1"/>
  <c r="CL968" i="1" a="1"/>
  <c r="CL968" i="1" s="1"/>
  <c r="BO967" i="1" a="1"/>
  <c r="BO967" i="1" s="1"/>
  <c r="BA967" i="1" a="1"/>
  <c r="BA967" i="1" s="1"/>
  <c r="CL966" i="1" a="1"/>
  <c r="CL966" i="1" s="1"/>
  <c r="BA932" i="1" a="1"/>
  <c r="BA932" i="1" s="1"/>
  <c r="BB932" i="1" a="1"/>
  <c r="BB932" i="1" s="1"/>
  <c r="BD932" i="1" a="1"/>
  <c r="BD932" i="1" s="1"/>
  <c r="BL31" i="1"/>
  <c r="BD1019" i="1" a="1"/>
  <c r="BD1019" i="1" s="1"/>
  <c r="CN1014" i="1" a="1"/>
  <c r="CN1014" i="1" s="1"/>
  <c r="BC1012" i="1" a="1"/>
  <c r="BC1012" i="1" s="1"/>
  <c r="BB1010" i="1" a="1"/>
  <c r="BB1010" i="1" s="1"/>
  <c r="CM1009" i="1" a="1"/>
  <c r="CM1009" i="1" s="1"/>
  <c r="BB1008" i="1" a="1"/>
  <c r="BB1008" i="1" s="1"/>
  <c r="BS1005" i="1" a="1"/>
  <c r="BS1005" i="1" s="1"/>
  <c r="BE1005" i="1" a="1"/>
  <c r="BE1005" i="1" s="1"/>
  <c r="BQ1003" i="1" a="1"/>
  <c r="BQ1003" i="1" s="1"/>
  <c r="BR999" i="1" a="1"/>
  <c r="BR999" i="1" s="1"/>
  <c r="BA998" i="1" a="1"/>
  <c r="BA998" i="1" s="1"/>
  <c r="BE997" i="1" a="1"/>
  <c r="BE997" i="1" s="1"/>
  <c r="BD991" i="1" a="1"/>
  <c r="BD991" i="1" s="1"/>
  <c r="BE990" i="1" a="1"/>
  <c r="BE990" i="1" s="1"/>
  <c r="BE988" i="1" a="1"/>
  <c r="BE988" i="1" s="1"/>
  <c r="BR987" i="1" a="1"/>
  <c r="BR987" i="1" s="1"/>
  <c r="AY987" i="1"/>
  <c r="BO985" i="1" a="1"/>
  <c r="BO985" i="1" s="1"/>
  <c r="BO979" i="1" a="1"/>
  <c r="BO979" i="1" s="1"/>
  <c r="BS977" i="1" a="1"/>
  <c r="BS977" i="1" s="1"/>
  <c r="CN974" i="1" a="1"/>
  <c r="CN974" i="1" s="1"/>
  <c r="BE974" i="1" a="1"/>
  <c r="BE974" i="1" s="1"/>
  <c r="BE972" i="1" a="1"/>
  <c r="BE972" i="1" s="1"/>
  <c r="BS971" i="1" a="1"/>
  <c r="BS971" i="1" s="1"/>
  <c r="CK969" i="1" a="1"/>
  <c r="CK969" i="1" s="1"/>
  <c r="BO969" i="1" a="1"/>
  <c r="BO969" i="1" s="1"/>
  <c r="CK968" i="1" a="1"/>
  <c r="CK968" i="1" s="1"/>
  <c r="CK966" i="1" a="1"/>
  <c r="CK966" i="1" s="1"/>
  <c r="BP957" i="1" a="1"/>
  <c r="BP957" i="1" s="1"/>
  <c r="BO957" i="1" a="1"/>
  <c r="BO957" i="1" s="1"/>
  <c r="BQ957" i="1" a="1"/>
  <c r="BQ957" i="1" s="1"/>
  <c r="BR957" i="1" a="1"/>
  <c r="BR957" i="1" s="1"/>
  <c r="BS957" i="1" a="1"/>
  <c r="BS957" i="1" s="1"/>
  <c r="CB947" i="1"/>
  <c r="AY947" i="1"/>
  <c r="BE945" i="1" a="1"/>
  <c r="BE945" i="1" s="1"/>
  <c r="BB945" i="1" a="1"/>
  <c r="BB945" i="1" s="1"/>
  <c r="BC945" i="1" a="1"/>
  <c r="BC945" i="1" s="1"/>
  <c r="BD945" i="1" a="1"/>
  <c r="BD945" i="1" s="1"/>
  <c r="CL943" i="1" a="1"/>
  <c r="CL943" i="1" s="1"/>
  <c r="CM943" i="1" a="1"/>
  <c r="CM943" i="1" s="1"/>
  <c r="CN943" i="1" a="1"/>
  <c r="CN943" i="1" s="1"/>
  <c r="CK943" i="1" a="1"/>
  <c r="CK943" i="1" s="1"/>
  <c r="BS920" i="1" a="1"/>
  <c r="BS920" i="1" s="1"/>
  <c r="BO920" i="1" a="1"/>
  <c r="BO920" i="1" s="1"/>
  <c r="BP920" i="1" a="1"/>
  <c r="BP920" i="1" s="1"/>
  <c r="BR920" i="1" a="1"/>
  <c r="BR920" i="1" s="1"/>
  <c r="CL913" i="1" a="1"/>
  <c r="CL913" i="1" s="1"/>
  <c r="CM913" i="1" a="1"/>
  <c r="CM913" i="1" s="1"/>
  <c r="CN913" i="1" a="1"/>
  <c r="CN913" i="1" s="1"/>
  <c r="CK913" i="1" a="1"/>
  <c r="CK913" i="1" s="1"/>
  <c r="CN1018" i="1" a="1"/>
  <c r="CN1018" i="1" s="1"/>
  <c r="CN1008" i="1" a="1"/>
  <c r="CN1008" i="1" s="1"/>
  <c r="BS997" i="1" a="1"/>
  <c r="BS997" i="1" s="1"/>
  <c r="BS993" i="1" a="1"/>
  <c r="BS993" i="1" s="1"/>
  <c r="CN990" i="1" a="1"/>
  <c r="CN990" i="1" s="1"/>
  <c r="BD988" i="1" a="1"/>
  <c r="BD988" i="1" s="1"/>
  <c r="BQ987" i="1" a="1"/>
  <c r="BQ987" i="1" s="1"/>
  <c r="BQ977" i="1" a="1"/>
  <c r="BQ977" i="1" s="1"/>
  <c r="BD972" i="1" a="1"/>
  <c r="BD972" i="1" s="1"/>
  <c r="BR971" i="1" a="1"/>
  <c r="BR971" i="1" s="1"/>
  <c r="BB971" i="1" a="1"/>
  <c r="BB971" i="1" s="1"/>
  <c r="CB921" i="1"/>
  <c r="AY921" i="1"/>
  <c r="BC911" i="1" a="1"/>
  <c r="BC911" i="1" s="1"/>
  <c r="BS908" i="1" a="1"/>
  <c r="BS908" i="1" s="1"/>
  <c r="BO908" i="1" a="1"/>
  <c r="BO908" i="1" s="1"/>
  <c r="BP908" i="1" a="1"/>
  <c r="BP908" i="1" s="1"/>
  <c r="BR908" i="1" a="1"/>
  <c r="BR908" i="1" s="1"/>
  <c r="BQ908" i="1" a="1"/>
  <c r="BQ908" i="1" s="1"/>
  <c r="BC905" i="1" a="1"/>
  <c r="BC905" i="1" s="1"/>
  <c r="BB905" i="1" a="1"/>
  <c r="BB905" i="1" s="1"/>
  <c r="BD905" i="1" a="1"/>
  <c r="BD905" i="1" s="1"/>
  <c r="BL29" i="1"/>
  <c r="CA1022" i="1"/>
  <c r="AX1022" i="1" s="1"/>
  <c r="BB1019" i="1" a="1"/>
  <c r="BB1019" i="1" s="1"/>
  <c r="BQ1010" i="1" a="1"/>
  <c r="BQ1010" i="1" s="1"/>
  <c r="BQ1005" i="1" a="1"/>
  <c r="BQ1005" i="1" s="1"/>
  <c r="CM1004" i="1" a="1"/>
  <c r="CM1004" i="1" s="1"/>
  <c r="CB1004" i="1"/>
  <c r="BR997" i="1" a="1"/>
  <c r="BR997" i="1" s="1"/>
  <c r="BA997" i="1" a="1"/>
  <c r="BA997" i="1" s="1"/>
  <c r="BD995" i="1" a="1"/>
  <c r="BD995" i="1" s="1"/>
  <c r="BB991" i="1" a="1"/>
  <c r="BB991" i="1" s="1"/>
  <c r="BB990" i="1" a="1"/>
  <c r="BB990" i="1" s="1"/>
  <c r="BA988" i="1" a="1"/>
  <c r="BA988" i="1" s="1"/>
  <c r="BQ981" i="1" a="1"/>
  <c r="BQ981" i="1" s="1"/>
  <c r="BD979" i="1" a="1"/>
  <c r="BD979" i="1" s="1"/>
  <c r="BP977" i="1" a="1"/>
  <c r="BP977" i="1" s="1"/>
  <c r="CL976" i="1" a="1"/>
  <c r="CL976" i="1" s="1"/>
  <c r="BB974" i="1" a="1"/>
  <c r="BB974" i="1" s="1"/>
  <c r="BA972" i="1" a="1"/>
  <c r="BA972" i="1" s="1"/>
  <c r="BQ970" i="1" a="1"/>
  <c r="BQ970" i="1" s="1"/>
  <c r="BQ963" i="1" a="1"/>
  <c r="BQ963" i="1" s="1"/>
  <c r="BE958" i="1" a="1"/>
  <c r="BE958" i="1" s="1"/>
  <c r="CL923" i="1" a="1"/>
  <c r="CL923" i="1" s="1"/>
  <c r="CM923" i="1" a="1"/>
  <c r="CM923" i="1" s="1"/>
  <c r="CN923" i="1" a="1"/>
  <c r="CN923" i="1" s="1"/>
  <c r="CK923" i="1" a="1"/>
  <c r="CK923" i="1" s="1"/>
  <c r="BS953" i="1" a="1"/>
  <c r="BS953" i="1" s="1"/>
  <c r="BE950" i="1" a="1"/>
  <c r="BE950" i="1" s="1"/>
  <c r="BQ926" i="1" a="1"/>
  <c r="BQ926" i="1" s="1"/>
  <c r="BQ916" i="1" a="1"/>
  <c r="BQ916" i="1" s="1"/>
  <c r="BQ906" i="1" a="1"/>
  <c r="BQ906" i="1" s="1"/>
  <c r="BB904" i="1" a="1"/>
  <c r="BB904" i="1" s="1"/>
  <c r="BQ902" i="1" a="1"/>
  <c r="BQ902" i="1" s="1"/>
  <c r="BD901" i="1" a="1"/>
  <c r="BD901" i="1" s="1"/>
  <c r="BP900" i="1" a="1"/>
  <c r="BP900" i="1" s="1"/>
  <c r="CK895" i="1" a="1"/>
  <c r="CK895" i="1" s="1"/>
  <c r="BP894" i="1" a="1"/>
  <c r="BP894" i="1" s="1"/>
  <c r="BR882" i="1" a="1"/>
  <c r="BR882" i="1" s="1"/>
  <c r="CK878" i="1" a="1"/>
  <c r="CK878" i="1" s="1"/>
  <c r="BR876" i="1" a="1"/>
  <c r="BR876" i="1" s="1"/>
  <c r="CK875" i="1" a="1"/>
  <c r="CK875" i="1" s="1"/>
  <c r="CK874" i="1" a="1"/>
  <c r="CK874" i="1" s="1"/>
  <c r="BP872" i="1" a="1"/>
  <c r="BP872" i="1" s="1"/>
  <c r="BE872" i="1" a="1"/>
  <c r="BE872" i="1" s="1"/>
  <c r="CL863" i="1" a="1"/>
  <c r="CL863" i="1" s="1"/>
  <c r="BR860" i="1" a="1"/>
  <c r="BR860" i="1" s="1"/>
  <c r="BR858" i="1" a="1"/>
  <c r="BR858" i="1" s="1"/>
  <c r="BQ858" i="1" a="1"/>
  <c r="BQ858" i="1" s="1"/>
  <c r="CK854" i="1" a="1"/>
  <c r="CK854" i="1" s="1"/>
  <c r="BO787" i="1" a="1"/>
  <c r="BO787" i="1" s="1"/>
  <c r="BR787" i="1" a="1"/>
  <c r="BR787" i="1" s="1"/>
  <c r="BP787" i="1" a="1"/>
  <c r="BP787" i="1" s="1"/>
  <c r="CL785" i="1" a="1"/>
  <c r="CL785" i="1" s="1"/>
  <c r="CM785" i="1" a="1"/>
  <c r="CM785" i="1" s="1"/>
  <c r="CN785" i="1" a="1"/>
  <c r="CN785" i="1" s="1"/>
  <c r="CK785" i="1" a="1"/>
  <c r="CK785" i="1" s="1"/>
  <c r="CA785" i="1" s="1"/>
  <c r="BQ775" i="1" a="1"/>
  <c r="BQ775" i="1" s="1"/>
  <c r="BR775" i="1" a="1"/>
  <c r="BR775" i="1" s="1"/>
  <c r="BS775" i="1" a="1"/>
  <c r="BS775" i="1" s="1"/>
  <c r="BP775" i="1" a="1"/>
  <c r="BP775" i="1" s="1"/>
  <c r="BO775" i="1" a="1"/>
  <c r="BO775" i="1" s="1"/>
  <c r="BC773" i="1" a="1"/>
  <c r="BC773" i="1" s="1"/>
  <c r="CB751" i="1"/>
  <c r="AY751" i="1"/>
  <c r="BQ882" i="1" a="1"/>
  <c r="BQ882" i="1" s="1"/>
  <c r="BD872" i="1" a="1"/>
  <c r="BD872" i="1" s="1"/>
  <c r="CB859" i="1"/>
  <c r="AY859" i="1"/>
  <c r="BC855" i="1" a="1"/>
  <c r="BC855" i="1" s="1"/>
  <c r="BE855" i="1" a="1"/>
  <c r="BE855" i="1" s="1"/>
  <c r="BA855" i="1" a="1"/>
  <c r="BA855" i="1" s="1"/>
  <c r="CL822" i="1" a="1"/>
  <c r="CL822" i="1" s="1"/>
  <c r="CM822" i="1" a="1"/>
  <c r="CM822" i="1" s="1"/>
  <c r="CN822" i="1" a="1"/>
  <c r="CN822" i="1" s="1"/>
  <c r="CK822" i="1" a="1"/>
  <c r="CK822" i="1" s="1"/>
  <c r="CN816" i="1" a="1"/>
  <c r="CN816" i="1" s="1"/>
  <c r="CM816" i="1" a="1"/>
  <c r="CM816" i="1" s="1"/>
  <c r="CK816" i="1" a="1"/>
  <c r="CK816" i="1" s="1"/>
  <c r="CB802" i="1"/>
  <c r="AY802" i="1"/>
  <c r="BD962" i="1" a="1"/>
  <c r="BD962" i="1" s="1"/>
  <c r="CM960" i="1" a="1"/>
  <c r="CM960" i="1" s="1"/>
  <c r="BO959" i="1" a="1"/>
  <c r="BO959" i="1" s="1"/>
  <c r="BA959" i="1" a="1"/>
  <c r="BA959" i="1" s="1"/>
  <c r="CL958" i="1" a="1"/>
  <c r="CL958" i="1" s="1"/>
  <c r="BQ955" i="1" a="1"/>
  <c r="BQ955" i="1" s="1"/>
  <c r="BD955" i="1" a="1"/>
  <c r="BD955" i="1" s="1"/>
  <c r="CM954" i="1" a="1"/>
  <c r="CM954" i="1" s="1"/>
  <c r="CA954" i="1" s="1"/>
  <c r="AX954" i="1" s="1"/>
  <c r="BD954" i="1" a="1"/>
  <c r="BD954" i="1" s="1"/>
  <c r="BP953" i="1" a="1"/>
  <c r="BP953" i="1" s="1"/>
  <c r="BO951" i="1" a="1"/>
  <c r="BO951" i="1" s="1"/>
  <c r="BB950" i="1" a="1"/>
  <c r="BB950" i="1" s="1"/>
  <c r="BA941" i="1" a="1"/>
  <c r="BA941" i="1" s="1"/>
  <c r="BQ940" i="1" a="1"/>
  <c r="BQ940" i="1" s="1"/>
  <c r="CM937" i="1" a="1"/>
  <c r="CM937" i="1" s="1"/>
  <c r="BR936" i="1" a="1"/>
  <c r="BR936" i="1" s="1"/>
  <c r="BR928" i="1" a="1"/>
  <c r="BR928" i="1" s="1"/>
  <c r="BO926" i="1" a="1"/>
  <c r="BO926" i="1" s="1"/>
  <c r="BA926" i="1" a="1"/>
  <c r="BA926" i="1" s="1"/>
  <c r="CM925" i="1" a="1"/>
  <c r="CM925" i="1" s="1"/>
  <c r="BB925" i="1" a="1"/>
  <c r="BB925" i="1" s="1"/>
  <c r="BQ924" i="1" a="1"/>
  <c r="BQ924" i="1" s="1"/>
  <c r="BO916" i="1" a="1"/>
  <c r="BO916" i="1" s="1"/>
  <c r="CN911" i="1" a="1"/>
  <c r="CN911" i="1" s="1"/>
  <c r="BE910" i="1" a="1"/>
  <c r="BE910" i="1" s="1"/>
  <c r="BO906" i="1" a="1"/>
  <c r="BO906" i="1" s="1"/>
  <c r="CN905" i="1" a="1"/>
  <c r="CN905" i="1" s="1"/>
  <c r="BO902" i="1" a="1"/>
  <c r="BO902" i="1" s="1"/>
  <c r="AY901" i="1"/>
  <c r="BP882" i="1" a="1"/>
  <c r="BP882" i="1" s="1"/>
  <c r="BQ876" i="1" a="1"/>
  <c r="BQ876" i="1" s="1"/>
  <c r="BO875" i="1" a="1"/>
  <c r="BO875" i="1" s="1"/>
  <c r="BQ871" i="1" a="1"/>
  <c r="BQ871" i="1" s="1"/>
  <c r="BS865" i="1" a="1"/>
  <c r="BS865" i="1" s="1"/>
  <c r="CL864" i="1" a="1"/>
  <c r="CL864" i="1" s="1"/>
  <c r="BA863" i="1" a="1"/>
  <c r="BA863" i="1" s="1"/>
  <c r="BB861" i="1" a="1"/>
  <c r="BB861" i="1" s="1"/>
  <c r="BQ860" i="1" a="1"/>
  <c r="BQ860" i="1" s="1"/>
  <c r="BB860" i="1" a="1"/>
  <c r="BB860" i="1" s="1"/>
  <c r="BQ857" i="1" a="1"/>
  <c r="BQ857" i="1" s="1"/>
  <c r="BO857" i="1" a="1"/>
  <c r="BO857" i="1" s="1"/>
  <c r="BB853" i="1" a="1"/>
  <c r="BB853" i="1" s="1"/>
  <c r="BA853" i="1" a="1"/>
  <c r="BA853" i="1" s="1"/>
  <c r="BE853" i="1" a="1"/>
  <c r="BE853" i="1" s="1"/>
  <c r="BO852" i="1" a="1"/>
  <c r="BO852" i="1" s="1"/>
  <c r="BQ852" i="1" a="1"/>
  <c r="BQ852" i="1" s="1"/>
  <c r="BR852" i="1" a="1"/>
  <c r="BR852" i="1" s="1"/>
  <c r="BA851" i="1" a="1"/>
  <c r="BA851" i="1" s="1"/>
  <c r="BD851" i="1" a="1"/>
  <c r="BD851" i="1" s="1"/>
  <c r="CM847" i="1" a="1"/>
  <c r="CM847" i="1" s="1"/>
  <c r="CL847" i="1" a="1"/>
  <c r="CL847" i="1" s="1"/>
  <c r="BB837" i="1" a="1"/>
  <c r="BB837" i="1" s="1"/>
  <c r="BA837" i="1" a="1"/>
  <c r="BA837" i="1" s="1"/>
  <c r="BD837" i="1" a="1"/>
  <c r="BD837" i="1" s="1"/>
  <c r="BE837" i="1" a="1"/>
  <c r="BE837" i="1" s="1"/>
  <c r="BA812" i="1" a="1"/>
  <c r="BA812" i="1" s="1"/>
  <c r="BD812" i="1" a="1"/>
  <c r="BD812" i="1" s="1"/>
  <c r="BE812" i="1" a="1"/>
  <c r="BE812" i="1" s="1"/>
  <c r="AY805" i="1"/>
  <c r="CB805" i="1"/>
  <c r="CM796" i="1" a="1"/>
  <c r="CM796" i="1" s="1"/>
  <c r="CK796" i="1" a="1"/>
  <c r="CK796" i="1" s="1"/>
  <c r="AY777" i="1"/>
  <c r="CB777" i="1"/>
  <c r="BE965" i="1" a="1"/>
  <c r="BE965" i="1" s="1"/>
  <c r="CL961" i="1" a="1"/>
  <c r="CL961" i="1" s="1"/>
  <c r="CL960" i="1" a="1"/>
  <c r="CL960" i="1" s="1"/>
  <c r="BO953" i="1" a="1"/>
  <c r="BO953" i="1" s="1"/>
  <c r="BA950" i="1" a="1"/>
  <c r="BA950" i="1" s="1"/>
  <c r="BP949" i="1" a="1"/>
  <c r="BP949" i="1" s="1"/>
  <c r="AY948" i="1"/>
  <c r="BQ947" i="1" a="1"/>
  <c r="BQ947" i="1" s="1"/>
  <c r="BC946" i="1" a="1"/>
  <c r="BC946" i="1" s="1"/>
  <c r="BD944" i="1" a="1"/>
  <c r="BD944" i="1" s="1"/>
  <c r="BB937" i="1" a="1"/>
  <c r="BB937" i="1" s="1"/>
  <c r="BQ936" i="1" a="1"/>
  <c r="BQ936" i="1" s="1"/>
  <c r="BC931" i="1" a="1"/>
  <c r="BC931" i="1" s="1"/>
  <c r="CN929" i="1" a="1"/>
  <c r="CN929" i="1" s="1"/>
  <c r="CA929" i="1" s="1"/>
  <c r="AX929" i="1" s="1"/>
  <c r="BQ928" i="1" a="1"/>
  <c r="BQ928" i="1" s="1"/>
  <c r="CA921" i="1"/>
  <c r="AX921" i="1" s="1"/>
  <c r="CN915" i="1" a="1"/>
  <c r="CN915" i="1" s="1"/>
  <c r="BQ914" i="1" a="1"/>
  <c r="BQ914" i="1" s="1"/>
  <c r="CM911" i="1" a="1"/>
  <c r="CM911" i="1" s="1"/>
  <c r="BQ910" i="1" a="1"/>
  <c r="BQ910" i="1" s="1"/>
  <c r="CN909" i="1" a="1"/>
  <c r="CN909" i="1" s="1"/>
  <c r="BD909" i="1" a="1"/>
  <c r="BD909" i="1" s="1"/>
  <c r="CM905" i="1" a="1"/>
  <c r="CM905" i="1" s="1"/>
  <c r="BQ904" i="1" a="1"/>
  <c r="BQ904" i="1" s="1"/>
  <c r="BA903" i="1" a="1"/>
  <c r="BA903" i="1" s="1"/>
  <c r="BQ898" i="1" a="1"/>
  <c r="BQ898" i="1" s="1"/>
  <c r="CN891" i="1" a="1"/>
  <c r="CN891" i="1" s="1"/>
  <c r="BS884" i="1" a="1"/>
  <c r="BS884" i="1" s="1"/>
  <c r="BO882" i="1" a="1"/>
  <c r="BO882" i="1" s="1"/>
  <c r="CL880" i="1" a="1"/>
  <c r="CL880" i="1" s="1"/>
  <c r="CA880" i="1" s="1"/>
  <c r="BE880" i="1" a="1"/>
  <c r="BE880" i="1" s="1"/>
  <c r="BE879" i="1" a="1"/>
  <c r="BE879" i="1" s="1"/>
  <c r="BQ877" i="1" a="1"/>
  <c r="BQ877" i="1" s="1"/>
  <c r="BD876" i="1" a="1"/>
  <c r="BD876" i="1" s="1"/>
  <c r="CN875" i="1" a="1"/>
  <c r="CN875" i="1" s="1"/>
  <c r="CM872" i="1" a="1"/>
  <c r="CM872" i="1" s="1"/>
  <c r="BB872" i="1" a="1"/>
  <c r="BB872" i="1" s="1"/>
  <c r="BR868" i="1" a="1"/>
  <c r="BR868" i="1" s="1"/>
  <c r="CM866" i="1" a="1"/>
  <c r="CM866" i="1" s="1"/>
  <c r="BR865" i="1" a="1"/>
  <c r="BR865" i="1" s="1"/>
  <c r="BA861" i="1" a="1"/>
  <c r="BA861" i="1" s="1"/>
  <c r="CN856" i="1" a="1"/>
  <c r="CN856" i="1" s="1"/>
  <c r="CB843" i="1"/>
  <c r="AY843" i="1"/>
  <c r="AY813" i="1"/>
  <c r="CB813" i="1"/>
  <c r="BE957" i="1" a="1"/>
  <c r="BE957" i="1" s="1"/>
  <c r="BD956" i="1" a="1"/>
  <c r="BD956" i="1" s="1"/>
  <c r="BO955" i="1" a="1"/>
  <c r="BO955" i="1" s="1"/>
  <c r="BB949" i="1" a="1"/>
  <c r="BB949" i="1" s="1"/>
  <c r="BR948" i="1" a="1"/>
  <c r="BR948" i="1" s="1"/>
  <c r="BO947" i="1" a="1"/>
  <c r="BO947" i="1" s="1"/>
  <c r="BE942" i="1" a="1"/>
  <c r="BE942" i="1" s="1"/>
  <c r="CN941" i="1" a="1"/>
  <c r="CN941" i="1" s="1"/>
  <c r="BP936" i="1" a="1"/>
  <c r="BP936" i="1" s="1"/>
  <c r="BS934" i="1" a="1"/>
  <c r="BS934" i="1" s="1"/>
  <c r="BR932" i="1" a="1"/>
  <c r="BR932" i="1" s="1"/>
  <c r="BA931" i="1" a="1"/>
  <c r="BA931" i="1" s="1"/>
  <c r="CM929" i="1" a="1"/>
  <c r="CM929" i="1" s="1"/>
  <c r="BB929" i="1" a="1"/>
  <c r="BB929" i="1" s="1"/>
  <c r="BP928" i="1" a="1"/>
  <c r="BP928" i="1" s="1"/>
  <c r="BO924" i="1" a="1"/>
  <c r="BO924" i="1" s="1"/>
  <c r="BS922" i="1" a="1"/>
  <c r="BS922" i="1" s="1"/>
  <c r="BD920" i="1" a="1"/>
  <c r="BD920" i="1" s="1"/>
  <c r="BS918" i="1" a="1"/>
  <c r="BS918" i="1" s="1"/>
  <c r="CM915" i="1" a="1"/>
  <c r="CM915" i="1" s="1"/>
  <c r="BP914" i="1" a="1"/>
  <c r="BP914" i="1" s="1"/>
  <c r="BS912" i="1" a="1"/>
  <c r="BS912" i="1" s="1"/>
  <c r="BB912" i="1" a="1"/>
  <c r="BB912" i="1" s="1"/>
  <c r="CL911" i="1" a="1"/>
  <c r="CL911" i="1" s="1"/>
  <c r="BP910" i="1" a="1"/>
  <c r="BP910" i="1" s="1"/>
  <c r="BA910" i="1" a="1"/>
  <c r="BA910" i="1" s="1"/>
  <c r="CM909" i="1" a="1"/>
  <c r="CM909" i="1" s="1"/>
  <c r="BB909" i="1" a="1"/>
  <c r="BB909" i="1" s="1"/>
  <c r="CL905" i="1" a="1"/>
  <c r="CL905" i="1" s="1"/>
  <c r="AY905" i="1"/>
  <c r="BP904" i="1" a="1"/>
  <c r="BP904" i="1" s="1"/>
  <c r="CN899" i="1" a="1"/>
  <c r="CN899" i="1" s="1"/>
  <c r="BS896" i="1" a="1"/>
  <c r="BS896" i="1" s="1"/>
  <c r="BS892" i="1" a="1"/>
  <c r="BS892" i="1" s="1"/>
  <c r="CM891" i="1" a="1"/>
  <c r="CM891" i="1" s="1"/>
  <c r="BS888" i="1" a="1"/>
  <c r="BS888" i="1" s="1"/>
  <c r="BR884" i="1" a="1"/>
  <c r="BR884" i="1" s="1"/>
  <c r="CN881" i="1" a="1"/>
  <c r="CN881" i="1" s="1"/>
  <c r="BD880" i="1" a="1"/>
  <c r="BD880" i="1" s="1"/>
  <c r="BE877" i="1" a="1"/>
  <c r="BE877" i="1" s="1"/>
  <c r="CL872" i="1" a="1"/>
  <c r="CL872" i="1" s="1"/>
  <c r="CB872" i="1"/>
  <c r="BA872" i="1" a="1"/>
  <c r="BA872" i="1" s="1"/>
  <c r="BO871" i="1" a="1"/>
  <c r="BO871" i="1" s="1"/>
  <c r="BB869" i="1" a="1"/>
  <c r="BB869" i="1" s="1"/>
  <c r="CN868" i="1" a="1"/>
  <c r="CN868" i="1" s="1"/>
  <c r="CL866" i="1" a="1"/>
  <c r="CL866" i="1" s="1"/>
  <c r="BP865" i="1" a="1"/>
  <c r="BP865" i="1" s="1"/>
  <c r="CM856" i="1" a="1"/>
  <c r="CM856" i="1" s="1"/>
  <c r="BD853" i="1" a="1"/>
  <c r="BD853" i="1" s="1"/>
  <c r="BA827" i="1" a="1"/>
  <c r="BA827" i="1" s="1"/>
  <c r="BD827" i="1" a="1"/>
  <c r="BD827" i="1" s="1"/>
  <c r="CM807" i="1" a="1"/>
  <c r="CM807" i="1" s="1"/>
  <c r="CL807" i="1" a="1"/>
  <c r="CL807" i="1" s="1"/>
  <c r="CN807" i="1" a="1"/>
  <c r="CN807" i="1" s="1"/>
  <c r="CK807" i="1" a="1"/>
  <c r="CK807" i="1" s="1"/>
  <c r="CA807" i="1" s="1"/>
  <c r="AX807" i="1" s="1"/>
  <c r="AZ807" i="1" s="1"/>
  <c r="CB788" i="1"/>
  <c r="BQ784" i="1" a="1"/>
  <c r="BQ784" i="1" s="1"/>
  <c r="BO784" i="1" a="1"/>
  <c r="BO784" i="1" s="1"/>
  <c r="BS784" i="1" a="1"/>
  <c r="BS784" i="1" s="1"/>
  <c r="BP784" i="1" a="1"/>
  <c r="BP784" i="1" s="1"/>
  <c r="BR784" i="1" a="1"/>
  <c r="BR784" i="1" s="1"/>
  <c r="BA965" i="1" a="1"/>
  <c r="BA965" i="1" s="1"/>
  <c r="BD963" i="1" a="1"/>
  <c r="BD963" i="1" s="1"/>
  <c r="BA949" i="1" a="1"/>
  <c r="BA949" i="1" s="1"/>
  <c r="BR946" i="1" a="1"/>
  <c r="BR946" i="1" s="1"/>
  <c r="CK945" i="1" a="1"/>
  <c r="CK945" i="1" s="1"/>
  <c r="BB944" i="1" a="1"/>
  <c r="BB944" i="1" s="1"/>
  <c r="CM941" i="1" a="1"/>
  <c r="CM941" i="1" s="1"/>
  <c r="BD940" i="1" a="1"/>
  <c r="BD940" i="1" s="1"/>
  <c r="BS938" i="1" a="1"/>
  <c r="BS938" i="1" s="1"/>
  <c r="BO936" i="1" a="1"/>
  <c r="BO936" i="1" s="1"/>
  <c r="BR934" i="1" a="1"/>
  <c r="BR934" i="1" s="1"/>
  <c r="CL929" i="1" a="1"/>
  <c r="CL929" i="1" s="1"/>
  <c r="BO928" i="1" a="1"/>
  <c r="BO928" i="1" s="1"/>
  <c r="BD924" i="1" a="1"/>
  <c r="BD924" i="1" s="1"/>
  <c r="BR922" i="1" a="1"/>
  <c r="BR922" i="1" s="1"/>
  <c r="BR918" i="1" a="1"/>
  <c r="BR918" i="1" s="1"/>
  <c r="BE918" i="1" a="1"/>
  <c r="BE918" i="1" s="1"/>
  <c r="BB916" i="1" a="1"/>
  <c r="BB916" i="1" s="1"/>
  <c r="CL915" i="1" a="1"/>
  <c r="CL915" i="1" s="1"/>
  <c r="CA915" i="1" s="1"/>
  <c r="AX915" i="1" s="1"/>
  <c r="AZ915" i="1" s="1"/>
  <c r="BD913" i="1" a="1"/>
  <c r="BD913" i="1" s="1"/>
  <c r="BR912" i="1" a="1"/>
  <c r="BR912" i="1" s="1"/>
  <c r="CL909" i="1" a="1"/>
  <c r="CL909" i="1" s="1"/>
  <c r="BS900" i="1" a="1"/>
  <c r="BS900" i="1" s="1"/>
  <c r="CM899" i="1" a="1"/>
  <c r="CM899" i="1" s="1"/>
  <c r="BR896" i="1" a="1"/>
  <c r="BR896" i="1" s="1"/>
  <c r="CN895" i="1" a="1"/>
  <c r="CN895" i="1" s="1"/>
  <c r="CA895" i="1" s="1"/>
  <c r="AX895" i="1" s="1"/>
  <c r="AZ895" i="1" s="1"/>
  <c r="BN895" i="1" s="1"/>
  <c r="BS894" i="1" a="1"/>
  <c r="BS894" i="1" s="1"/>
  <c r="BR892" i="1" a="1"/>
  <c r="BR892" i="1" s="1"/>
  <c r="BD892" i="1" a="1"/>
  <c r="BD892" i="1" s="1"/>
  <c r="CL891" i="1" a="1"/>
  <c r="CL891" i="1" s="1"/>
  <c r="BR888" i="1" a="1"/>
  <c r="BR888" i="1" s="1"/>
  <c r="BE887" i="1" a="1"/>
  <c r="BE887" i="1" s="1"/>
  <c r="CM881" i="1" a="1"/>
  <c r="CM881" i="1" s="1"/>
  <c r="BQ880" i="1" a="1"/>
  <c r="BQ880" i="1" s="1"/>
  <c r="BC879" i="1" a="1"/>
  <c r="BC879" i="1" s="1"/>
  <c r="CN878" i="1" a="1"/>
  <c r="CN878" i="1" s="1"/>
  <c r="BO876" i="1" a="1"/>
  <c r="BO876" i="1" s="1"/>
  <c r="AY876" i="1"/>
  <c r="CM875" i="1" a="1"/>
  <c r="CM875" i="1" s="1"/>
  <c r="BS873" i="1" a="1"/>
  <c r="BS873" i="1" s="1"/>
  <c r="BD867" i="1" a="1"/>
  <c r="BD867" i="1" s="1"/>
  <c r="CK866" i="1" a="1"/>
  <c r="CK866" i="1" s="1"/>
  <c r="BO865" i="1" a="1"/>
  <c r="BO865" i="1" s="1"/>
  <c r="BP864" i="1" a="1"/>
  <c r="BP864" i="1" s="1"/>
  <c r="BE864" i="1" a="1"/>
  <c r="BE864" i="1" s="1"/>
  <c r="BS863" i="1" a="1"/>
  <c r="BS863" i="1" s="1"/>
  <c r="BS862" i="1" a="1"/>
  <c r="BS862" i="1" s="1"/>
  <c r="CL855" i="1" a="1"/>
  <c r="CL855" i="1" s="1"/>
  <c r="CN850" i="1" a="1"/>
  <c r="CN850" i="1" s="1"/>
  <c r="AY845" i="1"/>
  <c r="CB845" i="1"/>
  <c r="CL824" i="1" a="1"/>
  <c r="CL824" i="1" s="1"/>
  <c r="CM824" i="1" a="1"/>
  <c r="CM824" i="1" s="1"/>
  <c r="CN824" i="1" a="1"/>
  <c r="CN824" i="1" s="1"/>
  <c r="CK824" i="1" a="1"/>
  <c r="CK824" i="1" s="1"/>
  <c r="CL818" i="1" a="1"/>
  <c r="CL818" i="1" s="1"/>
  <c r="CM818" i="1" a="1"/>
  <c r="CM818" i="1" s="1"/>
  <c r="CN818" i="1" a="1"/>
  <c r="CN818" i="1" s="1"/>
  <c r="CK818" i="1" a="1"/>
  <c r="CK818" i="1" s="1"/>
  <c r="CL805" i="1" a="1"/>
  <c r="CL805" i="1" s="1"/>
  <c r="CM805" i="1" a="1"/>
  <c r="CM805" i="1" s="1"/>
  <c r="CN805" i="1" a="1"/>
  <c r="CN805" i="1" s="1"/>
  <c r="CK805" i="1" a="1"/>
  <c r="CK805" i="1" s="1"/>
  <c r="CN801" i="1" a="1"/>
  <c r="CN801" i="1" s="1"/>
  <c r="CL801" i="1" a="1"/>
  <c r="CL801" i="1" s="1"/>
  <c r="CM801" i="1" a="1"/>
  <c r="CM801" i="1" s="1"/>
  <c r="CK801" i="1" a="1"/>
  <c r="CK801" i="1" s="1"/>
  <c r="AY793" i="1"/>
  <c r="CB793" i="1"/>
  <c r="BD959" i="1" a="1"/>
  <c r="BD959" i="1" s="1"/>
  <c r="BD957" i="1" a="1"/>
  <c r="BD957" i="1" s="1"/>
  <c r="CM946" i="1" a="1"/>
  <c r="CM946" i="1" s="1"/>
  <c r="BQ946" i="1" a="1"/>
  <c r="BQ946" i="1" s="1"/>
  <c r="BA942" i="1" a="1"/>
  <c r="BA942" i="1" s="1"/>
  <c r="CL941" i="1" a="1"/>
  <c r="CL941" i="1" s="1"/>
  <c r="BR938" i="1" a="1"/>
  <c r="BR938" i="1" s="1"/>
  <c r="BD936" i="1" a="1"/>
  <c r="BD936" i="1" s="1"/>
  <c r="AY933" i="1"/>
  <c r="BD928" i="1" a="1"/>
  <c r="BD928" i="1" s="1"/>
  <c r="BS926" i="1" a="1"/>
  <c r="BS926" i="1" s="1"/>
  <c r="BS916" i="1" a="1"/>
  <c r="BS916" i="1" s="1"/>
  <c r="BS906" i="1" a="1"/>
  <c r="BS906" i="1" s="1"/>
  <c r="BD904" i="1" a="1"/>
  <c r="BD904" i="1" s="1"/>
  <c r="BR900" i="1" a="1"/>
  <c r="BR900" i="1" s="1"/>
  <c r="CM895" i="1" a="1"/>
  <c r="CM895" i="1" s="1"/>
  <c r="BR894" i="1" a="1"/>
  <c r="BR894" i="1" s="1"/>
  <c r="BA887" i="1" a="1"/>
  <c r="BA887" i="1" s="1"/>
  <c r="CL881" i="1" a="1"/>
  <c r="CL881" i="1" s="1"/>
  <c r="BB880" i="1" a="1"/>
  <c r="BB880" i="1" s="1"/>
  <c r="BB879" i="1" a="1"/>
  <c r="BB879" i="1" s="1"/>
  <c r="CM878" i="1" a="1"/>
  <c r="CM878" i="1" s="1"/>
  <c r="BD877" i="1" a="1"/>
  <c r="BD877" i="1" s="1"/>
  <c r="BS875" i="1" a="1"/>
  <c r="BS875" i="1" s="1"/>
  <c r="AY875" i="1"/>
  <c r="CM874" i="1" a="1"/>
  <c r="CM874" i="1" s="1"/>
  <c r="BD868" i="1" a="1"/>
  <c r="BD868" i="1" s="1"/>
  <c r="BC866" i="1" a="1"/>
  <c r="BC866" i="1" s="1"/>
  <c r="BD864" i="1" a="1"/>
  <c r="BD864" i="1" s="1"/>
  <c r="BR863" i="1" a="1"/>
  <c r="BR863" i="1" s="1"/>
  <c r="BO862" i="1" a="1"/>
  <c r="BO862" i="1" s="1"/>
  <c r="CK861" i="1" a="1"/>
  <c r="CK861" i="1" s="1"/>
  <c r="BA859" i="1" a="1"/>
  <c r="BA859" i="1" s="1"/>
  <c r="CK856" i="1" a="1"/>
  <c r="CK856" i="1" s="1"/>
  <c r="CN854" i="1" a="1"/>
  <c r="CN854" i="1" s="1"/>
  <c r="BA852" i="1" a="1"/>
  <c r="BA852" i="1" s="1"/>
  <c r="BD852" i="1" a="1"/>
  <c r="BD852" i="1" s="1"/>
  <c r="BB852" i="1" a="1"/>
  <c r="BB852" i="1" s="1"/>
  <c r="CN849" i="1" a="1"/>
  <c r="CN849" i="1" s="1"/>
  <c r="CM849" i="1" a="1"/>
  <c r="CM849" i="1" s="1"/>
  <c r="BC823" i="1" a="1"/>
  <c r="BC823" i="1" s="1"/>
  <c r="BA823" i="1" a="1"/>
  <c r="BA823" i="1" s="1"/>
  <c r="BB823" i="1" a="1"/>
  <c r="BB823" i="1" s="1"/>
  <c r="BE823" i="1" a="1"/>
  <c r="BE823" i="1" s="1"/>
  <c r="AY772" i="1"/>
  <c r="CB772" i="1"/>
  <c r="BD948" i="1" a="1"/>
  <c r="BD948" i="1" s="1"/>
  <c r="CN944" i="1" a="1"/>
  <c r="CN944" i="1" s="1"/>
  <c r="BA880" i="1" a="1"/>
  <c r="BA880" i="1" s="1"/>
  <c r="BS876" i="1" a="1"/>
  <c r="BS876" i="1" s="1"/>
  <c r="CL874" i="1" a="1"/>
  <c r="CL874" i="1" s="1"/>
  <c r="BB868" i="1" a="1"/>
  <c r="BB868" i="1" s="1"/>
  <c r="BQ863" i="1" a="1"/>
  <c r="BQ863" i="1" s="1"/>
  <c r="BS860" i="1" a="1"/>
  <c r="BS860" i="1" s="1"/>
  <c r="BR859" i="1" a="1"/>
  <c r="BR859" i="1" s="1"/>
  <c r="BP859" i="1" a="1"/>
  <c r="BP859" i="1" s="1"/>
  <c r="BB855" i="1" a="1"/>
  <c r="BB855" i="1" s="1"/>
  <c r="CM854" i="1" a="1"/>
  <c r="CM854" i="1" s="1"/>
  <c r="CK851" i="1" a="1"/>
  <c r="CK851" i="1" s="1"/>
  <c r="CM851" i="1" a="1"/>
  <c r="CM851" i="1" s="1"/>
  <c r="CL850" i="1" a="1"/>
  <c r="CL850" i="1" s="1"/>
  <c r="CK850" i="1" a="1"/>
  <c r="CK850" i="1" s="1"/>
  <c r="BQ841" i="1" a="1"/>
  <c r="BQ841" i="1" s="1"/>
  <c r="BO841" i="1" a="1"/>
  <c r="BO841" i="1" s="1"/>
  <c r="BP841" i="1" a="1"/>
  <c r="BP841" i="1" s="1"/>
  <c r="BR841" i="1" a="1"/>
  <c r="BR841" i="1" s="1"/>
  <c r="BA836" i="1" a="1"/>
  <c r="BA836" i="1" s="1"/>
  <c r="BB836" i="1" a="1"/>
  <c r="BB836" i="1" s="1"/>
  <c r="BD836" i="1" a="1"/>
  <c r="BD836" i="1" s="1"/>
  <c r="BO820" i="1" a="1"/>
  <c r="BO820" i="1" s="1"/>
  <c r="BQ820" i="1" a="1"/>
  <c r="BQ820" i="1" s="1"/>
  <c r="BR820" i="1" a="1"/>
  <c r="BR820" i="1" s="1"/>
  <c r="CK786" i="1" a="1"/>
  <c r="CK786" i="1" s="1"/>
  <c r="CL786" i="1" a="1"/>
  <c r="CL786" i="1" s="1"/>
  <c r="CM786" i="1" a="1"/>
  <c r="CM786" i="1" s="1"/>
  <c r="CN786" i="1" a="1"/>
  <c r="CN786" i="1" s="1"/>
  <c r="BO745" i="1" a="1"/>
  <c r="BO745" i="1" s="1"/>
  <c r="BP745" i="1" a="1"/>
  <c r="BP745" i="1" s="1"/>
  <c r="BQ745" i="1" a="1"/>
  <c r="BQ745" i="1" s="1"/>
  <c r="BR745" i="1" a="1"/>
  <c r="BR745" i="1" s="1"/>
  <c r="BS745" i="1" a="1"/>
  <c r="BS745" i="1" s="1"/>
  <c r="BA710" i="1" a="1"/>
  <c r="BA710" i="1" s="1"/>
  <c r="BD710" i="1" a="1"/>
  <c r="BD710" i="1" s="1"/>
  <c r="BR849" i="1" a="1"/>
  <c r="BR849" i="1" s="1"/>
  <c r="CM848" i="1" a="1"/>
  <c r="CM848" i="1" s="1"/>
  <c r="CA848" i="1" s="1"/>
  <c r="BB848" i="1" a="1"/>
  <c r="BB848" i="1" s="1"/>
  <c r="BB847" i="1" a="1"/>
  <c r="BB847" i="1" s="1"/>
  <c r="CN846" i="1" a="1"/>
  <c r="CN846" i="1" s="1"/>
  <c r="BS843" i="1" a="1"/>
  <c r="BS843" i="1" s="1"/>
  <c r="BQ839" i="1" a="1"/>
  <c r="BQ839" i="1" s="1"/>
  <c r="BD835" i="1" a="1"/>
  <c r="BD835" i="1" s="1"/>
  <c r="BP832" i="1" a="1"/>
  <c r="BP832" i="1" s="1"/>
  <c r="BE832" i="1" a="1"/>
  <c r="BE832" i="1" s="1"/>
  <c r="BS831" i="1" a="1"/>
  <c r="BS831" i="1" s="1"/>
  <c r="BS830" i="1" a="1"/>
  <c r="BS830" i="1" s="1"/>
  <c r="BA829" i="1" a="1"/>
  <c r="BA829" i="1" s="1"/>
  <c r="BP819" i="1" a="1"/>
  <c r="BP819" i="1" s="1"/>
  <c r="BB816" i="1" a="1"/>
  <c r="BB816" i="1" s="1"/>
  <c r="BP815" i="1" a="1"/>
  <c r="BP815" i="1" s="1"/>
  <c r="CM809" i="1" a="1"/>
  <c r="CM809" i="1" s="1"/>
  <c r="BE807" i="1" a="1"/>
  <c r="BE807" i="1" s="1"/>
  <c r="BR806" i="1" a="1"/>
  <c r="BR806" i="1" s="1"/>
  <c r="BA806" i="1" a="1"/>
  <c r="BA806" i="1" s="1"/>
  <c r="BC805" i="1" a="1"/>
  <c r="BC805" i="1" s="1"/>
  <c r="BR803" i="1" a="1"/>
  <c r="BR803" i="1" s="1"/>
  <c r="CN799" i="1" a="1"/>
  <c r="CN799" i="1" s="1"/>
  <c r="BD798" i="1" a="1"/>
  <c r="BD798" i="1" s="1"/>
  <c r="BA796" i="1" a="1"/>
  <c r="BA796" i="1" s="1"/>
  <c r="BD794" i="1" a="1"/>
  <c r="BD794" i="1" s="1"/>
  <c r="BR792" i="1" a="1"/>
  <c r="BR792" i="1" s="1"/>
  <c r="CL791" i="1" a="1"/>
  <c r="CL791" i="1" s="1"/>
  <c r="AY791" i="1"/>
  <c r="BO789" i="1" a="1"/>
  <c r="BO789" i="1" s="1"/>
  <c r="BP783" i="1" a="1"/>
  <c r="BP783" i="1" s="1"/>
  <c r="CB759" i="1"/>
  <c r="AY759" i="1"/>
  <c r="CB745" i="1"/>
  <c r="BO742" i="1" a="1"/>
  <c r="BO742" i="1" s="1"/>
  <c r="BQ742" i="1" a="1"/>
  <c r="BQ742" i="1" s="1"/>
  <c r="BS742" i="1" a="1"/>
  <c r="BS742" i="1" s="1"/>
  <c r="BO696" i="1" a="1"/>
  <c r="BO696" i="1" s="1"/>
  <c r="BR696" i="1" a="1"/>
  <c r="BR696" i="1" s="1"/>
  <c r="BC688" i="1" a="1"/>
  <c r="BC688" i="1" s="1"/>
  <c r="BA688" i="1" a="1"/>
  <c r="BA688" i="1" s="1"/>
  <c r="BB688" i="1" a="1"/>
  <c r="BB688" i="1" s="1"/>
  <c r="BE688" i="1" a="1"/>
  <c r="BE688" i="1" s="1"/>
  <c r="BD688" i="1" a="1"/>
  <c r="BD688" i="1" s="1"/>
  <c r="BS833" i="1" a="1"/>
  <c r="BS833" i="1" s="1"/>
  <c r="BQ831" i="1" a="1"/>
  <c r="BQ831" i="1" s="1"/>
  <c r="BP824" i="1" a="1"/>
  <c r="BP824" i="1" s="1"/>
  <c r="BO818" i="1" a="1"/>
  <c r="BO818" i="1" s="1"/>
  <c r="BR808" i="1" a="1"/>
  <c r="BR808" i="1" s="1"/>
  <c r="BC783" i="1" a="1"/>
  <c r="BC783" i="1" s="1"/>
  <c r="BD783" i="1" a="1"/>
  <c r="BD783" i="1" s="1"/>
  <c r="BA783" i="1" a="1"/>
  <c r="BA783" i="1" s="1"/>
  <c r="BC780" i="1" a="1"/>
  <c r="BC780" i="1" s="1"/>
  <c r="BA780" i="1" a="1"/>
  <c r="BA780" i="1" s="1"/>
  <c r="BD780" i="1" a="1"/>
  <c r="BD780" i="1" s="1"/>
  <c r="BQ767" i="1" a="1"/>
  <c r="BQ767" i="1" s="1"/>
  <c r="BR767" i="1" a="1"/>
  <c r="BR767" i="1" s="1"/>
  <c r="BS767" i="1" a="1"/>
  <c r="BS767" i="1" s="1"/>
  <c r="BO767" i="1" a="1"/>
  <c r="BO767" i="1" s="1"/>
  <c r="CB767" i="1"/>
  <c r="AY767" i="1"/>
  <c r="BP764" i="1" a="1"/>
  <c r="BP764" i="1" s="1"/>
  <c r="AY764" i="1"/>
  <c r="CB764" i="1"/>
  <c r="BO760" i="1" a="1"/>
  <c r="BO760" i="1" s="1"/>
  <c r="BR760" i="1" a="1"/>
  <c r="BR760" i="1" s="1"/>
  <c r="BP760" i="1" a="1"/>
  <c r="BP760" i="1" s="1"/>
  <c r="BP754" i="1" a="1"/>
  <c r="BP754" i="1" s="1"/>
  <c r="BO754" i="1" a="1"/>
  <c r="BO754" i="1" s="1"/>
  <c r="BQ754" i="1" a="1"/>
  <c r="BQ754" i="1" s="1"/>
  <c r="BR754" i="1" a="1"/>
  <c r="BR754" i="1" s="1"/>
  <c r="BS754" i="1" a="1"/>
  <c r="BS754" i="1" s="1"/>
  <c r="AY741" i="1"/>
  <c r="CB741" i="1"/>
  <c r="BP735" i="1" a="1"/>
  <c r="BP735" i="1" s="1"/>
  <c r="BQ735" i="1" a="1"/>
  <c r="BQ735" i="1" s="1"/>
  <c r="BR735" i="1" a="1"/>
  <c r="BR735" i="1" s="1"/>
  <c r="BS735" i="1" a="1"/>
  <c r="BS735" i="1" s="1"/>
  <c r="BC717" i="1" a="1"/>
  <c r="BC717" i="1" s="1"/>
  <c r="CL705" i="1" a="1"/>
  <c r="CL705" i="1" s="1"/>
  <c r="CM705" i="1" a="1"/>
  <c r="CM705" i="1" s="1"/>
  <c r="CK705" i="1" a="1"/>
  <c r="CK705" i="1" s="1"/>
  <c r="BP856" i="1" a="1"/>
  <c r="BP856" i="1" s="1"/>
  <c r="BE856" i="1" a="1"/>
  <c r="BE856" i="1" s="1"/>
  <c r="BS855" i="1" a="1"/>
  <c r="BS855" i="1" s="1"/>
  <c r="BS854" i="1" a="1"/>
  <c r="BS854" i="1" s="1"/>
  <c r="BO849" i="1" a="1"/>
  <c r="BO849" i="1" s="1"/>
  <c r="CK846" i="1" a="1"/>
  <c r="CK846" i="1" s="1"/>
  <c r="BP843" i="1" a="1"/>
  <c r="BP843" i="1" s="1"/>
  <c r="BQ842" i="1" a="1"/>
  <c r="BQ842" i="1" s="1"/>
  <c r="BA839" i="1" a="1"/>
  <c r="BA839" i="1" s="1"/>
  <c r="CM835" i="1" a="1"/>
  <c r="CM835" i="1" s="1"/>
  <c r="BQ835" i="1" a="1"/>
  <c r="BQ835" i="1" s="1"/>
  <c r="CK834" i="1" a="1"/>
  <c r="CK834" i="1" s="1"/>
  <c r="CM833" i="1" a="1"/>
  <c r="CM833" i="1" s="1"/>
  <c r="BR833" i="1" a="1"/>
  <c r="BR833" i="1" s="1"/>
  <c r="CM832" i="1" a="1"/>
  <c r="CM832" i="1" s="1"/>
  <c r="CA832" i="1" s="1"/>
  <c r="AX832" i="1" s="1"/>
  <c r="BB832" i="1" a="1"/>
  <c r="BB832" i="1" s="1"/>
  <c r="CL831" i="1" a="1"/>
  <c r="CL831" i="1" s="1"/>
  <c r="BB831" i="1" a="1"/>
  <c r="BB831" i="1" s="1"/>
  <c r="CN830" i="1" a="1"/>
  <c r="CN830" i="1" s="1"/>
  <c r="CN827" i="1" a="1"/>
  <c r="CN827" i="1" s="1"/>
  <c r="BS827" i="1" a="1"/>
  <c r="BS827" i="1" s="1"/>
  <c r="AY827" i="1"/>
  <c r="BS825" i="1" a="1"/>
  <c r="BS825" i="1" s="1"/>
  <c r="BD824" i="1" a="1"/>
  <c r="BD824" i="1" s="1"/>
  <c r="BR823" i="1" a="1"/>
  <c r="BR823" i="1" s="1"/>
  <c r="BO822" i="1" a="1"/>
  <c r="BO822" i="1" s="1"/>
  <c r="CL817" i="1" a="1"/>
  <c r="CL817" i="1" s="1"/>
  <c r="BE815" i="1" a="1"/>
  <c r="BE815" i="1" s="1"/>
  <c r="BQ814" i="1" a="1"/>
  <c r="BQ814" i="1" s="1"/>
  <c r="BP811" i="1" a="1"/>
  <c r="BP811" i="1" s="1"/>
  <c r="CK809" i="1" a="1"/>
  <c r="CK809" i="1" s="1"/>
  <c r="BP808" i="1" a="1"/>
  <c r="BP808" i="1" s="1"/>
  <c r="BB807" i="1" a="1"/>
  <c r="BB807" i="1" s="1"/>
  <c r="BO806" i="1" a="1"/>
  <c r="BO806" i="1" s="1"/>
  <c r="BE806" i="1" a="1"/>
  <c r="BE806" i="1" s="1"/>
  <c r="BA804" i="1" a="1"/>
  <c r="BA804" i="1" s="1"/>
  <c r="BO802" i="1" a="1"/>
  <c r="BO802" i="1" s="1"/>
  <c r="BE801" i="1" a="1"/>
  <c r="BE801" i="1" s="1"/>
  <c r="BR800" i="1" a="1"/>
  <c r="BR800" i="1" s="1"/>
  <c r="CK799" i="1" a="1"/>
  <c r="CK799" i="1" s="1"/>
  <c r="CA799" i="1" s="1"/>
  <c r="AX799" i="1" s="1"/>
  <c r="AZ799" i="1" s="1"/>
  <c r="BD799" i="1" a="1"/>
  <c r="BD799" i="1" s="1"/>
  <c r="BQ798" i="1" a="1"/>
  <c r="BQ798" i="1" s="1"/>
  <c r="BA798" i="1" a="1"/>
  <c r="BA798" i="1" s="1"/>
  <c r="CK794" i="1" a="1"/>
  <c r="CK794" i="1" s="1"/>
  <c r="BQ794" i="1" a="1"/>
  <c r="BQ794" i="1" s="1"/>
  <c r="CK793" i="1" a="1"/>
  <c r="CK793" i="1" s="1"/>
  <c r="CA793" i="1" s="1"/>
  <c r="AX793" i="1" s="1"/>
  <c r="AZ793" i="1" s="1"/>
  <c r="BN793" i="1" s="1"/>
  <c r="BO792" i="1" a="1"/>
  <c r="BO792" i="1" s="1"/>
  <c r="BP791" i="1" a="1"/>
  <c r="BP791" i="1" s="1"/>
  <c r="BB790" i="1" a="1"/>
  <c r="BB790" i="1" s="1"/>
  <c r="BO786" i="1" a="1"/>
  <c r="BO786" i="1" s="1"/>
  <c r="CN783" i="1" a="1"/>
  <c r="CN783" i="1" s="1"/>
  <c r="BQ781" i="1" a="1"/>
  <c r="BQ781" i="1" s="1"/>
  <c r="BE780" i="1" a="1"/>
  <c r="BE780" i="1" s="1"/>
  <c r="CK775" i="1" a="1"/>
  <c r="CK775" i="1" s="1"/>
  <c r="CN775" i="1" a="1"/>
  <c r="CN775" i="1" s="1"/>
  <c r="BR774" i="1" a="1"/>
  <c r="BR774" i="1" s="1"/>
  <c r="BQ774" i="1" a="1"/>
  <c r="BQ774" i="1" s="1"/>
  <c r="CK772" i="1" a="1"/>
  <c r="CK772" i="1" s="1"/>
  <c r="BP740" i="1" a="1"/>
  <c r="BP740" i="1" s="1"/>
  <c r="BR740" i="1" a="1"/>
  <c r="BR740" i="1" s="1"/>
  <c r="BE733" i="1" a="1"/>
  <c r="BE733" i="1" s="1"/>
  <c r="BC733" i="1" a="1"/>
  <c r="BC733" i="1" s="1"/>
  <c r="BA727" i="1" a="1"/>
  <c r="BA727" i="1" s="1"/>
  <c r="BB727" i="1" a="1"/>
  <c r="BB727" i="1" s="1"/>
  <c r="BC725" i="1" a="1"/>
  <c r="BC725" i="1" s="1"/>
  <c r="BP687" i="1" a="1"/>
  <c r="BP687" i="1" s="1"/>
  <c r="BQ687" i="1" a="1"/>
  <c r="BQ687" i="1" s="1"/>
  <c r="BO687" i="1" a="1"/>
  <c r="BO687" i="1" s="1"/>
  <c r="BR687" i="1" a="1"/>
  <c r="BR687" i="1" s="1"/>
  <c r="BS687" i="1" a="1"/>
  <c r="BS687" i="1" s="1"/>
  <c r="BQ834" i="1" a="1"/>
  <c r="BQ834" i="1" s="1"/>
  <c r="BA832" i="1" a="1"/>
  <c r="BA832" i="1" s="1"/>
  <c r="BO831" i="1" a="1"/>
  <c r="BO831" i="1" s="1"/>
  <c r="BQ823" i="1" a="1"/>
  <c r="BQ823" i="1" s="1"/>
  <c r="CN812" i="1" a="1"/>
  <c r="CN812" i="1" s="1"/>
  <c r="BQ810" i="1" a="1"/>
  <c r="BQ810" i="1" s="1"/>
  <c r="BO808" i="1" a="1"/>
  <c r="BO808" i="1" s="1"/>
  <c r="BA807" i="1" a="1"/>
  <c r="BA807" i="1" s="1"/>
  <c r="BP794" i="1" a="1"/>
  <c r="BP794" i="1" s="1"/>
  <c r="BC785" i="1" a="1"/>
  <c r="BC785" i="1" s="1"/>
  <c r="BA785" i="1" a="1"/>
  <c r="BA785" i="1" s="1"/>
  <c r="BB785" i="1" a="1"/>
  <c r="BB785" i="1" s="1"/>
  <c r="BC782" i="1" a="1"/>
  <c r="BC782" i="1" s="1"/>
  <c r="BB782" i="1" a="1"/>
  <c r="BB782" i="1" s="1"/>
  <c r="BP778" i="1" a="1"/>
  <c r="BP778" i="1" s="1"/>
  <c r="BO778" i="1" a="1"/>
  <c r="BO778" i="1" s="1"/>
  <c r="BS778" i="1" a="1"/>
  <c r="BS778" i="1" s="1"/>
  <c r="BC774" i="1" a="1"/>
  <c r="BC774" i="1" s="1"/>
  <c r="BD774" i="1" a="1"/>
  <c r="BD774" i="1" s="1"/>
  <c r="BE774" i="1" a="1"/>
  <c r="BE774" i="1" s="1"/>
  <c r="BO771" i="1" a="1"/>
  <c r="BO771" i="1" s="1"/>
  <c r="BP771" i="1" a="1"/>
  <c r="BP771" i="1" s="1"/>
  <c r="BR771" i="1" a="1"/>
  <c r="BR771" i="1" s="1"/>
  <c r="CB770" i="1"/>
  <c r="AY770" i="1"/>
  <c r="BP767" i="1" a="1"/>
  <c r="BP767" i="1" s="1"/>
  <c r="BA742" i="1" a="1"/>
  <c r="BA742" i="1" s="1"/>
  <c r="BB742" i="1" a="1"/>
  <c r="BB742" i="1" s="1"/>
  <c r="BC742" i="1" a="1"/>
  <c r="BC742" i="1" s="1"/>
  <c r="BE742" i="1" a="1"/>
  <c r="BE742" i="1" s="1"/>
  <c r="AY713" i="1"/>
  <c r="CB713" i="1"/>
  <c r="CB701" i="1"/>
  <c r="BQ855" i="1" a="1"/>
  <c r="BQ855" i="1" s="1"/>
  <c r="BP848" i="1" a="1"/>
  <c r="BP848" i="1" s="1"/>
  <c r="BE848" i="1" a="1"/>
  <c r="BE848" i="1" s="1"/>
  <c r="BS847" i="1" a="1"/>
  <c r="BS847" i="1" s="1"/>
  <c r="BS846" i="1" a="1"/>
  <c r="BS846" i="1" s="1"/>
  <c r="BA845" i="1" a="1"/>
  <c r="BA845" i="1" s="1"/>
  <c r="CK837" i="1" a="1"/>
  <c r="CK837" i="1" s="1"/>
  <c r="CB837" i="1"/>
  <c r="BO835" i="1" a="1"/>
  <c r="BO835" i="1" s="1"/>
  <c r="BP833" i="1" a="1"/>
  <c r="BP833" i="1" s="1"/>
  <c r="BA831" i="1" a="1"/>
  <c r="BA831" i="1" s="1"/>
  <c r="BE829" i="1" a="1"/>
  <c r="BE829" i="1" s="1"/>
  <c r="BB828" i="1" a="1"/>
  <c r="BB828" i="1" s="1"/>
  <c r="CM827" i="1" a="1"/>
  <c r="CM827" i="1" s="1"/>
  <c r="BQ827" i="1" a="1"/>
  <c r="BQ827" i="1" s="1"/>
  <c r="BQ826" i="1" a="1"/>
  <c r="BQ826" i="1" s="1"/>
  <c r="BB824" i="1" a="1"/>
  <c r="BB824" i="1" s="1"/>
  <c r="CL823" i="1" a="1"/>
  <c r="CL823" i="1" s="1"/>
  <c r="CN819" i="1" a="1"/>
  <c r="CN819" i="1" s="1"/>
  <c r="BS819" i="1" a="1"/>
  <c r="BS819" i="1" s="1"/>
  <c r="AY819" i="1"/>
  <c r="BS817" i="1" a="1"/>
  <c r="BS817" i="1" s="1"/>
  <c r="BB817" i="1" a="1"/>
  <c r="BB817" i="1" s="1"/>
  <c r="BD815" i="1" a="1"/>
  <c r="BD815" i="1" s="1"/>
  <c r="BB814" i="1" a="1"/>
  <c r="BB814" i="1" s="1"/>
  <c r="CN811" i="1" a="1"/>
  <c r="CN811" i="1" s="1"/>
  <c r="BC809" i="1" a="1"/>
  <c r="BC809" i="1" s="1"/>
  <c r="AY807" i="1"/>
  <c r="BD806" i="1" a="1"/>
  <c r="BD806" i="1" s="1"/>
  <c r="BB803" i="1" a="1"/>
  <c r="BB803" i="1" s="1"/>
  <c r="BB801" i="1" a="1"/>
  <c r="BB801" i="1" s="1"/>
  <c r="BP800" i="1" a="1"/>
  <c r="BP800" i="1" s="1"/>
  <c r="BB799" i="1" a="1"/>
  <c r="BB799" i="1" s="1"/>
  <c r="BO798" i="1" a="1"/>
  <c r="BO798" i="1" s="1"/>
  <c r="BE796" i="1" a="1"/>
  <c r="BE796" i="1" s="1"/>
  <c r="BR795" i="1" a="1"/>
  <c r="BR795" i="1" s="1"/>
  <c r="CN794" i="1" a="1"/>
  <c r="CN794" i="1" s="1"/>
  <c r="BO794" i="1" a="1"/>
  <c r="BO794" i="1" s="1"/>
  <c r="BA790" i="1" a="1"/>
  <c r="BA790" i="1" s="1"/>
  <c r="CL783" i="1" a="1"/>
  <c r="CL783" i="1" s="1"/>
  <c r="BD782" i="1" a="1"/>
  <c r="BD782" i="1" s="1"/>
  <c r="AY780" i="1"/>
  <c r="BQ778" i="1" a="1"/>
  <c r="BQ778" i="1" s="1"/>
  <c r="BO776" i="1" a="1"/>
  <c r="BO776" i="1" s="1"/>
  <c r="BR776" i="1" a="1"/>
  <c r="BR776" i="1" s="1"/>
  <c r="BB774" i="1" a="1"/>
  <c r="BB774" i="1" s="1"/>
  <c r="BP770" i="1" a="1"/>
  <c r="BP770" i="1" s="1"/>
  <c r="BO770" i="1" a="1"/>
  <c r="BO770" i="1" s="1"/>
  <c r="BR770" i="1" a="1"/>
  <c r="BR770" i="1" s="1"/>
  <c r="BS770" i="1" a="1"/>
  <c r="BS770" i="1" s="1"/>
  <c r="CB747" i="1"/>
  <c r="AY747" i="1"/>
  <c r="CN743" i="1" a="1"/>
  <c r="CN743" i="1" s="1"/>
  <c r="CL743" i="1" a="1"/>
  <c r="CL743" i="1" s="1"/>
  <c r="BO735" i="1" a="1"/>
  <c r="BO735" i="1" s="1"/>
  <c r="AY733" i="1"/>
  <c r="CB733" i="1"/>
  <c r="CM731" i="1" a="1"/>
  <c r="CM731" i="1" s="1"/>
  <c r="CN731" i="1" a="1"/>
  <c r="CN731" i="1" s="1"/>
  <c r="CL731" i="1" a="1"/>
  <c r="CL731" i="1" s="1"/>
  <c r="AY725" i="1"/>
  <c r="CB725" i="1"/>
  <c r="AY721" i="1"/>
  <c r="CB721" i="1"/>
  <c r="BP840" i="1" a="1"/>
  <c r="BP840" i="1" s="1"/>
  <c r="BO833" i="1" a="1"/>
  <c r="BO833" i="1" s="1"/>
  <c r="BP827" i="1" a="1"/>
  <c r="BP827" i="1" s="1"/>
  <c r="BA824" i="1" a="1"/>
  <c r="BA824" i="1" s="1"/>
  <c r="BO823" i="1" a="1"/>
  <c r="BO823" i="1" s="1"/>
  <c r="BP817" i="1" a="1"/>
  <c r="BP817" i="1" s="1"/>
  <c r="BP810" i="1" a="1"/>
  <c r="BP810" i="1" s="1"/>
  <c r="BD802" i="1" a="1"/>
  <c r="BD802" i="1" s="1"/>
  <c r="BA801" i="1" a="1"/>
  <c r="BA801" i="1" s="1"/>
  <c r="CN791" i="1" a="1"/>
  <c r="CN791" i="1" s="1"/>
  <c r="BP790" i="1" a="1"/>
  <c r="BP790" i="1" s="1"/>
  <c r="BO790" i="1" a="1"/>
  <c r="BO790" i="1" s="1"/>
  <c r="BQ790" i="1" a="1"/>
  <c r="BQ790" i="1" s="1"/>
  <c r="CL789" i="1" a="1"/>
  <c r="CL789" i="1" s="1"/>
  <c r="CK789" i="1" a="1"/>
  <c r="CK789" i="1" s="1"/>
  <c r="BD786" i="1" a="1"/>
  <c r="BD786" i="1" s="1"/>
  <c r="CK783" i="1" a="1"/>
  <c r="CK783" i="1" s="1"/>
  <c r="BA782" i="1" a="1"/>
  <c r="BA782" i="1" s="1"/>
  <c r="CK780" i="1" a="1"/>
  <c r="CK780" i="1" s="1"/>
  <c r="BA775" i="1" a="1"/>
  <c r="BA775" i="1" s="1"/>
  <c r="BD775" i="1" a="1"/>
  <c r="BD775" i="1" s="1"/>
  <c r="BB775" i="1" a="1"/>
  <c r="BB775" i="1" s="1"/>
  <c r="BA774" i="1" a="1"/>
  <c r="BA774" i="1" s="1"/>
  <c r="BQ771" i="1" a="1"/>
  <c r="BQ771" i="1" s="1"/>
  <c r="BB754" i="1" a="1"/>
  <c r="BB754" i="1" s="1"/>
  <c r="BR750" i="1" a="1"/>
  <c r="BR750" i="1" s="1"/>
  <c r="BQ750" i="1" a="1"/>
  <c r="BQ750" i="1" s="1"/>
  <c r="BA711" i="1" a="1"/>
  <c r="BA711" i="1" s="1"/>
  <c r="BB711" i="1" a="1"/>
  <c r="BB711" i="1" s="1"/>
  <c r="BS849" i="1" a="1"/>
  <c r="BS849" i="1" s="1"/>
  <c r="BQ847" i="1" a="1"/>
  <c r="BQ847" i="1" s="1"/>
  <c r="BE847" i="1" a="1"/>
  <c r="BE847" i="1" s="1"/>
  <c r="BR844" i="1" a="1"/>
  <c r="BR844" i="1" s="1"/>
  <c r="BD843" i="1" a="1"/>
  <c r="BD843" i="1" s="1"/>
  <c r="BD840" i="1" a="1"/>
  <c r="BD840" i="1" s="1"/>
  <c r="BR839" i="1" a="1"/>
  <c r="BR839" i="1" s="1"/>
  <c r="BO838" i="1" a="1"/>
  <c r="BO838" i="1" s="1"/>
  <c r="BO827" i="1" a="1"/>
  <c r="BO827" i="1" s="1"/>
  <c r="BO825" i="1" a="1"/>
  <c r="BO825" i="1" s="1"/>
  <c r="BQ819" i="1" a="1"/>
  <c r="BQ819" i="1" s="1"/>
  <c r="CN814" i="1" a="1"/>
  <c r="CN814" i="1" s="1"/>
  <c r="BO810" i="1" a="1"/>
  <c r="BO810" i="1" s="1"/>
  <c r="BO797" i="1" a="1"/>
  <c r="BO797" i="1" s="1"/>
  <c r="BD796" i="1" a="1"/>
  <c r="BD796" i="1" s="1"/>
  <c r="BQ795" i="1" a="1"/>
  <c r="BQ795" i="1" s="1"/>
  <c r="BB795" i="1" a="1"/>
  <c r="BB795" i="1" s="1"/>
  <c r="BE793" i="1" a="1"/>
  <c r="BE793" i="1" s="1"/>
  <c r="BS792" i="1" a="1"/>
  <c r="BS792" i="1" s="1"/>
  <c r="BS789" i="1" a="1"/>
  <c r="BS789" i="1" s="1"/>
  <c r="BB787" i="1" a="1"/>
  <c r="BB787" i="1" s="1"/>
  <c r="CB786" i="1"/>
  <c r="AY786" i="1"/>
  <c r="BS786" i="1" a="1"/>
  <c r="BS786" i="1" s="1"/>
  <c r="BE783" i="1" a="1"/>
  <c r="BE783" i="1" s="1"/>
  <c r="BP782" i="1" a="1"/>
  <c r="BP782" i="1" s="1"/>
  <c r="BR782" i="1" a="1"/>
  <c r="BR782" i="1" s="1"/>
  <c r="BS782" i="1" a="1"/>
  <c r="BS782" i="1" s="1"/>
  <c r="BO782" i="1" a="1"/>
  <c r="BO782" i="1" s="1"/>
  <c r="BD778" i="1" a="1"/>
  <c r="BD778" i="1" s="1"/>
  <c r="CL777" i="1" a="1"/>
  <c r="CL777" i="1" s="1"/>
  <c r="CN777" i="1" a="1"/>
  <c r="CN777" i="1" s="1"/>
  <c r="CK777" i="1" a="1"/>
  <c r="CK777" i="1" s="1"/>
  <c r="BQ770" i="1" a="1"/>
  <c r="BQ770" i="1" s="1"/>
  <c r="CB762" i="1"/>
  <c r="AY762" i="1"/>
  <c r="AY748" i="1"/>
  <c r="CB748" i="1"/>
  <c r="AY735" i="1"/>
  <c r="AY717" i="1"/>
  <c r="CB717" i="1"/>
  <c r="BB779" i="1" a="1"/>
  <c r="BB779" i="1" s="1"/>
  <c r="BE771" i="1" a="1"/>
  <c r="BE771" i="1" s="1"/>
  <c r="BA769" i="1" a="1"/>
  <c r="BA769" i="1" s="1"/>
  <c r="BQ766" i="1" a="1"/>
  <c r="BQ766" i="1" s="1"/>
  <c r="BA766" i="1" a="1"/>
  <c r="BA766" i="1" s="1"/>
  <c r="BA763" i="1" a="1"/>
  <c r="BA763" i="1" s="1"/>
  <c r="CM762" i="1" a="1"/>
  <c r="CM762" i="1" s="1"/>
  <c r="BS759" i="1" a="1"/>
  <c r="BS759" i="1" s="1"/>
  <c r="BQ758" i="1" a="1"/>
  <c r="BQ758" i="1" s="1"/>
  <c r="BB758" i="1" a="1"/>
  <c r="BB758" i="1" s="1"/>
  <c r="BQ755" i="1" a="1"/>
  <c r="BQ755" i="1" s="1"/>
  <c r="BE755" i="1" a="1"/>
  <c r="BE755" i="1" s="1"/>
  <c r="BE753" i="1" a="1"/>
  <c r="BE753" i="1" s="1"/>
  <c r="BP751" i="1" a="1"/>
  <c r="BP751" i="1" s="1"/>
  <c r="BA750" i="1" a="1"/>
  <c r="BA750" i="1" s="1"/>
  <c r="BQ747" i="1" a="1"/>
  <c r="BQ747" i="1" s="1"/>
  <c r="BS743" i="1" a="1"/>
  <c r="BS743" i="1" s="1"/>
  <c r="BS739" i="1" a="1"/>
  <c r="BS739" i="1" s="1"/>
  <c r="BB739" i="1" a="1"/>
  <c r="BB739" i="1" s="1"/>
  <c r="BB735" i="1" a="1"/>
  <c r="BB735" i="1" s="1"/>
  <c r="BQ734" i="1" a="1"/>
  <c r="BQ734" i="1" s="1"/>
  <c r="BS731" i="1" a="1"/>
  <c r="BS731" i="1" s="1"/>
  <c r="CM729" i="1" a="1"/>
  <c r="CM729" i="1" s="1"/>
  <c r="BP723" i="1" a="1"/>
  <c r="BP723" i="1" s="1"/>
  <c r="BB723" i="1" a="1"/>
  <c r="BB723" i="1" s="1"/>
  <c r="BQ722" i="1" a="1"/>
  <c r="BQ722" i="1" s="1"/>
  <c r="BP715" i="1" a="1"/>
  <c r="BP715" i="1" s="1"/>
  <c r="BB715" i="1" a="1"/>
  <c r="BB715" i="1" s="1"/>
  <c r="BQ714" i="1" a="1"/>
  <c r="BQ714" i="1" s="1"/>
  <c r="BE712" i="1" a="1"/>
  <c r="BE712" i="1" s="1"/>
  <c r="BQ711" i="1" a="1"/>
  <c r="BQ711" i="1" s="1"/>
  <c r="CN710" i="1" a="1"/>
  <c r="CN710" i="1" s="1"/>
  <c r="BS710" i="1" a="1"/>
  <c r="BS710" i="1" s="1"/>
  <c r="CN707" i="1" a="1"/>
  <c r="CN707" i="1" s="1"/>
  <c r="CB705" i="1"/>
  <c r="CL702" i="1" a="1"/>
  <c r="CL702" i="1" s="1"/>
  <c r="CA702" i="1" s="1"/>
  <c r="AX702" i="1" s="1"/>
  <c r="AZ702" i="1" s="1"/>
  <c r="BN702" i="1" s="1"/>
  <c r="CM701" i="1" a="1"/>
  <c r="CM701" i="1" s="1"/>
  <c r="BP698" i="1" a="1"/>
  <c r="BP698" i="1" s="1"/>
  <c r="BQ698" i="1" a="1"/>
  <c r="BQ698" i="1" s="1"/>
  <c r="BO698" i="1" a="1"/>
  <c r="BO698" i="1" s="1"/>
  <c r="CM697" i="1" a="1"/>
  <c r="CM697" i="1" s="1"/>
  <c r="BC690" i="1" a="1"/>
  <c r="BC690" i="1" s="1"/>
  <c r="BB690" i="1" a="1"/>
  <c r="BB690" i="1" s="1"/>
  <c r="BD771" i="1" a="1"/>
  <c r="BD771" i="1" s="1"/>
  <c r="CN770" i="1" a="1"/>
  <c r="CN770" i="1" s="1"/>
  <c r="BD770" i="1" a="1"/>
  <c r="BD770" i="1" s="1"/>
  <c r="BD759" i="1" a="1"/>
  <c r="BD759" i="1" s="1"/>
  <c r="BS757" i="1" a="1"/>
  <c r="BS757" i="1" s="1"/>
  <c r="BD755" i="1" a="1"/>
  <c r="BD755" i="1" s="1"/>
  <c r="CN754" i="1" a="1"/>
  <c r="CN754" i="1" s="1"/>
  <c r="CN750" i="1" a="1"/>
  <c r="CN750" i="1" s="1"/>
  <c r="BD748" i="1" a="1"/>
  <c r="BD748" i="1" s="1"/>
  <c r="BQ743" i="1" a="1"/>
  <c r="BQ743" i="1" s="1"/>
  <c r="CN742" i="1" a="1"/>
  <c r="CN742" i="1" s="1"/>
  <c r="BA736" i="1" a="1"/>
  <c r="BA736" i="1" s="1"/>
  <c r="BP724" i="1" a="1"/>
  <c r="BP724" i="1" s="1"/>
  <c r="BO723" i="1" a="1"/>
  <c r="BO723" i="1" s="1"/>
  <c r="BD719" i="1" a="1"/>
  <c r="BD719" i="1" s="1"/>
  <c r="BP716" i="1" a="1"/>
  <c r="BP716" i="1" s="1"/>
  <c r="BO715" i="1" a="1"/>
  <c r="BO715" i="1" s="1"/>
  <c r="BD712" i="1" a="1"/>
  <c r="BD712" i="1" s="1"/>
  <c r="CM710" i="1" a="1"/>
  <c r="CM710" i="1" s="1"/>
  <c r="BO710" i="1" a="1"/>
  <c r="BO710" i="1" s="1"/>
  <c r="BR707" i="1" a="1"/>
  <c r="BR707" i="1" s="1"/>
  <c r="BA704" i="1" a="1"/>
  <c r="BA704" i="1" s="1"/>
  <c r="BR691" i="1" a="1"/>
  <c r="BR691" i="1" s="1"/>
  <c r="BS691" i="1" a="1"/>
  <c r="BS691" i="1" s="1"/>
  <c r="BB771" i="1" a="1"/>
  <c r="BB771" i="1" s="1"/>
  <c r="BE764" i="1" a="1"/>
  <c r="BE764" i="1" s="1"/>
  <c r="BE761" i="1" a="1"/>
  <c r="BE761" i="1" s="1"/>
  <c r="BR757" i="1" a="1"/>
  <c r="BR757" i="1" s="1"/>
  <c r="BB755" i="1" a="1"/>
  <c r="BB755" i="1" s="1"/>
  <c r="CM754" i="1" a="1"/>
  <c r="CM754" i="1" s="1"/>
  <c r="BA748" i="1" a="1"/>
  <c r="BA748" i="1" s="1"/>
  <c r="BP743" i="1" a="1"/>
  <c r="BP743" i="1" s="1"/>
  <c r="CM742" i="1" a="1"/>
  <c r="CM742" i="1" s="1"/>
  <c r="CN736" i="1" a="1"/>
  <c r="CN736" i="1" s="1"/>
  <c r="BQ731" i="1" a="1"/>
  <c r="BQ731" i="1" s="1"/>
  <c r="BS730" i="1" a="1"/>
  <c r="BS730" i="1" s="1"/>
  <c r="AY727" i="1"/>
  <c r="CM726" i="1" a="1"/>
  <c r="CM726" i="1" s="1"/>
  <c r="BB719" i="1" a="1"/>
  <c r="BB719" i="1" s="1"/>
  <c r="CM718" i="1" a="1"/>
  <c r="CM718" i="1" s="1"/>
  <c r="BO711" i="1" a="1"/>
  <c r="BO711" i="1" s="1"/>
  <c r="CL710" i="1" a="1"/>
  <c r="CL710" i="1" s="1"/>
  <c r="BP699" i="1" a="1"/>
  <c r="BP699" i="1" s="1"/>
  <c r="BR699" i="1" a="1"/>
  <c r="BR699" i="1" s="1"/>
  <c r="BS699" i="1" a="1"/>
  <c r="BS699" i="1" s="1"/>
  <c r="BP695" i="1" a="1"/>
  <c r="BP695" i="1" s="1"/>
  <c r="BR695" i="1" a="1"/>
  <c r="BR695" i="1" s="1"/>
  <c r="BD691" i="1" a="1"/>
  <c r="BD691" i="1" s="1"/>
  <c r="BB689" i="1" a="1"/>
  <c r="BB689" i="1" s="1"/>
  <c r="BE689" i="1" a="1"/>
  <c r="BE689" i="1" s="1"/>
  <c r="BP779" i="1" a="1"/>
  <c r="BP779" i="1" s="1"/>
  <c r="BE777" i="1" a="1"/>
  <c r="BE777" i="1" s="1"/>
  <c r="BE772" i="1" a="1"/>
  <c r="BE772" i="1" s="1"/>
  <c r="BA771" i="1" a="1"/>
  <c r="BA771" i="1" s="1"/>
  <c r="CM770" i="1" a="1"/>
  <c r="CM770" i="1" s="1"/>
  <c r="CB769" i="1"/>
  <c r="BD764" i="1" a="1"/>
  <c r="BD764" i="1" s="1"/>
  <c r="BP763" i="1" a="1"/>
  <c r="BP763" i="1" s="1"/>
  <c r="CN761" i="1" a="1"/>
  <c r="CN761" i="1" s="1"/>
  <c r="BA761" i="1" a="1"/>
  <c r="BA761" i="1" s="1"/>
  <c r="BB759" i="1" a="1"/>
  <c r="BB759" i="1" s="1"/>
  <c r="CN758" i="1" a="1"/>
  <c r="CN758" i="1" s="1"/>
  <c r="BO757" i="1" a="1"/>
  <c r="BO757" i="1" s="1"/>
  <c r="CB756" i="1"/>
  <c r="BA755" i="1" a="1"/>
  <c r="BA755" i="1" s="1"/>
  <c r="CL754" i="1" a="1"/>
  <c r="CL754" i="1" s="1"/>
  <c r="CB753" i="1"/>
  <c r="BR752" i="1" a="1"/>
  <c r="BR752" i="1" s="1"/>
  <c r="CM750" i="1" a="1"/>
  <c r="CM750" i="1" s="1"/>
  <c r="BE750" i="1" a="1"/>
  <c r="BE750" i="1" s="1"/>
  <c r="CN747" i="1" a="1"/>
  <c r="CN747" i="1" s="1"/>
  <c r="BO743" i="1" a="1"/>
  <c r="BO743" i="1" s="1"/>
  <c r="CL742" i="1" a="1"/>
  <c r="CL742" i="1" s="1"/>
  <c r="CA742" i="1" s="1"/>
  <c r="AX742" i="1" s="1"/>
  <c r="BA741" i="1" a="1"/>
  <c r="BA741" i="1" s="1"/>
  <c r="CM736" i="1" a="1"/>
  <c r="CM736" i="1" s="1"/>
  <c r="BD734" i="1" a="1"/>
  <c r="BD734" i="1" s="1"/>
  <c r="CM733" i="1" a="1"/>
  <c r="CM733" i="1" s="1"/>
  <c r="BR732" i="1" a="1"/>
  <c r="BR732" i="1" s="1"/>
  <c r="BP731" i="1" a="1"/>
  <c r="BP731" i="1" s="1"/>
  <c r="BQ730" i="1" a="1"/>
  <c r="BQ730" i="1" s="1"/>
  <c r="BS729" i="1" a="1"/>
  <c r="BS729" i="1" s="1"/>
  <c r="CL726" i="1" a="1"/>
  <c r="CL726" i="1" s="1"/>
  <c r="CM725" i="1" a="1"/>
  <c r="CM725" i="1" s="1"/>
  <c r="BS723" i="1" a="1"/>
  <c r="BS723" i="1" s="1"/>
  <c r="BB722" i="1" a="1"/>
  <c r="BB722" i="1" s="1"/>
  <c r="CL718" i="1" a="1"/>
  <c r="CL718" i="1" s="1"/>
  <c r="CM717" i="1" a="1"/>
  <c r="CM717" i="1" s="1"/>
  <c r="CL715" i="1" a="1"/>
  <c r="CL715" i="1" s="1"/>
  <c r="BS715" i="1" a="1"/>
  <c r="BS715" i="1" s="1"/>
  <c r="BB714" i="1" a="1"/>
  <c r="BB714" i="1" s="1"/>
  <c r="BB712" i="1" a="1"/>
  <c r="BB712" i="1" s="1"/>
  <c r="CN711" i="1" a="1"/>
  <c r="CN711" i="1" s="1"/>
  <c r="CK709" i="1" a="1"/>
  <c r="CK709" i="1" s="1"/>
  <c r="CB709" i="1"/>
  <c r="BQ707" i="1" a="1"/>
  <c r="BQ707" i="1" s="1"/>
  <c r="BD707" i="1" a="1"/>
  <c r="BD707" i="1" s="1"/>
  <c r="BS706" i="1" a="1"/>
  <c r="BS706" i="1" s="1"/>
  <c r="BA705" i="1" a="1"/>
  <c r="BA705" i="1" s="1"/>
  <c r="BR704" i="1" a="1"/>
  <c r="BR704" i="1" s="1"/>
  <c r="BP700" i="1" a="1"/>
  <c r="BP700" i="1" s="1"/>
  <c r="BQ695" i="1" a="1"/>
  <c r="BQ695" i="1" s="1"/>
  <c r="CM781" i="1" a="1"/>
  <c r="CM781" i="1" s="1"/>
  <c r="BE779" i="1" a="1"/>
  <c r="BE779" i="1" s="1"/>
  <c r="BA777" i="1" a="1"/>
  <c r="BA777" i="1" s="1"/>
  <c r="BS773" i="1" a="1"/>
  <c r="BS773" i="1" s="1"/>
  <c r="CL770" i="1" a="1"/>
  <c r="CL770" i="1" s="1"/>
  <c r="BP768" i="1" a="1"/>
  <c r="BP768" i="1" s="1"/>
  <c r="BE766" i="1" a="1"/>
  <c r="BE766" i="1" s="1"/>
  <c r="BA764" i="1" a="1"/>
  <c r="BA764" i="1" s="1"/>
  <c r="BD762" i="1" a="1"/>
  <c r="BD762" i="1" s="1"/>
  <c r="BE758" i="1" a="1"/>
  <c r="BE758" i="1" s="1"/>
  <c r="BC757" i="1" a="1"/>
  <c r="BC757" i="1" s="1"/>
  <c r="BD750" i="1" a="1"/>
  <c r="BD750" i="1" s="1"/>
  <c r="CL747" i="1" a="1"/>
  <c r="CL747" i="1" s="1"/>
  <c r="BE744" i="1" a="1"/>
  <c r="BE744" i="1" s="1"/>
  <c r="CM741" i="1" a="1"/>
  <c r="CM741" i="1" s="1"/>
  <c r="CL736" i="1" a="1"/>
  <c r="CL736" i="1" s="1"/>
  <c r="CK733" i="1" a="1"/>
  <c r="CK733" i="1" s="1"/>
  <c r="BP732" i="1" a="1"/>
  <c r="BP732" i="1" s="1"/>
  <c r="BB731" i="1" a="1"/>
  <c r="BB731" i="1" s="1"/>
  <c r="BB728" i="1" a="1"/>
  <c r="BB728" i="1" s="1"/>
  <c r="CN727" i="1" a="1"/>
  <c r="CN727" i="1" s="1"/>
  <c r="CK725" i="1" a="1"/>
  <c r="CK725" i="1" s="1"/>
  <c r="BB720" i="1" a="1"/>
  <c r="BB720" i="1" s="1"/>
  <c r="CN719" i="1" a="1"/>
  <c r="CN719" i="1" s="1"/>
  <c r="CK717" i="1" a="1"/>
  <c r="CK717" i="1" s="1"/>
  <c r="BA712" i="1" a="1"/>
  <c r="BA712" i="1" s="1"/>
  <c r="CL711" i="1" a="1"/>
  <c r="CL711" i="1" s="1"/>
  <c r="BP707" i="1" a="1"/>
  <c r="BP707" i="1" s="1"/>
  <c r="BB707" i="1" a="1"/>
  <c r="BB707" i="1" s="1"/>
  <c r="BQ706" i="1" a="1"/>
  <c r="BQ706" i="1" s="1"/>
  <c r="BE704" i="1" a="1"/>
  <c r="BE704" i="1" s="1"/>
  <c r="BQ699" i="1" a="1"/>
  <c r="BQ699" i="1" s="1"/>
  <c r="BB697" i="1" a="1"/>
  <c r="BB697" i="1" s="1"/>
  <c r="BC696" i="1" a="1"/>
  <c r="BC696" i="1" s="1"/>
  <c r="BE696" i="1" a="1"/>
  <c r="BE696" i="1" s="1"/>
  <c r="BA696" i="1" a="1"/>
  <c r="BA696" i="1" s="1"/>
  <c r="BB696" i="1" a="1"/>
  <c r="BB696" i="1" s="1"/>
  <c r="CB669" i="1"/>
  <c r="AY669" i="1"/>
  <c r="CB661" i="1"/>
  <c r="AY661" i="1"/>
  <c r="BS751" i="1" a="1"/>
  <c r="BS751" i="1" s="1"/>
  <c r="BD739" i="1" a="1"/>
  <c r="BD739" i="1" s="1"/>
  <c r="AY734" i="1"/>
  <c r="BE721" i="1" a="1"/>
  <c r="BE721" i="1" s="1"/>
  <c r="CL719" i="1" a="1"/>
  <c r="CL719" i="1" s="1"/>
  <c r="BE713" i="1" a="1"/>
  <c r="BE713" i="1" s="1"/>
  <c r="BO706" i="1" a="1"/>
  <c r="BO706" i="1" s="1"/>
  <c r="BD703" i="1" a="1"/>
  <c r="BD703" i="1" s="1"/>
  <c r="BO695" i="1" a="1"/>
  <c r="BO695" i="1" s="1"/>
  <c r="CN693" i="1" a="1"/>
  <c r="CN693" i="1" s="1"/>
  <c r="CM693" i="1" a="1"/>
  <c r="CM693" i="1" s="1"/>
  <c r="CB761" i="1"/>
  <c r="BR751" i="1" a="1"/>
  <c r="BR751" i="1" s="1"/>
  <c r="BD735" i="1" a="1"/>
  <c r="BD735" i="1" s="1"/>
  <c r="BA721" i="1" a="1"/>
  <c r="BA721" i="1" s="1"/>
  <c r="BA713" i="1" a="1"/>
  <c r="BA713" i="1" s="1"/>
  <c r="BD704" i="1" a="1"/>
  <c r="BD704" i="1" s="1"/>
  <c r="BR694" i="1" a="1"/>
  <c r="BR694" i="1" s="1"/>
  <c r="BO694" i="1" a="1"/>
  <c r="BO694" i="1" s="1"/>
  <c r="BQ694" i="1" a="1"/>
  <c r="BQ694" i="1" s="1"/>
  <c r="BC691" i="1" a="1"/>
  <c r="BC691" i="1" s="1"/>
  <c r="BQ691" i="1" a="1"/>
  <c r="BQ691" i="1" s="1"/>
  <c r="BA680" i="1" a="1"/>
  <c r="BA680" i="1" s="1"/>
  <c r="BQ678" i="1" a="1"/>
  <c r="BQ678" i="1" s="1"/>
  <c r="CL675" i="1" a="1"/>
  <c r="CL675" i="1" s="1"/>
  <c r="AY672" i="1"/>
  <c r="CN671" i="1" a="1"/>
  <c r="CN671" i="1" s="1"/>
  <c r="BO670" i="1" a="1"/>
  <c r="BO670" i="1" s="1"/>
  <c r="BO667" i="1" a="1"/>
  <c r="BO667" i="1" s="1"/>
  <c r="CL665" i="1" a="1"/>
  <c r="CL665" i="1" s="1"/>
  <c r="BR662" i="1" a="1"/>
  <c r="BR662" i="1" s="1"/>
  <c r="BQ660" i="1" a="1"/>
  <c r="BQ660" i="1" s="1"/>
  <c r="BO659" i="1" a="1"/>
  <c r="BO659" i="1" s="1"/>
  <c r="CK658" i="1" a="1"/>
  <c r="CK658" i="1" s="1"/>
  <c r="BE658" i="1" a="1"/>
  <c r="BE658" i="1" s="1"/>
  <c r="BE657" i="1" a="1"/>
  <c r="BE657" i="1" s="1"/>
  <c r="BQ654" i="1" a="1"/>
  <c r="BQ654" i="1" s="1"/>
  <c r="BP653" i="1" a="1"/>
  <c r="BP653" i="1" s="1"/>
  <c r="BQ652" i="1" a="1"/>
  <c r="BQ652" i="1" s="1"/>
  <c r="BD647" i="1" a="1"/>
  <c r="BD647" i="1" s="1"/>
  <c r="BQ646" i="1" a="1"/>
  <c r="BQ646" i="1" s="1"/>
  <c r="BP645" i="1" a="1"/>
  <c r="BP645" i="1" s="1"/>
  <c r="BQ644" i="1" a="1"/>
  <c r="BQ644" i="1" s="1"/>
  <c r="BB639" i="1" a="1"/>
  <c r="BB639" i="1" s="1"/>
  <c r="BO638" i="1" a="1"/>
  <c r="BO638" i="1" s="1"/>
  <c r="BD638" i="1" a="1"/>
  <c r="BD638" i="1" s="1"/>
  <c r="CM637" i="1" a="1"/>
  <c r="CM637" i="1" s="1"/>
  <c r="BD634" i="1" a="1"/>
  <c r="BD634" i="1" s="1"/>
  <c r="BB633" i="1" a="1"/>
  <c r="BB633" i="1" s="1"/>
  <c r="BD631" i="1" a="1"/>
  <c r="BD631" i="1" s="1"/>
  <c r="BP629" i="1" a="1"/>
  <c r="BP629" i="1" s="1"/>
  <c r="BQ628" i="1" a="1"/>
  <c r="BQ628" i="1" s="1"/>
  <c r="BO627" i="1" a="1"/>
  <c r="BO627" i="1" s="1"/>
  <c r="CB624" i="1"/>
  <c r="BP623" i="1" a="1"/>
  <c r="BP623" i="1" s="1"/>
  <c r="AY623" i="1"/>
  <c r="CL622" i="1" a="1"/>
  <c r="CL622" i="1" s="1"/>
  <c r="CK618" i="1" a="1"/>
  <c r="CK618" i="1" s="1"/>
  <c r="CM617" i="1" a="1"/>
  <c r="CM617" i="1" s="1"/>
  <c r="CK617" i="1" a="1"/>
  <c r="CK617" i="1" s="1"/>
  <c r="CL617" i="1" a="1"/>
  <c r="CL617" i="1" s="1"/>
  <c r="AY615" i="1"/>
  <c r="BB611" i="1" a="1"/>
  <c r="BB611" i="1" s="1"/>
  <c r="BC611" i="1" a="1"/>
  <c r="BC611" i="1" s="1"/>
  <c r="CL610" i="1" a="1"/>
  <c r="CL610" i="1" s="1"/>
  <c r="CN610" i="1" a="1"/>
  <c r="CN610" i="1" s="1"/>
  <c r="CM610" i="1" a="1"/>
  <c r="CM610" i="1" s="1"/>
  <c r="CL682" i="1" a="1"/>
  <c r="CL682" i="1" s="1"/>
  <c r="CM681" i="1" a="1"/>
  <c r="CM681" i="1" s="1"/>
  <c r="BA666" i="1" a="1"/>
  <c r="BA666" i="1" s="1"/>
  <c r="BB657" i="1" a="1"/>
  <c r="BB657" i="1" s="1"/>
  <c r="BB655" i="1" a="1"/>
  <c r="BB655" i="1" s="1"/>
  <c r="BA639" i="1" a="1"/>
  <c r="BA639" i="1" s="1"/>
  <c r="BB638" i="1" a="1"/>
  <c r="BB638" i="1" s="1"/>
  <c r="AY637" i="1"/>
  <c r="BB635" i="1" a="1"/>
  <c r="BB635" i="1" s="1"/>
  <c r="AY612" i="1"/>
  <c r="CB612" i="1"/>
  <c r="CB591" i="1"/>
  <c r="AY591" i="1"/>
  <c r="BR692" i="1" a="1"/>
  <c r="BR692" i="1" s="1"/>
  <c r="CM690" i="1" a="1"/>
  <c r="CM690" i="1" s="1"/>
  <c r="CA690" i="1" s="1"/>
  <c r="AX690" i="1" s="1"/>
  <c r="AZ690" i="1" s="1"/>
  <c r="BN690" i="1" s="1"/>
  <c r="BO690" i="1" a="1"/>
  <c r="BO690" i="1" s="1"/>
  <c r="BO683" i="1" a="1"/>
  <c r="BO683" i="1" s="1"/>
  <c r="CK681" i="1" a="1"/>
  <c r="CK681" i="1" s="1"/>
  <c r="CB681" i="1"/>
  <c r="BS677" i="1" a="1"/>
  <c r="BS677" i="1" s="1"/>
  <c r="BP675" i="1" a="1"/>
  <c r="BP675" i="1" s="1"/>
  <c r="BB674" i="1" a="1"/>
  <c r="BB674" i="1" s="1"/>
  <c r="BQ669" i="1" a="1"/>
  <c r="BQ669" i="1" s="1"/>
  <c r="CL668" i="1" a="1"/>
  <c r="CL668" i="1" s="1"/>
  <c r="CB668" i="1"/>
  <c r="CK665" i="1" a="1"/>
  <c r="CK665" i="1" s="1"/>
  <c r="BB665" i="1" a="1"/>
  <c r="BB665" i="1" s="1"/>
  <c r="BE664" i="1" a="1"/>
  <c r="BE664" i="1" s="1"/>
  <c r="CN663" i="1" a="1"/>
  <c r="CN663" i="1" s="1"/>
  <c r="BB663" i="1" a="1"/>
  <c r="BB663" i="1" s="1"/>
  <c r="CN662" i="1" a="1"/>
  <c r="CN662" i="1" s="1"/>
  <c r="BQ662" i="1" a="1"/>
  <c r="BQ662" i="1" s="1"/>
  <c r="CM660" i="1" a="1"/>
  <c r="CM660" i="1" s="1"/>
  <c r="CM659" i="1" a="1"/>
  <c r="CM659" i="1" s="1"/>
  <c r="CN658" i="1" a="1"/>
  <c r="CN658" i="1" s="1"/>
  <c r="BA657" i="1" a="1"/>
  <c r="BA657" i="1" s="1"/>
  <c r="BS656" i="1" a="1"/>
  <c r="BS656" i="1" s="1"/>
  <c r="BA655" i="1" a="1"/>
  <c r="BA655" i="1" s="1"/>
  <c r="BO654" i="1" a="1"/>
  <c r="BO654" i="1" s="1"/>
  <c r="BD654" i="1" a="1"/>
  <c r="BD654" i="1" s="1"/>
  <c r="CM652" i="1" a="1"/>
  <c r="CM652" i="1" s="1"/>
  <c r="BR651" i="1" a="1"/>
  <c r="BR651" i="1" s="1"/>
  <c r="BD650" i="1" a="1"/>
  <c r="BD650" i="1" s="1"/>
  <c r="BB649" i="1" a="1"/>
  <c r="BB649" i="1" s="1"/>
  <c r="BB647" i="1" a="1"/>
  <c r="BB647" i="1" s="1"/>
  <c r="BO646" i="1" a="1"/>
  <c r="BO646" i="1" s="1"/>
  <c r="BD646" i="1" a="1"/>
  <c r="BD646" i="1" s="1"/>
  <c r="CM644" i="1" a="1"/>
  <c r="CM644" i="1" s="1"/>
  <c r="BR643" i="1" a="1"/>
  <c r="BR643" i="1" s="1"/>
  <c r="BD642" i="1" a="1"/>
  <c r="BD642" i="1" s="1"/>
  <c r="BB641" i="1" a="1"/>
  <c r="BB641" i="1" s="1"/>
  <c r="CK637" i="1" a="1"/>
  <c r="CK637" i="1" s="1"/>
  <c r="BS637" i="1" a="1"/>
  <c r="BS637" i="1" s="1"/>
  <c r="CL636" i="1" a="1"/>
  <c r="CL636" i="1" s="1"/>
  <c r="BB634" i="1" a="1"/>
  <c r="BB634" i="1" s="1"/>
  <c r="BR632" i="1" a="1"/>
  <c r="BR632" i="1" s="1"/>
  <c r="CN631" i="1" a="1"/>
  <c r="CN631" i="1" s="1"/>
  <c r="BQ630" i="1" a="1"/>
  <c r="BQ630" i="1" s="1"/>
  <c r="BD630" i="1" a="1"/>
  <c r="BD630" i="1" s="1"/>
  <c r="CM628" i="1" a="1"/>
  <c r="CM628" i="1" s="1"/>
  <c r="CM627" i="1" a="1"/>
  <c r="CM627" i="1" s="1"/>
  <c r="BD626" i="1" a="1"/>
  <c r="BD626" i="1" s="1"/>
  <c r="BB625" i="1" a="1"/>
  <c r="BB625" i="1" s="1"/>
  <c r="CN623" i="1" a="1"/>
  <c r="CN623" i="1" s="1"/>
  <c r="BC609" i="1" a="1"/>
  <c r="BC609" i="1" s="1"/>
  <c r="BB609" i="1" a="1"/>
  <c r="BB609" i="1" s="1"/>
  <c r="BD609" i="1" a="1"/>
  <c r="BD609" i="1" s="1"/>
  <c r="BA609" i="1" a="1"/>
  <c r="BA609" i="1" s="1"/>
  <c r="BE609" i="1" a="1"/>
  <c r="BE609" i="1" s="1"/>
  <c r="AY655" i="1"/>
  <c r="AY653" i="1"/>
  <c r="BA647" i="1" a="1"/>
  <c r="BA647" i="1" s="1"/>
  <c r="AY645" i="1"/>
  <c r="BB630" i="1" a="1"/>
  <c r="BB630" i="1" s="1"/>
  <c r="AY629" i="1"/>
  <c r="BQ620" i="1" a="1"/>
  <c r="BQ620" i="1" s="1"/>
  <c r="BC617" i="1" a="1"/>
  <c r="BC617" i="1" s="1"/>
  <c r="BB617" i="1" a="1"/>
  <c r="BB617" i="1" s="1"/>
  <c r="BE617" i="1" a="1"/>
  <c r="BE617" i="1" s="1"/>
  <c r="BA617" i="1" a="1"/>
  <c r="BA617" i="1" s="1"/>
  <c r="AY607" i="1"/>
  <c r="CB607" i="1"/>
  <c r="BS686" i="1" a="1"/>
  <c r="BS686" i="1" s="1"/>
  <c r="BD675" i="1" a="1"/>
  <c r="BD675" i="1" s="1"/>
  <c r="BB671" i="1" a="1"/>
  <c r="BB671" i="1" s="1"/>
  <c r="BR670" i="1" a="1"/>
  <c r="BR670" i="1" s="1"/>
  <c r="BS667" i="1" a="1"/>
  <c r="BS667" i="1" s="1"/>
  <c r="BR663" i="1" a="1"/>
  <c r="BR663" i="1" s="1"/>
  <c r="BO662" i="1" a="1"/>
  <c r="BO662" i="1" s="1"/>
  <c r="BR659" i="1" a="1"/>
  <c r="BR659" i="1" s="1"/>
  <c r="CM658" i="1" a="1"/>
  <c r="CM658" i="1" s="1"/>
  <c r="BS658" i="1" a="1"/>
  <c r="BS658" i="1" s="1"/>
  <c r="BS645" i="1" a="1"/>
  <c r="BS645" i="1" s="1"/>
  <c r="BP643" i="1" a="1"/>
  <c r="BP643" i="1" s="1"/>
  <c r="BR640" i="1" a="1"/>
  <c r="BR640" i="1" s="1"/>
  <c r="BS638" i="1" a="1"/>
  <c r="BS638" i="1" s="1"/>
  <c r="BP634" i="1" a="1"/>
  <c r="BP634" i="1" s="1"/>
  <c r="BA634" i="1" a="1"/>
  <c r="BA634" i="1" s="1"/>
  <c r="BS629" i="1" a="1"/>
  <c r="BS629" i="1" s="1"/>
  <c r="BE628" i="1" a="1"/>
  <c r="BE628" i="1" s="1"/>
  <c r="BR627" i="1" a="1"/>
  <c r="BR627" i="1" s="1"/>
  <c r="BA622" i="1" a="1"/>
  <c r="BA622" i="1" s="1"/>
  <c r="BQ618" i="1" a="1"/>
  <c r="BQ618" i="1" s="1"/>
  <c r="BP618" i="1" a="1"/>
  <c r="BP618" i="1" s="1"/>
  <c r="BC618" i="1" a="1"/>
  <c r="BC618" i="1" s="1"/>
  <c r="BD618" i="1" a="1"/>
  <c r="BD618" i="1" s="1"/>
  <c r="BA618" i="1" a="1"/>
  <c r="BA618" i="1" s="1"/>
  <c r="BO618" i="1" a="1"/>
  <c r="BO618" i="1" s="1"/>
  <c r="BO616" i="1" a="1"/>
  <c r="BO616" i="1" s="1"/>
  <c r="BR616" i="1" a="1"/>
  <c r="BR616" i="1" s="1"/>
  <c r="AY599" i="1"/>
  <c r="CB599" i="1"/>
  <c r="AY543" i="1"/>
  <c r="CB543" i="1"/>
  <c r="BB699" i="1" a="1"/>
  <c r="BB699" i="1" s="1"/>
  <c r="BD695" i="1" a="1"/>
  <c r="BD695" i="1" s="1"/>
  <c r="CL691" i="1" a="1"/>
  <c r="CL691" i="1" s="1"/>
  <c r="CN687" i="1" a="1"/>
  <c r="CN687" i="1" s="1"/>
  <c r="BQ686" i="1" a="1"/>
  <c r="BQ686" i="1" s="1"/>
  <c r="CN683" i="1" a="1"/>
  <c r="CN683" i="1" s="1"/>
  <c r="BS683" i="1" a="1"/>
  <c r="BS683" i="1" s="1"/>
  <c r="BE681" i="1" a="1"/>
  <c r="BE681" i="1" s="1"/>
  <c r="BD679" i="1" a="1"/>
  <c r="BD679" i="1" s="1"/>
  <c r="CM676" i="1" a="1"/>
  <c r="CM676" i="1" s="1"/>
  <c r="BC675" i="1" a="1"/>
  <c r="BC675" i="1" s="1"/>
  <c r="BS674" i="1" a="1"/>
  <c r="BS674" i="1" s="1"/>
  <c r="BE673" i="1" a="1"/>
  <c r="BE673" i="1" s="1"/>
  <c r="BR671" i="1" a="1"/>
  <c r="BR671" i="1" s="1"/>
  <c r="BA671" i="1" a="1"/>
  <c r="BA671" i="1" s="1"/>
  <c r="CL670" i="1" a="1"/>
  <c r="CL670" i="1" s="1"/>
  <c r="BR667" i="1" a="1"/>
  <c r="BR667" i="1" s="1"/>
  <c r="CK666" i="1" a="1"/>
  <c r="CK666" i="1" s="1"/>
  <c r="BE666" i="1" a="1"/>
  <c r="BE666" i="1" s="1"/>
  <c r="BB662" i="1" a="1"/>
  <c r="BB662" i="1" s="1"/>
  <c r="BS661" i="1" a="1"/>
  <c r="BS661" i="1" s="1"/>
  <c r="CK660" i="1" a="1"/>
  <c r="CK660" i="1" s="1"/>
  <c r="BP658" i="1" a="1"/>
  <c r="BP658" i="1" s="1"/>
  <c r="BA658" i="1" a="1"/>
  <c r="BA658" i="1" s="1"/>
  <c r="CK657" i="1" a="1"/>
  <c r="CK657" i="1" s="1"/>
  <c r="CK655" i="1" a="1"/>
  <c r="CK655" i="1" s="1"/>
  <c r="CK652" i="1" a="1"/>
  <c r="CK652" i="1" s="1"/>
  <c r="BS650" i="1" a="1"/>
  <c r="BS650" i="1" s="1"/>
  <c r="CL649" i="1" a="1"/>
  <c r="CL649" i="1" s="1"/>
  <c r="BO648" i="1" a="1"/>
  <c r="BO648" i="1" s="1"/>
  <c r="CK644" i="1" a="1"/>
  <c r="CK644" i="1" s="1"/>
  <c r="BS642" i="1" a="1"/>
  <c r="BS642" i="1" s="1"/>
  <c r="CL641" i="1" a="1"/>
  <c r="CL641" i="1" s="1"/>
  <c r="BO640" i="1" a="1"/>
  <c r="BO640" i="1" s="1"/>
  <c r="CK639" i="1" a="1"/>
  <c r="CK639" i="1" s="1"/>
  <c r="BE639" i="1" a="1"/>
  <c r="BE639" i="1" s="1"/>
  <c r="BR638" i="1" a="1"/>
  <c r="BR638" i="1" s="1"/>
  <c r="BO634" i="1" a="1"/>
  <c r="BO634" i="1" s="1"/>
  <c r="CK628" i="1" a="1"/>
  <c r="CK628" i="1" s="1"/>
  <c r="BB627" i="1" a="1"/>
  <c r="BB627" i="1" s="1"/>
  <c r="BS626" i="1" a="1"/>
  <c r="BS626" i="1" s="1"/>
  <c r="CL625" i="1" a="1"/>
  <c r="CL625" i="1" s="1"/>
  <c r="BE623" i="1" a="1"/>
  <c r="BE623" i="1" s="1"/>
  <c r="BR621" i="1" a="1"/>
  <c r="BR621" i="1" s="1"/>
  <c r="BP621" i="1" a="1"/>
  <c r="BP621" i="1" s="1"/>
  <c r="BS621" i="1" a="1"/>
  <c r="BS621" i="1" s="1"/>
  <c r="BO621" i="1" a="1"/>
  <c r="BO621" i="1" s="1"/>
  <c r="CN618" i="1" a="1"/>
  <c r="CN618" i="1" s="1"/>
  <c r="AY617" i="1"/>
  <c r="CB617" i="1"/>
  <c r="BQ614" i="1" a="1"/>
  <c r="BQ614" i="1" s="1"/>
  <c r="BP614" i="1" a="1"/>
  <c r="BP614" i="1" s="1"/>
  <c r="BD687" i="1" a="1"/>
  <c r="BD687" i="1" s="1"/>
  <c r="BO686" i="1" a="1"/>
  <c r="BO686" i="1" s="1"/>
  <c r="BS682" i="1" a="1"/>
  <c r="BS682" i="1" s="1"/>
  <c r="BA681" i="1" a="1"/>
  <c r="BA681" i="1" s="1"/>
  <c r="BD680" i="1" a="1"/>
  <c r="BD680" i="1" s="1"/>
  <c r="BS678" i="1" a="1"/>
  <c r="BS678" i="1" s="1"/>
  <c r="BC678" i="1" a="1"/>
  <c r="BC678" i="1" s="1"/>
  <c r="BR676" i="1" a="1"/>
  <c r="BR676" i="1" s="1"/>
  <c r="CM675" i="1" a="1"/>
  <c r="CM675" i="1" s="1"/>
  <c r="BB675" i="1" a="1"/>
  <c r="BB675" i="1" s="1"/>
  <c r="BC673" i="1" a="1"/>
  <c r="BC673" i="1" s="1"/>
  <c r="BQ671" i="1" a="1"/>
  <c r="BQ671" i="1" s="1"/>
  <c r="BQ670" i="1" a="1"/>
  <c r="BQ670" i="1" s="1"/>
  <c r="BE668" i="1" a="1"/>
  <c r="BE668" i="1" s="1"/>
  <c r="BP667" i="1" a="1"/>
  <c r="BP667" i="1" s="1"/>
  <c r="BD666" i="1" a="1"/>
  <c r="BD666" i="1" s="1"/>
  <c r="BE663" i="1" a="1"/>
  <c r="BE663" i="1" s="1"/>
  <c r="CK661" i="1" a="1"/>
  <c r="CK661" i="1" s="1"/>
  <c r="BP659" i="1" a="1"/>
  <c r="BP659" i="1" s="1"/>
  <c r="BO658" i="1" a="1"/>
  <c r="BO658" i="1" s="1"/>
  <c r="BE655" i="1" a="1"/>
  <c r="BE655" i="1" s="1"/>
  <c r="BS654" i="1" a="1"/>
  <c r="BS654" i="1" s="1"/>
  <c r="BQ653" i="1" a="1"/>
  <c r="BQ653" i="1" s="1"/>
  <c r="BO651" i="1" a="1"/>
  <c r="BO651" i="1" s="1"/>
  <c r="CK649" i="1" a="1"/>
  <c r="CK649" i="1" s="1"/>
  <c r="CN647" i="1" a="1"/>
  <c r="CN647" i="1" s="1"/>
  <c r="BS646" i="1" a="1"/>
  <c r="BS646" i="1" s="1"/>
  <c r="BQ645" i="1" a="1"/>
  <c r="BQ645" i="1" s="1"/>
  <c r="BO643" i="1" a="1"/>
  <c r="BO643" i="1" s="1"/>
  <c r="CK641" i="1" a="1"/>
  <c r="CK641" i="1" s="1"/>
  <c r="BD639" i="1" a="1"/>
  <c r="BD639" i="1" s="1"/>
  <c r="BQ638" i="1" a="1"/>
  <c r="BQ638" i="1" s="1"/>
  <c r="BP637" i="1" a="1"/>
  <c r="BP637" i="1" s="1"/>
  <c r="BQ636" i="1" a="1"/>
  <c r="BQ636" i="1" s="1"/>
  <c r="CM635" i="1" a="1"/>
  <c r="CM635" i="1" s="1"/>
  <c r="BQ629" i="1" a="1"/>
  <c r="BQ629" i="1" s="1"/>
  <c r="BP627" i="1" a="1"/>
  <c r="BP627" i="1" s="1"/>
  <c r="BP626" i="1" a="1"/>
  <c r="BP626" i="1" s="1"/>
  <c r="CK625" i="1" a="1"/>
  <c r="CK625" i="1" s="1"/>
  <c r="BD623" i="1" a="1"/>
  <c r="BD623" i="1" s="1"/>
  <c r="BO622" i="1" a="1"/>
  <c r="BO622" i="1" s="1"/>
  <c r="CL618" i="1" a="1"/>
  <c r="CL618" i="1" s="1"/>
  <c r="BB615" i="1" a="1"/>
  <c r="BB615" i="1" s="1"/>
  <c r="BA615" i="1" a="1"/>
  <c r="BA615" i="1" s="1"/>
  <c r="BE615" i="1" a="1"/>
  <c r="BE615" i="1" s="1"/>
  <c r="AY583" i="1"/>
  <c r="CB583" i="1"/>
  <c r="BB687" i="1" a="1"/>
  <c r="BB687" i="1" s="1"/>
  <c r="CM685" i="1" a="1"/>
  <c r="CM685" i="1" s="1"/>
  <c r="BQ683" i="1" a="1"/>
  <c r="BQ683" i="1" s="1"/>
  <c r="BQ682" i="1" a="1"/>
  <c r="BQ682" i="1" s="1"/>
  <c r="BR678" i="1" a="1"/>
  <c r="BR678" i="1" s="1"/>
  <c r="BB678" i="1" a="1"/>
  <c r="BB678" i="1" s="1"/>
  <c r="BE674" i="1" a="1"/>
  <c r="BE674" i="1" s="1"/>
  <c r="BB666" i="1" a="1"/>
  <c r="BB666" i="1" s="1"/>
  <c r="BS662" i="1" a="1"/>
  <c r="BS662" i="1" s="1"/>
  <c r="BD655" i="1" a="1"/>
  <c r="BD655" i="1" s="1"/>
  <c r="BR654" i="1" a="1"/>
  <c r="BR654" i="1" s="1"/>
  <c r="BE647" i="1" a="1"/>
  <c r="BE647" i="1" s="1"/>
  <c r="BR646" i="1" a="1"/>
  <c r="BR646" i="1" s="1"/>
  <c r="CN637" i="1" a="1"/>
  <c r="CN637" i="1" s="1"/>
  <c r="CL635" i="1" a="1"/>
  <c r="CL635" i="1" s="1"/>
  <c r="BE634" i="1" a="1"/>
  <c r="BE634" i="1" s="1"/>
  <c r="BE633" i="1" a="1"/>
  <c r="BE633" i="1" s="1"/>
  <c r="BE631" i="1" a="1"/>
  <c r="BE631" i="1" s="1"/>
  <c r="BO626" i="1" a="1"/>
  <c r="BO626" i="1" s="1"/>
  <c r="BR623" i="1" a="1"/>
  <c r="BR623" i="1" s="1"/>
  <c r="CN622" i="1" a="1"/>
  <c r="CN622" i="1" s="1"/>
  <c r="CK621" i="1" a="1"/>
  <c r="CK621" i="1" s="1"/>
  <c r="CN621" i="1" a="1"/>
  <c r="CN621" i="1" s="1"/>
  <c r="BC613" i="1" a="1"/>
  <c r="BC613" i="1" s="1"/>
  <c r="BD613" i="1" a="1"/>
  <c r="BD613" i="1" s="1"/>
  <c r="CK608" i="1" a="1"/>
  <c r="CK608" i="1" s="1"/>
  <c r="CM608" i="1" a="1"/>
  <c r="CM608" i="1" s="1"/>
  <c r="CL608" i="1" a="1"/>
  <c r="CL608" i="1" s="1"/>
  <c r="BB606" i="1" a="1"/>
  <c r="BB606" i="1" s="1"/>
  <c r="BP605" i="1" a="1"/>
  <c r="BP605" i="1" s="1"/>
  <c r="CN599" i="1" a="1"/>
  <c r="CN599" i="1" s="1"/>
  <c r="BP598" i="1" a="1"/>
  <c r="BP598" i="1" s="1"/>
  <c r="BA594" i="1" a="1"/>
  <c r="BA594" i="1" s="1"/>
  <c r="CL593" i="1" a="1"/>
  <c r="CL593" i="1" s="1"/>
  <c r="BP590" i="1" a="1"/>
  <c r="BP590" i="1" s="1"/>
  <c r="BD588" i="1" a="1"/>
  <c r="BD588" i="1" s="1"/>
  <c r="BO586" i="1" a="1"/>
  <c r="BO586" i="1" s="1"/>
  <c r="BR584" i="1" a="1"/>
  <c r="BR584" i="1" s="1"/>
  <c r="BO581" i="1" a="1"/>
  <c r="BO581" i="1" s="1"/>
  <c r="CL580" i="1" a="1"/>
  <c r="CL580" i="1" s="1"/>
  <c r="BQ580" i="1" a="1"/>
  <c r="BQ580" i="1" s="1"/>
  <c r="CL579" i="1" a="1"/>
  <c r="CL579" i="1" s="1"/>
  <c r="BA578" i="1" a="1"/>
  <c r="BA578" i="1" s="1"/>
  <c r="CL577" i="1" a="1"/>
  <c r="CL577" i="1" s="1"/>
  <c r="CN573" i="1" a="1"/>
  <c r="CN573" i="1" s="1"/>
  <c r="BP572" i="1" a="1"/>
  <c r="BP572" i="1" s="1"/>
  <c r="BS570" i="1" a="1"/>
  <c r="BS570" i="1" s="1"/>
  <c r="CM565" i="1" a="1"/>
  <c r="CM565" i="1" s="1"/>
  <c r="BR562" i="1" a="1"/>
  <c r="BR562" i="1" s="1"/>
  <c r="BE555" i="1" a="1"/>
  <c r="BE555" i="1" s="1"/>
  <c r="BR548" i="1" a="1"/>
  <c r="BR548" i="1" s="1"/>
  <c r="BO548" i="1" a="1"/>
  <c r="BO548" i="1" s="1"/>
  <c r="BQ546" i="1" a="1"/>
  <c r="BQ546" i="1" s="1"/>
  <c r="BR546" i="1" a="1"/>
  <c r="BR546" i="1" s="1"/>
  <c r="CL527" i="1" a="1"/>
  <c r="CL527" i="1" s="1"/>
  <c r="CK527" i="1" a="1"/>
  <c r="CK527" i="1" s="1"/>
  <c r="CM527" i="1" a="1"/>
  <c r="CM527" i="1" s="1"/>
  <c r="BC517" i="1" a="1"/>
  <c r="BC517" i="1" s="1"/>
  <c r="BA517" i="1" a="1"/>
  <c r="BA517" i="1" s="1"/>
  <c r="BD517" i="1" a="1"/>
  <c r="BD517" i="1" s="1"/>
  <c r="BE517" i="1" a="1"/>
  <c r="BE517" i="1" s="1"/>
  <c r="CB510" i="1"/>
  <c r="AY510" i="1"/>
  <c r="BP613" i="1" a="1"/>
  <c r="BP613" i="1" s="1"/>
  <c r="CN612" i="1" a="1"/>
  <c r="CN612" i="1" s="1"/>
  <c r="BD608" i="1" a="1"/>
  <c r="BD608" i="1" s="1"/>
  <c r="CA605" i="1"/>
  <c r="AX605" i="1" s="1"/>
  <c r="BO605" i="1" a="1"/>
  <c r="BO605" i="1" s="1"/>
  <c r="BE602" i="1" a="1"/>
  <c r="BE602" i="1" s="1"/>
  <c r="CB601" i="1"/>
  <c r="CM599" i="1" a="1"/>
  <c r="CM599" i="1" s="1"/>
  <c r="BR597" i="1" a="1"/>
  <c r="BR597" i="1" s="1"/>
  <c r="BD597" i="1" a="1"/>
  <c r="BD597" i="1" s="1"/>
  <c r="BE596" i="1" a="1"/>
  <c r="BE596" i="1" s="1"/>
  <c r="BS594" i="1" a="1"/>
  <c r="BS594" i="1" s="1"/>
  <c r="CK593" i="1" a="1"/>
  <c r="CK593" i="1" s="1"/>
  <c r="BA593" i="1" a="1"/>
  <c r="BA593" i="1" s="1"/>
  <c r="BE587" i="1" a="1"/>
  <c r="BE587" i="1" s="1"/>
  <c r="BQ584" i="1" a="1"/>
  <c r="BQ584" i="1" s="1"/>
  <c r="CN581" i="1" a="1"/>
  <c r="CN581" i="1" s="1"/>
  <c r="BP580" i="1" a="1"/>
  <c r="BP580" i="1" s="1"/>
  <c r="CK579" i="1" a="1"/>
  <c r="CK579" i="1" s="1"/>
  <c r="BS578" i="1" a="1"/>
  <c r="BS578" i="1" s="1"/>
  <c r="CK577" i="1" a="1"/>
  <c r="CK577" i="1" s="1"/>
  <c r="BB577" i="1" a="1"/>
  <c r="BB577" i="1" s="1"/>
  <c r="CM573" i="1" a="1"/>
  <c r="CM573" i="1" s="1"/>
  <c r="CK572" i="1" a="1"/>
  <c r="CK572" i="1" s="1"/>
  <c r="BO572" i="1" a="1"/>
  <c r="BO572" i="1" s="1"/>
  <c r="BR570" i="1" a="1"/>
  <c r="BR570" i="1" s="1"/>
  <c r="BA569" i="1" a="1"/>
  <c r="BA569" i="1" s="1"/>
  <c r="CL565" i="1" a="1"/>
  <c r="CL565" i="1" s="1"/>
  <c r="BS565" i="1" a="1"/>
  <c r="BS565" i="1" s="1"/>
  <c r="BE564" i="1" a="1"/>
  <c r="BE564" i="1" s="1"/>
  <c r="BP562" i="1" a="1"/>
  <c r="BP562" i="1" s="1"/>
  <c r="BS560" i="1" a="1"/>
  <c r="BS560" i="1" s="1"/>
  <c r="BP557" i="1" a="1"/>
  <c r="BP557" i="1" s="1"/>
  <c r="CM556" i="1" a="1"/>
  <c r="CM556" i="1" s="1"/>
  <c r="CA556" i="1" s="1"/>
  <c r="AX556" i="1" s="1"/>
  <c r="AZ556" i="1" s="1"/>
  <c r="BN556" i="1" s="1"/>
  <c r="BB556" i="1" a="1"/>
  <c r="BB556" i="1" s="1"/>
  <c r="BB555" i="1" a="1"/>
  <c r="BB555" i="1" s="1"/>
  <c r="BD554" i="1" a="1"/>
  <c r="BD554" i="1" s="1"/>
  <c r="BO552" i="1" a="1"/>
  <c r="BO552" i="1" s="1"/>
  <c r="BP549" i="1" a="1"/>
  <c r="BP549" i="1" s="1"/>
  <c r="CN548" i="1" a="1"/>
  <c r="CN548" i="1" s="1"/>
  <c r="BS548" i="1" a="1"/>
  <c r="BS548" i="1" s="1"/>
  <c r="BR542" i="1" a="1"/>
  <c r="BR542" i="1" s="1"/>
  <c r="BB540" i="1" a="1"/>
  <c r="BB540" i="1" s="1"/>
  <c r="CL537" i="1" a="1"/>
  <c r="CL537" i="1" s="1"/>
  <c r="CM533" i="1" a="1"/>
  <c r="CM533" i="1" s="1"/>
  <c r="CL533" i="1" a="1"/>
  <c r="CL533" i="1" s="1"/>
  <c r="CN533" i="1" a="1"/>
  <c r="CN533" i="1" s="1"/>
  <c r="BC529" i="1" a="1"/>
  <c r="BC529" i="1" s="1"/>
  <c r="BB529" i="1" a="1"/>
  <c r="BB529" i="1" s="1"/>
  <c r="BD529" i="1" a="1"/>
  <c r="BD529" i="1" s="1"/>
  <c r="BC522" i="1" a="1"/>
  <c r="BC522" i="1" s="1"/>
  <c r="BB522" i="1" a="1"/>
  <c r="BB522" i="1" s="1"/>
  <c r="BD602" i="1" a="1"/>
  <c r="BD602" i="1" s="1"/>
  <c r="BB588" i="1" a="1"/>
  <c r="BB588" i="1" s="1"/>
  <c r="BO584" i="1" a="1"/>
  <c r="BO584" i="1" s="1"/>
  <c r="BO562" i="1" a="1"/>
  <c r="BO562" i="1" s="1"/>
  <c r="BA555" i="1" a="1"/>
  <c r="BA555" i="1" s="1"/>
  <c r="BE553" i="1" a="1"/>
  <c r="BE553" i="1" s="1"/>
  <c r="CL551" i="1" a="1"/>
  <c r="CL551" i="1" s="1"/>
  <c r="CM551" i="1" a="1"/>
  <c r="CM551" i="1" s="1"/>
  <c r="CK549" i="1" a="1"/>
  <c r="CK549" i="1" s="1"/>
  <c r="CL549" i="1" a="1"/>
  <c r="CL549" i="1" s="1"/>
  <c r="BQ548" i="1" a="1"/>
  <c r="BQ548" i="1" s="1"/>
  <c r="BE538" i="1" a="1"/>
  <c r="BE538" i="1" s="1"/>
  <c r="CB531" i="1"/>
  <c r="AY531" i="1"/>
  <c r="BC525" i="1" a="1"/>
  <c r="BC525" i="1" s="1"/>
  <c r="BA525" i="1" a="1"/>
  <c r="BA525" i="1" s="1"/>
  <c r="BD525" i="1" a="1"/>
  <c r="BD525" i="1" s="1"/>
  <c r="BE525" i="1" a="1"/>
  <c r="BE525" i="1" s="1"/>
  <c r="CB518" i="1"/>
  <c r="AY518" i="1"/>
  <c r="CB477" i="1"/>
  <c r="AY477" i="1"/>
  <c r="BE604" i="1" a="1"/>
  <c r="BE604" i="1" s="1"/>
  <c r="BA602" i="1" a="1"/>
  <c r="BA602" i="1" s="1"/>
  <c r="BB582" i="1" a="1"/>
  <c r="BB582" i="1" s="1"/>
  <c r="CA573" i="1"/>
  <c r="AX573" i="1" s="1"/>
  <c r="CN572" i="1" a="1"/>
  <c r="CN572" i="1" s="1"/>
  <c r="BO570" i="1" a="1"/>
  <c r="BO570" i="1" s="1"/>
  <c r="BE563" i="1" a="1"/>
  <c r="BE563" i="1" s="1"/>
  <c r="BO557" i="1" a="1"/>
  <c r="BO557" i="1" s="1"/>
  <c r="BA554" i="1" a="1"/>
  <c r="BA554" i="1" s="1"/>
  <c r="BD553" i="1" a="1"/>
  <c r="BD553" i="1" s="1"/>
  <c r="BP548" i="1" a="1"/>
  <c r="BP548" i="1" s="1"/>
  <c r="BC547" i="1" a="1"/>
  <c r="BC547" i="1" s="1"/>
  <c r="BB547" i="1" a="1"/>
  <c r="BB547" i="1" s="1"/>
  <c r="BA547" i="1" a="1"/>
  <c r="BA547" i="1" s="1"/>
  <c r="BC542" i="1" a="1"/>
  <c r="BC542" i="1" s="1"/>
  <c r="BD537" i="1" a="1"/>
  <c r="BD537" i="1" s="1"/>
  <c r="CL536" i="1" a="1"/>
  <c r="CL536" i="1" s="1"/>
  <c r="CM536" i="1" a="1"/>
  <c r="CM536" i="1" s="1"/>
  <c r="BQ536" i="1" a="1"/>
  <c r="BQ536" i="1" s="1"/>
  <c r="BO530" i="1" a="1"/>
  <c r="BO530" i="1" s="1"/>
  <c r="BP530" i="1" a="1"/>
  <c r="BP530" i="1" s="1"/>
  <c r="BQ530" i="1" a="1"/>
  <c r="BQ530" i="1" s="1"/>
  <c r="CB526" i="1"/>
  <c r="AY526" i="1"/>
  <c r="CB494" i="1"/>
  <c r="AY494" i="1"/>
  <c r="BR619" i="1" a="1"/>
  <c r="BR619" i="1" s="1"/>
  <c r="BR615" i="1" a="1"/>
  <c r="BR615" i="1" s="1"/>
  <c r="CN614" i="1" a="1"/>
  <c r="CN614" i="1" s="1"/>
  <c r="BS610" i="1" a="1"/>
  <c r="BS610" i="1" s="1"/>
  <c r="BP609" i="1" a="1"/>
  <c r="BP609" i="1" s="1"/>
  <c r="BB608" i="1" a="1"/>
  <c r="BB608" i="1" s="1"/>
  <c r="CM607" i="1" a="1"/>
  <c r="CM607" i="1" s="1"/>
  <c r="CM604" i="1" a="1"/>
  <c r="CM604" i="1" s="1"/>
  <c r="BD604" i="1" a="1"/>
  <c r="BD604" i="1" s="1"/>
  <c r="BQ601" i="1" a="1"/>
  <c r="BQ601" i="1" s="1"/>
  <c r="BE601" i="1" a="1"/>
  <c r="BE601" i="1" s="1"/>
  <c r="BR600" i="1" a="1"/>
  <c r="BR600" i="1" s="1"/>
  <c r="BB596" i="1" a="1"/>
  <c r="BB596" i="1" s="1"/>
  <c r="BE595" i="1" a="1"/>
  <c r="BE595" i="1" s="1"/>
  <c r="BO594" i="1" a="1"/>
  <c r="BO594" i="1" s="1"/>
  <c r="BE594" i="1" a="1"/>
  <c r="BE594" i="1" s="1"/>
  <c r="BQ592" i="1" a="1"/>
  <c r="BQ592" i="1" s="1"/>
  <c r="BO589" i="1" a="1"/>
  <c r="BO589" i="1" s="1"/>
  <c r="CL588" i="1" a="1"/>
  <c r="CL588" i="1" s="1"/>
  <c r="BQ588" i="1" a="1"/>
  <c r="BQ588" i="1" s="1"/>
  <c r="BA588" i="1" a="1"/>
  <c r="BA588" i="1" s="1"/>
  <c r="CL587" i="1" a="1"/>
  <c r="CL587" i="1" s="1"/>
  <c r="BA586" i="1" a="1"/>
  <c r="BA586" i="1" s="1"/>
  <c r="CL585" i="1" a="1"/>
  <c r="CL585" i="1" s="1"/>
  <c r="BD585" i="1" a="1"/>
  <c r="BD585" i="1" s="1"/>
  <c r="CK583" i="1" a="1"/>
  <c r="CK583" i="1" s="1"/>
  <c r="CA583" i="1" s="1"/>
  <c r="AX583" i="1" s="1"/>
  <c r="BP582" i="1" a="1"/>
  <c r="BP582" i="1" s="1"/>
  <c r="BR581" i="1" a="1"/>
  <c r="BR581" i="1" s="1"/>
  <c r="BB581" i="1" a="1"/>
  <c r="BB581" i="1" s="1"/>
  <c r="CN580" i="1" a="1"/>
  <c r="CN580" i="1" s="1"/>
  <c r="BD580" i="1" a="1"/>
  <c r="BD580" i="1" s="1"/>
  <c r="BO578" i="1" a="1"/>
  <c r="BO578" i="1" s="1"/>
  <c r="BE578" i="1" a="1"/>
  <c r="BE578" i="1" s="1"/>
  <c r="BR576" i="1" a="1"/>
  <c r="BR576" i="1" s="1"/>
  <c r="BR574" i="1" a="1"/>
  <c r="BR574" i="1" s="1"/>
  <c r="BE571" i="1" a="1"/>
  <c r="BE571" i="1" s="1"/>
  <c r="BQ568" i="1" a="1"/>
  <c r="BQ568" i="1" s="1"/>
  <c r="BQ566" i="1" a="1"/>
  <c r="BQ566" i="1" s="1"/>
  <c r="BP565" i="1" a="1"/>
  <c r="BP565" i="1" s="1"/>
  <c r="BB564" i="1" a="1"/>
  <c r="BB564" i="1" s="1"/>
  <c r="BB563" i="1" a="1"/>
  <c r="BB563" i="1" s="1"/>
  <c r="BD562" i="1" a="1"/>
  <c r="BD562" i="1" s="1"/>
  <c r="BO560" i="1" a="1"/>
  <c r="BO560" i="1" s="1"/>
  <c r="CN559" i="1" a="1"/>
  <c r="CN559" i="1" s="1"/>
  <c r="BP558" i="1" a="1"/>
  <c r="BP558" i="1" s="1"/>
  <c r="CN557" i="1" a="1"/>
  <c r="CN557" i="1" s="1"/>
  <c r="CA557" i="1" s="1"/>
  <c r="AX557" i="1" s="1"/>
  <c r="BP556" i="1" a="1"/>
  <c r="BP556" i="1" s="1"/>
  <c r="CK555" i="1" a="1"/>
  <c r="CK555" i="1" s="1"/>
  <c r="CA555" i="1" s="1"/>
  <c r="BS554" i="1" a="1"/>
  <c r="BS554" i="1" s="1"/>
  <c r="CK553" i="1" a="1"/>
  <c r="CK553" i="1" s="1"/>
  <c r="BB553" i="1" a="1"/>
  <c r="BB553" i="1" s="1"/>
  <c r="BS546" i="1" a="1"/>
  <c r="BS546" i="1" s="1"/>
  <c r="CM545" i="1" a="1"/>
  <c r="CM545" i="1" s="1"/>
  <c r="CK545" i="1" a="1"/>
  <c r="CK545" i="1" s="1"/>
  <c r="CA545" i="1" s="1"/>
  <c r="AX545" i="1" s="1"/>
  <c r="AZ545" i="1" s="1"/>
  <c r="BN545" i="1" s="1"/>
  <c r="CB541" i="1"/>
  <c r="CM539" i="1" a="1"/>
  <c r="CM539" i="1" s="1"/>
  <c r="CK538" i="1" a="1"/>
  <c r="CK538" i="1" s="1"/>
  <c r="BC533" i="1" a="1"/>
  <c r="BC533" i="1" s="1"/>
  <c r="BB533" i="1" a="1"/>
  <c r="BB533" i="1" s="1"/>
  <c r="BD533" i="1" a="1"/>
  <c r="BD533" i="1" s="1"/>
  <c r="BE533" i="1" a="1"/>
  <c r="BE533" i="1" s="1"/>
  <c r="BR530" i="1" a="1"/>
  <c r="BR530" i="1" s="1"/>
  <c r="BO597" i="1" a="1"/>
  <c r="BO597" i="1" s="1"/>
  <c r="CM595" i="1" a="1"/>
  <c r="CM595" i="1" s="1"/>
  <c r="BC595" i="1" a="1"/>
  <c r="BC595" i="1" s="1"/>
  <c r="BO592" i="1" a="1"/>
  <c r="BO592" i="1" s="1"/>
  <c r="CN591" i="1" a="1"/>
  <c r="CN591" i="1" s="1"/>
  <c r="CN589" i="1" a="1"/>
  <c r="CN589" i="1" s="1"/>
  <c r="BP588" i="1" a="1"/>
  <c r="BP588" i="1" s="1"/>
  <c r="CK587" i="1" a="1"/>
  <c r="CK587" i="1" s="1"/>
  <c r="BS586" i="1" a="1"/>
  <c r="BS586" i="1" s="1"/>
  <c r="CK585" i="1" a="1"/>
  <c r="CK585" i="1" s="1"/>
  <c r="BE579" i="1" a="1"/>
  <c r="BE579" i="1" s="1"/>
  <c r="BQ574" i="1" a="1"/>
  <c r="BQ574" i="1" s="1"/>
  <c r="BP573" i="1" a="1"/>
  <c r="BP573" i="1" s="1"/>
  <c r="CM572" i="1" a="1"/>
  <c r="CM572" i="1" s="1"/>
  <c r="BB572" i="1" a="1"/>
  <c r="BB572" i="1" s="1"/>
  <c r="BD570" i="1" a="1"/>
  <c r="BD570" i="1" s="1"/>
  <c r="BO568" i="1" a="1"/>
  <c r="BO568" i="1" s="1"/>
  <c r="CN567" i="1" a="1"/>
  <c r="CN567" i="1" s="1"/>
  <c r="BP566" i="1" a="1"/>
  <c r="BP566" i="1" s="1"/>
  <c r="CM563" i="1" a="1"/>
  <c r="CM563" i="1" s="1"/>
  <c r="BA563" i="1" a="1"/>
  <c r="BA563" i="1" s="1"/>
  <c r="CN561" i="1" a="1"/>
  <c r="CN561" i="1" s="1"/>
  <c r="BE561" i="1" a="1"/>
  <c r="BE561" i="1" s="1"/>
  <c r="CM559" i="1" a="1"/>
  <c r="CM559" i="1" s="1"/>
  <c r="CM557" i="1" a="1"/>
  <c r="CM557" i="1" s="1"/>
  <c r="BO556" i="1" a="1"/>
  <c r="BO556" i="1" s="1"/>
  <c r="BR554" i="1" a="1"/>
  <c r="BR554" i="1" s="1"/>
  <c r="BA553" i="1" a="1"/>
  <c r="BA553" i="1" s="1"/>
  <c r="BP546" i="1" a="1"/>
  <c r="BP546" i="1" s="1"/>
  <c r="BP540" i="1" a="1"/>
  <c r="BP540" i="1" s="1"/>
  <c r="BS535" i="1" a="1"/>
  <c r="BS535" i="1" s="1"/>
  <c r="BQ535" i="1" a="1"/>
  <c r="BQ535" i="1" s="1"/>
  <c r="BP531" i="1" a="1"/>
  <c r="BP531" i="1" s="1"/>
  <c r="BB517" i="1" a="1"/>
  <c r="BB517" i="1" s="1"/>
  <c r="AY507" i="1"/>
  <c r="CB507" i="1"/>
  <c r="CM504" i="1" a="1"/>
  <c r="CM504" i="1" s="1"/>
  <c r="CL504" i="1" a="1"/>
  <c r="CL504" i="1" s="1"/>
  <c r="CN504" i="1" a="1"/>
  <c r="CN504" i="1" s="1"/>
  <c r="CK504" i="1" a="1"/>
  <c r="CK504" i="1" s="1"/>
  <c r="CL613" i="1" a="1"/>
  <c r="CL613" i="1" s="1"/>
  <c r="BR608" i="1" a="1"/>
  <c r="BR608" i="1" s="1"/>
  <c r="BS605" i="1" a="1"/>
  <c r="BS605" i="1" s="1"/>
  <c r="BB604" i="1" a="1"/>
  <c r="BB604" i="1" s="1"/>
  <c r="CN602" i="1" a="1"/>
  <c r="CN602" i="1" s="1"/>
  <c r="BD601" i="1" a="1"/>
  <c r="BD601" i="1" s="1"/>
  <c r="BQ600" i="1" a="1"/>
  <c r="BQ600" i="1" s="1"/>
  <c r="BR598" i="1" a="1"/>
  <c r="BR598" i="1" s="1"/>
  <c r="CL595" i="1" a="1"/>
  <c r="CL595" i="1" s="1"/>
  <c r="BB595" i="1" a="1"/>
  <c r="BB595" i="1" s="1"/>
  <c r="BD594" i="1" a="1"/>
  <c r="BD594" i="1" s="1"/>
  <c r="CM591" i="1" a="1"/>
  <c r="CM591" i="1" s="1"/>
  <c r="BR590" i="1" a="1"/>
  <c r="BR590" i="1" s="1"/>
  <c r="CM589" i="1" a="1"/>
  <c r="CM589" i="1" s="1"/>
  <c r="BO588" i="1" a="1"/>
  <c r="BO588" i="1" s="1"/>
  <c r="BR586" i="1" a="1"/>
  <c r="BR586" i="1" s="1"/>
  <c r="BP581" i="1" a="1"/>
  <c r="BP581" i="1" s="1"/>
  <c r="BB580" i="1" a="1"/>
  <c r="BB580" i="1" s="1"/>
  <c r="BB579" i="1" a="1"/>
  <c r="BB579" i="1" s="1"/>
  <c r="BD578" i="1" a="1"/>
  <c r="BD578" i="1" s="1"/>
  <c r="BO576" i="1" a="1"/>
  <c r="BO576" i="1" s="1"/>
  <c r="BP574" i="1" a="1"/>
  <c r="BP574" i="1" s="1"/>
  <c r="BS572" i="1" a="1"/>
  <c r="BS572" i="1" s="1"/>
  <c r="CM567" i="1" a="1"/>
  <c r="CM567" i="1" s="1"/>
  <c r="BO565" i="1" a="1"/>
  <c r="BO565" i="1" s="1"/>
  <c r="CL563" i="1" a="1"/>
  <c r="CL563" i="1" s="1"/>
  <c r="BA562" i="1" a="1"/>
  <c r="BA562" i="1" s="1"/>
  <c r="CL561" i="1" a="1"/>
  <c r="CL561" i="1" s="1"/>
  <c r="BD561" i="1" a="1"/>
  <c r="BD561" i="1" s="1"/>
  <c r="CK559" i="1" a="1"/>
  <c r="CK559" i="1" s="1"/>
  <c r="CL557" i="1" a="1"/>
  <c r="CL557" i="1" s="1"/>
  <c r="BS557" i="1" a="1"/>
  <c r="BS557" i="1" s="1"/>
  <c r="BP554" i="1" a="1"/>
  <c r="BP554" i="1" s="1"/>
  <c r="BS552" i="1" a="1"/>
  <c r="BS552" i="1" s="1"/>
  <c r="BO550" i="1" a="1"/>
  <c r="BO550" i="1" s="1"/>
  <c r="CK548" i="1" a="1"/>
  <c r="CK548" i="1" s="1"/>
  <c r="CM548" i="1" a="1"/>
  <c r="CM548" i="1" s="1"/>
  <c r="BO546" i="1" a="1"/>
  <c r="BO546" i="1" s="1"/>
  <c r="BP544" i="1" a="1"/>
  <c r="BP544" i="1" s="1"/>
  <c r="BQ544" i="1" a="1"/>
  <c r="BQ544" i="1" s="1"/>
  <c r="BD542" i="1" a="1"/>
  <c r="BD542" i="1" s="1"/>
  <c r="BC536" i="1" a="1"/>
  <c r="BC536" i="1" s="1"/>
  <c r="BE536" i="1" a="1"/>
  <c r="BE536" i="1" s="1"/>
  <c r="BB536" i="1" a="1"/>
  <c r="BB536" i="1" s="1"/>
  <c r="BD536" i="1" a="1"/>
  <c r="BD536" i="1" s="1"/>
  <c r="CN535" i="1" a="1"/>
  <c r="CN535" i="1" s="1"/>
  <c r="CM535" i="1" a="1"/>
  <c r="CM535" i="1" s="1"/>
  <c r="BO534" i="1" a="1"/>
  <c r="BO534" i="1" s="1"/>
  <c r="BR605" i="1" a="1"/>
  <c r="BR605" i="1" s="1"/>
  <c r="CA604" i="1"/>
  <c r="BA604" i="1" a="1"/>
  <c r="BA604" i="1" s="1"/>
  <c r="BQ598" i="1" a="1"/>
  <c r="BQ598" i="1" s="1"/>
  <c r="CK595" i="1" a="1"/>
  <c r="CK595" i="1" s="1"/>
  <c r="CN593" i="1" a="1"/>
  <c r="CN593" i="1" s="1"/>
  <c r="CK591" i="1" a="1"/>
  <c r="CK591" i="1" s="1"/>
  <c r="BQ590" i="1" a="1"/>
  <c r="BQ590" i="1" s="1"/>
  <c r="CL589" i="1" a="1"/>
  <c r="CL589" i="1" s="1"/>
  <c r="BE588" i="1" a="1"/>
  <c r="BE588" i="1" s="1"/>
  <c r="BP586" i="1" a="1"/>
  <c r="BP586" i="1" s="1"/>
  <c r="BS584" i="1" a="1"/>
  <c r="BS584" i="1" s="1"/>
  <c r="BS580" i="1" a="1"/>
  <c r="BS580" i="1" s="1"/>
  <c r="CM579" i="1" a="1"/>
  <c r="CM579" i="1" s="1"/>
  <c r="BA579" i="1" a="1"/>
  <c r="BA579" i="1" s="1"/>
  <c r="CN577" i="1" a="1"/>
  <c r="CN577" i="1" s="1"/>
  <c r="CA577" i="1" s="1"/>
  <c r="AX577" i="1" s="1"/>
  <c r="BE577" i="1" a="1"/>
  <c r="BE577" i="1" s="1"/>
  <c r="BO573" i="1" a="1"/>
  <c r="BO573" i="1" s="1"/>
  <c r="BQ572" i="1" a="1"/>
  <c r="BQ572" i="1" s="1"/>
  <c r="BA570" i="1" a="1"/>
  <c r="BA570" i="1" s="1"/>
  <c r="CK567" i="1" a="1"/>
  <c r="CK567" i="1" s="1"/>
  <c r="CN565" i="1" a="1"/>
  <c r="CN565" i="1" s="1"/>
  <c r="CK563" i="1" a="1"/>
  <c r="CK563" i="1" s="1"/>
  <c r="BS562" i="1" a="1"/>
  <c r="BS562" i="1" s="1"/>
  <c r="CK561" i="1" a="1"/>
  <c r="CK561" i="1" s="1"/>
  <c r="BB561" i="1" a="1"/>
  <c r="BB561" i="1" s="1"/>
  <c r="BB557" i="1" a="1"/>
  <c r="BB557" i="1" s="1"/>
  <c r="BO554" i="1" a="1"/>
  <c r="BO554" i="1" s="1"/>
  <c r="BR552" i="1" a="1"/>
  <c r="BR552" i="1" s="1"/>
  <c r="BQ549" i="1" a="1"/>
  <c r="BQ549" i="1" s="1"/>
  <c r="BS549" i="1" a="1"/>
  <c r="BS549" i="1" s="1"/>
  <c r="BR549" i="1" a="1"/>
  <c r="BR549" i="1" s="1"/>
  <c r="BP541" i="1" a="1"/>
  <c r="BP541" i="1" s="1"/>
  <c r="BS540" i="1" a="1"/>
  <c r="BS540" i="1" s="1"/>
  <c r="CL539" i="1" a="1"/>
  <c r="CL539" i="1" s="1"/>
  <c r="CN539" i="1" a="1"/>
  <c r="CN539" i="1" s="1"/>
  <c r="BQ539" i="1" a="1"/>
  <c r="BQ539" i="1" s="1"/>
  <c r="BC531" i="1" a="1"/>
  <c r="BC531" i="1" s="1"/>
  <c r="BD531" i="1" a="1"/>
  <c r="BD531" i="1" s="1"/>
  <c r="BC530" i="1" a="1"/>
  <c r="BC530" i="1" s="1"/>
  <c r="BB530" i="1" a="1"/>
  <c r="BB530" i="1" s="1"/>
  <c r="BB525" i="1" a="1"/>
  <c r="BB525" i="1" s="1"/>
  <c r="BC514" i="1" a="1"/>
  <c r="BC514" i="1" s="1"/>
  <c r="BB514" i="1" a="1"/>
  <c r="BB514" i="1" s="1"/>
  <c r="BB548" i="1" a="1"/>
  <c r="BB548" i="1" s="1"/>
  <c r="BB545" i="1" a="1"/>
  <c r="BB545" i="1" s="1"/>
  <c r="BO537" i="1" a="1"/>
  <c r="BO537" i="1" s="1"/>
  <c r="BS532" i="1" a="1"/>
  <c r="BS532" i="1" s="1"/>
  <c r="CN529" i="1" a="1"/>
  <c r="CN529" i="1" s="1"/>
  <c r="BO529" i="1" a="1"/>
  <c r="BO529" i="1" s="1"/>
  <c r="BB528" i="1" a="1"/>
  <c r="BB528" i="1" s="1"/>
  <c r="BO526" i="1" a="1"/>
  <c r="BO526" i="1" s="1"/>
  <c r="BQ524" i="1" a="1"/>
  <c r="BQ524" i="1" s="1"/>
  <c r="CN523" i="1" a="1"/>
  <c r="CN523" i="1" s="1"/>
  <c r="BS520" i="1" a="1"/>
  <c r="BS520" i="1" s="1"/>
  <c r="BA520" i="1" a="1"/>
  <c r="BA520" i="1" s="1"/>
  <c r="BQ516" i="1" a="1"/>
  <c r="BQ516" i="1" s="1"/>
  <c r="CN515" i="1" a="1"/>
  <c r="CN515" i="1" s="1"/>
  <c r="BS512" i="1" a="1"/>
  <c r="BS512" i="1" s="1"/>
  <c r="BA512" i="1" a="1"/>
  <c r="BA512" i="1" s="1"/>
  <c r="BB509" i="1" a="1"/>
  <c r="BB509" i="1" s="1"/>
  <c r="CM508" i="1" a="1"/>
  <c r="CM508" i="1" s="1"/>
  <c r="CK507" i="1" a="1"/>
  <c r="CK507" i="1" s="1"/>
  <c r="BR506" i="1" a="1"/>
  <c r="BR506" i="1" s="1"/>
  <c r="CN505" i="1" a="1"/>
  <c r="CN505" i="1" s="1"/>
  <c r="BD504" i="1" a="1"/>
  <c r="BD504" i="1" s="1"/>
  <c r="BO502" i="1" a="1"/>
  <c r="BO502" i="1" s="1"/>
  <c r="BA501" i="1" a="1"/>
  <c r="BA501" i="1" s="1"/>
  <c r="BC498" i="1" a="1"/>
  <c r="BC498" i="1" s="1"/>
  <c r="BA496" i="1" a="1"/>
  <c r="BA496" i="1" s="1"/>
  <c r="BD495" i="1" a="1"/>
  <c r="BD495" i="1" s="1"/>
  <c r="CM494" i="1" a="1"/>
  <c r="CM494" i="1" s="1"/>
  <c r="BP491" i="1" a="1"/>
  <c r="BP491" i="1" s="1"/>
  <c r="BO489" i="1" a="1"/>
  <c r="BO489" i="1" s="1"/>
  <c r="BS487" i="1" a="1"/>
  <c r="BS487" i="1" s="1"/>
  <c r="BB487" i="1" a="1"/>
  <c r="BB487" i="1" s="1"/>
  <c r="CN486" i="1" a="1"/>
  <c r="CN486" i="1" s="1"/>
  <c r="BR485" i="1" a="1"/>
  <c r="BR485" i="1" s="1"/>
  <c r="BQ484" i="1" a="1"/>
  <c r="BQ484" i="1" s="1"/>
  <c r="BD484" i="1" a="1"/>
  <c r="BD484" i="1" s="1"/>
  <c r="BS483" i="1" a="1"/>
  <c r="BS483" i="1" s="1"/>
  <c r="CL480" i="1" a="1"/>
  <c r="CL480" i="1" s="1"/>
  <c r="BD480" i="1" a="1"/>
  <c r="BD480" i="1" s="1"/>
  <c r="BO479" i="1" a="1"/>
  <c r="BO479" i="1" s="1"/>
  <c r="CM476" i="1" a="1"/>
  <c r="CM476" i="1" s="1"/>
  <c r="BR476" i="1" a="1"/>
  <c r="BR476" i="1" s="1"/>
  <c r="BD475" i="1" a="1"/>
  <c r="BD475" i="1" s="1"/>
  <c r="BO473" i="1" a="1"/>
  <c r="BO473" i="1" s="1"/>
  <c r="CN472" i="1" a="1"/>
  <c r="CN472" i="1" s="1"/>
  <c r="BE472" i="1" a="1"/>
  <c r="BE472" i="1" s="1"/>
  <c r="BO471" i="1" a="1"/>
  <c r="BO471" i="1" s="1"/>
  <c r="BP463" i="1" a="1"/>
  <c r="BP463" i="1" s="1"/>
  <c r="BQ463" i="1" a="1"/>
  <c r="BQ463" i="1" s="1"/>
  <c r="BS463" i="1" a="1"/>
  <c r="BS463" i="1" s="1"/>
  <c r="CL455" i="1" a="1"/>
  <c r="CL455" i="1" s="1"/>
  <c r="CK455" i="1" a="1"/>
  <c r="CK455" i="1" s="1"/>
  <c r="CN455" i="1" a="1"/>
  <c r="CN455" i="1" s="1"/>
  <c r="CB415" i="1"/>
  <c r="AY415" i="1"/>
  <c r="CB407" i="1"/>
  <c r="AY407" i="1"/>
  <c r="AY534" i="1"/>
  <c r="CM529" i="1" a="1"/>
  <c r="CM529" i="1" s="1"/>
  <c r="CA529" i="1" s="1"/>
  <c r="CL528" i="1" a="1"/>
  <c r="CL528" i="1" s="1"/>
  <c r="CA528" i="1" s="1"/>
  <c r="BQ525" i="1" a="1"/>
  <c r="BQ525" i="1" s="1"/>
  <c r="CM523" i="1" a="1"/>
  <c r="CM523" i="1" s="1"/>
  <c r="BO521" i="1" a="1"/>
  <c r="BO521" i="1" s="1"/>
  <c r="CM520" i="1" a="1"/>
  <c r="CM520" i="1" s="1"/>
  <c r="BQ520" i="1" a="1"/>
  <c r="BQ520" i="1" s="1"/>
  <c r="BQ517" i="1" a="1"/>
  <c r="BQ517" i="1" s="1"/>
  <c r="CM515" i="1" a="1"/>
  <c r="CM515" i="1" s="1"/>
  <c r="BO513" i="1" a="1"/>
  <c r="BO513" i="1" s="1"/>
  <c r="CM512" i="1" a="1"/>
  <c r="CM512" i="1" s="1"/>
  <c r="BQ512" i="1" a="1"/>
  <c r="BQ512" i="1" s="1"/>
  <c r="CM505" i="1" a="1"/>
  <c r="CM505" i="1" s="1"/>
  <c r="CL498" i="1" a="1"/>
  <c r="CL498" i="1" s="1"/>
  <c r="BB498" i="1" a="1"/>
  <c r="BB498" i="1" s="1"/>
  <c r="CM497" i="1" a="1"/>
  <c r="CM497" i="1" s="1"/>
  <c r="BP497" i="1" a="1"/>
  <c r="BP497" i="1" s="1"/>
  <c r="BR496" i="1" a="1"/>
  <c r="BR496" i="1" s="1"/>
  <c r="CL495" i="1" a="1"/>
  <c r="CL495" i="1" s="1"/>
  <c r="BB495" i="1" a="1"/>
  <c r="BB495" i="1" s="1"/>
  <c r="BD493" i="1" a="1"/>
  <c r="BD493" i="1" s="1"/>
  <c r="CL491" i="1" a="1"/>
  <c r="CL491" i="1" s="1"/>
  <c r="CM486" i="1" a="1"/>
  <c r="CM486" i="1" s="1"/>
  <c r="BP485" i="1" a="1"/>
  <c r="BP485" i="1" s="1"/>
  <c r="BB484" i="1" a="1"/>
  <c r="BB484" i="1" s="1"/>
  <c r="BQ483" i="1" a="1"/>
  <c r="BQ483" i="1" s="1"/>
  <c r="BE482" i="1" a="1"/>
  <c r="BE482" i="1" s="1"/>
  <c r="BB480" i="1" a="1"/>
  <c r="BB480" i="1" s="1"/>
  <c r="BE479" i="1" a="1"/>
  <c r="BE479" i="1" s="1"/>
  <c r="CN475" i="1" a="1"/>
  <c r="CN475" i="1" s="1"/>
  <c r="CL472" i="1" a="1"/>
  <c r="CL472" i="1" s="1"/>
  <c r="BD472" i="1" a="1"/>
  <c r="BD472" i="1" s="1"/>
  <c r="BC467" i="1" a="1"/>
  <c r="BC467" i="1" s="1"/>
  <c r="BD467" i="1" a="1"/>
  <c r="BD467" i="1" s="1"/>
  <c r="BC459" i="1" a="1"/>
  <c r="BC459" i="1" s="1"/>
  <c r="BD459" i="1" a="1"/>
  <c r="BD459" i="1" s="1"/>
  <c r="CB444" i="1"/>
  <c r="AY444" i="1"/>
  <c r="AY390" i="1"/>
  <c r="CB390" i="1"/>
  <c r="BO496" i="1" a="1"/>
  <c r="BO496" i="1" s="1"/>
  <c r="CK495" i="1" a="1"/>
  <c r="CK495" i="1" s="1"/>
  <c r="BA495" i="1" a="1"/>
  <c r="BA495" i="1" s="1"/>
  <c r="BQ493" i="1" a="1"/>
  <c r="BQ493" i="1" s="1"/>
  <c r="BC493" i="1" a="1"/>
  <c r="BC493" i="1" s="1"/>
  <c r="BB490" i="1" a="1"/>
  <c r="BB490" i="1" s="1"/>
  <c r="BC489" i="1" a="1"/>
  <c r="BC489" i="1" s="1"/>
  <c r="CK486" i="1" a="1"/>
  <c r="CK486" i="1" s="1"/>
  <c r="BP483" i="1" a="1"/>
  <c r="BP483" i="1" s="1"/>
  <c r="BA482" i="1" a="1"/>
  <c r="BA482" i="1" s="1"/>
  <c r="BA480" i="1" a="1"/>
  <c r="BA480" i="1" s="1"/>
  <c r="BR477" i="1" a="1"/>
  <c r="BR477" i="1" s="1"/>
  <c r="BQ476" i="1" a="1"/>
  <c r="BQ476" i="1" s="1"/>
  <c r="BD476" i="1" a="1"/>
  <c r="BD476" i="1" s="1"/>
  <c r="BE474" i="1" a="1"/>
  <c r="BE474" i="1" s="1"/>
  <c r="CK472" i="1" a="1"/>
  <c r="CK472" i="1" s="1"/>
  <c r="BB472" i="1" a="1"/>
  <c r="BB472" i="1" s="1"/>
  <c r="BC468" i="1" a="1"/>
  <c r="BC468" i="1" s="1"/>
  <c r="CN467" i="1" a="1"/>
  <c r="CN467" i="1" s="1"/>
  <c r="BD461" i="1" a="1"/>
  <c r="BD461" i="1" s="1"/>
  <c r="BE461" i="1" a="1"/>
  <c r="BE461" i="1" s="1"/>
  <c r="BA461" i="1" a="1"/>
  <c r="BA461" i="1" s="1"/>
  <c r="BC454" i="1" a="1"/>
  <c r="BC454" i="1" s="1"/>
  <c r="BE454" i="1" a="1"/>
  <c r="BE454" i="1" s="1"/>
  <c r="BA454" i="1" a="1"/>
  <c r="BA454" i="1" s="1"/>
  <c r="BB454" i="1" a="1"/>
  <c r="BB454" i="1" s="1"/>
  <c r="BD454" i="1" a="1"/>
  <c r="BD454" i="1" s="1"/>
  <c r="BO452" i="1" a="1"/>
  <c r="BO452" i="1" s="1"/>
  <c r="BP452" i="1" a="1"/>
  <c r="BP452" i="1" s="1"/>
  <c r="BC452" i="1" a="1"/>
  <c r="BC452" i="1" s="1"/>
  <c r="BD452" i="1" a="1"/>
  <c r="BD452" i="1" s="1"/>
  <c r="BQ522" i="1" a="1"/>
  <c r="BQ522" i="1" s="1"/>
  <c r="CL520" i="1" a="1"/>
  <c r="CL520" i="1" s="1"/>
  <c r="BQ514" i="1" a="1"/>
  <c r="BQ514" i="1" s="1"/>
  <c r="CL512" i="1" a="1"/>
  <c r="CL512" i="1" s="1"/>
  <c r="BA499" i="1" a="1"/>
  <c r="BA499" i="1" s="1"/>
  <c r="CL497" i="1" a="1"/>
  <c r="CL497" i="1" s="1"/>
  <c r="BO483" i="1" a="1"/>
  <c r="BO483" i="1" s="1"/>
  <c r="BC450" i="1" a="1"/>
  <c r="BC450" i="1" s="1"/>
  <c r="BP446" i="1" a="1"/>
  <c r="BP446" i="1" s="1"/>
  <c r="BS537" i="1" a="1"/>
  <c r="BS537" i="1" s="1"/>
  <c r="BB535" i="1" a="1"/>
  <c r="BB535" i="1" s="1"/>
  <c r="CM534" i="1" a="1"/>
  <c r="CM534" i="1" s="1"/>
  <c r="BO532" i="1" a="1"/>
  <c r="BO532" i="1" s="1"/>
  <c r="CN531" i="1" a="1"/>
  <c r="CN531" i="1" s="1"/>
  <c r="CA531" i="1" s="1"/>
  <c r="AX531" i="1" s="1"/>
  <c r="BR529" i="1" a="1"/>
  <c r="BR529" i="1" s="1"/>
  <c r="BS528" i="1" a="1"/>
  <c r="BS528" i="1" s="1"/>
  <c r="BA526" i="1" a="1"/>
  <c r="BA526" i="1" s="1"/>
  <c r="CN525" i="1" a="1"/>
  <c r="CN525" i="1" s="1"/>
  <c r="BP522" i="1" a="1"/>
  <c r="BP522" i="1" s="1"/>
  <c r="CL521" i="1" a="1"/>
  <c r="CL521" i="1" s="1"/>
  <c r="CA521" i="1" s="1"/>
  <c r="AX521" i="1" s="1"/>
  <c r="BS521" i="1" a="1"/>
  <c r="BS521" i="1" s="1"/>
  <c r="BD520" i="1" a="1"/>
  <c r="BD520" i="1" s="1"/>
  <c r="BO518" i="1" a="1"/>
  <c r="BO518" i="1" s="1"/>
  <c r="BD518" i="1" a="1"/>
  <c r="BD518" i="1" s="1"/>
  <c r="CN517" i="1" a="1"/>
  <c r="CN517" i="1" s="1"/>
  <c r="BP514" i="1" a="1"/>
  <c r="BP514" i="1" s="1"/>
  <c r="CL513" i="1" a="1"/>
  <c r="CL513" i="1" s="1"/>
  <c r="BS513" i="1" a="1"/>
  <c r="BS513" i="1" s="1"/>
  <c r="BD512" i="1" a="1"/>
  <c r="BD512" i="1" s="1"/>
  <c r="BO510" i="1" a="1"/>
  <c r="BO510" i="1" s="1"/>
  <c r="CK509" i="1" a="1"/>
  <c r="CK509" i="1" s="1"/>
  <c r="BS508" i="1" a="1"/>
  <c r="BS508" i="1" s="1"/>
  <c r="BA507" i="1" a="1"/>
  <c r="BA507" i="1" s="1"/>
  <c r="BD505" i="1" a="1"/>
  <c r="BD505" i="1" s="1"/>
  <c r="BS504" i="1" a="1"/>
  <c r="BS504" i="1" s="1"/>
  <c r="BA504" i="1" a="1"/>
  <c r="BA504" i="1" s="1"/>
  <c r="BR500" i="1" a="1"/>
  <c r="BR500" i="1" s="1"/>
  <c r="AY499" i="1"/>
  <c r="BC494" i="1" a="1"/>
  <c r="BC494" i="1" s="1"/>
  <c r="CM493" i="1" a="1"/>
  <c r="CM493" i="1" s="1"/>
  <c r="CL492" i="1" a="1"/>
  <c r="CL492" i="1" s="1"/>
  <c r="BD491" i="1" a="1"/>
  <c r="BD491" i="1" s="1"/>
  <c r="BB488" i="1" a="1"/>
  <c r="BB488" i="1" s="1"/>
  <c r="BE487" i="1" a="1"/>
  <c r="BE487" i="1" s="1"/>
  <c r="BE485" i="1" a="1"/>
  <c r="BE485" i="1" s="1"/>
  <c r="BS481" i="1" a="1"/>
  <c r="BS481" i="1" s="1"/>
  <c r="BB479" i="1" a="1"/>
  <c r="BB479" i="1" s="1"/>
  <c r="CN478" i="1" a="1"/>
  <c r="CN478" i="1" s="1"/>
  <c r="BP476" i="1" a="1"/>
  <c r="BP476" i="1" s="1"/>
  <c r="BP475" i="1" a="1"/>
  <c r="BP475" i="1" s="1"/>
  <c r="BB471" i="1" a="1"/>
  <c r="BB471" i="1" s="1"/>
  <c r="CN470" i="1" a="1"/>
  <c r="CN470" i="1" s="1"/>
  <c r="CB469" i="1"/>
  <c r="BO468" i="1" a="1"/>
  <c r="BO468" i="1" s="1"/>
  <c r="BR468" i="1" a="1"/>
  <c r="BR468" i="1" s="1"/>
  <c r="BP468" i="1" a="1"/>
  <c r="BP468" i="1" s="1"/>
  <c r="BB468" i="1" a="1"/>
  <c r="BB468" i="1" s="1"/>
  <c r="CM467" i="1" a="1"/>
  <c r="CM467" i="1" s="1"/>
  <c r="BE466" i="1" a="1"/>
  <c r="BE466" i="1" s="1"/>
  <c r="BO463" i="1" a="1"/>
  <c r="BO463" i="1" s="1"/>
  <c r="BC460" i="1" a="1"/>
  <c r="BC460" i="1" s="1"/>
  <c r="BD460" i="1" a="1"/>
  <c r="BD460" i="1" s="1"/>
  <c r="CB449" i="1"/>
  <c r="AY449" i="1"/>
  <c r="AY441" i="1"/>
  <c r="CB441" i="1"/>
  <c r="CB399" i="1"/>
  <c r="AY399" i="1"/>
  <c r="BA535" i="1" a="1"/>
  <c r="BA535" i="1" s="1"/>
  <c r="BE528" i="1" a="1"/>
  <c r="BE528" i="1" s="1"/>
  <c r="CL525" i="1" a="1"/>
  <c r="CL525" i="1" s="1"/>
  <c r="BE523" i="1" a="1"/>
  <c r="BE523" i="1" s="1"/>
  <c r="BR521" i="1" a="1"/>
  <c r="BR521" i="1" s="1"/>
  <c r="CK520" i="1" a="1"/>
  <c r="CK520" i="1" s="1"/>
  <c r="CL517" i="1" a="1"/>
  <c r="CL517" i="1" s="1"/>
  <c r="BE515" i="1" a="1"/>
  <c r="BE515" i="1" s="1"/>
  <c r="BR513" i="1" a="1"/>
  <c r="BR513" i="1" s="1"/>
  <c r="CK512" i="1" a="1"/>
  <c r="CK512" i="1" s="1"/>
  <c r="BR508" i="1" a="1"/>
  <c r="BR508" i="1" s="1"/>
  <c r="BP505" i="1" a="1"/>
  <c r="BP505" i="1" s="1"/>
  <c r="BB505" i="1" a="1"/>
  <c r="BB505" i="1" s="1"/>
  <c r="BE501" i="1" a="1"/>
  <c r="BE501" i="1" s="1"/>
  <c r="BQ500" i="1" a="1"/>
  <c r="BQ500" i="1" s="1"/>
  <c r="CN498" i="1" a="1"/>
  <c r="CN498" i="1" s="1"/>
  <c r="CK497" i="1" a="1"/>
  <c r="CK497" i="1" s="1"/>
  <c r="BE497" i="1" a="1"/>
  <c r="BE497" i="1" s="1"/>
  <c r="BD496" i="1" a="1"/>
  <c r="BD496" i="1" s="1"/>
  <c r="CN491" i="1" a="1"/>
  <c r="CN491" i="1" s="1"/>
  <c r="BE486" i="1" a="1"/>
  <c r="BE486" i="1" s="1"/>
  <c r="BS479" i="1" a="1"/>
  <c r="BS479" i="1" s="1"/>
  <c r="CL475" i="1" a="1"/>
  <c r="CL475" i="1" s="1"/>
  <c r="BS471" i="1" a="1"/>
  <c r="BS471" i="1" s="1"/>
  <c r="CM470" i="1" a="1"/>
  <c r="CM470" i="1" s="1"/>
  <c r="CL467" i="1" a="1"/>
  <c r="CL467" i="1" s="1"/>
  <c r="CA459" i="1"/>
  <c r="BD528" i="1" a="1"/>
  <c r="BD528" i="1" s="1"/>
  <c r="BA523" i="1" a="1"/>
  <c r="BA523" i="1" s="1"/>
  <c r="BA515" i="1" a="1"/>
  <c r="BA515" i="1" s="1"/>
  <c r="BQ508" i="1" a="1"/>
  <c r="BQ508" i="1" s="1"/>
  <c r="BA486" i="1" a="1"/>
  <c r="BA486" i="1" s="1"/>
  <c r="BQ461" i="1" a="1"/>
  <c r="BQ461" i="1" s="1"/>
  <c r="BR461" i="1" a="1"/>
  <c r="BR461" i="1" s="1"/>
  <c r="AY455" i="1"/>
  <c r="CB455" i="1"/>
  <c r="AY409" i="1"/>
  <c r="CB409" i="1"/>
  <c r="BP521" i="1" a="1"/>
  <c r="BP521" i="1" s="1"/>
  <c r="BP513" i="1" a="1"/>
  <c r="BP513" i="1" s="1"/>
  <c r="BQ509" i="1" a="1"/>
  <c r="BQ509" i="1" s="1"/>
  <c r="BO508" i="1" a="1"/>
  <c r="BO508" i="1" s="1"/>
  <c r="CM507" i="1" a="1"/>
  <c r="CM507" i="1" s="1"/>
  <c r="BO505" i="1" a="1"/>
  <c r="BO505" i="1" s="1"/>
  <c r="BE504" i="1" a="1"/>
  <c r="BE504" i="1" s="1"/>
  <c r="BB501" i="1" a="1"/>
  <c r="BB501" i="1" s="1"/>
  <c r="BA497" i="1" a="1"/>
  <c r="BA497" i="1" s="1"/>
  <c r="BB496" i="1" a="1"/>
  <c r="BB496" i="1" s="1"/>
  <c r="CN495" i="1" a="1"/>
  <c r="CN495" i="1" s="1"/>
  <c r="BR495" i="1" a="1"/>
  <c r="BR495" i="1" s="1"/>
  <c r="BE495" i="1" a="1"/>
  <c r="BE495" i="1" s="1"/>
  <c r="CM491" i="1" a="1"/>
  <c r="CM491" i="1" s="1"/>
  <c r="BP489" i="1" a="1"/>
  <c r="BP489" i="1" s="1"/>
  <c r="BO481" i="1" a="1"/>
  <c r="BO481" i="1" s="1"/>
  <c r="CN480" i="1" a="1"/>
  <c r="CN480" i="1" s="1"/>
  <c r="BE480" i="1" a="1"/>
  <c r="BE480" i="1" s="1"/>
  <c r="BQ479" i="1" a="1"/>
  <c r="BQ479" i="1" s="1"/>
  <c r="BA477" i="1" a="1"/>
  <c r="BA477" i="1" s="1"/>
  <c r="CN476" i="1" a="1"/>
  <c r="CN476" i="1" s="1"/>
  <c r="BQ471" i="1" a="1"/>
  <c r="BQ471" i="1" s="1"/>
  <c r="CK468" i="1" a="1"/>
  <c r="CK468" i="1" s="1"/>
  <c r="CM468" i="1" a="1"/>
  <c r="CM468" i="1" s="1"/>
  <c r="CA468" i="1" s="1"/>
  <c r="AX468" i="1" s="1"/>
  <c r="CB433" i="1"/>
  <c r="AY433" i="1"/>
  <c r="CB423" i="1"/>
  <c r="AY423" i="1"/>
  <c r="AY417" i="1"/>
  <c r="CB417" i="1"/>
  <c r="BA464" i="1" a="1"/>
  <c r="BA464" i="1" s="1"/>
  <c r="CL458" i="1" a="1"/>
  <c r="CL458" i="1" s="1"/>
  <c r="BE457" i="1" a="1"/>
  <c r="BE457" i="1" s="1"/>
  <c r="BP455" i="1" a="1"/>
  <c r="BP455" i="1" s="1"/>
  <c r="BS453" i="1" a="1"/>
  <c r="BS453" i="1" s="1"/>
  <c r="CN449" i="1" a="1"/>
  <c r="CN449" i="1" s="1"/>
  <c r="BO449" i="1" a="1"/>
  <c r="BO449" i="1" s="1"/>
  <c r="BO445" i="1" a="1"/>
  <c r="BO445" i="1" s="1"/>
  <c r="BS444" i="1" a="1"/>
  <c r="BS444" i="1" s="1"/>
  <c r="BQ442" i="1" a="1"/>
  <c r="BQ442" i="1" s="1"/>
  <c r="CL441" i="1" a="1"/>
  <c r="CL441" i="1" s="1"/>
  <c r="CL438" i="1" a="1"/>
  <c r="CL438" i="1" s="1"/>
  <c r="CM437" i="1" a="1"/>
  <c r="CM437" i="1" s="1"/>
  <c r="BQ437" i="1" a="1"/>
  <c r="BQ437" i="1" s="1"/>
  <c r="CL435" i="1" a="1"/>
  <c r="CL435" i="1" s="1"/>
  <c r="BD433" i="1" a="1"/>
  <c r="BD433" i="1" s="1"/>
  <c r="BP430" i="1" a="1"/>
  <c r="BP430" i="1" s="1"/>
  <c r="BE430" i="1" a="1"/>
  <c r="BE430" i="1" s="1"/>
  <c r="CN428" i="1" a="1"/>
  <c r="CN428" i="1" s="1"/>
  <c r="BP428" i="1" a="1"/>
  <c r="BP428" i="1" s="1"/>
  <c r="BE427" i="1" a="1"/>
  <c r="BE427" i="1" s="1"/>
  <c r="BS426" i="1" a="1"/>
  <c r="BS426" i="1" s="1"/>
  <c r="BP423" i="1" a="1"/>
  <c r="BP423" i="1" s="1"/>
  <c r="CM417" i="1" a="1"/>
  <c r="CM417" i="1" s="1"/>
  <c r="BB416" i="1" a="1"/>
  <c r="BB416" i="1" s="1"/>
  <c r="BR415" i="1" a="1"/>
  <c r="BR415" i="1" s="1"/>
  <c r="BA414" i="1" a="1"/>
  <c r="BA414" i="1" s="1"/>
  <c r="BD412" i="1" a="1"/>
  <c r="BD412" i="1" s="1"/>
  <c r="CN409" i="1" a="1"/>
  <c r="CN409" i="1" s="1"/>
  <c r="BR407" i="1" a="1"/>
  <c r="BR407" i="1" s="1"/>
  <c r="BR405" i="1" a="1"/>
  <c r="BR405" i="1" s="1"/>
  <c r="BB405" i="1" a="1"/>
  <c r="BB405" i="1" s="1"/>
  <c r="BE403" i="1" a="1"/>
  <c r="BE403" i="1" s="1"/>
  <c r="BQ399" i="1" a="1"/>
  <c r="BQ399" i="1" s="1"/>
  <c r="BD398" i="1" a="1"/>
  <c r="BD398" i="1" s="1"/>
  <c r="CL396" i="1" a="1"/>
  <c r="CL396" i="1" s="1"/>
  <c r="BR388" i="1" a="1"/>
  <c r="BR388" i="1" s="1"/>
  <c r="CK380" i="1" a="1"/>
  <c r="CK380" i="1" s="1"/>
  <c r="CN380" i="1" a="1"/>
  <c r="CN380" i="1" s="1"/>
  <c r="BD377" i="1" a="1"/>
  <c r="BD377" i="1" s="1"/>
  <c r="BO373" i="1" a="1"/>
  <c r="BO373" i="1" s="1"/>
  <c r="BP373" i="1" a="1"/>
  <c r="BP373" i="1" s="1"/>
  <c r="BR373" i="1" a="1"/>
  <c r="BR373" i="1" s="1"/>
  <c r="CK372" i="1" a="1"/>
  <c r="CK372" i="1" s="1"/>
  <c r="CL372" i="1" a="1"/>
  <c r="CL372" i="1" s="1"/>
  <c r="CN372" i="1" a="1"/>
  <c r="CN372" i="1" s="1"/>
  <c r="BP467" i="1" a="1"/>
  <c r="BP467" i="1" s="1"/>
  <c r="BD463" i="1" a="1"/>
  <c r="BD463" i="1" s="1"/>
  <c r="CN460" i="1" a="1"/>
  <c r="CN460" i="1" s="1"/>
  <c r="BP460" i="1" a="1"/>
  <c r="BP460" i="1" s="1"/>
  <c r="CK458" i="1" a="1"/>
  <c r="CK458" i="1" s="1"/>
  <c r="BD457" i="1" a="1"/>
  <c r="BD457" i="1" s="1"/>
  <c r="BQ454" i="1" a="1"/>
  <c r="BQ454" i="1" s="1"/>
  <c r="BR453" i="1" a="1"/>
  <c r="BR453" i="1" s="1"/>
  <c r="BR450" i="1" a="1"/>
  <c r="BR450" i="1" s="1"/>
  <c r="BE449" i="1" a="1"/>
  <c r="BE449" i="1" s="1"/>
  <c r="BP447" i="1" a="1"/>
  <c r="BP447" i="1" s="1"/>
  <c r="BP439" i="1" a="1"/>
  <c r="BP439" i="1" s="1"/>
  <c r="CK438" i="1" a="1"/>
  <c r="CK438" i="1" s="1"/>
  <c r="BB438" i="1" a="1"/>
  <c r="BB438" i="1" s="1"/>
  <c r="CL437" i="1" a="1"/>
  <c r="CL437" i="1" s="1"/>
  <c r="BD436" i="1" a="1"/>
  <c r="BD436" i="1" s="1"/>
  <c r="CK435" i="1" a="1"/>
  <c r="CK435" i="1" s="1"/>
  <c r="CN433" i="1" a="1"/>
  <c r="CN433" i="1" s="1"/>
  <c r="AY431" i="1"/>
  <c r="BD430" i="1" a="1"/>
  <c r="BD430" i="1" s="1"/>
  <c r="BS429" i="1" a="1"/>
  <c r="BS429" i="1" s="1"/>
  <c r="CM428" i="1" a="1"/>
  <c r="CM428" i="1" s="1"/>
  <c r="BO428" i="1" a="1"/>
  <c r="BO428" i="1" s="1"/>
  <c r="BB427" i="1" a="1"/>
  <c r="BB427" i="1" s="1"/>
  <c r="BR426" i="1" a="1"/>
  <c r="BR426" i="1" s="1"/>
  <c r="BO423" i="1" a="1"/>
  <c r="BO423" i="1" s="1"/>
  <c r="BQ422" i="1" a="1"/>
  <c r="BQ422" i="1" s="1"/>
  <c r="BS420" i="1" a="1"/>
  <c r="BS420" i="1" s="1"/>
  <c r="CK417" i="1" a="1"/>
  <c r="CK417" i="1" s="1"/>
  <c r="BR416" i="1" a="1"/>
  <c r="BR416" i="1" s="1"/>
  <c r="BA416" i="1" a="1"/>
  <c r="BA416" i="1" s="1"/>
  <c r="BO413" i="1" a="1"/>
  <c r="BO413" i="1" s="1"/>
  <c r="CK409" i="1" a="1"/>
  <c r="CK409" i="1" s="1"/>
  <c r="BR408" i="1" a="1"/>
  <c r="BR408" i="1" s="1"/>
  <c r="BA408" i="1" a="1"/>
  <c r="BA408" i="1" s="1"/>
  <c r="CL406" i="1" a="1"/>
  <c r="CL406" i="1" s="1"/>
  <c r="CA406" i="1" s="1"/>
  <c r="AX406" i="1" s="1"/>
  <c r="BB406" i="1" a="1"/>
  <c r="BB406" i="1" s="1"/>
  <c r="CM405" i="1" a="1"/>
  <c r="CM405" i="1" s="1"/>
  <c r="BQ405" i="1" a="1"/>
  <c r="BQ405" i="1" s="1"/>
  <c r="CL404" i="1" a="1"/>
  <c r="CL404" i="1" s="1"/>
  <c r="BO404" i="1" a="1"/>
  <c r="BO404" i="1" s="1"/>
  <c r="BB403" i="1" a="1"/>
  <c r="BB403" i="1" s="1"/>
  <c r="CL398" i="1" a="1"/>
  <c r="CL398" i="1" s="1"/>
  <c r="CA398" i="1" s="1"/>
  <c r="AX398" i="1" s="1"/>
  <c r="CM395" i="1" a="1"/>
  <c r="CM395" i="1" s="1"/>
  <c r="CL395" i="1" a="1"/>
  <c r="CL395" i="1" s="1"/>
  <c r="AY381" i="1"/>
  <c r="AY374" i="1"/>
  <c r="CB374" i="1"/>
  <c r="CK369" i="1" a="1"/>
  <c r="CK369" i="1" s="1"/>
  <c r="CN369" i="1" a="1"/>
  <c r="CN369" i="1" s="1"/>
  <c r="CL369" i="1" a="1"/>
  <c r="CL369" i="1" s="1"/>
  <c r="CM449" i="1" a="1"/>
  <c r="CM449" i="1" s="1"/>
  <c r="BE446" i="1" a="1"/>
  <c r="BE446" i="1" s="1"/>
  <c r="BP444" i="1" a="1"/>
  <c r="BP444" i="1" s="1"/>
  <c r="BO437" i="1" a="1"/>
  <c r="BO437" i="1" s="1"/>
  <c r="BB433" i="1" a="1"/>
  <c r="BB433" i="1" s="1"/>
  <c r="BE432" i="1" a="1"/>
  <c r="BE432" i="1" s="1"/>
  <c r="CN431" i="1" a="1"/>
  <c r="CN431" i="1" s="1"/>
  <c r="BR429" i="1" a="1"/>
  <c r="BR429" i="1" s="1"/>
  <c r="BP422" i="1" a="1"/>
  <c r="BP422" i="1" s="1"/>
  <c r="BE422" i="1" a="1"/>
  <c r="BE422" i="1" s="1"/>
  <c r="CN420" i="1" a="1"/>
  <c r="CN420" i="1" s="1"/>
  <c r="BE419" i="1" a="1"/>
  <c r="BE419" i="1" s="1"/>
  <c r="BQ416" i="1" a="1"/>
  <c r="BQ416" i="1" s="1"/>
  <c r="BP415" i="1" a="1"/>
  <c r="BP415" i="1" s="1"/>
  <c r="BQ408" i="1" a="1"/>
  <c r="BQ408" i="1" s="1"/>
  <c r="BP407" i="1" a="1"/>
  <c r="BP407" i="1" s="1"/>
  <c r="BA406" i="1" a="1"/>
  <c r="BA406" i="1" s="1"/>
  <c r="BS402" i="1" a="1"/>
  <c r="BS402" i="1" s="1"/>
  <c r="BP399" i="1" a="1"/>
  <c r="BP399" i="1" s="1"/>
  <c r="BB398" i="1" a="1"/>
  <c r="BB398" i="1" s="1"/>
  <c r="CM397" i="1" a="1"/>
  <c r="CM397" i="1" s="1"/>
  <c r="BO386" i="1" a="1"/>
  <c r="BO386" i="1" s="1"/>
  <c r="BQ386" i="1" a="1"/>
  <c r="BQ386" i="1" s="1"/>
  <c r="BC376" i="1" a="1"/>
  <c r="BC376" i="1" s="1"/>
  <c r="BB376" i="1" a="1"/>
  <c r="BB376" i="1" s="1"/>
  <c r="BD376" i="1" a="1"/>
  <c r="BD376" i="1" s="1"/>
  <c r="AY371" i="1"/>
  <c r="CB371" i="1"/>
  <c r="BS459" i="1" a="1"/>
  <c r="BS459" i="1" s="1"/>
  <c r="BD446" i="1" a="1"/>
  <c r="BD446" i="1" s="1"/>
  <c r="BS445" i="1" a="1"/>
  <c r="BS445" i="1" s="1"/>
  <c r="BO444" i="1" a="1"/>
  <c r="BO444" i="1" s="1"/>
  <c r="BO442" i="1" a="1"/>
  <c r="BO442" i="1" s="1"/>
  <c r="BS434" i="1" a="1"/>
  <c r="BS434" i="1" s="1"/>
  <c r="CM433" i="1" a="1"/>
  <c r="CM433" i="1" s="1"/>
  <c r="BA433" i="1" a="1"/>
  <c r="BA433" i="1" s="1"/>
  <c r="BB432" i="1" a="1"/>
  <c r="BB432" i="1" s="1"/>
  <c r="CM431" i="1" a="1"/>
  <c r="CM431" i="1" s="1"/>
  <c r="BQ429" i="1" a="1"/>
  <c r="BQ429" i="1" s="1"/>
  <c r="CK428" i="1" a="1"/>
  <c r="CK428" i="1" s="1"/>
  <c r="CA428" i="1" s="1"/>
  <c r="AX428" i="1" s="1"/>
  <c r="CN422" i="1" a="1"/>
  <c r="CN422" i="1" s="1"/>
  <c r="BD422" i="1" a="1"/>
  <c r="BD422" i="1" s="1"/>
  <c r="BS421" i="1" a="1"/>
  <c r="BS421" i="1" s="1"/>
  <c r="CM420" i="1" a="1"/>
  <c r="CM420" i="1" s="1"/>
  <c r="BB419" i="1" a="1"/>
  <c r="BB419" i="1" s="1"/>
  <c r="BO415" i="1" a="1"/>
  <c r="BO415" i="1" s="1"/>
  <c r="BQ414" i="1" a="1"/>
  <c r="BQ414" i="1" s="1"/>
  <c r="BS412" i="1" a="1"/>
  <c r="BS412" i="1" s="1"/>
  <c r="BO407" i="1" a="1"/>
  <c r="BO407" i="1" s="1"/>
  <c r="BO405" i="1" a="1"/>
  <c r="BO405" i="1" s="1"/>
  <c r="CK404" i="1" a="1"/>
  <c r="CK404" i="1" s="1"/>
  <c r="BR402" i="1" a="1"/>
  <c r="BR402" i="1" s="1"/>
  <c r="BE400" i="1" a="1"/>
  <c r="BE400" i="1" s="1"/>
  <c r="BO399" i="1" a="1"/>
  <c r="BO399" i="1" s="1"/>
  <c r="BA398" i="1" a="1"/>
  <c r="BA398" i="1" s="1"/>
  <c r="CL397" i="1" a="1"/>
  <c r="CL397" i="1" s="1"/>
  <c r="BB393" i="1" a="1"/>
  <c r="BB393" i="1" s="1"/>
  <c r="BD393" i="1" a="1"/>
  <c r="BD393" i="1" s="1"/>
  <c r="BE393" i="1" a="1"/>
  <c r="BE393" i="1" s="1"/>
  <c r="BD388" i="1" a="1"/>
  <c r="BD388" i="1" s="1"/>
  <c r="BS386" i="1" a="1"/>
  <c r="BS386" i="1" s="1"/>
  <c r="AY385" i="1"/>
  <c r="BR380" i="1" a="1"/>
  <c r="BR380" i="1" s="1"/>
  <c r="AY378" i="1"/>
  <c r="CB378" i="1"/>
  <c r="CL374" i="1" a="1"/>
  <c r="CL374" i="1" s="1"/>
  <c r="CK374" i="1" a="1"/>
  <c r="CK374" i="1" s="1"/>
  <c r="CB336" i="1"/>
  <c r="AY336" i="1"/>
  <c r="BR445" i="1" a="1"/>
  <c r="BR445" i="1" s="1"/>
  <c r="BE443" i="1" a="1"/>
  <c r="BE443" i="1" s="1"/>
  <c r="BQ438" i="1" a="1"/>
  <c r="BQ438" i="1" s="1"/>
  <c r="BS436" i="1" a="1"/>
  <c r="BS436" i="1" s="1"/>
  <c r="BR434" i="1" a="1"/>
  <c r="BR434" i="1" s="1"/>
  <c r="BR421" i="1" a="1"/>
  <c r="BR421" i="1" s="1"/>
  <c r="BP414" i="1" a="1"/>
  <c r="BP414" i="1" s="1"/>
  <c r="BE414" i="1" a="1"/>
  <c r="BE414" i="1" s="1"/>
  <c r="BE411" i="1" a="1"/>
  <c r="BE411" i="1" s="1"/>
  <c r="BC395" i="1" a="1"/>
  <c r="BC395" i="1" s="1"/>
  <c r="BB395" i="1" a="1"/>
  <c r="BB395" i="1" s="1"/>
  <c r="BS388" i="1" a="1"/>
  <c r="BS388" i="1" s="1"/>
  <c r="BP388" i="1" a="1"/>
  <c r="BP388" i="1" s="1"/>
  <c r="BO388" i="1" a="1"/>
  <c r="BO388" i="1" s="1"/>
  <c r="BC381" i="1" a="1"/>
  <c r="BC381" i="1" s="1"/>
  <c r="BB381" i="1" a="1"/>
  <c r="BB381" i="1" s="1"/>
  <c r="BD381" i="1" a="1"/>
  <c r="BD381" i="1" s="1"/>
  <c r="BO378" i="1" a="1"/>
  <c r="BO378" i="1" s="1"/>
  <c r="BR378" i="1" a="1"/>
  <c r="BR378" i="1" s="1"/>
  <c r="BA377" i="1" a="1"/>
  <c r="BA377" i="1" s="1"/>
  <c r="BO465" i="1" a="1"/>
  <c r="BO465" i="1" s="1"/>
  <c r="CN464" i="1" a="1"/>
  <c r="CN464" i="1" s="1"/>
  <c r="BE464" i="1" a="1"/>
  <c r="BE464" i="1" s="1"/>
  <c r="BP459" i="1" a="1"/>
  <c r="BP459" i="1" s="1"/>
  <c r="BA457" i="1" a="1"/>
  <c r="BA457" i="1" s="1"/>
  <c r="BO453" i="1" a="1"/>
  <c r="BO453" i="1" s="1"/>
  <c r="BO450" i="1" a="1"/>
  <c r="BO450" i="1" s="1"/>
  <c r="BB449" i="1" a="1"/>
  <c r="BB449" i="1" s="1"/>
  <c r="BE448" i="1" a="1"/>
  <c r="BE448" i="1" s="1"/>
  <c r="BS447" i="1" a="1"/>
  <c r="BS447" i="1" s="1"/>
  <c r="CN446" i="1" a="1"/>
  <c r="CN446" i="1" s="1"/>
  <c r="BB446" i="1" a="1"/>
  <c r="BB446" i="1" s="1"/>
  <c r="BQ445" i="1" a="1"/>
  <c r="BQ445" i="1" s="1"/>
  <c r="BB443" i="1" a="1"/>
  <c r="BB443" i="1" s="1"/>
  <c r="BB441" i="1" a="1"/>
  <c r="BB441" i="1" s="1"/>
  <c r="BE440" i="1" a="1"/>
  <c r="BE440" i="1" s="1"/>
  <c r="AY439" i="1"/>
  <c r="CN438" i="1" a="1"/>
  <c r="CN438" i="1" s="1"/>
  <c r="CA438" i="1" s="1"/>
  <c r="BP438" i="1" a="1"/>
  <c r="BP438" i="1" s="1"/>
  <c r="BE438" i="1" a="1"/>
  <c r="BE438" i="1" s="1"/>
  <c r="CN436" i="1" a="1"/>
  <c r="CN436" i="1" s="1"/>
  <c r="BP436" i="1" a="1"/>
  <c r="BP436" i="1" s="1"/>
  <c r="BE435" i="1" a="1"/>
  <c r="BE435" i="1" s="1"/>
  <c r="BQ432" i="1" a="1"/>
  <c r="BQ432" i="1" s="1"/>
  <c r="BP431" i="1" a="1"/>
  <c r="BP431" i="1" s="1"/>
  <c r="BO429" i="1" a="1"/>
  <c r="BO429" i="1" s="1"/>
  <c r="BD425" i="1" a="1"/>
  <c r="BD425" i="1" s="1"/>
  <c r="BE424" i="1" a="1"/>
  <c r="BE424" i="1" s="1"/>
  <c r="CN423" i="1" a="1"/>
  <c r="CN423" i="1" s="1"/>
  <c r="BS423" i="1" a="1"/>
  <c r="BS423" i="1" s="1"/>
  <c r="CL422" i="1" a="1"/>
  <c r="CL422" i="1" s="1"/>
  <c r="CA422" i="1" s="1"/>
  <c r="AX422" i="1" s="1"/>
  <c r="BB422" i="1" a="1"/>
  <c r="BB422" i="1" s="1"/>
  <c r="CM421" i="1" a="1"/>
  <c r="CM421" i="1" s="1"/>
  <c r="BQ421" i="1" a="1"/>
  <c r="BQ421" i="1" s="1"/>
  <c r="CK420" i="1" a="1"/>
  <c r="CK420" i="1" s="1"/>
  <c r="CL419" i="1" a="1"/>
  <c r="CL419" i="1" s="1"/>
  <c r="BD414" i="1" a="1"/>
  <c r="BD414" i="1" s="1"/>
  <c r="BS413" i="1" a="1"/>
  <c r="BS413" i="1" s="1"/>
  <c r="CM412" i="1" a="1"/>
  <c r="CM412" i="1" s="1"/>
  <c r="CA412" i="1" s="1"/>
  <c r="AX412" i="1" s="1"/>
  <c r="AZ412" i="1" s="1"/>
  <c r="BN412" i="1" s="1"/>
  <c r="BO412" i="1" a="1"/>
  <c r="BO412" i="1" s="1"/>
  <c r="BB411" i="1" a="1"/>
  <c r="BB411" i="1" s="1"/>
  <c r="BQ406" i="1" a="1"/>
  <c r="BQ406" i="1" s="1"/>
  <c r="CK401" i="1" a="1"/>
  <c r="CK401" i="1" s="1"/>
  <c r="CB401" i="1"/>
  <c r="BR400" i="1" a="1"/>
  <c r="BR400" i="1" s="1"/>
  <c r="BA400" i="1" a="1"/>
  <c r="BA400" i="1" s="1"/>
  <c r="BS399" i="1" a="1"/>
  <c r="BS399" i="1" s="1"/>
  <c r="BQ398" i="1" a="1"/>
  <c r="BQ398" i="1" s="1"/>
  <c r="CN396" i="1" a="1"/>
  <c r="CN396" i="1" s="1"/>
  <c r="BC396" i="1" a="1"/>
  <c r="BC396" i="1" s="1"/>
  <c r="BS396" i="1" a="1"/>
  <c r="BS396" i="1" s="1"/>
  <c r="BA395" i="1" a="1"/>
  <c r="BA395" i="1" s="1"/>
  <c r="AY393" i="1"/>
  <c r="BD391" i="1" a="1"/>
  <c r="BD391" i="1" s="1"/>
  <c r="BE391" i="1" a="1"/>
  <c r="BE391" i="1" s="1"/>
  <c r="BP376" i="1" a="1"/>
  <c r="BP376" i="1" s="1"/>
  <c r="BQ376" i="1" a="1"/>
  <c r="BQ376" i="1" s="1"/>
  <c r="BS376" i="1" a="1"/>
  <c r="BS376" i="1" s="1"/>
  <c r="BA446" i="1" a="1"/>
  <c r="BA446" i="1" s="1"/>
  <c r="BA443" i="1" a="1"/>
  <c r="BA443" i="1" s="1"/>
  <c r="BO436" i="1" a="1"/>
  <c r="BO436" i="1" s="1"/>
  <c r="BP434" i="1" a="1"/>
  <c r="BP434" i="1" s="1"/>
  <c r="BR423" i="1" a="1"/>
  <c r="BR423" i="1" s="1"/>
  <c r="BR413" i="1" a="1"/>
  <c r="BR413" i="1" s="1"/>
  <c r="BB413" i="1" a="1"/>
  <c r="BB413" i="1" s="1"/>
  <c r="BA411" i="1" a="1"/>
  <c r="BA411" i="1" s="1"/>
  <c r="BP406" i="1" a="1"/>
  <c r="BP406" i="1" s="1"/>
  <c r="BE406" i="1" a="1"/>
  <c r="BE406" i="1" s="1"/>
  <c r="CN404" i="1" a="1"/>
  <c r="CN404" i="1" s="1"/>
  <c r="BP398" i="1" a="1"/>
  <c r="BP398" i="1" s="1"/>
  <c r="BP396" i="1" a="1"/>
  <c r="BP396" i="1" s="1"/>
  <c r="BP389" i="1" a="1"/>
  <c r="BP389" i="1" s="1"/>
  <c r="CN387" i="1" a="1"/>
  <c r="CN387" i="1" s="1"/>
  <c r="CK387" i="1" a="1"/>
  <c r="CK387" i="1" s="1"/>
  <c r="BC384" i="1" a="1"/>
  <c r="BC384" i="1" s="1"/>
  <c r="BD384" i="1" a="1"/>
  <c r="BD384" i="1" s="1"/>
  <c r="BA383" i="1" a="1"/>
  <c r="BA383" i="1" s="1"/>
  <c r="BE383" i="1" a="1"/>
  <c r="BE383" i="1" s="1"/>
  <c r="BQ380" i="1" a="1"/>
  <c r="BQ380" i="1" s="1"/>
  <c r="BS380" i="1" a="1"/>
  <c r="BS380" i="1" s="1"/>
  <c r="BO380" i="1" a="1"/>
  <c r="BO380" i="1" s="1"/>
  <c r="CB380" i="1"/>
  <c r="AY380" i="1"/>
  <c r="CB330" i="1"/>
  <c r="AY330" i="1"/>
  <c r="CM458" i="1" a="1"/>
  <c r="CM458" i="1" s="1"/>
  <c r="CA458" i="1" s="1"/>
  <c r="AX458" i="1" s="1"/>
  <c r="CB446" i="1"/>
  <c r="BR437" i="1" a="1"/>
  <c r="BR437" i="1" s="1"/>
  <c r="BO434" i="1" a="1"/>
  <c r="BO434" i="1" s="1"/>
  <c r="BS428" i="1" a="1"/>
  <c r="BS428" i="1" s="1"/>
  <c r="CB425" i="1"/>
  <c r="BO421" i="1" a="1"/>
  <c r="BO421" i="1" s="1"/>
  <c r="BS415" i="1" a="1"/>
  <c r="BS415" i="1" s="1"/>
  <c r="BB414" i="1" a="1"/>
  <c r="BB414" i="1" s="1"/>
  <c r="BQ413" i="1" a="1"/>
  <c r="BQ413" i="1" s="1"/>
  <c r="BS407" i="1" a="1"/>
  <c r="BS407" i="1" s="1"/>
  <c r="BD406" i="1" a="1"/>
  <c r="BD406" i="1" s="1"/>
  <c r="BE398" i="1" a="1"/>
  <c r="BE398" i="1" s="1"/>
  <c r="BB397" i="1" a="1"/>
  <c r="BB397" i="1" s="1"/>
  <c r="BO396" i="1" a="1"/>
  <c r="BO396" i="1" s="1"/>
  <c r="CN385" i="1" a="1"/>
  <c r="CN385" i="1" s="1"/>
  <c r="CK385" i="1" a="1"/>
  <c r="CK385" i="1" s="1"/>
  <c r="AY382" i="1"/>
  <c r="CB382" i="1"/>
  <c r="CB379" i="1"/>
  <c r="BP378" i="1" a="1"/>
  <c r="BP378" i="1" s="1"/>
  <c r="AY366" i="1"/>
  <c r="CB366" i="1"/>
  <c r="BR394" i="1" a="1"/>
  <c r="BR394" i="1" s="1"/>
  <c r="BC387" i="1" a="1"/>
  <c r="BC387" i="1" s="1"/>
  <c r="BA385" i="1" a="1"/>
  <c r="BA385" i="1" s="1"/>
  <c r="BR381" i="1" a="1"/>
  <c r="BR381" i="1" s="1"/>
  <c r="CN376" i="1" a="1"/>
  <c r="CN376" i="1" s="1"/>
  <c r="BO375" i="1" a="1"/>
  <c r="BO375" i="1" s="1"/>
  <c r="BQ372" i="1" a="1"/>
  <c r="BQ372" i="1" s="1"/>
  <c r="BB372" i="1" a="1"/>
  <c r="BB372" i="1" s="1"/>
  <c r="BB368" i="1" a="1"/>
  <c r="BB368" i="1" s="1"/>
  <c r="CL367" i="1" a="1"/>
  <c r="CL367" i="1" s="1"/>
  <c r="CA367" i="1" s="1"/>
  <c r="BA366" i="1" a="1"/>
  <c r="BA366" i="1" s="1"/>
  <c r="CL361" i="1" a="1"/>
  <c r="CL361" i="1" s="1"/>
  <c r="CL360" i="1" a="1"/>
  <c r="CL360" i="1" s="1"/>
  <c r="BR360" i="1" a="1"/>
  <c r="BR360" i="1" s="1"/>
  <c r="BP359" i="1" a="1"/>
  <c r="BP359" i="1" s="1"/>
  <c r="CM358" i="1" a="1"/>
  <c r="CM358" i="1" s="1"/>
  <c r="BS358" i="1" a="1"/>
  <c r="BS358" i="1" s="1"/>
  <c r="CN357" i="1" a="1"/>
  <c r="CN357" i="1" s="1"/>
  <c r="AY357" i="1"/>
  <c r="CK356" i="1" a="1"/>
  <c r="CK356" i="1" s="1"/>
  <c r="CB356" i="1"/>
  <c r="BA356" i="1" a="1"/>
  <c r="BA356" i="1" s="1"/>
  <c r="BP352" i="1" a="1"/>
  <c r="BP352" i="1" s="1"/>
  <c r="CL351" i="1" a="1"/>
  <c r="CL351" i="1" s="1"/>
  <c r="CM349" i="1" a="1"/>
  <c r="CM349" i="1" s="1"/>
  <c r="CK348" i="1" a="1"/>
  <c r="CK348" i="1" s="1"/>
  <c r="CB348" i="1"/>
  <c r="BA347" i="1" a="1"/>
  <c r="BA347" i="1" s="1"/>
  <c r="BS346" i="1" a="1"/>
  <c r="BS346" i="1" s="1"/>
  <c r="BD346" i="1" a="1"/>
  <c r="BD346" i="1" s="1"/>
  <c r="BD345" i="1" a="1"/>
  <c r="BD345" i="1" s="1"/>
  <c r="BS344" i="1" a="1"/>
  <c r="BS344" i="1" s="1"/>
  <c r="CN343" i="1" a="1"/>
  <c r="CN343" i="1" s="1"/>
  <c r="CL342" i="1" a="1"/>
  <c r="CL342" i="1" s="1"/>
  <c r="BS342" i="1" a="1"/>
  <c r="BS342" i="1" s="1"/>
  <c r="BE339" i="1" a="1"/>
  <c r="BE339" i="1" s="1"/>
  <c r="CN338" i="1" a="1"/>
  <c r="CN338" i="1" s="1"/>
  <c r="BO336" i="1" a="1"/>
  <c r="BO336" i="1" s="1"/>
  <c r="BD335" i="1" a="1"/>
  <c r="BD335" i="1" s="1"/>
  <c r="CM334" i="1" a="1"/>
  <c r="CM334" i="1" s="1"/>
  <c r="BS334" i="1" a="1"/>
  <c r="BS334" i="1" s="1"/>
  <c r="CN333" i="1" a="1"/>
  <c r="CN333" i="1" s="1"/>
  <c r="BR330" i="1" a="1"/>
  <c r="BR330" i="1" s="1"/>
  <c r="BA330" i="1" a="1"/>
  <c r="BA330" i="1" s="1"/>
  <c r="CK329" i="1" a="1"/>
  <c r="CK329" i="1" s="1"/>
  <c r="BR328" i="1" a="1"/>
  <c r="BR328" i="1" s="1"/>
  <c r="AY325" i="1"/>
  <c r="CM324" i="1" a="1"/>
  <c r="CM324" i="1" s="1"/>
  <c r="BC324" i="1" a="1"/>
  <c r="BC324" i="1" s="1"/>
  <c r="CL313" i="1" a="1"/>
  <c r="CL313" i="1" s="1"/>
  <c r="BC304" i="1" a="1"/>
  <c r="BC304" i="1" s="1"/>
  <c r="BB304" i="1" a="1"/>
  <c r="BB304" i="1" s="1"/>
  <c r="BE304" i="1" a="1"/>
  <c r="BE304" i="1" s="1"/>
  <c r="BA304" i="1" a="1"/>
  <c r="BA304" i="1" s="1"/>
  <c r="BR298" i="1" a="1"/>
  <c r="BR298" i="1" s="1"/>
  <c r="CM297" i="1" a="1"/>
  <c r="CM297" i="1" s="1"/>
  <c r="CK297" i="1" a="1"/>
  <c r="CK297" i="1" s="1"/>
  <c r="CN297" i="1" a="1"/>
  <c r="CN297" i="1" s="1"/>
  <c r="BP288" i="1" a="1"/>
  <c r="BP288" i="1" s="1"/>
  <c r="BO288" i="1" a="1"/>
  <c r="BO288" i="1" s="1"/>
  <c r="BQ288" i="1" a="1"/>
  <c r="BQ288" i="1" s="1"/>
  <c r="BR288" i="1" a="1"/>
  <c r="BR288" i="1" s="1"/>
  <c r="BS288" i="1" a="1"/>
  <c r="BS288" i="1" s="1"/>
  <c r="AY279" i="1"/>
  <c r="CB279" i="1"/>
  <c r="CB260" i="1"/>
  <c r="AY260" i="1"/>
  <c r="BP350" i="1" a="1"/>
  <c r="BP350" i="1" s="1"/>
  <c r="BR325" i="1" a="1"/>
  <c r="BR325" i="1" s="1"/>
  <c r="BQ321" i="1" a="1"/>
  <c r="BQ321" i="1" s="1"/>
  <c r="BR321" i="1" a="1"/>
  <c r="BR321" i="1" s="1"/>
  <c r="BB319" i="1" a="1"/>
  <c r="BB319" i="1" s="1"/>
  <c r="BE319" i="1" a="1"/>
  <c r="BE319" i="1" s="1"/>
  <c r="BA319" i="1" a="1"/>
  <c r="BA319" i="1" s="1"/>
  <c r="BR316" i="1" a="1"/>
  <c r="BR316" i="1" s="1"/>
  <c r="BQ316" i="1" a="1"/>
  <c r="BQ316" i="1" s="1"/>
  <c r="BC312" i="1" a="1"/>
  <c r="BC312" i="1" s="1"/>
  <c r="BA312" i="1" a="1"/>
  <c r="BA312" i="1" s="1"/>
  <c r="CB302" i="1"/>
  <c r="AY302" i="1"/>
  <c r="BO292" i="1" a="1"/>
  <c r="BO292" i="1" s="1"/>
  <c r="BP292" i="1" a="1"/>
  <c r="BP292" i="1" s="1"/>
  <c r="BS292" i="1" a="1"/>
  <c r="BS292" i="1" s="1"/>
  <c r="CN282" i="1" a="1"/>
  <c r="CN282" i="1" s="1"/>
  <c r="CM282" i="1" a="1"/>
  <c r="CM282" i="1" s="1"/>
  <c r="BE374" i="1" a="1"/>
  <c r="BE374" i="1" s="1"/>
  <c r="CK367" i="1" a="1"/>
  <c r="CK367" i="1" s="1"/>
  <c r="BR365" i="1" a="1"/>
  <c r="BR365" i="1" s="1"/>
  <c r="BB365" i="1" a="1"/>
  <c r="BB365" i="1" s="1"/>
  <c r="CL364" i="1" a="1"/>
  <c r="CL364" i="1" s="1"/>
  <c r="CN363" i="1" a="1"/>
  <c r="CN363" i="1" s="1"/>
  <c r="BP360" i="1" a="1"/>
  <c r="BP360" i="1" s="1"/>
  <c r="BQ358" i="1" a="1"/>
  <c r="BQ358" i="1" s="1"/>
  <c r="BP357" i="1" a="1"/>
  <c r="BP357" i="1" s="1"/>
  <c r="BC355" i="1" a="1"/>
  <c r="BC355" i="1" s="1"/>
  <c r="CB354" i="1"/>
  <c r="BE354" i="1" a="1"/>
  <c r="BE354" i="1" s="1"/>
  <c r="BA346" i="1" a="1"/>
  <c r="BA346" i="1" s="1"/>
  <c r="BQ343" i="1" a="1"/>
  <c r="BQ343" i="1" s="1"/>
  <c r="CM341" i="1" a="1"/>
  <c r="CM341" i="1" s="1"/>
  <c r="CB340" i="1"/>
  <c r="BA339" i="1" a="1"/>
  <c r="BA339" i="1" s="1"/>
  <c r="CN335" i="1" a="1"/>
  <c r="CN335" i="1" s="1"/>
  <c r="BQ334" i="1" a="1"/>
  <c r="BQ334" i="1" s="1"/>
  <c r="BS333" i="1" a="1"/>
  <c r="BS333" i="1" s="1"/>
  <c r="BQ325" i="1" a="1"/>
  <c r="BQ325" i="1" s="1"/>
  <c r="AY304" i="1"/>
  <c r="CB304" i="1"/>
  <c r="BO303" i="1" a="1"/>
  <c r="BO303" i="1" s="1"/>
  <c r="BR303" i="1" a="1"/>
  <c r="BR303" i="1" s="1"/>
  <c r="CB303" i="1"/>
  <c r="BO302" i="1" a="1"/>
  <c r="BO302" i="1" s="1"/>
  <c r="BP302" i="1" a="1"/>
  <c r="BP302" i="1" s="1"/>
  <c r="BR302" i="1" a="1"/>
  <c r="BR302" i="1" s="1"/>
  <c r="CM299" i="1" a="1"/>
  <c r="CM299" i="1" s="1"/>
  <c r="CK299" i="1" a="1"/>
  <c r="CK299" i="1" s="1"/>
  <c r="CL299" i="1" a="1"/>
  <c r="CL299" i="1" s="1"/>
  <c r="CB268" i="1"/>
  <c r="AY268" i="1"/>
  <c r="CA371" i="1"/>
  <c r="AX371" i="1" s="1"/>
  <c r="AZ371" i="1" s="1"/>
  <c r="BN371" i="1" s="1"/>
  <c r="BR370" i="1" a="1"/>
  <c r="BR370" i="1" s="1"/>
  <c r="BR369" i="1" a="1"/>
  <c r="BR369" i="1" s="1"/>
  <c r="BR361" i="1" a="1"/>
  <c r="BR361" i="1" s="1"/>
  <c r="BP358" i="1" a="1"/>
  <c r="BP358" i="1" s="1"/>
  <c r="CL357" i="1" a="1"/>
  <c r="CL357" i="1" s="1"/>
  <c r="BO357" i="1" a="1"/>
  <c r="BO357" i="1" s="1"/>
  <c r="BB355" i="1" a="1"/>
  <c r="BB355" i="1" s="1"/>
  <c r="BO350" i="1" a="1"/>
  <c r="BO350" i="1" s="1"/>
  <c r="BP343" i="1" a="1"/>
  <c r="BP343" i="1" s="1"/>
  <c r="BB340" i="1" a="1"/>
  <c r="BB340" i="1" s="1"/>
  <c r="BR339" i="1" a="1"/>
  <c r="BR339" i="1" s="1"/>
  <c r="BS338" i="1" a="1"/>
  <c r="BS338" i="1" s="1"/>
  <c r="BE337" i="1" a="1"/>
  <c r="BE337" i="1" s="1"/>
  <c r="BS336" i="1" a="1"/>
  <c r="BS336" i="1" s="1"/>
  <c r="CM335" i="1" a="1"/>
  <c r="CM335" i="1" s="1"/>
  <c r="BQ335" i="1" a="1"/>
  <c r="BQ335" i="1" s="1"/>
  <c r="BP334" i="1" a="1"/>
  <c r="BP334" i="1" s="1"/>
  <c r="BO333" i="1" a="1"/>
  <c r="BO333" i="1" s="1"/>
  <c r="CM327" i="1" a="1"/>
  <c r="CM327" i="1" s="1"/>
  <c r="CM326" i="1" a="1"/>
  <c r="CM326" i="1" s="1"/>
  <c r="BP325" i="1" a="1"/>
  <c r="BP325" i="1" s="1"/>
  <c r="BS321" i="1" a="1"/>
  <c r="BS321" i="1" s="1"/>
  <c r="AY319" i="1"/>
  <c r="CB319" i="1"/>
  <c r="AY312" i="1"/>
  <c r="CB312" i="1"/>
  <c r="CB311" i="1"/>
  <c r="CK310" i="1" a="1"/>
  <c r="CK310" i="1" s="1"/>
  <c r="CN310" i="1" a="1"/>
  <c r="CN310" i="1" s="1"/>
  <c r="BS305" i="1" a="1"/>
  <c r="BS305" i="1" s="1"/>
  <c r="CK302" i="1" a="1"/>
  <c r="CK302" i="1" s="1"/>
  <c r="CN302" i="1" a="1"/>
  <c r="CN302" i="1" s="1"/>
  <c r="CM370" i="1" a="1"/>
  <c r="CM370" i="1" s="1"/>
  <c r="CB370" i="1"/>
  <c r="BP369" i="1" a="1"/>
  <c r="BP369" i="1" s="1"/>
  <c r="BD369" i="1" a="1"/>
  <c r="BD369" i="1" s="1"/>
  <c r="BS367" i="1" a="1"/>
  <c r="BS367" i="1" s="1"/>
  <c r="BB364" i="1" a="1"/>
  <c r="BB364" i="1" s="1"/>
  <c r="CM363" i="1" a="1"/>
  <c r="CM363" i="1" s="1"/>
  <c r="CB362" i="1"/>
  <c r="BP361" i="1" a="1"/>
  <c r="BP361" i="1" s="1"/>
  <c r="CB359" i="1"/>
  <c r="BS356" i="1" a="1"/>
  <c r="BS356" i="1" s="1"/>
  <c r="BA354" i="1" a="1"/>
  <c r="BA354" i="1" s="1"/>
  <c r="BD353" i="1" a="1"/>
  <c r="BD353" i="1" s="1"/>
  <c r="BR352" i="1" a="1"/>
  <c r="BR352" i="1" s="1"/>
  <c r="CN351" i="1" a="1"/>
  <c r="CN351" i="1" s="1"/>
  <c r="CL350" i="1" a="1"/>
  <c r="CL350" i="1" s="1"/>
  <c r="BP349" i="1" a="1"/>
  <c r="BP349" i="1" s="1"/>
  <c r="CL343" i="1" a="1"/>
  <c r="CL343" i="1" s="1"/>
  <c r="CL341" i="1" a="1"/>
  <c r="CL341" i="1" s="1"/>
  <c r="BS341" i="1" a="1"/>
  <c r="BS341" i="1" s="1"/>
  <c r="BA340" i="1" a="1"/>
  <c r="BA340" i="1" s="1"/>
  <c r="BR338" i="1" a="1"/>
  <c r="BR338" i="1" s="1"/>
  <c r="BD338" i="1" a="1"/>
  <c r="BD338" i="1" s="1"/>
  <c r="BD337" i="1" a="1"/>
  <c r="BD337" i="1" s="1"/>
  <c r="BR336" i="1" a="1"/>
  <c r="BR336" i="1" s="1"/>
  <c r="BP335" i="1" a="1"/>
  <c r="BP335" i="1" s="1"/>
  <c r="BA331" i="1" a="1"/>
  <c r="BA331" i="1" s="1"/>
  <c r="CN330" i="1" a="1"/>
  <c r="CN330" i="1" s="1"/>
  <c r="BD330" i="1" a="1"/>
  <c r="BD330" i="1" s="1"/>
  <c r="CK327" i="1" a="1"/>
  <c r="CK327" i="1" s="1"/>
  <c r="BQ324" i="1" a="1"/>
  <c r="BQ324" i="1" s="1"/>
  <c r="BQ323" i="1" a="1"/>
  <c r="BQ323" i="1" s="1"/>
  <c r="BP321" i="1" a="1"/>
  <c r="BP321" i="1" s="1"/>
  <c r="BO311" i="1" a="1"/>
  <c r="BO311" i="1" s="1"/>
  <c r="BR311" i="1" a="1"/>
  <c r="BR311" i="1" s="1"/>
  <c r="AY295" i="1"/>
  <c r="CB295" i="1"/>
  <c r="BD373" i="1" a="1"/>
  <c r="BD373" i="1" s="1"/>
  <c r="CN368" i="1" a="1"/>
  <c r="CN368" i="1" s="1"/>
  <c r="BO367" i="1" a="1"/>
  <c r="BO367" i="1" s="1"/>
  <c r="CL363" i="1" a="1"/>
  <c r="CL363" i="1" s="1"/>
  <c r="CA363" i="1" s="1"/>
  <c r="BO358" i="1" a="1"/>
  <c r="BO358" i="1" s="1"/>
  <c r="BR353" i="1" a="1"/>
  <c r="BR353" i="1" s="1"/>
  <c r="BS350" i="1" a="1"/>
  <c r="BS350" i="1" s="1"/>
  <c r="BP344" i="1" a="1"/>
  <c r="BP344" i="1" s="1"/>
  <c r="BO338" i="1" a="1"/>
  <c r="BO338" i="1" s="1"/>
  <c r="CN337" i="1" a="1"/>
  <c r="CN337" i="1" s="1"/>
  <c r="BA337" i="1" a="1"/>
  <c r="BA337" i="1" s="1"/>
  <c r="BQ336" i="1" a="1"/>
  <c r="BQ336" i="1" s="1"/>
  <c r="CL335" i="1" a="1"/>
  <c r="CL335" i="1" s="1"/>
  <c r="BO334" i="1" a="1"/>
  <c r="BO334" i="1" s="1"/>
  <c r="CL332" i="1" a="1"/>
  <c r="CL332" i="1" s="1"/>
  <c r="BE332" i="1" a="1"/>
  <c r="BE332" i="1" s="1"/>
  <c r="CM328" i="1" a="1"/>
  <c r="CM328" i="1" s="1"/>
  <c r="BO318" i="1" a="1"/>
  <c r="BO318" i="1" s="1"/>
  <c r="BR318" i="1" a="1"/>
  <c r="BR318" i="1" s="1"/>
  <c r="CB317" i="1"/>
  <c r="AY317" i="1"/>
  <c r="CM304" i="1" a="1"/>
  <c r="CM304" i="1" s="1"/>
  <c r="CK304" i="1" a="1"/>
  <c r="CK304" i="1" s="1"/>
  <c r="CL304" i="1" a="1"/>
  <c r="CL304" i="1" s="1"/>
  <c r="BQ292" i="1" a="1"/>
  <c r="BQ292" i="1" s="1"/>
  <c r="CB284" i="1"/>
  <c r="AY284" i="1"/>
  <c r="BB373" i="1" a="1"/>
  <c r="BB373" i="1" s="1"/>
  <c r="BQ371" i="1" a="1"/>
  <c r="BQ371" i="1" s="1"/>
  <c r="CL368" i="1" a="1"/>
  <c r="CL368" i="1" s="1"/>
  <c r="CB363" i="1"/>
  <c r="CN361" i="1" a="1"/>
  <c r="CN361" i="1" s="1"/>
  <c r="BP356" i="1" a="1"/>
  <c r="BP356" i="1" s="1"/>
  <c r="AY352" i="1"/>
  <c r="BQ351" i="1" a="1"/>
  <c r="BQ351" i="1" s="1"/>
  <c r="BR350" i="1" a="1"/>
  <c r="BR350" i="1" s="1"/>
  <c r="CN346" i="1" a="1"/>
  <c r="CN346" i="1" s="1"/>
  <c r="CK337" i="1" a="1"/>
  <c r="CK337" i="1" s="1"/>
  <c r="CK332" i="1" a="1"/>
  <c r="CK332" i="1" s="1"/>
  <c r="BA332" i="1" a="1"/>
  <c r="BA332" i="1" s="1"/>
  <c r="BP327" i="1" a="1"/>
  <c r="BP327" i="1" s="1"/>
  <c r="CK326" i="1" a="1"/>
  <c r="CK326" i="1" s="1"/>
  <c r="CN324" i="1" a="1"/>
  <c r="CN324" i="1" s="1"/>
  <c r="BO321" i="1" a="1"/>
  <c r="BO321" i="1" s="1"/>
  <c r="BC320" i="1" a="1"/>
  <c r="BC320" i="1" s="1"/>
  <c r="BD320" i="1" a="1"/>
  <c r="BD320" i="1" s="1"/>
  <c r="BA320" i="1" a="1"/>
  <c r="BA320" i="1" s="1"/>
  <c r="BB320" i="1" a="1"/>
  <c r="BB320" i="1" s="1"/>
  <c r="BE320" i="1" a="1"/>
  <c r="BE320" i="1" s="1"/>
  <c r="BO317" i="1" a="1"/>
  <c r="BO317" i="1" s="1"/>
  <c r="BQ317" i="1" a="1"/>
  <c r="BQ317" i="1" s="1"/>
  <c r="BR317" i="1" a="1"/>
  <c r="BR317" i="1" s="1"/>
  <c r="BB310" i="1" a="1"/>
  <c r="BB310" i="1" s="1"/>
  <c r="BA310" i="1" a="1"/>
  <c r="BA310" i="1" s="1"/>
  <c r="BE310" i="1" a="1"/>
  <c r="BE310" i="1" s="1"/>
  <c r="BD310" i="1" a="1"/>
  <c r="BD310" i="1" s="1"/>
  <c r="BP305" i="1" a="1"/>
  <c r="BP305" i="1" s="1"/>
  <c r="BB283" i="1" a="1"/>
  <c r="BB283" i="1" s="1"/>
  <c r="BP277" i="1" a="1"/>
  <c r="BP277" i="1" s="1"/>
  <c r="BR277" i="1" a="1"/>
  <c r="BR277" i="1" s="1"/>
  <c r="BO277" i="1" a="1"/>
  <c r="BO277" i="1" s="1"/>
  <c r="BQ277" i="1" a="1"/>
  <c r="BQ277" i="1" s="1"/>
  <c r="BP264" i="1" a="1"/>
  <c r="BP264" i="1" s="1"/>
  <c r="BR264" i="1" a="1"/>
  <c r="BR264" i="1" s="1"/>
  <c r="BO264" i="1" a="1"/>
  <c r="BO264" i="1" s="1"/>
  <c r="BQ264" i="1" a="1"/>
  <c r="BQ264" i="1" s="1"/>
  <c r="BS264" i="1" a="1"/>
  <c r="BS264" i="1" s="1"/>
  <c r="BE366" i="1" a="1"/>
  <c r="BE366" i="1" s="1"/>
  <c r="CN360" i="1" a="1"/>
  <c r="CN360" i="1" s="1"/>
  <c r="CL348" i="1" a="1"/>
  <c r="CL348" i="1" s="1"/>
  <c r="BD343" i="1" a="1"/>
  <c r="BD343" i="1" s="1"/>
  <c r="CM342" i="1" a="1"/>
  <c r="CM342" i="1" s="1"/>
  <c r="AY338" i="1"/>
  <c r="CN329" i="1" a="1"/>
  <c r="CN329" i="1" s="1"/>
  <c r="CK317" i="1" a="1"/>
  <c r="CK317" i="1" s="1"/>
  <c r="CN317" i="1" a="1"/>
  <c r="CN317" i="1" s="1"/>
  <c r="BQ298" i="1" a="1"/>
  <c r="BQ298" i="1" s="1"/>
  <c r="BP298" i="1" a="1"/>
  <c r="BP298" i="1" s="1"/>
  <c r="BS298" i="1" a="1"/>
  <c r="BS298" i="1" s="1"/>
  <c r="CL287" i="1" a="1"/>
  <c r="CL287" i="1" s="1"/>
  <c r="CK287" i="1" a="1"/>
  <c r="CK287" i="1" s="1"/>
  <c r="CM287" i="1" a="1"/>
  <c r="CM287" i="1" s="1"/>
  <c r="CN287" i="1" a="1"/>
  <c r="CN287" i="1" s="1"/>
  <c r="CM273" i="1" a="1"/>
  <c r="CM273" i="1" s="1"/>
  <c r="CA273" i="1" s="1"/>
  <c r="AX273" i="1" s="1"/>
  <c r="AZ273" i="1" s="1"/>
  <c r="BN273" i="1" s="1"/>
  <c r="CK273" i="1" a="1"/>
  <c r="CK273" i="1" s="1"/>
  <c r="CN273" i="1" a="1"/>
  <c r="CN273" i="1" s="1"/>
  <c r="CL273" i="1" a="1"/>
  <c r="CL273" i="1" s="1"/>
  <c r="AY271" i="1"/>
  <c r="CB271" i="1"/>
  <c r="BS320" i="1" a="1"/>
  <c r="BS320" i="1" s="1"/>
  <c r="BB313" i="1" a="1"/>
  <c r="BB313" i="1" s="1"/>
  <c r="BO308" i="1" a="1"/>
  <c r="BO308" i="1" s="1"/>
  <c r="BA302" i="1" a="1"/>
  <c r="BA302" i="1" s="1"/>
  <c r="BD297" i="1" a="1"/>
  <c r="BD297" i="1" s="1"/>
  <c r="BB294" i="1" a="1"/>
  <c r="BB294" i="1" s="1"/>
  <c r="BD290" i="1" a="1"/>
  <c r="BD290" i="1" s="1"/>
  <c r="BA289" i="1" a="1"/>
  <c r="BA289" i="1" s="1"/>
  <c r="BA284" i="1" a="1"/>
  <c r="BA284" i="1" s="1"/>
  <c r="CL283" i="1" a="1"/>
  <c r="CL283" i="1" s="1"/>
  <c r="CK281" i="1" a="1"/>
  <c r="CK281" i="1" s="1"/>
  <c r="BA281" i="1" a="1"/>
  <c r="BA281" i="1" s="1"/>
  <c r="BB280" i="1" a="1"/>
  <c r="BB280" i="1" s="1"/>
  <c r="CK279" i="1" a="1"/>
  <c r="CK279" i="1" s="1"/>
  <c r="BR278" i="1" a="1"/>
  <c r="BR278" i="1" s="1"/>
  <c r="BA278" i="1" a="1"/>
  <c r="BA278" i="1" s="1"/>
  <c r="BQ276" i="1" a="1"/>
  <c r="BQ276" i="1" s="1"/>
  <c r="BE276" i="1" a="1"/>
  <c r="BE276" i="1" s="1"/>
  <c r="BC273" i="1" a="1"/>
  <c r="BC273" i="1" s="1"/>
  <c r="BE273" i="1" a="1"/>
  <c r="BE273" i="1" s="1"/>
  <c r="BA273" i="1" a="1"/>
  <c r="BA273" i="1" s="1"/>
  <c r="BD273" i="1" a="1"/>
  <c r="BD273" i="1" s="1"/>
  <c r="CM258" i="1" a="1"/>
  <c r="CM258" i="1" s="1"/>
  <c r="CK258" i="1" a="1"/>
  <c r="CK258" i="1" s="1"/>
  <c r="CN258" i="1" a="1"/>
  <c r="CN258" i="1" s="1"/>
  <c r="AY254" i="1"/>
  <c r="CB254" i="1"/>
  <c r="AY253" i="1"/>
  <c r="CB253" i="1"/>
  <c r="BP313" i="1" a="1"/>
  <c r="BP313" i="1" s="1"/>
  <c r="BO306" i="1" a="1"/>
  <c r="BO306" i="1" s="1"/>
  <c r="BA305" i="1" a="1"/>
  <c r="BA305" i="1" s="1"/>
  <c r="CM301" i="1" a="1"/>
  <c r="CM301" i="1" s="1"/>
  <c r="BS300" i="1" a="1"/>
  <c r="BS300" i="1" s="1"/>
  <c r="BC296" i="1" a="1"/>
  <c r="BC296" i="1" s="1"/>
  <c r="BA294" i="1" a="1"/>
  <c r="BA294" i="1" s="1"/>
  <c r="CM293" i="1" a="1"/>
  <c r="CM293" i="1" s="1"/>
  <c r="BQ293" i="1" a="1"/>
  <c r="BQ293" i="1" s="1"/>
  <c r="BB288" i="1" a="1"/>
  <c r="BB288" i="1" s="1"/>
  <c r="BD286" i="1" a="1"/>
  <c r="BD286" i="1" s="1"/>
  <c r="BO285" i="1" a="1"/>
  <c r="BO285" i="1" s="1"/>
  <c r="CK283" i="1" a="1"/>
  <c r="CK283" i="1" s="1"/>
  <c r="BS282" i="1" a="1"/>
  <c r="BS282" i="1" s="1"/>
  <c r="BQ278" i="1" a="1"/>
  <c r="BQ278" i="1" s="1"/>
  <c r="BP276" i="1" a="1"/>
  <c r="BP276" i="1" s="1"/>
  <c r="BD276" i="1" a="1"/>
  <c r="BD276" i="1" s="1"/>
  <c r="AY265" i="1"/>
  <c r="CB265" i="1"/>
  <c r="BE278" i="1" a="1"/>
  <c r="BE278" i="1" s="1"/>
  <c r="BC270" i="1" a="1"/>
  <c r="BC270" i="1" s="1"/>
  <c r="BA270" i="1" a="1"/>
  <c r="BA270" i="1" s="1"/>
  <c r="BB270" i="1" a="1"/>
  <c r="BB270" i="1" s="1"/>
  <c r="BD270" i="1" a="1"/>
  <c r="BD270" i="1" s="1"/>
  <c r="BB268" i="1" a="1"/>
  <c r="BB268" i="1" s="1"/>
  <c r="BA268" i="1" a="1"/>
  <c r="BA268" i="1" s="1"/>
  <c r="BE268" i="1" a="1"/>
  <c r="BE268" i="1" s="1"/>
  <c r="BD268" i="1" a="1"/>
  <c r="BD268" i="1" s="1"/>
  <c r="BP238" i="1" a="1"/>
  <c r="BP238" i="1" s="1"/>
  <c r="BQ238" i="1" a="1"/>
  <c r="BQ238" i="1" s="1"/>
  <c r="BR238" i="1" a="1"/>
  <c r="BR238" i="1" s="1"/>
  <c r="BS238" i="1" a="1"/>
  <c r="BS238" i="1" s="1"/>
  <c r="BO238" i="1" a="1"/>
  <c r="BO238" i="1" s="1"/>
  <c r="BB321" i="1" a="1"/>
  <c r="BB321" i="1" s="1"/>
  <c r="BS315" i="1" a="1"/>
  <c r="BS315" i="1" s="1"/>
  <c r="BE314" i="1" a="1"/>
  <c r="BE314" i="1" s="1"/>
  <c r="BA311" i="1" a="1"/>
  <c r="BA311" i="1" s="1"/>
  <c r="BE303" i="1" a="1"/>
  <c r="BE303" i="1" s="1"/>
  <c r="BD301" i="1" a="1"/>
  <c r="BD301" i="1" s="1"/>
  <c r="BP299" i="1" a="1"/>
  <c r="BP299" i="1" s="1"/>
  <c r="CL298" i="1" a="1"/>
  <c r="CL298" i="1" s="1"/>
  <c r="BE292" i="1" a="1"/>
  <c r="BE292" i="1" s="1"/>
  <c r="BR290" i="1" a="1"/>
  <c r="BR290" i="1" s="1"/>
  <c r="BP282" i="1" a="1"/>
  <c r="BP282" i="1" s="1"/>
  <c r="BR280" i="1" a="1"/>
  <c r="BR280" i="1" s="1"/>
  <c r="BA276" i="1" a="1"/>
  <c r="BA276" i="1" s="1"/>
  <c r="CN275" i="1" a="1"/>
  <c r="CN275" i="1" s="1"/>
  <c r="CM275" i="1" a="1"/>
  <c r="CM275" i="1" s="1"/>
  <c r="BC258" i="1" a="1"/>
  <c r="BC258" i="1" s="1"/>
  <c r="BB258" i="1" a="1"/>
  <c r="BB258" i="1" s="1"/>
  <c r="BE258" i="1" a="1"/>
  <c r="BE258" i="1" s="1"/>
  <c r="BA258" i="1" a="1"/>
  <c r="BA258" i="1" s="1"/>
  <c r="AY249" i="1"/>
  <c r="CB249" i="1"/>
  <c r="BP290" i="1" a="1"/>
  <c r="BP290" i="1" s="1"/>
  <c r="BB286" i="1" a="1"/>
  <c r="BB286" i="1" s="1"/>
  <c r="BS285" i="1" a="1"/>
  <c r="BS285" i="1" s="1"/>
  <c r="BE279" i="1" a="1"/>
  <c r="BE279" i="1" s="1"/>
  <c r="BD278" i="1" a="1"/>
  <c r="BD278" i="1" s="1"/>
  <c r="CN274" i="1" a="1"/>
  <c r="CN274" i="1" s="1"/>
  <c r="CM274" i="1" a="1"/>
  <c r="CM274" i="1" s="1"/>
  <c r="CL265" i="1" a="1"/>
  <c r="CL265" i="1" s="1"/>
  <c r="CM265" i="1" a="1"/>
  <c r="CM265" i="1" s="1"/>
  <c r="CN265" i="1" a="1"/>
  <c r="CN265" i="1" s="1"/>
  <c r="CK265" i="1" a="1"/>
  <c r="CK265" i="1" s="1"/>
  <c r="CB257" i="1"/>
  <c r="AY257" i="1"/>
  <c r="AY256" i="1"/>
  <c r="CB256" i="1"/>
  <c r="CL247" i="1" a="1"/>
  <c r="CL247" i="1" s="1"/>
  <c r="CM247" i="1" a="1"/>
  <c r="CM247" i="1" s="1"/>
  <c r="CN247" i="1" a="1"/>
  <c r="CN247" i="1" s="1"/>
  <c r="CK247" i="1" a="1"/>
  <c r="CK247" i="1" s="1"/>
  <c r="BR306" i="1" a="1"/>
  <c r="BR306" i="1" s="1"/>
  <c r="BD305" i="1" a="1"/>
  <c r="BD305" i="1" s="1"/>
  <c r="BS293" i="1" a="1"/>
  <c r="BS293" i="1" s="1"/>
  <c r="BD284" i="1" a="1"/>
  <c r="BD284" i="1" s="1"/>
  <c r="BD281" i="1" a="1"/>
  <c r="BD281" i="1" s="1"/>
  <c r="BA279" i="1" a="1"/>
  <c r="BA279" i="1" s="1"/>
  <c r="BA246" i="1" a="1"/>
  <c r="BA246" i="1" s="1"/>
  <c r="BB246" i="1" a="1"/>
  <c r="BB246" i="1" s="1"/>
  <c r="BA322" i="1" a="1"/>
  <c r="BA322" i="1" s="1"/>
  <c r="CL316" i="1" a="1"/>
  <c r="CL316" i="1" s="1"/>
  <c r="CK314" i="1" a="1"/>
  <c r="CK314" i="1" s="1"/>
  <c r="CA314" i="1" s="1"/>
  <c r="AX314" i="1" s="1"/>
  <c r="BD313" i="1" a="1"/>
  <c r="BD313" i="1" s="1"/>
  <c r="BP306" i="1" a="1"/>
  <c r="BP306" i="1" s="1"/>
  <c r="BB305" i="1" a="1"/>
  <c r="BB305" i="1" s="1"/>
  <c r="BD302" i="1" a="1"/>
  <c r="BD302" i="1" s="1"/>
  <c r="BO297" i="1" a="1"/>
  <c r="BO297" i="1" s="1"/>
  <c r="BE297" i="1" a="1"/>
  <c r="BE297" i="1" s="1"/>
  <c r="BC295" i="1" a="1"/>
  <c r="BC295" i="1" s="1"/>
  <c r="BD294" i="1" a="1"/>
  <c r="BD294" i="1" s="1"/>
  <c r="CN293" i="1" a="1"/>
  <c r="CN293" i="1" s="1"/>
  <c r="BR293" i="1" a="1"/>
  <c r="BR293" i="1" s="1"/>
  <c r="CK292" i="1" a="1"/>
  <c r="CK292" i="1" s="1"/>
  <c r="BB289" i="1" a="1"/>
  <c r="BB289" i="1" s="1"/>
  <c r="BO287" i="1" a="1"/>
  <c r="BO287" i="1" s="1"/>
  <c r="BE286" i="1" a="1"/>
  <c r="BE286" i="1" s="1"/>
  <c r="BQ285" i="1" a="1"/>
  <c r="BQ285" i="1" s="1"/>
  <c r="BO284" i="1" a="1"/>
  <c r="BO284" i="1" s="1"/>
  <c r="CM283" i="1" a="1"/>
  <c r="CM283" i="1" s="1"/>
  <c r="CA283" i="1" s="1"/>
  <c r="CB281" i="1"/>
  <c r="BB281" i="1" a="1"/>
  <c r="BB281" i="1" s="1"/>
  <c r="CM279" i="1" a="1"/>
  <c r="CM279" i="1" s="1"/>
  <c r="BB278" i="1" a="1"/>
  <c r="BB278" i="1" s="1"/>
  <c r="BS276" i="1" a="1"/>
  <c r="BS276" i="1" s="1"/>
  <c r="BO274" i="1" a="1"/>
  <c r="BO274" i="1" s="1"/>
  <c r="BE271" i="1" a="1"/>
  <c r="BE271" i="1" s="1"/>
  <c r="CL268" i="1" a="1"/>
  <c r="CL268" i="1" s="1"/>
  <c r="BQ268" i="1" a="1"/>
  <c r="BQ268" i="1" s="1"/>
  <c r="BD265" i="1" a="1"/>
  <c r="BD265" i="1" s="1"/>
  <c r="BE262" i="1" a="1"/>
  <c r="BE262" i="1" s="1"/>
  <c r="BO257" i="1" a="1"/>
  <c r="BO257" i="1" s="1"/>
  <c r="BS254" i="1" a="1"/>
  <c r="BS254" i="1" s="1"/>
  <c r="BD253" i="1" a="1"/>
  <c r="BD253" i="1" s="1"/>
  <c r="CN252" i="1" a="1"/>
  <c r="CN252" i="1" s="1"/>
  <c r="BB252" i="1" a="1"/>
  <c r="BB252" i="1" s="1"/>
  <c r="BQ251" i="1" a="1"/>
  <c r="BQ251" i="1" s="1"/>
  <c r="BR248" i="1" a="1"/>
  <c r="BR248" i="1" s="1"/>
  <c r="BP244" i="1" a="1"/>
  <c r="BP244" i="1" s="1"/>
  <c r="BQ243" i="1" a="1"/>
  <c r="BQ243" i="1" s="1"/>
  <c r="BP242" i="1" a="1"/>
  <c r="BP242" i="1" s="1"/>
  <c r="BA241" i="1" a="1"/>
  <c r="BA241" i="1" s="1"/>
  <c r="BD239" i="1" a="1"/>
  <c r="BD239" i="1" s="1"/>
  <c r="BR234" i="1" a="1"/>
  <c r="BR234" i="1" s="1"/>
  <c r="BO234" i="1" a="1"/>
  <c r="BO234" i="1" s="1"/>
  <c r="BQ234" i="1" a="1"/>
  <c r="BQ234" i="1" s="1"/>
  <c r="BS234" i="1" a="1"/>
  <c r="BS234" i="1" s="1"/>
  <c r="BB233" i="1" a="1"/>
  <c r="BB233" i="1" s="1"/>
  <c r="BA233" i="1" a="1"/>
  <c r="BA233" i="1" s="1"/>
  <c r="BE233" i="1" a="1"/>
  <c r="BE233" i="1" s="1"/>
  <c r="CB202" i="1"/>
  <c r="AY202" i="1"/>
  <c r="BC234" i="1" a="1"/>
  <c r="BC234" i="1" s="1"/>
  <c r="BD234" i="1" a="1"/>
  <c r="BD234" i="1" s="1"/>
  <c r="BC231" i="1" a="1"/>
  <c r="BC231" i="1" s="1"/>
  <c r="BA231" i="1" a="1"/>
  <c r="BA231" i="1" s="1"/>
  <c r="BD231" i="1" a="1"/>
  <c r="BD231" i="1" s="1"/>
  <c r="BE231" i="1" a="1"/>
  <c r="BE231" i="1" s="1"/>
  <c r="CL195" i="1" a="1"/>
  <c r="CL195" i="1" s="1"/>
  <c r="CM195" i="1" a="1"/>
  <c r="CM195" i="1" s="1"/>
  <c r="CN195" i="1" a="1"/>
  <c r="CN195" i="1" s="1"/>
  <c r="CK195" i="1" a="1"/>
  <c r="CK195" i="1" s="1"/>
  <c r="BA271" i="1" a="1"/>
  <c r="BA271" i="1" s="1"/>
  <c r="CM269" i="1" a="1"/>
  <c r="CM269" i="1" s="1"/>
  <c r="BO268" i="1" a="1"/>
  <c r="BO268" i="1" s="1"/>
  <c r="BO263" i="1" a="1"/>
  <c r="BO263" i="1" s="1"/>
  <c r="BD262" i="1" a="1"/>
  <c r="BD262" i="1" s="1"/>
  <c r="BR261" i="1" a="1"/>
  <c r="BR261" i="1" s="1"/>
  <c r="BS260" i="1" a="1"/>
  <c r="BS260" i="1" s="1"/>
  <c r="BE259" i="1" a="1"/>
  <c r="BE259" i="1" s="1"/>
  <c r="BB255" i="1" a="1"/>
  <c r="BB255" i="1" s="1"/>
  <c r="CL252" i="1" a="1"/>
  <c r="CL252" i="1" s="1"/>
  <c r="BC251" i="1" a="1"/>
  <c r="BC251" i="1" s="1"/>
  <c r="BD250" i="1" a="1"/>
  <c r="BD250" i="1" s="1"/>
  <c r="BO248" i="1" a="1"/>
  <c r="BO248" i="1" s="1"/>
  <c r="BR246" i="1" a="1"/>
  <c r="BR246" i="1" s="1"/>
  <c r="BD245" i="1" a="1"/>
  <c r="BD245" i="1" s="1"/>
  <c r="BO243" i="1" a="1"/>
  <c r="BO243" i="1" s="1"/>
  <c r="CM241" i="1" a="1"/>
  <c r="CM241" i="1" s="1"/>
  <c r="BS240" i="1" a="1"/>
  <c r="BS240" i="1" s="1"/>
  <c r="BA239" i="1" a="1"/>
  <c r="BA239" i="1" s="1"/>
  <c r="CN237" i="1" a="1"/>
  <c r="CN237" i="1" s="1"/>
  <c r="BR236" i="1" a="1"/>
  <c r="BR236" i="1" s="1"/>
  <c r="BA236" i="1" a="1"/>
  <c r="BA236" i="1" s="1"/>
  <c r="CM235" i="1" a="1"/>
  <c r="CM235" i="1" s="1"/>
  <c r="CA235" i="1" s="1"/>
  <c r="AX235" i="1" s="1"/>
  <c r="BR235" i="1" a="1"/>
  <c r="BR235" i="1" s="1"/>
  <c r="CB218" i="1"/>
  <c r="AY218" i="1"/>
  <c r="CB212" i="1"/>
  <c r="AY212" i="1"/>
  <c r="AY203" i="1"/>
  <c r="CB194" i="1"/>
  <c r="AY194" i="1"/>
  <c r="BB267" i="1" a="1"/>
  <c r="BB267" i="1" s="1"/>
  <c r="BA265" i="1" a="1"/>
  <c r="BA265" i="1" s="1"/>
  <c r="CM261" i="1" a="1"/>
  <c r="CM261" i="1" s="1"/>
  <c r="BD260" i="1" a="1"/>
  <c r="BD260" i="1" s="1"/>
  <c r="BC259" i="1" a="1"/>
  <c r="BC259" i="1" s="1"/>
  <c r="CM255" i="1" a="1"/>
  <c r="CM255" i="1" s="1"/>
  <c r="BA255" i="1" a="1"/>
  <c r="BA255" i="1" s="1"/>
  <c r="BR252" i="1" a="1"/>
  <c r="BR252" i="1" s="1"/>
  <c r="BO251" i="1" a="1"/>
  <c r="BO251" i="1" s="1"/>
  <c r="BB251" i="1" a="1"/>
  <c r="BB251" i="1" s="1"/>
  <c r="AY250" i="1"/>
  <c r="BQ246" i="1" a="1"/>
  <c r="BQ246" i="1" s="1"/>
  <c r="AY245" i="1"/>
  <c r="BD244" i="1" a="1"/>
  <c r="BD244" i="1" s="1"/>
  <c r="CL241" i="1" a="1"/>
  <c r="CL241" i="1" s="1"/>
  <c r="CB241" i="1"/>
  <c r="BR240" i="1" a="1"/>
  <c r="BR240" i="1" s="1"/>
  <c r="AY239" i="1"/>
  <c r="BQ236" i="1" a="1"/>
  <c r="BQ236" i="1" s="1"/>
  <c r="CL235" i="1" a="1"/>
  <c r="CL235" i="1" s="1"/>
  <c r="BB235" i="1" a="1"/>
  <c r="BB235" i="1" s="1"/>
  <c r="BS272" i="1" a="1"/>
  <c r="BS272" i="1" s="1"/>
  <c r="BR270" i="1" a="1"/>
  <c r="BR270" i="1" s="1"/>
  <c r="BS269" i="1" a="1"/>
  <c r="BS269" i="1" s="1"/>
  <c r="CM267" i="1" a="1"/>
  <c r="CM267" i="1" s="1"/>
  <c r="CN263" i="1" a="1"/>
  <c r="CN263" i="1" s="1"/>
  <c r="BB262" i="1" a="1"/>
  <c r="BB262" i="1" s="1"/>
  <c r="BQ261" i="1" a="1"/>
  <c r="BQ261" i="1" s="1"/>
  <c r="CK260" i="1" a="1"/>
  <c r="CK260" i="1" s="1"/>
  <c r="BQ260" i="1" a="1"/>
  <c r="BQ260" i="1" s="1"/>
  <c r="CM259" i="1" a="1"/>
  <c r="CM259" i="1" s="1"/>
  <c r="AY255" i="1"/>
  <c r="BP252" i="1" a="1"/>
  <c r="BP252" i="1" s="1"/>
  <c r="BE252" i="1" a="1"/>
  <c r="BE252" i="1" s="1"/>
  <c r="BS250" i="1" a="1"/>
  <c r="BS250" i="1" s="1"/>
  <c r="BE247" i="1" a="1"/>
  <c r="BE247" i="1" s="1"/>
  <c r="BO246" i="1" a="1"/>
  <c r="BO246" i="1" s="1"/>
  <c r="BD242" i="1" a="1"/>
  <c r="BD242" i="1" s="1"/>
  <c r="CK241" i="1" a="1"/>
  <c r="CK241" i="1" s="1"/>
  <c r="BP240" i="1" a="1"/>
  <c r="BP240" i="1" s="1"/>
  <c r="BB238" i="1" a="1"/>
  <c r="BB238" i="1" s="1"/>
  <c r="CK237" i="1" a="1"/>
  <c r="CK237" i="1" s="1"/>
  <c r="BP236" i="1" a="1"/>
  <c r="BP236" i="1" s="1"/>
  <c r="BQ235" i="1" a="1"/>
  <c r="BQ235" i="1" s="1"/>
  <c r="CB215" i="1"/>
  <c r="AY215" i="1"/>
  <c r="BP213" i="1" a="1"/>
  <c r="BP213" i="1" s="1"/>
  <c r="BO213" i="1" a="1"/>
  <c r="BO213" i="1" s="1"/>
  <c r="BR213" i="1" a="1"/>
  <c r="BR213" i="1" s="1"/>
  <c r="BS213" i="1" a="1"/>
  <c r="BS213" i="1" s="1"/>
  <c r="BS274" i="1" a="1"/>
  <c r="BS274" i="1" s="1"/>
  <c r="BR272" i="1" a="1"/>
  <c r="BR272" i="1" s="1"/>
  <c r="BQ270" i="1" a="1"/>
  <c r="BQ270" i="1" s="1"/>
  <c r="BR269" i="1" a="1"/>
  <c r="BR269" i="1" s="1"/>
  <c r="CL267" i="1" a="1"/>
  <c r="CL267" i="1" s="1"/>
  <c r="CM263" i="1" a="1"/>
  <c r="CM263" i="1" s="1"/>
  <c r="BD263" i="1" a="1"/>
  <c r="BD263" i="1" s="1"/>
  <c r="BA262" i="1" a="1"/>
  <c r="BA262" i="1" s="1"/>
  <c r="BP260" i="1" a="1"/>
  <c r="BP260" i="1" s="1"/>
  <c r="CL259" i="1" a="1"/>
  <c r="CL259" i="1" s="1"/>
  <c r="BS251" i="1" a="1"/>
  <c r="BS251" i="1" s="1"/>
  <c r="BQ250" i="1" a="1"/>
  <c r="BQ250" i="1" s="1"/>
  <c r="BB244" i="1" a="1"/>
  <c r="BB244" i="1" s="1"/>
  <c r="BO240" i="1" a="1"/>
  <c r="BO240" i="1" s="1"/>
  <c r="CN233" i="1" a="1"/>
  <c r="CN233" i="1" s="1"/>
  <c r="CL233" i="1" a="1"/>
  <c r="CL233" i="1" s="1"/>
  <c r="CM233" i="1" a="1"/>
  <c r="CM233" i="1" s="1"/>
  <c r="CK233" i="1" a="1"/>
  <c r="CK233" i="1" s="1"/>
  <c r="BQ193" i="1" a="1"/>
  <c r="BQ193" i="1" s="1"/>
  <c r="BP193" i="1" a="1"/>
  <c r="BP193" i="1" s="1"/>
  <c r="BD252" i="1" a="1"/>
  <c r="BD252" i="1" s="1"/>
  <c r="BR251" i="1" a="1"/>
  <c r="BR251" i="1" s="1"/>
  <c r="BA244" i="1" a="1"/>
  <c r="BA244" i="1" s="1"/>
  <c r="AY229" i="1"/>
  <c r="CB229" i="1"/>
  <c r="CB210" i="1"/>
  <c r="AY210" i="1"/>
  <c r="BB208" i="1" a="1"/>
  <c r="BB208" i="1" s="1"/>
  <c r="BC208" i="1" a="1"/>
  <c r="BC208" i="1" s="1"/>
  <c r="AY195" i="1"/>
  <c r="CB195" i="1"/>
  <c r="BP274" i="1" a="1"/>
  <c r="BP274" i="1" s="1"/>
  <c r="BO272" i="1" a="1"/>
  <c r="BO272" i="1" s="1"/>
  <c r="BS268" i="1" a="1"/>
  <c r="BS268" i="1" s="1"/>
  <c r="BQ267" i="1" a="1"/>
  <c r="BQ267" i="1" s="1"/>
  <c r="CN251" i="1" a="1"/>
  <c r="CN251" i="1" s="1"/>
  <c r="BO250" i="1" a="1"/>
  <c r="BO250" i="1" s="1"/>
  <c r="BE239" i="1" a="1"/>
  <c r="BE239" i="1" s="1"/>
  <c r="BB231" i="1" a="1"/>
  <c r="BB231" i="1" s="1"/>
  <c r="BC226" i="1" a="1"/>
  <c r="BC226" i="1" s="1"/>
  <c r="BD226" i="1" a="1"/>
  <c r="BD226" i="1" s="1"/>
  <c r="CB196" i="1"/>
  <c r="AY196" i="1"/>
  <c r="BO232" i="1" a="1"/>
  <c r="BO232" i="1" s="1"/>
  <c r="BB223" i="1" a="1"/>
  <c r="BB223" i="1" s="1"/>
  <c r="BB219" i="1" a="1"/>
  <c r="BB219" i="1" s="1"/>
  <c r="BO218" i="1" a="1"/>
  <c r="BO218" i="1" s="1"/>
  <c r="BA217" i="1" a="1"/>
  <c r="BA217" i="1" s="1"/>
  <c r="BR216" i="1" a="1"/>
  <c r="BR216" i="1" s="1"/>
  <c r="BS215" i="1" a="1"/>
  <c r="BS215" i="1" s="1"/>
  <c r="BD214" i="1" a="1"/>
  <c r="BD214" i="1" s="1"/>
  <c r="BQ211" i="1" a="1"/>
  <c r="BQ211" i="1" s="1"/>
  <c r="BQ210" i="1" a="1"/>
  <c r="BQ210" i="1" s="1"/>
  <c r="BQ208" i="1" a="1"/>
  <c r="BQ208" i="1" s="1"/>
  <c r="BO204" i="1" a="1"/>
  <c r="BO204" i="1" s="1"/>
  <c r="BE203" i="1" a="1"/>
  <c r="BE203" i="1" s="1"/>
  <c r="BR201" i="1" a="1"/>
  <c r="BR201" i="1" s="1"/>
  <c r="BQ196" i="1" a="1"/>
  <c r="BQ196" i="1" s="1"/>
  <c r="BC181" i="1" a="1"/>
  <c r="BC181" i="1" s="1"/>
  <c r="BD181" i="1" a="1"/>
  <c r="BD181" i="1" s="1"/>
  <c r="BE181" i="1" a="1"/>
  <c r="BE181" i="1" s="1"/>
  <c r="BA181" i="1" a="1"/>
  <c r="BA181" i="1" s="1"/>
  <c r="BB181" i="1" a="1"/>
  <c r="BB181" i="1" s="1"/>
  <c r="BC156" i="1" a="1"/>
  <c r="BC156" i="1" s="1"/>
  <c r="CK229" i="1" a="1"/>
  <c r="CK229" i="1" s="1"/>
  <c r="BR228" i="1" a="1"/>
  <c r="BR228" i="1" s="1"/>
  <c r="BA228" i="1" a="1"/>
  <c r="BA228" i="1" s="1"/>
  <c r="CM227" i="1" a="1"/>
  <c r="CM227" i="1" s="1"/>
  <c r="BR227" i="1" a="1"/>
  <c r="BR227" i="1" s="1"/>
  <c r="BS226" i="1" a="1"/>
  <c r="BS226" i="1" s="1"/>
  <c r="BR224" i="1" a="1"/>
  <c r="BR224" i="1" s="1"/>
  <c r="CL221" i="1" a="1"/>
  <c r="CL221" i="1" s="1"/>
  <c r="BR220" i="1" a="1"/>
  <c r="BR220" i="1" s="1"/>
  <c r="BC215" i="1" a="1"/>
  <c r="BC215" i="1" s="1"/>
  <c r="BB214" i="1" a="1"/>
  <c r="BB214" i="1" s="1"/>
  <c r="CM212" i="1" a="1"/>
  <c r="CM212" i="1" s="1"/>
  <c r="BB211" i="1" a="1"/>
  <c r="BB211" i="1" s="1"/>
  <c r="BS207" i="1" a="1"/>
  <c r="BS207" i="1" s="1"/>
  <c r="BA206" i="1" a="1"/>
  <c r="BA206" i="1" s="1"/>
  <c r="BE199" i="1" a="1"/>
  <c r="BE199" i="1" s="1"/>
  <c r="BA197" i="1" a="1"/>
  <c r="BA197" i="1" s="1"/>
  <c r="BE196" i="1" a="1"/>
  <c r="BE196" i="1" s="1"/>
  <c r="CB156" i="1"/>
  <c r="AY156" i="1"/>
  <c r="CK145" i="1" a="1"/>
  <c r="CK145" i="1" s="1"/>
  <c r="CL145" i="1" a="1"/>
  <c r="CL145" i="1" s="1"/>
  <c r="CM145" i="1" a="1"/>
  <c r="CM145" i="1" s="1"/>
  <c r="CN145" i="1" a="1"/>
  <c r="CN145" i="1" s="1"/>
  <c r="BQ228" i="1" a="1"/>
  <c r="BQ228" i="1" s="1"/>
  <c r="CL227" i="1" a="1"/>
  <c r="CL227" i="1" s="1"/>
  <c r="BB227" i="1" a="1"/>
  <c r="BB227" i="1" s="1"/>
  <c r="CM226" i="1" a="1"/>
  <c r="CM226" i="1" s="1"/>
  <c r="BQ226" i="1" a="1"/>
  <c r="BQ226" i="1" s="1"/>
  <c r="BP224" i="1" a="1"/>
  <c r="BP224" i="1" s="1"/>
  <c r="BA222" i="1" a="1"/>
  <c r="BA222" i="1" s="1"/>
  <c r="CK221" i="1" a="1"/>
  <c r="CK221" i="1" s="1"/>
  <c r="BP220" i="1" a="1"/>
  <c r="BP220" i="1" s="1"/>
  <c r="BC218" i="1" a="1"/>
  <c r="BC218" i="1" s="1"/>
  <c r="BA214" i="1" a="1"/>
  <c r="BA214" i="1" s="1"/>
  <c r="BB213" i="1" a="1"/>
  <c r="BB213" i="1" s="1"/>
  <c r="CK212" i="1" a="1"/>
  <c r="CK212" i="1" s="1"/>
  <c r="BA211" i="1" a="1"/>
  <c r="BA211" i="1" s="1"/>
  <c r="BE209" i="1" a="1"/>
  <c r="BE209" i="1" s="1"/>
  <c r="BR207" i="1" a="1"/>
  <c r="BR207" i="1" s="1"/>
  <c r="BD204" i="1" a="1"/>
  <c r="BD204" i="1" s="1"/>
  <c r="BP201" i="1" a="1"/>
  <c r="BP201" i="1" s="1"/>
  <c r="BB201" i="1" a="1"/>
  <c r="BB201" i="1" s="1"/>
  <c r="BB199" i="1" a="1"/>
  <c r="BB199" i="1" s="1"/>
  <c r="BD196" i="1" a="1"/>
  <c r="BD196" i="1" s="1"/>
  <c r="BQ195" i="1" a="1"/>
  <c r="BQ195" i="1" s="1"/>
  <c r="BO180" i="1" a="1"/>
  <c r="BO180" i="1" s="1"/>
  <c r="BQ180" i="1" a="1"/>
  <c r="BQ180" i="1" s="1"/>
  <c r="BR180" i="1" a="1"/>
  <c r="BR180" i="1" s="1"/>
  <c r="AY169" i="1"/>
  <c r="CB169" i="1"/>
  <c r="CK158" i="1" a="1"/>
  <c r="CK158" i="1" s="1"/>
  <c r="CN158" i="1" a="1"/>
  <c r="CN158" i="1" s="1"/>
  <c r="BB150" i="1" a="1"/>
  <c r="BB150" i="1" s="1"/>
  <c r="BD150" i="1" a="1"/>
  <c r="BD150" i="1" s="1"/>
  <c r="BE150" i="1" a="1"/>
  <c r="BE150" i="1" s="1"/>
  <c r="CA222" i="1"/>
  <c r="AX222" i="1" s="1"/>
  <c r="BA199" i="1" a="1"/>
  <c r="BA199" i="1" s="1"/>
  <c r="BB196" i="1" a="1"/>
  <c r="BB196" i="1" s="1"/>
  <c r="BO168" i="1" a="1"/>
  <c r="BO168" i="1" s="1"/>
  <c r="BQ168" i="1" a="1"/>
  <c r="BQ168" i="1" s="1"/>
  <c r="BR168" i="1" a="1"/>
  <c r="BR168" i="1" s="1"/>
  <c r="BS232" i="1" a="1"/>
  <c r="BS232" i="1" s="1"/>
  <c r="BE228" i="1" a="1"/>
  <c r="BE228" i="1" s="1"/>
  <c r="CK226" i="1" a="1"/>
  <c r="CK226" i="1" s="1"/>
  <c r="BO226" i="1" a="1"/>
  <c r="BO226" i="1" s="1"/>
  <c r="BA225" i="1" a="1"/>
  <c r="BA225" i="1" s="1"/>
  <c r="BE222" i="1" a="1"/>
  <c r="BE222" i="1" s="1"/>
  <c r="BR218" i="1" a="1"/>
  <c r="BR218" i="1" s="1"/>
  <c r="BE217" i="1" a="1"/>
  <c r="BE217" i="1" s="1"/>
  <c r="BO215" i="1" a="1"/>
  <c r="BO215" i="1" s="1"/>
  <c r="BD212" i="1" a="1"/>
  <c r="BD212" i="1" s="1"/>
  <c r="BS210" i="1" a="1"/>
  <c r="BS210" i="1" s="1"/>
  <c r="BD210" i="1" a="1"/>
  <c r="BD210" i="1" s="1"/>
  <c r="BA209" i="1" a="1"/>
  <c r="BA209" i="1" s="1"/>
  <c r="BR205" i="1" a="1"/>
  <c r="BR205" i="1" s="1"/>
  <c r="BA204" i="1" a="1"/>
  <c r="BA204" i="1" s="1"/>
  <c r="BQ202" i="1" a="1"/>
  <c r="BQ202" i="1" s="1"/>
  <c r="BQ200" i="1" a="1"/>
  <c r="BQ200" i="1" s="1"/>
  <c r="BB200" i="1" a="1"/>
  <c r="BB200" i="1" s="1"/>
  <c r="CB197" i="1"/>
  <c r="BS196" i="1" a="1"/>
  <c r="BS196" i="1" s="1"/>
  <c r="BR194" i="1" a="1"/>
  <c r="BR194" i="1" s="1"/>
  <c r="BO189" i="1" a="1"/>
  <c r="BO189" i="1" s="1"/>
  <c r="BR189" i="1" a="1"/>
  <c r="BR189" i="1" s="1"/>
  <c r="BC184" i="1" a="1"/>
  <c r="BC184" i="1" s="1"/>
  <c r="BB184" i="1" a="1"/>
  <c r="BB184" i="1" s="1"/>
  <c r="BB164" i="1" a="1"/>
  <c r="BB164" i="1" s="1"/>
  <c r="BA164" i="1" a="1"/>
  <c r="BA164" i="1" s="1"/>
  <c r="BD164" i="1" a="1"/>
  <c r="BD164" i="1" s="1"/>
  <c r="BO163" i="1" a="1"/>
  <c r="BO163" i="1" s="1"/>
  <c r="BR163" i="1" a="1"/>
  <c r="BR163" i="1" s="1"/>
  <c r="BA151" i="1" a="1"/>
  <c r="BA151" i="1" s="1"/>
  <c r="BE151" i="1" a="1"/>
  <c r="BE151" i="1" s="1"/>
  <c r="BR232" i="1" a="1"/>
  <c r="BR232" i="1" s="1"/>
  <c r="BS230" i="1" a="1"/>
  <c r="BS230" i="1" s="1"/>
  <c r="BO227" i="1" a="1"/>
  <c r="BO227" i="1" s="1"/>
  <c r="BE223" i="1" a="1"/>
  <c r="BE223" i="1" s="1"/>
  <c r="BD222" i="1" a="1"/>
  <c r="BD222" i="1" s="1"/>
  <c r="BS221" i="1" a="1"/>
  <c r="BS221" i="1" s="1"/>
  <c r="BE220" i="1" a="1"/>
  <c r="BE220" i="1" s="1"/>
  <c r="BD219" i="1" a="1"/>
  <c r="BD219" i="1" s="1"/>
  <c r="BD217" i="1" a="1"/>
  <c r="BD217" i="1" s="1"/>
  <c r="CB214" i="1"/>
  <c r="BR210" i="1" a="1"/>
  <c r="BR210" i="1" s="1"/>
  <c r="BQ209" i="1" a="1"/>
  <c r="BQ209" i="1" s="1"/>
  <c r="BE206" i="1" a="1"/>
  <c r="BE206" i="1" s="1"/>
  <c r="BS204" i="1" a="1"/>
  <c r="BS204" i="1" s="1"/>
  <c r="BP200" i="1" a="1"/>
  <c r="BP200" i="1" s="1"/>
  <c r="BS199" i="1" a="1"/>
  <c r="BS199" i="1" s="1"/>
  <c r="BE198" i="1" a="1"/>
  <c r="BE198" i="1" s="1"/>
  <c r="BE197" i="1" a="1"/>
  <c r="BE197" i="1" s="1"/>
  <c r="BR196" i="1" a="1"/>
  <c r="BR196" i="1" s="1"/>
  <c r="BA196" i="1" a="1"/>
  <c r="BA196" i="1" s="1"/>
  <c r="BQ194" i="1" a="1"/>
  <c r="BQ194" i="1" s="1"/>
  <c r="BC192" i="1" a="1"/>
  <c r="BC192" i="1" s="1"/>
  <c r="CK188" i="1" a="1"/>
  <c r="CK188" i="1" s="1"/>
  <c r="CN188" i="1" a="1"/>
  <c r="CN188" i="1" s="1"/>
  <c r="AY187" i="1"/>
  <c r="CB187" i="1"/>
  <c r="BR184" i="1" a="1"/>
  <c r="BR184" i="1" s="1"/>
  <c r="BO184" i="1" a="1"/>
  <c r="BO184" i="1" s="1"/>
  <c r="BP184" i="1" a="1"/>
  <c r="BP184" i="1" s="1"/>
  <c r="BQ184" i="1" a="1"/>
  <c r="BQ184" i="1" s="1"/>
  <c r="BS184" i="1" a="1"/>
  <c r="BS184" i="1" s="1"/>
  <c r="BP183" i="1" a="1"/>
  <c r="BP183" i="1" s="1"/>
  <c r="BO183" i="1" a="1"/>
  <c r="BO183" i="1" s="1"/>
  <c r="BS183" i="1" a="1"/>
  <c r="BS183" i="1" s="1"/>
  <c r="BO160" i="1" a="1"/>
  <c r="BO160" i="1" s="1"/>
  <c r="BS160" i="1" a="1"/>
  <c r="BS160" i="1" s="1"/>
  <c r="BP232" i="1" a="1"/>
  <c r="BP232" i="1" s="1"/>
  <c r="BD228" i="1" a="1"/>
  <c r="BD228" i="1" s="1"/>
  <c r="BD223" i="1" a="1"/>
  <c r="BD223" i="1" s="1"/>
  <c r="BR221" i="1" a="1"/>
  <c r="BR221" i="1" s="1"/>
  <c r="BA220" i="1" a="1"/>
  <c r="BA220" i="1" s="1"/>
  <c r="BQ218" i="1" a="1"/>
  <c r="BQ218" i="1" s="1"/>
  <c r="BE214" i="1" a="1"/>
  <c r="BE214" i="1" s="1"/>
  <c r="BA212" i="1" a="1"/>
  <c r="BA212" i="1" s="1"/>
  <c r="BE211" i="1" a="1"/>
  <c r="BE211" i="1" s="1"/>
  <c r="CM209" i="1" a="1"/>
  <c r="CM209" i="1" s="1"/>
  <c r="BP209" i="1" a="1"/>
  <c r="BP209" i="1" s="1"/>
  <c r="BR208" i="1" a="1"/>
  <c r="BR208" i="1" s="1"/>
  <c r="BD206" i="1" a="1"/>
  <c r="BD206" i="1" s="1"/>
  <c r="BP204" i="1" a="1"/>
  <c r="BP204" i="1" s="1"/>
  <c r="BO200" i="1" a="1"/>
  <c r="BO200" i="1" s="1"/>
  <c r="BD195" i="1" a="1"/>
  <c r="BD195" i="1" s="1"/>
  <c r="BS192" i="1" a="1"/>
  <c r="BS192" i="1" s="1"/>
  <c r="BO192" i="1" a="1"/>
  <c r="BO192" i="1" s="1"/>
  <c r="BP192" i="1" a="1"/>
  <c r="BP192" i="1" s="1"/>
  <c r="BQ192" i="1" a="1"/>
  <c r="BQ192" i="1" s="1"/>
  <c r="BR192" i="1" a="1"/>
  <c r="BR192" i="1" s="1"/>
  <c r="AY179" i="1"/>
  <c r="CB179" i="1"/>
  <c r="BQ175" i="1" a="1"/>
  <c r="BQ175" i="1" s="1"/>
  <c r="BO175" i="1" a="1"/>
  <c r="BO175" i="1" s="1"/>
  <c r="BP175" i="1" a="1"/>
  <c r="BP175" i="1" s="1"/>
  <c r="BR175" i="1" a="1"/>
  <c r="BR175" i="1" s="1"/>
  <c r="BS175" i="1" a="1"/>
  <c r="BS175" i="1" s="1"/>
  <c r="BO171" i="1" a="1"/>
  <c r="BO171" i="1" s="1"/>
  <c r="BR171" i="1" a="1"/>
  <c r="BR171" i="1" s="1"/>
  <c r="AY170" i="1"/>
  <c r="AY164" i="1"/>
  <c r="CB164" i="1"/>
  <c r="AY151" i="1"/>
  <c r="CB151" i="1"/>
  <c r="CK118" i="1" a="1"/>
  <c r="CK118" i="1" s="1"/>
  <c r="CL118" i="1" a="1"/>
  <c r="CL118" i="1" s="1"/>
  <c r="CM118" i="1" a="1"/>
  <c r="CM118" i="1" s="1"/>
  <c r="CN118" i="1" a="1"/>
  <c r="CN118" i="1" s="1"/>
  <c r="BE190" i="1" a="1"/>
  <c r="BE190" i="1" s="1"/>
  <c r="AY188" i="1"/>
  <c r="CN183" i="1" a="1"/>
  <c r="CN183" i="1" s="1"/>
  <c r="BA180" i="1" a="1"/>
  <c r="BA180" i="1" s="1"/>
  <c r="BS177" i="1" a="1"/>
  <c r="BS177" i="1" s="1"/>
  <c r="BE177" i="1" a="1"/>
  <c r="BE177" i="1" s="1"/>
  <c r="BC176" i="1" a="1"/>
  <c r="BC176" i="1" s="1"/>
  <c r="BB174" i="1" a="1"/>
  <c r="BB174" i="1" s="1"/>
  <c r="BD172" i="1" a="1"/>
  <c r="BD172" i="1" s="1"/>
  <c r="CK169" i="1" a="1"/>
  <c r="CK169" i="1" s="1"/>
  <c r="BD169" i="1" a="1"/>
  <c r="BD169" i="1" s="1"/>
  <c r="CM168" i="1" a="1"/>
  <c r="CM168" i="1" s="1"/>
  <c r="BA166" i="1" a="1"/>
  <c r="BA166" i="1" s="1"/>
  <c r="CM160" i="1" a="1"/>
  <c r="CM160" i="1" s="1"/>
  <c r="CK157" i="1" a="1"/>
  <c r="CK157" i="1" s="1"/>
  <c r="CA157" i="1" s="1"/>
  <c r="BO156" i="1" a="1"/>
  <c r="BO156" i="1" s="1"/>
  <c r="CK155" i="1" a="1"/>
  <c r="CK155" i="1" s="1"/>
  <c r="BR154" i="1" a="1"/>
  <c r="BR154" i="1" s="1"/>
  <c r="BQ152" i="1" a="1"/>
  <c r="BQ152" i="1" s="1"/>
  <c r="CK149" i="1" a="1"/>
  <c r="CK149" i="1" s="1"/>
  <c r="BQ146" i="1" a="1"/>
  <c r="BQ146" i="1" s="1"/>
  <c r="BR128" i="1" a="1"/>
  <c r="BR128" i="1" s="1"/>
  <c r="BO128" i="1" a="1"/>
  <c r="BO128" i="1" s="1"/>
  <c r="BP128" i="1" a="1"/>
  <c r="BP128" i="1" s="1"/>
  <c r="BQ128" i="1" a="1"/>
  <c r="BQ128" i="1" s="1"/>
  <c r="BS128" i="1" a="1"/>
  <c r="BS128" i="1" s="1"/>
  <c r="AY126" i="1"/>
  <c r="CB126" i="1"/>
  <c r="CB123" i="1"/>
  <c r="AY123" i="1"/>
  <c r="AY115" i="1"/>
  <c r="CB115" i="1"/>
  <c r="CB112" i="1"/>
  <c r="AY112" i="1"/>
  <c r="BA190" i="1" a="1"/>
  <c r="BA190" i="1" s="1"/>
  <c r="BA183" i="1" a="1"/>
  <c r="BA183" i="1" s="1"/>
  <c r="BQ177" i="1" a="1"/>
  <c r="BQ177" i="1" s="1"/>
  <c r="BD177" i="1" a="1"/>
  <c r="BD177" i="1" s="1"/>
  <c r="BB176" i="1" a="1"/>
  <c r="BB176" i="1" s="1"/>
  <c r="BS173" i="1" a="1"/>
  <c r="BS173" i="1" s="1"/>
  <c r="BA172" i="1" a="1"/>
  <c r="BA172" i="1" s="1"/>
  <c r="BP152" i="1" a="1"/>
  <c r="BP152" i="1" s="1"/>
  <c r="BS148" i="1" a="1"/>
  <c r="BS148" i="1" s="1"/>
  <c r="CL106" i="1" a="1"/>
  <c r="CL106" i="1" s="1"/>
  <c r="CK106" i="1" a="1"/>
  <c r="CK106" i="1" s="1"/>
  <c r="CM106" i="1" a="1"/>
  <c r="CM106" i="1" s="1"/>
  <c r="CN106" i="1" a="1"/>
  <c r="CN106" i="1" s="1"/>
  <c r="BE189" i="1" a="1"/>
  <c r="BE189" i="1" s="1"/>
  <c r="BQ186" i="1" a="1"/>
  <c r="BQ186" i="1" s="1"/>
  <c r="CM183" i="1" a="1"/>
  <c r="CM183" i="1" s="1"/>
  <c r="BO178" i="1" a="1"/>
  <c r="BO178" i="1" s="1"/>
  <c r="CK177" i="1" a="1"/>
  <c r="CK177" i="1" s="1"/>
  <c r="BA176" i="1" a="1"/>
  <c r="BA176" i="1" s="1"/>
  <c r="BR173" i="1" a="1"/>
  <c r="BR173" i="1" s="1"/>
  <c r="CK172" i="1" a="1"/>
  <c r="CK172" i="1" s="1"/>
  <c r="CB172" i="1"/>
  <c r="BB171" i="1" a="1"/>
  <c r="BB171" i="1" s="1"/>
  <c r="BO170" i="1" a="1"/>
  <c r="BO170" i="1" s="1"/>
  <c r="CN167" i="1" a="1"/>
  <c r="CN167" i="1" s="1"/>
  <c r="BS167" i="1" a="1"/>
  <c r="BS167" i="1" s="1"/>
  <c r="BS165" i="1" a="1"/>
  <c r="BS165" i="1" s="1"/>
  <c r="BB163" i="1" a="1"/>
  <c r="BB163" i="1" s="1"/>
  <c r="BO162" i="1" a="1"/>
  <c r="BO162" i="1" s="1"/>
  <c r="BE152" i="1" a="1"/>
  <c r="BE152" i="1" s="1"/>
  <c r="BR148" i="1" a="1"/>
  <c r="BR148" i="1" s="1"/>
  <c r="BB145" i="1" a="1"/>
  <c r="BB145" i="1" s="1"/>
  <c r="BD145" i="1" a="1"/>
  <c r="BD145" i="1" s="1"/>
  <c r="AY131" i="1"/>
  <c r="CB131" i="1"/>
  <c r="BO122" i="1" a="1"/>
  <c r="BO122" i="1" s="1"/>
  <c r="BQ122" i="1" a="1"/>
  <c r="BQ122" i="1" s="1"/>
  <c r="BR122" i="1" a="1"/>
  <c r="BR122" i="1" s="1"/>
  <c r="CL108" i="1" a="1"/>
  <c r="CL108" i="1" s="1"/>
  <c r="CK108" i="1" a="1"/>
  <c r="CK108" i="1" s="1"/>
  <c r="BE191" i="1" a="1"/>
  <c r="BE191" i="1" s="1"/>
  <c r="BR188" i="1" a="1"/>
  <c r="BR188" i="1" s="1"/>
  <c r="BQ187" i="1" a="1"/>
  <c r="BQ187" i="1" s="1"/>
  <c r="CL183" i="1" a="1"/>
  <c r="CL183" i="1" s="1"/>
  <c r="BE182" i="1" a="1"/>
  <c r="BE182" i="1" s="1"/>
  <c r="BP177" i="1" a="1"/>
  <c r="BP177" i="1" s="1"/>
  <c r="BO173" i="1" a="1"/>
  <c r="BO173" i="1" s="1"/>
  <c r="BA171" i="1" a="1"/>
  <c r="BA171" i="1" s="1"/>
  <c r="BQ169" i="1" a="1"/>
  <c r="BQ169" i="1" s="1"/>
  <c r="CM167" i="1" a="1"/>
  <c r="CM167" i="1" s="1"/>
  <c r="BR167" i="1" a="1"/>
  <c r="BR167" i="1" s="1"/>
  <c r="BR165" i="1" a="1"/>
  <c r="BR165" i="1" s="1"/>
  <c r="CK164" i="1" a="1"/>
  <c r="CK164" i="1" s="1"/>
  <c r="BA163" i="1" a="1"/>
  <c r="BA163" i="1" s="1"/>
  <c r="BS158" i="1" a="1"/>
  <c r="BS158" i="1" s="1"/>
  <c r="BS156" i="1" a="1"/>
  <c r="BS156" i="1" s="1"/>
  <c r="BC154" i="1" a="1"/>
  <c r="BC154" i="1" s="1"/>
  <c r="CL152" i="1" a="1"/>
  <c r="CL152" i="1" s="1"/>
  <c r="BO152" i="1" a="1"/>
  <c r="BO152" i="1" s="1"/>
  <c r="BB152" i="1" a="1"/>
  <c r="BB152" i="1" s="1"/>
  <c r="BB149" i="1" a="1"/>
  <c r="BB149" i="1" s="1"/>
  <c r="AY64" i="1"/>
  <c r="CB64" i="1"/>
  <c r="BS191" i="1" a="1"/>
  <c r="BS191" i="1" s="1"/>
  <c r="BB191" i="1" a="1"/>
  <c r="BB191" i="1" s="1"/>
  <c r="CB190" i="1"/>
  <c r="BD189" i="1" a="1"/>
  <c r="BD189" i="1" s="1"/>
  <c r="BE188" i="1" a="1"/>
  <c r="BE188" i="1" s="1"/>
  <c r="BP186" i="1" a="1"/>
  <c r="BP186" i="1" s="1"/>
  <c r="BR185" i="1" a="1"/>
  <c r="BR185" i="1" s="1"/>
  <c r="BA182" i="1" a="1"/>
  <c r="BA182" i="1" s="1"/>
  <c r="BR181" i="1" a="1"/>
  <c r="BR181" i="1" s="1"/>
  <c r="BE180" i="1" a="1"/>
  <c r="BE180" i="1" s="1"/>
  <c r="BQ179" i="1" a="1"/>
  <c r="BQ179" i="1" s="1"/>
  <c r="BO177" i="1" a="1"/>
  <c r="BO177" i="1" s="1"/>
  <c r="BP167" i="1" a="1"/>
  <c r="BP167" i="1" s="1"/>
  <c r="BO165" i="1" a="1"/>
  <c r="BO165" i="1" s="1"/>
  <c r="BS161" i="1" a="1"/>
  <c r="BS161" i="1" s="1"/>
  <c r="BA157" i="1" a="1"/>
  <c r="BA157" i="1" s="1"/>
  <c r="BR156" i="1" a="1"/>
  <c r="BR156" i="1" s="1"/>
  <c r="CN155" i="1" a="1"/>
  <c r="CN155" i="1" s="1"/>
  <c r="BO154" i="1" a="1"/>
  <c r="BO154" i="1" s="1"/>
  <c r="CN153" i="1" a="1"/>
  <c r="CN153" i="1" s="1"/>
  <c r="BA149" i="1" a="1"/>
  <c r="BA149" i="1" s="1"/>
  <c r="BQ148" i="1" a="1"/>
  <c r="BQ148" i="1" s="1"/>
  <c r="BD148" i="1" a="1"/>
  <c r="BD148" i="1" s="1"/>
  <c r="BP121" i="1" a="1"/>
  <c r="BP121" i="1" s="1"/>
  <c r="BO121" i="1" a="1"/>
  <c r="BO121" i="1" s="1"/>
  <c r="BQ121" i="1" a="1"/>
  <c r="BQ121" i="1" s="1"/>
  <c r="BR121" i="1" a="1"/>
  <c r="BR121" i="1" s="1"/>
  <c r="AY117" i="1"/>
  <c r="CB117" i="1"/>
  <c r="CB101" i="1"/>
  <c r="AY101" i="1"/>
  <c r="BO191" i="1" a="1"/>
  <c r="BO191" i="1" s="1"/>
  <c r="BB189" i="1" a="1"/>
  <c r="BB189" i="1" s="1"/>
  <c r="BQ188" i="1" a="1"/>
  <c r="BQ188" i="1" s="1"/>
  <c r="BD188" i="1" a="1"/>
  <c r="BD188" i="1" s="1"/>
  <c r="BS178" i="1" a="1"/>
  <c r="BS178" i="1" s="1"/>
  <c r="BE174" i="1" a="1"/>
  <c r="BE174" i="1" s="1"/>
  <c r="CN169" i="1" a="1"/>
  <c r="CN169" i="1" s="1"/>
  <c r="CL167" i="1" a="1"/>
  <c r="CL167" i="1" s="1"/>
  <c r="BO167" i="1" a="1"/>
  <c r="BO167" i="1" s="1"/>
  <c r="BE166" i="1" a="1"/>
  <c r="BE166" i="1" s="1"/>
  <c r="BR158" i="1" a="1"/>
  <c r="BR158" i="1" s="1"/>
  <c r="BE158" i="1" a="1"/>
  <c r="BE158" i="1" s="1"/>
  <c r="CK152" i="1" a="1"/>
  <c r="CK152" i="1" s="1"/>
  <c r="BA152" i="1" a="1"/>
  <c r="BA152" i="1" s="1"/>
  <c r="BC145" i="1" a="1"/>
  <c r="BC145" i="1" s="1"/>
  <c r="AY114" i="1"/>
  <c r="CB114" i="1"/>
  <c r="AY103" i="1"/>
  <c r="CB103" i="1"/>
  <c r="BA191" i="1" a="1"/>
  <c r="BA191" i="1" s="1"/>
  <c r="BA189" i="1" a="1"/>
  <c r="BA189" i="1" s="1"/>
  <c r="BB188" i="1" a="1"/>
  <c r="BB188" i="1" s="1"/>
  <c r="CN149" i="1" a="1"/>
  <c r="CN149" i="1" s="1"/>
  <c r="CN143" i="1" a="1"/>
  <c r="CN143" i="1" s="1"/>
  <c r="CK143" i="1" a="1"/>
  <c r="CK143" i="1" s="1"/>
  <c r="CL143" i="1" a="1"/>
  <c r="CL143" i="1" s="1"/>
  <c r="CM143" i="1" a="1"/>
  <c r="CM143" i="1" s="1"/>
  <c r="AY125" i="1"/>
  <c r="CB125" i="1"/>
  <c r="BB115" i="1" a="1"/>
  <c r="BB115" i="1" s="1"/>
  <c r="BA115" i="1" a="1"/>
  <c r="BA115" i="1" s="1"/>
  <c r="BD115" i="1" a="1"/>
  <c r="BD115" i="1" s="1"/>
  <c r="BE115" i="1" a="1"/>
  <c r="BE115" i="1" s="1"/>
  <c r="BP145" i="1" a="1"/>
  <c r="BP145" i="1" s="1"/>
  <c r="BB141" i="1" a="1"/>
  <c r="BB141" i="1" s="1"/>
  <c r="BR140" i="1" a="1"/>
  <c r="BR140" i="1" s="1"/>
  <c r="BB136" i="1" a="1"/>
  <c r="BB136" i="1" s="1"/>
  <c r="BO134" i="1" a="1"/>
  <c r="BO134" i="1" s="1"/>
  <c r="BA134" i="1" a="1"/>
  <c r="BA134" i="1" s="1"/>
  <c r="AY129" i="1"/>
  <c r="BA123" i="1" a="1"/>
  <c r="BA123" i="1" s="1"/>
  <c r="CL120" i="1" a="1"/>
  <c r="CL120" i="1" s="1"/>
  <c r="CL119" i="1" a="1"/>
  <c r="CL119" i="1" s="1"/>
  <c r="BQ114" i="1" a="1"/>
  <c r="BQ114" i="1" s="1"/>
  <c r="BA114" i="1" a="1"/>
  <c r="BA114" i="1" s="1"/>
  <c r="CM113" i="1" a="1"/>
  <c r="CM113" i="1" s="1"/>
  <c r="CK111" i="1" a="1"/>
  <c r="CK111" i="1" s="1"/>
  <c r="CA111" i="1" s="1"/>
  <c r="AX111" i="1" s="1"/>
  <c r="CL110" i="1" a="1"/>
  <c r="CL110" i="1" s="1"/>
  <c r="BP104" i="1" a="1"/>
  <c r="BP104" i="1" s="1"/>
  <c r="BO104" i="1" a="1"/>
  <c r="BO104" i="1" s="1"/>
  <c r="BS104" i="1" a="1"/>
  <c r="BS104" i="1" s="1"/>
  <c r="CB76" i="1"/>
  <c r="AY76" i="1"/>
  <c r="BR57" i="1" a="1"/>
  <c r="BR57" i="1" s="1"/>
  <c r="BO57" i="1" a="1"/>
  <c r="BO57" i="1" s="1"/>
  <c r="BP57" i="1" a="1"/>
  <c r="BP57" i="1" s="1"/>
  <c r="BQ57" i="1" a="1"/>
  <c r="BQ57" i="1" s="1"/>
  <c r="BS57" i="1" a="1"/>
  <c r="BS57" i="1" s="1"/>
  <c r="BA50" i="1" a="1"/>
  <c r="BA50" i="1" s="1"/>
  <c r="BD50" i="1" a="1"/>
  <c r="BD50" i="1" s="1"/>
  <c r="BD144" i="1" a="1"/>
  <c r="BD144" i="1" s="1"/>
  <c r="BE142" i="1" a="1"/>
  <c r="BE142" i="1" s="1"/>
  <c r="BA141" i="1" a="1"/>
  <c r="BA141" i="1" s="1"/>
  <c r="CL137" i="1" a="1"/>
  <c r="CL137" i="1" s="1"/>
  <c r="BS137" i="1" a="1"/>
  <c r="BS137" i="1" s="1"/>
  <c r="BS136" i="1" a="1"/>
  <c r="BS136" i="1" s="1"/>
  <c r="CL133" i="1" a="1"/>
  <c r="CL133" i="1" s="1"/>
  <c r="BE133" i="1" a="1"/>
  <c r="BE133" i="1" s="1"/>
  <c r="BQ132" i="1" a="1"/>
  <c r="BQ132" i="1" s="1"/>
  <c r="BD132" i="1" a="1"/>
  <c r="BD132" i="1" s="1"/>
  <c r="BO106" i="1" a="1"/>
  <c r="BO106" i="1" s="1"/>
  <c r="BP106" i="1" a="1"/>
  <c r="BP106" i="1" s="1"/>
  <c r="BP103" i="1" a="1"/>
  <c r="BP103" i="1" s="1"/>
  <c r="BR103" i="1" a="1"/>
  <c r="BR103" i="1" s="1"/>
  <c r="BB95" i="1" a="1"/>
  <c r="BB95" i="1" s="1"/>
  <c r="BA95" i="1" a="1"/>
  <c r="BA95" i="1" s="1"/>
  <c r="BE95" i="1" a="1"/>
  <c r="BE95" i="1" s="1"/>
  <c r="BQ140" i="1" a="1"/>
  <c r="BQ140" i="1" s="1"/>
  <c r="BD140" i="1" a="1"/>
  <c r="BD140" i="1" s="1"/>
  <c r="BR137" i="1" a="1"/>
  <c r="BR137" i="1" s="1"/>
  <c r="CL136" i="1" a="1"/>
  <c r="CL136" i="1" s="1"/>
  <c r="BQ136" i="1" a="1"/>
  <c r="BQ136" i="1" s="1"/>
  <c r="BA136" i="1" a="1"/>
  <c r="BA136" i="1" s="1"/>
  <c r="CK133" i="1" a="1"/>
  <c r="CK133" i="1" s="1"/>
  <c r="BD133" i="1" a="1"/>
  <c r="BD133" i="1" s="1"/>
  <c r="BO132" i="1" a="1"/>
  <c r="BO132" i="1" s="1"/>
  <c r="BB132" i="1" a="1"/>
  <c r="BB132" i="1" s="1"/>
  <c r="BR130" i="1" a="1"/>
  <c r="BR130" i="1" s="1"/>
  <c r="BA122" i="1" a="1"/>
  <c r="BA122" i="1" s="1"/>
  <c r="BS118" i="1" a="1"/>
  <c r="BS118" i="1" s="1"/>
  <c r="BB118" i="1" a="1"/>
  <c r="BB118" i="1" s="1"/>
  <c r="BC107" i="1" a="1"/>
  <c r="BC107" i="1" s="1"/>
  <c r="BD106" i="1" a="1"/>
  <c r="BD106" i="1" s="1"/>
  <c r="CL103" i="1" a="1"/>
  <c r="CL103" i="1" s="1"/>
  <c r="CK103" i="1" a="1"/>
  <c r="CK103" i="1" s="1"/>
  <c r="CM103" i="1" a="1"/>
  <c r="CM103" i="1" s="1"/>
  <c r="CN103" i="1" a="1"/>
  <c r="CN103" i="1" s="1"/>
  <c r="BS103" i="1" a="1"/>
  <c r="BS103" i="1" s="1"/>
  <c r="CB102" i="1"/>
  <c r="AY102" i="1"/>
  <c r="CB84" i="1"/>
  <c r="AY84" i="1"/>
  <c r="AY78" i="1"/>
  <c r="CB78" i="1"/>
  <c r="CK59" i="1" a="1"/>
  <c r="CK59" i="1" s="1"/>
  <c r="CM59" i="1" a="1"/>
  <c r="CM59" i="1" s="1"/>
  <c r="CN59" i="1" a="1"/>
  <c r="CN59" i="1" s="1"/>
  <c r="CB38" i="1"/>
  <c r="AY38" i="1"/>
  <c r="BB144" i="1" a="1"/>
  <c r="BB144" i="1" s="1"/>
  <c r="BD142" i="1" a="1"/>
  <c r="BD142" i="1" s="1"/>
  <c r="BP136" i="1" a="1"/>
  <c r="BP136" i="1" s="1"/>
  <c r="BB133" i="1" a="1"/>
  <c r="BB133" i="1" s="1"/>
  <c r="BD131" i="1" a="1"/>
  <c r="BD131" i="1" s="1"/>
  <c r="BQ130" i="1" a="1"/>
  <c r="BQ130" i="1" s="1"/>
  <c r="BA126" i="1" a="1"/>
  <c r="BA126" i="1" s="1"/>
  <c r="BD125" i="1" a="1"/>
  <c r="BD125" i="1" s="1"/>
  <c r="BR124" i="1" a="1"/>
  <c r="BR124" i="1" s="1"/>
  <c r="BQ119" i="1" a="1"/>
  <c r="BQ119" i="1" s="1"/>
  <c r="BB119" i="1" a="1"/>
  <c r="BB119" i="1" s="1"/>
  <c r="BP118" i="1" a="1"/>
  <c r="BP118" i="1" s="1"/>
  <c r="BE117" i="1" a="1"/>
  <c r="BE117" i="1" s="1"/>
  <c r="BB116" i="1" a="1"/>
  <c r="BB116" i="1" s="1"/>
  <c r="CN115" i="1" a="1"/>
  <c r="CN115" i="1" s="1"/>
  <c r="BR113" i="1" a="1"/>
  <c r="BR113" i="1" s="1"/>
  <c r="BE109" i="1" a="1"/>
  <c r="BE109" i="1" s="1"/>
  <c r="BB107" i="1" a="1"/>
  <c r="BB107" i="1" s="1"/>
  <c r="BA106" i="1" a="1"/>
  <c r="BA106" i="1" s="1"/>
  <c r="BA101" i="1" a="1"/>
  <c r="BA101" i="1" s="1"/>
  <c r="BD101" i="1" a="1"/>
  <c r="BD101" i="1" s="1"/>
  <c r="BO99" i="1" a="1"/>
  <c r="BO99" i="1" s="1"/>
  <c r="BP99" i="1" a="1"/>
  <c r="BP99" i="1" s="1"/>
  <c r="AY95" i="1"/>
  <c r="CB95" i="1"/>
  <c r="CB85" i="1"/>
  <c r="CB69" i="1"/>
  <c r="BS144" i="1" a="1"/>
  <c r="BS144" i="1" s="1"/>
  <c r="BA142" i="1" a="1"/>
  <c r="BA142" i="1" s="1"/>
  <c r="CB141" i="1"/>
  <c r="BP140" i="1" a="1"/>
  <c r="BP140" i="1" s="1"/>
  <c r="BR138" i="1" a="1"/>
  <c r="BR138" i="1" s="1"/>
  <c r="BP137" i="1" a="1"/>
  <c r="BP137" i="1" s="1"/>
  <c r="CK136" i="1" a="1"/>
  <c r="CK136" i="1" s="1"/>
  <c r="BA133" i="1" a="1"/>
  <c r="BA133" i="1" s="1"/>
  <c r="BA131" i="1" a="1"/>
  <c r="BA131" i="1" s="1"/>
  <c r="BR129" i="1" a="1"/>
  <c r="BR129" i="1" s="1"/>
  <c r="BS127" i="1" a="1"/>
  <c r="BS127" i="1" s="1"/>
  <c r="CK126" i="1" a="1"/>
  <c r="CK126" i="1" s="1"/>
  <c r="BB125" i="1" a="1"/>
  <c r="BB125" i="1" s="1"/>
  <c r="CN120" i="1" a="1"/>
  <c r="CN120" i="1" s="1"/>
  <c r="BP119" i="1" a="1"/>
  <c r="BP119" i="1" s="1"/>
  <c r="BB117" i="1" a="1"/>
  <c r="BB117" i="1" s="1"/>
  <c r="BA116" i="1" a="1"/>
  <c r="BA116" i="1" s="1"/>
  <c r="BQ113" i="1" a="1"/>
  <c r="BQ113" i="1" s="1"/>
  <c r="BQ111" i="1" a="1"/>
  <c r="BQ111" i="1" s="1"/>
  <c r="BS109" i="1" a="1"/>
  <c r="BS109" i="1" s="1"/>
  <c r="BE108" i="1" a="1"/>
  <c r="BE108" i="1" s="1"/>
  <c r="AY106" i="1"/>
  <c r="CK98" i="1" a="1"/>
  <c r="CK98" i="1" s="1"/>
  <c r="CL98" i="1" a="1"/>
  <c r="CL98" i="1" s="1"/>
  <c r="CM98" i="1" a="1"/>
  <c r="CM98" i="1" s="1"/>
  <c r="CN98" i="1" a="1"/>
  <c r="CN98" i="1" s="1"/>
  <c r="BR92" i="1" a="1"/>
  <c r="BR92" i="1" s="1"/>
  <c r="BQ92" i="1" a="1"/>
  <c r="BQ92" i="1" s="1"/>
  <c r="BC87" i="1" a="1"/>
  <c r="BC87" i="1" s="1"/>
  <c r="BA87" i="1" a="1"/>
  <c r="BA87" i="1" s="1"/>
  <c r="BB87" i="1" a="1"/>
  <c r="BB87" i="1" s="1"/>
  <c r="BE87" i="1" a="1"/>
  <c r="BE87" i="1" s="1"/>
  <c r="BO84" i="1" a="1"/>
  <c r="BO84" i="1" s="1"/>
  <c r="BQ84" i="1" a="1"/>
  <c r="BQ84" i="1" s="1"/>
  <c r="BR84" i="1" a="1"/>
  <c r="BR84" i="1" s="1"/>
  <c r="CN74" i="1" a="1"/>
  <c r="CN74" i="1" s="1"/>
  <c r="CM74" i="1" a="1"/>
  <c r="CM74" i="1" s="1"/>
  <c r="BS145" i="1" a="1"/>
  <c r="BS145" i="1" s="1"/>
  <c r="BQ144" i="1" a="1"/>
  <c r="BQ144" i="1" s="1"/>
  <c r="BA144" i="1" a="1"/>
  <c r="BA144" i="1" s="1"/>
  <c r="BE141" i="1" a="1"/>
  <c r="BE141" i="1" s="1"/>
  <c r="BO140" i="1" a="1"/>
  <c r="BO140" i="1" s="1"/>
  <c r="BQ138" i="1" a="1"/>
  <c r="BQ138" i="1" s="1"/>
  <c r="BO136" i="1" a="1"/>
  <c r="BO136" i="1" s="1"/>
  <c r="BP130" i="1" a="1"/>
  <c r="BP130" i="1" s="1"/>
  <c r="BP129" i="1" a="1"/>
  <c r="BP129" i="1" s="1"/>
  <c r="BA125" i="1" a="1"/>
  <c r="BA125" i="1" s="1"/>
  <c r="AY121" i="1"/>
  <c r="CN119" i="1" a="1"/>
  <c r="CN119" i="1" s="1"/>
  <c r="CA117" i="1"/>
  <c r="AX117" i="1" s="1"/>
  <c r="BO109" i="1" a="1"/>
  <c r="BO109" i="1" s="1"/>
  <c r="BC105" i="1" a="1"/>
  <c r="BC105" i="1" s="1"/>
  <c r="BA105" i="1" a="1"/>
  <c r="BA105" i="1" s="1"/>
  <c r="BB105" i="1" a="1"/>
  <c r="BB105" i="1" s="1"/>
  <c r="BD104" i="1" a="1"/>
  <c r="BD104" i="1" s="1"/>
  <c r="BB103" i="1" a="1"/>
  <c r="BB103" i="1" s="1"/>
  <c r="BE103" i="1" a="1"/>
  <c r="BE103" i="1" s="1"/>
  <c r="CM97" i="1" a="1"/>
  <c r="CM97" i="1" s="1"/>
  <c r="CL97" i="1" a="1"/>
  <c r="CL97" i="1" s="1"/>
  <c r="CK91" i="1" a="1"/>
  <c r="CK91" i="1" s="1"/>
  <c r="CN91" i="1" a="1"/>
  <c r="CN91" i="1" s="1"/>
  <c r="BB71" i="1" a="1"/>
  <c r="BB71" i="1" s="1"/>
  <c r="BA71" i="1" a="1"/>
  <c r="BA71" i="1" s="1"/>
  <c r="BE71" i="1" a="1"/>
  <c r="BE71" i="1" s="1"/>
  <c r="BP144" i="1" a="1"/>
  <c r="BP144" i="1" s="1"/>
  <c r="BP138" i="1" a="1"/>
  <c r="BP138" i="1" s="1"/>
  <c r="BO137" i="1" a="1"/>
  <c r="BO137" i="1" s="1"/>
  <c r="BC135" i="1" a="1"/>
  <c r="BC135" i="1" s="1"/>
  <c r="BS132" i="1" a="1"/>
  <c r="BS132" i="1" s="1"/>
  <c r="BB128" i="1" a="1"/>
  <c r="BB128" i="1" s="1"/>
  <c r="BO127" i="1" a="1"/>
  <c r="BO127" i="1" s="1"/>
  <c r="BE122" i="1" a="1"/>
  <c r="BE122" i="1" s="1"/>
  <c r="CM119" i="1" a="1"/>
  <c r="CM119" i="1" s="1"/>
  <c r="BA117" i="1" a="1"/>
  <c r="BA117" i="1" s="1"/>
  <c r="BR114" i="1" a="1"/>
  <c r="BR114" i="1" s="1"/>
  <c r="BE114" i="1" a="1"/>
  <c r="BE114" i="1" s="1"/>
  <c r="BS110" i="1" a="1"/>
  <c r="BS110" i="1" s="1"/>
  <c r="BA109" i="1" a="1"/>
  <c r="BA109" i="1" s="1"/>
  <c r="BA103" i="1" a="1"/>
  <c r="BA103" i="1" s="1"/>
  <c r="BP101" i="1" a="1"/>
  <c r="BP101" i="1" s="1"/>
  <c r="BR101" i="1" a="1"/>
  <c r="BR101" i="1" s="1"/>
  <c r="BC94" i="1" a="1"/>
  <c r="BC94" i="1" s="1"/>
  <c r="BB94" i="1" a="1"/>
  <c r="BB94" i="1" s="1"/>
  <c r="BD94" i="1" a="1"/>
  <c r="BD94" i="1" s="1"/>
  <c r="BE94" i="1" a="1"/>
  <c r="BE94" i="1" s="1"/>
  <c r="CK90" i="1" a="1"/>
  <c r="CK90" i="1" s="1"/>
  <c r="CM90" i="1" a="1"/>
  <c r="CM90" i="1" s="1"/>
  <c r="CN90" i="1" a="1"/>
  <c r="CN90" i="1" s="1"/>
  <c r="BC53" i="1" a="1"/>
  <c r="BC53" i="1" s="1"/>
  <c r="BA53" i="1" a="1"/>
  <c r="BA53" i="1" s="1"/>
  <c r="BB53" i="1" a="1"/>
  <c r="BB53" i="1" s="1"/>
  <c r="BE53" i="1" a="1"/>
  <c r="BE53" i="1" s="1"/>
  <c r="BO80" i="1" a="1"/>
  <c r="BO80" i="1" s="1"/>
  <c r="BO76" i="1" a="1"/>
  <c r="BO76" i="1" s="1"/>
  <c r="BO63" i="1" a="1"/>
  <c r="BO63" i="1" s="1"/>
  <c r="BQ44" i="1" a="1"/>
  <c r="BQ44" i="1" s="1"/>
  <c r="BP42" i="1" a="1"/>
  <c r="BP42" i="1" s="1"/>
  <c r="BS42" i="1" a="1"/>
  <c r="BS42" i="1" s="1"/>
  <c r="BQ35" i="1" a="1"/>
  <c r="BQ35" i="1" s="1"/>
  <c r="BO35" i="1" a="1"/>
  <c r="BO35" i="1" s="1"/>
  <c r="BP35" i="1" a="1"/>
  <c r="BP35" i="1" s="1"/>
  <c r="BP32" i="1" a="1"/>
  <c r="BP32" i="1" s="1"/>
  <c r="BO32" i="1" a="1"/>
  <c r="BO32" i="1" s="1"/>
  <c r="BS32" i="1" a="1"/>
  <c r="BS32" i="1" s="1"/>
  <c r="BA102" i="1" a="1"/>
  <c r="BA102" i="1" s="1"/>
  <c r="BP98" i="1" a="1"/>
  <c r="BP98" i="1" s="1"/>
  <c r="BO95" i="1" a="1"/>
  <c r="BO95" i="1" s="1"/>
  <c r="BD93" i="1" a="1"/>
  <c r="BD93" i="1" s="1"/>
  <c r="CN92" i="1" a="1"/>
  <c r="CN92" i="1" s="1"/>
  <c r="BQ90" i="1" a="1"/>
  <c r="BQ90" i="1" s="1"/>
  <c r="BB88" i="1" a="1"/>
  <c r="BB88" i="1" s="1"/>
  <c r="CM87" i="1" a="1"/>
  <c r="CM87" i="1" s="1"/>
  <c r="BA85" i="1" a="1"/>
  <c r="BA85" i="1" s="1"/>
  <c r="AY83" i="1"/>
  <c r="CM82" i="1" a="1"/>
  <c r="CM82" i="1" s="1"/>
  <c r="CL80" i="1" a="1"/>
  <c r="CL80" i="1" s="1"/>
  <c r="BD77" i="1" a="1"/>
  <c r="BD77" i="1" s="1"/>
  <c r="BC74" i="1" a="1"/>
  <c r="BC74" i="1" s="1"/>
  <c r="BC73" i="1" a="1"/>
  <c r="BC73" i="1" s="1"/>
  <c r="BP72" i="1" a="1"/>
  <c r="BP72" i="1" s="1"/>
  <c r="CL71" i="1" a="1"/>
  <c r="CL71" i="1" s="1"/>
  <c r="CA71" i="1" s="1"/>
  <c r="AX71" i="1" s="1"/>
  <c r="AZ71" i="1" s="1"/>
  <c r="BP70" i="1" a="1"/>
  <c r="BP70" i="1" s="1"/>
  <c r="BR70" i="1" a="1"/>
  <c r="BR70" i="1" s="1"/>
  <c r="BO70" i="1" a="1"/>
  <c r="BO70" i="1" s="1"/>
  <c r="BO67" i="1" a="1"/>
  <c r="BO67" i="1" s="1"/>
  <c r="BP67" i="1" a="1"/>
  <c r="BP67" i="1" s="1"/>
  <c r="BO60" i="1" a="1"/>
  <c r="BO60" i="1" s="1"/>
  <c r="BQ60" i="1" a="1"/>
  <c r="BQ60" i="1" s="1"/>
  <c r="CK56" i="1" a="1"/>
  <c r="CK56" i="1" s="1"/>
  <c r="CL56" i="1" a="1"/>
  <c r="CL56" i="1" s="1"/>
  <c r="AY52" i="1"/>
  <c r="CB52" i="1"/>
  <c r="BO51" i="1" a="1"/>
  <c r="BO51" i="1" s="1"/>
  <c r="BR51" i="1" a="1"/>
  <c r="BR51" i="1" s="1"/>
  <c r="CB51" i="1"/>
  <c r="AY49" i="1"/>
  <c r="BR93" i="1" a="1"/>
  <c r="BR93" i="1" s="1"/>
  <c r="BA93" i="1" a="1"/>
  <c r="BA93" i="1" s="1"/>
  <c r="CN88" i="1" a="1"/>
  <c r="CN88" i="1" s="1"/>
  <c r="CL87" i="1" a="1"/>
  <c r="CL87" i="1" s="1"/>
  <c r="BE78" i="1" a="1"/>
  <c r="BE78" i="1" s="1"/>
  <c r="BB77" i="1" a="1"/>
  <c r="BB77" i="1" s="1"/>
  <c r="CA73" i="1"/>
  <c r="AX73" i="1" s="1"/>
  <c r="BA66" i="1" a="1"/>
  <c r="BA66" i="1" s="1"/>
  <c r="BB66" i="1" a="1"/>
  <c r="BB66" i="1" s="1"/>
  <c r="BS63" i="1" a="1"/>
  <c r="BS63" i="1" s="1"/>
  <c r="BS56" i="1" a="1"/>
  <c r="BS56" i="1" s="1"/>
  <c r="BR46" i="1" a="1"/>
  <c r="BR46" i="1" s="1"/>
  <c r="BQ46" i="1" a="1"/>
  <c r="BQ46" i="1" s="1"/>
  <c r="CK44" i="1" a="1"/>
  <c r="CK44" i="1" s="1"/>
  <c r="CM44" i="1" a="1"/>
  <c r="CM44" i="1" s="1"/>
  <c r="CN44" i="1" a="1"/>
  <c r="CN44" i="1" s="1"/>
  <c r="BP44" i="1" a="1"/>
  <c r="BP44" i="1" s="1"/>
  <c r="BA41" i="1" a="1"/>
  <c r="BA41" i="1" s="1"/>
  <c r="BB41" i="1" a="1"/>
  <c r="BB41" i="1" s="1"/>
  <c r="BB40" i="1" a="1"/>
  <c r="BB40" i="1" s="1"/>
  <c r="BD40" i="1" a="1"/>
  <c r="BD40" i="1" s="1"/>
  <c r="BE40" i="1" a="1"/>
  <c r="BE40" i="1" s="1"/>
  <c r="BA40" i="1" a="1"/>
  <c r="BA40" i="1" s="1"/>
  <c r="AY100" i="1"/>
  <c r="BS97" i="1" a="1"/>
  <c r="BS97" i="1" s="1"/>
  <c r="BB97" i="1" a="1"/>
  <c r="BB97" i="1" s="1"/>
  <c r="BQ93" i="1" a="1"/>
  <c r="BQ93" i="1" s="1"/>
  <c r="AY93" i="1"/>
  <c r="BR91" i="1" a="1"/>
  <c r="BR91" i="1" s="1"/>
  <c r="BP90" i="1" a="1"/>
  <c r="BP90" i="1" s="1"/>
  <c r="BS89" i="1" a="1"/>
  <c r="BS89" i="1" s="1"/>
  <c r="BB89" i="1" a="1"/>
  <c r="BB89" i="1" s="1"/>
  <c r="CM88" i="1" a="1"/>
  <c r="CM88" i="1" s="1"/>
  <c r="BP88" i="1" a="1"/>
  <c r="BP88" i="1" s="1"/>
  <c r="BS86" i="1" a="1"/>
  <c r="BS86" i="1" s="1"/>
  <c r="BD84" i="1" a="1"/>
  <c r="BD84" i="1" s="1"/>
  <c r="CM83" i="1" a="1"/>
  <c r="CM83" i="1" s="1"/>
  <c r="BA78" i="1" a="1"/>
  <c r="BA78" i="1" s="1"/>
  <c r="BA77" i="1" a="1"/>
  <c r="BA77" i="1" s="1"/>
  <c r="CN75" i="1" a="1"/>
  <c r="CN75" i="1" s="1"/>
  <c r="CA75" i="1" s="1"/>
  <c r="BO72" i="1" a="1"/>
  <c r="BO72" i="1" s="1"/>
  <c r="BO69" i="1" a="1"/>
  <c r="BO69" i="1" s="1"/>
  <c r="BS69" i="1" a="1"/>
  <c r="BS69" i="1" s="1"/>
  <c r="BR65" i="1" a="1"/>
  <c r="BR65" i="1" s="1"/>
  <c r="BQ65" i="1" a="1"/>
  <c r="BQ65" i="1" s="1"/>
  <c r="BR63" i="1" a="1"/>
  <c r="BR63" i="1" s="1"/>
  <c r="CB61" i="1"/>
  <c r="AY61" i="1"/>
  <c r="CM58" i="1" a="1"/>
  <c r="CM58" i="1" s="1"/>
  <c r="CA58" i="1" s="1"/>
  <c r="AX58" i="1" s="1"/>
  <c r="AZ58" i="1" s="1"/>
  <c r="BN58" i="1" s="1"/>
  <c r="BB47" i="1" a="1"/>
  <c r="BB47" i="1" s="1"/>
  <c r="BD47" i="1" a="1"/>
  <c r="BD47" i="1" s="1"/>
  <c r="BB39" i="1" a="1"/>
  <c r="BB39" i="1" s="1"/>
  <c r="BD39" i="1" a="1"/>
  <c r="BD39" i="1" s="1"/>
  <c r="BE39" i="1" a="1"/>
  <c r="BE39" i="1" s="1"/>
  <c r="BP97" i="1" a="1"/>
  <c r="BP97" i="1" s="1"/>
  <c r="BQ91" i="1" a="1"/>
  <c r="BQ91" i="1" s="1"/>
  <c r="CM89" i="1" a="1"/>
  <c r="CM89" i="1" s="1"/>
  <c r="CL88" i="1" a="1"/>
  <c r="CL88" i="1" s="1"/>
  <c r="CN79" i="1" a="1"/>
  <c r="CN79" i="1" s="1"/>
  <c r="BS76" i="1" a="1"/>
  <c r="BS76" i="1" s="1"/>
  <c r="BD76" i="1" a="1"/>
  <c r="BD76" i="1" s="1"/>
  <c r="BR74" i="1" a="1"/>
  <c r="BR74" i="1" s="1"/>
  <c r="CM69" i="1" a="1"/>
  <c r="CM69" i="1" s="1"/>
  <c r="BP66" i="1" a="1"/>
  <c r="BP66" i="1" s="1"/>
  <c r="BS66" i="1" a="1"/>
  <c r="BS66" i="1" s="1"/>
  <c r="BO66" i="1" a="1"/>
  <c r="BO66" i="1" s="1"/>
  <c r="CB66" i="1"/>
  <c r="AY66" i="1"/>
  <c r="BP63" i="1" a="1"/>
  <c r="BP63" i="1" s="1"/>
  <c r="BC56" i="1" a="1"/>
  <c r="BC56" i="1" s="1"/>
  <c r="BA56" i="1" a="1"/>
  <c r="BA56" i="1" s="1"/>
  <c r="BQ55" i="1" a="1"/>
  <c r="BQ55" i="1" s="1"/>
  <c r="BS55" i="1" a="1"/>
  <c r="BS55" i="1" s="1"/>
  <c r="BO55" i="1" a="1"/>
  <c r="BO55" i="1" s="1"/>
  <c r="CK45" i="1" a="1"/>
  <c r="CK45" i="1" s="1"/>
  <c r="CM45" i="1" a="1"/>
  <c r="CM45" i="1" s="1"/>
  <c r="CN45" i="1" a="1"/>
  <c r="CN45" i="1" s="1"/>
  <c r="BO42" i="1" a="1"/>
  <c r="BO42" i="1" s="1"/>
  <c r="AY40" i="1"/>
  <c r="CB40" i="1"/>
  <c r="BC36" i="1" a="1"/>
  <c r="BC36" i="1" s="1"/>
  <c r="CL89" i="1" a="1"/>
  <c r="CL89" i="1" s="1"/>
  <c r="BR86" i="1" a="1"/>
  <c r="BR86" i="1" s="1"/>
  <c r="BB80" i="1" a="1"/>
  <c r="BB80" i="1" s="1"/>
  <c r="CM79" i="1" a="1"/>
  <c r="CM79" i="1" s="1"/>
  <c r="BR76" i="1" a="1"/>
  <c r="BR76" i="1" s="1"/>
  <c r="BR64" i="1" a="1"/>
  <c r="BR64" i="1" s="1"/>
  <c r="BP64" i="1" a="1"/>
  <c r="BP64" i="1" s="1"/>
  <c r="BC63" i="1" a="1"/>
  <c r="BC63" i="1" s="1"/>
  <c r="BA63" i="1" a="1"/>
  <c r="BA63" i="1" s="1"/>
  <c r="BO62" i="1" a="1"/>
  <c r="BO62" i="1" s="1"/>
  <c r="CK61" i="1" a="1"/>
  <c r="CK61" i="1" s="1"/>
  <c r="CN61" i="1" a="1"/>
  <c r="CN61" i="1" s="1"/>
  <c r="BC43" i="1" a="1"/>
  <c r="BC43" i="1" s="1"/>
  <c r="BS35" i="1" a="1"/>
  <c r="BS35" i="1" s="1"/>
  <c r="CM34" i="1" a="1"/>
  <c r="CM34" i="1" s="1"/>
  <c r="CK34" i="1" a="1"/>
  <c r="CK34" i="1" s="1"/>
  <c r="BE102" i="1" a="1"/>
  <c r="BE102" i="1" s="1"/>
  <c r="BO89" i="1" a="1"/>
  <c r="BO89" i="1" s="1"/>
  <c r="BP82" i="1" a="1"/>
  <c r="BP82" i="1" s="1"/>
  <c r="BS80" i="1" a="1"/>
  <c r="BS80" i="1" s="1"/>
  <c r="BA79" i="1" a="1"/>
  <c r="BA79" i="1" s="1"/>
  <c r="BS78" i="1" a="1"/>
  <c r="BS78" i="1" s="1"/>
  <c r="BP74" i="1" a="1"/>
  <c r="BP74" i="1" s="1"/>
  <c r="BC70" i="1" a="1"/>
  <c r="BC70" i="1" s="1"/>
  <c r="BD70" i="1" a="1"/>
  <c r="BD70" i="1" s="1"/>
  <c r="BB70" i="1" a="1"/>
  <c r="BB70" i="1" s="1"/>
  <c r="CL69" i="1" a="1"/>
  <c r="CL69" i="1" s="1"/>
  <c r="BD66" i="1" a="1"/>
  <c r="BD66" i="1" s="1"/>
  <c r="CK65" i="1" a="1"/>
  <c r="CK65" i="1" s="1"/>
  <c r="CL65" i="1" a="1"/>
  <c r="CL65" i="1" s="1"/>
  <c r="CM65" i="1" a="1"/>
  <c r="CM65" i="1" s="1"/>
  <c r="BE63" i="1" a="1"/>
  <c r="BE63" i="1" s="1"/>
  <c r="BR61" i="1" a="1"/>
  <c r="BR61" i="1" s="1"/>
  <c r="BQ56" i="1" a="1"/>
  <c r="BQ56" i="1" s="1"/>
  <c r="BO56" i="1" a="1"/>
  <c r="BO56" i="1" s="1"/>
  <c r="BD56" i="1" a="1"/>
  <c r="BD56" i="1" s="1"/>
  <c r="BB51" i="1" a="1"/>
  <c r="BB51" i="1" s="1"/>
  <c r="BA51" i="1" a="1"/>
  <c r="BA51" i="1" s="1"/>
  <c r="BD51" i="1" a="1"/>
  <c r="BD51" i="1" s="1"/>
  <c r="BE51" i="1" a="1"/>
  <c r="BE51" i="1" s="1"/>
  <c r="CN63" i="1" a="1"/>
  <c r="CN63" i="1" s="1"/>
  <c r="CL62" i="1" a="1"/>
  <c r="CL62" i="1" s="1"/>
  <c r="BB54" i="1" a="1"/>
  <c r="BB54" i="1" s="1"/>
  <c r="BA52" i="1" a="1"/>
  <c r="BA52" i="1" s="1"/>
  <c r="BS49" i="1" a="1"/>
  <c r="BS49" i="1" s="1"/>
  <c r="BS48" i="1" a="1"/>
  <c r="BS48" i="1" s="1"/>
  <c r="BO47" i="1" a="1"/>
  <c r="BO47" i="1" s="1"/>
  <c r="AY47" i="1"/>
  <c r="BA34" i="1" a="1"/>
  <c r="BA34" i="1" s="1"/>
  <c r="BA33" i="1" a="1"/>
  <c r="BA33" i="1" s="1"/>
  <c r="CK32" i="1" a="1"/>
  <c r="CK32" i="1" s="1"/>
  <c r="BE67" i="1" a="1"/>
  <c r="BE67" i="1" s="1"/>
  <c r="CL63" i="1" a="1"/>
  <c r="CL63" i="1" s="1"/>
  <c r="BP59" i="1" a="1"/>
  <c r="BP59" i="1" s="1"/>
  <c r="CL53" i="1" a="1"/>
  <c r="CL53" i="1" s="1"/>
  <c r="CN50" i="1" a="1"/>
  <c r="CN50" i="1" s="1"/>
  <c r="CM49" i="1" a="1"/>
  <c r="CM49" i="1" s="1"/>
  <c r="BQ49" i="1" a="1"/>
  <c r="BQ49" i="1" s="1"/>
  <c r="BE42" i="1" a="1"/>
  <c r="BE42" i="1" s="1"/>
  <c r="CL37" i="1" a="1"/>
  <c r="CL37" i="1" s="1"/>
  <c r="BE32" i="1" a="1"/>
  <c r="BE32" i="1" s="1"/>
  <c r="BE60" i="1" a="1"/>
  <c r="BE60" i="1" s="1"/>
  <c r="BA54" i="1" a="1"/>
  <c r="BA54" i="1" s="1"/>
  <c r="CM43" i="1" a="1"/>
  <c r="CM43" i="1" s="1"/>
  <c r="BB42" i="1" a="1"/>
  <c r="BB42" i="1" s="1"/>
  <c r="CM36" i="1" a="1"/>
  <c r="CM36" i="1" s="1"/>
  <c r="BD32" i="1" a="1"/>
  <c r="BD32" i="1" s="1"/>
  <c r="BE62" i="1" a="1"/>
  <c r="BE62" i="1" s="1"/>
  <c r="BB60" i="1" a="1"/>
  <c r="BB60" i="1" s="1"/>
  <c r="BO49" i="1" a="1"/>
  <c r="BO49" i="1" s="1"/>
  <c r="BA42" i="1" a="1"/>
  <c r="BA42" i="1" s="1"/>
  <c r="BR33" i="1" a="1"/>
  <c r="BR33" i="1" s="1"/>
  <c r="BA32" i="1" a="1"/>
  <c r="BA32" i="1" s="1"/>
  <c r="BO33" i="1" a="1"/>
  <c r="BO33" i="1" s="1"/>
  <c r="BB33" i="1" a="1"/>
  <c r="BB33" i="1" s="1"/>
  <c r="AY1022" i="1"/>
  <c r="AZ1022" i="1" s="1"/>
  <c r="CB1022" i="1"/>
  <c r="BY1022" i="1" s="1"/>
  <c r="CB1023" i="1"/>
  <c r="AY1023" i="1"/>
  <c r="AY1014" i="1"/>
  <c r="CB1014" i="1"/>
  <c r="CB1015" i="1"/>
  <c r="AY1015" i="1"/>
  <c r="AY1019" i="1"/>
  <c r="BP1013" i="1" a="1"/>
  <c r="BP1013" i="1" s="1"/>
  <c r="BO1013" i="1" a="1"/>
  <c r="BO1013" i="1" s="1"/>
  <c r="BD1022" i="1" a="1"/>
  <c r="BD1022" i="1" s="1"/>
  <c r="CN1021" i="1" a="1"/>
  <c r="CN1021" i="1" s="1"/>
  <c r="CL1021" i="1" a="1"/>
  <c r="CL1021" i="1" s="1"/>
  <c r="BP1021" i="1" a="1"/>
  <c r="BP1021" i="1" s="1"/>
  <c r="BQ1020" i="1" a="1"/>
  <c r="BQ1020" i="1" s="1"/>
  <c r="BO1020" i="1" a="1"/>
  <c r="BO1020" i="1" s="1"/>
  <c r="BS1020" i="1" a="1"/>
  <c r="BS1020" i="1" s="1"/>
  <c r="AY1020" i="1"/>
  <c r="BB1017" i="1" a="1"/>
  <c r="BB1017" i="1" s="1"/>
  <c r="BD1017" i="1" a="1"/>
  <c r="BD1017" i="1" s="1"/>
  <c r="BA1017" i="1" a="1"/>
  <c r="BA1017" i="1" s="1"/>
  <c r="BE1017" i="1" a="1"/>
  <c r="BE1017" i="1" s="1"/>
  <c r="BO1016" i="1" a="1"/>
  <c r="BO1016" i="1" s="1"/>
  <c r="BS1016" i="1" a="1"/>
  <c r="BS1016" i="1" s="1"/>
  <c r="BQ1016" i="1" a="1"/>
  <c r="BQ1016" i="1" s="1"/>
  <c r="BR1016" i="1" a="1"/>
  <c r="BR1016" i="1" s="1"/>
  <c r="CM1012" i="1" a="1"/>
  <c r="CM1012" i="1" s="1"/>
  <c r="CA1012" i="1" s="1"/>
  <c r="AX1012" i="1" s="1"/>
  <c r="AZ1012" i="1" s="1"/>
  <c r="BN1012" i="1" s="1"/>
  <c r="CB1012" i="1"/>
  <c r="BA1012" i="1" a="1"/>
  <c r="BA1012" i="1" s="1"/>
  <c r="BB1009" i="1" a="1"/>
  <c r="BB1009" i="1" s="1"/>
  <c r="BD1009" i="1" a="1"/>
  <c r="BD1009" i="1" s="1"/>
  <c r="BA1009" i="1" a="1"/>
  <c r="BA1009" i="1" s="1"/>
  <c r="BE1009" i="1" a="1"/>
  <c r="BE1009" i="1" s="1"/>
  <c r="BO1008" i="1" a="1"/>
  <c r="BO1008" i="1" s="1"/>
  <c r="BS1008" i="1" a="1"/>
  <c r="BS1008" i="1" s="1"/>
  <c r="BP1008" i="1" a="1"/>
  <c r="BP1008" i="1" s="1"/>
  <c r="BQ1008" i="1" a="1"/>
  <c r="BQ1008" i="1" s="1"/>
  <c r="BR1008" i="1" a="1"/>
  <c r="BR1008" i="1" s="1"/>
  <c r="BM1007" i="1"/>
  <c r="BL1006" i="1"/>
  <c r="BA1000" i="1" a="1"/>
  <c r="BA1000" i="1" s="1"/>
  <c r="BE1000" i="1" a="1"/>
  <c r="BE1000" i="1" s="1"/>
  <c r="BB1000" i="1" a="1"/>
  <c r="BB1000" i="1" s="1"/>
  <c r="BD1000" i="1" a="1"/>
  <c r="BD1000" i="1" s="1"/>
  <c r="CA994" i="1"/>
  <c r="AX994" i="1" s="1"/>
  <c r="CA992" i="1"/>
  <c r="AX992" i="1" s="1"/>
  <c r="AY982" i="1"/>
  <c r="CB982" i="1"/>
  <c r="CB968" i="1"/>
  <c r="AY968" i="1"/>
  <c r="AY958" i="1"/>
  <c r="CB958" i="1"/>
  <c r="BO1021" i="1" a="1"/>
  <c r="BO1021" i="1" s="1"/>
  <c r="CM1019" i="1" a="1"/>
  <c r="CM1019" i="1" s="1"/>
  <c r="CK1019" i="1" a="1"/>
  <c r="CK1019" i="1" s="1"/>
  <c r="CL1019" i="1" a="1"/>
  <c r="CL1019" i="1" s="1"/>
  <c r="BD1016" i="1" a="1"/>
  <c r="BD1016" i="1" s="1"/>
  <c r="BL1013" i="1"/>
  <c r="CM1011" i="1" a="1"/>
  <c r="CM1011" i="1" s="1"/>
  <c r="CK1011" i="1" a="1"/>
  <c r="CK1011" i="1" s="1"/>
  <c r="CL1011" i="1" a="1"/>
  <c r="CL1011" i="1" s="1"/>
  <c r="BD1008" i="1" a="1"/>
  <c r="BD1008" i="1" s="1"/>
  <c r="AY998" i="1"/>
  <c r="CB998" i="1"/>
  <c r="AY986" i="1"/>
  <c r="CB986" i="1"/>
  <c r="CB984" i="1"/>
  <c r="AY984" i="1"/>
  <c r="AY980" i="1"/>
  <c r="CB980" i="1"/>
  <c r="AY971" i="1"/>
  <c r="CB971" i="1"/>
  <c r="AY966" i="1"/>
  <c r="CB966" i="1"/>
  <c r="CB960" i="1"/>
  <c r="AY960" i="1"/>
  <c r="AY954" i="1"/>
  <c r="CB954" i="1"/>
  <c r="CB952" i="1"/>
  <c r="AY952" i="1"/>
  <c r="AY950" i="1"/>
  <c r="CB950" i="1"/>
  <c r="BC1022" i="1" a="1"/>
  <c r="BC1022" i="1" s="1"/>
  <c r="CN1020" i="1" a="1"/>
  <c r="CN1020" i="1" s="1"/>
  <c r="BR1020" i="1" a="1"/>
  <c r="BR1020" i="1" s="1"/>
  <c r="BA1018" i="1" a="1"/>
  <c r="BA1018" i="1" s="1"/>
  <c r="BE1018" i="1" a="1"/>
  <c r="BE1018" i="1" s="1"/>
  <c r="BE1016" i="1" a="1"/>
  <c r="BE1016" i="1" s="1"/>
  <c r="BR1014" i="1" a="1"/>
  <c r="BR1014" i="1" s="1"/>
  <c r="BP1014" i="1" a="1"/>
  <c r="BP1014" i="1" s="1"/>
  <c r="BQ1014" i="1" a="1"/>
  <c r="BQ1014" i="1" s="1"/>
  <c r="BO1014" i="1" a="1"/>
  <c r="BO1014" i="1" s="1"/>
  <c r="BA1010" i="1" a="1"/>
  <c r="BA1010" i="1" s="1"/>
  <c r="BE1010" i="1" a="1"/>
  <c r="BE1010" i="1" s="1"/>
  <c r="CM1003" i="1" a="1"/>
  <c r="CM1003" i="1" s="1"/>
  <c r="CN1003" i="1" a="1"/>
  <c r="CN1003" i="1" s="1"/>
  <c r="CK1003" i="1" a="1"/>
  <c r="CK1003" i="1" s="1"/>
  <c r="CL1003" i="1" a="1"/>
  <c r="CL1003" i="1" s="1"/>
  <c r="CB1000" i="1"/>
  <c r="AY1000" i="1"/>
  <c r="AY996" i="1"/>
  <c r="CB996" i="1"/>
  <c r="AY964" i="1"/>
  <c r="CB964" i="1"/>
  <c r="BR1022" i="1" a="1"/>
  <c r="BR1022" i="1" s="1"/>
  <c r="BP1022" i="1" a="1"/>
  <c r="BP1022" i="1" s="1"/>
  <c r="BB1022" i="1" a="1"/>
  <c r="BB1022" i="1" s="1"/>
  <c r="BD1021" i="1" a="1"/>
  <c r="BD1021" i="1" s="1"/>
  <c r="BB1021" i="1" a="1"/>
  <c r="BB1021" i="1" s="1"/>
  <c r="BS1021" i="1" a="1"/>
  <c r="BS1021" i="1" s="1"/>
  <c r="BL1021" i="1"/>
  <c r="CM1020" i="1" a="1"/>
  <c r="CM1020" i="1" s="1"/>
  <c r="BD1020" i="1" a="1"/>
  <c r="BD1020" i="1" s="1"/>
  <c r="BC1018" i="1" a="1"/>
  <c r="BC1018" i="1" s="1"/>
  <c r="AY1017" i="1"/>
  <c r="CB1017" i="1"/>
  <c r="BC1016" i="1" a="1"/>
  <c r="BC1016" i="1" s="1"/>
  <c r="BL1016" i="1"/>
  <c r="CB1013" i="1"/>
  <c r="BS1013" i="1" a="1"/>
  <c r="BS1013" i="1" s="1"/>
  <c r="BC1010" i="1" a="1"/>
  <c r="BC1010" i="1" s="1"/>
  <c r="AY1009" i="1"/>
  <c r="CB1009" i="1"/>
  <c r="CB1007" i="1"/>
  <c r="AY1007" i="1"/>
  <c r="BR1006" i="1" a="1"/>
  <c r="BR1006" i="1" s="1"/>
  <c r="BO1006" i="1" a="1"/>
  <c r="BO1006" i="1" s="1"/>
  <c r="BS1006" i="1" a="1"/>
  <c r="BS1006" i="1" s="1"/>
  <c r="BP1006" i="1" a="1"/>
  <c r="BP1006" i="1" s="1"/>
  <c r="BQ1006" i="1" a="1"/>
  <c r="BQ1006" i="1" s="1"/>
  <c r="AY1002" i="1"/>
  <c r="CA998" i="1"/>
  <c r="AX998" i="1" s="1"/>
  <c r="CA986" i="1"/>
  <c r="AX986" i="1" s="1"/>
  <c r="CB976" i="1"/>
  <c r="AY976" i="1"/>
  <c r="AY970" i="1"/>
  <c r="CB970" i="1"/>
  <c r="AY962" i="1"/>
  <c r="CB962" i="1"/>
  <c r="CA950" i="1"/>
  <c r="AX950" i="1" s="1"/>
  <c r="CK1023" i="1" a="1"/>
  <c r="CK1023" i="1" s="1"/>
  <c r="CM1023" i="1" a="1"/>
  <c r="CM1023" i="1" s="1"/>
  <c r="CK1015" i="1" a="1"/>
  <c r="CK1015" i="1" s="1"/>
  <c r="CM1015" i="1" a="1"/>
  <c r="CM1015" i="1" s="1"/>
  <c r="CN1015" i="1" a="1"/>
  <c r="CN1015" i="1" s="1"/>
  <c r="CN1013" i="1" a="1"/>
  <c r="CN1013" i="1" s="1"/>
  <c r="CL1013" i="1" a="1"/>
  <c r="CL1013" i="1" s="1"/>
  <c r="CM1013" i="1" a="1"/>
  <c r="CM1013" i="1" s="1"/>
  <c r="AY1005" i="1"/>
  <c r="CB1005" i="1"/>
  <c r="AY990" i="1"/>
  <c r="CB990" i="1"/>
  <c r="AY974" i="1"/>
  <c r="CB974" i="1"/>
  <c r="AY963" i="1"/>
  <c r="CB963" i="1"/>
  <c r="CB944" i="1"/>
  <c r="AY944" i="1"/>
  <c r="BR1021" i="1" a="1"/>
  <c r="BR1021" i="1" s="1"/>
  <c r="CL1020" i="1" a="1"/>
  <c r="CL1020" i="1" s="1"/>
  <c r="CN1019" i="1" a="1"/>
  <c r="CN1019" i="1" s="1"/>
  <c r="AY1018" i="1"/>
  <c r="CA1016" i="1"/>
  <c r="AX1016" i="1" s="1"/>
  <c r="AZ1016" i="1" s="1"/>
  <c r="BB1016" i="1" a="1"/>
  <c r="BB1016" i="1" s="1"/>
  <c r="BR1013" i="1" a="1"/>
  <c r="BR1013" i="1" s="1"/>
  <c r="BQ1012" i="1" a="1"/>
  <c r="BQ1012" i="1" s="1"/>
  <c r="BO1012" i="1" a="1"/>
  <c r="BO1012" i="1" s="1"/>
  <c r="BS1012" i="1" a="1"/>
  <c r="BS1012" i="1" s="1"/>
  <c r="BP1012" i="1" a="1"/>
  <c r="BP1012" i="1" s="1"/>
  <c r="BB1012" i="1" a="1"/>
  <c r="BB1012" i="1" s="1"/>
  <c r="AY1010" i="1"/>
  <c r="BE1008" i="1" a="1"/>
  <c r="BE1008" i="1" s="1"/>
  <c r="BL1008" i="1"/>
  <c r="CK1007" i="1" a="1"/>
  <c r="CK1007" i="1" s="1"/>
  <c r="CL1007" i="1" a="1"/>
  <c r="CL1007" i="1" s="1"/>
  <c r="CM1007" i="1" a="1"/>
  <c r="CM1007" i="1" s="1"/>
  <c r="CN1007" i="1" a="1"/>
  <c r="CN1007" i="1" s="1"/>
  <c r="BQ1004" i="1" a="1"/>
  <c r="BQ1004" i="1" s="1"/>
  <c r="BR1004" i="1" a="1"/>
  <c r="BR1004" i="1" s="1"/>
  <c r="BO1004" i="1" a="1"/>
  <c r="BO1004" i="1" s="1"/>
  <c r="BS1004" i="1" a="1"/>
  <c r="BS1004" i="1" s="1"/>
  <c r="BP1004" i="1" a="1"/>
  <c r="BP1004" i="1" s="1"/>
  <c r="AY988" i="1"/>
  <c r="CB988" i="1"/>
  <c r="AY972" i="1"/>
  <c r="CB972" i="1"/>
  <c r="AY956" i="1"/>
  <c r="CB956" i="1"/>
  <c r="AY943" i="1"/>
  <c r="CB943" i="1"/>
  <c r="BE1021" i="1" a="1"/>
  <c r="BE1021" i="1" s="1"/>
  <c r="BA1016" i="1" a="1"/>
  <c r="BA1016" i="1" s="1"/>
  <c r="BS1014" i="1" a="1"/>
  <c r="BS1014" i="1" s="1"/>
  <c r="BQ1013" i="1" a="1"/>
  <c r="BQ1013" i="1" s="1"/>
  <c r="BD1012" i="1" a="1"/>
  <c r="BD1012" i="1" s="1"/>
  <c r="CN1011" i="1" a="1"/>
  <c r="CN1011" i="1" s="1"/>
  <c r="CN1005" i="1" a="1"/>
  <c r="CN1005" i="1" s="1"/>
  <c r="CK1005" i="1" a="1"/>
  <c r="CK1005" i="1" s="1"/>
  <c r="CL1005" i="1" a="1"/>
  <c r="CL1005" i="1" s="1"/>
  <c r="CM1005" i="1" a="1"/>
  <c r="CM1005" i="1" s="1"/>
  <c r="BL1004" i="1"/>
  <c r="AY994" i="1"/>
  <c r="AZ994" i="1" s="1"/>
  <c r="CB994" i="1"/>
  <c r="BY994" i="1" s="1"/>
  <c r="CB992" i="1"/>
  <c r="AY992" i="1"/>
  <c r="CA990" i="1"/>
  <c r="AX990" i="1" s="1"/>
  <c r="AY978" i="1"/>
  <c r="CB978" i="1"/>
  <c r="BS1018" i="1" a="1"/>
  <c r="BS1018" i="1" s="1"/>
  <c r="BO1018" i="1" a="1"/>
  <c r="BO1018" i="1" s="1"/>
  <c r="CK1017" i="1" a="1"/>
  <c r="CK1017" i="1" s="1"/>
  <c r="BC1013" i="1" a="1"/>
  <c r="BC1013" i="1" s="1"/>
  <c r="BS1010" i="1" a="1"/>
  <c r="BS1010" i="1" s="1"/>
  <c r="BO1010" i="1" a="1"/>
  <c r="BO1010" i="1" s="1"/>
  <c r="CK1009" i="1" a="1"/>
  <c r="CK1009" i="1" s="1"/>
  <c r="BC1005" i="1" a="1"/>
  <c r="BC1005" i="1" s="1"/>
  <c r="BS1002" i="1" a="1"/>
  <c r="BS1002" i="1" s="1"/>
  <c r="BO1002" i="1" a="1"/>
  <c r="BO1002" i="1" s="1"/>
  <c r="CK1001" i="1" a="1"/>
  <c r="CK1001" i="1" s="1"/>
  <c r="CB1001" i="1"/>
  <c r="BE1001" i="1" a="1"/>
  <c r="BE1001" i="1" s="1"/>
  <c r="BA1001" i="1" a="1"/>
  <c r="BA1001" i="1" s="1"/>
  <c r="BR1000" i="1" a="1"/>
  <c r="BR1000" i="1" s="1"/>
  <c r="CN999" i="1" a="1"/>
  <c r="CN999" i="1" s="1"/>
  <c r="AY999" i="1"/>
  <c r="BQ998" i="1" a="1"/>
  <c r="BQ998" i="1" s="1"/>
  <c r="CM997" i="1" a="1"/>
  <c r="CM997" i="1" s="1"/>
  <c r="BC997" i="1" a="1"/>
  <c r="BC997" i="1" s="1"/>
  <c r="BP996" i="1" a="1"/>
  <c r="BP996" i="1" s="1"/>
  <c r="CL995" i="1" a="1"/>
  <c r="CL995" i="1" s="1"/>
  <c r="BS994" i="1" a="1"/>
  <c r="BS994" i="1" s="1"/>
  <c r="BO994" i="1" a="1"/>
  <c r="BO994" i="1" s="1"/>
  <c r="CK993" i="1" a="1"/>
  <c r="CK993" i="1" s="1"/>
  <c r="CB993" i="1"/>
  <c r="BE993" i="1" a="1"/>
  <c r="BE993" i="1" s="1"/>
  <c r="BA993" i="1" a="1"/>
  <c r="BA993" i="1" s="1"/>
  <c r="BR992" i="1" a="1"/>
  <c r="BR992" i="1" s="1"/>
  <c r="CN991" i="1" a="1"/>
  <c r="CN991" i="1" s="1"/>
  <c r="AY991" i="1"/>
  <c r="BQ990" i="1" a="1"/>
  <c r="BQ990" i="1" s="1"/>
  <c r="CM989" i="1" a="1"/>
  <c r="CM989" i="1" s="1"/>
  <c r="BC989" i="1" a="1"/>
  <c r="BC989" i="1" s="1"/>
  <c r="BP988" i="1" a="1"/>
  <c r="BP988" i="1" s="1"/>
  <c r="CL987" i="1" a="1"/>
  <c r="CL987" i="1" s="1"/>
  <c r="BS986" i="1" a="1"/>
  <c r="BS986" i="1" s="1"/>
  <c r="BO986" i="1" a="1"/>
  <c r="BO986" i="1" s="1"/>
  <c r="CK985" i="1" a="1"/>
  <c r="CK985" i="1" s="1"/>
  <c r="CB985" i="1"/>
  <c r="BE985" i="1" a="1"/>
  <c r="BE985" i="1" s="1"/>
  <c r="BA985" i="1" a="1"/>
  <c r="BA985" i="1" s="1"/>
  <c r="BR984" i="1" a="1"/>
  <c r="BR984" i="1" s="1"/>
  <c r="CN983" i="1" a="1"/>
  <c r="CN983" i="1" s="1"/>
  <c r="AY983" i="1"/>
  <c r="BQ982" i="1" a="1"/>
  <c r="BQ982" i="1" s="1"/>
  <c r="CM981" i="1" a="1"/>
  <c r="CM981" i="1" s="1"/>
  <c r="BC981" i="1" a="1"/>
  <c r="BC981" i="1" s="1"/>
  <c r="BP980" i="1" a="1"/>
  <c r="BP980" i="1" s="1"/>
  <c r="CL979" i="1" a="1"/>
  <c r="CL979" i="1" s="1"/>
  <c r="BS978" i="1" a="1"/>
  <c r="BS978" i="1" s="1"/>
  <c r="BO978" i="1" a="1"/>
  <c r="BO978" i="1" s="1"/>
  <c r="CK977" i="1" a="1"/>
  <c r="CK977" i="1" s="1"/>
  <c r="CB977" i="1"/>
  <c r="BE977" i="1" a="1"/>
  <c r="BE977" i="1" s="1"/>
  <c r="BA977" i="1" a="1"/>
  <c r="BA977" i="1" s="1"/>
  <c r="BR976" i="1" a="1"/>
  <c r="BR976" i="1" s="1"/>
  <c r="CN975" i="1" a="1"/>
  <c r="CN975" i="1" s="1"/>
  <c r="AY975" i="1"/>
  <c r="BQ974" i="1" a="1"/>
  <c r="BQ974" i="1" s="1"/>
  <c r="CM973" i="1" a="1"/>
  <c r="CM973" i="1" s="1"/>
  <c r="BC973" i="1" a="1"/>
  <c r="BC973" i="1" s="1"/>
  <c r="BP972" i="1" a="1"/>
  <c r="BP972" i="1" s="1"/>
  <c r="CL971" i="1" a="1"/>
  <c r="CL971" i="1" s="1"/>
  <c r="CB969" i="1"/>
  <c r="BE969" i="1" a="1"/>
  <c r="BE969" i="1" s="1"/>
  <c r="BA969" i="1" a="1"/>
  <c r="BA969" i="1" s="1"/>
  <c r="BR968" i="1" a="1"/>
  <c r="BR968" i="1" s="1"/>
  <c r="CN967" i="1" a="1"/>
  <c r="CN967" i="1" s="1"/>
  <c r="AY967" i="1"/>
  <c r="BQ966" i="1" a="1"/>
  <c r="BQ966" i="1" s="1"/>
  <c r="CM965" i="1" a="1"/>
  <c r="CM965" i="1" s="1"/>
  <c r="BC965" i="1" a="1"/>
  <c r="BC965" i="1" s="1"/>
  <c r="BP964" i="1" a="1"/>
  <c r="BP964" i="1" s="1"/>
  <c r="CL963" i="1" a="1"/>
  <c r="CL963" i="1" s="1"/>
  <c r="BB963" i="1" a="1"/>
  <c r="BB963" i="1" s="1"/>
  <c r="BS962" i="1" a="1"/>
  <c r="BS962" i="1" s="1"/>
  <c r="BO962" i="1" a="1"/>
  <c r="BO962" i="1" s="1"/>
  <c r="CK961" i="1" a="1"/>
  <c r="CK961" i="1" s="1"/>
  <c r="CA961" i="1" s="1"/>
  <c r="CB961" i="1"/>
  <c r="BE961" i="1" a="1"/>
  <c r="BE961" i="1" s="1"/>
  <c r="BA961" i="1" a="1"/>
  <c r="BA961" i="1" s="1"/>
  <c r="BR960" i="1" a="1"/>
  <c r="BR960" i="1" s="1"/>
  <c r="CN959" i="1" a="1"/>
  <c r="CN959" i="1" s="1"/>
  <c r="BL959" i="1"/>
  <c r="AY959" i="1"/>
  <c r="BQ958" i="1" a="1"/>
  <c r="BQ958" i="1" s="1"/>
  <c r="CM957" i="1" a="1"/>
  <c r="CM957" i="1" s="1"/>
  <c r="BC957" i="1" a="1"/>
  <c r="BC957" i="1" s="1"/>
  <c r="BP956" i="1" a="1"/>
  <c r="BP956" i="1" s="1"/>
  <c r="CL955" i="1" a="1"/>
  <c r="CL955" i="1" s="1"/>
  <c r="BB955" i="1" a="1"/>
  <c r="BB955" i="1" s="1"/>
  <c r="BS954" i="1" a="1"/>
  <c r="BS954" i="1" s="1"/>
  <c r="BO954" i="1" a="1"/>
  <c r="BO954" i="1" s="1"/>
  <c r="CK953" i="1" a="1"/>
  <c r="CK953" i="1" s="1"/>
  <c r="CA953" i="1" s="1"/>
  <c r="CB953" i="1"/>
  <c r="BE953" i="1" a="1"/>
  <c r="BE953" i="1" s="1"/>
  <c r="BA953" i="1" a="1"/>
  <c r="BA953" i="1" s="1"/>
  <c r="BR952" i="1" a="1"/>
  <c r="BR952" i="1" s="1"/>
  <c r="CN951" i="1" a="1"/>
  <c r="CN951" i="1" s="1"/>
  <c r="AY951" i="1"/>
  <c r="BQ950" i="1" a="1"/>
  <c r="BQ950" i="1" s="1"/>
  <c r="CM949" i="1" a="1"/>
  <c r="CM949" i="1" s="1"/>
  <c r="BR949" i="1" a="1"/>
  <c r="BR949" i="1" s="1"/>
  <c r="BO946" i="1" a="1"/>
  <c r="BO946" i="1" s="1"/>
  <c r="BL945" i="1"/>
  <c r="BA945" i="1" a="1"/>
  <c r="BA945" i="1" s="1"/>
  <c r="CB942" i="1"/>
  <c r="CB939" i="1"/>
  <c r="BA939" i="1" a="1"/>
  <c r="BA939" i="1" s="1"/>
  <c r="BP937" i="1" a="1"/>
  <c r="BP937" i="1" s="1"/>
  <c r="BQ937" i="1" a="1"/>
  <c r="BQ937" i="1" s="1"/>
  <c r="BR937" i="1" a="1"/>
  <c r="BR937" i="1" s="1"/>
  <c r="BO937" i="1" a="1"/>
  <c r="BO937" i="1" s="1"/>
  <c r="BS937" i="1" a="1"/>
  <c r="BS937" i="1" s="1"/>
  <c r="BE937" i="1" a="1"/>
  <c r="BE937" i="1" s="1"/>
  <c r="BA933" i="1" a="1"/>
  <c r="BA933" i="1" s="1"/>
  <c r="BE933" i="1" a="1"/>
  <c r="BE933" i="1" s="1"/>
  <c r="CB923" i="1"/>
  <c r="CB919" i="1"/>
  <c r="CB903" i="1"/>
  <c r="AY891" i="1"/>
  <c r="CB891" i="1"/>
  <c r="CK886" i="1" a="1"/>
  <c r="CK886" i="1" s="1"/>
  <c r="CL886" i="1" a="1"/>
  <c r="CL886" i="1" s="1"/>
  <c r="CM886" i="1" a="1"/>
  <c r="CM886" i="1" s="1"/>
  <c r="CN886" i="1" a="1"/>
  <c r="CN886" i="1" s="1"/>
  <c r="BD883" i="1" a="1"/>
  <c r="BD883" i="1" s="1"/>
  <c r="BA883" i="1" a="1"/>
  <c r="BA883" i="1" s="1"/>
  <c r="BE883" i="1" a="1"/>
  <c r="BE883" i="1" s="1"/>
  <c r="BB883" i="1" a="1"/>
  <c r="BB883" i="1" s="1"/>
  <c r="AY708" i="1"/>
  <c r="CB708" i="1"/>
  <c r="CB704" i="1"/>
  <c r="AY704" i="1"/>
  <c r="AY683" i="1"/>
  <c r="CB683" i="1"/>
  <c r="BB1004" i="1" a="1"/>
  <c r="BB1004" i="1" s="1"/>
  <c r="BE1002" i="1" a="1"/>
  <c r="BE1002" i="1" s="1"/>
  <c r="BA1002" i="1" a="1"/>
  <c r="BA1002" i="1" s="1"/>
  <c r="BL1000" i="1"/>
  <c r="BB996" i="1" a="1"/>
  <c r="BB996" i="1" s="1"/>
  <c r="BE994" i="1" a="1"/>
  <c r="BE994" i="1" s="1"/>
  <c r="BA994" i="1" a="1"/>
  <c r="BA994" i="1" s="1"/>
  <c r="BL992" i="1"/>
  <c r="BD992" i="1" a="1"/>
  <c r="BD992" i="1" s="1"/>
  <c r="BB988" i="1" a="1"/>
  <c r="BB988" i="1" s="1"/>
  <c r="BE986" i="1" a="1"/>
  <c r="BE986" i="1" s="1"/>
  <c r="BA986" i="1" a="1"/>
  <c r="BA986" i="1" s="1"/>
  <c r="BL984" i="1"/>
  <c r="BD984" i="1" a="1"/>
  <c r="BD984" i="1" s="1"/>
  <c r="BB980" i="1" a="1"/>
  <c r="BB980" i="1" s="1"/>
  <c r="BE978" i="1" a="1"/>
  <c r="BE978" i="1" s="1"/>
  <c r="BA978" i="1" a="1"/>
  <c r="BA978" i="1" s="1"/>
  <c r="BL976" i="1"/>
  <c r="BD976" i="1" a="1"/>
  <c r="BD976" i="1" s="1"/>
  <c r="BB972" i="1" a="1"/>
  <c r="BB972" i="1" s="1"/>
  <c r="BE970" i="1" a="1"/>
  <c r="BE970" i="1" s="1"/>
  <c r="BA970" i="1" a="1"/>
  <c r="BA970" i="1" s="1"/>
  <c r="BL968" i="1"/>
  <c r="BD968" i="1" a="1"/>
  <c r="BD968" i="1" s="1"/>
  <c r="BB964" i="1" a="1"/>
  <c r="BB964" i="1" s="1"/>
  <c r="BE962" i="1" a="1"/>
  <c r="BE962" i="1" s="1"/>
  <c r="BA962" i="1" a="1"/>
  <c r="BA962" i="1" s="1"/>
  <c r="BL960" i="1"/>
  <c r="BD960" i="1" a="1"/>
  <c r="BD960" i="1" s="1"/>
  <c r="BB956" i="1" a="1"/>
  <c r="BB956" i="1" s="1"/>
  <c r="BE954" i="1" a="1"/>
  <c r="BE954" i="1" s="1"/>
  <c r="BA954" i="1" a="1"/>
  <c r="BA954" i="1" s="1"/>
  <c r="BL952" i="1"/>
  <c r="BD952" i="1" a="1"/>
  <c r="BD952" i="1" s="1"/>
  <c r="BE949" i="1" a="1"/>
  <c r="BE949" i="1" s="1"/>
  <c r="BC947" i="1" a="1"/>
  <c r="BC947" i="1" s="1"/>
  <c r="CN945" i="1" a="1"/>
  <c r="CN945" i="1" s="1"/>
  <c r="BR945" i="1" a="1"/>
  <c r="BR945" i="1" s="1"/>
  <c r="BA943" i="1" a="1"/>
  <c r="BA943" i="1" s="1"/>
  <c r="CL942" i="1" a="1"/>
  <c r="CL942" i="1" s="1"/>
  <c r="CM942" i="1" a="1"/>
  <c r="CM942" i="1" s="1"/>
  <c r="CN942" i="1" a="1"/>
  <c r="CN942" i="1" s="1"/>
  <c r="BR941" i="1" a="1"/>
  <c r="BR941" i="1" s="1"/>
  <c r="BO941" i="1" a="1"/>
  <c r="BO941" i="1" s="1"/>
  <c r="BS941" i="1" a="1"/>
  <c r="BS941" i="1" s="1"/>
  <c r="BP941" i="1" a="1"/>
  <c r="BP941" i="1" s="1"/>
  <c r="BQ941" i="1" a="1"/>
  <c r="BQ941" i="1" s="1"/>
  <c r="CA939" i="1"/>
  <c r="AX939" i="1" s="1"/>
  <c r="AZ939" i="1" s="1"/>
  <c r="BN939" i="1" s="1"/>
  <c r="BD937" i="1" a="1"/>
  <c r="BD937" i="1" s="1"/>
  <c r="BL931" i="1"/>
  <c r="CM930" i="1" a="1"/>
  <c r="CM930" i="1" s="1"/>
  <c r="CN930" i="1" a="1"/>
  <c r="CN930" i="1" s="1"/>
  <c r="CK930" i="1" a="1"/>
  <c r="CK930" i="1" s="1"/>
  <c r="CL930" i="1" a="1"/>
  <c r="CL930" i="1" s="1"/>
  <c r="AY929" i="1"/>
  <c r="AZ927" i="1"/>
  <c r="BN927" i="1" s="1"/>
  <c r="CK926" i="1" a="1"/>
  <c r="CK926" i="1" s="1"/>
  <c r="CL926" i="1" a="1"/>
  <c r="CL926" i="1" s="1"/>
  <c r="CM926" i="1" a="1"/>
  <c r="CM926" i="1" s="1"/>
  <c r="CN926" i="1" a="1"/>
  <c r="CN926" i="1" s="1"/>
  <c r="AY924" i="1"/>
  <c r="CB924" i="1"/>
  <c r="BM924" i="1"/>
  <c r="BL923" i="1"/>
  <c r="AY920" i="1"/>
  <c r="CB920" i="1"/>
  <c r="BM920" i="1"/>
  <c r="BL919" i="1"/>
  <c r="CA917" i="1"/>
  <c r="AX917" i="1" s="1"/>
  <c r="AZ917" i="1" s="1"/>
  <c r="BE915" i="1" a="1"/>
  <c r="BE915" i="1" s="1"/>
  <c r="BE911" i="1" a="1"/>
  <c r="BE911" i="1" s="1"/>
  <c r="BE907" i="1" a="1"/>
  <c r="BE907" i="1" s="1"/>
  <c r="CA905" i="1"/>
  <c r="AX905" i="1" s="1"/>
  <c r="AZ905" i="1" s="1"/>
  <c r="CA903" i="1"/>
  <c r="AX903" i="1" s="1"/>
  <c r="AZ903" i="1" s="1"/>
  <c r="AY899" i="1"/>
  <c r="CB899" i="1"/>
  <c r="BM896" i="1"/>
  <c r="BL895" i="1"/>
  <c r="AY881" i="1"/>
  <c r="CB881" i="1"/>
  <c r="BL879" i="1"/>
  <c r="CB828" i="1"/>
  <c r="AY828" i="1"/>
  <c r="AY817" i="1"/>
  <c r="CB817" i="1"/>
  <c r="BL785" i="1"/>
  <c r="BC1023" i="1" a="1"/>
  <c r="BC1023" i="1" s="1"/>
  <c r="BE1019" i="1" a="1"/>
  <c r="BE1019" i="1" s="1"/>
  <c r="BA1019" i="1" a="1"/>
  <c r="BA1019" i="1" s="1"/>
  <c r="BR1018" i="1" a="1"/>
  <c r="BR1018" i="1" s="1"/>
  <c r="CN1017" i="1" a="1"/>
  <c r="CN1017" i="1" s="1"/>
  <c r="BL1017" i="1"/>
  <c r="BC1015" i="1" a="1"/>
  <c r="BC1015" i="1" s="1"/>
  <c r="BB1013" i="1" a="1"/>
  <c r="BB1013" i="1" s="1"/>
  <c r="BE1011" i="1" a="1"/>
  <c r="BE1011" i="1" s="1"/>
  <c r="BA1011" i="1" a="1"/>
  <c r="BA1011" i="1" s="1"/>
  <c r="BR1010" i="1" a="1"/>
  <c r="BR1010" i="1" s="1"/>
  <c r="CN1009" i="1" a="1"/>
  <c r="CN1009" i="1" s="1"/>
  <c r="BL1009" i="1"/>
  <c r="BC1007" i="1" a="1"/>
  <c r="BC1007" i="1" s="1"/>
  <c r="BB1005" i="1" a="1"/>
  <c r="BB1005" i="1" s="1"/>
  <c r="BE1003" i="1" a="1"/>
  <c r="BE1003" i="1" s="1"/>
  <c r="BA1003" i="1" a="1"/>
  <c r="BA1003" i="1" s="1"/>
  <c r="BR1002" i="1" a="1"/>
  <c r="BR1002" i="1" s="1"/>
  <c r="CN1001" i="1" a="1"/>
  <c r="CN1001" i="1" s="1"/>
  <c r="BL1001" i="1"/>
  <c r="BD1001" i="1" a="1"/>
  <c r="BD1001" i="1" s="1"/>
  <c r="BQ1000" i="1" a="1"/>
  <c r="BQ1000" i="1" s="1"/>
  <c r="CM999" i="1" a="1"/>
  <c r="CM999" i="1" s="1"/>
  <c r="BC999" i="1" a="1"/>
  <c r="BC999" i="1" s="1"/>
  <c r="BP998" i="1" a="1"/>
  <c r="BP998" i="1" s="1"/>
  <c r="CL997" i="1" a="1"/>
  <c r="CL997" i="1" s="1"/>
  <c r="BB997" i="1" a="1"/>
  <c r="BB997" i="1" s="1"/>
  <c r="BS996" i="1" a="1"/>
  <c r="BS996" i="1" s="1"/>
  <c r="BO996" i="1" a="1"/>
  <c r="BO996" i="1" s="1"/>
  <c r="CK995" i="1" a="1"/>
  <c r="CK995" i="1" s="1"/>
  <c r="BE995" i="1" a="1"/>
  <c r="BE995" i="1" s="1"/>
  <c r="BA995" i="1" a="1"/>
  <c r="BA995" i="1" s="1"/>
  <c r="BR994" i="1" a="1"/>
  <c r="BR994" i="1" s="1"/>
  <c r="CN993" i="1" a="1"/>
  <c r="CN993" i="1" s="1"/>
  <c r="BL993" i="1"/>
  <c r="BD993" i="1" a="1"/>
  <c r="BD993" i="1" s="1"/>
  <c r="BQ992" i="1" a="1"/>
  <c r="BQ992" i="1" s="1"/>
  <c r="CM991" i="1" a="1"/>
  <c r="CM991" i="1" s="1"/>
  <c r="BC991" i="1" a="1"/>
  <c r="BC991" i="1" s="1"/>
  <c r="BP990" i="1" a="1"/>
  <c r="BP990" i="1" s="1"/>
  <c r="CL989" i="1" a="1"/>
  <c r="CL989" i="1" s="1"/>
  <c r="BB989" i="1" a="1"/>
  <c r="BB989" i="1" s="1"/>
  <c r="BS988" i="1" a="1"/>
  <c r="BS988" i="1" s="1"/>
  <c r="BO988" i="1" a="1"/>
  <c r="BO988" i="1" s="1"/>
  <c r="CK987" i="1" a="1"/>
  <c r="CK987" i="1" s="1"/>
  <c r="BE987" i="1" a="1"/>
  <c r="BE987" i="1" s="1"/>
  <c r="BA987" i="1" a="1"/>
  <c r="BA987" i="1" s="1"/>
  <c r="BR986" i="1" a="1"/>
  <c r="BR986" i="1" s="1"/>
  <c r="CN985" i="1" a="1"/>
  <c r="CN985" i="1" s="1"/>
  <c r="BL985" i="1"/>
  <c r="BD985" i="1" a="1"/>
  <c r="BD985" i="1" s="1"/>
  <c r="BQ984" i="1" a="1"/>
  <c r="BQ984" i="1" s="1"/>
  <c r="CM983" i="1" a="1"/>
  <c r="CM983" i="1" s="1"/>
  <c r="BC983" i="1" a="1"/>
  <c r="BC983" i="1" s="1"/>
  <c r="BP982" i="1" a="1"/>
  <c r="BP982" i="1" s="1"/>
  <c r="CL981" i="1" a="1"/>
  <c r="CL981" i="1" s="1"/>
  <c r="BB981" i="1" a="1"/>
  <c r="BB981" i="1" s="1"/>
  <c r="BS980" i="1" a="1"/>
  <c r="BS980" i="1" s="1"/>
  <c r="BO980" i="1" a="1"/>
  <c r="BO980" i="1" s="1"/>
  <c r="CK979" i="1" a="1"/>
  <c r="CK979" i="1" s="1"/>
  <c r="BE979" i="1" a="1"/>
  <c r="BE979" i="1" s="1"/>
  <c r="BA979" i="1" a="1"/>
  <c r="BA979" i="1" s="1"/>
  <c r="BR978" i="1" a="1"/>
  <c r="BR978" i="1" s="1"/>
  <c r="CN977" i="1" a="1"/>
  <c r="CN977" i="1" s="1"/>
  <c r="BL977" i="1"/>
  <c r="BD977" i="1" a="1"/>
  <c r="BD977" i="1" s="1"/>
  <c r="BQ976" i="1" a="1"/>
  <c r="BQ976" i="1" s="1"/>
  <c r="CM975" i="1" a="1"/>
  <c r="CM975" i="1" s="1"/>
  <c r="BC975" i="1" a="1"/>
  <c r="BC975" i="1" s="1"/>
  <c r="BP974" i="1" a="1"/>
  <c r="BP974" i="1" s="1"/>
  <c r="CL973" i="1" a="1"/>
  <c r="CL973" i="1" s="1"/>
  <c r="BB973" i="1" a="1"/>
  <c r="BB973" i="1" s="1"/>
  <c r="BS972" i="1" a="1"/>
  <c r="BS972" i="1" s="1"/>
  <c r="BO972" i="1" a="1"/>
  <c r="BO972" i="1" s="1"/>
  <c r="CK971" i="1" a="1"/>
  <c r="CK971" i="1" s="1"/>
  <c r="BE971" i="1" a="1"/>
  <c r="BE971" i="1" s="1"/>
  <c r="BA971" i="1" a="1"/>
  <c r="BA971" i="1" s="1"/>
  <c r="BR970" i="1" a="1"/>
  <c r="BR970" i="1" s="1"/>
  <c r="CN969" i="1" a="1"/>
  <c r="CN969" i="1" s="1"/>
  <c r="BL969" i="1"/>
  <c r="BD969" i="1" a="1"/>
  <c r="BD969" i="1" s="1"/>
  <c r="BQ968" i="1" a="1"/>
  <c r="BQ968" i="1" s="1"/>
  <c r="CM967" i="1" a="1"/>
  <c r="CM967" i="1" s="1"/>
  <c r="BP966" i="1" a="1"/>
  <c r="BP966" i="1" s="1"/>
  <c r="CL965" i="1" a="1"/>
  <c r="CL965" i="1" s="1"/>
  <c r="BB965" i="1" a="1"/>
  <c r="BB965" i="1" s="1"/>
  <c r="BS964" i="1" a="1"/>
  <c r="BS964" i="1" s="1"/>
  <c r="BO964" i="1" a="1"/>
  <c r="BO964" i="1" s="1"/>
  <c r="CK963" i="1" a="1"/>
  <c r="CK963" i="1" s="1"/>
  <c r="BE963" i="1" a="1"/>
  <c r="BE963" i="1" s="1"/>
  <c r="BA963" i="1" a="1"/>
  <c r="BA963" i="1" s="1"/>
  <c r="BL961" i="1"/>
  <c r="BD961" i="1" a="1"/>
  <c r="BD961" i="1" s="1"/>
  <c r="BQ960" i="1" a="1"/>
  <c r="BQ960" i="1" s="1"/>
  <c r="CM959" i="1" a="1"/>
  <c r="CM959" i="1" s="1"/>
  <c r="BP958" i="1" a="1"/>
  <c r="BP958" i="1" s="1"/>
  <c r="CL957" i="1" a="1"/>
  <c r="CL957" i="1" s="1"/>
  <c r="BS956" i="1" a="1"/>
  <c r="BS956" i="1" s="1"/>
  <c r="BO956" i="1" a="1"/>
  <c r="BO956" i="1" s="1"/>
  <c r="CK955" i="1" a="1"/>
  <c r="CK955" i="1" s="1"/>
  <c r="BE955" i="1" a="1"/>
  <c r="BE955" i="1" s="1"/>
  <c r="BA955" i="1" a="1"/>
  <c r="BA955" i="1" s="1"/>
  <c r="BR954" i="1" a="1"/>
  <c r="BR954" i="1" s="1"/>
  <c r="BL953" i="1"/>
  <c r="BD953" i="1" a="1"/>
  <c r="BD953" i="1" s="1"/>
  <c r="BQ952" i="1" a="1"/>
  <c r="BQ952" i="1" s="1"/>
  <c r="CM951" i="1" a="1"/>
  <c r="CM951" i="1" s="1"/>
  <c r="BP950" i="1" a="1"/>
  <c r="BP950" i="1" s="1"/>
  <c r="CL949" i="1" a="1"/>
  <c r="CL949" i="1" s="1"/>
  <c r="BR947" i="1" a="1"/>
  <c r="BR947" i="1" s="1"/>
  <c r="BP947" i="1" a="1"/>
  <c r="BP947" i="1" s="1"/>
  <c r="BB947" i="1" a="1"/>
  <c r="BB947" i="1" s="1"/>
  <c r="BD946" i="1" a="1"/>
  <c r="BD946" i="1" s="1"/>
  <c r="BB946" i="1" a="1"/>
  <c r="BB946" i="1" s="1"/>
  <c r="BL946" i="1"/>
  <c r="AY945" i="1"/>
  <c r="BS942" i="1" a="1"/>
  <c r="BS942" i="1" s="1"/>
  <c r="BM940" i="1"/>
  <c r="BC937" i="1" a="1"/>
  <c r="BC937" i="1" s="1"/>
  <c r="AY936" i="1"/>
  <c r="CB936" i="1"/>
  <c r="BO935" i="1" a="1"/>
  <c r="BO935" i="1" s="1"/>
  <c r="BS935" i="1" a="1"/>
  <c r="BS935" i="1" s="1"/>
  <c r="BP935" i="1" a="1"/>
  <c r="BP935" i="1" s="1"/>
  <c r="BQ935" i="1" a="1"/>
  <c r="BQ935" i="1" s="1"/>
  <c r="BR935" i="1" a="1"/>
  <c r="BR935" i="1" s="1"/>
  <c r="BB935" i="1" a="1"/>
  <c r="BB935" i="1" s="1"/>
  <c r="AY932" i="1"/>
  <c r="CB932" i="1"/>
  <c r="CB931" i="1"/>
  <c r="BE931" i="1" a="1"/>
  <c r="BE931" i="1" s="1"/>
  <c r="CB927" i="1"/>
  <c r="BY927" i="1" s="1"/>
  <c r="BY921" i="1"/>
  <c r="BM904" i="1"/>
  <c r="BL903" i="1"/>
  <c r="AY896" i="1"/>
  <c r="CB896" i="1"/>
  <c r="AY888" i="1"/>
  <c r="CB888" i="1"/>
  <c r="AY883" i="1"/>
  <c r="CB883" i="1"/>
  <c r="AY840" i="1"/>
  <c r="CB840" i="1"/>
  <c r="BO812" i="1" a="1"/>
  <c r="BO812" i="1" s="1"/>
  <c r="BS812" i="1" a="1"/>
  <c r="BS812" i="1" s="1"/>
  <c r="BP812" i="1" a="1"/>
  <c r="BP812" i="1" s="1"/>
  <c r="BQ812" i="1" a="1"/>
  <c r="BQ812" i="1" s="1"/>
  <c r="BR812" i="1" a="1"/>
  <c r="BR812" i="1" s="1"/>
  <c r="BC992" i="1" a="1"/>
  <c r="BC992" i="1" s="1"/>
  <c r="BC984" i="1" a="1"/>
  <c r="BC984" i="1" s="1"/>
  <c r="BC976" i="1" a="1"/>
  <c r="BC976" i="1" s="1"/>
  <c r="BC968" i="1" a="1"/>
  <c r="BC968" i="1" s="1"/>
  <c r="BC960" i="1" a="1"/>
  <c r="BC960" i="1" s="1"/>
  <c r="BC952" i="1" a="1"/>
  <c r="BC952" i="1" s="1"/>
  <c r="CK948" i="1" a="1"/>
  <c r="CK948" i="1" s="1"/>
  <c r="CM948" i="1" a="1"/>
  <c r="CM948" i="1" s="1"/>
  <c r="BP943" i="1" a="1"/>
  <c r="BP943" i="1" s="1"/>
  <c r="BQ943" i="1" a="1"/>
  <c r="BQ943" i="1" s="1"/>
  <c r="BR943" i="1" a="1"/>
  <c r="BR943" i="1" s="1"/>
  <c r="BM932" i="1"/>
  <c r="AY928" i="1"/>
  <c r="CB928" i="1"/>
  <c r="BM928" i="1"/>
  <c r="BL927" i="1"/>
  <c r="BQ915" i="1" a="1"/>
  <c r="BQ915" i="1" s="1"/>
  <c r="BR915" i="1" a="1"/>
  <c r="BR915" i="1" s="1"/>
  <c r="BO915" i="1" a="1"/>
  <c r="BO915" i="1" s="1"/>
  <c r="BS915" i="1" a="1"/>
  <c r="BS915" i="1" s="1"/>
  <c r="BP915" i="1" a="1"/>
  <c r="BP915" i="1" s="1"/>
  <c r="BD915" i="1" a="1"/>
  <c r="BD915" i="1" s="1"/>
  <c r="BB915" i="1" a="1"/>
  <c r="BB915" i="1" s="1"/>
  <c r="BA915" i="1" a="1"/>
  <c r="BA915" i="1" s="1"/>
  <c r="BO911" i="1" a="1"/>
  <c r="BO911" i="1" s="1"/>
  <c r="BS911" i="1" a="1"/>
  <c r="BS911" i="1" s="1"/>
  <c r="BP911" i="1" a="1"/>
  <c r="BP911" i="1" s="1"/>
  <c r="BQ911" i="1" a="1"/>
  <c r="BQ911" i="1" s="1"/>
  <c r="BR911" i="1" a="1"/>
  <c r="BR911" i="1" s="1"/>
  <c r="BB911" i="1" a="1"/>
  <c r="BB911" i="1" s="1"/>
  <c r="BD911" i="1" a="1"/>
  <c r="BD911" i="1" s="1"/>
  <c r="BA911" i="1" a="1"/>
  <c r="BA911" i="1" s="1"/>
  <c r="AY909" i="1"/>
  <c r="AY908" i="1"/>
  <c r="CB908" i="1"/>
  <c r="BQ907" i="1" a="1"/>
  <c r="BQ907" i="1" s="1"/>
  <c r="BR907" i="1" a="1"/>
  <c r="BR907" i="1" s="1"/>
  <c r="BO907" i="1" a="1"/>
  <c r="BO907" i="1" s="1"/>
  <c r="BS907" i="1" a="1"/>
  <c r="BS907" i="1" s="1"/>
  <c r="BP907" i="1" a="1"/>
  <c r="BP907" i="1" s="1"/>
  <c r="BD907" i="1" a="1"/>
  <c r="BD907" i="1" s="1"/>
  <c r="BB907" i="1" a="1"/>
  <c r="BB907" i="1" s="1"/>
  <c r="BA907" i="1" a="1"/>
  <c r="BA907" i="1" s="1"/>
  <c r="BM888" i="1"/>
  <c r="BB878" i="1" a="1"/>
  <c r="BB878" i="1" s="1"/>
  <c r="BA878" i="1" a="1"/>
  <c r="BA878" i="1" s="1"/>
  <c r="BC878" i="1" a="1"/>
  <c r="BC878" i="1" s="1"/>
  <c r="BD878" i="1" a="1"/>
  <c r="BD878" i="1" s="1"/>
  <c r="BE878" i="1" a="1"/>
  <c r="BE878" i="1" s="1"/>
  <c r="AY877" i="1"/>
  <c r="CB877" i="1"/>
  <c r="AY861" i="1"/>
  <c r="CB861" i="1"/>
  <c r="BC1001" i="1" a="1"/>
  <c r="BC1001" i="1" s="1"/>
  <c r="BP1000" i="1" a="1"/>
  <c r="BP1000" i="1" s="1"/>
  <c r="CL999" i="1" a="1"/>
  <c r="CL999" i="1" s="1"/>
  <c r="BS998" i="1" a="1"/>
  <c r="BS998" i="1" s="1"/>
  <c r="BO998" i="1" a="1"/>
  <c r="BO998" i="1" s="1"/>
  <c r="CK997" i="1" a="1"/>
  <c r="CK997" i="1" s="1"/>
  <c r="CB997" i="1"/>
  <c r="BR996" i="1" a="1"/>
  <c r="BR996" i="1" s="1"/>
  <c r="CN995" i="1" a="1"/>
  <c r="CN995" i="1" s="1"/>
  <c r="BC993" i="1" a="1"/>
  <c r="BC993" i="1" s="1"/>
  <c r="BP992" i="1" a="1"/>
  <c r="BP992" i="1" s="1"/>
  <c r="CL991" i="1" a="1"/>
  <c r="CL991" i="1" s="1"/>
  <c r="CA991" i="1" s="1"/>
  <c r="BS990" i="1" a="1"/>
  <c r="BS990" i="1" s="1"/>
  <c r="BO990" i="1" a="1"/>
  <c r="BO990" i="1" s="1"/>
  <c r="CK989" i="1" a="1"/>
  <c r="CK989" i="1" s="1"/>
  <c r="CB989" i="1"/>
  <c r="BR988" i="1" a="1"/>
  <c r="BR988" i="1" s="1"/>
  <c r="CN987" i="1" a="1"/>
  <c r="CN987" i="1" s="1"/>
  <c r="BC985" i="1" a="1"/>
  <c r="BC985" i="1" s="1"/>
  <c r="BP984" i="1" a="1"/>
  <c r="BP984" i="1" s="1"/>
  <c r="CL983" i="1" a="1"/>
  <c r="CL983" i="1" s="1"/>
  <c r="BS982" i="1" a="1"/>
  <c r="BS982" i="1" s="1"/>
  <c r="BO982" i="1" a="1"/>
  <c r="BO982" i="1" s="1"/>
  <c r="CK981" i="1" a="1"/>
  <c r="CK981" i="1" s="1"/>
  <c r="CB981" i="1"/>
  <c r="BR980" i="1" a="1"/>
  <c r="BR980" i="1" s="1"/>
  <c r="CN979" i="1" a="1"/>
  <c r="CN979" i="1" s="1"/>
  <c r="BC977" i="1" a="1"/>
  <c r="BC977" i="1" s="1"/>
  <c r="BP976" i="1" a="1"/>
  <c r="BP976" i="1" s="1"/>
  <c r="CL975" i="1" a="1"/>
  <c r="CL975" i="1" s="1"/>
  <c r="BS974" i="1" a="1"/>
  <c r="BS974" i="1" s="1"/>
  <c r="BO974" i="1" a="1"/>
  <c r="BO974" i="1" s="1"/>
  <c r="CK973" i="1" a="1"/>
  <c r="CK973" i="1" s="1"/>
  <c r="CB973" i="1"/>
  <c r="BR972" i="1" a="1"/>
  <c r="BR972" i="1" s="1"/>
  <c r="CN971" i="1" a="1"/>
  <c r="CN971" i="1" s="1"/>
  <c r="BC969" i="1" a="1"/>
  <c r="BC969" i="1" s="1"/>
  <c r="BP968" i="1" a="1"/>
  <c r="BP968" i="1" s="1"/>
  <c r="CL967" i="1" a="1"/>
  <c r="CL967" i="1" s="1"/>
  <c r="BS966" i="1" a="1"/>
  <c r="BS966" i="1" s="1"/>
  <c r="BO966" i="1" a="1"/>
  <c r="BO966" i="1" s="1"/>
  <c r="CK965" i="1" a="1"/>
  <c r="CK965" i="1" s="1"/>
  <c r="CB965" i="1"/>
  <c r="BR964" i="1" a="1"/>
  <c r="BR964" i="1" s="1"/>
  <c r="CN963" i="1" a="1"/>
  <c r="CN963" i="1" s="1"/>
  <c r="BC961" i="1" a="1"/>
  <c r="BC961" i="1" s="1"/>
  <c r="BP960" i="1" a="1"/>
  <c r="BP960" i="1" s="1"/>
  <c r="CL959" i="1" a="1"/>
  <c r="CL959" i="1" s="1"/>
  <c r="BS958" i="1" a="1"/>
  <c r="BS958" i="1" s="1"/>
  <c r="BO958" i="1" a="1"/>
  <c r="BO958" i="1" s="1"/>
  <c r="CK957" i="1" a="1"/>
  <c r="CK957" i="1" s="1"/>
  <c r="CB957" i="1"/>
  <c r="BR956" i="1" a="1"/>
  <c r="BR956" i="1" s="1"/>
  <c r="CN955" i="1" a="1"/>
  <c r="CN955" i="1" s="1"/>
  <c r="BC953" i="1" a="1"/>
  <c r="BC953" i="1" s="1"/>
  <c r="BP952" i="1" a="1"/>
  <c r="BP952" i="1" s="1"/>
  <c r="CL951" i="1" a="1"/>
  <c r="CL951" i="1" s="1"/>
  <c r="BS950" i="1" a="1"/>
  <c r="BS950" i="1" s="1"/>
  <c r="BO950" i="1" a="1"/>
  <c r="BO950" i="1" s="1"/>
  <c r="BO949" i="1" a="1"/>
  <c r="BO949" i="1" s="1"/>
  <c r="BS949" i="1" a="1"/>
  <c r="BS949" i="1" s="1"/>
  <c r="BQ949" i="1" a="1"/>
  <c r="BQ949" i="1" s="1"/>
  <c r="CK949" i="1" a="1"/>
  <c r="CK949" i="1" s="1"/>
  <c r="BM948" i="1"/>
  <c r="BA947" i="1" a="1"/>
  <c r="BA947" i="1" s="1"/>
  <c r="BP945" i="1" a="1"/>
  <c r="BP945" i="1" s="1"/>
  <c r="CM944" i="1" a="1"/>
  <c r="CM944" i="1" s="1"/>
  <c r="CK944" i="1" a="1"/>
  <c r="CK944" i="1" s="1"/>
  <c r="BS943" i="1" a="1"/>
  <c r="BS943" i="1" s="1"/>
  <c r="BE943" i="1" a="1"/>
  <c r="BE943" i="1" s="1"/>
  <c r="BR942" i="1" a="1"/>
  <c r="BR942" i="1" s="1"/>
  <c r="AY940" i="1"/>
  <c r="CB940" i="1"/>
  <c r="BE939" i="1" a="1"/>
  <c r="BE939" i="1" s="1"/>
  <c r="CA937" i="1"/>
  <c r="AX937" i="1" s="1"/>
  <c r="AZ937" i="1" s="1"/>
  <c r="CL936" i="1" a="1"/>
  <c r="CL936" i="1" s="1"/>
  <c r="CM936" i="1" a="1"/>
  <c r="CM936" i="1" s="1"/>
  <c r="CN936" i="1" a="1"/>
  <c r="CN936" i="1" s="1"/>
  <c r="CK936" i="1" a="1"/>
  <c r="CK936" i="1" s="1"/>
  <c r="CK934" i="1" a="1"/>
  <c r="CK934" i="1" s="1"/>
  <c r="CL934" i="1" a="1"/>
  <c r="CL934" i="1" s="1"/>
  <c r="CM934" i="1" a="1"/>
  <c r="CM934" i="1" s="1"/>
  <c r="CN934" i="1" a="1"/>
  <c r="CN934" i="1" s="1"/>
  <c r="CA933" i="1"/>
  <c r="AX933" i="1" s="1"/>
  <c r="AZ933" i="1" s="1"/>
  <c r="BC933" i="1" a="1"/>
  <c r="BC933" i="1" s="1"/>
  <c r="BB931" i="1" a="1"/>
  <c r="BB931" i="1" s="1"/>
  <c r="BO895" i="1" a="1"/>
  <c r="BO895" i="1" s="1"/>
  <c r="BS895" i="1" a="1"/>
  <c r="BS895" i="1" s="1"/>
  <c r="BP895" i="1" a="1"/>
  <c r="BP895" i="1" s="1"/>
  <c r="BQ895" i="1" a="1"/>
  <c r="BQ895" i="1" s="1"/>
  <c r="BR895" i="1" a="1"/>
  <c r="BR895" i="1" s="1"/>
  <c r="CA893" i="1"/>
  <c r="AX893" i="1" s="1"/>
  <c r="AZ893" i="1" s="1"/>
  <c r="BL887" i="1"/>
  <c r="CA883" i="1"/>
  <c r="AX883" i="1" s="1"/>
  <c r="CB880" i="1"/>
  <c r="BL837" i="1"/>
  <c r="BC1002" i="1" a="1"/>
  <c r="BC1002" i="1" s="1"/>
  <c r="BL996" i="1"/>
  <c r="BC994" i="1" a="1"/>
  <c r="BC994" i="1" s="1"/>
  <c r="BB992" i="1" a="1"/>
  <c r="BB992" i="1" s="1"/>
  <c r="BL988" i="1"/>
  <c r="BC986" i="1" a="1"/>
  <c r="BC986" i="1" s="1"/>
  <c r="BB984" i="1" a="1"/>
  <c r="BB984" i="1" s="1"/>
  <c r="BL980" i="1"/>
  <c r="BC978" i="1" a="1"/>
  <c r="BC978" i="1" s="1"/>
  <c r="BB976" i="1" a="1"/>
  <c r="BB976" i="1" s="1"/>
  <c r="BL972" i="1"/>
  <c r="BC970" i="1" a="1"/>
  <c r="BC970" i="1" s="1"/>
  <c r="BB968" i="1" a="1"/>
  <c r="BB968" i="1" s="1"/>
  <c r="BL964" i="1"/>
  <c r="BC962" i="1" a="1"/>
  <c r="BC962" i="1" s="1"/>
  <c r="BB960" i="1" a="1"/>
  <c r="BB960" i="1" s="1"/>
  <c r="BL956" i="1"/>
  <c r="BC954" i="1" a="1"/>
  <c r="BC954" i="1" s="1"/>
  <c r="BB952" i="1" a="1"/>
  <c r="BB952" i="1" s="1"/>
  <c r="BD943" i="1" a="1"/>
  <c r="BD943" i="1" s="1"/>
  <c r="BQ942" i="1" a="1"/>
  <c r="BQ942" i="1" s="1"/>
  <c r="BL942" i="1"/>
  <c r="BQ939" i="1" a="1"/>
  <c r="BQ939" i="1" s="1"/>
  <c r="BR939" i="1" a="1"/>
  <c r="BR939" i="1" s="1"/>
  <c r="BO939" i="1" a="1"/>
  <c r="BO939" i="1" s="1"/>
  <c r="BS939" i="1" a="1"/>
  <c r="BS939" i="1" s="1"/>
  <c r="BP939" i="1" a="1"/>
  <c r="BP939" i="1" s="1"/>
  <c r="BD939" i="1" a="1"/>
  <c r="BD939" i="1" s="1"/>
  <c r="AY938" i="1"/>
  <c r="CB938" i="1"/>
  <c r="BQ923" i="1" a="1"/>
  <c r="BQ923" i="1" s="1"/>
  <c r="BR923" i="1" a="1"/>
  <c r="BR923" i="1" s="1"/>
  <c r="BO923" i="1" a="1"/>
  <c r="BO923" i="1" s="1"/>
  <c r="BS923" i="1" a="1"/>
  <c r="BS923" i="1" s="1"/>
  <c r="BP923" i="1" a="1"/>
  <c r="BP923" i="1" s="1"/>
  <c r="BD923" i="1" a="1"/>
  <c r="BD923" i="1" s="1"/>
  <c r="BB923" i="1" a="1"/>
  <c r="BB923" i="1" s="1"/>
  <c r="BA923" i="1" a="1"/>
  <c r="BA923" i="1" s="1"/>
  <c r="BO919" i="1" a="1"/>
  <c r="BO919" i="1" s="1"/>
  <c r="BS919" i="1" a="1"/>
  <c r="BS919" i="1" s="1"/>
  <c r="BP919" i="1" a="1"/>
  <c r="BP919" i="1" s="1"/>
  <c r="BQ919" i="1" a="1"/>
  <c r="BQ919" i="1" s="1"/>
  <c r="BR919" i="1" a="1"/>
  <c r="BR919" i="1" s="1"/>
  <c r="BB919" i="1" a="1"/>
  <c r="BB919" i="1" s="1"/>
  <c r="BD919" i="1" a="1"/>
  <c r="BD919" i="1" s="1"/>
  <c r="BA919" i="1" a="1"/>
  <c r="BA919" i="1" s="1"/>
  <c r="CM914" i="1" a="1"/>
  <c r="CM914" i="1" s="1"/>
  <c r="CN914" i="1" a="1"/>
  <c r="CN914" i="1" s="1"/>
  <c r="CK914" i="1" a="1"/>
  <c r="CK914" i="1" s="1"/>
  <c r="CL914" i="1" a="1"/>
  <c r="CL914" i="1" s="1"/>
  <c r="CK910" i="1" a="1"/>
  <c r="CK910" i="1" s="1"/>
  <c r="CL910" i="1" a="1"/>
  <c r="CL910" i="1" s="1"/>
  <c r="CM910" i="1" a="1"/>
  <c r="CM910" i="1" s="1"/>
  <c r="CN910" i="1" a="1"/>
  <c r="CN910" i="1" s="1"/>
  <c r="CM906" i="1" a="1"/>
  <c r="CM906" i="1" s="1"/>
  <c r="CN906" i="1" a="1"/>
  <c r="CN906" i="1" s="1"/>
  <c r="CK906" i="1" a="1"/>
  <c r="CK906" i="1" s="1"/>
  <c r="CL906" i="1" a="1"/>
  <c r="CL906" i="1" s="1"/>
  <c r="BO903" i="1" a="1"/>
  <c r="BO903" i="1" s="1"/>
  <c r="BS903" i="1" a="1"/>
  <c r="BS903" i="1" s="1"/>
  <c r="BP903" i="1" a="1"/>
  <c r="BP903" i="1" s="1"/>
  <c r="BQ903" i="1" a="1"/>
  <c r="BQ903" i="1" s="1"/>
  <c r="BR903" i="1" a="1"/>
  <c r="BR903" i="1" s="1"/>
  <c r="CK894" i="1" a="1"/>
  <c r="CK894" i="1" s="1"/>
  <c r="CL894" i="1" a="1"/>
  <c r="CL894" i="1" s="1"/>
  <c r="CM894" i="1" a="1"/>
  <c r="CM894" i="1" s="1"/>
  <c r="CN894" i="1" a="1"/>
  <c r="CN894" i="1" s="1"/>
  <c r="AY789" i="1"/>
  <c r="CB789" i="1"/>
  <c r="BE1023" i="1" a="1"/>
  <c r="BE1023" i="1" s="1"/>
  <c r="BE1015" i="1" a="1"/>
  <c r="BE1015" i="1" s="1"/>
  <c r="BE1007" i="1" a="1"/>
  <c r="BE1007" i="1" s="1"/>
  <c r="BL1005" i="1"/>
  <c r="BS1000" i="1" a="1"/>
  <c r="BS1000" i="1" s="1"/>
  <c r="BE999" i="1" a="1"/>
  <c r="BE999" i="1" s="1"/>
  <c r="BL997" i="1"/>
  <c r="BS992" i="1" a="1"/>
  <c r="BS992" i="1" s="1"/>
  <c r="BE991" i="1" a="1"/>
  <c r="BE991" i="1" s="1"/>
  <c r="BL989" i="1"/>
  <c r="BS984" i="1" a="1"/>
  <c r="BS984" i="1" s="1"/>
  <c r="BE983" i="1" a="1"/>
  <c r="BE983" i="1" s="1"/>
  <c r="BL981" i="1"/>
  <c r="BS976" i="1" a="1"/>
  <c r="BS976" i="1" s="1"/>
  <c r="BE975" i="1" a="1"/>
  <c r="BE975" i="1" s="1"/>
  <c r="BL973" i="1"/>
  <c r="BS968" i="1" a="1"/>
  <c r="BS968" i="1" s="1"/>
  <c r="BL965" i="1"/>
  <c r="BS960" i="1" a="1"/>
  <c r="BS960" i="1" s="1"/>
  <c r="BL957" i="1"/>
  <c r="BS952" i="1" a="1"/>
  <c r="BS952" i="1" s="1"/>
  <c r="CN948" i="1" a="1"/>
  <c r="CN948" i="1" s="1"/>
  <c r="CB946" i="1"/>
  <c r="BC943" i="1" a="1"/>
  <c r="BC943" i="1" s="1"/>
  <c r="BP942" i="1" a="1"/>
  <c r="BP942" i="1" s="1"/>
  <c r="CN940" i="1" a="1"/>
  <c r="CN940" i="1" s="1"/>
  <c r="CK940" i="1" a="1"/>
  <c r="CK940" i="1" s="1"/>
  <c r="CL940" i="1" a="1"/>
  <c r="CL940" i="1" s="1"/>
  <c r="CM940" i="1" a="1"/>
  <c r="CM940" i="1" s="1"/>
  <c r="BC939" i="1" a="1"/>
  <c r="BC939" i="1" s="1"/>
  <c r="CB915" i="1"/>
  <c r="CB911" i="1"/>
  <c r="CB907" i="1"/>
  <c r="CK902" i="1" a="1"/>
  <c r="CK902" i="1" s="1"/>
  <c r="CL902" i="1" a="1"/>
  <c r="CL902" i="1" s="1"/>
  <c r="CM902" i="1" a="1"/>
  <c r="CM902" i="1" s="1"/>
  <c r="CN902" i="1" a="1"/>
  <c r="CN902" i="1" s="1"/>
  <c r="BD891" i="1" a="1"/>
  <c r="BD891" i="1" s="1"/>
  <c r="BA891" i="1" a="1"/>
  <c r="BA891" i="1" s="1"/>
  <c r="BE891" i="1" a="1"/>
  <c r="BE891" i="1" s="1"/>
  <c r="BB891" i="1" a="1"/>
  <c r="BB891" i="1" s="1"/>
  <c r="BO887" i="1" a="1"/>
  <c r="BO887" i="1" s="1"/>
  <c r="BS887" i="1" a="1"/>
  <c r="BS887" i="1" s="1"/>
  <c r="BP887" i="1" a="1"/>
  <c r="BP887" i="1" s="1"/>
  <c r="BQ887" i="1" a="1"/>
  <c r="BQ887" i="1" s="1"/>
  <c r="BR887" i="1" a="1"/>
  <c r="BR887" i="1" s="1"/>
  <c r="AY870" i="1"/>
  <c r="CB870" i="1"/>
  <c r="CB860" i="1"/>
  <c r="AY860" i="1"/>
  <c r="BO853" i="1" a="1"/>
  <c r="BO853" i="1" s="1"/>
  <c r="BS853" i="1" a="1"/>
  <c r="BS853" i="1" s="1"/>
  <c r="BP853" i="1" a="1"/>
  <c r="BP853" i="1" s="1"/>
  <c r="BQ853" i="1" a="1"/>
  <c r="BQ853" i="1" s="1"/>
  <c r="BR853" i="1" a="1"/>
  <c r="BR853" i="1" s="1"/>
  <c r="BD841" i="1" a="1"/>
  <c r="BD841" i="1" s="1"/>
  <c r="BA841" i="1" a="1"/>
  <c r="BA841" i="1" s="1"/>
  <c r="BE841" i="1" a="1"/>
  <c r="BE841" i="1" s="1"/>
  <c r="BB841" i="1" a="1"/>
  <c r="BB841" i="1" s="1"/>
  <c r="BC841" i="1" a="1"/>
  <c r="BC841" i="1" s="1"/>
  <c r="CK752" i="1" a="1"/>
  <c r="CK752" i="1" s="1"/>
  <c r="CL752" i="1" a="1"/>
  <c r="CL752" i="1" s="1"/>
  <c r="CN752" i="1" a="1"/>
  <c r="CN752" i="1" s="1"/>
  <c r="CM752" i="1" a="1"/>
  <c r="CM752" i="1" s="1"/>
  <c r="BL998" i="1"/>
  <c r="BE992" i="1" a="1"/>
  <c r="BE992" i="1" s="1"/>
  <c r="BL990" i="1"/>
  <c r="BE984" i="1" a="1"/>
  <c r="BE984" i="1" s="1"/>
  <c r="BL982" i="1"/>
  <c r="BE976" i="1" a="1"/>
  <c r="BE976" i="1" s="1"/>
  <c r="BL974" i="1"/>
  <c r="BE968" i="1" a="1"/>
  <c r="BE968" i="1" s="1"/>
  <c r="BL966" i="1"/>
  <c r="BE960" i="1" a="1"/>
  <c r="BE960" i="1" s="1"/>
  <c r="BL958" i="1"/>
  <c r="BE952" i="1" a="1"/>
  <c r="BE952" i="1" s="1"/>
  <c r="BL950" i="1"/>
  <c r="CA947" i="1"/>
  <c r="AX947" i="1" s="1"/>
  <c r="AZ947" i="1" s="1"/>
  <c r="CN946" i="1" a="1"/>
  <c r="CN946" i="1" s="1"/>
  <c r="CL946" i="1" a="1"/>
  <c r="CL946" i="1" s="1"/>
  <c r="BQ945" i="1" a="1"/>
  <c r="BQ945" i="1" s="1"/>
  <c r="BO945" i="1" a="1"/>
  <c r="BO945" i="1" s="1"/>
  <c r="BS945" i="1" a="1"/>
  <c r="BS945" i="1" s="1"/>
  <c r="CM938" i="1" a="1"/>
  <c r="CM938" i="1" s="1"/>
  <c r="CN938" i="1" a="1"/>
  <c r="CN938" i="1" s="1"/>
  <c r="CK938" i="1" a="1"/>
  <c r="CK938" i="1" s="1"/>
  <c r="CL938" i="1" a="1"/>
  <c r="CL938" i="1" s="1"/>
  <c r="BQ931" i="1" a="1"/>
  <c r="BQ931" i="1" s="1"/>
  <c r="BR931" i="1" a="1"/>
  <c r="BR931" i="1" s="1"/>
  <c r="BO931" i="1" a="1"/>
  <c r="BO931" i="1" s="1"/>
  <c r="BS931" i="1" a="1"/>
  <c r="BS931" i="1" s="1"/>
  <c r="BP931" i="1" a="1"/>
  <c r="BP931" i="1" s="1"/>
  <c r="BD931" i="1" a="1"/>
  <c r="BD931" i="1" s="1"/>
  <c r="AY930" i="1"/>
  <c r="CB930" i="1"/>
  <c r="BO927" i="1" a="1"/>
  <c r="BO927" i="1" s="1"/>
  <c r="BS927" i="1" a="1"/>
  <c r="BS927" i="1" s="1"/>
  <c r="BP927" i="1" a="1"/>
  <c r="BP927" i="1" s="1"/>
  <c r="BQ927" i="1" a="1"/>
  <c r="BQ927" i="1" s="1"/>
  <c r="BR927" i="1" a="1"/>
  <c r="BR927" i="1" s="1"/>
  <c r="BB927" i="1" a="1"/>
  <c r="BB927" i="1" s="1"/>
  <c r="BD927" i="1" a="1"/>
  <c r="BD927" i="1" s="1"/>
  <c r="BA927" i="1" a="1"/>
  <c r="BA927" i="1" s="1"/>
  <c r="CM922" i="1" a="1"/>
  <c r="CM922" i="1" s="1"/>
  <c r="CN922" i="1" a="1"/>
  <c r="CN922" i="1" s="1"/>
  <c r="CK922" i="1" a="1"/>
  <c r="CK922" i="1" s="1"/>
  <c r="CL922" i="1" a="1"/>
  <c r="CL922" i="1" s="1"/>
  <c r="CK918" i="1" a="1"/>
  <c r="CK918" i="1" s="1"/>
  <c r="CL918" i="1" a="1"/>
  <c r="CL918" i="1" s="1"/>
  <c r="CM918" i="1" a="1"/>
  <c r="CM918" i="1" s="1"/>
  <c r="CN918" i="1" a="1"/>
  <c r="CN918" i="1" s="1"/>
  <c r="AY916" i="1"/>
  <c r="CB916" i="1"/>
  <c r="BM916" i="1"/>
  <c r="BL915" i="1"/>
  <c r="AY912" i="1"/>
  <c r="CB912" i="1"/>
  <c r="BM912" i="1"/>
  <c r="BL911" i="1"/>
  <c r="CA909" i="1"/>
  <c r="AX909" i="1" s="1"/>
  <c r="BM908" i="1"/>
  <c r="BL907" i="1"/>
  <c r="AY904" i="1"/>
  <c r="CB904" i="1"/>
  <c r="BD899" i="1" a="1"/>
  <c r="BD899" i="1" s="1"/>
  <c r="BA899" i="1" a="1"/>
  <c r="BA899" i="1" s="1"/>
  <c r="BE899" i="1" a="1"/>
  <c r="BE899" i="1" s="1"/>
  <c r="BB899" i="1" a="1"/>
  <c r="BB899" i="1" s="1"/>
  <c r="AY897" i="1"/>
  <c r="CB897" i="1"/>
  <c r="CB895" i="1"/>
  <c r="AY889" i="1"/>
  <c r="CB889" i="1"/>
  <c r="CL869" i="1" a="1"/>
  <c r="CL869" i="1" s="1"/>
  <c r="CM869" i="1" a="1"/>
  <c r="CM869" i="1" s="1"/>
  <c r="CN869" i="1" a="1"/>
  <c r="CN869" i="1" s="1"/>
  <c r="CK869" i="1" a="1"/>
  <c r="CK869" i="1" s="1"/>
  <c r="CM779" i="1" a="1"/>
  <c r="CM779" i="1" s="1"/>
  <c r="CN779" i="1" a="1"/>
  <c r="CN779" i="1" s="1"/>
  <c r="CK779" i="1" a="1"/>
  <c r="CK779" i="1" s="1"/>
  <c r="CL779" i="1" a="1"/>
  <c r="CL779" i="1" s="1"/>
  <c r="BC948" i="1" a="1"/>
  <c r="BC948" i="1" s="1"/>
  <c r="BE944" i="1" a="1"/>
  <c r="BE944" i="1" s="1"/>
  <c r="BA944" i="1" a="1"/>
  <c r="BA944" i="1" s="1"/>
  <c r="BD942" i="1" a="1"/>
  <c r="BD942" i="1" s="1"/>
  <c r="BC940" i="1" a="1"/>
  <c r="BC940" i="1" s="1"/>
  <c r="BB938" i="1" a="1"/>
  <c r="BB938" i="1" s="1"/>
  <c r="BE936" i="1" a="1"/>
  <c r="BE936" i="1" s="1"/>
  <c r="BA936" i="1" a="1"/>
  <c r="BA936" i="1" s="1"/>
  <c r="BL934" i="1"/>
  <c r="BD934" i="1" a="1"/>
  <c r="BD934" i="1" s="1"/>
  <c r="AY934" i="1"/>
  <c r="BQ933" i="1" a="1"/>
  <c r="BQ933" i="1" s="1"/>
  <c r="CM932" i="1" a="1"/>
  <c r="CM932" i="1" s="1"/>
  <c r="BC932" i="1" a="1"/>
  <c r="BC932" i="1" s="1"/>
  <c r="BB930" i="1" a="1"/>
  <c r="BB930" i="1" s="1"/>
  <c r="BS929" i="1" a="1"/>
  <c r="BS929" i="1" s="1"/>
  <c r="BO929" i="1" a="1"/>
  <c r="BO929" i="1" s="1"/>
  <c r="CK928" i="1" a="1"/>
  <c r="CK928" i="1" s="1"/>
  <c r="BE928" i="1" a="1"/>
  <c r="BE928" i="1" s="1"/>
  <c r="BA928" i="1" a="1"/>
  <c r="BA928" i="1" s="1"/>
  <c r="BL926" i="1"/>
  <c r="BD926" i="1" a="1"/>
  <c r="BD926" i="1" s="1"/>
  <c r="AY926" i="1"/>
  <c r="BQ925" i="1" a="1"/>
  <c r="BQ925" i="1" s="1"/>
  <c r="CM924" i="1" a="1"/>
  <c r="CM924" i="1" s="1"/>
  <c r="BC924" i="1" a="1"/>
  <c r="BC924" i="1" s="1"/>
  <c r="BB922" i="1" a="1"/>
  <c r="BB922" i="1" s="1"/>
  <c r="BS921" i="1" a="1"/>
  <c r="BS921" i="1" s="1"/>
  <c r="BO921" i="1" a="1"/>
  <c r="BO921" i="1" s="1"/>
  <c r="CK920" i="1" a="1"/>
  <c r="CK920" i="1" s="1"/>
  <c r="BE920" i="1" a="1"/>
  <c r="BE920" i="1" s="1"/>
  <c r="BA920" i="1" a="1"/>
  <c r="BA920" i="1" s="1"/>
  <c r="BL918" i="1"/>
  <c r="BD918" i="1" a="1"/>
  <c r="BD918" i="1" s="1"/>
  <c r="AY918" i="1"/>
  <c r="BQ917" i="1" a="1"/>
  <c r="BQ917" i="1" s="1"/>
  <c r="CM916" i="1" a="1"/>
  <c r="CM916" i="1" s="1"/>
  <c r="BC916" i="1" a="1"/>
  <c r="BC916" i="1" s="1"/>
  <c r="BB914" i="1" a="1"/>
  <c r="BB914" i="1" s="1"/>
  <c r="BS913" i="1" a="1"/>
  <c r="BS913" i="1" s="1"/>
  <c r="BO913" i="1" a="1"/>
  <c r="BO913" i="1" s="1"/>
  <c r="CK912" i="1" a="1"/>
  <c r="CK912" i="1" s="1"/>
  <c r="BE912" i="1" a="1"/>
  <c r="BE912" i="1" s="1"/>
  <c r="BA912" i="1" a="1"/>
  <c r="BA912" i="1" s="1"/>
  <c r="BL910" i="1"/>
  <c r="BD910" i="1" a="1"/>
  <c r="BD910" i="1" s="1"/>
  <c r="AY910" i="1"/>
  <c r="BQ909" i="1" a="1"/>
  <c r="BQ909" i="1" s="1"/>
  <c r="CM908" i="1" a="1"/>
  <c r="CM908" i="1" s="1"/>
  <c r="BC908" i="1" a="1"/>
  <c r="BC908" i="1" s="1"/>
  <c r="BB906" i="1" a="1"/>
  <c r="BB906" i="1" s="1"/>
  <c r="BS905" i="1" a="1"/>
  <c r="BS905" i="1" s="1"/>
  <c r="BO905" i="1" a="1"/>
  <c r="BO905" i="1" s="1"/>
  <c r="CK904" i="1" a="1"/>
  <c r="CK904" i="1" s="1"/>
  <c r="BE904" i="1" a="1"/>
  <c r="BE904" i="1" s="1"/>
  <c r="BA904" i="1" a="1"/>
  <c r="BA904" i="1" s="1"/>
  <c r="BL902" i="1"/>
  <c r="BD902" i="1" a="1"/>
  <c r="BD902" i="1" s="1"/>
  <c r="AY902" i="1"/>
  <c r="BQ901" i="1" a="1"/>
  <c r="BQ901" i="1" s="1"/>
  <c r="CM900" i="1" a="1"/>
  <c r="CM900" i="1" s="1"/>
  <c r="BC900" i="1" a="1"/>
  <c r="BC900" i="1" s="1"/>
  <c r="BP899" i="1" a="1"/>
  <c r="BP899" i="1" s="1"/>
  <c r="CL898" i="1" a="1"/>
  <c r="CL898" i="1" s="1"/>
  <c r="BB898" i="1" a="1"/>
  <c r="BB898" i="1" s="1"/>
  <c r="BS897" i="1" a="1"/>
  <c r="BS897" i="1" s="1"/>
  <c r="BO897" i="1" a="1"/>
  <c r="BO897" i="1" s="1"/>
  <c r="CK896" i="1" a="1"/>
  <c r="CK896" i="1" s="1"/>
  <c r="BE896" i="1" a="1"/>
  <c r="BE896" i="1" s="1"/>
  <c r="BA896" i="1" a="1"/>
  <c r="BA896" i="1" s="1"/>
  <c r="BL894" i="1"/>
  <c r="BD894" i="1" a="1"/>
  <c r="BD894" i="1" s="1"/>
  <c r="AY894" i="1"/>
  <c r="BQ893" i="1" a="1"/>
  <c r="BQ893" i="1" s="1"/>
  <c r="CM892" i="1" a="1"/>
  <c r="CM892" i="1" s="1"/>
  <c r="BC892" i="1" a="1"/>
  <c r="BC892" i="1" s="1"/>
  <c r="BP891" i="1" a="1"/>
  <c r="BP891" i="1" s="1"/>
  <c r="CL890" i="1" a="1"/>
  <c r="CL890" i="1" s="1"/>
  <c r="BB890" i="1" a="1"/>
  <c r="BB890" i="1" s="1"/>
  <c r="BS889" i="1" a="1"/>
  <c r="BS889" i="1" s="1"/>
  <c r="BO889" i="1" a="1"/>
  <c r="BO889" i="1" s="1"/>
  <c r="CK888" i="1" a="1"/>
  <c r="CK888" i="1" s="1"/>
  <c r="BE888" i="1" a="1"/>
  <c r="BE888" i="1" s="1"/>
  <c r="BA888" i="1" a="1"/>
  <c r="BA888" i="1" s="1"/>
  <c r="BD886" i="1" a="1"/>
  <c r="BD886" i="1" s="1"/>
  <c r="AY886" i="1"/>
  <c r="BQ885" i="1" a="1"/>
  <c r="BQ885" i="1" s="1"/>
  <c r="CM884" i="1" a="1"/>
  <c r="CM884" i="1" s="1"/>
  <c r="BC884" i="1" a="1"/>
  <c r="BC884" i="1" s="1"/>
  <c r="BP883" i="1" a="1"/>
  <c r="BP883" i="1" s="1"/>
  <c r="CL882" i="1" a="1"/>
  <c r="CL882" i="1" s="1"/>
  <c r="BB882" i="1" a="1"/>
  <c r="BB882" i="1" s="1"/>
  <c r="BS881" i="1" a="1"/>
  <c r="BS881" i="1" s="1"/>
  <c r="BO881" i="1" a="1"/>
  <c r="BO881" i="1" s="1"/>
  <c r="BC881" i="1" a="1"/>
  <c r="BC881" i="1" s="1"/>
  <c r="BR880" i="1" a="1"/>
  <c r="BR880" i="1" s="1"/>
  <c r="BO880" i="1" a="1"/>
  <c r="BO880" i="1" s="1"/>
  <c r="BD879" i="1" a="1"/>
  <c r="BD879" i="1" s="1"/>
  <c r="BS879" i="1" a="1"/>
  <c r="BS879" i="1" s="1"/>
  <c r="BL878" i="1"/>
  <c r="BA876" i="1" a="1"/>
  <c r="BA876" i="1" s="1"/>
  <c r="BE876" i="1" a="1"/>
  <c r="BE876" i="1" s="1"/>
  <c r="BQ872" i="1" a="1"/>
  <c r="BQ872" i="1" s="1"/>
  <c r="BR872" i="1" a="1"/>
  <c r="BR872" i="1" s="1"/>
  <c r="BO872" i="1" a="1"/>
  <c r="BO872" i="1" s="1"/>
  <c r="BS872" i="1" a="1"/>
  <c r="BS872" i="1" s="1"/>
  <c r="BL870" i="1"/>
  <c r="BD865" i="1" a="1"/>
  <c r="BD865" i="1" s="1"/>
  <c r="BA865" i="1" a="1"/>
  <c r="BA865" i="1" s="1"/>
  <c r="BE865" i="1" a="1"/>
  <c r="BE865" i="1" s="1"/>
  <c r="BB865" i="1" a="1"/>
  <c r="BB865" i="1" s="1"/>
  <c r="AY864" i="1"/>
  <c r="CB864" i="1"/>
  <c r="BO861" i="1" a="1"/>
  <c r="BO861" i="1" s="1"/>
  <c r="BS861" i="1" a="1"/>
  <c r="BS861" i="1" s="1"/>
  <c r="BP861" i="1" a="1"/>
  <c r="BP861" i="1" s="1"/>
  <c r="BQ861" i="1" a="1"/>
  <c r="BQ861" i="1" s="1"/>
  <c r="BR861" i="1" a="1"/>
  <c r="BR861" i="1" s="1"/>
  <c r="BD849" i="1" a="1"/>
  <c r="BD849" i="1" s="1"/>
  <c r="BA849" i="1" a="1"/>
  <c r="BA849" i="1" s="1"/>
  <c r="BE849" i="1" a="1"/>
  <c r="BE849" i="1" s="1"/>
  <c r="BB849" i="1" a="1"/>
  <c r="BB849" i="1" s="1"/>
  <c r="AY848" i="1"/>
  <c r="CB848" i="1"/>
  <c r="BL845" i="1"/>
  <c r="CB836" i="1"/>
  <c r="AY836" i="1"/>
  <c r="CA830" i="1"/>
  <c r="AX830" i="1" s="1"/>
  <c r="AY830" i="1"/>
  <c r="CB830" i="1"/>
  <c r="AY826" i="1"/>
  <c r="CB826" i="1"/>
  <c r="CK820" i="1" a="1"/>
  <c r="CK820" i="1" s="1"/>
  <c r="CL820" i="1" a="1"/>
  <c r="CL820" i="1" s="1"/>
  <c r="CM820" i="1" a="1"/>
  <c r="CM820" i="1" s="1"/>
  <c r="CN820" i="1" a="1"/>
  <c r="CN820" i="1" s="1"/>
  <c r="CL813" i="1" a="1"/>
  <c r="CL813" i="1" s="1"/>
  <c r="CK813" i="1" a="1"/>
  <c r="CK813" i="1" s="1"/>
  <c r="CM813" i="1" a="1"/>
  <c r="CM813" i="1" s="1"/>
  <c r="CN813" i="1" a="1"/>
  <c r="CN813" i="1" s="1"/>
  <c r="CA811" i="1"/>
  <c r="AX811" i="1" s="1"/>
  <c r="AZ811" i="1" s="1"/>
  <c r="BE929" i="1" a="1"/>
  <c r="BE929" i="1" s="1"/>
  <c r="BA929" i="1" a="1"/>
  <c r="BA929" i="1" s="1"/>
  <c r="BC925" i="1" a="1"/>
  <c r="BC925" i="1" s="1"/>
  <c r="BE921" i="1" a="1"/>
  <c r="BE921" i="1" s="1"/>
  <c r="BA921" i="1" a="1"/>
  <c r="BA921" i="1" s="1"/>
  <c r="BC917" i="1" a="1"/>
  <c r="BC917" i="1" s="1"/>
  <c r="BE913" i="1" a="1"/>
  <c r="BE913" i="1" s="1"/>
  <c r="BA913" i="1" a="1"/>
  <c r="BA913" i="1" s="1"/>
  <c r="BC909" i="1" a="1"/>
  <c r="BC909" i="1" s="1"/>
  <c r="BE905" i="1" a="1"/>
  <c r="BE905" i="1" s="1"/>
  <c r="BA905" i="1" a="1"/>
  <c r="BA905" i="1" s="1"/>
  <c r="BD903" i="1" a="1"/>
  <c r="BD903" i="1" s="1"/>
  <c r="BC901" i="1" a="1"/>
  <c r="BC901" i="1" s="1"/>
  <c r="BE897" i="1" a="1"/>
  <c r="BE897" i="1" s="1"/>
  <c r="BA897" i="1" a="1"/>
  <c r="BA897" i="1" s="1"/>
  <c r="BD895" i="1" a="1"/>
  <c r="BD895" i="1" s="1"/>
  <c r="BC893" i="1" a="1"/>
  <c r="BC893" i="1" s="1"/>
  <c r="BE889" i="1" a="1"/>
  <c r="BE889" i="1" s="1"/>
  <c r="BA889" i="1" a="1"/>
  <c r="BA889" i="1" s="1"/>
  <c r="BD887" i="1" a="1"/>
  <c r="BD887" i="1" s="1"/>
  <c r="BC885" i="1" a="1"/>
  <c r="BC885" i="1" s="1"/>
  <c r="CM879" i="1" a="1"/>
  <c r="CM879" i="1" s="1"/>
  <c r="BD873" i="1" a="1"/>
  <c r="BD873" i="1" s="1"/>
  <c r="BA873" i="1" a="1"/>
  <c r="BA873" i="1" s="1"/>
  <c r="BE873" i="1" a="1"/>
  <c r="BE873" i="1" s="1"/>
  <c r="BB873" i="1" a="1"/>
  <c r="BB873" i="1" s="1"/>
  <c r="AY871" i="1"/>
  <c r="CB871" i="1"/>
  <c r="CK868" i="1" a="1"/>
  <c r="CK868" i="1" s="1"/>
  <c r="CM868" i="1" a="1"/>
  <c r="CM868" i="1" s="1"/>
  <c r="AY867" i="1"/>
  <c r="BR866" i="1" a="1"/>
  <c r="BR866" i="1" s="1"/>
  <c r="BO866" i="1" a="1"/>
  <c r="BO866" i="1" s="1"/>
  <c r="BS866" i="1" a="1"/>
  <c r="BS866" i="1" s="1"/>
  <c r="BP866" i="1" a="1"/>
  <c r="BP866" i="1" s="1"/>
  <c r="BD866" i="1" a="1"/>
  <c r="BD866" i="1" s="1"/>
  <c r="BB866" i="1" a="1"/>
  <c r="BB866" i="1" s="1"/>
  <c r="BD857" i="1" a="1"/>
  <c r="BD857" i="1" s="1"/>
  <c r="BA857" i="1" a="1"/>
  <c r="BA857" i="1" s="1"/>
  <c r="BE857" i="1" a="1"/>
  <c r="BE857" i="1" s="1"/>
  <c r="BB857" i="1" a="1"/>
  <c r="BB857" i="1" s="1"/>
  <c r="AY856" i="1"/>
  <c r="CB856" i="1"/>
  <c r="BL853" i="1"/>
  <c r="CB844" i="1"/>
  <c r="AY844" i="1"/>
  <c r="CA840" i="1"/>
  <c r="AX840" i="1" s="1"/>
  <c r="AZ840" i="1" s="1"/>
  <c r="AY838" i="1"/>
  <c r="CB838" i="1"/>
  <c r="AY823" i="1"/>
  <c r="CB823" i="1"/>
  <c r="AY806" i="1"/>
  <c r="CB806" i="1"/>
  <c r="BO785" i="1" a="1"/>
  <c r="BO785" i="1" s="1"/>
  <c r="BS785" i="1" a="1"/>
  <c r="BS785" i="1" s="1"/>
  <c r="BP785" i="1" a="1"/>
  <c r="BP785" i="1" s="1"/>
  <c r="BR785" i="1" a="1"/>
  <c r="BR785" i="1" s="1"/>
  <c r="BQ785" i="1" a="1"/>
  <c r="BQ785" i="1" s="1"/>
  <c r="AY742" i="1"/>
  <c r="CB742" i="1"/>
  <c r="BC942" i="1" a="1"/>
  <c r="BC942" i="1" s="1"/>
  <c r="BE938" i="1" a="1"/>
  <c r="BE938" i="1" s="1"/>
  <c r="BA938" i="1" a="1"/>
  <c r="BA938" i="1" s="1"/>
  <c r="BC934" i="1" a="1"/>
  <c r="BC934" i="1" s="1"/>
  <c r="BP933" i="1" a="1"/>
  <c r="BP933" i="1" s="1"/>
  <c r="CL932" i="1" a="1"/>
  <c r="CL932" i="1" s="1"/>
  <c r="BE930" i="1" a="1"/>
  <c r="BE930" i="1" s="1"/>
  <c r="BA930" i="1" a="1"/>
  <c r="BA930" i="1" s="1"/>
  <c r="BR929" i="1" a="1"/>
  <c r="BR929" i="1" s="1"/>
  <c r="CN928" i="1" a="1"/>
  <c r="CN928" i="1" s="1"/>
  <c r="BC926" i="1" a="1"/>
  <c r="BC926" i="1" s="1"/>
  <c r="BP925" i="1" a="1"/>
  <c r="BP925" i="1" s="1"/>
  <c r="CL924" i="1" a="1"/>
  <c r="CL924" i="1" s="1"/>
  <c r="CB922" i="1"/>
  <c r="BE922" i="1" a="1"/>
  <c r="BE922" i="1" s="1"/>
  <c r="BA922" i="1" a="1"/>
  <c r="BA922" i="1" s="1"/>
  <c r="BR921" i="1" a="1"/>
  <c r="BR921" i="1" s="1"/>
  <c r="CN920" i="1" a="1"/>
  <c r="CN920" i="1" s="1"/>
  <c r="BC918" i="1" a="1"/>
  <c r="BC918" i="1" s="1"/>
  <c r="BP917" i="1" a="1"/>
  <c r="BP917" i="1" s="1"/>
  <c r="CL916" i="1" a="1"/>
  <c r="CL916" i="1" s="1"/>
  <c r="CB914" i="1"/>
  <c r="BE914" i="1" a="1"/>
  <c r="BE914" i="1" s="1"/>
  <c r="BA914" i="1" a="1"/>
  <c r="BA914" i="1" s="1"/>
  <c r="BR913" i="1" a="1"/>
  <c r="BR913" i="1" s="1"/>
  <c r="CN912" i="1" a="1"/>
  <c r="CN912" i="1" s="1"/>
  <c r="BC910" i="1" a="1"/>
  <c r="BC910" i="1" s="1"/>
  <c r="BP909" i="1" a="1"/>
  <c r="BP909" i="1" s="1"/>
  <c r="CL908" i="1" a="1"/>
  <c r="CL908" i="1" s="1"/>
  <c r="BB908" i="1" a="1"/>
  <c r="BB908" i="1" s="1"/>
  <c r="CB906" i="1"/>
  <c r="BE906" i="1" a="1"/>
  <c r="BE906" i="1" s="1"/>
  <c r="BA906" i="1" a="1"/>
  <c r="BA906" i="1" s="1"/>
  <c r="BR905" i="1" a="1"/>
  <c r="BR905" i="1" s="1"/>
  <c r="CN904" i="1" a="1"/>
  <c r="CN904" i="1" s="1"/>
  <c r="BC902" i="1" a="1"/>
  <c r="BC902" i="1" s="1"/>
  <c r="BP901" i="1" a="1"/>
  <c r="BP901" i="1" s="1"/>
  <c r="CL900" i="1" a="1"/>
  <c r="CL900" i="1" s="1"/>
  <c r="BB900" i="1" a="1"/>
  <c r="BB900" i="1" s="1"/>
  <c r="BS899" i="1" a="1"/>
  <c r="BS899" i="1" s="1"/>
  <c r="BO899" i="1" a="1"/>
  <c r="BO899" i="1" s="1"/>
  <c r="CK898" i="1" a="1"/>
  <c r="CK898" i="1" s="1"/>
  <c r="CB898" i="1"/>
  <c r="BE898" i="1" a="1"/>
  <c r="BE898" i="1" s="1"/>
  <c r="BA898" i="1" a="1"/>
  <c r="BA898" i="1" s="1"/>
  <c r="BR897" i="1" a="1"/>
  <c r="BR897" i="1" s="1"/>
  <c r="CN896" i="1" a="1"/>
  <c r="CN896" i="1" s="1"/>
  <c r="BD896" i="1" a="1"/>
  <c r="BD896" i="1" s="1"/>
  <c r="BC894" i="1" a="1"/>
  <c r="BC894" i="1" s="1"/>
  <c r="BP893" i="1" a="1"/>
  <c r="BP893" i="1" s="1"/>
  <c r="CL892" i="1" a="1"/>
  <c r="CL892" i="1" s="1"/>
  <c r="BB892" i="1" a="1"/>
  <c r="BB892" i="1" s="1"/>
  <c r="BS891" i="1" a="1"/>
  <c r="BS891" i="1" s="1"/>
  <c r="BO891" i="1" a="1"/>
  <c r="BO891" i="1" s="1"/>
  <c r="CK890" i="1" a="1"/>
  <c r="CK890" i="1" s="1"/>
  <c r="CB890" i="1"/>
  <c r="BE890" i="1" a="1"/>
  <c r="BE890" i="1" s="1"/>
  <c r="BA890" i="1" a="1"/>
  <c r="BA890" i="1" s="1"/>
  <c r="BR889" i="1" a="1"/>
  <c r="BR889" i="1" s="1"/>
  <c r="CN888" i="1" a="1"/>
  <c r="CN888" i="1" s="1"/>
  <c r="BD888" i="1" a="1"/>
  <c r="BD888" i="1" s="1"/>
  <c r="BC886" i="1" a="1"/>
  <c r="BC886" i="1" s="1"/>
  <c r="BP885" i="1" a="1"/>
  <c r="BP885" i="1" s="1"/>
  <c r="CL884" i="1" a="1"/>
  <c r="CL884" i="1" s="1"/>
  <c r="BB884" i="1" a="1"/>
  <c r="BB884" i="1" s="1"/>
  <c r="BS883" i="1" a="1"/>
  <c r="BS883" i="1" s="1"/>
  <c r="BO883" i="1" a="1"/>
  <c r="BO883" i="1" s="1"/>
  <c r="CK882" i="1" a="1"/>
  <c r="CK882" i="1" s="1"/>
  <c r="CB882" i="1"/>
  <c r="BE882" i="1" a="1"/>
  <c r="BE882" i="1" s="1"/>
  <c r="BA882" i="1" a="1"/>
  <c r="BA882" i="1" s="1"/>
  <c r="BR881" i="1" a="1"/>
  <c r="BR881" i="1" s="1"/>
  <c r="BB881" i="1" a="1"/>
  <c r="BB881" i="1" s="1"/>
  <c r="BS880" i="1" a="1"/>
  <c r="BS880" i="1" s="1"/>
  <c r="BL880" i="1"/>
  <c r="CL879" i="1" a="1"/>
  <c r="CL879" i="1" s="1"/>
  <c r="BR879" i="1" a="1"/>
  <c r="BR879" i="1" s="1"/>
  <c r="CL877" i="1" a="1"/>
  <c r="CL877" i="1" s="1"/>
  <c r="CM877" i="1" a="1"/>
  <c r="CM877" i="1" s="1"/>
  <c r="CN877" i="1" a="1"/>
  <c r="CN877" i="1" s="1"/>
  <c r="BR877" i="1" a="1"/>
  <c r="BR877" i="1" s="1"/>
  <c r="CN876" i="1" a="1"/>
  <c r="CN876" i="1" s="1"/>
  <c r="BR874" i="1" a="1"/>
  <c r="BR874" i="1" s="1"/>
  <c r="BO874" i="1" a="1"/>
  <c r="BO874" i="1" s="1"/>
  <c r="BS874" i="1" a="1"/>
  <c r="BS874" i="1" s="1"/>
  <c r="BP874" i="1" a="1"/>
  <c r="BP874" i="1" s="1"/>
  <c r="BD874" i="1" a="1"/>
  <c r="BD874" i="1" s="1"/>
  <c r="BL869" i="1"/>
  <c r="CA864" i="1"/>
  <c r="AX864" i="1" s="1"/>
  <c r="AY862" i="1"/>
  <c r="AZ862" i="1" s="1"/>
  <c r="CB862" i="1"/>
  <c r="BY862" i="1" s="1"/>
  <c r="CK860" i="1" a="1"/>
  <c r="CK860" i="1" s="1"/>
  <c r="CL860" i="1" a="1"/>
  <c r="CL860" i="1" s="1"/>
  <c r="CM860" i="1" a="1"/>
  <c r="CM860" i="1" s="1"/>
  <c r="CN860" i="1" a="1"/>
  <c r="CN860" i="1" s="1"/>
  <c r="CB852" i="1"/>
  <c r="AY852" i="1"/>
  <c r="AY846" i="1"/>
  <c r="CB846" i="1"/>
  <c r="AY834" i="1"/>
  <c r="CB834" i="1"/>
  <c r="CK828" i="1" a="1"/>
  <c r="CK828" i="1" s="1"/>
  <c r="CL828" i="1" a="1"/>
  <c r="CL828" i="1" s="1"/>
  <c r="CM828" i="1" a="1"/>
  <c r="CM828" i="1" s="1"/>
  <c r="CN828" i="1" a="1"/>
  <c r="CN828" i="1" s="1"/>
  <c r="CA826" i="1"/>
  <c r="BO821" i="1" a="1"/>
  <c r="BO821" i="1" s="1"/>
  <c r="BS821" i="1" a="1"/>
  <c r="BS821" i="1" s="1"/>
  <c r="BP821" i="1" a="1"/>
  <c r="BP821" i="1" s="1"/>
  <c r="BQ821" i="1" a="1"/>
  <c r="BQ821" i="1" s="1"/>
  <c r="BR821" i="1" a="1"/>
  <c r="BR821" i="1" s="1"/>
  <c r="AY814" i="1"/>
  <c r="CB814" i="1"/>
  <c r="AY804" i="1"/>
  <c r="CB804" i="1"/>
  <c r="BD749" i="1" a="1"/>
  <c r="BD749" i="1" s="1"/>
  <c r="BA749" i="1" a="1"/>
  <c r="BA749" i="1" s="1"/>
  <c r="BE749" i="1" a="1"/>
  <c r="BE749" i="1" s="1"/>
  <c r="BB749" i="1" a="1"/>
  <c r="BB749" i="1" s="1"/>
  <c r="BC749" i="1" a="1"/>
  <c r="BC749" i="1" s="1"/>
  <c r="BO744" i="1" a="1"/>
  <c r="BO744" i="1" s="1"/>
  <c r="BS744" i="1" a="1"/>
  <c r="BS744" i="1" s="1"/>
  <c r="BQ744" i="1" a="1"/>
  <c r="BQ744" i="1" s="1"/>
  <c r="BP744" i="1" a="1"/>
  <c r="BP744" i="1" s="1"/>
  <c r="BR744" i="1" a="1"/>
  <c r="BR744" i="1" s="1"/>
  <c r="BC903" i="1" a="1"/>
  <c r="BC903" i="1" s="1"/>
  <c r="BC895" i="1" a="1"/>
  <c r="BC895" i="1" s="1"/>
  <c r="BC887" i="1" a="1"/>
  <c r="BC887" i="1" s="1"/>
  <c r="CM871" i="1" a="1"/>
  <c r="CM871" i="1" s="1"/>
  <c r="CN871" i="1" a="1"/>
  <c r="CN871" i="1" s="1"/>
  <c r="CK871" i="1" a="1"/>
  <c r="CK871" i="1" s="1"/>
  <c r="BO869" i="1" a="1"/>
  <c r="BO869" i="1" s="1"/>
  <c r="BS869" i="1" a="1"/>
  <c r="BS869" i="1" s="1"/>
  <c r="BQ869" i="1" a="1"/>
  <c r="BQ869" i="1" s="1"/>
  <c r="AY854" i="1"/>
  <c r="CB854" i="1"/>
  <c r="AY842" i="1"/>
  <c r="CB842" i="1"/>
  <c r="CK836" i="1" a="1"/>
  <c r="CK836" i="1" s="1"/>
  <c r="CL836" i="1" a="1"/>
  <c r="CL836" i="1" s="1"/>
  <c r="CM836" i="1" a="1"/>
  <c r="CM836" i="1" s="1"/>
  <c r="CN836" i="1" a="1"/>
  <c r="CN836" i="1" s="1"/>
  <c r="AY831" i="1"/>
  <c r="CB831" i="1"/>
  <c r="BB810" i="1" a="1"/>
  <c r="BB810" i="1" s="1"/>
  <c r="BA810" i="1" a="1"/>
  <c r="BA810" i="1" s="1"/>
  <c r="BE810" i="1" a="1"/>
  <c r="BE810" i="1" s="1"/>
  <c r="BC810" i="1" a="1"/>
  <c r="BC810" i="1" s="1"/>
  <c r="BD810" i="1" a="1"/>
  <c r="BD810" i="1" s="1"/>
  <c r="AY763" i="1"/>
  <c r="CB763" i="1"/>
  <c r="AY750" i="1"/>
  <c r="CB750" i="1"/>
  <c r="CL728" i="1" a="1"/>
  <c r="CL728" i="1" s="1"/>
  <c r="CM728" i="1" a="1"/>
  <c r="CM728" i="1" s="1"/>
  <c r="CN728" i="1" a="1"/>
  <c r="CN728" i="1" s="1"/>
  <c r="CK728" i="1" a="1"/>
  <c r="CK728" i="1" s="1"/>
  <c r="BE948" i="1" a="1"/>
  <c r="BE948" i="1" s="1"/>
  <c r="BE940" i="1" a="1"/>
  <c r="BE940" i="1" s="1"/>
  <c r="BL938" i="1"/>
  <c r="BD938" i="1" a="1"/>
  <c r="BD938" i="1" s="1"/>
  <c r="BS933" i="1" a="1"/>
  <c r="BS933" i="1" s="1"/>
  <c r="BO933" i="1" a="1"/>
  <c r="BO933" i="1" s="1"/>
  <c r="CK932" i="1" a="1"/>
  <c r="CK932" i="1" s="1"/>
  <c r="BE932" i="1" a="1"/>
  <c r="BE932" i="1" s="1"/>
  <c r="BL930" i="1"/>
  <c r="BD930" i="1" a="1"/>
  <c r="BD930" i="1" s="1"/>
  <c r="BQ929" i="1" a="1"/>
  <c r="BQ929" i="1" s="1"/>
  <c r="CM928" i="1" a="1"/>
  <c r="CM928" i="1" s="1"/>
  <c r="BS925" i="1" a="1"/>
  <c r="BS925" i="1" s="1"/>
  <c r="BO925" i="1" a="1"/>
  <c r="BO925" i="1" s="1"/>
  <c r="CK924" i="1" a="1"/>
  <c r="CK924" i="1" s="1"/>
  <c r="BE924" i="1" a="1"/>
  <c r="BE924" i="1" s="1"/>
  <c r="BL922" i="1"/>
  <c r="BD922" i="1" a="1"/>
  <c r="BD922" i="1" s="1"/>
  <c r="BQ921" i="1" a="1"/>
  <c r="BQ921" i="1" s="1"/>
  <c r="CM920" i="1" a="1"/>
  <c r="CM920" i="1" s="1"/>
  <c r="BS917" i="1" a="1"/>
  <c r="BS917" i="1" s="1"/>
  <c r="BO917" i="1" a="1"/>
  <c r="BO917" i="1" s="1"/>
  <c r="CK916" i="1" a="1"/>
  <c r="CK916" i="1" s="1"/>
  <c r="BE916" i="1" a="1"/>
  <c r="BE916" i="1" s="1"/>
  <c r="BL914" i="1"/>
  <c r="BD914" i="1" a="1"/>
  <c r="BD914" i="1" s="1"/>
  <c r="BQ913" i="1" a="1"/>
  <c r="BQ913" i="1" s="1"/>
  <c r="CM912" i="1" a="1"/>
  <c r="CM912" i="1" s="1"/>
  <c r="BS909" i="1" a="1"/>
  <c r="BS909" i="1" s="1"/>
  <c r="BO909" i="1" a="1"/>
  <c r="BO909" i="1" s="1"/>
  <c r="CK908" i="1" a="1"/>
  <c r="CK908" i="1" s="1"/>
  <c r="BE908" i="1" a="1"/>
  <c r="BE908" i="1" s="1"/>
  <c r="BL906" i="1"/>
  <c r="BD906" i="1" a="1"/>
  <c r="BD906" i="1" s="1"/>
  <c r="BQ905" i="1" a="1"/>
  <c r="BQ905" i="1" s="1"/>
  <c r="CM904" i="1" a="1"/>
  <c r="CM904" i="1" s="1"/>
  <c r="BS901" i="1" a="1"/>
  <c r="BS901" i="1" s="1"/>
  <c r="BO901" i="1" a="1"/>
  <c r="BO901" i="1" s="1"/>
  <c r="CK900" i="1" a="1"/>
  <c r="CK900" i="1" s="1"/>
  <c r="CB900" i="1"/>
  <c r="BE900" i="1" a="1"/>
  <c r="BE900" i="1" s="1"/>
  <c r="BR899" i="1" a="1"/>
  <c r="BR899" i="1" s="1"/>
  <c r="CN898" i="1" a="1"/>
  <c r="CN898" i="1" s="1"/>
  <c r="BD898" i="1" a="1"/>
  <c r="BD898" i="1" s="1"/>
  <c r="BQ897" i="1" a="1"/>
  <c r="BQ897" i="1" s="1"/>
  <c r="CM896" i="1" a="1"/>
  <c r="CM896" i="1" s="1"/>
  <c r="BS893" i="1" a="1"/>
  <c r="BS893" i="1" s="1"/>
  <c r="BO893" i="1" a="1"/>
  <c r="BO893" i="1" s="1"/>
  <c r="CK892" i="1" a="1"/>
  <c r="CK892" i="1" s="1"/>
  <c r="CB892" i="1"/>
  <c r="BE892" i="1" a="1"/>
  <c r="BE892" i="1" s="1"/>
  <c r="BR891" i="1" a="1"/>
  <c r="BR891" i="1" s="1"/>
  <c r="CN890" i="1" a="1"/>
  <c r="CN890" i="1" s="1"/>
  <c r="BD890" i="1" a="1"/>
  <c r="BD890" i="1" s="1"/>
  <c r="BQ889" i="1" a="1"/>
  <c r="BQ889" i="1" s="1"/>
  <c r="CM888" i="1" a="1"/>
  <c r="CM888" i="1" s="1"/>
  <c r="BC888" i="1" a="1"/>
  <c r="BC888" i="1" s="1"/>
  <c r="BB886" i="1" a="1"/>
  <c r="BB886" i="1" s="1"/>
  <c r="BS885" i="1" a="1"/>
  <c r="BS885" i="1" s="1"/>
  <c r="BO885" i="1" a="1"/>
  <c r="BO885" i="1" s="1"/>
  <c r="CK884" i="1" a="1"/>
  <c r="CK884" i="1" s="1"/>
  <c r="CB884" i="1"/>
  <c r="BE884" i="1" a="1"/>
  <c r="BE884" i="1" s="1"/>
  <c r="BA884" i="1" a="1"/>
  <c r="BA884" i="1" s="1"/>
  <c r="BR883" i="1" a="1"/>
  <c r="BR883" i="1" s="1"/>
  <c r="CN882" i="1" a="1"/>
  <c r="CN882" i="1" s="1"/>
  <c r="BD882" i="1" a="1"/>
  <c r="BD882" i="1" s="1"/>
  <c r="BQ881" i="1" a="1"/>
  <c r="BQ881" i="1" s="1"/>
  <c r="CK879" i="1" a="1"/>
  <c r="CK879" i="1" s="1"/>
  <c r="CB879" i="1"/>
  <c r="BL877" i="1"/>
  <c r="CL876" i="1" a="1"/>
  <c r="CL876" i="1" s="1"/>
  <c r="BL874" i="1"/>
  <c r="AY873" i="1"/>
  <c r="CB873" i="1"/>
  <c r="BC873" i="1" a="1"/>
  <c r="BC873" i="1" s="1"/>
  <c r="BP870" i="1" a="1"/>
  <c r="BP870" i="1" s="1"/>
  <c r="BQ870" i="1" a="1"/>
  <c r="BQ870" i="1" s="1"/>
  <c r="BR870" i="1" a="1"/>
  <c r="BR870" i="1" s="1"/>
  <c r="BB870" i="1" a="1"/>
  <c r="BB870" i="1" s="1"/>
  <c r="BD870" i="1" a="1"/>
  <c r="BD870" i="1" s="1"/>
  <c r="CB866" i="1"/>
  <c r="BQ866" i="1" a="1"/>
  <c r="BQ866" i="1" s="1"/>
  <c r="AY850" i="1"/>
  <c r="CB850" i="1"/>
  <c r="BC849" i="1" a="1"/>
  <c r="BC849" i="1" s="1"/>
  <c r="CK844" i="1" a="1"/>
  <c r="CK844" i="1" s="1"/>
  <c r="CL844" i="1" a="1"/>
  <c r="CL844" i="1" s="1"/>
  <c r="CM844" i="1" a="1"/>
  <c r="CM844" i="1" s="1"/>
  <c r="CN844" i="1" a="1"/>
  <c r="CN844" i="1" s="1"/>
  <c r="AY839" i="1"/>
  <c r="CB839" i="1"/>
  <c r="BO829" i="1" a="1"/>
  <c r="BO829" i="1" s="1"/>
  <c r="BS829" i="1" a="1"/>
  <c r="BS829" i="1" s="1"/>
  <c r="BP829" i="1" a="1"/>
  <c r="BP829" i="1" s="1"/>
  <c r="BQ829" i="1" a="1"/>
  <c r="BQ829" i="1" s="1"/>
  <c r="BR829" i="1" a="1"/>
  <c r="BR829" i="1" s="1"/>
  <c r="BD825" i="1" a="1"/>
  <c r="BD825" i="1" s="1"/>
  <c r="BA825" i="1" a="1"/>
  <c r="BA825" i="1" s="1"/>
  <c r="BE825" i="1" a="1"/>
  <c r="BE825" i="1" s="1"/>
  <c r="BB825" i="1" a="1"/>
  <c r="BB825" i="1" s="1"/>
  <c r="AY824" i="1"/>
  <c r="CB824" i="1"/>
  <c r="BL821" i="1"/>
  <c r="BQ816" i="1" a="1"/>
  <c r="BQ816" i="1" s="1"/>
  <c r="BP816" i="1" a="1"/>
  <c r="BP816" i="1" s="1"/>
  <c r="BR816" i="1" a="1"/>
  <c r="BR816" i="1" s="1"/>
  <c r="BS816" i="1" a="1"/>
  <c r="BS816" i="1" s="1"/>
  <c r="AY774" i="1"/>
  <c r="CB774" i="1"/>
  <c r="CK760" i="1" a="1"/>
  <c r="CK760" i="1" s="1"/>
  <c r="CL760" i="1" a="1"/>
  <c r="CL760" i="1" s="1"/>
  <c r="CN760" i="1" a="1"/>
  <c r="CN760" i="1" s="1"/>
  <c r="CM760" i="1" a="1"/>
  <c r="CM760" i="1" s="1"/>
  <c r="BL756" i="1"/>
  <c r="BE925" i="1" a="1"/>
  <c r="BE925" i="1" s="1"/>
  <c r="BE917" i="1" a="1"/>
  <c r="BE917" i="1" s="1"/>
  <c r="BE909" i="1" a="1"/>
  <c r="BE909" i="1" s="1"/>
  <c r="BE901" i="1" a="1"/>
  <c r="BE901" i="1" s="1"/>
  <c r="BM900" i="1"/>
  <c r="BL899" i="1"/>
  <c r="BE893" i="1" a="1"/>
  <c r="BE893" i="1" s="1"/>
  <c r="BM892" i="1"/>
  <c r="BL891" i="1"/>
  <c r="BE885" i="1" a="1"/>
  <c r="BE885" i="1" s="1"/>
  <c r="BM884" i="1"/>
  <c r="BL883" i="1"/>
  <c r="BA881" i="1" a="1"/>
  <c r="BA881" i="1" s="1"/>
  <c r="BE881" i="1" a="1"/>
  <c r="BE881" i="1" s="1"/>
  <c r="BP878" i="1" a="1"/>
  <c r="BP878" i="1" s="1"/>
  <c r="BQ878" i="1" a="1"/>
  <c r="BQ878" i="1" s="1"/>
  <c r="BR878" i="1" a="1"/>
  <c r="BR878" i="1" s="1"/>
  <c r="BO877" i="1" a="1"/>
  <c r="BO877" i="1" s="1"/>
  <c r="BS877" i="1" a="1"/>
  <c r="BS877" i="1" s="1"/>
  <c r="BR869" i="1" a="1"/>
  <c r="BR869" i="1" s="1"/>
  <c r="BE866" i="1" a="1"/>
  <c r="BE866" i="1" s="1"/>
  <c r="BL866" i="1"/>
  <c r="CN865" i="1" a="1"/>
  <c r="CN865" i="1" s="1"/>
  <c r="CK865" i="1" a="1"/>
  <c r="CK865" i="1" s="1"/>
  <c r="CL865" i="1" a="1"/>
  <c r="CL865" i="1" s="1"/>
  <c r="AY863" i="1"/>
  <c r="CB863" i="1"/>
  <c r="AY858" i="1"/>
  <c r="CB858" i="1"/>
  <c r="BC857" i="1" a="1"/>
  <c r="BC857" i="1" s="1"/>
  <c r="CK852" i="1" a="1"/>
  <c r="CK852" i="1" s="1"/>
  <c r="CL852" i="1" a="1"/>
  <c r="CL852" i="1" s="1"/>
  <c r="CM852" i="1" a="1"/>
  <c r="CM852" i="1" s="1"/>
  <c r="CN852" i="1" a="1"/>
  <c r="CN852" i="1" s="1"/>
  <c r="AY847" i="1"/>
  <c r="CB847" i="1"/>
  <c r="CA842" i="1"/>
  <c r="BO837" i="1" a="1"/>
  <c r="BO837" i="1" s="1"/>
  <c r="BS837" i="1" a="1"/>
  <c r="BS837" i="1" s="1"/>
  <c r="BP837" i="1" a="1"/>
  <c r="BP837" i="1" s="1"/>
  <c r="BQ837" i="1" a="1"/>
  <c r="BQ837" i="1" s="1"/>
  <c r="BR837" i="1" a="1"/>
  <c r="BR837" i="1" s="1"/>
  <c r="CB820" i="1"/>
  <c r="AY820" i="1"/>
  <c r="CB803" i="1"/>
  <c r="AY803" i="1"/>
  <c r="AY790" i="1"/>
  <c r="CB790" i="1"/>
  <c r="BQ756" i="1" a="1"/>
  <c r="BQ756" i="1" s="1"/>
  <c r="BR756" i="1" a="1"/>
  <c r="BR756" i="1" s="1"/>
  <c r="BO756" i="1" a="1"/>
  <c r="BO756" i="1" s="1"/>
  <c r="BS756" i="1" a="1"/>
  <c r="BS756" i="1" s="1"/>
  <c r="BP756" i="1" a="1"/>
  <c r="BP756" i="1" s="1"/>
  <c r="BE886" i="1" a="1"/>
  <c r="BE886" i="1" s="1"/>
  <c r="BP879" i="1" a="1"/>
  <c r="BP879" i="1" s="1"/>
  <c r="BO879" i="1" a="1"/>
  <c r="BO879" i="1" s="1"/>
  <c r="BO878" i="1" a="1"/>
  <c r="BO878" i="1" s="1"/>
  <c r="BC876" i="1" a="1"/>
  <c r="BC876" i="1" s="1"/>
  <c r="CA874" i="1"/>
  <c r="BB874" i="1" a="1"/>
  <c r="BB874" i="1" s="1"/>
  <c r="CN873" i="1" a="1"/>
  <c r="CN873" i="1" s="1"/>
  <c r="CK873" i="1" a="1"/>
  <c r="CK873" i="1" s="1"/>
  <c r="CL873" i="1" a="1"/>
  <c r="CL873" i="1" s="1"/>
  <c r="CA872" i="1"/>
  <c r="AX872" i="1" s="1"/>
  <c r="AZ872" i="1" s="1"/>
  <c r="BS870" i="1" a="1"/>
  <c r="BS870" i="1" s="1"/>
  <c r="BP869" i="1" a="1"/>
  <c r="BP869" i="1" s="1"/>
  <c r="BL861" i="1"/>
  <c r="AY855" i="1"/>
  <c r="CB855" i="1"/>
  <c r="BO845" i="1" a="1"/>
  <c r="BO845" i="1" s="1"/>
  <c r="BS845" i="1" a="1"/>
  <c r="BS845" i="1" s="1"/>
  <c r="BP845" i="1" a="1"/>
  <c r="BP845" i="1" s="1"/>
  <c r="BQ845" i="1" a="1"/>
  <c r="BQ845" i="1" s="1"/>
  <c r="BR845" i="1" a="1"/>
  <c r="BR845" i="1" s="1"/>
  <c r="BD833" i="1" a="1"/>
  <c r="BD833" i="1" s="1"/>
  <c r="BA833" i="1" a="1"/>
  <c r="BA833" i="1" s="1"/>
  <c r="BE833" i="1" a="1"/>
  <c r="BE833" i="1" s="1"/>
  <c r="BB833" i="1" a="1"/>
  <c r="BB833" i="1" s="1"/>
  <c r="AY832" i="1"/>
  <c r="CB832" i="1"/>
  <c r="BL829" i="1"/>
  <c r="CA824" i="1"/>
  <c r="AX824" i="1" s="1"/>
  <c r="AY822" i="1"/>
  <c r="CB822" i="1"/>
  <c r="BE818" i="1" a="1"/>
  <c r="BE818" i="1" s="1"/>
  <c r="BA818" i="1" a="1"/>
  <c r="BA818" i="1" s="1"/>
  <c r="BB818" i="1" a="1"/>
  <c r="BB818" i="1" s="1"/>
  <c r="BC818" i="1" a="1"/>
  <c r="BC818" i="1" s="1"/>
  <c r="AY809" i="1"/>
  <c r="CB809" i="1"/>
  <c r="AY787" i="1"/>
  <c r="CB787" i="1"/>
  <c r="BA776" i="1" a="1"/>
  <c r="BA776" i="1" s="1"/>
  <c r="BE776" i="1" a="1"/>
  <c r="BE776" i="1" s="1"/>
  <c r="BB776" i="1" a="1"/>
  <c r="BB776" i="1" s="1"/>
  <c r="BD776" i="1" a="1"/>
  <c r="BD776" i="1" s="1"/>
  <c r="BC776" i="1" a="1"/>
  <c r="BC776" i="1" s="1"/>
  <c r="BL769" i="1"/>
  <c r="BE862" i="1" a="1"/>
  <c r="BE862" i="1" s="1"/>
  <c r="BA862" i="1" a="1"/>
  <c r="BA862" i="1" s="1"/>
  <c r="BC858" i="1" a="1"/>
  <c r="BC858" i="1" s="1"/>
  <c r="BE854" i="1" a="1"/>
  <c r="BE854" i="1" s="1"/>
  <c r="BA854" i="1" a="1"/>
  <c r="BA854" i="1" s="1"/>
  <c r="BC850" i="1" a="1"/>
  <c r="BC850" i="1" s="1"/>
  <c r="BE846" i="1" a="1"/>
  <c r="BE846" i="1" s="1"/>
  <c r="BA846" i="1" a="1"/>
  <c r="BA846" i="1" s="1"/>
  <c r="BC842" i="1" a="1"/>
  <c r="BC842" i="1" s="1"/>
  <c r="BE838" i="1" a="1"/>
  <c r="BE838" i="1" s="1"/>
  <c r="BA838" i="1" a="1"/>
  <c r="BA838" i="1" s="1"/>
  <c r="BC834" i="1" a="1"/>
  <c r="BC834" i="1" s="1"/>
  <c r="BE830" i="1" a="1"/>
  <c r="BE830" i="1" s="1"/>
  <c r="BA830" i="1" a="1"/>
  <c r="BA830" i="1" s="1"/>
  <c r="BC826" i="1" a="1"/>
  <c r="BC826" i="1" s="1"/>
  <c r="BE822" i="1" a="1"/>
  <c r="BE822" i="1" s="1"/>
  <c r="BA822" i="1" a="1"/>
  <c r="BA822" i="1" s="1"/>
  <c r="BS818" i="1" a="1"/>
  <c r="BS818" i="1" s="1"/>
  <c r="BL816" i="1"/>
  <c r="BP813" i="1" a="1"/>
  <c r="BP813" i="1" s="1"/>
  <c r="BA811" i="1" a="1"/>
  <c r="BA811" i="1" s="1"/>
  <c r="BE811" i="1" a="1"/>
  <c r="BE811" i="1" s="1"/>
  <c r="BB809" i="1" a="1"/>
  <c r="BB809" i="1" s="1"/>
  <c r="CK808" i="1" a="1"/>
  <c r="CK808" i="1" s="1"/>
  <c r="CL808" i="1" a="1"/>
  <c r="CL808" i="1" s="1"/>
  <c r="CN808" i="1" a="1"/>
  <c r="CN808" i="1" s="1"/>
  <c r="BQ805" i="1" a="1"/>
  <c r="BQ805" i="1" s="1"/>
  <c r="BR805" i="1" a="1"/>
  <c r="BR805" i="1" s="1"/>
  <c r="BP805" i="1" a="1"/>
  <c r="BP805" i="1" s="1"/>
  <c r="BB805" i="1" a="1"/>
  <c r="BB805" i="1" s="1"/>
  <c r="BE805" i="1" a="1"/>
  <c r="BE805" i="1" s="1"/>
  <c r="CM803" i="1" a="1"/>
  <c r="CM803" i="1" s="1"/>
  <c r="BO801" i="1" a="1"/>
  <c r="BO801" i="1" s="1"/>
  <c r="BS801" i="1" a="1"/>
  <c r="BS801" i="1" s="1"/>
  <c r="BP801" i="1" a="1"/>
  <c r="BP801" i="1" s="1"/>
  <c r="BR801" i="1" a="1"/>
  <c r="BR801" i="1" s="1"/>
  <c r="CB800" i="1"/>
  <c r="AY800" i="1"/>
  <c r="BR799" i="1" a="1"/>
  <c r="BR799" i="1" s="1"/>
  <c r="BO799" i="1" a="1"/>
  <c r="BO799" i="1" s="1"/>
  <c r="BS799" i="1" a="1"/>
  <c r="BS799" i="1" s="1"/>
  <c r="BQ799" i="1" a="1"/>
  <c r="BQ799" i="1" s="1"/>
  <c r="CK792" i="1" a="1"/>
  <c r="CK792" i="1" s="1"/>
  <c r="CL792" i="1" a="1"/>
  <c r="CL792" i="1" s="1"/>
  <c r="CN792" i="1" a="1"/>
  <c r="CN792" i="1" s="1"/>
  <c r="BM789" i="1"/>
  <c r="BA784" i="1" a="1"/>
  <c r="BA784" i="1" s="1"/>
  <c r="BE784" i="1" a="1"/>
  <c r="BE784" i="1" s="1"/>
  <c r="BB784" i="1" a="1"/>
  <c r="BB784" i="1" s="1"/>
  <c r="BD784" i="1" a="1"/>
  <c r="BD784" i="1" s="1"/>
  <c r="CA774" i="1"/>
  <c r="CM771" i="1" a="1"/>
  <c r="CM771" i="1" s="1"/>
  <c r="CN771" i="1" a="1"/>
  <c r="CN771" i="1" s="1"/>
  <c r="CK771" i="1" a="1"/>
  <c r="CK771" i="1" s="1"/>
  <c r="BA768" i="1" a="1"/>
  <c r="BA768" i="1" s="1"/>
  <c r="BE768" i="1" a="1"/>
  <c r="BE768" i="1" s="1"/>
  <c r="BB768" i="1" a="1"/>
  <c r="BB768" i="1" s="1"/>
  <c r="BD768" i="1" a="1"/>
  <c r="BD768" i="1" s="1"/>
  <c r="AY765" i="1"/>
  <c r="CB765" i="1"/>
  <c r="CA758" i="1"/>
  <c r="BQ748" i="1" a="1"/>
  <c r="BQ748" i="1" s="1"/>
  <c r="BR748" i="1" a="1"/>
  <c r="BR748" i="1" s="1"/>
  <c r="BO748" i="1" a="1"/>
  <c r="BO748" i="1" s="1"/>
  <c r="BS748" i="1" a="1"/>
  <c r="BS748" i="1" s="1"/>
  <c r="BL748" i="1"/>
  <c r="BM742" i="1"/>
  <c r="BR737" i="1" a="1"/>
  <c r="BR737" i="1" s="1"/>
  <c r="BS737" i="1" a="1"/>
  <c r="BS737" i="1" s="1"/>
  <c r="BP737" i="1" a="1"/>
  <c r="BP737" i="1" s="1"/>
  <c r="AY737" i="1"/>
  <c r="CB737" i="1"/>
  <c r="AY724" i="1"/>
  <c r="CB724" i="1"/>
  <c r="BC875" i="1" a="1"/>
  <c r="BC875" i="1" s="1"/>
  <c r="BE871" i="1" a="1"/>
  <c r="BE871" i="1" s="1"/>
  <c r="BA871" i="1" a="1"/>
  <c r="BA871" i="1" s="1"/>
  <c r="BC867" i="1" a="1"/>
  <c r="BC867" i="1" s="1"/>
  <c r="BS864" i="1" a="1"/>
  <c r="BS864" i="1" s="1"/>
  <c r="BO864" i="1" a="1"/>
  <c r="BO864" i="1" s="1"/>
  <c r="CK863" i="1" a="1"/>
  <c r="CK863" i="1" s="1"/>
  <c r="BR862" i="1" a="1"/>
  <c r="BR862" i="1" s="1"/>
  <c r="CN861" i="1" a="1"/>
  <c r="CN861" i="1" s="1"/>
  <c r="BC859" i="1" a="1"/>
  <c r="BC859" i="1" s="1"/>
  <c r="BP858" i="1" a="1"/>
  <c r="BP858" i="1" s="1"/>
  <c r="CL857" i="1" a="1"/>
  <c r="CL857" i="1" s="1"/>
  <c r="BS856" i="1" a="1"/>
  <c r="BS856" i="1" s="1"/>
  <c r="BO856" i="1" a="1"/>
  <c r="BO856" i="1" s="1"/>
  <c r="CK855" i="1" a="1"/>
  <c r="CK855" i="1" s="1"/>
  <c r="BR854" i="1" a="1"/>
  <c r="BR854" i="1" s="1"/>
  <c r="CN853" i="1" a="1"/>
  <c r="CN853" i="1" s="1"/>
  <c r="BC851" i="1" a="1"/>
  <c r="BC851" i="1" s="1"/>
  <c r="BP850" i="1" a="1"/>
  <c r="BP850" i="1" s="1"/>
  <c r="CL849" i="1" a="1"/>
  <c r="CL849" i="1" s="1"/>
  <c r="BS848" i="1" a="1"/>
  <c r="BS848" i="1" s="1"/>
  <c r="BO848" i="1" a="1"/>
  <c r="BO848" i="1" s="1"/>
  <c r="CK847" i="1" a="1"/>
  <c r="CK847" i="1" s="1"/>
  <c r="BR846" i="1" a="1"/>
  <c r="BR846" i="1" s="1"/>
  <c r="CN845" i="1" a="1"/>
  <c r="CN845" i="1" s="1"/>
  <c r="BC843" i="1" a="1"/>
  <c r="BC843" i="1" s="1"/>
  <c r="BP842" i="1" a="1"/>
  <c r="BP842" i="1" s="1"/>
  <c r="CL841" i="1" a="1"/>
  <c r="CL841" i="1" s="1"/>
  <c r="BS840" i="1" a="1"/>
  <c r="BS840" i="1" s="1"/>
  <c r="BO840" i="1" a="1"/>
  <c r="BO840" i="1" s="1"/>
  <c r="CK839" i="1" a="1"/>
  <c r="CK839" i="1" s="1"/>
  <c r="BR838" i="1" a="1"/>
  <c r="BR838" i="1" s="1"/>
  <c r="CN837" i="1" a="1"/>
  <c r="CN837" i="1" s="1"/>
  <c r="BC835" i="1" a="1"/>
  <c r="BC835" i="1" s="1"/>
  <c r="BP834" i="1" a="1"/>
  <c r="BP834" i="1" s="1"/>
  <c r="CL833" i="1" a="1"/>
  <c r="CL833" i="1" s="1"/>
  <c r="BS832" i="1" a="1"/>
  <c r="BS832" i="1" s="1"/>
  <c r="BO832" i="1" a="1"/>
  <c r="BO832" i="1" s="1"/>
  <c r="CK831" i="1" a="1"/>
  <c r="CK831" i="1" s="1"/>
  <c r="BR830" i="1" a="1"/>
  <c r="BR830" i="1" s="1"/>
  <c r="CN829" i="1" a="1"/>
  <c r="CN829" i="1" s="1"/>
  <c r="BC827" i="1" a="1"/>
  <c r="BC827" i="1" s="1"/>
  <c r="BP826" i="1" a="1"/>
  <c r="BP826" i="1" s="1"/>
  <c r="CL825" i="1" a="1"/>
  <c r="CL825" i="1" s="1"/>
  <c r="BS824" i="1" a="1"/>
  <c r="BS824" i="1" s="1"/>
  <c r="BO824" i="1" a="1"/>
  <c r="BO824" i="1" s="1"/>
  <c r="CK823" i="1" a="1"/>
  <c r="CK823" i="1" s="1"/>
  <c r="BR822" i="1" a="1"/>
  <c r="BR822" i="1" s="1"/>
  <c r="CN821" i="1" a="1"/>
  <c r="CN821" i="1" s="1"/>
  <c r="BC819" i="1" a="1"/>
  <c r="BC819" i="1" s="1"/>
  <c r="BL818" i="1"/>
  <c r="CK817" i="1" a="1"/>
  <c r="CK817" i="1" s="1"/>
  <c r="BR817" i="1" a="1"/>
  <c r="BR817" i="1" s="1"/>
  <c r="BD816" i="1" a="1"/>
  <c r="BD816" i="1" s="1"/>
  <c r="CL815" i="1" a="1"/>
  <c r="CL815" i="1" s="1"/>
  <c r="AY815" i="1"/>
  <c r="BS813" i="1" a="1"/>
  <c r="BS813" i="1" s="1"/>
  <c r="BB812" i="1" a="1"/>
  <c r="BB812" i="1" s="1"/>
  <c r="AY810" i="1"/>
  <c r="BA809" i="1" a="1"/>
  <c r="BA809" i="1" s="1"/>
  <c r="BR807" i="1" a="1"/>
  <c r="BR807" i="1" s="1"/>
  <c r="BO807" i="1" a="1"/>
  <c r="BO807" i="1" s="1"/>
  <c r="BS807" i="1" a="1"/>
  <c r="BS807" i="1" s="1"/>
  <c r="BQ807" i="1" a="1"/>
  <c r="BQ807" i="1" s="1"/>
  <c r="BL804" i="1"/>
  <c r="CL803" i="1" a="1"/>
  <c r="CL803" i="1" s="1"/>
  <c r="AY799" i="1"/>
  <c r="AY798" i="1"/>
  <c r="CB798" i="1"/>
  <c r="BD797" i="1" a="1"/>
  <c r="BD797" i="1" s="1"/>
  <c r="BA797" i="1" a="1"/>
  <c r="BA797" i="1" s="1"/>
  <c r="BE797" i="1" a="1"/>
  <c r="BE797" i="1" s="1"/>
  <c r="BB797" i="1" a="1"/>
  <c r="BB797" i="1" s="1"/>
  <c r="BL796" i="1"/>
  <c r="BD781" i="1" a="1"/>
  <c r="BD781" i="1" s="1"/>
  <c r="BA781" i="1" a="1"/>
  <c r="BA781" i="1" s="1"/>
  <c r="BE781" i="1" a="1"/>
  <c r="BE781" i="1" s="1"/>
  <c r="BB781" i="1" a="1"/>
  <c r="BB781" i="1" s="1"/>
  <c r="BC781" i="1" a="1"/>
  <c r="BC781" i="1" s="1"/>
  <c r="BQ780" i="1" a="1"/>
  <c r="BQ780" i="1" s="1"/>
  <c r="BR780" i="1" a="1"/>
  <c r="BR780" i="1" s="1"/>
  <c r="BO780" i="1" a="1"/>
  <c r="BO780" i="1" s="1"/>
  <c r="BS780" i="1" a="1"/>
  <c r="BS780" i="1" s="1"/>
  <c r="BP780" i="1" a="1"/>
  <c r="BP780" i="1" s="1"/>
  <c r="BO777" i="1" a="1"/>
  <c r="BO777" i="1" s="1"/>
  <c r="BS777" i="1" a="1"/>
  <c r="BS777" i="1" s="1"/>
  <c r="BP777" i="1" a="1"/>
  <c r="BP777" i="1" s="1"/>
  <c r="BR777" i="1" a="1"/>
  <c r="BR777" i="1" s="1"/>
  <c r="CB776" i="1"/>
  <c r="AY776" i="1"/>
  <c r="BL761" i="1"/>
  <c r="AY757" i="1"/>
  <c r="CB757" i="1"/>
  <c r="AY755" i="1"/>
  <c r="CB755" i="1"/>
  <c r="BL753" i="1"/>
  <c r="BP748" i="1" a="1"/>
  <c r="BP748" i="1" s="1"/>
  <c r="BP746" i="1" a="1"/>
  <c r="BP746" i="1" s="1"/>
  <c r="BR746" i="1" a="1"/>
  <c r="BR746" i="1" s="1"/>
  <c r="BQ746" i="1" a="1"/>
  <c r="BQ746" i="1" s="1"/>
  <c r="BS746" i="1" a="1"/>
  <c r="BS746" i="1" s="1"/>
  <c r="BO746" i="1" a="1"/>
  <c r="BO746" i="1" s="1"/>
  <c r="CL745" i="1" a="1"/>
  <c r="CL745" i="1" s="1"/>
  <c r="CN745" i="1" a="1"/>
  <c r="CN745" i="1" s="1"/>
  <c r="CK745" i="1" a="1"/>
  <c r="CK745" i="1" s="1"/>
  <c r="CM745" i="1" a="1"/>
  <c r="CM745" i="1" s="1"/>
  <c r="CB739" i="1"/>
  <c r="AY739" i="1"/>
  <c r="BL728" i="1"/>
  <c r="BC868" i="1" a="1"/>
  <c r="BC868" i="1" s="1"/>
  <c r="BL862" i="1"/>
  <c r="BD862" i="1" a="1"/>
  <c r="BD862" i="1" s="1"/>
  <c r="BC860" i="1" a="1"/>
  <c r="BC860" i="1" s="1"/>
  <c r="BB858" i="1" a="1"/>
  <c r="BB858" i="1" s="1"/>
  <c r="BL854" i="1"/>
  <c r="BD854" i="1" a="1"/>
  <c r="BD854" i="1" s="1"/>
  <c r="BC852" i="1" a="1"/>
  <c r="BC852" i="1" s="1"/>
  <c r="BB850" i="1" a="1"/>
  <c r="BB850" i="1" s="1"/>
  <c r="BL846" i="1"/>
  <c r="BD846" i="1" a="1"/>
  <c r="BD846" i="1" s="1"/>
  <c r="BC844" i="1" a="1"/>
  <c r="BC844" i="1" s="1"/>
  <c r="BB842" i="1" a="1"/>
  <c r="BB842" i="1" s="1"/>
  <c r="BL838" i="1"/>
  <c r="BD838" i="1" a="1"/>
  <c r="BD838" i="1" s="1"/>
  <c r="BC836" i="1" a="1"/>
  <c r="BC836" i="1" s="1"/>
  <c r="BB834" i="1" a="1"/>
  <c r="BB834" i="1" s="1"/>
  <c r="BL830" i="1"/>
  <c r="BD830" i="1" a="1"/>
  <c r="BD830" i="1" s="1"/>
  <c r="BC828" i="1" a="1"/>
  <c r="BC828" i="1" s="1"/>
  <c r="BB826" i="1" a="1"/>
  <c r="BB826" i="1" s="1"/>
  <c r="BL822" i="1"/>
  <c r="BD822" i="1" a="1"/>
  <c r="BD822" i="1" s="1"/>
  <c r="BC820" i="1" a="1"/>
  <c r="BC820" i="1" s="1"/>
  <c r="BQ817" i="1" a="1"/>
  <c r="BQ817" i="1" s="1"/>
  <c r="BL817" i="1"/>
  <c r="BP814" i="1" a="1"/>
  <c r="BP814" i="1" s="1"/>
  <c r="BB813" i="1" a="1"/>
  <c r="BB813" i="1" s="1"/>
  <c r="BA813" i="1" a="1"/>
  <c r="BA813" i="1" s="1"/>
  <c r="CN806" i="1" a="1"/>
  <c r="CN806" i="1" s="1"/>
  <c r="CK806" i="1" a="1"/>
  <c r="CK806" i="1" s="1"/>
  <c r="CM806" i="1" a="1"/>
  <c r="CM806" i="1" s="1"/>
  <c r="CM804" i="1" a="1"/>
  <c r="CM804" i="1" s="1"/>
  <c r="CN804" i="1" a="1"/>
  <c r="CN804" i="1" s="1"/>
  <c r="CL804" i="1" a="1"/>
  <c r="CL804" i="1" s="1"/>
  <c r="BL801" i="1"/>
  <c r="CK800" i="1" a="1"/>
  <c r="CK800" i="1" s="1"/>
  <c r="CL800" i="1" a="1"/>
  <c r="CL800" i="1" s="1"/>
  <c r="CN800" i="1" a="1"/>
  <c r="CN800" i="1" s="1"/>
  <c r="BQ796" i="1" a="1"/>
  <c r="BQ796" i="1" s="1"/>
  <c r="BR796" i="1" a="1"/>
  <c r="BR796" i="1" s="1"/>
  <c r="BO796" i="1" a="1"/>
  <c r="BO796" i="1" s="1"/>
  <c r="BS796" i="1" a="1"/>
  <c r="BS796" i="1" s="1"/>
  <c r="BO793" i="1" a="1"/>
  <c r="BO793" i="1" s="1"/>
  <c r="BS793" i="1" a="1"/>
  <c r="BS793" i="1" s="1"/>
  <c r="BP793" i="1" a="1"/>
  <c r="BP793" i="1" s="1"/>
  <c r="BR793" i="1" a="1"/>
  <c r="BR793" i="1" s="1"/>
  <c r="BL793" i="1"/>
  <c r="CM787" i="1" a="1"/>
  <c r="CM787" i="1" s="1"/>
  <c r="CN787" i="1" a="1"/>
  <c r="CN787" i="1" s="1"/>
  <c r="CK787" i="1" a="1"/>
  <c r="CK787" i="1" s="1"/>
  <c r="BL780" i="1"/>
  <c r="BQ772" i="1" a="1"/>
  <c r="BQ772" i="1" s="1"/>
  <c r="BR772" i="1" a="1"/>
  <c r="BR772" i="1" s="1"/>
  <c r="BO772" i="1" a="1"/>
  <c r="BO772" i="1" s="1"/>
  <c r="BS772" i="1" a="1"/>
  <c r="BS772" i="1" s="1"/>
  <c r="BP772" i="1" a="1"/>
  <c r="BP772" i="1" s="1"/>
  <c r="BO769" i="1" a="1"/>
  <c r="BO769" i="1" s="1"/>
  <c r="BS769" i="1" a="1"/>
  <c r="BS769" i="1" s="1"/>
  <c r="BP769" i="1" a="1"/>
  <c r="BP769" i="1" s="1"/>
  <c r="BR769" i="1" a="1"/>
  <c r="BR769" i="1" s="1"/>
  <c r="CB768" i="1"/>
  <c r="AY768" i="1"/>
  <c r="CM763" i="1" a="1"/>
  <c r="CM763" i="1" s="1"/>
  <c r="CN763" i="1" a="1"/>
  <c r="CN763" i="1" s="1"/>
  <c r="CK763" i="1" a="1"/>
  <c r="CK763" i="1" s="1"/>
  <c r="BA760" i="1" a="1"/>
  <c r="BA760" i="1" s="1"/>
  <c r="BE760" i="1" a="1"/>
  <c r="BE760" i="1" s="1"/>
  <c r="BB760" i="1" a="1"/>
  <c r="BB760" i="1" s="1"/>
  <c r="BD760" i="1" a="1"/>
  <c r="BD760" i="1" s="1"/>
  <c r="BO753" i="1" a="1"/>
  <c r="BO753" i="1" s="1"/>
  <c r="BS753" i="1" a="1"/>
  <c r="BS753" i="1" s="1"/>
  <c r="BP753" i="1" a="1"/>
  <c r="BP753" i="1" s="1"/>
  <c r="BR753" i="1" a="1"/>
  <c r="BR753" i="1" s="1"/>
  <c r="BA752" i="1" a="1"/>
  <c r="BA752" i="1" s="1"/>
  <c r="BE752" i="1" a="1"/>
  <c r="BE752" i="1" s="1"/>
  <c r="BB752" i="1" a="1"/>
  <c r="BB752" i="1" s="1"/>
  <c r="BD752" i="1" a="1"/>
  <c r="BD752" i="1" s="1"/>
  <c r="AY749" i="1"/>
  <c r="CB749" i="1"/>
  <c r="BL744" i="1"/>
  <c r="AY699" i="1"/>
  <c r="CB699" i="1"/>
  <c r="CB695" i="1"/>
  <c r="AY695" i="1"/>
  <c r="BB875" i="1" a="1"/>
  <c r="BB875" i="1" s="1"/>
  <c r="BL871" i="1"/>
  <c r="BD871" i="1" a="1"/>
  <c r="BD871" i="1" s="1"/>
  <c r="BB867" i="1" a="1"/>
  <c r="BB867" i="1" s="1"/>
  <c r="CB865" i="1"/>
  <c r="BR864" i="1" a="1"/>
  <c r="BR864" i="1" s="1"/>
  <c r="CN863" i="1" a="1"/>
  <c r="CN863" i="1" s="1"/>
  <c r="BL863" i="1"/>
  <c r="BD863" i="1" a="1"/>
  <c r="BD863" i="1" s="1"/>
  <c r="BQ862" i="1" a="1"/>
  <c r="BQ862" i="1" s="1"/>
  <c r="CM861" i="1" a="1"/>
  <c r="CM861" i="1" s="1"/>
  <c r="BP860" i="1" a="1"/>
  <c r="BP860" i="1" s="1"/>
  <c r="CL859" i="1" a="1"/>
  <c r="CL859" i="1" s="1"/>
  <c r="CA859" i="1" s="1"/>
  <c r="BB859" i="1" a="1"/>
  <c r="BB859" i="1" s="1"/>
  <c r="BS858" i="1" a="1"/>
  <c r="BS858" i="1" s="1"/>
  <c r="BO858" i="1" a="1"/>
  <c r="BO858" i="1" s="1"/>
  <c r="CK857" i="1" a="1"/>
  <c r="CK857" i="1" s="1"/>
  <c r="CA857" i="1" s="1"/>
  <c r="AX857" i="1" s="1"/>
  <c r="AZ857" i="1" s="1"/>
  <c r="CB857" i="1"/>
  <c r="BR856" i="1" a="1"/>
  <c r="BR856" i="1" s="1"/>
  <c r="CN855" i="1" a="1"/>
  <c r="CN855" i="1" s="1"/>
  <c r="BL855" i="1"/>
  <c r="BD855" i="1" a="1"/>
  <c r="BD855" i="1" s="1"/>
  <c r="BQ854" i="1" a="1"/>
  <c r="BQ854" i="1" s="1"/>
  <c r="CM853" i="1" a="1"/>
  <c r="CM853" i="1" s="1"/>
  <c r="BC853" i="1" a="1"/>
  <c r="BC853" i="1" s="1"/>
  <c r="BP852" i="1" a="1"/>
  <c r="BP852" i="1" s="1"/>
  <c r="CL851" i="1" a="1"/>
  <c r="CL851" i="1" s="1"/>
  <c r="CA851" i="1" s="1"/>
  <c r="BB851" i="1" a="1"/>
  <c r="BB851" i="1" s="1"/>
  <c r="BS850" i="1" a="1"/>
  <c r="BS850" i="1" s="1"/>
  <c r="BO850" i="1" a="1"/>
  <c r="BO850" i="1" s="1"/>
  <c r="CK849" i="1" a="1"/>
  <c r="CK849" i="1" s="1"/>
  <c r="CB849" i="1"/>
  <c r="BR848" i="1" a="1"/>
  <c r="BR848" i="1" s="1"/>
  <c r="CN847" i="1" a="1"/>
  <c r="CN847" i="1" s="1"/>
  <c r="BL847" i="1"/>
  <c r="BD847" i="1" a="1"/>
  <c r="BD847" i="1" s="1"/>
  <c r="BQ846" i="1" a="1"/>
  <c r="BQ846" i="1" s="1"/>
  <c r="CM845" i="1" a="1"/>
  <c r="CM845" i="1" s="1"/>
  <c r="BC845" i="1" a="1"/>
  <c r="BC845" i="1" s="1"/>
  <c r="BP844" i="1" a="1"/>
  <c r="BP844" i="1" s="1"/>
  <c r="CL843" i="1" a="1"/>
  <c r="CL843" i="1" s="1"/>
  <c r="CA843" i="1" s="1"/>
  <c r="BB843" i="1" a="1"/>
  <c r="BB843" i="1" s="1"/>
  <c r="BS842" i="1" a="1"/>
  <c r="BS842" i="1" s="1"/>
  <c r="BO842" i="1" a="1"/>
  <c r="BO842" i="1" s="1"/>
  <c r="CK841" i="1" a="1"/>
  <c r="CK841" i="1" s="1"/>
  <c r="CB841" i="1"/>
  <c r="BR840" i="1" a="1"/>
  <c r="BR840" i="1" s="1"/>
  <c r="CN839" i="1" a="1"/>
  <c r="CN839" i="1" s="1"/>
  <c r="BL839" i="1"/>
  <c r="BD839" i="1" a="1"/>
  <c r="BD839" i="1" s="1"/>
  <c r="BQ838" i="1" a="1"/>
  <c r="BQ838" i="1" s="1"/>
  <c r="CM837" i="1" a="1"/>
  <c r="CM837" i="1" s="1"/>
  <c r="BC837" i="1" a="1"/>
  <c r="BC837" i="1" s="1"/>
  <c r="BP836" i="1" a="1"/>
  <c r="BP836" i="1" s="1"/>
  <c r="CL835" i="1" a="1"/>
  <c r="CL835" i="1" s="1"/>
  <c r="CA835" i="1" s="1"/>
  <c r="BB835" i="1" a="1"/>
  <c r="BB835" i="1" s="1"/>
  <c r="BS834" i="1" a="1"/>
  <c r="BS834" i="1" s="1"/>
  <c r="BO834" i="1" a="1"/>
  <c r="BO834" i="1" s="1"/>
  <c r="CK833" i="1" a="1"/>
  <c r="CK833" i="1" s="1"/>
  <c r="CB833" i="1"/>
  <c r="BR832" i="1" a="1"/>
  <c r="BR832" i="1" s="1"/>
  <c r="CN831" i="1" a="1"/>
  <c r="CN831" i="1" s="1"/>
  <c r="BL831" i="1"/>
  <c r="BD831" i="1" a="1"/>
  <c r="BD831" i="1" s="1"/>
  <c r="BQ830" i="1" a="1"/>
  <c r="BQ830" i="1" s="1"/>
  <c r="CM829" i="1" a="1"/>
  <c r="CM829" i="1" s="1"/>
  <c r="BC829" i="1" a="1"/>
  <c r="BC829" i="1" s="1"/>
  <c r="BP828" i="1" a="1"/>
  <c r="BP828" i="1" s="1"/>
  <c r="CL827" i="1" a="1"/>
  <c r="CL827" i="1" s="1"/>
  <c r="BB827" i="1" a="1"/>
  <c r="BB827" i="1" s="1"/>
  <c r="BS826" i="1" a="1"/>
  <c r="BS826" i="1" s="1"/>
  <c r="BO826" i="1" a="1"/>
  <c r="BO826" i="1" s="1"/>
  <c r="CK825" i="1" a="1"/>
  <c r="CK825" i="1" s="1"/>
  <c r="CB825" i="1"/>
  <c r="BR824" i="1" a="1"/>
  <c r="BR824" i="1" s="1"/>
  <c r="CN823" i="1" a="1"/>
  <c r="CN823" i="1" s="1"/>
  <c r="BL823" i="1"/>
  <c r="BD823" i="1" a="1"/>
  <c r="BD823" i="1" s="1"/>
  <c r="BQ822" i="1" a="1"/>
  <c r="BQ822" i="1" s="1"/>
  <c r="CM821" i="1" a="1"/>
  <c r="CM821" i="1" s="1"/>
  <c r="BC821" i="1" a="1"/>
  <c r="BC821" i="1" s="1"/>
  <c r="BP820" i="1" a="1"/>
  <c r="BP820" i="1" s="1"/>
  <c r="CL819" i="1" a="1"/>
  <c r="CL819" i="1" s="1"/>
  <c r="CA819" i="1" s="1"/>
  <c r="BB819" i="1" a="1"/>
  <c r="BB819" i="1" s="1"/>
  <c r="CB818" i="1"/>
  <c r="CL816" i="1" a="1"/>
  <c r="CL816" i="1" s="1"/>
  <c r="CA816" i="1" s="1"/>
  <c r="CK815" i="1" a="1"/>
  <c r="CK815" i="1" s="1"/>
  <c r="BS814" i="1" a="1"/>
  <c r="BS814" i="1" s="1"/>
  <c r="BR813" i="1" a="1"/>
  <c r="BR813" i="1" s="1"/>
  <c r="CM812" i="1" a="1"/>
  <c r="CM812" i="1" s="1"/>
  <c r="BD811" i="1" a="1"/>
  <c r="BD811" i="1" s="1"/>
  <c r="BA808" i="1" a="1"/>
  <c r="BA808" i="1" s="1"/>
  <c r="BE808" i="1" a="1"/>
  <c r="BE808" i="1" s="1"/>
  <c r="BB808" i="1" a="1"/>
  <c r="BB808" i="1" s="1"/>
  <c r="BD808" i="1" a="1"/>
  <c r="BD808" i="1" s="1"/>
  <c r="BS805" i="1" a="1"/>
  <c r="BS805" i="1" s="1"/>
  <c r="CB801" i="1"/>
  <c r="BQ801" i="1" a="1"/>
  <c r="BQ801" i="1" s="1"/>
  <c r="BP799" i="1" a="1"/>
  <c r="BP799" i="1" s="1"/>
  <c r="CB796" i="1"/>
  <c r="AY795" i="1"/>
  <c r="CB795" i="1"/>
  <c r="AY794" i="1"/>
  <c r="BA792" i="1" a="1"/>
  <c r="BA792" i="1" s="1"/>
  <c r="BE792" i="1" a="1"/>
  <c r="BE792" i="1" s="1"/>
  <c r="BB792" i="1" a="1"/>
  <c r="BB792" i="1" s="1"/>
  <c r="BD792" i="1" a="1"/>
  <c r="BD792" i="1" s="1"/>
  <c r="CB785" i="1"/>
  <c r="CA778" i="1"/>
  <c r="AX778" i="1" s="1"/>
  <c r="AY778" i="1"/>
  <c r="BD773" i="1" a="1"/>
  <c r="BD773" i="1" s="1"/>
  <c r="BA773" i="1" a="1"/>
  <c r="BA773" i="1" s="1"/>
  <c r="BE773" i="1" a="1"/>
  <c r="BE773" i="1" s="1"/>
  <c r="BB773" i="1" a="1"/>
  <c r="BB773" i="1" s="1"/>
  <c r="BL772" i="1"/>
  <c r="CK740" i="1" a="1"/>
  <c r="CK740" i="1" s="1"/>
  <c r="CL740" i="1" a="1"/>
  <c r="CL740" i="1" s="1"/>
  <c r="CM740" i="1" a="1"/>
  <c r="CM740" i="1" s="1"/>
  <c r="CM724" i="1" a="1"/>
  <c r="CM724" i="1" s="1"/>
  <c r="CN724" i="1" a="1"/>
  <c r="CN724" i="1" s="1"/>
  <c r="CK724" i="1" a="1"/>
  <c r="CK724" i="1" s="1"/>
  <c r="CL724" i="1" a="1"/>
  <c r="CL724" i="1" s="1"/>
  <c r="BC862" i="1" a="1"/>
  <c r="BC862" i="1" s="1"/>
  <c r="BE858" i="1" a="1"/>
  <c r="BE858" i="1" s="1"/>
  <c r="BA858" i="1" a="1"/>
  <c r="BA858" i="1" s="1"/>
  <c r="BC854" i="1" a="1"/>
  <c r="BC854" i="1" s="1"/>
  <c r="BE850" i="1" a="1"/>
  <c r="BE850" i="1" s="1"/>
  <c r="BA850" i="1" a="1"/>
  <c r="BA850" i="1" s="1"/>
  <c r="BC846" i="1" a="1"/>
  <c r="BC846" i="1" s="1"/>
  <c r="BE842" i="1" a="1"/>
  <c r="BE842" i="1" s="1"/>
  <c r="BA842" i="1" a="1"/>
  <c r="BA842" i="1" s="1"/>
  <c r="BC838" i="1" a="1"/>
  <c r="BC838" i="1" s="1"/>
  <c r="BE834" i="1" a="1"/>
  <c r="BE834" i="1" s="1"/>
  <c r="BA834" i="1" a="1"/>
  <c r="BA834" i="1" s="1"/>
  <c r="BC830" i="1" a="1"/>
  <c r="BC830" i="1" s="1"/>
  <c r="BE826" i="1" a="1"/>
  <c r="BE826" i="1" s="1"/>
  <c r="BA826" i="1" a="1"/>
  <c r="BA826" i="1" s="1"/>
  <c r="BC822" i="1" a="1"/>
  <c r="BC822" i="1" s="1"/>
  <c r="BR818" i="1" a="1"/>
  <c r="BR818" i="1" s="1"/>
  <c r="BO809" i="1" a="1"/>
  <c r="BO809" i="1" s="1"/>
  <c r="BS809" i="1" a="1"/>
  <c r="BS809" i="1" s="1"/>
  <c r="BP809" i="1" a="1"/>
  <c r="BP809" i="1" s="1"/>
  <c r="BR809" i="1" a="1"/>
  <c r="BR809" i="1" s="1"/>
  <c r="CN798" i="1" a="1"/>
  <c r="CN798" i="1" s="1"/>
  <c r="CK798" i="1" a="1"/>
  <c r="CK798" i="1" s="1"/>
  <c r="CM798" i="1" a="1"/>
  <c r="CM798" i="1" s="1"/>
  <c r="CA797" i="1"/>
  <c r="AX797" i="1" s="1"/>
  <c r="AY797" i="1"/>
  <c r="CB797" i="1"/>
  <c r="BQ793" i="1" a="1"/>
  <c r="BQ793" i="1" s="1"/>
  <c r="BD789" i="1" a="1"/>
  <c r="BD789" i="1" s="1"/>
  <c r="BA789" i="1" a="1"/>
  <c r="BA789" i="1" s="1"/>
  <c r="BE789" i="1" a="1"/>
  <c r="BE789" i="1" s="1"/>
  <c r="BB789" i="1" a="1"/>
  <c r="BB789" i="1" s="1"/>
  <c r="BC789" i="1" a="1"/>
  <c r="BC789" i="1" s="1"/>
  <c r="BQ788" i="1" a="1"/>
  <c r="BQ788" i="1" s="1"/>
  <c r="BR788" i="1" a="1"/>
  <c r="BR788" i="1" s="1"/>
  <c r="BO788" i="1" a="1"/>
  <c r="BO788" i="1" s="1"/>
  <c r="BS788" i="1" a="1"/>
  <c r="BS788" i="1" s="1"/>
  <c r="BP788" i="1" a="1"/>
  <c r="BP788" i="1" s="1"/>
  <c r="AY782" i="1"/>
  <c r="CB782" i="1"/>
  <c r="CA781" i="1"/>
  <c r="AX781" i="1" s="1"/>
  <c r="AY781" i="1"/>
  <c r="CB781" i="1"/>
  <c r="AY779" i="1"/>
  <c r="CB779" i="1"/>
  <c r="CK776" i="1" a="1"/>
  <c r="CK776" i="1" s="1"/>
  <c r="CL776" i="1" a="1"/>
  <c r="CL776" i="1" s="1"/>
  <c r="CN776" i="1" a="1"/>
  <c r="CN776" i="1" s="1"/>
  <c r="BQ769" i="1" a="1"/>
  <c r="BQ769" i="1" s="1"/>
  <c r="BO761" i="1" a="1"/>
  <c r="BO761" i="1" s="1"/>
  <c r="BS761" i="1" a="1"/>
  <c r="BS761" i="1" s="1"/>
  <c r="BP761" i="1" a="1"/>
  <c r="BP761" i="1" s="1"/>
  <c r="BR761" i="1" a="1"/>
  <c r="BR761" i="1" s="1"/>
  <c r="CB760" i="1"/>
  <c r="AY760" i="1"/>
  <c r="BC760" i="1" a="1"/>
  <c r="BC760" i="1" s="1"/>
  <c r="CM755" i="1" a="1"/>
  <c r="CM755" i="1" s="1"/>
  <c r="CN755" i="1" a="1"/>
  <c r="CN755" i="1" s="1"/>
  <c r="CK755" i="1" a="1"/>
  <c r="CK755" i="1" s="1"/>
  <c r="AY754" i="1"/>
  <c r="CB752" i="1"/>
  <c r="AY752" i="1"/>
  <c r="BC752" i="1" a="1"/>
  <c r="BC752" i="1" s="1"/>
  <c r="BL746" i="1"/>
  <c r="BB745" i="1" a="1"/>
  <c r="BB745" i="1" s="1"/>
  <c r="BD745" i="1" a="1"/>
  <c r="BD745" i="1" s="1"/>
  <c r="BE745" i="1" a="1"/>
  <c r="BE745" i="1" s="1"/>
  <c r="BA745" i="1" a="1"/>
  <c r="BA745" i="1" s="1"/>
  <c r="BC745" i="1" a="1"/>
  <c r="BC745" i="1" s="1"/>
  <c r="CA738" i="1"/>
  <c r="BQ737" i="1" a="1"/>
  <c r="BQ737" i="1" s="1"/>
  <c r="AY730" i="1"/>
  <c r="CB730" i="1"/>
  <c r="BE875" i="1" a="1"/>
  <c r="BE875" i="1" s="1"/>
  <c r="BE867" i="1" a="1"/>
  <c r="BE867" i="1" s="1"/>
  <c r="BE859" i="1" a="1"/>
  <c r="BE859" i="1" s="1"/>
  <c r="BS852" i="1" a="1"/>
  <c r="BS852" i="1" s="1"/>
  <c r="BE851" i="1" a="1"/>
  <c r="BE851" i="1" s="1"/>
  <c r="BS844" i="1" a="1"/>
  <c r="BS844" i="1" s="1"/>
  <c r="BE843" i="1" a="1"/>
  <c r="BE843" i="1" s="1"/>
  <c r="BS836" i="1" a="1"/>
  <c r="BS836" i="1" s="1"/>
  <c r="BE835" i="1" a="1"/>
  <c r="BE835" i="1" s="1"/>
  <c r="BS828" i="1" a="1"/>
  <c r="BS828" i="1" s="1"/>
  <c r="BE827" i="1" a="1"/>
  <c r="BE827" i="1" s="1"/>
  <c r="BS820" i="1" a="1"/>
  <c r="BS820" i="1" s="1"/>
  <c r="BE819" i="1" a="1"/>
  <c r="BE819" i="1" s="1"/>
  <c r="BP818" i="1" a="1"/>
  <c r="BP818" i="1" s="1"/>
  <c r="CM817" i="1" a="1"/>
  <c r="CM817" i="1" s="1"/>
  <c r="BD817" i="1" a="1"/>
  <c r="BD817" i="1" s="1"/>
  <c r="BE817" i="1" a="1"/>
  <c r="BE817" i="1" s="1"/>
  <c r="CB816" i="1"/>
  <c r="BQ815" i="1" a="1"/>
  <c r="BQ815" i="1" s="1"/>
  <c r="BR814" i="1" a="1"/>
  <c r="BR814" i="1" s="1"/>
  <c r="BQ813" i="1" a="1"/>
  <c r="BQ813" i="1" s="1"/>
  <c r="CK812" i="1" a="1"/>
  <c r="CK812" i="1" s="1"/>
  <c r="BC811" i="1" a="1"/>
  <c r="BC811" i="1" s="1"/>
  <c r="BD809" i="1" a="1"/>
  <c r="BD809" i="1" s="1"/>
  <c r="BE809" i="1" a="1"/>
  <c r="BE809" i="1" s="1"/>
  <c r="BO804" i="1" a="1"/>
  <c r="BO804" i="1" s="1"/>
  <c r="BS804" i="1" a="1"/>
  <c r="BS804" i="1" s="1"/>
  <c r="BA803" i="1" a="1"/>
  <c r="BA803" i="1" s="1"/>
  <c r="BE803" i="1" a="1"/>
  <c r="BE803" i="1" s="1"/>
  <c r="BA800" i="1" a="1"/>
  <c r="BA800" i="1" s="1"/>
  <c r="BE800" i="1" a="1"/>
  <c r="BE800" i="1" s="1"/>
  <c r="BB800" i="1" a="1"/>
  <c r="BB800" i="1" s="1"/>
  <c r="BD800" i="1" a="1"/>
  <c r="BD800" i="1" s="1"/>
  <c r="BC800" i="1" a="1"/>
  <c r="BC800" i="1" s="1"/>
  <c r="BL788" i="1"/>
  <c r="CK784" i="1" a="1"/>
  <c r="CK784" i="1" s="1"/>
  <c r="CL784" i="1" a="1"/>
  <c r="CL784" i="1" s="1"/>
  <c r="CN784" i="1" a="1"/>
  <c r="CN784" i="1" s="1"/>
  <c r="AY783" i="1"/>
  <c r="BM781" i="1"/>
  <c r="AY771" i="1"/>
  <c r="CB771" i="1"/>
  <c r="CK768" i="1" a="1"/>
  <c r="CK768" i="1" s="1"/>
  <c r="CL768" i="1" a="1"/>
  <c r="CL768" i="1" s="1"/>
  <c r="CN768" i="1" a="1"/>
  <c r="CN768" i="1" s="1"/>
  <c r="AY766" i="1"/>
  <c r="CB766" i="1"/>
  <c r="BD765" i="1" a="1"/>
  <c r="BD765" i="1" s="1"/>
  <c r="BA765" i="1" a="1"/>
  <c r="BA765" i="1" s="1"/>
  <c r="BE765" i="1" a="1"/>
  <c r="BE765" i="1" s="1"/>
  <c r="BB765" i="1" a="1"/>
  <c r="BB765" i="1" s="1"/>
  <c r="BC765" i="1" a="1"/>
  <c r="BC765" i="1" s="1"/>
  <c r="BQ764" i="1" a="1"/>
  <c r="BQ764" i="1" s="1"/>
  <c r="BR764" i="1" a="1"/>
  <c r="BR764" i="1" s="1"/>
  <c r="BO764" i="1" a="1"/>
  <c r="BO764" i="1" s="1"/>
  <c r="BS764" i="1" a="1"/>
  <c r="BS764" i="1" s="1"/>
  <c r="BL764" i="1"/>
  <c r="BL745" i="1"/>
  <c r="BO737" i="1" a="1"/>
  <c r="BO737" i="1" s="1"/>
  <c r="BE868" i="1" a="1"/>
  <c r="BE868" i="1" s="1"/>
  <c r="BE860" i="1" a="1"/>
  <c r="BE860" i="1" s="1"/>
  <c r="BL858" i="1"/>
  <c r="BE852" i="1" a="1"/>
  <c r="BE852" i="1" s="1"/>
  <c r="BL850" i="1"/>
  <c r="BE844" i="1" a="1"/>
  <c r="BE844" i="1" s="1"/>
  <c r="BL842" i="1"/>
  <c r="BE836" i="1" a="1"/>
  <c r="BE836" i="1" s="1"/>
  <c r="BL834" i="1"/>
  <c r="BE828" i="1" a="1"/>
  <c r="BE828" i="1" s="1"/>
  <c r="BL826" i="1"/>
  <c r="BE820" i="1" a="1"/>
  <c r="BE820" i="1" s="1"/>
  <c r="BC816" i="1" a="1"/>
  <c r="BC816" i="1" s="1"/>
  <c r="BS815" i="1" a="1"/>
  <c r="BS815" i="1" s="1"/>
  <c r="CL814" i="1" a="1"/>
  <c r="CL814" i="1" s="1"/>
  <c r="BD813" i="1" a="1"/>
  <c r="BD813" i="1" s="1"/>
  <c r="BC812" i="1" a="1"/>
  <c r="BC812" i="1" s="1"/>
  <c r="BB811" i="1" a="1"/>
  <c r="BB811" i="1" s="1"/>
  <c r="BL809" i="1"/>
  <c r="CB808" i="1"/>
  <c r="AY808" i="1"/>
  <c r="BP807" i="1" a="1"/>
  <c r="BP807" i="1" s="1"/>
  <c r="CA802" i="1"/>
  <c r="AX802" i="1" s="1"/>
  <c r="AZ802" i="1" s="1"/>
  <c r="BM797" i="1"/>
  <c r="CM795" i="1" a="1"/>
  <c r="CM795" i="1" s="1"/>
  <c r="CN795" i="1" a="1"/>
  <c r="CN795" i="1" s="1"/>
  <c r="CK795" i="1" a="1"/>
  <c r="CK795" i="1" s="1"/>
  <c r="BL777" i="1"/>
  <c r="AY773" i="1"/>
  <c r="CB773" i="1"/>
  <c r="AY758" i="1"/>
  <c r="CB758" i="1"/>
  <c r="BD757" i="1" a="1"/>
  <c r="BD757" i="1" s="1"/>
  <c r="BA757" i="1" a="1"/>
  <c r="BA757" i="1" s="1"/>
  <c r="BE757" i="1" a="1"/>
  <c r="BE757" i="1" s="1"/>
  <c r="BB757" i="1" a="1"/>
  <c r="BB757" i="1" s="1"/>
  <c r="BQ753" i="1" a="1"/>
  <c r="BQ753" i="1" s="1"/>
  <c r="AY746" i="1"/>
  <c r="CB746" i="1"/>
  <c r="CB743" i="1"/>
  <c r="AY743" i="1"/>
  <c r="BC740" i="1" a="1"/>
  <c r="BC740" i="1" s="1"/>
  <c r="BD740" i="1" a="1"/>
  <c r="BD740" i="1" s="1"/>
  <c r="BE740" i="1" a="1"/>
  <c r="BE740" i="1" s="1"/>
  <c r="BA740" i="1" a="1"/>
  <c r="BA740" i="1" s="1"/>
  <c r="BB740" i="1" a="1"/>
  <c r="BB740" i="1" s="1"/>
  <c r="BM734" i="1"/>
  <c r="AY726" i="1"/>
  <c r="CB726" i="1"/>
  <c r="BL713" i="1"/>
  <c r="AY711" i="1"/>
  <c r="BL808" i="1"/>
  <c r="BB804" i="1" a="1"/>
  <c r="BB804" i="1" s="1"/>
  <c r="BS803" i="1" a="1"/>
  <c r="BS803" i="1" s="1"/>
  <c r="BE802" i="1" a="1"/>
  <c r="BE802" i="1" s="1"/>
  <c r="BA802" i="1" a="1"/>
  <c r="BA802" i="1" s="1"/>
  <c r="BL800" i="1"/>
  <c r="BP797" i="1" a="1"/>
  <c r="BP797" i="1" s="1"/>
  <c r="CL796" i="1" a="1"/>
  <c r="CL796" i="1" s="1"/>
  <c r="BB796" i="1" a="1"/>
  <c r="BB796" i="1" s="1"/>
  <c r="BS795" i="1" a="1"/>
  <c r="BS795" i="1" s="1"/>
  <c r="BE794" i="1" a="1"/>
  <c r="BE794" i="1" s="1"/>
  <c r="BA794" i="1" a="1"/>
  <c r="BA794" i="1" s="1"/>
  <c r="BL792" i="1"/>
  <c r="AY792" i="1"/>
  <c r="BQ791" i="1" a="1"/>
  <c r="BQ791" i="1" s="1"/>
  <c r="CM790" i="1" a="1"/>
  <c r="CM790" i="1" s="1"/>
  <c r="BP789" i="1" a="1"/>
  <c r="BP789" i="1" s="1"/>
  <c r="CL788" i="1" a="1"/>
  <c r="CL788" i="1" s="1"/>
  <c r="BB788" i="1" a="1"/>
  <c r="BB788" i="1" s="1"/>
  <c r="BS787" i="1" a="1"/>
  <c r="BS787" i="1" s="1"/>
  <c r="BE786" i="1" a="1"/>
  <c r="BE786" i="1" s="1"/>
  <c r="BA786" i="1" a="1"/>
  <c r="BA786" i="1" s="1"/>
  <c r="BL784" i="1"/>
  <c r="AY784" i="1"/>
  <c r="BQ783" i="1" a="1"/>
  <c r="BQ783" i="1" s="1"/>
  <c r="CM782" i="1" a="1"/>
  <c r="CM782" i="1" s="1"/>
  <c r="BP781" i="1" a="1"/>
  <c r="BP781" i="1" s="1"/>
  <c r="CL780" i="1" a="1"/>
  <c r="CL780" i="1" s="1"/>
  <c r="BB780" i="1" a="1"/>
  <c r="BB780" i="1" s="1"/>
  <c r="BS779" i="1" a="1"/>
  <c r="BS779" i="1" s="1"/>
  <c r="BE778" i="1" a="1"/>
  <c r="BE778" i="1" s="1"/>
  <c r="BA778" i="1" a="1"/>
  <c r="BA778" i="1" s="1"/>
  <c r="BL776" i="1"/>
  <c r="BP773" i="1" a="1"/>
  <c r="BP773" i="1" s="1"/>
  <c r="CL772" i="1" a="1"/>
  <c r="CL772" i="1" s="1"/>
  <c r="BB772" i="1" a="1"/>
  <c r="BB772" i="1" s="1"/>
  <c r="BS771" i="1" a="1"/>
  <c r="BS771" i="1" s="1"/>
  <c r="BE770" i="1" a="1"/>
  <c r="BE770" i="1" s="1"/>
  <c r="BA770" i="1" a="1"/>
  <c r="BA770" i="1" s="1"/>
  <c r="BL768" i="1"/>
  <c r="BP765" i="1" a="1"/>
  <c r="BP765" i="1" s="1"/>
  <c r="CL764" i="1" a="1"/>
  <c r="CL764" i="1" s="1"/>
  <c r="CA764" i="1" s="1"/>
  <c r="BB764" i="1" a="1"/>
  <c r="BB764" i="1" s="1"/>
  <c r="BS763" i="1" a="1"/>
  <c r="BS763" i="1" s="1"/>
  <c r="BE762" i="1" a="1"/>
  <c r="BE762" i="1" s="1"/>
  <c r="BA762" i="1" a="1"/>
  <c r="BA762" i="1" s="1"/>
  <c r="BL760" i="1"/>
  <c r="BP757" i="1" a="1"/>
  <c r="BP757" i="1" s="1"/>
  <c r="CL756" i="1" a="1"/>
  <c r="CL756" i="1" s="1"/>
  <c r="CA756" i="1" s="1"/>
  <c r="BB756" i="1" a="1"/>
  <c r="BB756" i="1" s="1"/>
  <c r="BS755" i="1" a="1"/>
  <c r="BS755" i="1" s="1"/>
  <c r="BO755" i="1" a="1"/>
  <c r="BO755" i="1" s="1"/>
  <c r="BE754" i="1" a="1"/>
  <c r="BE754" i="1" s="1"/>
  <c r="BA754" i="1" a="1"/>
  <c r="BA754" i="1" s="1"/>
  <c r="BL752" i="1"/>
  <c r="BP749" i="1" a="1"/>
  <c r="BP749" i="1" s="1"/>
  <c r="CL748" i="1" a="1"/>
  <c r="CL748" i="1" s="1"/>
  <c r="CA748" i="1" s="1"/>
  <c r="BB748" i="1" a="1"/>
  <c r="BB748" i="1" s="1"/>
  <c r="BA744" i="1" a="1"/>
  <c r="BA744" i="1" s="1"/>
  <c r="BD742" i="1" a="1"/>
  <c r="BD742" i="1" s="1"/>
  <c r="CN741" i="1" a="1"/>
  <c r="CN741" i="1" s="1"/>
  <c r="CL741" i="1" a="1"/>
  <c r="CL741" i="1" s="1"/>
  <c r="BP741" i="1" a="1"/>
  <c r="BP741" i="1" s="1"/>
  <c r="BQ740" i="1" a="1"/>
  <c r="BQ740" i="1" s="1"/>
  <c r="BO740" i="1" a="1"/>
  <c r="BO740" i="1" s="1"/>
  <c r="BS740" i="1" a="1"/>
  <c r="BS740" i="1" s="1"/>
  <c r="BQ738" i="1" a="1"/>
  <c r="BQ738" i="1" s="1"/>
  <c r="BE738" i="1" a="1"/>
  <c r="BE738" i="1" s="1"/>
  <c r="BL733" i="1"/>
  <c r="CN732" i="1" a="1"/>
  <c r="CN732" i="1" s="1"/>
  <c r="CK732" i="1" a="1"/>
  <c r="CK732" i="1" s="1"/>
  <c r="CL732" i="1" a="1"/>
  <c r="CL732" i="1" s="1"/>
  <c r="BL729" i="1"/>
  <c r="BQ725" i="1" a="1"/>
  <c r="BQ725" i="1" s="1"/>
  <c r="BR725" i="1" a="1"/>
  <c r="BR725" i="1" s="1"/>
  <c r="BO725" i="1" a="1"/>
  <c r="BO725" i="1" s="1"/>
  <c r="BS725" i="1" a="1"/>
  <c r="BS725" i="1" s="1"/>
  <c r="BP725" i="1" a="1"/>
  <c r="BP725" i="1" s="1"/>
  <c r="BA725" i="1" a="1"/>
  <c r="BA725" i="1" s="1"/>
  <c r="BL721" i="1"/>
  <c r="AY714" i="1"/>
  <c r="CB714" i="1"/>
  <c r="CB712" i="1"/>
  <c r="AY712" i="1"/>
  <c r="AY692" i="1"/>
  <c r="CB692" i="1"/>
  <c r="CB688" i="1"/>
  <c r="AY688" i="1"/>
  <c r="BD801" i="1" a="1"/>
  <c r="BD801" i="1" s="1"/>
  <c r="BE795" i="1" a="1"/>
  <c r="BE795" i="1" s="1"/>
  <c r="BA795" i="1" a="1"/>
  <c r="BA795" i="1" s="1"/>
  <c r="BD793" i="1" a="1"/>
  <c r="BD793" i="1" s="1"/>
  <c r="BE787" i="1" a="1"/>
  <c r="BE787" i="1" s="1"/>
  <c r="BA787" i="1" a="1"/>
  <c r="BA787" i="1" s="1"/>
  <c r="BD785" i="1" a="1"/>
  <c r="BD785" i="1" s="1"/>
  <c r="BD777" i="1" a="1"/>
  <c r="BD777" i="1" s="1"/>
  <c r="BQ776" i="1" a="1"/>
  <c r="BQ776" i="1" s="1"/>
  <c r="CM775" i="1" a="1"/>
  <c r="CM775" i="1" s="1"/>
  <c r="BC775" i="1" a="1"/>
  <c r="BC775" i="1" s="1"/>
  <c r="BP774" i="1" a="1"/>
  <c r="BP774" i="1" s="1"/>
  <c r="CL773" i="1" a="1"/>
  <c r="CL773" i="1" s="1"/>
  <c r="CA773" i="1" s="1"/>
  <c r="BD769" i="1" a="1"/>
  <c r="BD769" i="1" s="1"/>
  <c r="BQ768" i="1" a="1"/>
  <c r="BQ768" i="1" s="1"/>
  <c r="CM767" i="1" a="1"/>
  <c r="CM767" i="1" s="1"/>
  <c r="CA767" i="1" s="1"/>
  <c r="BC767" i="1" a="1"/>
  <c r="BC767" i="1" s="1"/>
  <c r="BP766" i="1" a="1"/>
  <c r="BP766" i="1" s="1"/>
  <c r="CL765" i="1" a="1"/>
  <c r="CL765" i="1" s="1"/>
  <c r="BD761" i="1" a="1"/>
  <c r="BD761" i="1" s="1"/>
  <c r="BQ760" i="1" a="1"/>
  <c r="BQ760" i="1" s="1"/>
  <c r="CM759" i="1" a="1"/>
  <c r="CM759" i="1" s="1"/>
  <c r="CA759" i="1" s="1"/>
  <c r="BC759" i="1" a="1"/>
  <c r="BC759" i="1" s="1"/>
  <c r="BP758" i="1" a="1"/>
  <c r="BP758" i="1" s="1"/>
  <c r="CL757" i="1" a="1"/>
  <c r="CL757" i="1" s="1"/>
  <c r="BD753" i="1" a="1"/>
  <c r="BD753" i="1" s="1"/>
  <c r="BQ752" i="1" a="1"/>
  <c r="BQ752" i="1" s="1"/>
  <c r="CM751" i="1" a="1"/>
  <c r="CM751" i="1" s="1"/>
  <c r="CA751" i="1" s="1"/>
  <c r="AX751" i="1" s="1"/>
  <c r="BC751" i="1" a="1"/>
  <c r="BC751" i="1" s="1"/>
  <c r="BP750" i="1" a="1"/>
  <c r="BP750" i="1" s="1"/>
  <c r="CL749" i="1" a="1"/>
  <c r="CL749" i="1" s="1"/>
  <c r="BD747" i="1" a="1"/>
  <c r="BD747" i="1" s="1"/>
  <c r="BC746" i="1" a="1"/>
  <c r="BC746" i="1" s="1"/>
  <c r="CN744" i="1" a="1"/>
  <c r="CN744" i="1" s="1"/>
  <c r="BO741" i="1" a="1"/>
  <c r="BO741" i="1" s="1"/>
  <c r="BD738" i="1" a="1"/>
  <c r="BD738" i="1" s="1"/>
  <c r="CL737" i="1" a="1"/>
  <c r="CL737" i="1" s="1"/>
  <c r="CN737" i="1" a="1"/>
  <c r="CN737" i="1" s="1"/>
  <c r="BO736" i="1" a="1"/>
  <c r="BO736" i="1" s="1"/>
  <c r="BS736" i="1" a="1"/>
  <c r="BS736" i="1" s="1"/>
  <c r="BQ736" i="1" a="1"/>
  <c r="BQ736" i="1" s="1"/>
  <c r="BR736" i="1" a="1"/>
  <c r="BR736" i="1" s="1"/>
  <c r="CA734" i="1"/>
  <c r="AX734" i="1" s="1"/>
  <c r="AZ734" i="1" s="1"/>
  <c r="BN734" i="1" s="1"/>
  <c r="CK727" i="1" a="1"/>
  <c r="CK727" i="1" s="1"/>
  <c r="CM727" i="1" a="1"/>
  <c r="CM727" i="1" s="1"/>
  <c r="AY723" i="1"/>
  <c r="CB723" i="1"/>
  <c r="CB720" i="1"/>
  <c r="AY720" i="1"/>
  <c r="BO713" i="1" a="1"/>
  <c r="BO713" i="1" s="1"/>
  <c r="BS713" i="1" a="1"/>
  <c r="BS713" i="1" s="1"/>
  <c r="BP713" i="1" a="1"/>
  <c r="BP713" i="1" s="1"/>
  <c r="BQ713" i="1" a="1"/>
  <c r="BQ713" i="1" s="1"/>
  <c r="BR713" i="1" a="1"/>
  <c r="BR713" i="1" s="1"/>
  <c r="AY684" i="1"/>
  <c r="CB684" i="1"/>
  <c r="CB678" i="1"/>
  <c r="AY678" i="1"/>
  <c r="CB675" i="1"/>
  <c r="AY675" i="1"/>
  <c r="BD795" i="1" a="1"/>
  <c r="BD795" i="1" s="1"/>
  <c r="BD787" i="1" a="1"/>
  <c r="BD787" i="1" s="1"/>
  <c r="BC777" i="1" a="1"/>
  <c r="BC777" i="1" s="1"/>
  <c r="BS774" i="1" a="1"/>
  <c r="BS774" i="1" s="1"/>
  <c r="BO774" i="1" a="1"/>
  <c r="BO774" i="1" s="1"/>
  <c r="BC769" i="1" a="1"/>
  <c r="BC769" i="1" s="1"/>
  <c r="BS766" i="1" a="1"/>
  <c r="BS766" i="1" s="1"/>
  <c r="BO766" i="1" a="1"/>
  <c r="BO766" i="1" s="1"/>
  <c r="CK765" i="1" a="1"/>
  <c r="CK765" i="1" s="1"/>
  <c r="BC761" i="1" a="1"/>
  <c r="BC761" i="1" s="1"/>
  <c r="BS758" i="1" a="1"/>
  <c r="BS758" i="1" s="1"/>
  <c r="BO758" i="1" a="1"/>
  <c r="BO758" i="1" s="1"/>
  <c r="CK757" i="1" a="1"/>
  <c r="CK757" i="1" s="1"/>
  <c r="BC753" i="1" a="1"/>
  <c r="BC753" i="1" s="1"/>
  <c r="BS750" i="1" a="1"/>
  <c r="BS750" i="1" s="1"/>
  <c r="BO750" i="1" a="1"/>
  <c r="BO750" i="1" s="1"/>
  <c r="CK749" i="1" a="1"/>
  <c r="CK749" i="1" s="1"/>
  <c r="BR742" i="1" a="1"/>
  <c r="BR742" i="1" s="1"/>
  <c r="BP742" i="1" a="1"/>
  <c r="BP742" i="1" s="1"/>
  <c r="BD741" i="1" a="1"/>
  <c r="BD741" i="1" s="1"/>
  <c r="BB741" i="1" a="1"/>
  <c r="BB741" i="1" s="1"/>
  <c r="BL741" i="1"/>
  <c r="AY740" i="1"/>
  <c r="BP736" i="1" a="1"/>
  <c r="BP736" i="1" s="1"/>
  <c r="CK735" i="1" a="1"/>
  <c r="CK735" i="1" s="1"/>
  <c r="CM735" i="1" a="1"/>
  <c r="CM735" i="1" s="1"/>
  <c r="BD733" i="1" a="1"/>
  <c r="BD733" i="1" s="1"/>
  <c r="BB733" i="1" a="1"/>
  <c r="BB733" i="1" s="1"/>
  <c r="BA733" i="1" a="1"/>
  <c r="BA733" i="1" s="1"/>
  <c r="BD732" i="1" a="1"/>
  <c r="BD732" i="1" s="1"/>
  <c r="BA732" i="1" a="1"/>
  <c r="BA732" i="1" s="1"/>
  <c r="BE732" i="1" a="1"/>
  <c r="BE732" i="1" s="1"/>
  <c r="BB732" i="1" a="1"/>
  <c r="BB732" i="1" s="1"/>
  <c r="BO728" i="1" a="1"/>
  <c r="BO728" i="1" s="1"/>
  <c r="BS728" i="1" a="1"/>
  <c r="BS728" i="1" s="1"/>
  <c r="BQ728" i="1" a="1"/>
  <c r="BQ728" i="1" s="1"/>
  <c r="AY722" i="1"/>
  <c r="CB722" i="1"/>
  <c r="BD717" i="1" a="1"/>
  <c r="BD717" i="1" s="1"/>
  <c r="BA717" i="1" a="1"/>
  <c r="BA717" i="1" s="1"/>
  <c r="BE717" i="1" a="1"/>
  <c r="BE717" i="1" s="1"/>
  <c r="BB717" i="1" a="1"/>
  <c r="BB717" i="1" s="1"/>
  <c r="CK712" i="1" a="1"/>
  <c r="CK712" i="1" s="1"/>
  <c r="CL712" i="1" a="1"/>
  <c r="CL712" i="1" s="1"/>
  <c r="CM712" i="1" a="1"/>
  <c r="CM712" i="1" s="1"/>
  <c r="CN712" i="1" a="1"/>
  <c r="CN712" i="1" s="1"/>
  <c r="CA698" i="1"/>
  <c r="CA694" i="1"/>
  <c r="AY673" i="1"/>
  <c r="CB673" i="1"/>
  <c r="AY665" i="1"/>
  <c r="CB665" i="1"/>
  <c r="BC802" i="1" a="1"/>
  <c r="BC802" i="1" s="1"/>
  <c r="BR797" i="1" a="1"/>
  <c r="BR797" i="1" s="1"/>
  <c r="CN796" i="1" a="1"/>
  <c r="CN796" i="1" s="1"/>
  <c r="BC794" i="1" a="1"/>
  <c r="BC794" i="1" s="1"/>
  <c r="BS791" i="1" a="1"/>
  <c r="BS791" i="1" s="1"/>
  <c r="BO791" i="1" a="1"/>
  <c r="BO791" i="1" s="1"/>
  <c r="CK790" i="1" a="1"/>
  <c r="CK790" i="1" s="1"/>
  <c r="CA790" i="1" s="1"/>
  <c r="BR789" i="1" a="1"/>
  <c r="BR789" i="1" s="1"/>
  <c r="CN788" i="1" a="1"/>
  <c r="CN788" i="1" s="1"/>
  <c r="BC786" i="1" a="1"/>
  <c r="BC786" i="1" s="1"/>
  <c r="BS783" i="1" a="1"/>
  <c r="BS783" i="1" s="1"/>
  <c r="BO783" i="1" a="1"/>
  <c r="BO783" i="1" s="1"/>
  <c r="CK782" i="1" a="1"/>
  <c r="CK782" i="1" s="1"/>
  <c r="BR781" i="1" a="1"/>
  <c r="BR781" i="1" s="1"/>
  <c r="CN780" i="1" a="1"/>
  <c r="CN780" i="1" s="1"/>
  <c r="BC778" i="1" a="1"/>
  <c r="BC778" i="1" s="1"/>
  <c r="BR773" i="1" a="1"/>
  <c r="BR773" i="1" s="1"/>
  <c r="CN772" i="1" a="1"/>
  <c r="CN772" i="1" s="1"/>
  <c r="BC770" i="1" a="1"/>
  <c r="BC770" i="1" s="1"/>
  <c r="BR765" i="1" a="1"/>
  <c r="BR765" i="1" s="1"/>
  <c r="BC762" i="1" a="1"/>
  <c r="BC762" i="1" s="1"/>
  <c r="BC754" i="1" a="1"/>
  <c r="BC754" i="1" s="1"/>
  <c r="BC747" i="1" a="1"/>
  <c r="BC747" i="1" s="1"/>
  <c r="BA747" i="1" a="1"/>
  <c r="BA747" i="1" s="1"/>
  <c r="BE747" i="1" a="1"/>
  <c r="BE747" i="1" s="1"/>
  <c r="BB747" i="1" a="1"/>
  <c r="BB747" i="1" s="1"/>
  <c r="BA746" i="1" a="1"/>
  <c r="BA746" i="1" s="1"/>
  <c r="CK743" i="1" a="1"/>
  <c r="CK743" i="1" s="1"/>
  <c r="CM743" i="1" a="1"/>
  <c r="CM743" i="1" s="1"/>
  <c r="BP738" i="1" a="1"/>
  <c r="BP738" i="1" s="1"/>
  <c r="BR738" i="1" a="1"/>
  <c r="BR738" i="1" s="1"/>
  <c r="BB737" i="1" a="1"/>
  <c r="BB737" i="1" s="1"/>
  <c r="BD737" i="1" a="1"/>
  <c r="BD737" i="1" s="1"/>
  <c r="BL737" i="1"/>
  <c r="BR733" i="1" a="1"/>
  <c r="BR733" i="1" s="1"/>
  <c r="BO733" i="1" a="1"/>
  <c r="BO733" i="1" s="1"/>
  <c r="BS733" i="1" a="1"/>
  <c r="BS733" i="1" s="1"/>
  <c r="BP733" i="1" a="1"/>
  <c r="BP733" i="1" s="1"/>
  <c r="BM726" i="1"/>
  <c r="BL725" i="1"/>
  <c r="BO721" i="1" a="1"/>
  <c r="BO721" i="1" s="1"/>
  <c r="BS721" i="1" a="1"/>
  <c r="BS721" i="1" s="1"/>
  <c r="BP721" i="1" a="1"/>
  <c r="BP721" i="1" s="1"/>
  <c r="BQ721" i="1" a="1"/>
  <c r="BQ721" i="1" s="1"/>
  <c r="BR721" i="1" a="1"/>
  <c r="BR721" i="1" s="1"/>
  <c r="CK720" i="1" a="1"/>
  <c r="CK720" i="1" s="1"/>
  <c r="CL720" i="1" a="1"/>
  <c r="CL720" i="1" s="1"/>
  <c r="CM720" i="1" a="1"/>
  <c r="CM720" i="1" s="1"/>
  <c r="CN720" i="1" a="1"/>
  <c r="CN720" i="1" s="1"/>
  <c r="AY700" i="1"/>
  <c r="CB700" i="1"/>
  <c r="CB696" i="1"/>
  <c r="AY696" i="1"/>
  <c r="BS776" i="1" a="1"/>
  <c r="BS776" i="1" s="1"/>
  <c r="BE775" i="1" a="1"/>
  <c r="BE775" i="1" s="1"/>
  <c r="BL773" i="1"/>
  <c r="BS768" i="1" a="1"/>
  <c r="BS768" i="1" s="1"/>
  <c r="BE767" i="1" a="1"/>
  <c r="BE767" i="1" s="1"/>
  <c r="BL765" i="1"/>
  <c r="BS760" i="1" a="1"/>
  <c r="BS760" i="1" s="1"/>
  <c r="BE759" i="1" a="1"/>
  <c r="BE759" i="1" s="1"/>
  <c r="BL757" i="1"/>
  <c r="BS752" i="1" a="1"/>
  <c r="BS752" i="1" s="1"/>
  <c r="BE751" i="1" a="1"/>
  <c r="BE751" i="1" s="1"/>
  <c r="BL749" i="1"/>
  <c r="CM747" i="1" a="1"/>
  <c r="CM747" i="1" s="1"/>
  <c r="BC744" i="1" a="1"/>
  <c r="BC744" i="1" s="1"/>
  <c r="BR741" i="1" a="1"/>
  <c r="BR741" i="1" s="1"/>
  <c r="CM739" i="1" a="1"/>
  <c r="CM739" i="1" s="1"/>
  <c r="CK739" i="1" a="1"/>
  <c r="CK739" i="1" s="1"/>
  <c r="BS738" i="1" a="1"/>
  <c r="BS738" i="1" s="1"/>
  <c r="BL738" i="1"/>
  <c r="CM737" i="1" a="1"/>
  <c r="CM737" i="1" s="1"/>
  <c r="BA737" i="1" a="1"/>
  <c r="BA737" i="1" s="1"/>
  <c r="AY732" i="1"/>
  <c r="CB732" i="1"/>
  <c r="BB729" i="1" a="1"/>
  <c r="BB729" i="1" s="1"/>
  <c r="BD729" i="1" a="1"/>
  <c r="BD729" i="1" s="1"/>
  <c r="CB728" i="1"/>
  <c r="BR728" i="1" a="1"/>
  <c r="BR728" i="1" s="1"/>
  <c r="AY716" i="1"/>
  <c r="CB716" i="1"/>
  <c r="CA710" i="1"/>
  <c r="AY707" i="1"/>
  <c r="CB707" i="1"/>
  <c r="BL806" i="1"/>
  <c r="BL798" i="1"/>
  <c r="BL790" i="1"/>
  <c r="BL782" i="1"/>
  <c r="BL774" i="1"/>
  <c r="BL766" i="1"/>
  <c r="BL758" i="1"/>
  <c r="BL750" i="1"/>
  <c r="BE741" i="1" a="1"/>
  <c r="BE741" i="1" s="1"/>
  <c r="AY731" i="1"/>
  <c r="BP729" i="1" a="1"/>
  <c r="BP729" i="1" s="1"/>
  <c r="BQ729" i="1" a="1"/>
  <c r="BQ729" i="1" s="1"/>
  <c r="BR729" i="1" a="1"/>
  <c r="BR729" i="1" s="1"/>
  <c r="BP728" i="1" a="1"/>
  <c r="BP728" i="1" s="1"/>
  <c r="BD725" i="1" a="1"/>
  <c r="BD725" i="1" s="1"/>
  <c r="BB725" i="1" a="1"/>
  <c r="BB725" i="1" s="1"/>
  <c r="BE725" i="1" a="1"/>
  <c r="BE725" i="1" s="1"/>
  <c r="AY719" i="1"/>
  <c r="AY715" i="1"/>
  <c r="CB715" i="1"/>
  <c r="CA706" i="1"/>
  <c r="CB703" i="1"/>
  <c r="AY703" i="1"/>
  <c r="AY691" i="1"/>
  <c r="CB691" i="1"/>
  <c r="CB687" i="1"/>
  <c r="AY687" i="1"/>
  <c r="AY680" i="1"/>
  <c r="CB680" i="1"/>
  <c r="CB666" i="1"/>
  <c r="AY666" i="1"/>
  <c r="BC709" i="1" a="1"/>
  <c r="BC709" i="1" s="1"/>
  <c r="BC701" i="1" a="1"/>
  <c r="BC701" i="1" s="1"/>
  <c r="BC693" i="1" a="1"/>
  <c r="BC693" i="1" s="1"/>
  <c r="BC685" i="1" a="1"/>
  <c r="BC685" i="1" s="1"/>
  <c r="BP673" i="1" a="1"/>
  <c r="BP673" i="1" s="1"/>
  <c r="BO673" i="1" a="1"/>
  <c r="BO673" i="1" s="1"/>
  <c r="BB672" i="1" a="1"/>
  <c r="BB672" i="1" s="1"/>
  <c r="BC672" i="1" a="1"/>
  <c r="BC672" i="1" s="1"/>
  <c r="BA670" i="1" a="1"/>
  <c r="BA670" i="1" s="1"/>
  <c r="BE670" i="1" a="1"/>
  <c r="BE670" i="1" s="1"/>
  <c r="BD670" i="1" a="1"/>
  <c r="BD670" i="1" s="1"/>
  <c r="BR668" i="1" a="1"/>
  <c r="BR668" i="1" s="1"/>
  <c r="BO668" i="1" a="1"/>
  <c r="BO668" i="1" s="1"/>
  <c r="BS668" i="1" a="1"/>
  <c r="BS668" i="1" s="1"/>
  <c r="BQ668" i="1" a="1"/>
  <c r="BQ668" i="1" s="1"/>
  <c r="BD667" i="1" a="1"/>
  <c r="BD667" i="1" s="1"/>
  <c r="BA667" i="1" a="1"/>
  <c r="BA667" i="1" s="1"/>
  <c r="BE667" i="1" a="1"/>
  <c r="BE667" i="1" s="1"/>
  <c r="BA661" i="1" a="1"/>
  <c r="BA661" i="1" s="1"/>
  <c r="BE661" i="1" a="1"/>
  <c r="BE661" i="1" s="1"/>
  <c r="BB661" i="1" a="1"/>
  <c r="BB661" i="1" s="1"/>
  <c r="AY660" i="1"/>
  <c r="CB660" i="1"/>
  <c r="BO657" i="1" a="1"/>
  <c r="BO657" i="1" s="1"/>
  <c r="BS657" i="1" a="1"/>
  <c r="BS657" i="1" s="1"/>
  <c r="BP657" i="1" a="1"/>
  <c r="BP657" i="1" s="1"/>
  <c r="BQ657" i="1" a="1"/>
  <c r="BQ657" i="1" s="1"/>
  <c r="BR657" i="1" a="1"/>
  <c r="BR657" i="1" s="1"/>
  <c r="CB649" i="1"/>
  <c r="AY649" i="1"/>
  <c r="CB641" i="1"/>
  <c r="AY641" i="1"/>
  <c r="CB625" i="1"/>
  <c r="AY625" i="1"/>
  <c r="AY611" i="1"/>
  <c r="CB611" i="1"/>
  <c r="AY604" i="1"/>
  <c r="CB604" i="1"/>
  <c r="BC734" i="1" a="1"/>
  <c r="BC734" i="1" s="1"/>
  <c r="BE730" i="1" a="1"/>
  <c r="BE730" i="1" s="1"/>
  <c r="BA730" i="1" a="1"/>
  <c r="BA730" i="1" s="1"/>
  <c r="BC726" i="1" a="1"/>
  <c r="BC726" i="1" s="1"/>
  <c r="BB724" i="1" a="1"/>
  <c r="BB724" i="1" s="1"/>
  <c r="BE722" i="1" a="1"/>
  <c r="BE722" i="1" s="1"/>
  <c r="BA722" i="1" a="1"/>
  <c r="BA722" i="1" s="1"/>
  <c r="BL720" i="1"/>
  <c r="BC718" i="1" a="1"/>
  <c r="BC718" i="1" s="1"/>
  <c r="BP717" i="1" a="1"/>
  <c r="BP717" i="1" s="1"/>
  <c r="CL716" i="1" a="1"/>
  <c r="CL716" i="1" s="1"/>
  <c r="BB716" i="1" a="1"/>
  <c r="BB716" i="1" s="1"/>
  <c r="BE714" i="1" a="1"/>
  <c r="BE714" i="1" s="1"/>
  <c r="BA714" i="1" a="1"/>
  <c r="BA714" i="1" s="1"/>
  <c r="BL712" i="1"/>
  <c r="BC710" i="1" a="1"/>
  <c r="BC710" i="1" s="1"/>
  <c r="BP709" i="1" a="1"/>
  <c r="BP709" i="1" s="1"/>
  <c r="CL708" i="1" a="1"/>
  <c r="CL708" i="1" s="1"/>
  <c r="BB708" i="1" a="1"/>
  <c r="BB708" i="1" s="1"/>
  <c r="CB706" i="1"/>
  <c r="BE706" i="1" a="1"/>
  <c r="BE706" i="1" s="1"/>
  <c r="BA706" i="1" a="1"/>
  <c r="BA706" i="1" s="1"/>
  <c r="BR705" i="1" a="1"/>
  <c r="BR705" i="1" s="1"/>
  <c r="CN704" i="1" a="1"/>
  <c r="CN704" i="1" s="1"/>
  <c r="BL704" i="1"/>
  <c r="BC702" i="1" a="1"/>
  <c r="BC702" i="1" s="1"/>
  <c r="BP701" i="1" a="1"/>
  <c r="BP701" i="1" s="1"/>
  <c r="CL700" i="1" a="1"/>
  <c r="CL700" i="1" s="1"/>
  <c r="BB700" i="1" a="1"/>
  <c r="BB700" i="1" s="1"/>
  <c r="CB698" i="1"/>
  <c r="BE698" i="1" a="1"/>
  <c r="BE698" i="1" s="1"/>
  <c r="BA698" i="1" a="1"/>
  <c r="BA698" i="1" s="1"/>
  <c r="BR697" i="1" a="1"/>
  <c r="BR697" i="1" s="1"/>
  <c r="CN696" i="1" a="1"/>
  <c r="CN696" i="1" s="1"/>
  <c r="BL696" i="1"/>
  <c r="BC694" i="1" a="1"/>
  <c r="BC694" i="1" s="1"/>
  <c r="BP693" i="1" a="1"/>
  <c r="BP693" i="1" s="1"/>
  <c r="CL692" i="1" a="1"/>
  <c r="CL692" i="1" s="1"/>
  <c r="BB692" i="1" a="1"/>
  <c r="BB692" i="1" s="1"/>
  <c r="CB690" i="1"/>
  <c r="BE690" i="1" a="1"/>
  <c r="BE690" i="1" s="1"/>
  <c r="BA690" i="1" a="1"/>
  <c r="BA690" i="1" s="1"/>
  <c r="BR689" i="1" a="1"/>
  <c r="BR689" i="1" s="1"/>
  <c r="CN688" i="1" a="1"/>
  <c r="CN688" i="1" s="1"/>
  <c r="BL688" i="1"/>
  <c r="BC686" i="1" a="1"/>
  <c r="BC686" i="1" s="1"/>
  <c r="BP685" i="1" a="1"/>
  <c r="BP685" i="1" s="1"/>
  <c r="CL684" i="1" a="1"/>
  <c r="CL684" i="1" s="1"/>
  <c r="BB684" i="1" a="1"/>
  <c r="BB684" i="1" s="1"/>
  <c r="CB682" i="1"/>
  <c r="BE682" i="1" a="1"/>
  <c r="BE682" i="1" s="1"/>
  <c r="BA682" i="1" a="1"/>
  <c r="BA682" i="1" s="1"/>
  <c r="BR681" i="1" a="1"/>
  <c r="BR681" i="1" s="1"/>
  <c r="CN680" i="1" a="1"/>
  <c r="CN680" i="1" s="1"/>
  <c r="BB677" i="1" a="1"/>
  <c r="BB677" i="1" s="1"/>
  <c r="BA677" i="1" a="1"/>
  <c r="BA677" i="1" s="1"/>
  <c r="BQ676" i="1" a="1"/>
  <c r="BQ676" i="1" s="1"/>
  <c r="BE676" i="1" a="1"/>
  <c r="BE676" i="1" s="1"/>
  <c r="CB674" i="1"/>
  <c r="BL673" i="1"/>
  <c r="CN672" i="1" a="1"/>
  <c r="CN672" i="1" s="1"/>
  <c r="CN670" i="1" a="1"/>
  <c r="CN670" i="1" s="1"/>
  <c r="BD668" i="1" a="1"/>
  <c r="BD668" i="1" s="1"/>
  <c r="BC668" i="1" a="1"/>
  <c r="BC668" i="1" s="1"/>
  <c r="CM667" i="1" a="1"/>
  <c r="CM667" i="1" s="1"/>
  <c r="CM664" i="1" a="1"/>
  <c r="CM664" i="1" s="1"/>
  <c r="CB663" i="1"/>
  <c r="BD661" i="1" a="1"/>
  <c r="BD661" i="1" s="1"/>
  <c r="CB657" i="1"/>
  <c r="BL657" i="1"/>
  <c r="AY647" i="1"/>
  <c r="CB647" i="1"/>
  <c r="AY638" i="1"/>
  <c r="CB638" i="1"/>
  <c r="AY635" i="1"/>
  <c r="CB635" i="1"/>
  <c r="AY630" i="1"/>
  <c r="CB630" i="1"/>
  <c r="CA628" i="1"/>
  <c r="AY620" i="1"/>
  <c r="CB620" i="1"/>
  <c r="BC743" i="1" a="1"/>
  <c r="BC743" i="1" s="1"/>
  <c r="BE739" i="1" a="1"/>
  <c r="BE739" i="1" s="1"/>
  <c r="BA739" i="1" a="1"/>
  <c r="BA739" i="1" s="1"/>
  <c r="BC735" i="1" a="1"/>
  <c r="BC735" i="1" s="1"/>
  <c r="BP734" i="1" a="1"/>
  <c r="BP734" i="1" s="1"/>
  <c r="CL733" i="1" a="1"/>
  <c r="CL733" i="1" s="1"/>
  <c r="BS732" i="1" a="1"/>
  <c r="BS732" i="1" s="1"/>
  <c r="BO732" i="1" a="1"/>
  <c r="BO732" i="1" s="1"/>
  <c r="CK731" i="1" a="1"/>
  <c r="CK731" i="1" s="1"/>
  <c r="CA731" i="1" s="1"/>
  <c r="AX731" i="1" s="1"/>
  <c r="BE731" i="1" a="1"/>
  <c r="BE731" i="1" s="1"/>
  <c r="BA731" i="1" a="1"/>
  <c r="BA731" i="1" s="1"/>
  <c r="BR730" i="1" a="1"/>
  <c r="BR730" i="1" s="1"/>
  <c r="CN729" i="1" a="1"/>
  <c r="CN729" i="1" s="1"/>
  <c r="BC727" i="1" a="1"/>
  <c r="BC727" i="1" s="1"/>
  <c r="BP726" i="1" a="1"/>
  <c r="BP726" i="1" s="1"/>
  <c r="CL725" i="1" a="1"/>
  <c r="CL725" i="1" s="1"/>
  <c r="CA725" i="1" s="1"/>
  <c r="BS724" i="1" a="1"/>
  <c r="BS724" i="1" s="1"/>
  <c r="BO724" i="1" a="1"/>
  <c r="BO724" i="1" s="1"/>
  <c r="CK723" i="1" a="1"/>
  <c r="CK723" i="1" s="1"/>
  <c r="CA723" i="1" s="1"/>
  <c r="AX723" i="1" s="1"/>
  <c r="BE723" i="1" a="1"/>
  <c r="BE723" i="1" s="1"/>
  <c r="BA723" i="1" a="1"/>
  <c r="BA723" i="1" s="1"/>
  <c r="BR722" i="1" a="1"/>
  <c r="BR722" i="1" s="1"/>
  <c r="CN721" i="1" a="1"/>
  <c r="CN721" i="1" s="1"/>
  <c r="CA721" i="1" s="1"/>
  <c r="BD721" i="1" a="1"/>
  <c r="BD721" i="1" s="1"/>
  <c r="BQ720" i="1" a="1"/>
  <c r="BQ720" i="1" s="1"/>
  <c r="CM719" i="1" a="1"/>
  <c r="CM719" i="1" s="1"/>
  <c r="CA719" i="1" s="1"/>
  <c r="BC719" i="1" a="1"/>
  <c r="BC719" i="1" s="1"/>
  <c r="BP718" i="1" a="1"/>
  <c r="BP718" i="1" s="1"/>
  <c r="CL717" i="1" a="1"/>
  <c r="CL717" i="1" s="1"/>
  <c r="BS716" i="1" a="1"/>
  <c r="BS716" i="1" s="1"/>
  <c r="BO716" i="1" a="1"/>
  <c r="BO716" i="1" s="1"/>
  <c r="CK715" i="1" a="1"/>
  <c r="CK715" i="1" s="1"/>
  <c r="BE715" i="1" a="1"/>
  <c r="BE715" i="1" s="1"/>
  <c r="BA715" i="1" a="1"/>
  <c r="BA715" i="1" s="1"/>
  <c r="BR714" i="1" a="1"/>
  <c r="BR714" i="1" s="1"/>
  <c r="CN713" i="1" a="1"/>
  <c r="CN713" i="1" s="1"/>
  <c r="CA713" i="1" s="1"/>
  <c r="BD713" i="1" a="1"/>
  <c r="BD713" i="1" s="1"/>
  <c r="BQ712" i="1" a="1"/>
  <c r="BQ712" i="1" s="1"/>
  <c r="CM711" i="1" a="1"/>
  <c r="CM711" i="1" s="1"/>
  <c r="BC711" i="1" a="1"/>
  <c r="BC711" i="1" s="1"/>
  <c r="BP710" i="1" a="1"/>
  <c r="BP710" i="1" s="1"/>
  <c r="CL709" i="1" a="1"/>
  <c r="CL709" i="1" s="1"/>
  <c r="BB709" i="1" a="1"/>
  <c r="BB709" i="1" s="1"/>
  <c r="BS708" i="1" a="1"/>
  <c r="BS708" i="1" s="1"/>
  <c r="BO708" i="1" a="1"/>
  <c r="BO708" i="1" s="1"/>
  <c r="CK707" i="1" a="1"/>
  <c r="CK707" i="1" s="1"/>
  <c r="BE707" i="1" a="1"/>
  <c r="BE707" i="1" s="1"/>
  <c r="BA707" i="1" a="1"/>
  <c r="BA707" i="1" s="1"/>
  <c r="BR706" i="1" a="1"/>
  <c r="BR706" i="1" s="1"/>
  <c r="CN705" i="1" a="1"/>
  <c r="CN705" i="1" s="1"/>
  <c r="BL705" i="1"/>
  <c r="BD705" i="1" a="1"/>
  <c r="BD705" i="1" s="1"/>
  <c r="BQ704" i="1" a="1"/>
  <c r="BQ704" i="1" s="1"/>
  <c r="CM703" i="1" a="1"/>
  <c r="CM703" i="1" s="1"/>
  <c r="CA703" i="1" s="1"/>
  <c r="AX703" i="1" s="1"/>
  <c r="AZ703" i="1" s="1"/>
  <c r="BC703" i="1" a="1"/>
  <c r="BC703" i="1" s="1"/>
  <c r="BP702" i="1" a="1"/>
  <c r="BP702" i="1" s="1"/>
  <c r="CL701" i="1" a="1"/>
  <c r="CL701" i="1" s="1"/>
  <c r="BB701" i="1" a="1"/>
  <c r="BB701" i="1" s="1"/>
  <c r="BS700" i="1" a="1"/>
  <c r="BS700" i="1" s="1"/>
  <c r="BO700" i="1" a="1"/>
  <c r="BO700" i="1" s="1"/>
  <c r="CK699" i="1" a="1"/>
  <c r="CK699" i="1" s="1"/>
  <c r="BE699" i="1" a="1"/>
  <c r="BE699" i="1" s="1"/>
  <c r="BA699" i="1" a="1"/>
  <c r="BA699" i="1" s="1"/>
  <c r="BR698" i="1" a="1"/>
  <c r="BR698" i="1" s="1"/>
  <c r="CN697" i="1" a="1"/>
  <c r="CN697" i="1" s="1"/>
  <c r="CA697" i="1" s="1"/>
  <c r="BL697" i="1"/>
  <c r="BD697" i="1" a="1"/>
  <c r="BD697" i="1" s="1"/>
  <c r="BQ696" i="1" a="1"/>
  <c r="BQ696" i="1" s="1"/>
  <c r="CM695" i="1" a="1"/>
  <c r="CM695" i="1" s="1"/>
  <c r="BC695" i="1" a="1"/>
  <c r="BC695" i="1" s="1"/>
  <c r="BP694" i="1" a="1"/>
  <c r="BP694" i="1" s="1"/>
  <c r="CL693" i="1" a="1"/>
  <c r="CL693" i="1" s="1"/>
  <c r="BB693" i="1" a="1"/>
  <c r="BB693" i="1" s="1"/>
  <c r="BS692" i="1" a="1"/>
  <c r="BS692" i="1" s="1"/>
  <c r="BO692" i="1" a="1"/>
  <c r="BO692" i="1" s="1"/>
  <c r="CK691" i="1" a="1"/>
  <c r="CK691" i="1" s="1"/>
  <c r="CA691" i="1" s="1"/>
  <c r="AX691" i="1" s="1"/>
  <c r="BE691" i="1" a="1"/>
  <c r="BE691" i="1" s="1"/>
  <c r="BA691" i="1" a="1"/>
  <c r="BA691" i="1" s="1"/>
  <c r="BR690" i="1" a="1"/>
  <c r="BR690" i="1" s="1"/>
  <c r="CN689" i="1" a="1"/>
  <c r="CN689" i="1" s="1"/>
  <c r="CA689" i="1" s="1"/>
  <c r="BL689" i="1"/>
  <c r="BD689" i="1" a="1"/>
  <c r="BD689" i="1" s="1"/>
  <c r="BQ688" i="1" a="1"/>
  <c r="BQ688" i="1" s="1"/>
  <c r="CM687" i="1" a="1"/>
  <c r="CM687" i="1" s="1"/>
  <c r="BC687" i="1" a="1"/>
  <c r="BC687" i="1" s="1"/>
  <c r="BP686" i="1" a="1"/>
  <c r="BP686" i="1" s="1"/>
  <c r="CL685" i="1" a="1"/>
  <c r="CL685" i="1" s="1"/>
  <c r="BB685" i="1" a="1"/>
  <c r="BB685" i="1" s="1"/>
  <c r="BS684" i="1" a="1"/>
  <c r="BS684" i="1" s="1"/>
  <c r="BO684" i="1" a="1"/>
  <c r="BO684" i="1" s="1"/>
  <c r="CK683" i="1" a="1"/>
  <c r="CK683" i="1" s="1"/>
  <c r="BE683" i="1" a="1"/>
  <c r="BE683" i="1" s="1"/>
  <c r="BA683" i="1" a="1"/>
  <c r="BA683" i="1" s="1"/>
  <c r="BR682" i="1" a="1"/>
  <c r="BR682" i="1" s="1"/>
  <c r="CN681" i="1" a="1"/>
  <c r="CN681" i="1" s="1"/>
  <c r="CA681" i="1" s="1"/>
  <c r="BL681" i="1"/>
  <c r="BD681" i="1" a="1"/>
  <c r="BD681" i="1" s="1"/>
  <c r="BQ680" i="1" a="1"/>
  <c r="BQ680" i="1" s="1"/>
  <c r="BO679" i="1" a="1"/>
  <c r="BO679" i="1" s="1"/>
  <c r="BS679" i="1" a="1"/>
  <c r="BS679" i="1" s="1"/>
  <c r="CN678" i="1" a="1"/>
  <c r="CN678" i="1" s="1"/>
  <c r="BA678" i="1" a="1"/>
  <c r="BA678" i="1" s="1"/>
  <c r="BE678" i="1" a="1"/>
  <c r="BE678" i="1" s="1"/>
  <c r="AY677" i="1"/>
  <c r="CL676" i="1" a="1"/>
  <c r="CL676" i="1" s="1"/>
  <c r="CB676" i="1"/>
  <c r="BR674" i="1" a="1"/>
  <c r="BR674" i="1" s="1"/>
  <c r="BO674" i="1" a="1"/>
  <c r="BO674" i="1" s="1"/>
  <c r="BD673" i="1" a="1"/>
  <c r="BD673" i="1" s="1"/>
  <c r="BS673" i="1" a="1"/>
  <c r="BS673" i="1" s="1"/>
  <c r="CM672" i="1" a="1"/>
  <c r="CM672" i="1" s="1"/>
  <c r="BO672" i="1" a="1"/>
  <c r="BO672" i="1" s="1"/>
  <c r="BA672" i="1" a="1"/>
  <c r="BA672" i="1" s="1"/>
  <c r="BC670" i="1" a="1"/>
  <c r="BC670" i="1" s="1"/>
  <c r="BP668" i="1" a="1"/>
  <c r="BP668" i="1" s="1"/>
  <c r="BL668" i="1"/>
  <c r="AY667" i="1"/>
  <c r="CB667" i="1"/>
  <c r="BP665" i="1" a="1"/>
  <c r="BP665" i="1" s="1"/>
  <c r="BR665" i="1" a="1"/>
  <c r="BR665" i="1" s="1"/>
  <c r="BO665" i="1" a="1"/>
  <c r="BO665" i="1" s="1"/>
  <c r="BC664" i="1" a="1"/>
  <c r="BC664" i="1" s="1"/>
  <c r="BL664" i="1"/>
  <c r="CA660" i="1"/>
  <c r="CN654" i="1" a="1"/>
  <c r="CN654" i="1" s="1"/>
  <c r="CK654" i="1" a="1"/>
  <c r="CK654" i="1" s="1"/>
  <c r="CL654" i="1" a="1"/>
  <c r="CL654" i="1" s="1"/>
  <c r="CM654" i="1" a="1"/>
  <c r="CM654" i="1" s="1"/>
  <c r="CA653" i="1"/>
  <c r="AX653" i="1" s="1"/>
  <c r="AY622" i="1"/>
  <c r="CB622" i="1"/>
  <c r="AX604" i="1"/>
  <c r="BY604" i="1"/>
  <c r="BB734" i="1" a="1"/>
  <c r="BB734" i="1" s="1"/>
  <c r="BL730" i="1"/>
  <c r="BD730" i="1" a="1"/>
  <c r="BD730" i="1" s="1"/>
  <c r="BB726" i="1" a="1"/>
  <c r="BB726" i="1" s="1"/>
  <c r="BE724" i="1" a="1"/>
  <c r="BE724" i="1" s="1"/>
  <c r="BA724" i="1" a="1"/>
  <c r="BA724" i="1" s="1"/>
  <c r="BL722" i="1"/>
  <c r="BD722" i="1" a="1"/>
  <c r="BD722" i="1" s="1"/>
  <c r="BB718" i="1" a="1"/>
  <c r="BB718" i="1" s="1"/>
  <c r="BS717" i="1" a="1"/>
  <c r="BS717" i="1" s="1"/>
  <c r="BO717" i="1" a="1"/>
  <c r="BO717" i="1" s="1"/>
  <c r="CK716" i="1" a="1"/>
  <c r="CK716" i="1" s="1"/>
  <c r="BE716" i="1" a="1"/>
  <c r="BE716" i="1" s="1"/>
  <c r="BA716" i="1" a="1"/>
  <c r="BA716" i="1" s="1"/>
  <c r="BL714" i="1"/>
  <c r="BD714" i="1" a="1"/>
  <c r="BD714" i="1" s="1"/>
  <c r="BB710" i="1" a="1"/>
  <c r="BB710" i="1" s="1"/>
  <c r="BS709" i="1" a="1"/>
  <c r="BS709" i="1" s="1"/>
  <c r="BO709" i="1" a="1"/>
  <c r="BO709" i="1" s="1"/>
  <c r="CK708" i="1" a="1"/>
  <c r="CK708" i="1" s="1"/>
  <c r="BE708" i="1" a="1"/>
  <c r="BE708" i="1" s="1"/>
  <c r="BA708" i="1" a="1"/>
  <c r="BA708" i="1" s="1"/>
  <c r="BL706" i="1"/>
  <c r="BD706" i="1" a="1"/>
  <c r="BD706" i="1" s="1"/>
  <c r="BQ705" i="1" a="1"/>
  <c r="BQ705" i="1" s="1"/>
  <c r="CM704" i="1" a="1"/>
  <c r="CM704" i="1" s="1"/>
  <c r="BB702" i="1" a="1"/>
  <c r="BB702" i="1" s="1"/>
  <c r="BS701" i="1" a="1"/>
  <c r="BS701" i="1" s="1"/>
  <c r="BO701" i="1" a="1"/>
  <c r="BO701" i="1" s="1"/>
  <c r="CK700" i="1" a="1"/>
  <c r="CK700" i="1" s="1"/>
  <c r="BE700" i="1" a="1"/>
  <c r="BE700" i="1" s="1"/>
  <c r="BA700" i="1" a="1"/>
  <c r="BA700" i="1" s="1"/>
  <c r="BL698" i="1"/>
  <c r="BD698" i="1" a="1"/>
  <c r="BD698" i="1" s="1"/>
  <c r="BQ697" i="1" a="1"/>
  <c r="BQ697" i="1" s="1"/>
  <c r="CM696" i="1" a="1"/>
  <c r="CM696" i="1" s="1"/>
  <c r="BB694" i="1" a="1"/>
  <c r="BB694" i="1" s="1"/>
  <c r="BS693" i="1" a="1"/>
  <c r="BS693" i="1" s="1"/>
  <c r="BO693" i="1" a="1"/>
  <c r="BO693" i="1" s="1"/>
  <c r="CK692" i="1" a="1"/>
  <c r="CK692" i="1" s="1"/>
  <c r="BE692" i="1" a="1"/>
  <c r="BE692" i="1" s="1"/>
  <c r="BA692" i="1" a="1"/>
  <c r="BA692" i="1" s="1"/>
  <c r="BL690" i="1"/>
  <c r="BD690" i="1" a="1"/>
  <c r="BD690" i="1" s="1"/>
  <c r="BQ689" i="1" a="1"/>
  <c r="BQ689" i="1" s="1"/>
  <c r="CM688" i="1" a="1"/>
  <c r="CM688" i="1" s="1"/>
  <c r="BB686" i="1" a="1"/>
  <c r="BB686" i="1" s="1"/>
  <c r="BS685" i="1" a="1"/>
  <c r="BS685" i="1" s="1"/>
  <c r="BO685" i="1" a="1"/>
  <c r="BO685" i="1" s="1"/>
  <c r="CK684" i="1" a="1"/>
  <c r="CK684" i="1" s="1"/>
  <c r="BE684" i="1" a="1"/>
  <c r="BE684" i="1" s="1"/>
  <c r="BA684" i="1" a="1"/>
  <c r="BA684" i="1" s="1"/>
  <c r="BL682" i="1"/>
  <c r="BD682" i="1" a="1"/>
  <c r="BD682" i="1" s="1"/>
  <c r="BQ681" i="1" a="1"/>
  <c r="BQ681" i="1" s="1"/>
  <c r="CM680" i="1" a="1"/>
  <c r="CM680" i="1" s="1"/>
  <c r="BB680" i="1" a="1"/>
  <c r="BB680" i="1" s="1"/>
  <c r="BQ677" i="1" a="1"/>
  <c r="BQ677" i="1" s="1"/>
  <c r="BE677" i="1" a="1"/>
  <c r="BE677" i="1" s="1"/>
  <c r="CK676" i="1" a="1"/>
  <c r="CK676" i="1" s="1"/>
  <c r="CM673" i="1" a="1"/>
  <c r="CM673" i="1" s="1"/>
  <c r="BA673" i="1" a="1"/>
  <c r="BA673" i="1" s="1"/>
  <c r="CM670" i="1" a="1"/>
  <c r="CM670" i="1" s="1"/>
  <c r="CA670" i="1" s="1"/>
  <c r="BB670" i="1" a="1"/>
  <c r="BB670" i="1" s="1"/>
  <c r="BA669" i="1" a="1"/>
  <c r="BA669" i="1" s="1"/>
  <c r="BE669" i="1" a="1"/>
  <c r="BE669" i="1" s="1"/>
  <c r="BB669" i="1" a="1"/>
  <c r="BB669" i="1" s="1"/>
  <c r="BB668" i="1" a="1"/>
  <c r="BB668" i="1" s="1"/>
  <c r="BL665" i="1"/>
  <c r="CB664" i="1"/>
  <c r="BS664" i="1" a="1"/>
  <c r="BS664" i="1" s="1"/>
  <c r="CL663" i="1" a="1"/>
  <c r="CL663" i="1" s="1"/>
  <c r="CM663" i="1" a="1"/>
  <c r="CM663" i="1" s="1"/>
  <c r="CK662" i="1" a="1"/>
  <c r="CK662" i="1" s="1"/>
  <c r="CM662" i="1" a="1"/>
  <c r="CM662" i="1" s="1"/>
  <c r="BC661" i="1" a="1"/>
  <c r="BC661" i="1" s="1"/>
  <c r="BR655" i="1" a="1"/>
  <c r="BR655" i="1" s="1"/>
  <c r="BO655" i="1" a="1"/>
  <c r="BO655" i="1" s="1"/>
  <c r="BS655" i="1" a="1"/>
  <c r="BS655" i="1" s="1"/>
  <c r="BP655" i="1" a="1"/>
  <c r="BP655" i="1" s="1"/>
  <c r="BQ655" i="1" a="1"/>
  <c r="BQ655" i="1" s="1"/>
  <c r="BY653" i="1"/>
  <c r="AY651" i="1"/>
  <c r="CB651" i="1"/>
  <c r="AY646" i="1"/>
  <c r="CB646" i="1"/>
  <c r="AY643" i="1"/>
  <c r="CB643" i="1"/>
  <c r="CA620" i="1"/>
  <c r="BC721" i="1" a="1"/>
  <c r="BC721" i="1" s="1"/>
  <c r="BC713" i="1" a="1"/>
  <c r="BC713" i="1" s="1"/>
  <c r="BP712" i="1" a="1"/>
  <c r="BP712" i="1" s="1"/>
  <c r="BE709" i="1" a="1"/>
  <c r="BE709" i="1" s="1"/>
  <c r="BA709" i="1" a="1"/>
  <c r="BA709" i="1" s="1"/>
  <c r="BC705" i="1" a="1"/>
  <c r="BC705" i="1" s="1"/>
  <c r="BP704" i="1" a="1"/>
  <c r="BP704" i="1" s="1"/>
  <c r="BE701" i="1" a="1"/>
  <c r="BE701" i="1" s="1"/>
  <c r="BA701" i="1" a="1"/>
  <c r="BA701" i="1" s="1"/>
  <c r="BC697" i="1" a="1"/>
  <c r="BC697" i="1" s="1"/>
  <c r="BP696" i="1" a="1"/>
  <c r="BP696" i="1" s="1"/>
  <c r="CL695" i="1" a="1"/>
  <c r="CL695" i="1" s="1"/>
  <c r="BE693" i="1" a="1"/>
  <c r="BE693" i="1" s="1"/>
  <c r="BA693" i="1" a="1"/>
  <c r="BA693" i="1" s="1"/>
  <c r="BC689" i="1" a="1"/>
  <c r="BC689" i="1" s="1"/>
  <c r="BP688" i="1" a="1"/>
  <c r="BP688" i="1" s="1"/>
  <c r="CL687" i="1" a="1"/>
  <c r="CL687" i="1" s="1"/>
  <c r="BE685" i="1" a="1"/>
  <c r="BE685" i="1" s="1"/>
  <c r="BA685" i="1" a="1"/>
  <c r="BA685" i="1" s="1"/>
  <c r="BC681" i="1" a="1"/>
  <c r="BC681" i="1" s="1"/>
  <c r="BP680" i="1" a="1"/>
  <c r="BP680" i="1" s="1"/>
  <c r="CM678" i="1" a="1"/>
  <c r="CM678" i="1" s="1"/>
  <c r="CA677" i="1"/>
  <c r="BC676" i="1" a="1"/>
  <c r="BC676" i="1" s="1"/>
  <c r="CL673" i="1" a="1"/>
  <c r="CL673" i="1" s="1"/>
  <c r="BR673" i="1" a="1"/>
  <c r="BR673" i="1" s="1"/>
  <c r="CL671" i="1" a="1"/>
  <c r="CL671" i="1" s="1"/>
  <c r="CM671" i="1" a="1"/>
  <c r="CM671" i="1" s="1"/>
  <c r="CL664" i="1" a="1"/>
  <c r="CL664" i="1" s="1"/>
  <c r="CN664" i="1" a="1"/>
  <c r="CN664" i="1" s="1"/>
  <c r="BA664" i="1" a="1"/>
  <c r="BA664" i="1" s="1"/>
  <c r="BD659" i="1" a="1"/>
  <c r="BD659" i="1" s="1"/>
  <c r="BA659" i="1" a="1"/>
  <c r="BA659" i="1" s="1"/>
  <c r="BE659" i="1" a="1"/>
  <c r="BE659" i="1" s="1"/>
  <c r="BC659" i="1" a="1"/>
  <c r="BC659" i="1" s="1"/>
  <c r="AY658" i="1"/>
  <c r="CB658" i="1"/>
  <c r="CA650" i="1"/>
  <c r="AX650" i="1" s="1"/>
  <c r="AZ650" i="1" s="1"/>
  <c r="CA642" i="1"/>
  <c r="AX642" i="1" s="1"/>
  <c r="AZ642" i="1" s="1"/>
  <c r="BE734" i="1" a="1"/>
  <c r="BE734" i="1" s="1"/>
  <c r="BE726" i="1" a="1"/>
  <c r="BE726" i="1" s="1"/>
  <c r="BD724" i="1" a="1"/>
  <c r="BD724" i="1" s="1"/>
  <c r="CB718" i="1"/>
  <c r="BE718" i="1" a="1"/>
  <c r="BE718" i="1" s="1"/>
  <c r="BR717" i="1" a="1"/>
  <c r="BR717" i="1" s="1"/>
  <c r="CN716" i="1" a="1"/>
  <c r="CN716" i="1" s="1"/>
  <c r="BD716" i="1" a="1"/>
  <c r="BD716" i="1" s="1"/>
  <c r="CB710" i="1"/>
  <c r="BE710" i="1" a="1"/>
  <c r="BE710" i="1" s="1"/>
  <c r="BR709" i="1" a="1"/>
  <c r="BR709" i="1" s="1"/>
  <c r="CN708" i="1" a="1"/>
  <c r="CN708" i="1" s="1"/>
  <c r="BD708" i="1" a="1"/>
  <c r="BD708" i="1" s="1"/>
  <c r="BP705" i="1" a="1"/>
  <c r="BP705" i="1" s="1"/>
  <c r="CL704" i="1" a="1"/>
  <c r="CL704" i="1" s="1"/>
  <c r="CB702" i="1"/>
  <c r="BE702" i="1" a="1"/>
  <c r="BE702" i="1" s="1"/>
  <c r="BR701" i="1" a="1"/>
  <c r="BR701" i="1" s="1"/>
  <c r="CN700" i="1" a="1"/>
  <c r="CN700" i="1" s="1"/>
  <c r="BD700" i="1" a="1"/>
  <c r="BD700" i="1" s="1"/>
  <c r="BP697" i="1" a="1"/>
  <c r="BP697" i="1" s="1"/>
  <c r="CL696" i="1" a="1"/>
  <c r="CL696" i="1" s="1"/>
  <c r="CB694" i="1"/>
  <c r="BE694" i="1" a="1"/>
  <c r="BE694" i="1" s="1"/>
  <c r="BR693" i="1" a="1"/>
  <c r="BR693" i="1" s="1"/>
  <c r="CN692" i="1" a="1"/>
  <c r="CN692" i="1" s="1"/>
  <c r="BD692" i="1" a="1"/>
  <c r="BD692" i="1" s="1"/>
  <c r="BP689" i="1" a="1"/>
  <c r="BP689" i="1" s="1"/>
  <c r="CL688" i="1" a="1"/>
  <c r="CL688" i="1" s="1"/>
  <c r="CB686" i="1"/>
  <c r="BE686" i="1" a="1"/>
  <c r="BE686" i="1" s="1"/>
  <c r="BR685" i="1" a="1"/>
  <c r="BR685" i="1" s="1"/>
  <c r="BD684" i="1" a="1"/>
  <c r="BD684" i="1" s="1"/>
  <c r="BP681" i="1" a="1"/>
  <c r="BP681" i="1" s="1"/>
  <c r="CL680" i="1" a="1"/>
  <c r="CL680" i="1" s="1"/>
  <c r="CL678" i="1" a="1"/>
  <c r="CL678" i="1" s="1"/>
  <c r="BD678" i="1" a="1"/>
  <c r="BD678" i="1" s="1"/>
  <c r="BP677" i="1" a="1"/>
  <c r="BP677" i="1" s="1"/>
  <c r="BO676" i="1" a="1"/>
  <c r="BO676" i="1" s="1"/>
  <c r="BS676" i="1" a="1"/>
  <c r="BS676" i="1" s="1"/>
  <c r="BQ673" i="1" a="1"/>
  <c r="BQ673" i="1" s="1"/>
  <c r="BE672" i="1" a="1"/>
  <c r="BE672" i="1" s="1"/>
  <c r="AY670" i="1"/>
  <c r="CA668" i="1"/>
  <c r="CN667" i="1" a="1"/>
  <c r="CN667" i="1" s="1"/>
  <c r="CK667" i="1" a="1"/>
  <c r="CK667" i="1" s="1"/>
  <c r="BC667" i="1" a="1"/>
  <c r="BC667" i="1" s="1"/>
  <c r="AY662" i="1"/>
  <c r="BB659" i="1" a="1"/>
  <c r="BB659" i="1" s="1"/>
  <c r="BM658" i="1"/>
  <c r="CB656" i="1"/>
  <c r="AY656" i="1"/>
  <c r="AY636" i="1"/>
  <c r="CB636" i="1"/>
  <c r="AY631" i="1"/>
  <c r="CB631" i="1"/>
  <c r="AY627" i="1"/>
  <c r="CB627" i="1"/>
  <c r="BE743" i="1" a="1"/>
  <c r="BE743" i="1" s="1"/>
  <c r="BE735" i="1" a="1"/>
  <c r="BE735" i="1" s="1"/>
  <c r="BE727" i="1" a="1"/>
  <c r="BE727" i="1" s="1"/>
  <c r="BS720" i="1" a="1"/>
  <c r="BS720" i="1" s="1"/>
  <c r="BE719" i="1" a="1"/>
  <c r="BE719" i="1" s="1"/>
  <c r="BM718" i="1"/>
  <c r="BL717" i="1"/>
  <c r="BS712" i="1" a="1"/>
  <c r="BS712" i="1" s="1"/>
  <c r="BE711" i="1" a="1"/>
  <c r="BE711" i="1" s="1"/>
  <c r="BM710" i="1"/>
  <c r="BL709" i="1"/>
  <c r="BS704" i="1" a="1"/>
  <c r="BS704" i="1" s="1"/>
  <c r="BE703" i="1" a="1"/>
  <c r="BE703" i="1" s="1"/>
  <c r="BM702" i="1"/>
  <c r="BL701" i="1"/>
  <c r="BS696" i="1" a="1"/>
  <c r="BS696" i="1" s="1"/>
  <c r="BE695" i="1" a="1"/>
  <c r="BE695" i="1" s="1"/>
  <c r="BM694" i="1"/>
  <c r="BL693" i="1"/>
  <c r="BS688" i="1" a="1"/>
  <c r="BS688" i="1" s="1"/>
  <c r="BE687" i="1" a="1"/>
  <c r="BE687" i="1" s="1"/>
  <c r="BL685" i="1"/>
  <c r="BS680" i="1" a="1"/>
  <c r="BS680" i="1" s="1"/>
  <c r="BE680" i="1" a="1"/>
  <c r="BE680" i="1" s="1"/>
  <c r="BQ679" i="1" a="1"/>
  <c r="BQ679" i="1" s="1"/>
  <c r="BC677" i="1" a="1"/>
  <c r="BC677" i="1" s="1"/>
  <c r="BL676" i="1"/>
  <c r="CN675" i="1" a="1"/>
  <c r="CN675" i="1" s="1"/>
  <c r="CA675" i="1" s="1"/>
  <c r="BA675" i="1" a="1"/>
  <c r="BA675" i="1" s="1"/>
  <c r="BE675" i="1" a="1"/>
  <c r="BE675" i="1" s="1"/>
  <c r="CK673" i="1" a="1"/>
  <c r="CK673" i="1" s="1"/>
  <c r="BO671" i="1" a="1"/>
  <c r="BO671" i="1" s="1"/>
  <c r="BS671" i="1" a="1"/>
  <c r="BS671" i="1" s="1"/>
  <c r="CA669" i="1"/>
  <c r="CA666" i="1"/>
  <c r="AX666" i="1" s="1"/>
  <c r="AZ666" i="1" s="1"/>
  <c r="BS665" i="1" a="1"/>
  <c r="BS665" i="1" s="1"/>
  <c r="BO663" i="1" a="1"/>
  <c r="BO663" i="1" s="1"/>
  <c r="BS663" i="1" a="1"/>
  <c r="BS663" i="1" s="1"/>
  <c r="BQ663" i="1" a="1"/>
  <c r="BQ663" i="1" s="1"/>
  <c r="AY659" i="1"/>
  <c r="CB659" i="1"/>
  <c r="CB633" i="1"/>
  <c r="AY633" i="1"/>
  <c r="AY619" i="1"/>
  <c r="CB619" i="1"/>
  <c r="AY614" i="1"/>
  <c r="CB614" i="1"/>
  <c r="BS705" i="1" a="1"/>
  <c r="BS705" i="1" s="1"/>
  <c r="BS697" i="1" a="1"/>
  <c r="BS697" i="1" s="1"/>
  <c r="BS689" i="1" a="1"/>
  <c r="BS689" i="1" s="1"/>
  <c r="BS681" i="1" a="1"/>
  <c r="BS681" i="1" s="1"/>
  <c r="BR677" i="1" a="1"/>
  <c r="BR677" i="1" s="1"/>
  <c r="BD676" i="1" a="1"/>
  <c r="BD676" i="1" s="1"/>
  <c r="BA676" i="1" a="1"/>
  <c r="BA676" i="1" s="1"/>
  <c r="BP672" i="1" a="1"/>
  <c r="BP672" i="1" s="1"/>
  <c r="BQ672" i="1" a="1"/>
  <c r="BQ672" i="1" s="1"/>
  <c r="BR672" i="1" a="1"/>
  <c r="BR672" i="1" s="1"/>
  <c r="BD672" i="1" a="1"/>
  <c r="BD672" i="1" s="1"/>
  <c r="BB667" i="1" a="1"/>
  <c r="BB667" i="1" s="1"/>
  <c r="BP664" i="1" a="1"/>
  <c r="BP664" i="1" s="1"/>
  <c r="BQ664" i="1" a="1"/>
  <c r="BQ664" i="1" s="1"/>
  <c r="BB664" i="1" a="1"/>
  <c r="BB664" i="1" s="1"/>
  <c r="BD664" i="1" a="1"/>
  <c r="BD664" i="1" s="1"/>
  <c r="BO664" i="1" a="1"/>
  <c r="BO664" i="1" s="1"/>
  <c r="CK656" i="1" a="1"/>
  <c r="CK656" i="1" s="1"/>
  <c r="CL656" i="1" a="1"/>
  <c r="CL656" i="1" s="1"/>
  <c r="CM656" i="1" a="1"/>
  <c r="CM656" i="1" s="1"/>
  <c r="CN656" i="1" a="1"/>
  <c r="CN656" i="1" s="1"/>
  <c r="AY654" i="1"/>
  <c r="CB654" i="1"/>
  <c r="BD653" i="1" a="1"/>
  <c r="BD653" i="1" s="1"/>
  <c r="BA653" i="1" a="1"/>
  <c r="BA653" i="1" s="1"/>
  <c r="BE653" i="1" a="1"/>
  <c r="BE653" i="1" s="1"/>
  <c r="BB653" i="1" a="1"/>
  <c r="BB653" i="1" s="1"/>
  <c r="AY652" i="1"/>
  <c r="CB652" i="1"/>
  <c r="AY644" i="1"/>
  <c r="CB644" i="1"/>
  <c r="AY639" i="1"/>
  <c r="CB639" i="1"/>
  <c r="CA636" i="1"/>
  <c r="AY628" i="1"/>
  <c r="CB628" i="1"/>
  <c r="BC662" i="1" a="1"/>
  <c r="BC662" i="1" s="1"/>
  <c r="BB660" i="1" a="1"/>
  <c r="BB660" i="1" s="1"/>
  <c r="BL656" i="1"/>
  <c r="BD656" i="1" a="1"/>
  <c r="BD656" i="1" s="1"/>
  <c r="BC654" i="1" a="1"/>
  <c r="BC654" i="1" s="1"/>
  <c r="BB652" i="1" a="1"/>
  <c r="BB652" i="1" s="1"/>
  <c r="CB650" i="1"/>
  <c r="BR649" i="1" a="1"/>
  <c r="BR649" i="1" s="1"/>
  <c r="CN648" i="1" a="1"/>
  <c r="CN648" i="1" s="1"/>
  <c r="BL648" i="1"/>
  <c r="BD648" i="1" a="1"/>
  <c r="BD648" i="1" s="1"/>
  <c r="AY648" i="1"/>
  <c r="BQ647" i="1" a="1"/>
  <c r="BQ647" i="1" s="1"/>
  <c r="CM646" i="1" a="1"/>
  <c r="CM646" i="1" s="1"/>
  <c r="BC646" i="1" a="1"/>
  <c r="BC646" i="1" s="1"/>
  <c r="BB644" i="1" a="1"/>
  <c r="BB644" i="1" s="1"/>
  <c r="CB642" i="1"/>
  <c r="BR641" i="1" a="1"/>
  <c r="BR641" i="1" s="1"/>
  <c r="CN640" i="1" a="1"/>
  <c r="CN640" i="1" s="1"/>
  <c r="BL640" i="1"/>
  <c r="BD640" i="1" a="1"/>
  <c r="BD640" i="1" s="1"/>
  <c r="AY640" i="1"/>
  <c r="BQ639" i="1" a="1"/>
  <c r="BQ639" i="1" s="1"/>
  <c r="CM638" i="1" a="1"/>
  <c r="CM638" i="1" s="1"/>
  <c r="BC638" i="1" a="1"/>
  <c r="BC638" i="1" s="1"/>
  <c r="BB636" i="1" a="1"/>
  <c r="BB636" i="1" s="1"/>
  <c r="CB634" i="1"/>
  <c r="BR633" i="1" a="1"/>
  <c r="BR633" i="1" s="1"/>
  <c r="CN632" i="1" a="1"/>
  <c r="CN632" i="1" s="1"/>
  <c r="BL632" i="1"/>
  <c r="BD632" i="1" a="1"/>
  <c r="BD632" i="1" s="1"/>
  <c r="AY632" i="1"/>
  <c r="BQ631" i="1" a="1"/>
  <c r="BQ631" i="1" s="1"/>
  <c r="CM630" i="1" a="1"/>
  <c r="CM630" i="1" s="1"/>
  <c r="BC630" i="1" a="1"/>
  <c r="BC630" i="1" s="1"/>
  <c r="BB628" i="1" a="1"/>
  <c r="BB628" i="1" s="1"/>
  <c r="CB626" i="1"/>
  <c r="BR625" i="1" a="1"/>
  <c r="BR625" i="1" s="1"/>
  <c r="CN624" i="1" a="1"/>
  <c r="CN624" i="1" s="1"/>
  <c r="BL624" i="1"/>
  <c r="BD624" i="1" a="1"/>
  <c r="BD624" i="1" s="1"/>
  <c r="BQ623" i="1" a="1"/>
  <c r="BQ623" i="1" s="1"/>
  <c r="CM622" i="1" a="1"/>
  <c r="CM622" i="1" s="1"/>
  <c r="BC622" i="1" a="1"/>
  <c r="BC622" i="1" s="1"/>
  <c r="BB620" i="1" a="1"/>
  <c r="BB620" i="1" s="1"/>
  <c r="CB618" i="1"/>
  <c r="BR617" i="1" a="1"/>
  <c r="BR617" i="1" s="1"/>
  <c r="CN616" i="1" a="1"/>
  <c r="CN616" i="1" s="1"/>
  <c r="BL616" i="1"/>
  <c r="BD616" i="1" a="1"/>
  <c r="BD616" i="1" s="1"/>
  <c r="BQ615" i="1" a="1"/>
  <c r="BQ615" i="1" s="1"/>
  <c r="CM614" i="1" a="1"/>
  <c r="CM614" i="1" s="1"/>
  <c r="BD614" i="1" a="1"/>
  <c r="BD614" i="1" s="1"/>
  <c r="BR612" i="1" a="1"/>
  <c r="BR612" i="1" s="1"/>
  <c r="BO612" i="1" a="1"/>
  <c r="BO612" i="1" s="1"/>
  <c r="BD611" i="1" a="1"/>
  <c r="BD611" i="1" s="1"/>
  <c r="BS611" i="1" a="1"/>
  <c r="BS611" i="1" s="1"/>
  <c r="BR610" i="1" a="1"/>
  <c r="BR610" i="1" s="1"/>
  <c r="CL609" i="1" a="1"/>
  <c r="CL609" i="1" s="1"/>
  <c r="CB609" i="1"/>
  <c r="BR607" i="1" a="1"/>
  <c r="BR607" i="1" s="1"/>
  <c r="BD606" i="1" a="1"/>
  <c r="BD606" i="1" s="1"/>
  <c r="BA606" i="1" a="1"/>
  <c r="BA606" i="1" s="1"/>
  <c r="AY605" i="1"/>
  <c r="AZ605" i="1" s="1"/>
  <c r="BB603" i="1" a="1"/>
  <c r="BB603" i="1" s="1"/>
  <c r="BD600" i="1" a="1"/>
  <c r="BD600" i="1" s="1"/>
  <c r="BA600" i="1" a="1"/>
  <c r="BA600" i="1" s="1"/>
  <c r="BE600" i="1" a="1"/>
  <c r="BE600" i="1" s="1"/>
  <c r="BB600" i="1" a="1"/>
  <c r="BB600" i="1" s="1"/>
  <c r="BB597" i="1" a="1"/>
  <c r="BB597" i="1" s="1"/>
  <c r="AY588" i="1"/>
  <c r="CB588" i="1"/>
  <c r="BY583" i="1"/>
  <c r="AY566" i="1"/>
  <c r="CB566" i="1"/>
  <c r="CB563" i="1"/>
  <c r="AY563" i="1"/>
  <c r="AY561" i="1"/>
  <c r="CB561" i="1"/>
  <c r="BR666" i="1" a="1"/>
  <c r="BR666" i="1" s="1"/>
  <c r="CN665" i="1" a="1"/>
  <c r="CN665" i="1" s="1"/>
  <c r="CA665" i="1" s="1"/>
  <c r="BD665" i="1" a="1"/>
  <c r="BD665" i="1" s="1"/>
  <c r="BS660" i="1" a="1"/>
  <c r="BS660" i="1" s="1"/>
  <c r="BO660" i="1" a="1"/>
  <c r="BO660" i="1" s="1"/>
  <c r="CK659" i="1" a="1"/>
  <c r="CK659" i="1" s="1"/>
  <c r="CA659" i="1" s="1"/>
  <c r="AX659" i="1" s="1"/>
  <c r="AZ659" i="1" s="1"/>
  <c r="BR658" i="1" a="1"/>
  <c r="BR658" i="1" s="1"/>
  <c r="CN657" i="1" a="1"/>
  <c r="CN657" i="1" s="1"/>
  <c r="CA657" i="1" s="1"/>
  <c r="BD657" i="1" a="1"/>
  <c r="BD657" i="1" s="1"/>
  <c r="BQ656" i="1" a="1"/>
  <c r="BQ656" i="1" s="1"/>
  <c r="CM655" i="1" a="1"/>
  <c r="CM655" i="1" s="1"/>
  <c r="BS652" i="1" a="1"/>
  <c r="BS652" i="1" s="1"/>
  <c r="BO652" i="1" a="1"/>
  <c r="BO652" i="1" s="1"/>
  <c r="CK651" i="1" a="1"/>
  <c r="CK651" i="1" s="1"/>
  <c r="CA651" i="1" s="1"/>
  <c r="AX651" i="1" s="1"/>
  <c r="BE651" i="1" a="1"/>
  <c r="BE651" i="1" s="1"/>
  <c r="BA651" i="1" a="1"/>
  <c r="BA651" i="1" s="1"/>
  <c r="BR650" i="1" a="1"/>
  <c r="BR650" i="1" s="1"/>
  <c r="BM650" i="1"/>
  <c r="CN649" i="1" a="1"/>
  <c r="CN649" i="1" s="1"/>
  <c r="CA649" i="1" s="1"/>
  <c r="BL649" i="1"/>
  <c r="BD649" i="1" a="1"/>
  <c r="BD649" i="1" s="1"/>
  <c r="BQ648" i="1" a="1"/>
  <c r="BQ648" i="1" s="1"/>
  <c r="CM647" i="1" a="1"/>
  <c r="CM647" i="1" s="1"/>
  <c r="BB645" i="1" a="1"/>
  <c r="BB645" i="1" s="1"/>
  <c r="BS644" i="1" a="1"/>
  <c r="BS644" i="1" s="1"/>
  <c r="BO644" i="1" a="1"/>
  <c r="BO644" i="1" s="1"/>
  <c r="CK643" i="1" a="1"/>
  <c r="CK643" i="1" s="1"/>
  <c r="BE643" i="1" a="1"/>
  <c r="BE643" i="1" s="1"/>
  <c r="BA643" i="1" a="1"/>
  <c r="BA643" i="1" s="1"/>
  <c r="BR642" i="1" a="1"/>
  <c r="BR642" i="1" s="1"/>
  <c r="BM642" i="1"/>
  <c r="CN641" i="1" a="1"/>
  <c r="CN641" i="1" s="1"/>
  <c r="BL641" i="1"/>
  <c r="BD641" i="1" a="1"/>
  <c r="BD641" i="1" s="1"/>
  <c r="BQ640" i="1" a="1"/>
  <c r="BQ640" i="1" s="1"/>
  <c r="CM639" i="1" a="1"/>
  <c r="CM639" i="1" s="1"/>
  <c r="CA639" i="1" s="1"/>
  <c r="BB637" i="1" a="1"/>
  <c r="BB637" i="1" s="1"/>
  <c r="BS636" i="1" a="1"/>
  <c r="BS636" i="1" s="1"/>
  <c r="BO636" i="1" a="1"/>
  <c r="BO636" i="1" s="1"/>
  <c r="CK635" i="1" a="1"/>
  <c r="CK635" i="1" s="1"/>
  <c r="CA635" i="1" s="1"/>
  <c r="AX635" i="1" s="1"/>
  <c r="BE635" i="1" a="1"/>
  <c r="BE635" i="1" s="1"/>
  <c r="BA635" i="1" a="1"/>
  <c r="BA635" i="1" s="1"/>
  <c r="BR634" i="1" a="1"/>
  <c r="BR634" i="1" s="1"/>
  <c r="BM634" i="1"/>
  <c r="CN633" i="1" a="1"/>
  <c r="CN633" i="1" s="1"/>
  <c r="CA633" i="1" s="1"/>
  <c r="BL633" i="1"/>
  <c r="BD633" i="1" a="1"/>
  <c r="BD633" i="1" s="1"/>
  <c r="BQ632" i="1" a="1"/>
  <c r="BQ632" i="1" s="1"/>
  <c r="CM631" i="1" a="1"/>
  <c r="CM631" i="1" s="1"/>
  <c r="BC631" i="1" a="1"/>
  <c r="BC631" i="1" s="1"/>
  <c r="BP630" i="1" a="1"/>
  <c r="BP630" i="1" s="1"/>
  <c r="BB629" i="1" a="1"/>
  <c r="BB629" i="1" s="1"/>
  <c r="BS628" i="1" a="1"/>
  <c r="BS628" i="1" s="1"/>
  <c r="BO628" i="1" a="1"/>
  <c r="BO628" i="1" s="1"/>
  <c r="CK627" i="1" a="1"/>
  <c r="CK627" i="1" s="1"/>
  <c r="BE627" i="1" a="1"/>
  <c r="BE627" i="1" s="1"/>
  <c r="BA627" i="1" a="1"/>
  <c r="BA627" i="1" s="1"/>
  <c r="BR626" i="1" a="1"/>
  <c r="BR626" i="1" s="1"/>
  <c r="BM626" i="1"/>
  <c r="CN625" i="1" a="1"/>
  <c r="CN625" i="1" s="1"/>
  <c r="BL625" i="1"/>
  <c r="BD625" i="1" a="1"/>
  <c r="BD625" i="1" s="1"/>
  <c r="BQ624" i="1" a="1"/>
  <c r="BQ624" i="1" s="1"/>
  <c r="CM623" i="1" a="1"/>
  <c r="CM623" i="1" s="1"/>
  <c r="BC623" i="1" a="1"/>
  <c r="BC623" i="1" s="1"/>
  <c r="BP622" i="1" a="1"/>
  <c r="BP622" i="1" s="1"/>
  <c r="CL621" i="1" a="1"/>
  <c r="CL621" i="1" s="1"/>
  <c r="BB621" i="1" a="1"/>
  <c r="BB621" i="1" s="1"/>
  <c r="BS620" i="1" a="1"/>
  <c r="BS620" i="1" s="1"/>
  <c r="BO620" i="1" a="1"/>
  <c r="BO620" i="1" s="1"/>
  <c r="CK619" i="1" a="1"/>
  <c r="CK619" i="1" s="1"/>
  <c r="BE619" i="1" a="1"/>
  <c r="BE619" i="1" s="1"/>
  <c r="BA619" i="1" a="1"/>
  <c r="BA619" i="1" s="1"/>
  <c r="BR618" i="1" a="1"/>
  <c r="BR618" i="1" s="1"/>
  <c r="BM618" i="1"/>
  <c r="CN617" i="1" a="1"/>
  <c r="CN617" i="1" s="1"/>
  <c r="BL617" i="1"/>
  <c r="BD617" i="1" a="1"/>
  <c r="BD617" i="1" s="1"/>
  <c r="BQ616" i="1" a="1"/>
  <c r="BQ616" i="1" s="1"/>
  <c r="CM615" i="1" a="1"/>
  <c r="CM615" i="1" s="1"/>
  <c r="BC615" i="1" a="1"/>
  <c r="BC615" i="1" s="1"/>
  <c r="CM611" i="1" a="1"/>
  <c r="CM611" i="1" s="1"/>
  <c r="BA611" i="1" a="1"/>
  <c r="BA611" i="1" s="1"/>
  <c r="BE610" i="1" a="1"/>
  <c r="BE610" i="1" s="1"/>
  <c r="AY610" i="1"/>
  <c r="CK609" i="1" a="1"/>
  <c r="CK609" i="1" s="1"/>
  <c r="BS607" i="1" a="1"/>
  <c r="BS607" i="1" s="1"/>
  <c r="CM606" i="1" a="1"/>
  <c r="CM606" i="1" s="1"/>
  <c r="BR606" i="1" a="1"/>
  <c r="BR606" i="1" s="1"/>
  <c r="CB602" i="1"/>
  <c r="BO601" i="1" a="1"/>
  <c r="BO601" i="1" s="1"/>
  <c r="BS601" i="1" a="1"/>
  <c r="BS601" i="1" s="1"/>
  <c r="BP601" i="1" a="1"/>
  <c r="BP601" i="1" s="1"/>
  <c r="CN600" i="1" a="1"/>
  <c r="CN600" i="1" s="1"/>
  <c r="AY597" i="1"/>
  <c r="CA596" i="1"/>
  <c r="AY596" i="1"/>
  <c r="CB596" i="1"/>
  <c r="BD589" i="1" a="1"/>
  <c r="BD589" i="1" s="1"/>
  <c r="BA589" i="1" a="1"/>
  <c r="BA589" i="1" s="1"/>
  <c r="BE589" i="1" a="1"/>
  <c r="BE589" i="1" s="1"/>
  <c r="BB589" i="1" a="1"/>
  <c r="BB589" i="1" s="1"/>
  <c r="AY574" i="1"/>
  <c r="CB574" i="1"/>
  <c r="CB571" i="1"/>
  <c r="AY571" i="1"/>
  <c r="AY569" i="1"/>
  <c r="CB569" i="1"/>
  <c r="CB536" i="1"/>
  <c r="AY536" i="1"/>
  <c r="BE660" i="1" a="1"/>
  <c r="BE660" i="1" s="1"/>
  <c r="BA660" i="1" a="1"/>
  <c r="BA660" i="1" s="1"/>
  <c r="BC656" i="1" a="1"/>
  <c r="BC656" i="1" s="1"/>
  <c r="BE652" i="1" a="1"/>
  <c r="BE652" i="1" s="1"/>
  <c r="BA652" i="1" a="1"/>
  <c r="BA652" i="1" s="1"/>
  <c r="BQ649" i="1" a="1"/>
  <c r="BQ649" i="1" s="1"/>
  <c r="CM648" i="1" a="1"/>
  <c r="CM648" i="1" s="1"/>
  <c r="BC648" i="1" a="1"/>
  <c r="BC648" i="1" s="1"/>
  <c r="BP647" i="1" a="1"/>
  <c r="BP647" i="1" s="1"/>
  <c r="CL646" i="1" a="1"/>
  <c r="CL646" i="1" s="1"/>
  <c r="BE644" i="1" a="1"/>
  <c r="BE644" i="1" s="1"/>
  <c r="BA644" i="1" a="1"/>
  <c r="BA644" i="1" s="1"/>
  <c r="BQ641" i="1" a="1"/>
  <c r="BQ641" i="1" s="1"/>
  <c r="CM640" i="1" a="1"/>
  <c r="CM640" i="1" s="1"/>
  <c r="BC640" i="1" a="1"/>
  <c r="BC640" i="1" s="1"/>
  <c r="BP639" i="1" a="1"/>
  <c r="BP639" i="1" s="1"/>
  <c r="CL638" i="1" a="1"/>
  <c r="CL638" i="1" s="1"/>
  <c r="BE636" i="1" a="1"/>
  <c r="BE636" i="1" s="1"/>
  <c r="BA636" i="1" a="1"/>
  <c r="BA636" i="1" s="1"/>
  <c r="BQ633" i="1" a="1"/>
  <c r="BQ633" i="1" s="1"/>
  <c r="CM632" i="1" a="1"/>
  <c r="CM632" i="1" s="1"/>
  <c r="BC632" i="1" a="1"/>
  <c r="BC632" i="1" s="1"/>
  <c r="BP631" i="1" a="1"/>
  <c r="BP631" i="1" s="1"/>
  <c r="CL630" i="1" a="1"/>
  <c r="CL630" i="1" s="1"/>
  <c r="BA628" i="1" a="1"/>
  <c r="BA628" i="1" s="1"/>
  <c r="BQ625" i="1" a="1"/>
  <c r="BQ625" i="1" s="1"/>
  <c r="CM624" i="1" a="1"/>
  <c r="CM624" i="1" s="1"/>
  <c r="BC624" i="1" a="1"/>
  <c r="BC624" i="1" s="1"/>
  <c r="BQ617" i="1" a="1"/>
  <c r="BQ617" i="1" s="1"/>
  <c r="CM616" i="1" a="1"/>
  <c r="CM616" i="1" s="1"/>
  <c r="BC616" i="1" a="1"/>
  <c r="BC616" i="1" s="1"/>
  <c r="BR611" i="1" a="1"/>
  <c r="BR611" i="1" s="1"/>
  <c r="BB607" i="1" a="1"/>
  <c r="BB607" i="1" s="1"/>
  <c r="BA607" i="1" a="1"/>
  <c r="BA607" i="1" s="1"/>
  <c r="BQ606" i="1" a="1"/>
  <c r="BQ606" i="1" s="1"/>
  <c r="BD605" i="1" a="1"/>
  <c r="BD605" i="1" s="1"/>
  <c r="BL604" i="1"/>
  <c r="BO603" i="1" a="1"/>
  <c r="BO603" i="1" s="1"/>
  <c r="BA603" i="1" a="1"/>
  <c r="BA603" i="1" s="1"/>
  <c r="CL602" i="1" a="1"/>
  <c r="CL602" i="1" s="1"/>
  <c r="CM602" i="1" a="1"/>
  <c r="CM602" i="1" s="1"/>
  <c r="BQ599" i="1" a="1"/>
  <c r="BQ599" i="1" s="1"/>
  <c r="BR599" i="1" a="1"/>
  <c r="BR599" i="1" s="1"/>
  <c r="BO599" i="1" a="1"/>
  <c r="BO599" i="1" s="1"/>
  <c r="BS599" i="1" a="1"/>
  <c r="BS599" i="1" s="1"/>
  <c r="BB599" i="1" a="1"/>
  <c r="BB599" i="1" s="1"/>
  <c r="BE599" i="1" a="1"/>
  <c r="BE599" i="1" s="1"/>
  <c r="AY598" i="1"/>
  <c r="CB598" i="1"/>
  <c r="BL593" i="1"/>
  <c r="CB579" i="1"/>
  <c r="AY579" i="1"/>
  <c r="AY577" i="1"/>
  <c r="CB577" i="1"/>
  <c r="AY565" i="1"/>
  <c r="CB565" i="1"/>
  <c r="AX564" i="1"/>
  <c r="AZ564" i="1" s="1"/>
  <c r="CB540" i="1"/>
  <c r="AY540" i="1"/>
  <c r="BD651" i="1" a="1"/>
  <c r="BD651" i="1" s="1"/>
  <c r="BE645" i="1" a="1"/>
  <c r="BE645" i="1" s="1"/>
  <c r="BA645" i="1" a="1"/>
  <c r="BA645" i="1" s="1"/>
  <c r="BD643" i="1" a="1"/>
  <c r="BD643" i="1" s="1"/>
  <c r="BE637" i="1" a="1"/>
  <c r="BE637" i="1" s="1"/>
  <c r="BA637" i="1" a="1"/>
  <c r="BA637" i="1" s="1"/>
  <c r="BD635" i="1" a="1"/>
  <c r="BD635" i="1" s="1"/>
  <c r="BS630" i="1" a="1"/>
  <c r="BS630" i="1" s="1"/>
  <c r="BE629" i="1" a="1"/>
  <c r="BE629" i="1" s="1"/>
  <c r="BA629" i="1" a="1"/>
  <c r="BA629" i="1" s="1"/>
  <c r="BD627" i="1" a="1"/>
  <c r="BD627" i="1" s="1"/>
  <c r="BP624" i="1" a="1"/>
  <c r="BP624" i="1" s="1"/>
  <c r="CL623" i="1" a="1"/>
  <c r="CL623" i="1" s="1"/>
  <c r="BS622" i="1" a="1"/>
  <c r="BS622" i="1" s="1"/>
  <c r="CB621" i="1"/>
  <c r="BE621" i="1" a="1"/>
  <c r="BE621" i="1" s="1"/>
  <c r="BA621" i="1" a="1"/>
  <c r="BA621" i="1" s="1"/>
  <c r="BR620" i="1" a="1"/>
  <c r="BR620" i="1" s="1"/>
  <c r="CN619" i="1" a="1"/>
  <c r="CN619" i="1" s="1"/>
  <c r="BD619" i="1" a="1"/>
  <c r="BD619" i="1" s="1"/>
  <c r="BP616" i="1" a="1"/>
  <c r="BP616" i="1" s="1"/>
  <c r="CL615" i="1" a="1"/>
  <c r="CL615" i="1" s="1"/>
  <c r="BQ611" i="1" a="1"/>
  <c r="BQ611" i="1" s="1"/>
  <c r="BE611" i="1" a="1"/>
  <c r="BE611" i="1" s="1"/>
  <c r="CK610" i="1" a="1"/>
  <c r="CK610" i="1" s="1"/>
  <c r="BP610" i="1" a="1"/>
  <c r="BP610" i="1" s="1"/>
  <c r="BD610" i="1" a="1"/>
  <c r="BD610" i="1" s="1"/>
  <c r="BO609" i="1" a="1"/>
  <c r="BO609" i="1" s="1"/>
  <c r="BS609" i="1" a="1"/>
  <c r="BS609" i="1" s="1"/>
  <c r="CN608" i="1" a="1"/>
  <c r="CN608" i="1" s="1"/>
  <c r="BA608" i="1" a="1"/>
  <c r="BA608" i="1" s="1"/>
  <c r="BE608" i="1" a="1"/>
  <c r="BE608" i="1" s="1"/>
  <c r="CL606" i="1" a="1"/>
  <c r="CL606" i="1" s="1"/>
  <c r="CB606" i="1"/>
  <c r="BC605" i="1" a="1"/>
  <c r="BC605" i="1" s="1"/>
  <c r="BR604" i="1" a="1"/>
  <c r="BR604" i="1" s="1"/>
  <c r="BO604" i="1" a="1"/>
  <c r="BO604" i="1" s="1"/>
  <c r="CK603" i="1" a="1"/>
  <c r="CK603" i="1" s="1"/>
  <c r="CA603" i="1" s="1"/>
  <c r="CB603" i="1"/>
  <c r="CN601" i="1" a="1"/>
  <c r="CN601" i="1" s="1"/>
  <c r="AY600" i="1"/>
  <c r="CB600" i="1"/>
  <c r="BD599" i="1" a="1"/>
  <c r="BD599" i="1" s="1"/>
  <c r="BD595" i="1" a="1"/>
  <c r="BD595" i="1" s="1"/>
  <c r="AY593" i="1"/>
  <c r="AY589" i="1"/>
  <c r="CB589" i="1"/>
  <c r="AZ583" i="1"/>
  <c r="AY573" i="1"/>
  <c r="CB573" i="1"/>
  <c r="AY549" i="1"/>
  <c r="CB549" i="1"/>
  <c r="AY545" i="1"/>
  <c r="CB545" i="1"/>
  <c r="CA536" i="1"/>
  <c r="CA534" i="1"/>
  <c r="AX534" i="1" s="1"/>
  <c r="AZ534" i="1" s="1"/>
  <c r="BE662" i="1" a="1"/>
  <c r="BE662" i="1" s="1"/>
  <c r="BL660" i="1"/>
  <c r="BD660" i="1" a="1"/>
  <c r="BD660" i="1" s="1"/>
  <c r="BB656" i="1" a="1"/>
  <c r="BB656" i="1" s="1"/>
  <c r="BE654" i="1" a="1"/>
  <c r="BE654" i="1" s="1"/>
  <c r="BL652" i="1"/>
  <c r="BD652" i="1" a="1"/>
  <c r="BD652" i="1" s="1"/>
  <c r="BP649" i="1" a="1"/>
  <c r="BP649" i="1" s="1"/>
  <c r="CL648" i="1" a="1"/>
  <c r="CL648" i="1" s="1"/>
  <c r="BB648" i="1" a="1"/>
  <c r="BB648" i="1" s="1"/>
  <c r="BS647" i="1" a="1"/>
  <c r="BS647" i="1" s="1"/>
  <c r="BO647" i="1" a="1"/>
  <c r="BO647" i="1" s="1"/>
  <c r="CK646" i="1" a="1"/>
  <c r="CK646" i="1" s="1"/>
  <c r="BE646" i="1" a="1"/>
  <c r="BE646" i="1" s="1"/>
  <c r="BL644" i="1"/>
  <c r="BD644" i="1" a="1"/>
  <c r="BD644" i="1" s="1"/>
  <c r="BP641" i="1" a="1"/>
  <c r="BP641" i="1" s="1"/>
  <c r="CL640" i="1" a="1"/>
  <c r="CL640" i="1" s="1"/>
  <c r="BB640" i="1" a="1"/>
  <c r="BB640" i="1" s="1"/>
  <c r="BS639" i="1" a="1"/>
  <c r="BS639" i="1" s="1"/>
  <c r="BO639" i="1" a="1"/>
  <c r="BO639" i="1" s="1"/>
  <c r="CK638" i="1" a="1"/>
  <c r="CK638" i="1" s="1"/>
  <c r="BE638" i="1" a="1"/>
  <c r="BE638" i="1" s="1"/>
  <c r="BL636" i="1"/>
  <c r="BD636" i="1" a="1"/>
  <c r="BD636" i="1" s="1"/>
  <c r="BP633" i="1" a="1"/>
  <c r="BP633" i="1" s="1"/>
  <c r="CL632" i="1" a="1"/>
  <c r="CL632" i="1" s="1"/>
  <c r="BB632" i="1" a="1"/>
  <c r="BB632" i="1" s="1"/>
  <c r="BS631" i="1" a="1"/>
  <c r="BS631" i="1" s="1"/>
  <c r="BO631" i="1" a="1"/>
  <c r="BO631" i="1" s="1"/>
  <c r="CK630" i="1" a="1"/>
  <c r="CK630" i="1" s="1"/>
  <c r="BE630" i="1" a="1"/>
  <c r="BE630" i="1" s="1"/>
  <c r="BL628" i="1"/>
  <c r="BD628" i="1" a="1"/>
  <c r="BD628" i="1" s="1"/>
  <c r="BP625" i="1" a="1"/>
  <c r="BP625" i="1" s="1"/>
  <c r="CL624" i="1" a="1"/>
  <c r="CL624" i="1" s="1"/>
  <c r="BB624" i="1" a="1"/>
  <c r="BB624" i="1" s="1"/>
  <c r="BS623" i="1" a="1"/>
  <c r="BS623" i="1" s="1"/>
  <c r="BE622" i="1" a="1"/>
  <c r="BE622" i="1" s="1"/>
  <c r="BM621" i="1"/>
  <c r="BL620" i="1"/>
  <c r="BD620" i="1" a="1"/>
  <c r="BD620" i="1" s="1"/>
  <c r="BP617" i="1" a="1"/>
  <c r="BP617" i="1" s="1"/>
  <c r="CL616" i="1" a="1"/>
  <c r="CL616" i="1" s="1"/>
  <c r="BB616" i="1" a="1"/>
  <c r="BB616" i="1" s="1"/>
  <c r="BS615" i="1" a="1"/>
  <c r="BS615" i="1" s="1"/>
  <c r="BO614" i="1" a="1"/>
  <c r="BO614" i="1" s="1"/>
  <c r="BS614" i="1" a="1"/>
  <c r="BS614" i="1" s="1"/>
  <c r="BR614" i="1" a="1"/>
  <c r="BR614" i="1" s="1"/>
  <c r="BB614" i="1" a="1"/>
  <c r="BB614" i="1" s="1"/>
  <c r="CN613" i="1" a="1"/>
  <c r="CN613" i="1" s="1"/>
  <c r="BA613" i="1" a="1"/>
  <c r="BA613" i="1" s="1"/>
  <c r="BE613" i="1" a="1"/>
  <c r="BE613" i="1" s="1"/>
  <c r="CK611" i="1" a="1"/>
  <c r="CK611" i="1" s="1"/>
  <c r="BC610" i="1" a="1"/>
  <c r="BC610" i="1" s="1"/>
  <c r="AY608" i="1"/>
  <c r="BQ607" i="1" a="1"/>
  <c r="BQ607" i="1" s="1"/>
  <c r="BE607" i="1" a="1"/>
  <c r="BE607" i="1" s="1"/>
  <c r="CK606" i="1" a="1"/>
  <c r="CK606" i="1" s="1"/>
  <c r="BY605" i="1"/>
  <c r="BQ602" i="1" a="1"/>
  <c r="BQ602" i="1" s="1"/>
  <c r="BR602" i="1" a="1"/>
  <c r="BR602" i="1" s="1"/>
  <c r="BC599" i="1" a="1"/>
  <c r="BC599" i="1" s="1"/>
  <c r="BA597" i="1" a="1"/>
  <c r="BA597" i="1" s="1"/>
  <c r="BE597" i="1" a="1"/>
  <c r="BE597" i="1" s="1"/>
  <c r="BO595" i="1" a="1"/>
  <c r="BO595" i="1" s="1"/>
  <c r="BS595" i="1" a="1"/>
  <c r="BS595" i="1" s="1"/>
  <c r="BP595" i="1" a="1"/>
  <c r="BP595" i="1" s="1"/>
  <c r="BQ595" i="1" a="1"/>
  <c r="BQ595" i="1" s="1"/>
  <c r="BR595" i="1" a="1"/>
  <c r="BR595" i="1" s="1"/>
  <c r="CB594" i="1"/>
  <c r="AY594" i="1"/>
  <c r="AY592" i="1"/>
  <c r="CB592" i="1"/>
  <c r="AY581" i="1"/>
  <c r="CB581" i="1"/>
  <c r="AY550" i="1"/>
  <c r="CB550" i="1"/>
  <c r="AY535" i="1"/>
  <c r="CB535" i="1"/>
  <c r="BD645" i="1" a="1"/>
  <c r="BD645" i="1" s="1"/>
  <c r="BD637" i="1" a="1"/>
  <c r="BD637" i="1" s="1"/>
  <c r="BD629" i="1" a="1"/>
  <c r="BD629" i="1" s="1"/>
  <c r="BS624" i="1" a="1"/>
  <c r="BS624" i="1" s="1"/>
  <c r="BD621" i="1" a="1"/>
  <c r="BD621" i="1" s="1"/>
  <c r="BS616" i="1" a="1"/>
  <c r="BS616" i="1" s="1"/>
  <c r="AY613" i="1"/>
  <c r="BQ610" i="1" a="1"/>
  <c r="BQ610" i="1" s="1"/>
  <c r="CN609" i="1" a="1"/>
  <c r="CN609" i="1" s="1"/>
  <c r="BD607" i="1" a="1"/>
  <c r="BD607" i="1" s="1"/>
  <c r="BE603" i="1" a="1"/>
  <c r="BE603" i="1" s="1"/>
  <c r="CL601" i="1" a="1"/>
  <c r="CL601" i="1" s="1"/>
  <c r="CK600" i="1" a="1"/>
  <c r="CK600" i="1" s="1"/>
  <c r="CL600" i="1" a="1"/>
  <c r="CL600" i="1" s="1"/>
  <c r="CM598" i="1" a="1"/>
  <c r="CM598" i="1" s="1"/>
  <c r="CN598" i="1" a="1"/>
  <c r="CN598" i="1" s="1"/>
  <c r="CK598" i="1" a="1"/>
  <c r="CK598" i="1" s="1"/>
  <c r="BR593" i="1" a="1"/>
  <c r="BR593" i="1" s="1"/>
  <c r="BO593" i="1" a="1"/>
  <c r="BO593" i="1" s="1"/>
  <c r="BS593" i="1" a="1"/>
  <c r="BS593" i="1" s="1"/>
  <c r="BP593" i="1" a="1"/>
  <c r="BP593" i="1" s="1"/>
  <c r="BQ593" i="1" a="1"/>
  <c r="BQ593" i="1" s="1"/>
  <c r="BA591" i="1" a="1"/>
  <c r="BA591" i="1" s="1"/>
  <c r="BE591" i="1" a="1"/>
  <c r="BE591" i="1" s="1"/>
  <c r="BB591" i="1" a="1"/>
  <c r="BB591" i="1" s="1"/>
  <c r="BC591" i="1" a="1"/>
  <c r="BC591" i="1" s="1"/>
  <c r="CA565" i="1"/>
  <c r="AX565" i="1" s="1"/>
  <c r="CB555" i="1"/>
  <c r="BY555" i="1" s="1"/>
  <c r="AY555" i="1"/>
  <c r="AY553" i="1"/>
  <c r="CB553" i="1"/>
  <c r="BE656" i="1" a="1"/>
  <c r="BE656" i="1" s="1"/>
  <c r="BS649" i="1" a="1"/>
  <c r="BS649" i="1" s="1"/>
  <c r="BE648" i="1" a="1"/>
  <c r="BE648" i="1" s="1"/>
  <c r="BS641" i="1" a="1"/>
  <c r="BS641" i="1" s="1"/>
  <c r="BE640" i="1" a="1"/>
  <c r="BE640" i="1" s="1"/>
  <c r="BS633" i="1" a="1"/>
  <c r="BS633" i="1" s="1"/>
  <c r="BE632" i="1" a="1"/>
  <c r="BE632" i="1" s="1"/>
  <c r="BS625" i="1" a="1"/>
  <c r="BS625" i="1" s="1"/>
  <c r="BE624" i="1" a="1"/>
  <c r="BE624" i="1" s="1"/>
  <c r="BS617" i="1" a="1"/>
  <c r="BS617" i="1" s="1"/>
  <c r="BE616" i="1" a="1"/>
  <c r="BE616" i="1" s="1"/>
  <c r="BP611" i="1" a="1"/>
  <c r="BP611" i="1" s="1"/>
  <c r="BO611" i="1" a="1"/>
  <c r="BO611" i="1" s="1"/>
  <c r="BO606" i="1" a="1"/>
  <c r="BO606" i="1" s="1"/>
  <c r="BS606" i="1" a="1"/>
  <c r="BS606" i="1" s="1"/>
  <c r="BP603" i="1" a="1"/>
  <c r="BP603" i="1" s="1"/>
  <c r="BQ603" i="1" a="1"/>
  <c r="BQ603" i="1" s="1"/>
  <c r="CA599" i="1"/>
  <c r="AX599" i="1" s="1"/>
  <c r="AZ599" i="1" s="1"/>
  <c r="BA599" i="1" a="1"/>
  <c r="BA599" i="1" s="1"/>
  <c r="BL595" i="1"/>
  <c r="CK594" i="1" a="1"/>
  <c r="CK594" i="1" s="1"/>
  <c r="CL594" i="1" a="1"/>
  <c r="CL594" i="1" s="1"/>
  <c r="CM594" i="1" a="1"/>
  <c r="CM594" i="1" s="1"/>
  <c r="CN594" i="1" a="1"/>
  <c r="CN594" i="1" s="1"/>
  <c r="CN592" i="1" a="1"/>
  <c r="CN592" i="1" s="1"/>
  <c r="CK592" i="1" a="1"/>
  <c r="CK592" i="1" s="1"/>
  <c r="CL592" i="1" a="1"/>
  <c r="CL592" i="1" s="1"/>
  <c r="CM592" i="1" a="1"/>
  <c r="CM592" i="1" s="1"/>
  <c r="CB587" i="1"/>
  <c r="AY587" i="1"/>
  <c r="AY585" i="1"/>
  <c r="CB585" i="1"/>
  <c r="CB547" i="1"/>
  <c r="AY547" i="1"/>
  <c r="BL611" i="1"/>
  <c r="BB610" i="1" a="1"/>
  <c r="BB610" i="1" s="1"/>
  <c r="BA610" i="1" a="1"/>
  <c r="BA610" i="1" s="1"/>
  <c r="BL606" i="1"/>
  <c r="BA605" i="1" a="1"/>
  <c r="BA605" i="1" s="1"/>
  <c r="BE605" i="1" a="1"/>
  <c r="BE605" i="1" s="1"/>
  <c r="BD603" i="1" a="1"/>
  <c r="BD603" i="1" s="1"/>
  <c r="BR603" i="1" a="1"/>
  <c r="BR603" i="1" s="1"/>
  <c r="BC603" i="1" a="1"/>
  <c r="BC603" i="1" s="1"/>
  <c r="BL603" i="1"/>
  <c r="AY590" i="1"/>
  <c r="CB590" i="1"/>
  <c r="AY582" i="1"/>
  <c r="CB582" i="1"/>
  <c r="AY558" i="1"/>
  <c r="CB558" i="1"/>
  <c r="AY557" i="1"/>
  <c r="CB557" i="1"/>
  <c r="AX555" i="1"/>
  <c r="CA533" i="1"/>
  <c r="AX533" i="1" s="1"/>
  <c r="AZ533" i="1" s="1"/>
  <c r="BN533" i="1" s="1"/>
  <c r="BC592" i="1" a="1"/>
  <c r="BC592" i="1" s="1"/>
  <c r="BP591" i="1" a="1"/>
  <c r="BP591" i="1" s="1"/>
  <c r="CL590" i="1" a="1"/>
  <c r="CL590" i="1" s="1"/>
  <c r="BR587" i="1" a="1"/>
  <c r="BR587" i="1" s="1"/>
  <c r="CN586" i="1" a="1"/>
  <c r="CN586" i="1" s="1"/>
  <c r="AY586" i="1"/>
  <c r="BQ585" i="1" a="1"/>
  <c r="BQ585" i="1" s="1"/>
  <c r="CM584" i="1" a="1"/>
  <c r="CM584" i="1" s="1"/>
  <c r="BC584" i="1" a="1"/>
  <c r="BC584" i="1" s="1"/>
  <c r="BP583" i="1" a="1"/>
  <c r="BP583" i="1" s="1"/>
  <c r="CL582" i="1" a="1"/>
  <c r="CL582" i="1" s="1"/>
  <c r="CB580" i="1"/>
  <c r="BR579" i="1" a="1"/>
  <c r="BR579" i="1" s="1"/>
  <c r="CN578" i="1" a="1"/>
  <c r="CN578" i="1" s="1"/>
  <c r="AY578" i="1"/>
  <c r="BQ577" i="1" a="1"/>
  <c r="BQ577" i="1" s="1"/>
  <c r="CM576" i="1" a="1"/>
  <c r="CM576" i="1" s="1"/>
  <c r="BC576" i="1" a="1"/>
  <c r="BC576" i="1" s="1"/>
  <c r="BP575" i="1" a="1"/>
  <c r="BP575" i="1" s="1"/>
  <c r="CL574" i="1" a="1"/>
  <c r="CL574" i="1" s="1"/>
  <c r="BB574" i="1" a="1"/>
  <c r="BB574" i="1" s="1"/>
  <c r="CB572" i="1"/>
  <c r="BR571" i="1" a="1"/>
  <c r="BR571" i="1" s="1"/>
  <c r="CN570" i="1" a="1"/>
  <c r="CN570" i="1" s="1"/>
  <c r="AY570" i="1"/>
  <c r="BQ569" i="1" a="1"/>
  <c r="BQ569" i="1" s="1"/>
  <c r="CM568" i="1" a="1"/>
  <c r="CM568" i="1" s="1"/>
  <c r="BC568" i="1" a="1"/>
  <c r="BC568" i="1" s="1"/>
  <c r="BP567" i="1" a="1"/>
  <c r="BP567" i="1" s="1"/>
  <c r="CL566" i="1" a="1"/>
  <c r="CL566" i="1" s="1"/>
  <c r="BB566" i="1" a="1"/>
  <c r="BB566" i="1" s="1"/>
  <c r="CB564" i="1"/>
  <c r="BY564" i="1" s="1"/>
  <c r="BR563" i="1" a="1"/>
  <c r="BR563" i="1" s="1"/>
  <c r="CN562" i="1" a="1"/>
  <c r="CN562" i="1" s="1"/>
  <c r="AY562" i="1"/>
  <c r="BQ561" i="1" a="1"/>
  <c r="BQ561" i="1" s="1"/>
  <c r="CM560" i="1" a="1"/>
  <c r="CM560" i="1" s="1"/>
  <c r="BC560" i="1" a="1"/>
  <c r="BC560" i="1" s="1"/>
  <c r="BP559" i="1" a="1"/>
  <c r="BP559" i="1" s="1"/>
  <c r="CL558" i="1" a="1"/>
  <c r="CL558" i="1" s="1"/>
  <c r="BB558" i="1" a="1"/>
  <c r="BB558" i="1" s="1"/>
  <c r="CB556" i="1"/>
  <c r="BR555" i="1" a="1"/>
  <c r="BR555" i="1" s="1"/>
  <c r="CN554" i="1" a="1"/>
  <c r="CN554" i="1" s="1"/>
  <c r="AY554" i="1"/>
  <c r="BQ553" i="1" a="1"/>
  <c r="BQ553" i="1" s="1"/>
  <c r="CM552" i="1" a="1"/>
  <c r="CM552" i="1" s="1"/>
  <c r="BC552" i="1" a="1"/>
  <c r="BC552" i="1" s="1"/>
  <c r="BP551" i="1" a="1"/>
  <c r="BP551" i="1" s="1"/>
  <c r="CL550" i="1" a="1"/>
  <c r="CL550" i="1" s="1"/>
  <c r="BB550" i="1" a="1"/>
  <c r="BB550" i="1" s="1"/>
  <c r="CB548" i="1"/>
  <c r="BR547" i="1" a="1"/>
  <c r="BR547" i="1" s="1"/>
  <c r="CN546" i="1" a="1"/>
  <c r="CN546" i="1" s="1"/>
  <c r="AY546" i="1"/>
  <c r="BQ545" i="1" a="1"/>
  <c r="BQ545" i="1" s="1"/>
  <c r="CM544" i="1" a="1"/>
  <c r="CM544" i="1" s="1"/>
  <c r="BC544" i="1" a="1"/>
  <c r="BC544" i="1" s="1"/>
  <c r="BS543" i="1" a="1"/>
  <c r="BS543" i="1" s="1"/>
  <c r="BQ542" i="1" a="1"/>
  <c r="BQ542" i="1" s="1"/>
  <c r="CN541" i="1" a="1"/>
  <c r="CN541" i="1" s="1"/>
  <c r="BR541" i="1" a="1"/>
  <c r="BR541" i="1" s="1"/>
  <c r="CM540" i="1" a="1"/>
  <c r="CM540" i="1" s="1"/>
  <c r="BD539" i="1" a="1"/>
  <c r="BD539" i="1" s="1"/>
  <c r="BC538" i="1" a="1"/>
  <c r="BC538" i="1" s="1"/>
  <c r="BM537" i="1"/>
  <c r="BS536" i="1" a="1"/>
  <c r="BS536" i="1" s="1"/>
  <c r="BL536" i="1"/>
  <c r="CL535" i="1" a="1"/>
  <c r="CL535" i="1" s="1"/>
  <c r="BP534" i="1" a="1"/>
  <c r="BP534" i="1" s="1"/>
  <c r="AY525" i="1"/>
  <c r="BM524" i="1"/>
  <c r="BS598" i="1" a="1"/>
  <c r="BS598" i="1" s="1"/>
  <c r="BS590" i="1" a="1"/>
  <c r="BS590" i="1" s="1"/>
  <c r="BL587" i="1"/>
  <c r="BD587" i="1" a="1"/>
  <c r="BD587" i="1" s="1"/>
  <c r="BB583" i="1" a="1"/>
  <c r="BB583" i="1" s="1"/>
  <c r="BS582" i="1" a="1"/>
  <c r="BS582" i="1" s="1"/>
  <c r="BE581" i="1" a="1"/>
  <c r="BE581" i="1" s="1"/>
  <c r="BA581" i="1" a="1"/>
  <c r="BA581" i="1" s="1"/>
  <c r="BL579" i="1"/>
  <c r="BD579" i="1" a="1"/>
  <c r="BD579" i="1" s="1"/>
  <c r="BB575" i="1" a="1"/>
  <c r="BB575" i="1" s="1"/>
  <c r="BS574" i="1" a="1"/>
  <c r="BS574" i="1" s="1"/>
  <c r="BE573" i="1" a="1"/>
  <c r="BE573" i="1" s="1"/>
  <c r="BA573" i="1" a="1"/>
  <c r="BA573" i="1" s="1"/>
  <c r="BL571" i="1"/>
  <c r="BD571" i="1" a="1"/>
  <c r="BD571" i="1" s="1"/>
  <c r="BB567" i="1" a="1"/>
  <c r="BB567" i="1" s="1"/>
  <c r="BS566" i="1" a="1"/>
  <c r="BS566" i="1" s="1"/>
  <c r="BE565" i="1" a="1"/>
  <c r="BE565" i="1" s="1"/>
  <c r="BA565" i="1" a="1"/>
  <c r="BA565" i="1" s="1"/>
  <c r="BL563" i="1"/>
  <c r="BD563" i="1" a="1"/>
  <c r="BD563" i="1" s="1"/>
  <c r="BB559" i="1" a="1"/>
  <c r="BB559" i="1" s="1"/>
  <c r="BS558" i="1" a="1"/>
  <c r="BS558" i="1" s="1"/>
  <c r="BE557" i="1" a="1"/>
  <c r="BE557" i="1" s="1"/>
  <c r="BA557" i="1" a="1"/>
  <c r="BA557" i="1" s="1"/>
  <c r="BL555" i="1"/>
  <c r="BD555" i="1" a="1"/>
  <c r="BD555" i="1" s="1"/>
  <c r="BB551" i="1" a="1"/>
  <c r="BB551" i="1" s="1"/>
  <c r="BS550" i="1" a="1"/>
  <c r="BS550" i="1" s="1"/>
  <c r="BE549" i="1" a="1"/>
  <c r="BE549" i="1" s="1"/>
  <c r="BA549" i="1" a="1"/>
  <c r="BA549" i="1" s="1"/>
  <c r="BL547" i="1"/>
  <c r="BD547" i="1" a="1"/>
  <c r="BD547" i="1" s="1"/>
  <c r="BC543" i="1" a="1"/>
  <c r="BC543" i="1" s="1"/>
  <c r="BS542" i="1" a="1"/>
  <c r="BS542" i="1" s="1"/>
  <c r="CL540" i="1" a="1"/>
  <c r="CL540" i="1" s="1"/>
  <c r="BD540" i="1" a="1"/>
  <c r="BD540" i="1" s="1"/>
  <c r="CB539" i="1"/>
  <c r="BP539" i="1" a="1"/>
  <c r="BP539" i="1" s="1"/>
  <c r="BO538" i="1" a="1"/>
  <c r="BO538" i="1" s="1"/>
  <c r="BS538" i="1" a="1"/>
  <c r="BS538" i="1" s="1"/>
  <c r="BE535" i="1" a="1"/>
  <c r="BE535" i="1" s="1"/>
  <c r="BA534" i="1" a="1"/>
  <c r="BA534" i="1" s="1"/>
  <c r="AY532" i="1"/>
  <c r="CB532" i="1"/>
  <c r="CM530" i="1" a="1"/>
  <c r="CM530" i="1" s="1"/>
  <c r="CN530" i="1" a="1"/>
  <c r="CN530" i="1" s="1"/>
  <c r="CK530" i="1" a="1"/>
  <c r="CK530" i="1" s="1"/>
  <c r="BQ528" i="1" a="1"/>
  <c r="BQ528" i="1" s="1"/>
  <c r="BB527" i="1" a="1"/>
  <c r="BB527" i="1" s="1"/>
  <c r="BD527" i="1" a="1"/>
  <c r="BD527" i="1" s="1"/>
  <c r="BC527" i="1" a="1"/>
  <c r="BC527" i="1" s="1"/>
  <c r="AY524" i="1"/>
  <c r="CB524" i="1"/>
  <c r="AY517" i="1"/>
  <c r="CB517" i="1"/>
  <c r="AY514" i="1"/>
  <c r="CB514" i="1"/>
  <c r="BC602" i="1" a="1"/>
  <c r="BC602" i="1" s="1"/>
  <c r="BE598" i="1" a="1"/>
  <c r="BE598" i="1" s="1"/>
  <c r="BA598" i="1" a="1"/>
  <c r="BA598" i="1" s="1"/>
  <c r="BL596" i="1"/>
  <c r="BC594" i="1" a="1"/>
  <c r="BC594" i="1" s="1"/>
  <c r="BB592" i="1" a="1"/>
  <c r="BB592" i="1" s="1"/>
  <c r="BS591" i="1" a="1"/>
  <c r="BS591" i="1" s="1"/>
  <c r="BO591" i="1" a="1"/>
  <c r="BO591" i="1" s="1"/>
  <c r="CK590" i="1" a="1"/>
  <c r="CK590" i="1" s="1"/>
  <c r="BE590" i="1" a="1"/>
  <c r="BE590" i="1" s="1"/>
  <c r="BA590" i="1" a="1"/>
  <c r="BA590" i="1" s="1"/>
  <c r="BL588" i="1"/>
  <c r="BQ587" i="1" a="1"/>
  <c r="BQ587" i="1" s="1"/>
  <c r="CM586" i="1" a="1"/>
  <c r="CM586" i="1" s="1"/>
  <c r="BC586" i="1" a="1"/>
  <c r="BC586" i="1" s="1"/>
  <c r="BP585" i="1" a="1"/>
  <c r="BP585" i="1" s="1"/>
  <c r="CL584" i="1" a="1"/>
  <c r="CL584" i="1" s="1"/>
  <c r="BB584" i="1" a="1"/>
  <c r="BB584" i="1" s="1"/>
  <c r="BS583" i="1" a="1"/>
  <c r="BS583" i="1" s="1"/>
  <c r="BO583" i="1" a="1"/>
  <c r="BO583" i="1" s="1"/>
  <c r="CK582" i="1" a="1"/>
  <c r="CK582" i="1" s="1"/>
  <c r="BE582" i="1" a="1"/>
  <c r="BE582" i="1" s="1"/>
  <c r="BA582" i="1" a="1"/>
  <c r="BA582" i="1" s="1"/>
  <c r="BL580" i="1"/>
  <c r="BQ579" i="1" a="1"/>
  <c r="BQ579" i="1" s="1"/>
  <c r="CM578" i="1" a="1"/>
  <c r="CM578" i="1" s="1"/>
  <c r="BC578" i="1" a="1"/>
  <c r="BC578" i="1" s="1"/>
  <c r="BP577" i="1" a="1"/>
  <c r="BP577" i="1" s="1"/>
  <c r="CL576" i="1" a="1"/>
  <c r="CL576" i="1" s="1"/>
  <c r="BB576" i="1" a="1"/>
  <c r="BB576" i="1" s="1"/>
  <c r="BS575" i="1" a="1"/>
  <c r="BS575" i="1" s="1"/>
  <c r="BO575" i="1" a="1"/>
  <c r="BO575" i="1" s="1"/>
  <c r="CK574" i="1" a="1"/>
  <c r="CK574" i="1" s="1"/>
  <c r="BE574" i="1" a="1"/>
  <c r="BE574" i="1" s="1"/>
  <c r="BA574" i="1" a="1"/>
  <c r="BA574" i="1" s="1"/>
  <c r="BL572" i="1"/>
  <c r="BQ571" i="1" a="1"/>
  <c r="BQ571" i="1" s="1"/>
  <c r="CM570" i="1" a="1"/>
  <c r="CM570" i="1" s="1"/>
  <c r="BC570" i="1" a="1"/>
  <c r="BC570" i="1" s="1"/>
  <c r="BP569" i="1" a="1"/>
  <c r="BP569" i="1" s="1"/>
  <c r="CL568" i="1" a="1"/>
  <c r="CL568" i="1" s="1"/>
  <c r="BB568" i="1" a="1"/>
  <c r="BB568" i="1" s="1"/>
  <c r="BS567" i="1" a="1"/>
  <c r="BS567" i="1" s="1"/>
  <c r="BO567" i="1" a="1"/>
  <c r="BO567" i="1" s="1"/>
  <c r="CK566" i="1" a="1"/>
  <c r="CK566" i="1" s="1"/>
  <c r="BE566" i="1" a="1"/>
  <c r="BE566" i="1" s="1"/>
  <c r="BA566" i="1" a="1"/>
  <c r="BA566" i="1" s="1"/>
  <c r="BL564" i="1"/>
  <c r="BQ563" i="1" a="1"/>
  <c r="BQ563" i="1" s="1"/>
  <c r="CM562" i="1" a="1"/>
  <c r="CM562" i="1" s="1"/>
  <c r="BC562" i="1" a="1"/>
  <c r="BC562" i="1" s="1"/>
  <c r="BP561" i="1" a="1"/>
  <c r="BP561" i="1" s="1"/>
  <c r="CL560" i="1" a="1"/>
  <c r="CL560" i="1" s="1"/>
  <c r="BB560" i="1" a="1"/>
  <c r="BB560" i="1" s="1"/>
  <c r="BS559" i="1" a="1"/>
  <c r="BS559" i="1" s="1"/>
  <c r="BO559" i="1" a="1"/>
  <c r="BO559" i="1" s="1"/>
  <c r="CK558" i="1" a="1"/>
  <c r="CK558" i="1" s="1"/>
  <c r="BE558" i="1" a="1"/>
  <c r="BE558" i="1" s="1"/>
  <c r="BA558" i="1" a="1"/>
  <c r="BA558" i="1" s="1"/>
  <c r="BL556" i="1"/>
  <c r="BQ555" i="1" a="1"/>
  <c r="BQ555" i="1" s="1"/>
  <c r="CM554" i="1" a="1"/>
  <c r="CM554" i="1" s="1"/>
  <c r="BC554" i="1" a="1"/>
  <c r="BC554" i="1" s="1"/>
  <c r="BP553" i="1" a="1"/>
  <c r="BP553" i="1" s="1"/>
  <c r="CL552" i="1" a="1"/>
  <c r="CL552" i="1" s="1"/>
  <c r="BB552" i="1" a="1"/>
  <c r="BB552" i="1" s="1"/>
  <c r="BS551" i="1" a="1"/>
  <c r="BS551" i="1" s="1"/>
  <c r="BO551" i="1" a="1"/>
  <c r="BO551" i="1" s="1"/>
  <c r="CK550" i="1" a="1"/>
  <c r="CK550" i="1" s="1"/>
  <c r="BE550" i="1" a="1"/>
  <c r="BE550" i="1" s="1"/>
  <c r="BA550" i="1" a="1"/>
  <c r="BA550" i="1" s="1"/>
  <c r="BL548" i="1"/>
  <c r="BQ547" i="1" a="1"/>
  <c r="BQ547" i="1" s="1"/>
  <c r="CM546" i="1" a="1"/>
  <c r="CM546" i="1" s="1"/>
  <c r="BC546" i="1" a="1"/>
  <c r="BC546" i="1" s="1"/>
  <c r="BP545" i="1" a="1"/>
  <c r="BP545" i="1" s="1"/>
  <c r="CL544" i="1" a="1"/>
  <c r="CL544" i="1" s="1"/>
  <c r="BB544" i="1" a="1"/>
  <c r="BB544" i="1" s="1"/>
  <c r="BB543" i="1" a="1"/>
  <c r="BB543" i="1" s="1"/>
  <c r="CN542" i="1" a="1"/>
  <c r="CN542" i="1" s="1"/>
  <c r="BB542" i="1" a="1"/>
  <c r="BB542" i="1" s="1"/>
  <c r="BA542" i="1" a="1"/>
  <c r="BA542" i="1" s="1"/>
  <c r="BQ541" i="1" a="1"/>
  <c r="BQ541" i="1" s="1"/>
  <c r="BC539" i="1" a="1"/>
  <c r="BC539" i="1" s="1"/>
  <c r="BL538" i="1"/>
  <c r="CN537" i="1" a="1"/>
  <c r="CN537" i="1" s="1"/>
  <c r="BA537" i="1" a="1"/>
  <c r="BA537" i="1" s="1"/>
  <c r="BE537" i="1" a="1"/>
  <c r="BE537" i="1" s="1"/>
  <c r="CK535" i="1" a="1"/>
  <c r="CK535" i="1" s="1"/>
  <c r="BA531" i="1" a="1"/>
  <c r="BA531" i="1" s="1"/>
  <c r="AY529" i="1"/>
  <c r="BA527" i="1" a="1"/>
  <c r="BA527" i="1" s="1"/>
  <c r="CB519" i="1"/>
  <c r="AY519" i="1"/>
  <c r="CB511" i="1"/>
  <c r="AY511" i="1"/>
  <c r="AY501" i="1"/>
  <c r="CB501" i="1"/>
  <c r="BE583" i="1" a="1"/>
  <c r="BE583" i="1" s="1"/>
  <c r="BA583" i="1" a="1"/>
  <c r="BA583" i="1" s="1"/>
  <c r="BD581" i="1" a="1"/>
  <c r="BD581" i="1" s="1"/>
  <c r="BE575" i="1" a="1"/>
  <c r="BE575" i="1" s="1"/>
  <c r="BA575" i="1" a="1"/>
  <c r="BA575" i="1" s="1"/>
  <c r="BD573" i="1" a="1"/>
  <c r="BD573" i="1" s="1"/>
  <c r="BE567" i="1" a="1"/>
  <c r="BE567" i="1" s="1"/>
  <c r="BA567" i="1" a="1"/>
  <c r="BA567" i="1" s="1"/>
  <c r="BD565" i="1" a="1"/>
  <c r="BD565" i="1" s="1"/>
  <c r="BE559" i="1" a="1"/>
  <c r="BE559" i="1" s="1"/>
  <c r="BA559" i="1" a="1"/>
  <c r="BA559" i="1" s="1"/>
  <c r="BD557" i="1" a="1"/>
  <c r="BD557" i="1" s="1"/>
  <c r="BE551" i="1" a="1"/>
  <c r="BE551" i="1" s="1"/>
  <c r="BA551" i="1" a="1"/>
  <c r="BA551" i="1" s="1"/>
  <c r="BD549" i="1" a="1"/>
  <c r="BD549" i="1" s="1"/>
  <c r="BP543" i="1" a="1"/>
  <c r="BP543" i="1" s="1"/>
  <c r="CM542" i="1" a="1"/>
  <c r="CM542" i="1" s="1"/>
  <c r="CL541" i="1" a="1"/>
  <c r="CL541" i="1" s="1"/>
  <c r="BR539" i="1" a="1"/>
  <c r="BR539" i="1" s="1"/>
  <c r="BD538" i="1" a="1"/>
  <c r="BD538" i="1" s="1"/>
  <c r="BA538" i="1" a="1"/>
  <c r="BA538" i="1" s="1"/>
  <c r="CM537" i="1" a="1"/>
  <c r="CM537" i="1" s="1"/>
  <c r="AY537" i="1"/>
  <c r="BQ534" i="1" a="1"/>
  <c r="BQ534" i="1" s="1"/>
  <c r="BO533" i="1" a="1"/>
  <c r="BO533" i="1" s="1"/>
  <c r="BS533" i="1" a="1"/>
  <c r="BS533" i="1" s="1"/>
  <c r="BP533" i="1" a="1"/>
  <c r="BP533" i="1" s="1"/>
  <c r="CN532" i="1" a="1"/>
  <c r="CN532" i="1" s="1"/>
  <c r="CK532" i="1" a="1"/>
  <c r="CK532" i="1" s="1"/>
  <c r="CL532" i="1" a="1"/>
  <c r="CL532" i="1" s="1"/>
  <c r="BP528" i="1" a="1"/>
  <c r="BP528" i="1" s="1"/>
  <c r="BR528" i="1" a="1"/>
  <c r="BR528" i="1" s="1"/>
  <c r="BR527" i="1" a="1"/>
  <c r="BR527" i="1" s="1"/>
  <c r="BO527" i="1" a="1"/>
  <c r="BO527" i="1" s="1"/>
  <c r="BS527" i="1" a="1"/>
  <c r="BS527" i="1" s="1"/>
  <c r="BP527" i="1" a="1"/>
  <c r="BP527" i="1" s="1"/>
  <c r="BQ527" i="1" a="1"/>
  <c r="BQ527" i="1" s="1"/>
  <c r="BP523" i="1" a="1"/>
  <c r="BP523" i="1" s="1"/>
  <c r="BQ523" i="1" a="1"/>
  <c r="BQ523" i="1" s="1"/>
  <c r="BR523" i="1" a="1"/>
  <c r="BR523" i="1" s="1"/>
  <c r="BO523" i="1" a="1"/>
  <c r="BO523" i="1" s="1"/>
  <c r="BS523" i="1" a="1"/>
  <c r="BS523" i="1" s="1"/>
  <c r="BL523" i="1"/>
  <c r="BL598" i="1"/>
  <c r="BD598" i="1" a="1"/>
  <c r="BD598" i="1" s="1"/>
  <c r="BE592" i="1" a="1"/>
  <c r="BE592" i="1" s="1"/>
  <c r="BA592" i="1" a="1"/>
  <c r="BA592" i="1" s="1"/>
  <c r="BR591" i="1" a="1"/>
  <c r="BR591" i="1" s="1"/>
  <c r="CN590" i="1" a="1"/>
  <c r="CN590" i="1" s="1"/>
  <c r="BL590" i="1"/>
  <c r="BD590" i="1" a="1"/>
  <c r="BD590" i="1" s="1"/>
  <c r="BP587" i="1" a="1"/>
  <c r="BP587" i="1" s="1"/>
  <c r="CL586" i="1" a="1"/>
  <c r="CL586" i="1" s="1"/>
  <c r="CA586" i="1" s="1"/>
  <c r="BS585" i="1" a="1"/>
  <c r="BS585" i="1" s="1"/>
  <c r="BO585" i="1" a="1"/>
  <c r="BO585" i="1" s="1"/>
  <c r="CK584" i="1" a="1"/>
  <c r="CK584" i="1" s="1"/>
  <c r="CB584" i="1"/>
  <c r="BE584" i="1" a="1"/>
  <c r="BE584" i="1" s="1"/>
  <c r="BA584" i="1" a="1"/>
  <c r="BA584" i="1" s="1"/>
  <c r="BR583" i="1" a="1"/>
  <c r="BR583" i="1" s="1"/>
  <c r="CN582" i="1" a="1"/>
  <c r="CN582" i="1" s="1"/>
  <c r="BL582" i="1"/>
  <c r="BD582" i="1" a="1"/>
  <c r="BD582" i="1" s="1"/>
  <c r="BP579" i="1" a="1"/>
  <c r="BP579" i="1" s="1"/>
  <c r="CL578" i="1" a="1"/>
  <c r="CL578" i="1" s="1"/>
  <c r="BS577" i="1" a="1"/>
  <c r="BS577" i="1" s="1"/>
  <c r="BO577" i="1" a="1"/>
  <c r="BO577" i="1" s="1"/>
  <c r="CK576" i="1" a="1"/>
  <c r="CK576" i="1" s="1"/>
  <c r="CB576" i="1"/>
  <c r="BE576" i="1" a="1"/>
  <c r="BE576" i="1" s="1"/>
  <c r="BA576" i="1" a="1"/>
  <c r="BA576" i="1" s="1"/>
  <c r="BR575" i="1" a="1"/>
  <c r="BR575" i="1" s="1"/>
  <c r="CN574" i="1" a="1"/>
  <c r="CN574" i="1" s="1"/>
  <c r="BL574" i="1"/>
  <c r="BD574" i="1" a="1"/>
  <c r="BD574" i="1" s="1"/>
  <c r="BP571" i="1" a="1"/>
  <c r="BP571" i="1" s="1"/>
  <c r="CL570" i="1" a="1"/>
  <c r="CL570" i="1" s="1"/>
  <c r="BS569" i="1" a="1"/>
  <c r="BS569" i="1" s="1"/>
  <c r="BO569" i="1" a="1"/>
  <c r="BO569" i="1" s="1"/>
  <c r="CK568" i="1" a="1"/>
  <c r="CK568" i="1" s="1"/>
  <c r="CB568" i="1"/>
  <c r="BE568" i="1" a="1"/>
  <c r="BE568" i="1" s="1"/>
  <c r="BA568" i="1" a="1"/>
  <c r="BA568" i="1" s="1"/>
  <c r="BR567" i="1" a="1"/>
  <c r="BR567" i="1" s="1"/>
  <c r="CN566" i="1" a="1"/>
  <c r="CN566" i="1" s="1"/>
  <c r="BL566" i="1"/>
  <c r="BD566" i="1" a="1"/>
  <c r="BD566" i="1" s="1"/>
  <c r="BP563" i="1" a="1"/>
  <c r="BP563" i="1" s="1"/>
  <c r="CL562" i="1" a="1"/>
  <c r="CL562" i="1" s="1"/>
  <c r="BS561" i="1" a="1"/>
  <c r="BS561" i="1" s="1"/>
  <c r="BO561" i="1" a="1"/>
  <c r="BO561" i="1" s="1"/>
  <c r="CK560" i="1" a="1"/>
  <c r="CK560" i="1" s="1"/>
  <c r="CB560" i="1"/>
  <c r="BE560" i="1" a="1"/>
  <c r="BE560" i="1" s="1"/>
  <c r="BA560" i="1" a="1"/>
  <c r="BA560" i="1" s="1"/>
  <c r="BR559" i="1" a="1"/>
  <c r="BR559" i="1" s="1"/>
  <c r="CN558" i="1" a="1"/>
  <c r="CN558" i="1" s="1"/>
  <c r="BL558" i="1"/>
  <c r="BD558" i="1" a="1"/>
  <c r="BD558" i="1" s="1"/>
  <c r="BP555" i="1" a="1"/>
  <c r="BP555" i="1" s="1"/>
  <c r="CL554" i="1" a="1"/>
  <c r="CL554" i="1" s="1"/>
  <c r="CA554" i="1" s="1"/>
  <c r="BS553" i="1" a="1"/>
  <c r="BS553" i="1" s="1"/>
  <c r="BO553" i="1" a="1"/>
  <c r="BO553" i="1" s="1"/>
  <c r="CK552" i="1" a="1"/>
  <c r="CK552" i="1" s="1"/>
  <c r="CB552" i="1"/>
  <c r="BE552" i="1" a="1"/>
  <c r="BE552" i="1" s="1"/>
  <c r="BA552" i="1" a="1"/>
  <c r="BA552" i="1" s="1"/>
  <c r="BR551" i="1" a="1"/>
  <c r="BR551" i="1" s="1"/>
  <c r="CN550" i="1" a="1"/>
  <c r="CN550" i="1" s="1"/>
  <c r="BL550" i="1"/>
  <c r="BD550" i="1" a="1"/>
  <c r="BD550" i="1" s="1"/>
  <c r="BP547" i="1" a="1"/>
  <c r="BP547" i="1" s="1"/>
  <c r="CL546" i="1" a="1"/>
  <c r="CL546" i="1" s="1"/>
  <c r="BB546" i="1" a="1"/>
  <c r="BB546" i="1" s="1"/>
  <c r="BS545" i="1" a="1"/>
  <c r="BS545" i="1" s="1"/>
  <c r="BO545" i="1" a="1"/>
  <c r="BO545" i="1" s="1"/>
  <c r="CK544" i="1" a="1"/>
  <c r="CK544" i="1" s="1"/>
  <c r="CB544" i="1"/>
  <c r="BE544" i="1" a="1"/>
  <c r="BE544" i="1" s="1"/>
  <c r="BA544" i="1" a="1"/>
  <c r="BA544" i="1" s="1"/>
  <c r="BQ543" i="1" a="1"/>
  <c r="BQ543" i="1" s="1"/>
  <c r="BA543" i="1" a="1"/>
  <c r="BA543" i="1" s="1"/>
  <c r="BE542" i="1" a="1"/>
  <c r="BE542" i="1" s="1"/>
  <c r="AY542" i="1"/>
  <c r="CK541" i="1" a="1"/>
  <c r="CK541" i="1" s="1"/>
  <c r="BM540" i="1"/>
  <c r="BS539" i="1" a="1"/>
  <c r="BS539" i="1" s="1"/>
  <c r="CM538" i="1" a="1"/>
  <c r="CM538" i="1" s="1"/>
  <c r="BR538" i="1" a="1"/>
  <c r="BR538" i="1" s="1"/>
  <c r="BP535" i="1" a="1"/>
  <c r="BP535" i="1" s="1"/>
  <c r="BO535" i="1" a="1"/>
  <c r="BO535" i="1" s="1"/>
  <c r="BS534" i="1" a="1"/>
  <c r="BS534" i="1" s="1"/>
  <c r="BQ533" i="1" a="1"/>
  <c r="BQ533" i="1" s="1"/>
  <c r="CB527" i="1"/>
  <c r="CN526" i="1" a="1"/>
  <c r="CN526" i="1" s="1"/>
  <c r="CK526" i="1" a="1"/>
  <c r="CK526" i="1" s="1"/>
  <c r="CL526" i="1" a="1"/>
  <c r="CL526" i="1" s="1"/>
  <c r="CM526" i="1" a="1"/>
  <c r="CM526" i="1" s="1"/>
  <c r="AY522" i="1"/>
  <c r="CB522" i="1"/>
  <c r="CA501" i="1"/>
  <c r="AX501" i="1" s="1"/>
  <c r="BD583" i="1" a="1"/>
  <c r="BD583" i="1" s="1"/>
  <c r="BD575" i="1" a="1"/>
  <c r="BD575" i="1" s="1"/>
  <c r="BD567" i="1" a="1"/>
  <c r="BD567" i="1" s="1"/>
  <c r="BD559" i="1" a="1"/>
  <c r="BD559" i="1" s="1"/>
  <c r="BD551" i="1" a="1"/>
  <c r="BD551" i="1" s="1"/>
  <c r="BC549" i="1" a="1"/>
  <c r="BC549" i="1" s="1"/>
  <c r="BB539" i="1" a="1"/>
  <c r="BB539" i="1" s="1"/>
  <c r="BA539" i="1" a="1"/>
  <c r="BA539" i="1" s="1"/>
  <c r="BL535" i="1"/>
  <c r="BB534" i="1" a="1"/>
  <c r="BB534" i="1" s="1"/>
  <c r="BC534" i="1" a="1"/>
  <c r="BC534" i="1" s="1"/>
  <c r="AY505" i="1"/>
  <c r="CB505" i="1"/>
  <c r="AY498" i="1"/>
  <c r="CB498" i="1"/>
  <c r="BS587" i="1" a="1"/>
  <c r="BS587" i="1" s="1"/>
  <c r="BS579" i="1" a="1"/>
  <c r="BS579" i="1" s="1"/>
  <c r="BS571" i="1" a="1"/>
  <c r="BS571" i="1" s="1"/>
  <c r="BS563" i="1" a="1"/>
  <c r="BS563" i="1" s="1"/>
  <c r="BS555" i="1" a="1"/>
  <c r="BS555" i="1" s="1"/>
  <c r="BS547" i="1" a="1"/>
  <c r="BS547" i="1" s="1"/>
  <c r="BE543" i="1" a="1"/>
  <c r="BE543" i="1" s="1"/>
  <c r="CK542" i="1" a="1"/>
  <c r="CK542" i="1" s="1"/>
  <c r="BP542" i="1" a="1"/>
  <c r="BP542" i="1" s="1"/>
  <c r="BO541" i="1" a="1"/>
  <c r="BO541" i="1" s="1"/>
  <c r="BS541" i="1" a="1"/>
  <c r="BS541" i="1" s="1"/>
  <c r="CN540" i="1" a="1"/>
  <c r="CN540" i="1" s="1"/>
  <c r="BA540" i="1" a="1"/>
  <c r="BA540" i="1" s="1"/>
  <c r="BE540" i="1" a="1"/>
  <c r="BE540" i="1" s="1"/>
  <c r="CL538" i="1" a="1"/>
  <c r="CL538" i="1" s="1"/>
  <c r="CB538" i="1"/>
  <c r="BC537" i="1" a="1"/>
  <c r="BC537" i="1" s="1"/>
  <c r="BR536" i="1" a="1"/>
  <c r="BR536" i="1" s="1"/>
  <c r="BO536" i="1" a="1"/>
  <c r="BO536" i="1" s="1"/>
  <c r="BD535" i="1" a="1"/>
  <c r="BD535" i="1" s="1"/>
  <c r="BR534" i="1" a="1"/>
  <c r="BR534" i="1" s="1"/>
  <c r="BD534" i="1" a="1"/>
  <c r="BD534" i="1" s="1"/>
  <c r="BD532" i="1" a="1"/>
  <c r="BD532" i="1" s="1"/>
  <c r="BA532" i="1" a="1"/>
  <c r="BA532" i="1" s="1"/>
  <c r="BE532" i="1" a="1"/>
  <c r="BE532" i="1" s="1"/>
  <c r="BB532" i="1" a="1"/>
  <c r="BB532" i="1" s="1"/>
  <c r="BQ531" i="1" a="1"/>
  <c r="BQ531" i="1" s="1"/>
  <c r="BR531" i="1" a="1"/>
  <c r="BR531" i="1" s="1"/>
  <c r="BO531" i="1" a="1"/>
  <c r="BO531" i="1" s="1"/>
  <c r="BS531" i="1" a="1"/>
  <c r="BS531" i="1" s="1"/>
  <c r="BB531" i="1" a="1"/>
  <c r="BB531" i="1" s="1"/>
  <c r="BE531" i="1" a="1"/>
  <c r="BE531" i="1" s="1"/>
  <c r="AY530" i="1"/>
  <c r="CB530" i="1"/>
  <c r="BL527" i="1"/>
  <c r="CA523" i="1"/>
  <c r="AX523" i="1" s="1"/>
  <c r="AZ523" i="1" s="1"/>
  <c r="CB503" i="1"/>
  <c r="AY503" i="1"/>
  <c r="BE539" i="1" a="1"/>
  <c r="BE539" i="1" s="1"/>
  <c r="CA525" i="1"/>
  <c r="AX525" i="1" s="1"/>
  <c r="CL522" i="1" a="1"/>
  <c r="CL522" i="1" s="1"/>
  <c r="CM522" i="1" a="1"/>
  <c r="CM522" i="1" s="1"/>
  <c r="CN522" i="1" a="1"/>
  <c r="CN522" i="1" s="1"/>
  <c r="CK522" i="1" a="1"/>
  <c r="CK522" i="1" s="1"/>
  <c r="AY521" i="1"/>
  <c r="CB521" i="1"/>
  <c r="AY513" i="1"/>
  <c r="CB513" i="1"/>
  <c r="AY509" i="1"/>
  <c r="CB509" i="1"/>
  <c r="AY506" i="1"/>
  <c r="CB506" i="1"/>
  <c r="BS530" i="1" a="1"/>
  <c r="BS530" i="1" s="1"/>
  <c r="BE529" i="1" a="1"/>
  <c r="BE529" i="1" s="1"/>
  <c r="BA529" i="1" a="1"/>
  <c r="BA529" i="1" s="1"/>
  <c r="CN527" i="1" a="1"/>
  <c r="CN527" i="1" s="1"/>
  <c r="BB523" i="1" a="1"/>
  <c r="BB523" i="1" s="1"/>
  <c r="BS522" i="1" a="1"/>
  <c r="BS522" i="1" s="1"/>
  <c r="BE521" i="1" a="1"/>
  <c r="BE521" i="1" s="1"/>
  <c r="BA521" i="1" a="1"/>
  <c r="BA521" i="1" s="1"/>
  <c r="BR520" i="1" a="1"/>
  <c r="BR520" i="1" s="1"/>
  <c r="CN519" i="1" a="1"/>
  <c r="CN519" i="1" s="1"/>
  <c r="BL519" i="1"/>
  <c r="BD519" i="1" a="1"/>
  <c r="BD519" i="1" s="1"/>
  <c r="BB515" i="1" a="1"/>
  <c r="BB515" i="1" s="1"/>
  <c r="BS514" i="1" a="1"/>
  <c r="BS514" i="1" s="1"/>
  <c r="BE513" i="1" a="1"/>
  <c r="BE513" i="1" s="1"/>
  <c r="BA513" i="1" a="1"/>
  <c r="BA513" i="1" s="1"/>
  <c r="BR512" i="1" a="1"/>
  <c r="BR512" i="1" s="1"/>
  <c r="CN511" i="1" a="1"/>
  <c r="CN511" i="1" s="1"/>
  <c r="CA511" i="1" s="1"/>
  <c r="BL511" i="1"/>
  <c r="BD511" i="1" a="1"/>
  <c r="BD511" i="1" s="1"/>
  <c r="BB507" i="1" a="1"/>
  <c r="BB507" i="1" s="1"/>
  <c r="BS506" i="1" a="1"/>
  <c r="BS506" i="1" s="1"/>
  <c r="BE505" i="1" a="1"/>
  <c r="BE505" i="1" s="1"/>
  <c r="BA505" i="1" a="1"/>
  <c r="BA505" i="1" s="1"/>
  <c r="BR504" i="1" a="1"/>
  <c r="BR504" i="1" s="1"/>
  <c r="CN503" i="1" a="1"/>
  <c r="CN503" i="1" s="1"/>
  <c r="CA503" i="1" s="1"/>
  <c r="BL503" i="1"/>
  <c r="BD503" i="1" a="1"/>
  <c r="BD503" i="1" s="1"/>
  <c r="BB499" i="1" a="1"/>
  <c r="BB499" i="1" s="1"/>
  <c r="BS496" i="1" a="1"/>
  <c r="BS496" i="1" s="1"/>
  <c r="CK494" i="1" a="1"/>
  <c r="CK494" i="1" s="1"/>
  <c r="BL490" i="1"/>
  <c r="AY489" i="1"/>
  <c r="CB489" i="1"/>
  <c r="BM487" i="1"/>
  <c r="BL486" i="1"/>
  <c r="CL481" i="1" a="1"/>
  <c r="CL481" i="1" s="1"/>
  <c r="CM481" i="1" a="1"/>
  <c r="CM481" i="1" s="1"/>
  <c r="CN481" i="1" a="1"/>
  <c r="CN481" i="1" s="1"/>
  <c r="CK481" i="1" a="1"/>
  <c r="CK481" i="1" s="1"/>
  <c r="BE530" i="1" a="1"/>
  <c r="BE530" i="1" s="1"/>
  <c r="BA530" i="1" a="1"/>
  <c r="BA530" i="1" s="1"/>
  <c r="BL528" i="1"/>
  <c r="BC526" i="1" a="1"/>
  <c r="BC526" i="1" s="1"/>
  <c r="BP525" i="1" a="1"/>
  <c r="BP525" i="1" s="1"/>
  <c r="CL524" i="1" a="1"/>
  <c r="CL524" i="1" s="1"/>
  <c r="BB524" i="1" a="1"/>
  <c r="BB524" i="1" s="1"/>
  <c r="BE522" i="1" a="1"/>
  <c r="BE522" i="1" s="1"/>
  <c r="BA522" i="1" a="1"/>
  <c r="BA522" i="1" s="1"/>
  <c r="BL520" i="1"/>
  <c r="AY520" i="1"/>
  <c r="BQ519" i="1" a="1"/>
  <c r="BQ519" i="1" s="1"/>
  <c r="CM518" i="1" a="1"/>
  <c r="CM518" i="1" s="1"/>
  <c r="BC518" i="1" a="1"/>
  <c r="BC518" i="1" s="1"/>
  <c r="BP517" i="1" a="1"/>
  <c r="BP517" i="1" s="1"/>
  <c r="CL516" i="1" a="1"/>
  <c r="CL516" i="1" s="1"/>
  <c r="BB516" i="1" a="1"/>
  <c r="BB516" i="1" s="1"/>
  <c r="BS515" i="1" a="1"/>
  <c r="BS515" i="1" s="1"/>
  <c r="BO515" i="1" a="1"/>
  <c r="BO515" i="1" s="1"/>
  <c r="CK514" i="1" a="1"/>
  <c r="CK514" i="1" s="1"/>
  <c r="BE514" i="1" a="1"/>
  <c r="BE514" i="1" s="1"/>
  <c r="BA514" i="1" a="1"/>
  <c r="BA514" i="1" s="1"/>
  <c r="BL512" i="1"/>
  <c r="AY512" i="1"/>
  <c r="BQ511" i="1" a="1"/>
  <c r="BQ511" i="1" s="1"/>
  <c r="CM510" i="1" a="1"/>
  <c r="CM510" i="1" s="1"/>
  <c r="BC510" i="1" a="1"/>
  <c r="BC510" i="1" s="1"/>
  <c r="BP509" i="1" a="1"/>
  <c r="BP509" i="1" s="1"/>
  <c r="CL508" i="1" a="1"/>
  <c r="CL508" i="1" s="1"/>
  <c r="BB508" i="1" a="1"/>
  <c r="BB508" i="1" s="1"/>
  <c r="BS507" i="1" a="1"/>
  <c r="BS507" i="1" s="1"/>
  <c r="BO507" i="1" a="1"/>
  <c r="BO507" i="1" s="1"/>
  <c r="CK506" i="1" a="1"/>
  <c r="CK506" i="1" s="1"/>
  <c r="BE506" i="1" a="1"/>
  <c r="BE506" i="1" s="1"/>
  <c r="BA506" i="1" a="1"/>
  <c r="BA506" i="1" s="1"/>
  <c r="BL504" i="1"/>
  <c r="AY504" i="1"/>
  <c r="BQ503" i="1" a="1"/>
  <c r="BQ503" i="1" s="1"/>
  <c r="CM502" i="1" a="1"/>
  <c r="CM502" i="1" s="1"/>
  <c r="BC502" i="1" a="1"/>
  <c r="BC502" i="1" s="1"/>
  <c r="BP501" i="1" a="1"/>
  <c r="BP501" i="1" s="1"/>
  <c r="CL500" i="1" a="1"/>
  <c r="CL500" i="1" s="1"/>
  <c r="BB500" i="1" a="1"/>
  <c r="BB500" i="1" s="1"/>
  <c r="BS499" i="1" a="1"/>
  <c r="BS499" i="1" s="1"/>
  <c r="BO499" i="1" a="1"/>
  <c r="BO499" i="1" s="1"/>
  <c r="BR498" i="1" a="1"/>
  <c r="BR498" i="1" s="1"/>
  <c r="BP498" i="1" a="1"/>
  <c r="BP498" i="1" s="1"/>
  <c r="BQ497" i="1" a="1"/>
  <c r="BQ497" i="1" s="1"/>
  <c r="BO497" i="1" a="1"/>
  <c r="BO497" i="1" s="1"/>
  <c r="CN496" i="1" a="1"/>
  <c r="CN496" i="1" s="1"/>
  <c r="BL496" i="1"/>
  <c r="BQ495" i="1" a="1"/>
  <c r="BQ495" i="1" s="1"/>
  <c r="BO493" i="1" a="1"/>
  <c r="BO493" i="1" s="1"/>
  <c r="BS493" i="1" a="1"/>
  <c r="BS493" i="1" s="1"/>
  <c r="BC490" i="1" a="1"/>
  <c r="BC490" i="1" s="1"/>
  <c r="BD478" i="1" a="1"/>
  <c r="BD478" i="1" s="1"/>
  <c r="BA478" i="1" a="1"/>
  <c r="BA478" i="1" s="1"/>
  <c r="BE478" i="1" a="1"/>
  <c r="BE478" i="1" s="1"/>
  <c r="BB478" i="1" a="1"/>
  <c r="BB478" i="1" s="1"/>
  <c r="CB453" i="1"/>
  <c r="AY453" i="1"/>
  <c r="BC519" i="1" a="1"/>
  <c r="BC519" i="1" s="1"/>
  <c r="BC511" i="1" a="1"/>
  <c r="BC511" i="1" s="1"/>
  <c r="BC503" i="1" a="1"/>
  <c r="BC503" i="1" s="1"/>
  <c r="BL497" i="1"/>
  <c r="BP494" i="1" a="1"/>
  <c r="BP494" i="1" s="1"/>
  <c r="CL489" i="1" a="1"/>
  <c r="CL489" i="1" s="1"/>
  <c r="CN489" i="1" a="1"/>
  <c r="CN489" i="1" s="1"/>
  <c r="CK489" i="1" a="1"/>
  <c r="CK489" i="1" s="1"/>
  <c r="BL530" i="1"/>
  <c r="BD530" i="1" a="1"/>
  <c r="BD530" i="1" s="1"/>
  <c r="BS525" i="1" a="1"/>
  <c r="BS525" i="1" s="1"/>
  <c r="BO525" i="1" a="1"/>
  <c r="BO525" i="1" s="1"/>
  <c r="CK524" i="1" a="1"/>
  <c r="CK524" i="1" s="1"/>
  <c r="BE524" i="1" a="1"/>
  <c r="BE524" i="1" s="1"/>
  <c r="BA524" i="1" a="1"/>
  <c r="BA524" i="1" s="1"/>
  <c r="BL522" i="1"/>
  <c r="BD522" i="1" a="1"/>
  <c r="BD522" i="1" s="1"/>
  <c r="BP519" i="1" a="1"/>
  <c r="BP519" i="1" s="1"/>
  <c r="CL518" i="1" a="1"/>
  <c r="CL518" i="1" s="1"/>
  <c r="BB518" i="1" a="1"/>
  <c r="BB518" i="1" s="1"/>
  <c r="BS517" i="1" a="1"/>
  <c r="BS517" i="1" s="1"/>
  <c r="BO517" i="1" a="1"/>
  <c r="BO517" i="1" s="1"/>
  <c r="CK516" i="1" a="1"/>
  <c r="CK516" i="1" s="1"/>
  <c r="CB516" i="1"/>
  <c r="BE516" i="1" a="1"/>
  <c r="BE516" i="1" s="1"/>
  <c r="BA516" i="1" a="1"/>
  <c r="BA516" i="1" s="1"/>
  <c r="BR515" i="1" a="1"/>
  <c r="BR515" i="1" s="1"/>
  <c r="CN514" i="1" a="1"/>
  <c r="CN514" i="1" s="1"/>
  <c r="BL514" i="1"/>
  <c r="BD514" i="1" a="1"/>
  <c r="BD514" i="1" s="1"/>
  <c r="BP511" i="1" a="1"/>
  <c r="BP511" i="1" s="1"/>
  <c r="CL510" i="1" a="1"/>
  <c r="CL510" i="1" s="1"/>
  <c r="BB510" i="1" a="1"/>
  <c r="BB510" i="1" s="1"/>
  <c r="BS509" i="1" a="1"/>
  <c r="BS509" i="1" s="1"/>
  <c r="BO509" i="1" a="1"/>
  <c r="BO509" i="1" s="1"/>
  <c r="CK508" i="1" a="1"/>
  <c r="CK508" i="1" s="1"/>
  <c r="CB508" i="1"/>
  <c r="BE508" i="1" a="1"/>
  <c r="BE508" i="1" s="1"/>
  <c r="BA508" i="1" a="1"/>
  <c r="BA508" i="1" s="1"/>
  <c r="BR507" i="1" a="1"/>
  <c r="BR507" i="1" s="1"/>
  <c r="CN506" i="1" a="1"/>
  <c r="CN506" i="1" s="1"/>
  <c r="BL506" i="1"/>
  <c r="BD506" i="1" a="1"/>
  <c r="BD506" i="1" s="1"/>
  <c r="BP503" i="1" a="1"/>
  <c r="BP503" i="1" s="1"/>
  <c r="CL502" i="1" a="1"/>
  <c r="CL502" i="1" s="1"/>
  <c r="BB502" i="1" a="1"/>
  <c r="BB502" i="1" s="1"/>
  <c r="BS501" i="1" a="1"/>
  <c r="BS501" i="1" s="1"/>
  <c r="BO501" i="1" a="1"/>
  <c r="BO501" i="1" s="1"/>
  <c r="CK500" i="1" a="1"/>
  <c r="CK500" i="1" s="1"/>
  <c r="CB500" i="1"/>
  <c r="BE500" i="1" a="1"/>
  <c r="BE500" i="1" s="1"/>
  <c r="BA500" i="1" a="1"/>
  <c r="BA500" i="1" s="1"/>
  <c r="BR499" i="1" a="1"/>
  <c r="BR499" i="1" s="1"/>
  <c r="BO498" i="1" a="1"/>
  <c r="BO498" i="1" s="1"/>
  <c r="BD497" i="1" a="1"/>
  <c r="BD497" i="1" s="1"/>
  <c r="BS497" i="1" a="1"/>
  <c r="BS497" i="1" s="1"/>
  <c r="CL496" i="1" a="1"/>
  <c r="CL496" i="1" s="1"/>
  <c r="AY496" i="1"/>
  <c r="BS494" i="1" a="1"/>
  <c r="BS494" i="1" s="1"/>
  <c r="BM494" i="1"/>
  <c r="CN493" i="1" a="1"/>
  <c r="CN493" i="1" s="1"/>
  <c r="BB493" i="1" a="1"/>
  <c r="BB493" i="1" s="1"/>
  <c r="BA493" i="1" a="1"/>
  <c r="BA493" i="1" s="1"/>
  <c r="CN492" i="1" a="1"/>
  <c r="CN492" i="1" s="1"/>
  <c r="BA492" i="1" a="1"/>
  <c r="BA492" i="1" s="1"/>
  <c r="BE492" i="1" a="1"/>
  <c r="BE492" i="1" s="1"/>
  <c r="BB492" i="1" a="1"/>
  <c r="BB492" i="1" s="1"/>
  <c r="BA490" i="1" a="1"/>
  <c r="BA490" i="1" s="1"/>
  <c r="BO488" i="1" a="1"/>
  <c r="BO488" i="1" s="1"/>
  <c r="BS488" i="1" a="1"/>
  <c r="BS488" i="1" s="1"/>
  <c r="BP488" i="1" a="1"/>
  <c r="BP488" i="1" s="1"/>
  <c r="BQ488" i="1" a="1"/>
  <c r="BQ488" i="1" s="1"/>
  <c r="BR488" i="1" a="1"/>
  <c r="BR488" i="1" s="1"/>
  <c r="CB487" i="1"/>
  <c r="AY487" i="1"/>
  <c r="BD486" i="1" a="1"/>
  <c r="BD486" i="1" s="1"/>
  <c r="BB486" i="1" a="1"/>
  <c r="BB486" i="1" s="1"/>
  <c r="BC486" i="1" a="1"/>
  <c r="BC486" i="1" s="1"/>
  <c r="AY483" i="1"/>
  <c r="CB483" i="1"/>
  <c r="CA482" i="1"/>
  <c r="CA475" i="1"/>
  <c r="CA470" i="1"/>
  <c r="AX470" i="1" s="1"/>
  <c r="AZ470" i="1" s="1"/>
  <c r="BN470" i="1" s="1"/>
  <c r="AY468" i="1"/>
  <c r="CB468" i="1"/>
  <c r="AY466" i="1"/>
  <c r="CB466" i="1"/>
  <c r="AY457" i="1"/>
  <c r="CB457" i="1"/>
  <c r="CA453" i="1"/>
  <c r="AX453" i="1" s="1"/>
  <c r="AZ453" i="1" s="1"/>
  <c r="BD523" i="1" a="1"/>
  <c r="BD523" i="1" s="1"/>
  <c r="BB519" i="1" a="1"/>
  <c r="BB519" i="1" s="1"/>
  <c r="BM516" i="1"/>
  <c r="BL515" i="1"/>
  <c r="BD515" i="1" a="1"/>
  <c r="BD515" i="1" s="1"/>
  <c r="BB511" i="1" a="1"/>
  <c r="BB511" i="1" s="1"/>
  <c r="BM508" i="1"/>
  <c r="BL507" i="1"/>
  <c r="BD507" i="1" a="1"/>
  <c r="BD507" i="1" s="1"/>
  <c r="BB503" i="1" a="1"/>
  <c r="BB503" i="1" s="1"/>
  <c r="BM500" i="1"/>
  <c r="BL499" i="1"/>
  <c r="BD499" i="1" a="1"/>
  <c r="BD499" i="1" s="1"/>
  <c r="BL498" i="1"/>
  <c r="BP495" i="1" a="1"/>
  <c r="BP495" i="1" s="1"/>
  <c r="CN494" i="1" a="1"/>
  <c r="CN494" i="1" s="1"/>
  <c r="BB494" i="1" a="1"/>
  <c r="BB494" i="1" s="1"/>
  <c r="BA494" i="1" a="1"/>
  <c r="BA494" i="1" s="1"/>
  <c r="BR493" i="1" a="1"/>
  <c r="BR493" i="1" s="1"/>
  <c r="BR486" i="1" a="1"/>
  <c r="BR486" i="1" s="1"/>
  <c r="BO486" i="1" a="1"/>
  <c r="BO486" i="1" s="1"/>
  <c r="BS486" i="1" a="1"/>
  <c r="BS486" i="1" s="1"/>
  <c r="BP486" i="1" a="1"/>
  <c r="BP486" i="1" s="1"/>
  <c r="BQ486" i="1" a="1"/>
  <c r="BQ486" i="1" s="1"/>
  <c r="BM483" i="1"/>
  <c r="BL482" i="1"/>
  <c r="BC478" i="1" a="1"/>
  <c r="BC478" i="1" s="1"/>
  <c r="AY476" i="1"/>
  <c r="CB476" i="1"/>
  <c r="AY474" i="1"/>
  <c r="CB474" i="1"/>
  <c r="CB464" i="1"/>
  <c r="AY464" i="1"/>
  <c r="AX459" i="1"/>
  <c r="AZ459" i="1" s="1"/>
  <c r="BD524" i="1" a="1"/>
  <c r="BD524" i="1" s="1"/>
  <c r="BS519" i="1" a="1"/>
  <c r="BS519" i="1" s="1"/>
  <c r="BO519" i="1" a="1"/>
  <c r="BO519" i="1" s="1"/>
  <c r="CK518" i="1" a="1"/>
  <c r="CK518" i="1" s="1"/>
  <c r="BE518" i="1" a="1"/>
  <c r="BE518" i="1" s="1"/>
  <c r="BD516" i="1" a="1"/>
  <c r="BD516" i="1" s="1"/>
  <c r="BQ515" i="1" a="1"/>
  <c r="BQ515" i="1" s="1"/>
  <c r="CM514" i="1" a="1"/>
  <c r="CM514" i="1" s="1"/>
  <c r="BS511" i="1" a="1"/>
  <c r="BS511" i="1" s="1"/>
  <c r="BO511" i="1" a="1"/>
  <c r="BO511" i="1" s="1"/>
  <c r="CK510" i="1" a="1"/>
  <c r="CK510" i="1" s="1"/>
  <c r="BE510" i="1" a="1"/>
  <c r="BE510" i="1" s="1"/>
  <c r="BD508" i="1" a="1"/>
  <c r="BD508" i="1" s="1"/>
  <c r="BQ507" i="1" a="1"/>
  <c r="BQ507" i="1" s="1"/>
  <c r="CM506" i="1" a="1"/>
  <c r="CM506" i="1" s="1"/>
  <c r="BS503" i="1" a="1"/>
  <c r="BS503" i="1" s="1"/>
  <c r="BO503" i="1" a="1"/>
  <c r="BO503" i="1" s="1"/>
  <c r="CK502" i="1" a="1"/>
  <c r="CK502" i="1" s="1"/>
  <c r="CB502" i="1"/>
  <c r="BE502" i="1" a="1"/>
  <c r="BE502" i="1" s="1"/>
  <c r="BR501" i="1" a="1"/>
  <c r="BR501" i="1" s="1"/>
  <c r="BD500" i="1" a="1"/>
  <c r="BD500" i="1" s="1"/>
  <c r="BQ499" i="1" a="1"/>
  <c r="BQ499" i="1" s="1"/>
  <c r="BD498" i="1" a="1"/>
  <c r="BD498" i="1" s="1"/>
  <c r="BS498" i="1" a="1"/>
  <c r="BS498" i="1" s="1"/>
  <c r="BR497" i="1" a="1"/>
  <c r="BR497" i="1" s="1"/>
  <c r="CK496" i="1" a="1"/>
  <c r="CK496" i="1" s="1"/>
  <c r="BS495" i="1" a="1"/>
  <c r="BS495" i="1" s="1"/>
  <c r="BR494" i="1" a="1"/>
  <c r="BR494" i="1" s="1"/>
  <c r="AY492" i="1"/>
  <c r="AY491" i="1"/>
  <c r="BB489" i="1" a="1"/>
  <c r="BB489" i="1" s="1"/>
  <c r="BD489" i="1" a="1"/>
  <c r="BD489" i="1" s="1"/>
  <c r="BA489" i="1" a="1"/>
  <c r="BA489" i="1" s="1"/>
  <c r="BE489" i="1" a="1"/>
  <c r="BE489" i="1" s="1"/>
  <c r="CB472" i="1"/>
  <c r="AY472" i="1"/>
  <c r="CB450" i="1"/>
  <c r="AY450" i="1"/>
  <c r="BE519" i="1" a="1"/>
  <c r="BE519" i="1" s="1"/>
  <c r="BE511" i="1" a="1"/>
  <c r="BE511" i="1" s="1"/>
  <c r="BE503" i="1" a="1"/>
  <c r="BE503" i="1" s="1"/>
  <c r="BP490" i="1" a="1"/>
  <c r="BP490" i="1" s="1"/>
  <c r="BR490" i="1" a="1"/>
  <c r="BR490" i="1" s="1"/>
  <c r="BO490" i="1" a="1"/>
  <c r="BO490" i="1" s="1"/>
  <c r="BS490" i="1" a="1"/>
  <c r="BS490" i="1" s="1"/>
  <c r="CN485" i="1" a="1"/>
  <c r="CN485" i="1" s="1"/>
  <c r="CK485" i="1" a="1"/>
  <c r="CK485" i="1" s="1"/>
  <c r="CL485" i="1" a="1"/>
  <c r="CL485" i="1" s="1"/>
  <c r="CM485" i="1" a="1"/>
  <c r="CM485" i="1" s="1"/>
  <c r="AY458" i="1"/>
  <c r="CB458" i="1"/>
  <c r="CB497" i="1"/>
  <c r="BQ496" i="1" a="1"/>
  <c r="BQ496" i="1" s="1"/>
  <c r="BQ494" i="1" a="1"/>
  <c r="BQ494" i="1" s="1"/>
  <c r="BD490" i="1" a="1"/>
  <c r="BD490" i="1" s="1"/>
  <c r="BE490" i="1" a="1"/>
  <c r="BE490" i="1" s="1"/>
  <c r="CM489" i="1" a="1"/>
  <c r="CM489" i="1" s="1"/>
  <c r="CA488" i="1"/>
  <c r="AX488" i="1" s="1"/>
  <c r="AZ488" i="1" s="1"/>
  <c r="AY484" i="1"/>
  <c r="BP482" i="1" a="1"/>
  <c r="BP482" i="1" s="1"/>
  <c r="BQ482" i="1" a="1"/>
  <c r="BQ482" i="1" s="1"/>
  <c r="BR482" i="1" a="1"/>
  <c r="BR482" i="1" s="1"/>
  <c r="BO482" i="1" a="1"/>
  <c r="BO482" i="1" s="1"/>
  <c r="BS482" i="1" a="1"/>
  <c r="BS482" i="1" s="1"/>
  <c r="AY461" i="1"/>
  <c r="CB461" i="1"/>
  <c r="AY460" i="1"/>
  <c r="CB460" i="1"/>
  <c r="BB491" i="1" a="1"/>
  <c r="BB491" i="1" s="1"/>
  <c r="CN487" i="1" a="1"/>
  <c r="CN487" i="1" s="1"/>
  <c r="BC485" i="1" a="1"/>
  <c r="BC485" i="1" s="1"/>
  <c r="BB483" i="1" a="1"/>
  <c r="BB483" i="1" s="1"/>
  <c r="CB481" i="1"/>
  <c r="BE481" i="1" a="1"/>
  <c r="BE481" i="1" s="1"/>
  <c r="BA481" i="1" a="1"/>
  <c r="BA481" i="1" s="1"/>
  <c r="BR480" i="1" a="1"/>
  <c r="BR480" i="1" s="1"/>
  <c r="CN479" i="1" a="1"/>
  <c r="CN479" i="1" s="1"/>
  <c r="AY479" i="1"/>
  <c r="BQ478" i="1" a="1"/>
  <c r="BQ478" i="1" s="1"/>
  <c r="CM477" i="1" a="1"/>
  <c r="CM477" i="1" s="1"/>
  <c r="BC477" i="1" a="1"/>
  <c r="BC477" i="1" s="1"/>
  <c r="BB475" i="1" a="1"/>
  <c r="BB475" i="1" s="1"/>
  <c r="BS474" i="1" a="1"/>
  <c r="BS474" i="1" s="1"/>
  <c r="BO474" i="1" a="1"/>
  <c r="BO474" i="1" s="1"/>
  <c r="CK473" i="1" a="1"/>
  <c r="CK473" i="1" s="1"/>
  <c r="CB473" i="1"/>
  <c r="BE473" i="1" a="1"/>
  <c r="BE473" i="1" s="1"/>
  <c r="BA473" i="1" a="1"/>
  <c r="BA473" i="1" s="1"/>
  <c r="BR472" i="1" a="1"/>
  <c r="BR472" i="1" s="1"/>
  <c r="CN471" i="1" a="1"/>
  <c r="CN471" i="1" s="1"/>
  <c r="AY471" i="1"/>
  <c r="BQ470" i="1" a="1"/>
  <c r="BQ470" i="1" s="1"/>
  <c r="CM469" i="1" a="1"/>
  <c r="CM469" i="1" s="1"/>
  <c r="BC469" i="1" a="1"/>
  <c r="BC469" i="1" s="1"/>
  <c r="BB467" i="1" a="1"/>
  <c r="BB467" i="1" s="1"/>
  <c r="BS466" i="1" a="1"/>
  <c r="BS466" i="1" s="1"/>
  <c r="BO466" i="1" a="1"/>
  <c r="BO466" i="1" s="1"/>
  <c r="CK465" i="1" a="1"/>
  <c r="CK465" i="1" s="1"/>
  <c r="CB465" i="1"/>
  <c r="BE465" i="1" a="1"/>
  <c r="BE465" i="1" s="1"/>
  <c r="BA465" i="1" a="1"/>
  <c r="BA465" i="1" s="1"/>
  <c r="BR464" i="1" a="1"/>
  <c r="BR464" i="1" s="1"/>
  <c r="CN463" i="1" a="1"/>
  <c r="CN463" i="1" s="1"/>
  <c r="AY463" i="1"/>
  <c r="BQ462" i="1" a="1"/>
  <c r="BQ462" i="1" s="1"/>
  <c r="CM461" i="1" a="1"/>
  <c r="CM461" i="1" s="1"/>
  <c r="BC461" i="1" a="1"/>
  <c r="BC461" i="1" s="1"/>
  <c r="BB459" i="1" a="1"/>
  <c r="BB459" i="1" s="1"/>
  <c r="BP456" i="1" a="1"/>
  <c r="BP456" i="1" s="1"/>
  <c r="BO456" i="1" a="1"/>
  <c r="BO456" i="1" s="1"/>
  <c r="BS455" i="1" a="1"/>
  <c r="BS455" i="1" s="1"/>
  <c r="AY454" i="1"/>
  <c r="BD453" i="1" a="1"/>
  <c r="BD453" i="1" s="1"/>
  <c r="BO451" i="1" a="1"/>
  <c r="BO451" i="1" s="1"/>
  <c r="BS451" i="1" a="1"/>
  <c r="BS451" i="1" s="1"/>
  <c r="BR451" i="1" a="1"/>
  <c r="BR451" i="1" s="1"/>
  <c r="BD450" i="1" a="1"/>
  <c r="BD450" i="1" s="1"/>
  <c r="BR449" i="1" a="1"/>
  <c r="BR449" i="1" s="1"/>
  <c r="BS449" i="1" a="1"/>
  <c r="BS449" i="1" s="1"/>
  <c r="BR446" i="1" a="1"/>
  <c r="BR446" i="1" s="1"/>
  <c r="BO446" i="1" a="1"/>
  <c r="BO446" i="1" s="1"/>
  <c r="BS446" i="1" a="1"/>
  <c r="BS446" i="1" s="1"/>
  <c r="CA436" i="1"/>
  <c r="AX436" i="1" s="1"/>
  <c r="AY436" i="1"/>
  <c r="CB436" i="1"/>
  <c r="BM436" i="1"/>
  <c r="BL427" i="1"/>
  <c r="CA425" i="1"/>
  <c r="AX425" i="1" s="1"/>
  <c r="AZ425" i="1" s="1"/>
  <c r="CB424" i="1"/>
  <c r="AY424" i="1"/>
  <c r="CB419" i="1"/>
  <c r="CB400" i="1"/>
  <c r="AY400" i="1"/>
  <c r="AY397" i="1"/>
  <c r="CB397" i="1"/>
  <c r="CA396" i="1"/>
  <c r="AX396" i="1" s="1"/>
  <c r="AZ396" i="1" s="1"/>
  <c r="AY395" i="1"/>
  <c r="CB395" i="1"/>
  <c r="BC470" i="1" a="1"/>
  <c r="BC470" i="1" s="1"/>
  <c r="BC462" i="1" a="1"/>
  <c r="BC462" i="1" s="1"/>
  <c r="BQ458" i="1" a="1"/>
  <c r="BQ458" i="1" s="1"/>
  <c r="BP458" i="1" a="1"/>
  <c r="BP458" i="1" s="1"/>
  <c r="BL456" i="1"/>
  <c r="BB455" i="1" a="1"/>
  <c r="BB455" i="1" s="1"/>
  <c r="BA455" i="1" a="1"/>
  <c r="BA455" i="1" s="1"/>
  <c r="BL451" i="1"/>
  <c r="BL448" i="1"/>
  <c r="BD445" i="1" a="1"/>
  <c r="BD445" i="1" s="1"/>
  <c r="BA445" i="1" a="1"/>
  <c r="BA445" i="1" s="1"/>
  <c r="BE445" i="1" a="1"/>
  <c r="BE445" i="1" s="1"/>
  <c r="BB442" i="1" a="1"/>
  <c r="BB442" i="1" s="1"/>
  <c r="BD442" i="1" a="1"/>
  <c r="BD442" i="1" s="1"/>
  <c r="BA442" i="1" a="1"/>
  <c r="BA442" i="1" s="1"/>
  <c r="BE442" i="1" a="1"/>
  <c r="BE442" i="1" s="1"/>
  <c r="BO441" i="1" a="1"/>
  <c r="BO441" i="1" s="1"/>
  <c r="BS441" i="1" a="1"/>
  <c r="BS441" i="1" s="1"/>
  <c r="BQ441" i="1" a="1"/>
  <c r="BQ441" i="1" s="1"/>
  <c r="BR441" i="1" a="1"/>
  <c r="BR441" i="1" s="1"/>
  <c r="BP427" i="1" a="1"/>
  <c r="BP427" i="1" s="1"/>
  <c r="BQ427" i="1" a="1"/>
  <c r="BQ427" i="1" s="1"/>
  <c r="BR427" i="1" a="1"/>
  <c r="BR427" i="1" s="1"/>
  <c r="BO427" i="1" a="1"/>
  <c r="BO427" i="1" s="1"/>
  <c r="BS427" i="1" a="1"/>
  <c r="BS427" i="1" s="1"/>
  <c r="AY403" i="1"/>
  <c r="CB403" i="1"/>
  <c r="BS492" i="1" a="1"/>
  <c r="BS492" i="1" s="1"/>
  <c r="BE491" i="1" a="1"/>
  <c r="BE491" i="1" s="1"/>
  <c r="BA491" i="1" a="1"/>
  <c r="BA491" i="1" s="1"/>
  <c r="BL489" i="1"/>
  <c r="CM487" i="1" a="1"/>
  <c r="CM487" i="1" s="1"/>
  <c r="BB485" i="1" a="1"/>
  <c r="BB485" i="1" s="1"/>
  <c r="BS484" i="1" a="1"/>
  <c r="BS484" i="1" s="1"/>
  <c r="BE483" i="1" a="1"/>
  <c r="BE483" i="1" s="1"/>
  <c r="BA483" i="1" a="1"/>
  <c r="BA483" i="1" s="1"/>
  <c r="BL481" i="1"/>
  <c r="BD481" i="1" a="1"/>
  <c r="BD481" i="1" s="1"/>
  <c r="BQ480" i="1" a="1"/>
  <c r="BQ480" i="1" s="1"/>
  <c r="CM479" i="1" a="1"/>
  <c r="CM479" i="1" s="1"/>
  <c r="BP478" i="1" a="1"/>
  <c r="BP478" i="1" s="1"/>
  <c r="CL477" i="1" a="1"/>
  <c r="CL477" i="1" s="1"/>
  <c r="BB477" i="1" a="1"/>
  <c r="BB477" i="1" s="1"/>
  <c r="BS476" i="1" a="1"/>
  <c r="BS476" i="1" s="1"/>
  <c r="CB475" i="1"/>
  <c r="BE475" i="1" a="1"/>
  <c r="BE475" i="1" s="1"/>
  <c r="BA475" i="1" a="1"/>
  <c r="BA475" i="1" s="1"/>
  <c r="BR474" i="1" a="1"/>
  <c r="BR474" i="1" s="1"/>
  <c r="CN473" i="1" a="1"/>
  <c r="CN473" i="1" s="1"/>
  <c r="BL473" i="1"/>
  <c r="BD473" i="1" a="1"/>
  <c r="BD473" i="1" s="1"/>
  <c r="BQ472" i="1" a="1"/>
  <c r="BQ472" i="1" s="1"/>
  <c r="CM471" i="1" a="1"/>
  <c r="CM471" i="1" s="1"/>
  <c r="BP470" i="1" a="1"/>
  <c r="BP470" i="1" s="1"/>
  <c r="CL469" i="1" a="1"/>
  <c r="CL469" i="1" s="1"/>
  <c r="BB469" i="1" a="1"/>
  <c r="BB469" i="1" s="1"/>
  <c r="BS468" i="1" a="1"/>
  <c r="BS468" i="1" s="1"/>
  <c r="CB467" i="1"/>
  <c r="BE467" i="1" a="1"/>
  <c r="BE467" i="1" s="1"/>
  <c r="BA467" i="1" a="1"/>
  <c r="BA467" i="1" s="1"/>
  <c r="BR466" i="1" a="1"/>
  <c r="BR466" i="1" s="1"/>
  <c r="CN465" i="1" a="1"/>
  <c r="CN465" i="1" s="1"/>
  <c r="BL465" i="1"/>
  <c r="BD465" i="1" a="1"/>
  <c r="BD465" i="1" s="1"/>
  <c r="BQ464" i="1" a="1"/>
  <c r="BQ464" i="1" s="1"/>
  <c r="CM463" i="1" a="1"/>
  <c r="CM463" i="1" s="1"/>
  <c r="BP462" i="1" a="1"/>
  <c r="BP462" i="1" s="1"/>
  <c r="CL461" i="1" a="1"/>
  <c r="CL461" i="1" s="1"/>
  <c r="BB461" i="1" a="1"/>
  <c r="BB461" i="1" s="1"/>
  <c r="CB459" i="1"/>
  <c r="BE459" i="1" a="1"/>
  <c r="BE459" i="1" s="1"/>
  <c r="BA459" i="1" a="1"/>
  <c r="BA459" i="1" s="1"/>
  <c r="BC458" i="1" a="1"/>
  <c r="BC458" i="1" s="1"/>
  <c r="BR457" i="1" a="1"/>
  <c r="BR457" i="1" s="1"/>
  <c r="BO457" i="1" a="1"/>
  <c r="BO457" i="1" s="1"/>
  <c r="BD456" i="1" a="1"/>
  <c r="BD456" i="1" s="1"/>
  <c r="BS456" i="1" a="1"/>
  <c r="BS456" i="1" s="1"/>
  <c r="BR455" i="1" a="1"/>
  <c r="BR455" i="1" s="1"/>
  <c r="CL454" i="1" a="1"/>
  <c r="CL454" i="1" s="1"/>
  <c r="BP454" i="1" a="1"/>
  <c r="BP454" i="1" s="1"/>
  <c r="BC453" i="1" a="1"/>
  <c r="BC453" i="1" s="1"/>
  <c r="BR452" i="1" a="1"/>
  <c r="BR452" i="1" s="1"/>
  <c r="BP451" i="1" a="1"/>
  <c r="BP451" i="1" s="1"/>
  <c r="CL450" i="1" a="1"/>
  <c r="CL450" i="1" s="1"/>
  <c r="CA450" i="1" s="1"/>
  <c r="BB450" i="1" a="1"/>
  <c r="BB450" i="1" s="1"/>
  <c r="BO448" i="1" a="1"/>
  <c r="BO448" i="1" s="1"/>
  <c r="BS448" i="1" a="1"/>
  <c r="BS448" i="1" s="1"/>
  <c r="BP448" i="1" a="1"/>
  <c r="BP448" i="1" s="1"/>
  <c r="BR448" i="1" a="1"/>
  <c r="BR448" i="1" s="1"/>
  <c r="BD447" i="1" a="1"/>
  <c r="BD447" i="1" s="1"/>
  <c r="AY438" i="1"/>
  <c r="CB438" i="1"/>
  <c r="BL435" i="1"/>
  <c r="CB432" i="1"/>
  <c r="AY432" i="1"/>
  <c r="CB427" i="1"/>
  <c r="CB391" i="1"/>
  <c r="AY391" i="1"/>
  <c r="BS485" i="1" a="1"/>
  <c r="BS485" i="1" s="1"/>
  <c r="BO485" i="1" a="1"/>
  <c r="BO485" i="1" s="1"/>
  <c r="BE484" i="1" a="1"/>
  <c r="BE484" i="1" s="1"/>
  <c r="BA484" i="1" a="1"/>
  <c r="BA484" i="1" s="1"/>
  <c r="BD482" i="1" a="1"/>
  <c r="BD482" i="1" s="1"/>
  <c r="BS477" i="1" a="1"/>
  <c r="BS477" i="1" s="1"/>
  <c r="BO477" i="1" a="1"/>
  <c r="BO477" i="1" s="1"/>
  <c r="BE476" i="1" a="1"/>
  <c r="BE476" i="1" s="1"/>
  <c r="BA476" i="1" a="1"/>
  <c r="BA476" i="1" s="1"/>
  <c r="BM475" i="1"/>
  <c r="BL474" i="1"/>
  <c r="BD474" i="1" a="1"/>
  <c r="BD474" i="1" s="1"/>
  <c r="BB470" i="1" a="1"/>
  <c r="BB470" i="1" s="1"/>
  <c r="BS469" i="1" a="1"/>
  <c r="BS469" i="1" s="1"/>
  <c r="BO469" i="1" a="1"/>
  <c r="BO469" i="1" s="1"/>
  <c r="BE468" i="1" a="1"/>
  <c r="BE468" i="1" s="1"/>
  <c r="BA468" i="1" a="1"/>
  <c r="BA468" i="1" s="1"/>
  <c r="BM467" i="1"/>
  <c r="BL466" i="1"/>
  <c r="BD466" i="1" a="1"/>
  <c r="BD466" i="1" s="1"/>
  <c r="BB462" i="1" a="1"/>
  <c r="BB462" i="1" s="1"/>
  <c r="BS461" i="1" a="1"/>
  <c r="BS461" i="1" s="1"/>
  <c r="BO461" i="1" a="1"/>
  <c r="BO461" i="1" s="1"/>
  <c r="CK460" i="1" a="1"/>
  <c r="CK460" i="1" s="1"/>
  <c r="BE460" i="1" a="1"/>
  <c r="BE460" i="1" s="1"/>
  <c r="BA460" i="1" a="1"/>
  <c r="BA460" i="1" s="1"/>
  <c r="BM459" i="1"/>
  <c r="BO458" i="1" a="1"/>
  <c r="BO458" i="1" s="1"/>
  <c r="CM456" i="1" a="1"/>
  <c r="CM456" i="1" s="1"/>
  <c r="BA456" i="1" a="1"/>
  <c r="BA456" i="1" s="1"/>
  <c r="BE455" i="1" a="1"/>
  <c r="BE455" i="1" s="1"/>
  <c r="CK454" i="1" a="1"/>
  <c r="CK454" i="1" s="1"/>
  <c r="BB453" i="1" a="1"/>
  <c r="BB453" i="1" s="1"/>
  <c r="BS452" i="1" a="1"/>
  <c r="BS452" i="1" s="1"/>
  <c r="BQ449" i="1" a="1"/>
  <c r="BQ449" i="1" s="1"/>
  <c r="BC448" i="1" a="1"/>
  <c r="BC448" i="1" s="1"/>
  <c r="BD448" i="1" a="1"/>
  <c r="BD448" i="1" s="1"/>
  <c r="BQ448" i="1" a="1"/>
  <c r="BQ448" i="1" s="1"/>
  <c r="BB448" i="1" a="1"/>
  <c r="BB448" i="1" s="1"/>
  <c r="CK447" i="1" a="1"/>
  <c r="CK447" i="1" s="1"/>
  <c r="CL447" i="1" a="1"/>
  <c r="CL447" i="1" s="1"/>
  <c r="AY445" i="1"/>
  <c r="CB445" i="1"/>
  <c r="BC445" i="1" a="1"/>
  <c r="BC445" i="1" s="1"/>
  <c r="BP435" i="1" a="1"/>
  <c r="BP435" i="1" s="1"/>
  <c r="BQ435" i="1" a="1"/>
  <c r="BQ435" i="1" s="1"/>
  <c r="BR435" i="1" a="1"/>
  <c r="BR435" i="1" s="1"/>
  <c r="BO435" i="1" a="1"/>
  <c r="BO435" i="1" s="1"/>
  <c r="BS435" i="1" a="1"/>
  <c r="BS435" i="1" s="1"/>
  <c r="AY422" i="1"/>
  <c r="CB422" i="1"/>
  <c r="AY421" i="1"/>
  <c r="CB421" i="1"/>
  <c r="CL487" i="1" a="1"/>
  <c r="CL487" i="1" s="1"/>
  <c r="BC481" i="1" a="1"/>
  <c r="BC481" i="1" s="1"/>
  <c r="BP480" i="1" a="1"/>
  <c r="BP480" i="1" s="1"/>
  <c r="CL479" i="1" a="1"/>
  <c r="CL479" i="1" s="1"/>
  <c r="CA479" i="1" s="1"/>
  <c r="BS478" i="1" a="1"/>
  <c r="BS478" i="1" s="1"/>
  <c r="BO478" i="1" a="1"/>
  <c r="BO478" i="1" s="1"/>
  <c r="CK477" i="1" a="1"/>
  <c r="CK477" i="1" s="1"/>
  <c r="BQ474" i="1" a="1"/>
  <c r="BQ474" i="1" s="1"/>
  <c r="CM473" i="1" a="1"/>
  <c r="CM473" i="1" s="1"/>
  <c r="BC473" i="1" a="1"/>
  <c r="BC473" i="1" s="1"/>
  <c r="BP472" i="1" a="1"/>
  <c r="BP472" i="1" s="1"/>
  <c r="CL471" i="1" a="1"/>
  <c r="CL471" i="1" s="1"/>
  <c r="BS470" i="1" a="1"/>
  <c r="BS470" i="1" s="1"/>
  <c r="BO470" i="1" a="1"/>
  <c r="BO470" i="1" s="1"/>
  <c r="CK469" i="1" a="1"/>
  <c r="CK469" i="1" s="1"/>
  <c r="BQ466" i="1" a="1"/>
  <c r="BQ466" i="1" s="1"/>
  <c r="CM465" i="1" a="1"/>
  <c r="CM465" i="1" s="1"/>
  <c r="BC465" i="1" a="1"/>
  <c r="BC465" i="1" s="1"/>
  <c r="BP464" i="1" a="1"/>
  <c r="BP464" i="1" s="1"/>
  <c r="BS462" i="1" a="1"/>
  <c r="BS462" i="1" s="1"/>
  <c r="BO462" i="1" a="1"/>
  <c r="BO462" i="1" s="1"/>
  <c r="CK461" i="1" a="1"/>
  <c r="CK461" i="1" s="1"/>
  <c r="CL456" i="1" a="1"/>
  <c r="CL456" i="1" s="1"/>
  <c r="BB452" i="1" a="1"/>
  <c r="BB452" i="1" s="1"/>
  <c r="BA452" i="1" a="1"/>
  <c r="BA452" i="1" s="1"/>
  <c r="BP449" i="1" a="1"/>
  <c r="BP449" i="1" s="1"/>
  <c r="BB445" i="1" a="1"/>
  <c r="BB445" i="1" s="1"/>
  <c r="BP443" i="1" a="1"/>
  <c r="BP443" i="1" s="1"/>
  <c r="BR443" i="1" a="1"/>
  <c r="BR443" i="1" s="1"/>
  <c r="BO443" i="1" a="1"/>
  <c r="BO443" i="1" s="1"/>
  <c r="BS443" i="1" a="1"/>
  <c r="BS443" i="1" s="1"/>
  <c r="AY442" i="1"/>
  <c r="CB442" i="1"/>
  <c r="CB440" i="1"/>
  <c r="AY440" i="1"/>
  <c r="CB435" i="1"/>
  <c r="CL426" i="1" a="1"/>
  <c r="CL426" i="1" s="1"/>
  <c r="CM426" i="1" a="1"/>
  <c r="CM426" i="1" s="1"/>
  <c r="CN426" i="1" a="1"/>
  <c r="CN426" i="1" s="1"/>
  <c r="CK426" i="1" a="1"/>
  <c r="CK426" i="1" s="1"/>
  <c r="CA420" i="1"/>
  <c r="AX420" i="1" s="1"/>
  <c r="AY420" i="1"/>
  <c r="CB420" i="1"/>
  <c r="BM420" i="1"/>
  <c r="CB416" i="1"/>
  <c r="AY416" i="1"/>
  <c r="CB408" i="1"/>
  <c r="AY408" i="1"/>
  <c r="BC482" i="1" a="1"/>
  <c r="BC482" i="1" s="1"/>
  <c r="BC474" i="1" a="1"/>
  <c r="BC474" i="1" s="1"/>
  <c r="BE470" i="1" a="1"/>
  <c r="BE470" i="1" s="1"/>
  <c r="BA470" i="1" a="1"/>
  <c r="BA470" i="1" s="1"/>
  <c r="BC466" i="1" a="1"/>
  <c r="BC466" i="1" s="1"/>
  <c r="BE462" i="1" a="1"/>
  <c r="BE462" i="1" s="1"/>
  <c r="BA462" i="1" a="1"/>
  <c r="BA462" i="1" s="1"/>
  <c r="BA458" i="1" a="1"/>
  <c r="BA458" i="1" s="1"/>
  <c r="BE458" i="1" a="1"/>
  <c r="BE458" i="1" s="1"/>
  <c r="BS458" i="1" a="1"/>
  <c r="BS458" i="1" s="1"/>
  <c r="BD455" i="1" a="1"/>
  <c r="BD455" i="1" s="1"/>
  <c r="BO454" i="1" a="1"/>
  <c r="BO454" i="1" s="1"/>
  <c r="BS454" i="1" a="1"/>
  <c r="BS454" i="1" s="1"/>
  <c r="BA453" i="1" a="1"/>
  <c r="BA453" i="1" s="1"/>
  <c r="BE453" i="1" a="1"/>
  <c r="BE453" i="1" s="1"/>
  <c r="CA446" i="1"/>
  <c r="AX446" i="1" s="1"/>
  <c r="AZ446" i="1" s="1"/>
  <c r="AY430" i="1"/>
  <c r="CB430" i="1"/>
  <c r="AY429" i="1"/>
  <c r="CB429" i="1"/>
  <c r="BD423" i="1" a="1"/>
  <c r="BD423" i="1" s="1"/>
  <c r="BA423" i="1" a="1"/>
  <c r="BA423" i="1" s="1"/>
  <c r="BE423" i="1" a="1"/>
  <c r="BE423" i="1" s="1"/>
  <c r="BB423" i="1" a="1"/>
  <c r="BB423" i="1" s="1"/>
  <c r="AY414" i="1"/>
  <c r="CB414" i="1"/>
  <c r="AY413" i="1"/>
  <c r="CB413" i="1"/>
  <c r="AY411" i="1"/>
  <c r="CB411" i="1"/>
  <c r="BL485" i="1"/>
  <c r="BS480" i="1" a="1"/>
  <c r="BS480" i="1" s="1"/>
  <c r="BL477" i="1"/>
  <c r="BS472" i="1" a="1"/>
  <c r="BS472" i="1" s="1"/>
  <c r="BL469" i="1"/>
  <c r="BS464" i="1" a="1"/>
  <c r="BS464" i="1" s="1"/>
  <c r="BL461" i="1"/>
  <c r="BR458" i="1" a="1"/>
  <c r="BR458" i="1" s="1"/>
  <c r="CK456" i="1" a="1"/>
  <c r="CK456" i="1" s="1"/>
  <c r="CB456" i="1"/>
  <c r="BC455" i="1" a="1"/>
  <c r="BC455" i="1" s="1"/>
  <c r="BL454" i="1"/>
  <c r="BQ452" i="1" a="1"/>
  <c r="BQ452" i="1" s="1"/>
  <c r="BE452" i="1" a="1"/>
  <c r="BE452" i="1" s="1"/>
  <c r="CM451" i="1" a="1"/>
  <c r="CM451" i="1" s="1"/>
  <c r="CN451" i="1" a="1"/>
  <c r="CN451" i="1" s="1"/>
  <c r="CL448" i="1" a="1"/>
  <c r="CL448" i="1" s="1"/>
  <c r="CA448" i="1" s="1"/>
  <c r="CB448" i="1"/>
  <c r="BA447" i="1" a="1"/>
  <c r="BA447" i="1" s="1"/>
  <c r="BE447" i="1" a="1"/>
  <c r="BE447" i="1" s="1"/>
  <c r="BB447" i="1" a="1"/>
  <c r="BB447" i="1" s="1"/>
  <c r="AY447" i="1"/>
  <c r="BQ446" i="1" a="1"/>
  <c r="BQ446" i="1" s="1"/>
  <c r="CN445" i="1" a="1"/>
  <c r="CN445" i="1" s="1"/>
  <c r="CK445" i="1" a="1"/>
  <c r="CK445" i="1" s="1"/>
  <c r="CB443" i="1"/>
  <c r="BQ443" i="1" a="1"/>
  <c r="BQ443" i="1" s="1"/>
  <c r="BL443" i="1"/>
  <c r="CL442" i="1" a="1"/>
  <c r="CL442" i="1" s="1"/>
  <c r="CN442" i="1" a="1"/>
  <c r="CN442" i="1" s="1"/>
  <c r="CK442" i="1" a="1"/>
  <c r="CK442" i="1" s="1"/>
  <c r="BM442" i="1"/>
  <c r="BC442" i="1" a="1"/>
  <c r="BC442" i="1" s="1"/>
  <c r="BA439" i="1" a="1"/>
  <c r="BA439" i="1" s="1"/>
  <c r="BE439" i="1" a="1"/>
  <c r="BE439" i="1" s="1"/>
  <c r="BB439" i="1" a="1"/>
  <c r="BB439" i="1" s="1"/>
  <c r="CL434" i="1" a="1"/>
  <c r="CL434" i="1" s="1"/>
  <c r="CM434" i="1" a="1"/>
  <c r="CM434" i="1" s="1"/>
  <c r="CN434" i="1" a="1"/>
  <c r="CN434" i="1" s="1"/>
  <c r="CK434" i="1" a="1"/>
  <c r="CK434" i="1" s="1"/>
  <c r="AY428" i="1"/>
  <c r="CB428" i="1"/>
  <c r="BM428" i="1"/>
  <c r="CB388" i="1"/>
  <c r="AY388" i="1"/>
  <c r="BL478" i="1"/>
  <c r="BL470" i="1"/>
  <c r="BL462" i="1"/>
  <c r="BQ455" i="1" a="1"/>
  <c r="BQ455" i="1" s="1"/>
  <c r="BR454" i="1" a="1"/>
  <c r="BR454" i="1" s="1"/>
  <c r="BA450" i="1" a="1"/>
  <c r="BA450" i="1" s="1"/>
  <c r="BE450" i="1" a="1"/>
  <c r="BE450" i="1" s="1"/>
  <c r="BP441" i="1" a="1"/>
  <c r="BP441" i="1" s="1"/>
  <c r="CK440" i="1" a="1"/>
  <c r="CK440" i="1" s="1"/>
  <c r="CL440" i="1" a="1"/>
  <c r="CL440" i="1" s="1"/>
  <c r="CM440" i="1" a="1"/>
  <c r="CM440" i="1" s="1"/>
  <c r="CN440" i="1" a="1"/>
  <c r="CN440" i="1" s="1"/>
  <c r="AY437" i="1"/>
  <c r="CB437" i="1"/>
  <c r="BD431" i="1" a="1"/>
  <c r="BD431" i="1" s="1"/>
  <c r="BA431" i="1" a="1"/>
  <c r="BA431" i="1" s="1"/>
  <c r="BE431" i="1" a="1"/>
  <c r="BE431" i="1" s="1"/>
  <c r="BB431" i="1" a="1"/>
  <c r="BB431" i="1" s="1"/>
  <c r="BP419" i="1" a="1"/>
  <c r="BP419" i="1" s="1"/>
  <c r="BQ419" i="1" a="1"/>
  <c r="BQ419" i="1" s="1"/>
  <c r="BR419" i="1" a="1"/>
  <c r="BR419" i="1" s="1"/>
  <c r="BO419" i="1" a="1"/>
  <c r="BO419" i="1" s="1"/>
  <c r="BS419" i="1" a="1"/>
  <c r="BS419" i="1" s="1"/>
  <c r="AY406" i="1"/>
  <c r="CB406" i="1"/>
  <c r="AY405" i="1"/>
  <c r="CB405" i="1"/>
  <c r="AY398" i="1"/>
  <c r="CB398" i="1"/>
  <c r="BB444" i="1" a="1"/>
  <c r="BB444" i="1" s="1"/>
  <c r="BL440" i="1"/>
  <c r="BD440" i="1" a="1"/>
  <c r="BD440" i="1" s="1"/>
  <c r="BB436" i="1" a="1"/>
  <c r="BB436" i="1" s="1"/>
  <c r="CB434" i="1"/>
  <c r="BE434" i="1" a="1"/>
  <c r="BE434" i="1" s="1"/>
  <c r="BA434" i="1" a="1"/>
  <c r="BA434" i="1" s="1"/>
  <c r="BR433" i="1" a="1"/>
  <c r="BR433" i="1" s="1"/>
  <c r="CN432" i="1" a="1"/>
  <c r="CN432" i="1" s="1"/>
  <c r="BL432" i="1"/>
  <c r="BD432" i="1" a="1"/>
  <c r="BD432" i="1" s="1"/>
  <c r="BB428" i="1" a="1"/>
  <c r="BB428" i="1" s="1"/>
  <c r="CB426" i="1"/>
  <c r="BE426" i="1" a="1"/>
  <c r="BE426" i="1" s="1"/>
  <c r="BA426" i="1" a="1"/>
  <c r="BA426" i="1" s="1"/>
  <c r="BR425" i="1" a="1"/>
  <c r="BR425" i="1" s="1"/>
  <c r="CN424" i="1" a="1"/>
  <c r="CN424" i="1" s="1"/>
  <c r="BL424" i="1"/>
  <c r="BD424" i="1" a="1"/>
  <c r="BD424" i="1" s="1"/>
  <c r="BB420" i="1" a="1"/>
  <c r="BB420" i="1" s="1"/>
  <c r="CK418" i="1" a="1"/>
  <c r="CK418" i="1" s="1"/>
  <c r="CB418" i="1"/>
  <c r="BE418" i="1" a="1"/>
  <c r="BE418" i="1" s="1"/>
  <c r="BA418" i="1" a="1"/>
  <c r="BA418" i="1" s="1"/>
  <c r="BR417" i="1" a="1"/>
  <c r="BR417" i="1" s="1"/>
  <c r="CN416" i="1" a="1"/>
  <c r="CN416" i="1" s="1"/>
  <c r="BL416" i="1"/>
  <c r="BD416" i="1" a="1"/>
  <c r="BD416" i="1" s="1"/>
  <c r="BB412" i="1" a="1"/>
  <c r="BB412" i="1" s="1"/>
  <c r="BS411" i="1" a="1"/>
  <c r="BS411" i="1" s="1"/>
  <c r="BO411" i="1" a="1"/>
  <c r="BO411" i="1" s="1"/>
  <c r="CK410" i="1" a="1"/>
  <c r="CK410" i="1" s="1"/>
  <c r="CB410" i="1"/>
  <c r="BE410" i="1" a="1"/>
  <c r="BE410" i="1" s="1"/>
  <c r="BA410" i="1" a="1"/>
  <c r="BA410" i="1" s="1"/>
  <c r="BR409" i="1" a="1"/>
  <c r="BR409" i="1" s="1"/>
  <c r="CN408" i="1" a="1"/>
  <c r="CN408" i="1" s="1"/>
  <c r="BL408" i="1"/>
  <c r="BD408" i="1" a="1"/>
  <c r="BD408" i="1" s="1"/>
  <c r="BB404" i="1" a="1"/>
  <c r="BB404" i="1" s="1"/>
  <c r="BS403" i="1" a="1"/>
  <c r="BS403" i="1" s="1"/>
  <c r="BO403" i="1" a="1"/>
  <c r="BO403" i="1" s="1"/>
  <c r="CK402" i="1" a="1"/>
  <c r="CK402" i="1" s="1"/>
  <c r="CB402" i="1"/>
  <c r="BE402" i="1" a="1"/>
  <c r="BE402" i="1" s="1"/>
  <c r="BA402" i="1" a="1"/>
  <c r="BA402" i="1" s="1"/>
  <c r="BR401" i="1" a="1"/>
  <c r="BR401" i="1" s="1"/>
  <c r="CN400" i="1" a="1"/>
  <c r="CN400" i="1" s="1"/>
  <c r="BL400" i="1"/>
  <c r="BD400" i="1" a="1"/>
  <c r="BD400" i="1" s="1"/>
  <c r="BB396" i="1" a="1"/>
  <c r="BB396" i="1" s="1"/>
  <c r="BS395" i="1" a="1"/>
  <c r="BS395" i="1" s="1"/>
  <c r="BO395" i="1" a="1"/>
  <c r="BO395" i="1" s="1"/>
  <c r="CK394" i="1" a="1"/>
  <c r="CK394" i="1" s="1"/>
  <c r="CB394" i="1"/>
  <c r="BE394" i="1" a="1"/>
  <c r="BE394" i="1" s="1"/>
  <c r="BA394" i="1" a="1"/>
  <c r="BA394" i="1" s="1"/>
  <c r="BR393" i="1" a="1"/>
  <c r="BR393" i="1" s="1"/>
  <c r="CN392" i="1" a="1"/>
  <c r="CN392" i="1" s="1"/>
  <c r="BP391" i="1" a="1"/>
  <c r="BP391" i="1" s="1"/>
  <c r="BR391" i="1" a="1"/>
  <c r="BR391" i="1" s="1"/>
  <c r="BB391" i="1" a="1"/>
  <c r="BB391" i="1" s="1"/>
  <c r="BB390" i="1" a="1"/>
  <c r="BB390" i="1" s="1"/>
  <c r="BD390" i="1" a="1"/>
  <c r="BD390" i="1" s="1"/>
  <c r="BS390" i="1" a="1"/>
  <c r="BS390" i="1" s="1"/>
  <c r="BL390" i="1"/>
  <c r="CM389" i="1" a="1"/>
  <c r="CM389" i="1" s="1"/>
  <c r="BE389" i="1" a="1"/>
  <c r="BE389" i="1" s="1"/>
  <c r="AY389" i="1"/>
  <c r="BR385" i="1" a="1"/>
  <c r="BR385" i="1" s="1"/>
  <c r="AY384" i="1"/>
  <c r="CA379" i="1"/>
  <c r="BE379" i="1" a="1"/>
  <c r="BE379" i="1" s="1"/>
  <c r="BL379" i="1"/>
  <c r="CN378" i="1" a="1"/>
  <c r="CN378" i="1" s="1"/>
  <c r="CK378" i="1" a="1"/>
  <c r="CK378" i="1" s="1"/>
  <c r="CL378" i="1" a="1"/>
  <c r="CL378" i="1" s="1"/>
  <c r="AY376" i="1"/>
  <c r="CB376" i="1"/>
  <c r="AY373" i="1"/>
  <c r="CB373" i="1"/>
  <c r="BC415" i="1" a="1"/>
  <c r="BC415" i="1" s="1"/>
  <c r="BC407" i="1" a="1"/>
  <c r="BC407" i="1" s="1"/>
  <c r="BC399" i="1" a="1"/>
  <c r="BC399" i="1" s="1"/>
  <c r="BC392" i="1" a="1"/>
  <c r="BC392" i="1" s="1"/>
  <c r="BA392" i="1" a="1"/>
  <c r="BA392" i="1" s="1"/>
  <c r="BE392" i="1" a="1"/>
  <c r="BE392" i="1" s="1"/>
  <c r="BR387" i="1" a="1"/>
  <c r="BR387" i="1" s="1"/>
  <c r="BP387" i="1" a="1"/>
  <c r="BP387" i="1" s="1"/>
  <c r="BD386" i="1" a="1"/>
  <c r="BD386" i="1" s="1"/>
  <c r="BB386" i="1" a="1"/>
  <c r="BB386" i="1" s="1"/>
  <c r="BL386" i="1"/>
  <c r="BP383" i="1" a="1"/>
  <c r="BP383" i="1" s="1"/>
  <c r="BR383" i="1" a="1"/>
  <c r="BR383" i="1" s="1"/>
  <c r="BQ383" i="1" a="1"/>
  <c r="BQ383" i="1" s="1"/>
  <c r="BQ382" i="1" a="1"/>
  <c r="BQ382" i="1" s="1"/>
  <c r="BO382" i="1" a="1"/>
  <c r="BO382" i="1" s="1"/>
  <c r="BS382" i="1" a="1"/>
  <c r="BS382" i="1" s="1"/>
  <c r="BB382" i="1" a="1"/>
  <c r="BB382" i="1" s="1"/>
  <c r="BD382" i="1" a="1"/>
  <c r="BD382" i="1" s="1"/>
  <c r="BP382" i="1" a="1"/>
  <c r="BP382" i="1" s="1"/>
  <c r="BE444" i="1" a="1"/>
  <c r="BE444" i="1" s="1"/>
  <c r="BA444" i="1" a="1"/>
  <c r="BA444" i="1" s="1"/>
  <c r="BE436" i="1" a="1"/>
  <c r="BE436" i="1" s="1"/>
  <c r="BA436" i="1" a="1"/>
  <c r="BA436" i="1" s="1"/>
  <c r="BD434" i="1" a="1"/>
  <c r="BD434" i="1" s="1"/>
  <c r="BQ433" i="1" a="1"/>
  <c r="BQ433" i="1" s="1"/>
  <c r="CM432" i="1" a="1"/>
  <c r="CM432" i="1" s="1"/>
  <c r="BE428" i="1" a="1"/>
  <c r="BE428" i="1" s="1"/>
  <c r="BA428" i="1" a="1"/>
  <c r="BA428" i="1" s="1"/>
  <c r="BD426" i="1" a="1"/>
  <c r="BD426" i="1" s="1"/>
  <c r="BQ425" i="1" a="1"/>
  <c r="BQ425" i="1" s="1"/>
  <c r="CM424" i="1" a="1"/>
  <c r="CM424" i="1" s="1"/>
  <c r="BE420" i="1" a="1"/>
  <c r="BE420" i="1" s="1"/>
  <c r="BA420" i="1" a="1"/>
  <c r="BA420" i="1" s="1"/>
  <c r="CN418" i="1" a="1"/>
  <c r="CN418" i="1" s="1"/>
  <c r="BD418" i="1" a="1"/>
  <c r="BD418" i="1" s="1"/>
  <c r="BQ417" i="1" a="1"/>
  <c r="BQ417" i="1" s="1"/>
  <c r="CM416" i="1" a="1"/>
  <c r="CM416" i="1" s="1"/>
  <c r="CB412" i="1"/>
  <c r="BE412" i="1" a="1"/>
  <c r="BE412" i="1" s="1"/>
  <c r="BA412" i="1" a="1"/>
  <c r="BA412" i="1" s="1"/>
  <c r="BR411" i="1" a="1"/>
  <c r="BR411" i="1" s="1"/>
  <c r="CN410" i="1" a="1"/>
  <c r="CN410" i="1" s="1"/>
  <c r="BD410" i="1" a="1"/>
  <c r="BD410" i="1" s="1"/>
  <c r="BQ409" i="1" a="1"/>
  <c r="BQ409" i="1" s="1"/>
  <c r="CM408" i="1" a="1"/>
  <c r="CM408" i="1" s="1"/>
  <c r="CB404" i="1"/>
  <c r="BE404" i="1" a="1"/>
  <c r="BE404" i="1" s="1"/>
  <c r="BA404" i="1" a="1"/>
  <c r="BA404" i="1" s="1"/>
  <c r="BR403" i="1" a="1"/>
  <c r="BR403" i="1" s="1"/>
  <c r="CN402" i="1" a="1"/>
  <c r="CN402" i="1" s="1"/>
  <c r="BD402" i="1" a="1"/>
  <c r="BD402" i="1" s="1"/>
  <c r="BQ401" i="1" a="1"/>
  <c r="BQ401" i="1" s="1"/>
  <c r="CM400" i="1" a="1"/>
  <c r="CM400" i="1" s="1"/>
  <c r="CB396" i="1"/>
  <c r="BY396" i="1" s="1"/>
  <c r="BE396" i="1" a="1"/>
  <c r="BE396" i="1" s="1"/>
  <c r="BA396" i="1" a="1"/>
  <c r="BA396" i="1" s="1"/>
  <c r="BR395" i="1" a="1"/>
  <c r="BR395" i="1" s="1"/>
  <c r="CN394" i="1" a="1"/>
  <c r="CN394" i="1" s="1"/>
  <c r="BD394" i="1" a="1"/>
  <c r="BD394" i="1" s="1"/>
  <c r="BQ393" i="1" a="1"/>
  <c r="BQ393" i="1" s="1"/>
  <c r="CM392" i="1" a="1"/>
  <c r="CM392" i="1" s="1"/>
  <c r="BM392" i="1"/>
  <c r="BB392" i="1" a="1"/>
  <c r="BB392" i="1" s="1"/>
  <c r="BA391" i="1" a="1"/>
  <c r="BA391" i="1" s="1"/>
  <c r="BR390" i="1" a="1"/>
  <c r="BR390" i="1" s="1"/>
  <c r="CL389" i="1" a="1"/>
  <c r="CL389" i="1" s="1"/>
  <c r="BD389" i="1" a="1"/>
  <c r="BD389" i="1" s="1"/>
  <c r="CK388" i="1" a="1"/>
  <c r="CK388" i="1" s="1"/>
  <c r="CM388" i="1" a="1"/>
  <c r="CM388" i="1" s="1"/>
  <c r="BS387" i="1" a="1"/>
  <c r="BS387" i="1" s="1"/>
  <c r="BL387" i="1"/>
  <c r="CM386" i="1" a="1"/>
  <c r="CM386" i="1" s="1"/>
  <c r="BA386" i="1" a="1"/>
  <c r="BA386" i="1" s="1"/>
  <c r="BE382" i="1" a="1"/>
  <c r="BE382" i="1" s="1"/>
  <c r="BC379" i="1" a="1"/>
  <c r="BC379" i="1" s="1"/>
  <c r="AY377" i="1"/>
  <c r="CB377" i="1"/>
  <c r="BD451" i="1" a="1"/>
  <c r="BD451" i="1" s="1"/>
  <c r="BR444" i="1" a="1"/>
  <c r="BR444" i="1" s="1"/>
  <c r="CN443" i="1" a="1"/>
  <c r="CN443" i="1" s="1"/>
  <c r="CA443" i="1" s="1"/>
  <c r="BD443" i="1" a="1"/>
  <c r="BD443" i="1" s="1"/>
  <c r="BP440" i="1" a="1"/>
  <c r="BP440" i="1" s="1"/>
  <c r="CL439" i="1" a="1"/>
  <c r="CL439" i="1" s="1"/>
  <c r="CA439" i="1" s="1"/>
  <c r="AX439" i="1" s="1"/>
  <c r="AZ439" i="1" s="1"/>
  <c r="BS438" i="1" a="1"/>
  <c r="BS438" i="1" s="1"/>
  <c r="BO438" i="1" a="1"/>
  <c r="BO438" i="1" s="1"/>
  <c r="CK437" i="1" a="1"/>
  <c r="CK437" i="1" s="1"/>
  <c r="BE437" i="1" a="1"/>
  <c r="BE437" i="1" s="1"/>
  <c r="BA437" i="1" a="1"/>
  <c r="BA437" i="1" s="1"/>
  <c r="BR436" i="1" a="1"/>
  <c r="BR436" i="1" s="1"/>
  <c r="CN435" i="1" a="1"/>
  <c r="CN435" i="1" s="1"/>
  <c r="BD435" i="1" a="1"/>
  <c r="BD435" i="1" s="1"/>
  <c r="BP432" i="1" a="1"/>
  <c r="BP432" i="1" s="1"/>
  <c r="CL431" i="1" a="1"/>
  <c r="CL431" i="1" s="1"/>
  <c r="BS430" i="1" a="1"/>
  <c r="BS430" i="1" s="1"/>
  <c r="BO430" i="1" a="1"/>
  <c r="BO430" i="1" s="1"/>
  <c r="CK429" i="1" a="1"/>
  <c r="CK429" i="1" s="1"/>
  <c r="CA429" i="1" s="1"/>
  <c r="BE429" i="1" a="1"/>
  <c r="BE429" i="1" s="1"/>
  <c r="BA429" i="1" a="1"/>
  <c r="BA429" i="1" s="1"/>
  <c r="BR428" i="1" a="1"/>
  <c r="BR428" i="1" s="1"/>
  <c r="CN427" i="1" a="1"/>
  <c r="CN427" i="1" s="1"/>
  <c r="BD427" i="1" a="1"/>
  <c r="BD427" i="1" s="1"/>
  <c r="BQ426" i="1" a="1"/>
  <c r="BQ426" i="1" s="1"/>
  <c r="BC425" i="1" a="1"/>
  <c r="BC425" i="1" s="1"/>
  <c r="BP424" i="1" a="1"/>
  <c r="BP424" i="1" s="1"/>
  <c r="CL423" i="1" a="1"/>
  <c r="CL423" i="1" s="1"/>
  <c r="CA423" i="1" s="1"/>
  <c r="BS422" i="1" a="1"/>
  <c r="BS422" i="1" s="1"/>
  <c r="BO422" i="1" a="1"/>
  <c r="BO422" i="1" s="1"/>
  <c r="CK421" i="1" a="1"/>
  <c r="CK421" i="1" s="1"/>
  <c r="CA421" i="1" s="1"/>
  <c r="BE421" i="1" a="1"/>
  <c r="BE421" i="1" s="1"/>
  <c r="BA421" i="1" a="1"/>
  <c r="BA421" i="1" s="1"/>
  <c r="BR420" i="1" a="1"/>
  <c r="BR420" i="1" s="1"/>
  <c r="CN419" i="1" a="1"/>
  <c r="CN419" i="1" s="1"/>
  <c r="CA419" i="1" s="1"/>
  <c r="BL419" i="1"/>
  <c r="BD419" i="1" a="1"/>
  <c r="BD419" i="1" s="1"/>
  <c r="BQ418" i="1" a="1"/>
  <c r="BQ418" i="1" s="1"/>
  <c r="BC417" i="1" a="1"/>
  <c r="BC417" i="1" s="1"/>
  <c r="BP416" i="1" a="1"/>
  <c r="BP416" i="1" s="1"/>
  <c r="CL415" i="1" a="1"/>
  <c r="CL415" i="1" s="1"/>
  <c r="CA415" i="1" s="1"/>
  <c r="BB415" i="1" a="1"/>
  <c r="BB415" i="1" s="1"/>
  <c r="BS414" i="1" a="1"/>
  <c r="BS414" i="1" s="1"/>
  <c r="BO414" i="1" a="1"/>
  <c r="BO414" i="1" s="1"/>
  <c r="CK413" i="1" a="1"/>
  <c r="CK413" i="1" s="1"/>
  <c r="BE413" i="1" a="1"/>
  <c r="BE413" i="1" s="1"/>
  <c r="BA413" i="1" a="1"/>
  <c r="BA413" i="1" s="1"/>
  <c r="BR412" i="1" a="1"/>
  <c r="BR412" i="1" s="1"/>
  <c r="BM412" i="1"/>
  <c r="CN411" i="1" a="1"/>
  <c r="CN411" i="1" s="1"/>
  <c r="CA411" i="1" s="1"/>
  <c r="BL411" i="1"/>
  <c r="BD411" i="1" a="1"/>
  <c r="BD411" i="1" s="1"/>
  <c r="BQ410" i="1" a="1"/>
  <c r="BQ410" i="1" s="1"/>
  <c r="CM409" i="1" a="1"/>
  <c r="CM409" i="1" s="1"/>
  <c r="BC409" i="1" a="1"/>
  <c r="BC409" i="1" s="1"/>
  <c r="BP408" i="1" a="1"/>
  <c r="BP408" i="1" s="1"/>
  <c r="CL407" i="1" a="1"/>
  <c r="CL407" i="1" s="1"/>
  <c r="BB407" i="1" a="1"/>
  <c r="BB407" i="1" s="1"/>
  <c r="BS406" i="1" a="1"/>
  <c r="BS406" i="1" s="1"/>
  <c r="BO406" i="1" a="1"/>
  <c r="BO406" i="1" s="1"/>
  <c r="CK405" i="1" a="1"/>
  <c r="CK405" i="1" s="1"/>
  <c r="CA405" i="1" s="1"/>
  <c r="BE405" i="1" a="1"/>
  <c r="BE405" i="1" s="1"/>
  <c r="BA405" i="1" a="1"/>
  <c r="BA405" i="1" s="1"/>
  <c r="BR404" i="1" a="1"/>
  <c r="BR404" i="1" s="1"/>
  <c r="BM404" i="1"/>
  <c r="CN403" i="1" a="1"/>
  <c r="CN403" i="1" s="1"/>
  <c r="CA403" i="1" s="1"/>
  <c r="BL403" i="1"/>
  <c r="BD403" i="1" a="1"/>
  <c r="BD403" i="1" s="1"/>
  <c r="BQ402" i="1" a="1"/>
  <c r="BQ402" i="1" s="1"/>
  <c r="CM401" i="1" a="1"/>
  <c r="CM401" i="1" s="1"/>
  <c r="CA401" i="1" s="1"/>
  <c r="BC401" i="1" a="1"/>
  <c r="BC401" i="1" s="1"/>
  <c r="BP400" i="1" a="1"/>
  <c r="BP400" i="1" s="1"/>
  <c r="CL399" i="1" a="1"/>
  <c r="CL399" i="1" s="1"/>
  <c r="CA399" i="1" s="1"/>
  <c r="BB399" i="1" a="1"/>
  <c r="BB399" i="1" s="1"/>
  <c r="BS398" i="1" a="1"/>
  <c r="BS398" i="1" s="1"/>
  <c r="BO398" i="1" a="1"/>
  <c r="BO398" i="1" s="1"/>
  <c r="CK397" i="1" a="1"/>
  <c r="CK397" i="1" s="1"/>
  <c r="BE397" i="1" a="1"/>
  <c r="BE397" i="1" s="1"/>
  <c r="BA397" i="1" a="1"/>
  <c r="BA397" i="1" s="1"/>
  <c r="BR396" i="1" a="1"/>
  <c r="BR396" i="1" s="1"/>
  <c r="BM396" i="1"/>
  <c r="CN395" i="1" a="1"/>
  <c r="CN395" i="1" s="1"/>
  <c r="BL395" i="1"/>
  <c r="BD395" i="1" a="1"/>
  <c r="BD395" i="1" s="1"/>
  <c r="BQ394" i="1" a="1"/>
  <c r="BQ394" i="1" s="1"/>
  <c r="CM393" i="1" a="1"/>
  <c r="CM393" i="1" s="1"/>
  <c r="BC393" i="1" a="1"/>
  <c r="BC393" i="1" s="1"/>
  <c r="BQ390" i="1" a="1"/>
  <c r="BQ390" i="1" s="1"/>
  <c r="BE390" i="1" a="1"/>
  <c r="BE390" i="1" s="1"/>
  <c r="CK389" i="1" a="1"/>
  <c r="CK389" i="1" s="1"/>
  <c r="BC389" i="1" a="1"/>
  <c r="BC389" i="1" s="1"/>
  <c r="BM388" i="1"/>
  <c r="BA387" i="1" a="1"/>
  <c r="BA387" i="1" s="1"/>
  <c r="BR386" i="1" a="1"/>
  <c r="BR386" i="1" s="1"/>
  <c r="BP385" i="1" a="1"/>
  <c r="BP385" i="1" s="1"/>
  <c r="BD385" i="1" a="1"/>
  <c r="BD385" i="1" s="1"/>
  <c r="CM384" i="1" a="1"/>
  <c r="CM384" i="1" s="1"/>
  <c r="CK384" i="1" a="1"/>
  <c r="CK384" i="1" s="1"/>
  <c r="BD383" i="1" a="1"/>
  <c r="BD383" i="1" s="1"/>
  <c r="BB383" i="1" a="1"/>
  <c r="BB383" i="1" s="1"/>
  <c r="BO383" i="1" a="1"/>
  <c r="BO383" i="1" s="1"/>
  <c r="CM382" i="1" a="1"/>
  <c r="CM382" i="1" s="1"/>
  <c r="BR379" i="1" a="1"/>
  <c r="BR379" i="1" s="1"/>
  <c r="BO379" i="1" a="1"/>
  <c r="BO379" i="1" s="1"/>
  <c r="BS379" i="1" a="1"/>
  <c r="BS379" i="1" s="1"/>
  <c r="BP379" i="1" a="1"/>
  <c r="BP379" i="1" s="1"/>
  <c r="BD378" i="1" a="1"/>
  <c r="BD378" i="1" s="1"/>
  <c r="BA378" i="1" a="1"/>
  <c r="BA378" i="1" s="1"/>
  <c r="BE378" i="1" a="1"/>
  <c r="BE378" i="1" s="1"/>
  <c r="BB378" i="1" a="1"/>
  <c r="BB378" i="1" s="1"/>
  <c r="BC434" i="1" a="1"/>
  <c r="BC434" i="1" s="1"/>
  <c r="BP433" i="1" a="1"/>
  <c r="BP433" i="1" s="1"/>
  <c r="CL432" i="1" a="1"/>
  <c r="CL432" i="1" s="1"/>
  <c r="BC426" i="1" a="1"/>
  <c r="BC426" i="1" s="1"/>
  <c r="BP425" i="1" a="1"/>
  <c r="BP425" i="1" s="1"/>
  <c r="CL424" i="1" a="1"/>
  <c r="CL424" i="1" s="1"/>
  <c r="CM418" i="1" a="1"/>
  <c r="CM418" i="1" s="1"/>
  <c r="BC418" i="1" a="1"/>
  <c r="BC418" i="1" s="1"/>
  <c r="BP417" i="1" a="1"/>
  <c r="BP417" i="1" s="1"/>
  <c r="CL416" i="1" a="1"/>
  <c r="CL416" i="1" s="1"/>
  <c r="BQ411" i="1" a="1"/>
  <c r="BQ411" i="1" s="1"/>
  <c r="CM410" i="1" a="1"/>
  <c r="CM410" i="1" s="1"/>
  <c r="BC410" i="1" a="1"/>
  <c r="BC410" i="1" s="1"/>
  <c r="BP409" i="1" a="1"/>
  <c r="BP409" i="1" s="1"/>
  <c r="CL408" i="1" a="1"/>
  <c r="CL408" i="1" s="1"/>
  <c r="BQ403" i="1" a="1"/>
  <c r="BQ403" i="1" s="1"/>
  <c r="CM402" i="1" a="1"/>
  <c r="CM402" i="1" s="1"/>
  <c r="BC402" i="1" a="1"/>
  <c r="BC402" i="1" s="1"/>
  <c r="BP401" i="1" a="1"/>
  <c r="BP401" i="1" s="1"/>
  <c r="CL400" i="1" a="1"/>
  <c r="CL400" i="1" s="1"/>
  <c r="BQ395" i="1" a="1"/>
  <c r="BQ395" i="1" s="1"/>
  <c r="CM394" i="1" a="1"/>
  <c r="CM394" i="1" s="1"/>
  <c r="BC394" i="1" a="1"/>
  <c r="BC394" i="1" s="1"/>
  <c r="BP393" i="1" a="1"/>
  <c r="BP393" i="1" s="1"/>
  <c r="AY387" i="1"/>
  <c r="BE386" i="1" a="1"/>
  <c r="BE386" i="1" s="1"/>
  <c r="BC382" i="1" a="1"/>
  <c r="BC382" i="1" s="1"/>
  <c r="BL382" i="1"/>
  <c r="BB379" i="1" a="1"/>
  <c r="BB379" i="1" s="1"/>
  <c r="BD379" i="1" a="1"/>
  <c r="BD379" i="1" s="1"/>
  <c r="BY371" i="1"/>
  <c r="BS440" i="1" a="1"/>
  <c r="BS440" i="1" s="1"/>
  <c r="BD437" i="1" a="1"/>
  <c r="BD437" i="1" s="1"/>
  <c r="BS432" i="1" a="1"/>
  <c r="BS432" i="1" s="1"/>
  <c r="BD429" i="1" a="1"/>
  <c r="BD429" i="1" s="1"/>
  <c r="BS424" i="1" a="1"/>
  <c r="BS424" i="1" s="1"/>
  <c r="BD421" i="1" a="1"/>
  <c r="BD421" i="1" s="1"/>
  <c r="BS416" i="1" a="1"/>
  <c r="BS416" i="1" s="1"/>
  <c r="BE415" i="1" a="1"/>
  <c r="BE415" i="1" s="1"/>
  <c r="BA415" i="1" a="1"/>
  <c r="BA415" i="1" s="1"/>
  <c r="BD413" i="1" a="1"/>
  <c r="BD413" i="1" s="1"/>
  <c r="BS408" i="1" a="1"/>
  <c r="BS408" i="1" s="1"/>
  <c r="BE407" i="1" a="1"/>
  <c r="BE407" i="1" s="1"/>
  <c r="BA407" i="1" a="1"/>
  <c r="BA407" i="1" s="1"/>
  <c r="BD405" i="1" a="1"/>
  <c r="BD405" i="1" s="1"/>
  <c r="BS400" i="1" a="1"/>
  <c r="BS400" i="1" s="1"/>
  <c r="BE399" i="1" a="1"/>
  <c r="BE399" i="1" s="1"/>
  <c r="BA399" i="1" a="1"/>
  <c r="BA399" i="1" s="1"/>
  <c r="BD397" i="1" a="1"/>
  <c r="BD397" i="1" s="1"/>
  <c r="AY392" i="1"/>
  <c r="CL390" i="1" a="1"/>
  <c r="CL390" i="1" s="1"/>
  <c r="CN390" i="1" a="1"/>
  <c r="CN390" i="1" s="1"/>
  <c r="BP390" i="1" a="1"/>
  <c r="BP390" i="1" s="1"/>
  <c r="BO389" i="1" a="1"/>
  <c r="BO389" i="1" s="1"/>
  <c r="BS389" i="1" a="1"/>
  <c r="BS389" i="1" s="1"/>
  <c r="BQ389" i="1" a="1"/>
  <c r="BQ389" i="1" s="1"/>
  <c r="BB389" i="1" a="1"/>
  <c r="BB389" i="1" s="1"/>
  <c r="CN388" i="1" a="1"/>
  <c r="CN388" i="1" s="1"/>
  <c r="BQ387" i="1" a="1"/>
  <c r="BQ387" i="1" s="1"/>
  <c r="CB386" i="1"/>
  <c r="BL383" i="1"/>
  <c r="CM381" i="1" a="1"/>
  <c r="CM381" i="1" s="1"/>
  <c r="CK381" i="1" a="1"/>
  <c r="CK381" i="1" s="1"/>
  <c r="AY368" i="1"/>
  <c r="CB368" i="1"/>
  <c r="BL438" i="1"/>
  <c r="BS433" i="1" a="1"/>
  <c r="BS433" i="1" s="1"/>
  <c r="BL430" i="1"/>
  <c r="BS425" i="1" a="1"/>
  <c r="BS425" i="1" s="1"/>
  <c r="BL422" i="1"/>
  <c r="BS417" i="1" a="1"/>
  <c r="BS417" i="1" s="1"/>
  <c r="BL414" i="1"/>
  <c r="BS409" i="1" a="1"/>
  <c r="BS409" i="1" s="1"/>
  <c r="BL406" i="1"/>
  <c r="BS401" i="1" a="1"/>
  <c r="BS401" i="1" s="1"/>
  <c r="BS393" i="1" a="1"/>
  <c r="BS393" i="1" s="1"/>
  <c r="BO390" i="1" a="1"/>
  <c r="BO390" i="1" s="1"/>
  <c r="BA389" i="1" a="1"/>
  <c r="BA389" i="1" s="1"/>
  <c r="CA387" i="1"/>
  <c r="CN386" i="1" a="1"/>
  <c r="CN386" i="1" s="1"/>
  <c r="CL386" i="1" a="1"/>
  <c r="CL386" i="1" s="1"/>
  <c r="BQ385" i="1" a="1"/>
  <c r="BQ385" i="1" s="1"/>
  <c r="BO385" i="1" a="1"/>
  <c r="BO385" i="1" s="1"/>
  <c r="BS385" i="1" a="1"/>
  <c r="BS385" i="1" s="1"/>
  <c r="CA383" i="1"/>
  <c r="CL382" i="1" a="1"/>
  <c r="CL382" i="1" s="1"/>
  <c r="CN382" i="1" a="1"/>
  <c r="CN382" i="1" s="1"/>
  <c r="BA382" i="1" a="1"/>
  <c r="BA382" i="1" s="1"/>
  <c r="AY365" i="1"/>
  <c r="CB365" i="1"/>
  <c r="CB355" i="1"/>
  <c r="AY355" i="1"/>
  <c r="BD392" i="1" a="1"/>
  <c r="BD392" i="1" s="1"/>
  <c r="BC386" i="1" a="1"/>
  <c r="BC386" i="1" s="1"/>
  <c r="CB383" i="1"/>
  <c r="BS383" i="1" a="1"/>
  <c r="BS383" i="1" s="1"/>
  <c r="BR382" i="1" a="1"/>
  <c r="BR382" i="1" s="1"/>
  <c r="AY369" i="1"/>
  <c r="CB369" i="1"/>
  <c r="AY361" i="1"/>
  <c r="CB361" i="1"/>
  <c r="CB360" i="1"/>
  <c r="AY360" i="1"/>
  <c r="BE381" i="1" a="1"/>
  <c r="BE381" i="1" s="1"/>
  <c r="BA381" i="1" a="1"/>
  <c r="BA381" i="1" s="1"/>
  <c r="BQ378" i="1" a="1"/>
  <c r="BQ378" i="1" s="1"/>
  <c r="CM377" i="1" a="1"/>
  <c r="CM377" i="1" s="1"/>
  <c r="CA377" i="1" s="1"/>
  <c r="BC377" i="1" a="1"/>
  <c r="BC377" i="1" s="1"/>
  <c r="BB375" i="1" a="1"/>
  <c r="BB375" i="1" s="1"/>
  <c r="BS374" i="1" a="1"/>
  <c r="BS374" i="1" s="1"/>
  <c r="BO374" i="1" a="1"/>
  <c r="BO374" i="1" s="1"/>
  <c r="CK373" i="1" a="1"/>
  <c r="CK373" i="1" s="1"/>
  <c r="BE373" i="1" a="1"/>
  <c r="BE373" i="1" s="1"/>
  <c r="BA373" i="1" a="1"/>
  <c r="BA373" i="1" s="1"/>
  <c r="BL371" i="1"/>
  <c r="BD371" i="1" a="1"/>
  <c r="BD371" i="1" s="1"/>
  <c r="BQ370" i="1" a="1"/>
  <c r="BQ370" i="1" s="1"/>
  <c r="CM369" i="1" a="1"/>
  <c r="CM369" i="1" s="1"/>
  <c r="BC369" i="1" a="1"/>
  <c r="BC369" i="1" s="1"/>
  <c r="BB367" i="1" a="1"/>
  <c r="BB367" i="1" s="1"/>
  <c r="BS366" i="1" a="1"/>
  <c r="BS366" i="1" s="1"/>
  <c r="BO366" i="1" a="1"/>
  <c r="BO366" i="1" s="1"/>
  <c r="CK365" i="1" a="1"/>
  <c r="CK365" i="1" s="1"/>
  <c r="BE365" i="1" a="1"/>
  <c r="BE365" i="1" s="1"/>
  <c r="BA365" i="1" a="1"/>
  <c r="BA365" i="1" s="1"/>
  <c r="BM364" i="1"/>
  <c r="BL363" i="1"/>
  <c r="BD363" i="1" a="1"/>
  <c r="BD363" i="1" s="1"/>
  <c r="BQ362" i="1" a="1"/>
  <c r="BQ362" i="1" s="1"/>
  <c r="CM361" i="1" a="1"/>
  <c r="CM361" i="1" s="1"/>
  <c r="CA361" i="1" s="1"/>
  <c r="BC361" i="1" a="1"/>
  <c r="BC361" i="1" s="1"/>
  <c r="BE359" i="1" a="1"/>
  <c r="BE359" i="1" s="1"/>
  <c r="AY358" i="1"/>
  <c r="CB358" i="1"/>
  <c r="BD357" i="1" a="1"/>
  <c r="BD357" i="1" s="1"/>
  <c r="BO356" i="1" a="1"/>
  <c r="BO356" i="1" s="1"/>
  <c r="CN355" i="1" a="1"/>
  <c r="CN355" i="1" s="1"/>
  <c r="CA355" i="1" s="1"/>
  <c r="AX355" i="1" s="1"/>
  <c r="BL355" i="1"/>
  <c r="BA355" i="1" a="1"/>
  <c r="BA355" i="1" s="1"/>
  <c r="CL353" i="1" a="1"/>
  <c r="CL353" i="1" s="1"/>
  <c r="CM353" i="1" a="1"/>
  <c r="CM353" i="1" s="1"/>
  <c r="AY351" i="1"/>
  <c r="AY350" i="1"/>
  <c r="CB350" i="1"/>
  <c r="CA335" i="1"/>
  <c r="AX335" i="1" s="1"/>
  <c r="CB324" i="1"/>
  <c r="AY324" i="1"/>
  <c r="AY321" i="1"/>
  <c r="CB321" i="1"/>
  <c r="BC370" i="1" a="1"/>
  <c r="BC370" i="1" s="1"/>
  <c r="AY364" i="1"/>
  <c r="BQ363" i="1" a="1"/>
  <c r="BQ363" i="1" s="1"/>
  <c r="CM362" i="1" a="1"/>
  <c r="CM362" i="1" s="1"/>
  <c r="BC362" i="1" a="1"/>
  <c r="BC362" i="1" s="1"/>
  <c r="BD359" i="1" a="1"/>
  <c r="BD359" i="1" s="1"/>
  <c r="BL356" i="1"/>
  <c r="BR355" i="1" a="1"/>
  <c r="BR355" i="1" s="1"/>
  <c r="AY333" i="1"/>
  <c r="CB333" i="1"/>
  <c r="BM333" i="1"/>
  <c r="BP312" i="1" a="1"/>
  <c r="BP312" i="1" s="1"/>
  <c r="BQ312" i="1" a="1"/>
  <c r="BQ312" i="1" s="1"/>
  <c r="BR312" i="1" a="1"/>
  <c r="BR312" i="1" s="1"/>
  <c r="BO312" i="1" a="1"/>
  <c r="BO312" i="1" s="1"/>
  <c r="BS312" i="1" a="1"/>
  <c r="BS312" i="1" s="1"/>
  <c r="CB375" i="1"/>
  <c r="BE375" i="1" a="1"/>
  <c r="BE375" i="1" s="1"/>
  <c r="BA375" i="1" a="1"/>
  <c r="BA375" i="1" s="1"/>
  <c r="BR374" i="1" a="1"/>
  <c r="BR374" i="1" s="1"/>
  <c r="CN373" i="1" a="1"/>
  <c r="CN373" i="1" s="1"/>
  <c r="BC371" i="1" a="1"/>
  <c r="BC371" i="1" s="1"/>
  <c r="CB367" i="1"/>
  <c r="BE367" i="1" a="1"/>
  <c r="BE367" i="1" s="1"/>
  <c r="BA367" i="1" a="1"/>
  <c r="BA367" i="1" s="1"/>
  <c r="BR366" i="1" a="1"/>
  <c r="BR366" i="1" s="1"/>
  <c r="BC363" i="1" a="1"/>
  <c r="BC363" i="1" s="1"/>
  <c r="CA359" i="1"/>
  <c r="AX359" i="1" s="1"/>
  <c r="AZ359" i="1" s="1"/>
  <c r="CN358" i="1" a="1"/>
  <c r="CN358" i="1" s="1"/>
  <c r="CK358" i="1" a="1"/>
  <c r="CK358" i="1" s="1"/>
  <c r="CA351" i="1"/>
  <c r="AX351" i="1" s="1"/>
  <c r="AZ351" i="1" s="1"/>
  <c r="BP348" i="1" a="1"/>
  <c r="BP348" i="1" s="1"/>
  <c r="BQ348" i="1" a="1"/>
  <c r="BQ348" i="1" s="1"/>
  <c r="BR348" i="1" a="1"/>
  <c r="BR348" i="1" s="1"/>
  <c r="BO348" i="1" a="1"/>
  <c r="BO348" i="1" s="1"/>
  <c r="BS348" i="1" a="1"/>
  <c r="BS348" i="1" s="1"/>
  <c r="CL347" i="1" a="1"/>
  <c r="CL347" i="1" s="1"/>
  <c r="CM347" i="1" a="1"/>
  <c r="CM347" i="1" s="1"/>
  <c r="CN347" i="1" a="1"/>
  <c r="CN347" i="1" s="1"/>
  <c r="CK347" i="1" a="1"/>
  <c r="CK347" i="1" s="1"/>
  <c r="CB345" i="1"/>
  <c r="AY345" i="1"/>
  <c r="BP340" i="1" a="1"/>
  <c r="BP340" i="1" s="1"/>
  <c r="BQ340" i="1" a="1"/>
  <c r="BQ340" i="1" s="1"/>
  <c r="BR340" i="1" a="1"/>
  <c r="BR340" i="1" s="1"/>
  <c r="BO340" i="1" a="1"/>
  <c r="BO340" i="1" s="1"/>
  <c r="BS340" i="1" a="1"/>
  <c r="BS340" i="1" s="1"/>
  <c r="CL339" i="1" a="1"/>
  <c r="CL339" i="1" s="1"/>
  <c r="CM339" i="1" a="1"/>
  <c r="CM339" i="1" s="1"/>
  <c r="CN339" i="1" a="1"/>
  <c r="CN339" i="1" s="1"/>
  <c r="CK339" i="1" a="1"/>
  <c r="CK339" i="1" s="1"/>
  <c r="CL331" i="1" a="1"/>
  <c r="CL331" i="1" s="1"/>
  <c r="CM331" i="1" a="1"/>
  <c r="CM331" i="1" s="1"/>
  <c r="CN331" i="1" a="1"/>
  <c r="CN331" i="1" s="1"/>
  <c r="CK331" i="1" a="1"/>
  <c r="CK331" i="1" s="1"/>
  <c r="BC388" i="1" a="1"/>
  <c r="BC388" i="1" s="1"/>
  <c r="BE384" i="1" a="1"/>
  <c r="BE384" i="1" s="1"/>
  <c r="BA384" i="1" a="1"/>
  <c r="BA384" i="1" s="1"/>
  <c r="BQ381" i="1" a="1"/>
  <c r="BQ381" i="1" s="1"/>
  <c r="CM380" i="1" a="1"/>
  <c r="CM380" i="1" s="1"/>
  <c r="BC380" i="1" a="1"/>
  <c r="BC380" i="1" s="1"/>
  <c r="BS377" i="1" a="1"/>
  <c r="BS377" i="1" s="1"/>
  <c r="BO377" i="1" a="1"/>
  <c r="BO377" i="1" s="1"/>
  <c r="CK376" i="1" a="1"/>
  <c r="CK376" i="1" s="1"/>
  <c r="BE376" i="1" a="1"/>
  <c r="BE376" i="1" s="1"/>
  <c r="BA376" i="1" a="1"/>
  <c r="BA376" i="1" s="1"/>
  <c r="BR375" i="1" a="1"/>
  <c r="BR375" i="1" s="1"/>
  <c r="CN374" i="1" a="1"/>
  <c r="CN374" i="1" s="1"/>
  <c r="BL374" i="1"/>
  <c r="BD374" i="1" a="1"/>
  <c r="BD374" i="1" s="1"/>
  <c r="BQ373" i="1" a="1"/>
  <c r="BQ373" i="1" s="1"/>
  <c r="CM372" i="1" a="1"/>
  <c r="CM372" i="1" s="1"/>
  <c r="CA372" i="1" s="1"/>
  <c r="BC372" i="1" a="1"/>
  <c r="BC372" i="1" s="1"/>
  <c r="BP371" i="1" a="1"/>
  <c r="BP371" i="1" s="1"/>
  <c r="CL370" i="1" a="1"/>
  <c r="CL370" i="1" s="1"/>
  <c r="BB370" i="1" a="1"/>
  <c r="BB370" i="1" s="1"/>
  <c r="BS369" i="1" a="1"/>
  <c r="BS369" i="1" s="1"/>
  <c r="BO369" i="1" a="1"/>
  <c r="BO369" i="1" s="1"/>
  <c r="CK368" i="1" a="1"/>
  <c r="CK368" i="1" s="1"/>
  <c r="BE368" i="1" a="1"/>
  <c r="BE368" i="1" s="1"/>
  <c r="BA368" i="1" a="1"/>
  <c r="BA368" i="1" s="1"/>
  <c r="BR367" i="1" a="1"/>
  <c r="BR367" i="1" s="1"/>
  <c r="CN366" i="1" a="1"/>
  <c r="CN366" i="1" s="1"/>
  <c r="BL366" i="1"/>
  <c r="BD366" i="1" a="1"/>
  <c r="BD366" i="1" s="1"/>
  <c r="BQ365" i="1" a="1"/>
  <c r="BQ365" i="1" s="1"/>
  <c r="CM364" i="1" a="1"/>
  <c r="CM364" i="1" s="1"/>
  <c r="BC364" i="1" a="1"/>
  <c r="BC364" i="1" s="1"/>
  <c r="BP363" i="1" a="1"/>
  <c r="BP363" i="1" s="1"/>
  <c r="CL362" i="1" a="1"/>
  <c r="CL362" i="1" s="1"/>
  <c r="BB362" i="1" a="1"/>
  <c r="BB362" i="1" s="1"/>
  <c r="BS361" i="1" a="1"/>
  <c r="BS361" i="1" s="1"/>
  <c r="BO361" i="1" a="1"/>
  <c r="BO361" i="1" s="1"/>
  <c r="CK360" i="1" a="1"/>
  <c r="CK360" i="1" s="1"/>
  <c r="CA360" i="1" s="1"/>
  <c r="BC359" i="1" a="1"/>
  <c r="BC359" i="1" s="1"/>
  <c r="BQ357" i="1" a="1"/>
  <c r="BQ357" i="1" s="1"/>
  <c r="BR357" i="1" a="1"/>
  <c r="BR357" i="1" s="1"/>
  <c r="BB357" i="1" a="1"/>
  <c r="BB357" i="1" s="1"/>
  <c r="CL354" i="1" a="1"/>
  <c r="CL354" i="1" s="1"/>
  <c r="CM354" i="1" a="1"/>
  <c r="CM354" i="1" s="1"/>
  <c r="BO353" i="1" a="1"/>
  <c r="BO353" i="1" s="1"/>
  <c r="BS353" i="1" a="1"/>
  <c r="BS353" i="1" s="1"/>
  <c r="BP353" i="1" a="1"/>
  <c r="BP353" i="1" s="1"/>
  <c r="BD344" i="1" a="1"/>
  <c r="BD344" i="1" s="1"/>
  <c r="BA344" i="1" a="1"/>
  <c r="BA344" i="1" s="1"/>
  <c r="BE344" i="1" a="1"/>
  <c r="BE344" i="1" s="1"/>
  <c r="BB344" i="1" a="1"/>
  <c r="BB344" i="1" s="1"/>
  <c r="BC344" i="1" a="1"/>
  <c r="BC344" i="1" s="1"/>
  <c r="BS378" i="1" a="1"/>
  <c r="BS378" i="1" s="1"/>
  <c r="BE377" i="1" a="1"/>
  <c r="BE377" i="1" s="1"/>
  <c r="BM376" i="1"/>
  <c r="BL375" i="1"/>
  <c r="BD375" i="1" a="1"/>
  <c r="BD375" i="1" s="1"/>
  <c r="BQ374" i="1" a="1"/>
  <c r="BQ374" i="1" s="1"/>
  <c r="CM373" i="1" a="1"/>
  <c r="CM373" i="1" s="1"/>
  <c r="BB371" i="1" a="1"/>
  <c r="BB371" i="1" s="1"/>
  <c r="BS370" i="1" a="1"/>
  <c r="BS370" i="1" s="1"/>
  <c r="BE369" i="1" a="1"/>
  <c r="BE369" i="1" s="1"/>
  <c r="BM368" i="1"/>
  <c r="BL367" i="1"/>
  <c r="BD367" i="1" a="1"/>
  <c r="BD367" i="1" s="1"/>
  <c r="BQ366" i="1" a="1"/>
  <c r="BQ366" i="1" s="1"/>
  <c r="CM365" i="1" a="1"/>
  <c r="CM365" i="1" s="1"/>
  <c r="BB363" i="1" a="1"/>
  <c r="BB363" i="1" s="1"/>
  <c r="BS362" i="1" a="1"/>
  <c r="BS362" i="1" s="1"/>
  <c r="BR359" i="1" a="1"/>
  <c r="BR359" i="1" s="1"/>
  <c r="BO359" i="1" a="1"/>
  <c r="BO359" i="1" s="1"/>
  <c r="BS359" i="1" a="1"/>
  <c r="BS359" i="1" s="1"/>
  <c r="BR356" i="1" a="1"/>
  <c r="BR356" i="1" s="1"/>
  <c r="BD355" i="1" a="1"/>
  <c r="BD355" i="1" s="1"/>
  <c r="BP354" i="1" a="1"/>
  <c r="BP354" i="1" s="1"/>
  <c r="BQ354" i="1" a="1"/>
  <c r="BQ354" i="1" s="1"/>
  <c r="CN352" i="1" a="1"/>
  <c r="CN352" i="1" s="1"/>
  <c r="CK352" i="1" a="1"/>
  <c r="CK352" i="1" s="1"/>
  <c r="CL352" i="1" a="1"/>
  <c r="CL352" i="1" s="1"/>
  <c r="CB337" i="1"/>
  <c r="AY337" i="1"/>
  <c r="AY334" i="1"/>
  <c r="CB334" i="1"/>
  <c r="BP332" i="1" a="1"/>
  <c r="BP332" i="1" s="1"/>
  <c r="BQ332" i="1" a="1"/>
  <c r="BQ332" i="1" s="1"/>
  <c r="BR332" i="1" a="1"/>
  <c r="BR332" i="1" s="1"/>
  <c r="BO332" i="1" a="1"/>
  <c r="BO332" i="1" s="1"/>
  <c r="BS332" i="1" a="1"/>
  <c r="BS332" i="1" s="1"/>
  <c r="CB329" i="1"/>
  <c r="AY329" i="1"/>
  <c r="AY326" i="1"/>
  <c r="CB326" i="1"/>
  <c r="BQ375" i="1" a="1"/>
  <c r="BQ375" i="1" s="1"/>
  <c r="CM374" i="1" a="1"/>
  <c r="CM374" i="1" s="1"/>
  <c r="BC374" i="1" a="1"/>
  <c r="BC374" i="1" s="1"/>
  <c r="BS371" i="1" a="1"/>
  <c r="BS371" i="1" s="1"/>
  <c r="BO371" i="1" a="1"/>
  <c r="BO371" i="1" s="1"/>
  <c r="CK370" i="1" a="1"/>
  <c r="CK370" i="1" s="1"/>
  <c r="BE370" i="1" a="1"/>
  <c r="BE370" i="1" s="1"/>
  <c r="BA370" i="1" a="1"/>
  <c r="BA370" i="1" s="1"/>
  <c r="BQ367" i="1" a="1"/>
  <c r="BQ367" i="1" s="1"/>
  <c r="CM366" i="1" a="1"/>
  <c r="CM366" i="1" s="1"/>
  <c r="BC366" i="1" a="1"/>
  <c r="BC366" i="1" s="1"/>
  <c r="BS363" i="1" a="1"/>
  <c r="BS363" i="1" s="1"/>
  <c r="BO363" i="1" a="1"/>
  <c r="BO363" i="1" s="1"/>
  <c r="CK362" i="1" a="1"/>
  <c r="CK362" i="1" s="1"/>
  <c r="BE362" i="1" a="1"/>
  <c r="BE362" i="1" s="1"/>
  <c r="BA362" i="1" a="1"/>
  <c r="BA362" i="1" s="1"/>
  <c r="BB359" i="1" a="1"/>
  <c r="BB359" i="1" s="1"/>
  <c r="BD358" i="1" a="1"/>
  <c r="BD358" i="1" s="1"/>
  <c r="BA358" i="1" a="1"/>
  <c r="BA358" i="1" s="1"/>
  <c r="BE358" i="1" a="1"/>
  <c r="BE358" i="1" s="1"/>
  <c r="BB358" i="1" a="1"/>
  <c r="BB358" i="1" s="1"/>
  <c r="BA357" i="1" a="1"/>
  <c r="BA357" i="1" s="1"/>
  <c r="AY349" i="1"/>
  <c r="CB349" i="1"/>
  <c r="AY342" i="1"/>
  <c r="CB342" i="1"/>
  <c r="AY341" i="1"/>
  <c r="CB341" i="1"/>
  <c r="BD336" i="1" a="1"/>
  <c r="BD336" i="1" s="1"/>
  <c r="BA336" i="1" a="1"/>
  <c r="BA336" i="1" s="1"/>
  <c r="BE336" i="1" a="1"/>
  <c r="BE336" i="1" s="1"/>
  <c r="BB336" i="1" a="1"/>
  <c r="BB336" i="1" s="1"/>
  <c r="BD328" i="1" a="1"/>
  <c r="BD328" i="1" s="1"/>
  <c r="BA328" i="1" a="1"/>
  <c r="BA328" i="1" s="1"/>
  <c r="BE328" i="1" a="1"/>
  <c r="BE328" i="1" s="1"/>
  <c r="BB328" i="1" a="1"/>
  <c r="BB328" i="1" s="1"/>
  <c r="BC328" i="1" a="1"/>
  <c r="BC328" i="1" s="1"/>
  <c r="BE371" i="1" a="1"/>
  <c r="BE371" i="1" s="1"/>
  <c r="BE363" i="1" a="1"/>
  <c r="BE363" i="1" s="1"/>
  <c r="BA359" i="1" a="1"/>
  <c r="BA359" i="1" s="1"/>
  <c r="BP355" i="1" a="1"/>
  <c r="BP355" i="1" s="1"/>
  <c r="BQ355" i="1" a="1"/>
  <c r="BQ355" i="1" s="1"/>
  <c r="BL348" i="1"/>
  <c r="BL340" i="1"/>
  <c r="AY335" i="1"/>
  <c r="CB335" i="1"/>
  <c r="BL332" i="1"/>
  <c r="AY327" i="1"/>
  <c r="CB327" i="1"/>
  <c r="BQ322" i="1" a="1"/>
  <c r="BQ322" i="1" s="1"/>
  <c r="BR322" i="1" a="1"/>
  <c r="BR322" i="1" s="1"/>
  <c r="BO322" i="1" a="1"/>
  <c r="BO322" i="1" s="1"/>
  <c r="BS322" i="1" a="1"/>
  <c r="BS322" i="1" s="1"/>
  <c r="BP322" i="1" a="1"/>
  <c r="BP322" i="1" s="1"/>
  <c r="BE388" i="1" a="1"/>
  <c r="BE388" i="1" s="1"/>
  <c r="BS381" i="1" a="1"/>
  <c r="BS381" i="1" s="1"/>
  <c r="BE380" i="1" a="1"/>
  <c r="BE380" i="1" s="1"/>
  <c r="BL378" i="1"/>
  <c r="BS373" i="1" a="1"/>
  <c r="BS373" i="1" s="1"/>
  <c r="BE372" i="1" a="1"/>
  <c r="BE372" i="1" s="1"/>
  <c r="BL370" i="1"/>
  <c r="BS365" i="1" a="1"/>
  <c r="BS365" i="1" s="1"/>
  <c r="BE364" i="1" a="1"/>
  <c r="BE364" i="1" s="1"/>
  <c r="BL362" i="1"/>
  <c r="BA360" i="1" a="1"/>
  <c r="BA360" i="1" s="1"/>
  <c r="BE360" i="1" a="1"/>
  <c r="BE360" i="1" s="1"/>
  <c r="BB360" i="1" a="1"/>
  <c r="BB360" i="1" s="1"/>
  <c r="BQ359" i="1" a="1"/>
  <c r="BQ359" i="1" s="1"/>
  <c r="CM356" i="1" a="1"/>
  <c r="CM356" i="1" s="1"/>
  <c r="CN356" i="1" a="1"/>
  <c r="CN356" i="1" s="1"/>
  <c r="BS355" i="1" a="1"/>
  <c r="BS355" i="1" s="1"/>
  <c r="CK353" i="1" a="1"/>
  <c r="CK353" i="1" s="1"/>
  <c r="BD352" i="1" a="1"/>
  <c r="BD352" i="1" s="1"/>
  <c r="BA352" i="1" a="1"/>
  <c r="BA352" i="1" s="1"/>
  <c r="BE352" i="1" a="1"/>
  <c r="BE352" i="1" s="1"/>
  <c r="BB352" i="1" a="1"/>
  <c r="BB352" i="1" s="1"/>
  <c r="BM349" i="1"/>
  <c r="AY347" i="1"/>
  <c r="CB347" i="1"/>
  <c r="AY343" i="1"/>
  <c r="CB343" i="1"/>
  <c r="BM341" i="1"/>
  <c r="AY339" i="1"/>
  <c r="CB339" i="1"/>
  <c r="AY331" i="1"/>
  <c r="CB331" i="1"/>
  <c r="BC351" i="1" a="1"/>
  <c r="BC351" i="1" s="1"/>
  <c r="BB349" i="1" a="1"/>
  <c r="BB349" i="1" s="1"/>
  <c r="BR346" i="1" a="1"/>
  <c r="BR346" i="1" s="1"/>
  <c r="BL345" i="1"/>
  <c r="BC343" i="1" a="1"/>
  <c r="BC343" i="1" s="1"/>
  <c r="BB341" i="1" a="1"/>
  <c r="BB341" i="1" s="1"/>
  <c r="BL337" i="1"/>
  <c r="BC335" i="1" a="1"/>
  <c r="BC335" i="1" s="1"/>
  <c r="BB333" i="1" a="1"/>
  <c r="BB333" i="1" s="1"/>
  <c r="BL329" i="1"/>
  <c r="BC327" i="1" a="1"/>
  <c r="BC327" i="1" s="1"/>
  <c r="BE326" i="1" a="1"/>
  <c r="BE326" i="1" s="1"/>
  <c r="AY314" i="1"/>
  <c r="CB314" i="1"/>
  <c r="BL312" i="1"/>
  <c r="AY306" i="1"/>
  <c r="CB306" i="1"/>
  <c r="BM305" i="1"/>
  <c r="CB301" i="1"/>
  <c r="AY301" i="1"/>
  <c r="AY299" i="1"/>
  <c r="CB299" i="1"/>
  <c r="AY297" i="1"/>
  <c r="CB297" i="1"/>
  <c r="CL295" i="1" a="1"/>
  <c r="CL295" i="1" s="1"/>
  <c r="CM295" i="1" a="1"/>
  <c r="CM295" i="1" s="1"/>
  <c r="CN295" i="1" a="1"/>
  <c r="CN295" i="1" s="1"/>
  <c r="CK295" i="1" a="1"/>
  <c r="CK295" i="1" s="1"/>
  <c r="CN291" i="1" a="1"/>
  <c r="CN291" i="1" s="1"/>
  <c r="CL291" i="1" a="1"/>
  <c r="CL291" i="1" s="1"/>
  <c r="CM291" i="1" a="1"/>
  <c r="CM291" i="1" s="1"/>
  <c r="CK291" i="1" a="1"/>
  <c r="CK291" i="1" s="1"/>
  <c r="BC353" i="1" a="1"/>
  <c r="BC353" i="1" s="1"/>
  <c r="BB351" i="1" a="1"/>
  <c r="BB351" i="1" s="1"/>
  <c r="BE349" i="1" a="1"/>
  <c r="BE349" i="1" s="1"/>
  <c r="BA349" i="1" a="1"/>
  <c r="BA349" i="1" s="1"/>
  <c r="BL347" i="1"/>
  <c r="BD347" i="1" a="1"/>
  <c r="BD347" i="1" s="1"/>
  <c r="BQ346" i="1" a="1"/>
  <c r="BQ346" i="1" s="1"/>
  <c r="CM345" i="1" a="1"/>
  <c r="CM345" i="1" s="1"/>
  <c r="CA345" i="1" s="1"/>
  <c r="BC345" i="1" a="1"/>
  <c r="BC345" i="1" s="1"/>
  <c r="BB343" i="1" a="1"/>
  <c r="BB343" i="1" s="1"/>
  <c r="BE341" i="1" a="1"/>
  <c r="BE341" i="1" s="1"/>
  <c r="BA341" i="1" a="1"/>
  <c r="BA341" i="1" s="1"/>
  <c r="BL339" i="1"/>
  <c r="BD339" i="1" a="1"/>
  <c r="BD339" i="1" s="1"/>
  <c r="BQ338" i="1" a="1"/>
  <c r="BQ338" i="1" s="1"/>
  <c r="CM337" i="1" a="1"/>
  <c r="CM337" i="1" s="1"/>
  <c r="BC337" i="1" a="1"/>
  <c r="BC337" i="1" s="1"/>
  <c r="BB335" i="1" a="1"/>
  <c r="BB335" i="1" s="1"/>
  <c r="BE333" i="1" a="1"/>
  <c r="BE333" i="1" s="1"/>
  <c r="BA333" i="1" a="1"/>
  <c r="BA333" i="1" s="1"/>
  <c r="BL331" i="1"/>
  <c r="BD331" i="1" a="1"/>
  <c r="BD331" i="1" s="1"/>
  <c r="BQ330" i="1" a="1"/>
  <c r="BQ330" i="1" s="1"/>
  <c r="CM329" i="1" a="1"/>
  <c r="CM329" i="1" s="1"/>
  <c r="CA329" i="1" s="1"/>
  <c r="BC329" i="1" a="1"/>
  <c r="BC329" i="1" s="1"/>
  <c r="BP328" i="1" a="1"/>
  <c r="BP328" i="1" s="1"/>
  <c r="BB327" i="1" a="1"/>
  <c r="BB327" i="1" s="1"/>
  <c r="BD326" i="1" a="1"/>
  <c r="BD326" i="1" s="1"/>
  <c r="BB324" i="1" a="1"/>
  <c r="BB324" i="1" s="1"/>
  <c r="AY323" i="1"/>
  <c r="CB323" i="1"/>
  <c r="BP320" i="1" a="1"/>
  <c r="BP320" i="1" s="1"/>
  <c r="BQ320" i="1" a="1"/>
  <c r="BQ320" i="1" s="1"/>
  <c r="BR320" i="1" a="1"/>
  <c r="BR320" i="1" s="1"/>
  <c r="CB309" i="1"/>
  <c r="AY309" i="1"/>
  <c r="BL304" i="1"/>
  <c r="CA293" i="1"/>
  <c r="AX293" i="1" s="1"/>
  <c r="BD356" i="1" a="1"/>
  <c r="BD356" i="1" s="1"/>
  <c r="BC354" i="1" a="1"/>
  <c r="BC354" i="1" s="1"/>
  <c r="BS351" i="1" a="1"/>
  <c r="BS351" i="1" s="1"/>
  <c r="BO351" i="1" a="1"/>
  <c r="BO351" i="1" s="1"/>
  <c r="CK350" i="1" a="1"/>
  <c r="CK350" i="1" s="1"/>
  <c r="CA350" i="1" s="1"/>
  <c r="BE350" i="1" a="1"/>
  <c r="BE350" i="1" s="1"/>
  <c r="BA350" i="1" a="1"/>
  <c r="BA350" i="1" s="1"/>
  <c r="BR349" i="1" a="1"/>
  <c r="BR349" i="1" s="1"/>
  <c r="CN348" i="1" a="1"/>
  <c r="CN348" i="1" s="1"/>
  <c r="BD348" i="1" a="1"/>
  <c r="BD348" i="1" s="1"/>
  <c r="BQ347" i="1" a="1"/>
  <c r="BQ347" i="1" s="1"/>
  <c r="CM346" i="1" a="1"/>
  <c r="CM346" i="1" s="1"/>
  <c r="BC346" i="1" a="1"/>
  <c r="BC346" i="1" s="1"/>
  <c r="BP345" i="1" a="1"/>
  <c r="BP345" i="1" s="1"/>
  <c r="CL344" i="1" a="1"/>
  <c r="CL344" i="1" s="1"/>
  <c r="BS343" i="1" a="1"/>
  <c r="BS343" i="1" s="1"/>
  <c r="BO343" i="1" a="1"/>
  <c r="BO343" i="1" s="1"/>
  <c r="CK342" i="1" a="1"/>
  <c r="CK342" i="1" s="1"/>
  <c r="BE342" i="1" a="1"/>
  <c r="BE342" i="1" s="1"/>
  <c r="BA342" i="1" a="1"/>
  <c r="BA342" i="1" s="1"/>
  <c r="BR341" i="1" a="1"/>
  <c r="BR341" i="1" s="1"/>
  <c r="CN340" i="1" a="1"/>
  <c r="CN340" i="1" s="1"/>
  <c r="CA340" i="1" s="1"/>
  <c r="BD340" i="1" a="1"/>
  <c r="BD340" i="1" s="1"/>
  <c r="BQ339" i="1" a="1"/>
  <c r="BQ339" i="1" s="1"/>
  <c r="CM338" i="1" a="1"/>
  <c r="CM338" i="1" s="1"/>
  <c r="BC338" i="1" a="1"/>
  <c r="BC338" i="1" s="1"/>
  <c r="BP337" i="1" a="1"/>
  <c r="BP337" i="1" s="1"/>
  <c r="CL336" i="1" a="1"/>
  <c r="CL336" i="1" s="1"/>
  <c r="BS335" i="1" a="1"/>
  <c r="BS335" i="1" s="1"/>
  <c r="BO335" i="1" a="1"/>
  <c r="BO335" i="1" s="1"/>
  <c r="CK334" i="1" a="1"/>
  <c r="CK334" i="1" s="1"/>
  <c r="BE334" i="1" a="1"/>
  <c r="BE334" i="1" s="1"/>
  <c r="BA334" i="1" a="1"/>
  <c r="BA334" i="1" s="1"/>
  <c r="BR333" i="1" a="1"/>
  <c r="BR333" i="1" s="1"/>
  <c r="CN332" i="1" a="1"/>
  <c r="CN332" i="1" s="1"/>
  <c r="CA332" i="1" s="1"/>
  <c r="BD332" i="1" a="1"/>
  <c r="BD332" i="1" s="1"/>
  <c r="BQ331" i="1" a="1"/>
  <c r="BQ331" i="1" s="1"/>
  <c r="CM330" i="1" a="1"/>
  <c r="CM330" i="1" s="1"/>
  <c r="BP329" i="1" a="1"/>
  <c r="BP329" i="1" s="1"/>
  <c r="CL328" i="1" a="1"/>
  <c r="CL328" i="1" s="1"/>
  <c r="BS327" i="1" a="1"/>
  <c r="BS327" i="1" s="1"/>
  <c r="BO327" i="1" a="1"/>
  <c r="BO327" i="1" s="1"/>
  <c r="BO326" i="1" a="1"/>
  <c r="BO326" i="1" s="1"/>
  <c r="BP326" i="1" a="1"/>
  <c r="BP326" i="1" s="1"/>
  <c r="BQ326" i="1" a="1"/>
  <c r="BQ326" i="1" s="1"/>
  <c r="BS326" i="1" a="1"/>
  <c r="BS326" i="1" s="1"/>
  <c r="BC326" i="1" a="1"/>
  <c r="BC326" i="1" s="1"/>
  <c r="BO319" i="1" a="1"/>
  <c r="BO319" i="1" s="1"/>
  <c r="BS319" i="1" a="1"/>
  <c r="BS319" i="1" s="1"/>
  <c r="BP319" i="1" a="1"/>
  <c r="BP319" i="1" s="1"/>
  <c r="BQ319" i="1" a="1"/>
  <c r="BQ319" i="1" s="1"/>
  <c r="AY313" i="1"/>
  <c r="CB313" i="1"/>
  <c r="AY307" i="1"/>
  <c r="CB307" i="1"/>
  <c r="BP304" i="1" a="1"/>
  <c r="BP304" i="1" s="1"/>
  <c r="BQ304" i="1" a="1"/>
  <c r="BQ304" i="1" s="1"/>
  <c r="BR304" i="1" a="1"/>
  <c r="BR304" i="1" s="1"/>
  <c r="BO304" i="1" a="1"/>
  <c r="BO304" i="1" s="1"/>
  <c r="BS304" i="1" a="1"/>
  <c r="BS304" i="1" s="1"/>
  <c r="CA301" i="1"/>
  <c r="BE351" i="1" a="1"/>
  <c r="BE351" i="1" s="1"/>
  <c r="BD349" i="1" a="1"/>
  <c r="BD349" i="1" s="1"/>
  <c r="BE343" i="1" a="1"/>
  <c r="BE343" i="1" s="1"/>
  <c r="BD341" i="1" a="1"/>
  <c r="BD341" i="1" s="1"/>
  <c r="BE335" i="1" a="1"/>
  <c r="BE335" i="1" s="1"/>
  <c r="BD333" i="1" a="1"/>
  <c r="BD333" i="1" s="1"/>
  <c r="BS328" i="1" a="1"/>
  <c r="BS328" i="1" s="1"/>
  <c r="BE327" i="1" a="1"/>
  <c r="BE327" i="1" s="1"/>
  <c r="CK325" i="1" a="1"/>
  <c r="CK325" i="1" s="1"/>
  <c r="CL325" i="1" a="1"/>
  <c r="CL325" i="1" s="1"/>
  <c r="CM325" i="1" a="1"/>
  <c r="CM325" i="1" s="1"/>
  <c r="CA324" i="1"/>
  <c r="AX324" i="1" s="1"/>
  <c r="CM321" i="1" a="1"/>
  <c r="CM321" i="1" s="1"/>
  <c r="CN321" i="1" a="1"/>
  <c r="CN321" i="1" s="1"/>
  <c r="CK321" i="1" a="1"/>
  <c r="CK321" i="1" s="1"/>
  <c r="CL311" i="1" a="1"/>
  <c r="CL311" i="1" s="1"/>
  <c r="CM311" i="1" a="1"/>
  <c r="CM311" i="1" s="1"/>
  <c r="CN311" i="1" a="1"/>
  <c r="CN311" i="1" s="1"/>
  <c r="CK311" i="1" a="1"/>
  <c r="CK311" i="1" s="1"/>
  <c r="BD300" i="1" a="1"/>
  <c r="BD300" i="1" s="1"/>
  <c r="BA300" i="1" a="1"/>
  <c r="BA300" i="1" s="1"/>
  <c r="BE300" i="1" a="1"/>
  <c r="BE300" i="1" s="1"/>
  <c r="BB300" i="1" a="1"/>
  <c r="BB300" i="1" s="1"/>
  <c r="BM297" i="1"/>
  <c r="BP258" i="1" a="1"/>
  <c r="BP258" i="1" s="1"/>
  <c r="BQ258" i="1" a="1"/>
  <c r="BQ258" i="1" s="1"/>
  <c r="BR258" i="1" a="1"/>
  <c r="BR258" i="1" s="1"/>
  <c r="BS258" i="1" a="1"/>
  <c r="BS258" i="1" s="1"/>
  <c r="BO258" i="1" a="1"/>
  <c r="BO258" i="1" s="1"/>
  <c r="BD350" i="1" a="1"/>
  <c r="BD350" i="1" s="1"/>
  <c r="BP347" i="1" a="1"/>
  <c r="BP347" i="1" s="1"/>
  <c r="CL346" i="1" a="1"/>
  <c r="CL346" i="1" s="1"/>
  <c r="BS345" i="1" a="1"/>
  <c r="BS345" i="1" s="1"/>
  <c r="BO345" i="1" a="1"/>
  <c r="BO345" i="1" s="1"/>
  <c r="CK344" i="1" a="1"/>
  <c r="CK344" i="1" s="1"/>
  <c r="BD342" i="1" a="1"/>
  <c r="BD342" i="1" s="1"/>
  <c r="BP339" i="1" a="1"/>
  <c r="BP339" i="1" s="1"/>
  <c r="CL338" i="1" a="1"/>
  <c r="CL338" i="1" s="1"/>
  <c r="BS337" i="1" a="1"/>
  <c r="BS337" i="1" s="1"/>
  <c r="BO337" i="1" a="1"/>
  <c r="BO337" i="1" s="1"/>
  <c r="CK336" i="1" a="1"/>
  <c r="CK336" i="1" s="1"/>
  <c r="BD334" i="1" a="1"/>
  <c r="BD334" i="1" s="1"/>
  <c r="BQ333" i="1" a="1"/>
  <c r="BQ333" i="1" s="1"/>
  <c r="BC332" i="1" a="1"/>
  <c r="BC332" i="1" s="1"/>
  <c r="BP331" i="1" a="1"/>
  <c r="BP331" i="1" s="1"/>
  <c r="CL330" i="1" a="1"/>
  <c r="CL330" i="1" s="1"/>
  <c r="BS329" i="1" a="1"/>
  <c r="BS329" i="1" s="1"/>
  <c r="BO329" i="1" a="1"/>
  <c r="BO329" i="1" s="1"/>
  <c r="CK328" i="1" a="1"/>
  <c r="CK328" i="1" s="1"/>
  <c r="CB328" i="1"/>
  <c r="BR327" i="1" a="1"/>
  <c r="BR327" i="1" s="1"/>
  <c r="BM323" i="1"/>
  <c r="BL322" i="1"/>
  <c r="CK318" i="1" a="1"/>
  <c r="CK318" i="1" s="1"/>
  <c r="CL318" i="1" a="1"/>
  <c r="CL318" i="1" s="1"/>
  <c r="CM318" i="1" a="1"/>
  <c r="CM318" i="1" s="1"/>
  <c r="BD316" i="1" a="1"/>
  <c r="BD316" i="1" s="1"/>
  <c r="BA316" i="1" a="1"/>
  <c r="BA316" i="1" s="1"/>
  <c r="BE316" i="1" a="1"/>
  <c r="BE316" i="1" s="1"/>
  <c r="BB316" i="1" a="1"/>
  <c r="BB316" i="1" s="1"/>
  <c r="CA315" i="1"/>
  <c r="CA309" i="1"/>
  <c r="CA307" i="1"/>
  <c r="AY305" i="1"/>
  <c r="CB305" i="1"/>
  <c r="BL289" i="1"/>
  <c r="BA285" i="1" a="1"/>
  <c r="BA285" i="1" s="1"/>
  <c r="BE285" i="1" a="1"/>
  <c r="BE285" i="1" s="1"/>
  <c r="BB285" i="1" a="1"/>
  <c r="BB285" i="1" s="1"/>
  <c r="BC285" i="1" a="1"/>
  <c r="BC285" i="1" s="1"/>
  <c r="BD285" i="1" a="1"/>
  <c r="BD285" i="1" s="1"/>
  <c r="BB326" i="1" a="1"/>
  <c r="BB326" i="1" s="1"/>
  <c r="CA322" i="1"/>
  <c r="AX322" i="1" s="1"/>
  <c r="AZ322" i="1" s="1"/>
  <c r="CA320" i="1"/>
  <c r="AX320" i="1" s="1"/>
  <c r="AZ320" i="1" s="1"/>
  <c r="BM313" i="1"/>
  <c r="BD308" i="1" a="1"/>
  <c r="BD308" i="1" s="1"/>
  <c r="BA308" i="1" a="1"/>
  <c r="BA308" i="1" s="1"/>
  <c r="BE308" i="1" a="1"/>
  <c r="BE308" i="1" s="1"/>
  <c r="BB308" i="1" a="1"/>
  <c r="BB308" i="1" s="1"/>
  <c r="CL303" i="1" a="1"/>
  <c r="CL303" i="1" s="1"/>
  <c r="CM303" i="1" a="1"/>
  <c r="CM303" i="1" s="1"/>
  <c r="CN303" i="1" a="1"/>
  <c r="CN303" i="1" s="1"/>
  <c r="CK303" i="1" a="1"/>
  <c r="CK303" i="1" s="1"/>
  <c r="AY298" i="1"/>
  <c r="CB298" i="1"/>
  <c r="AY288" i="1"/>
  <c r="CB288" i="1"/>
  <c r="BM266" i="1"/>
  <c r="BS347" i="1" a="1"/>
  <c r="BS347" i="1" s="1"/>
  <c r="BS339" i="1" a="1"/>
  <c r="BS339" i="1" s="1"/>
  <c r="BS331" i="1" a="1"/>
  <c r="BS331" i="1" s="1"/>
  <c r="BA324" i="1" a="1"/>
  <c r="BA324" i="1" s="1"/>
  <c r="BE324" i="1" a="1"/>
  <c r="BE324" i="1" s="1"/>
  <c r="BD324" i="1" a="1"/>
  <c r="BD324" i="1" s="1"/>
  <c r="BD323" i="1" a="1"/>
  <c r="BD323" i="1" s="1"/>
  <c r="BA323" i="1" a="1"/>
  <c r="BA323" i="1" s="1"/>
  <c r="BE323" i="1" a="1"/>
  <c r="BE323" i="1" s="1"/>
  <c r="BB323" i="1" a="1"/>
  <c r="BB323" i="1" s="1"/>
  <c r="BC323" i="1" a="1"/>
  <c r="BC323" i="1" s="1"/>
  <c r="BO320" i="1" a="1"/>
  <c r="BO320" i="1" s="1"/>
  <c r="CL319" i="1" a="1"/>
  <c r="CL319" i="1" s="1"/>
  <c r="CM319" i="1" a="1"/>
  <c r="CM319" i="1" s="1"/>
  <c r="CN319" i="1" a="1"/>
  <c r="CN319" i="1" s="1"/>
  <c r="BL319" i="1"/>
  <c r="AY316" i="1"/>
  <c r="CB316" i="1"/>
  <c r="BC300" i="1" a="1"/>
  <c r="BC300" i="1" s="1"/>
  <c r="BO296" i="1" a="1"/>
  <c r="BO296" i="1" s="1"/>
  <c r="BP296" i="1" a="1"/>
  <c r="BP296" i="1" s="1"/>
  <c r="BQ296" i="1" a="1"/>
  <c r="BQ296" i="1" s="1"/>
  <c r="BR296" i="1" a="1"/>
  <c r="BR296" i="1" s="1"/>
  <c r="BS296" i="1" a="1"/>
  <c r="BS296" i="1" s="1"/>
  <c r="AY293" i="1"/>
  <c r="AY287" i="1"/>
  <c r="BL279" i="1"/>
  <c r="BC315" i="1" a="1"/>
  <c r="BC315" i="1" s="1"/>
  <c r="BP314" i="1" a="1"/>
  <c r="BP314" i="1" s="1"/>
  <c r="BC307" i="1" a="1"/>
  <c r="BC307" i="1" s="1"/>
  <c r="BC299" i="1" a="1"/>
  <c r="BC299" i="1" s="1"/>
  <c r="BO294" i="1" a="1"/>
  <c r="BO294" i="1" s="1"/>
  <c r="BS294" i="1" a="1"/>
  <c r="BS294" i="1" s="1"/>
  <c r="BA293" i="1" a="1"/>
  <c r="BA293" i="1" s="1"/>
  <c r="BE293" i="1" a="1"/>
  <c r="BE293" i="1" s="1"/>
  <c r="CK290" i="1" a="1"/>
  <c r="CK290" i="1" s="1"/>
  <c r="CL290" i="1" a="1"/>
  <c r="CL290" i="1" s="1"/>
  <c r="BR289" i="1" a="1"/>
  <c r="BR289" i="1" s="1"/>
  <c r="BO289" i="1" a="1"/>
  <c r="BO289" i="1" s="1"/>
  <c r="BS289" i="1" a="1"/>
  <c r="BS289" i="1" s="1"/>
  <c r="CM286" i="1" a="1"/>
  <c r="CM286" i="1" s="1"/>
  <c r="CN286" i="1" a="1"/>
  <c r="CN286" i="1" s="1"/>
  <c r="BP281" i="1" a="1"/>
  <c r="BP281" i="1" s="1"/>
  <c r="BQ281" i="1" a="1"/>
  <c r="BQ281" i="1" s="1"/>
  <c r="BR281" i="1" a="1"/>
  <c r="BR281" i="1" s="1"/>
  <c r="BO281" i="1" a="1"/>
  <c r="BO281" i="1" s="1"/>
  <c r="BS281" i="1" a="1"/>
  <c r="BS281" i="1" s="1"/>
  <c r="CL272" i="1" a="1"/>
  <c r="CL272" i="1" s="1"/>
  <c r="CM272" i="1" a="1"/>
  <c r="CM272" i="1" s="1"/>
  <c r="CN272" i="1" a="1"/>
  <c r="CN272" i="1" s="1"/>
  <c r="CK272" i="1" a="1"/>
  <c r="CK272" i="1" s="1"/>
  <c r="CA267" i="1"/>
  <c r="CL264" i="1" a="1"/>
  <c r="CL264" i="1" s="1"/>
  <c r="CM264" i="1" a="1"/>
  <c r="CM264" i="1" s="1"/>
  <c r="CN264" i="1" a="1"/>
  <c r="CN264" i="1" s="1"/>
  <c r="CK264" i="1" a="1"/>
  <c r="CK264" i="1" s="1"/>
  <c r="BC325" i="1" a="1"/>
  <c r="BC325" i="1" s="1"/>
  <c r="BP324" i="1" a="1"/>
  <c r="BP324" i="1" s="1"/>
  <c r="CL323" i="1" a="1"/>
  <c r="CL323" i="1" s="1"/>
  <c r="CA323" i="1" s="1"/>
  <c r="BE321" i="1" a="1"/>
  <c r="BE321" i="1" s="1"/>
  <c r="BA321" i="1" a="1"/>
  <c r="BA321" i="1" s="1"/>
  <c r="BD319" i="1" a="1"/>
  <c r="BD319" i="1" s="1"/>
  <c r="BQ318" i="1" a="1"/>
  <c r="BQ318" i="1" s="1"/>
  <c r="CM317" i="1" a="1"/>
  <c r="CM317" i="1" s="1"/>
  <c r="BC317" i="1" a="1"/>
  <c r="BC317" i="1" s="1"/>
  <c r="BP316" i="1" a="1"/>
  <c r="BP316" i="1" s="1"/>
  <c r="BB315" i="1" a="1"/>
  <c r="BB315" i="1" s="1"/>
  <c r="BS314" i="1" a="1"/>
  <c r="BS314" i="1" s="1"/>
  <c r="BO314" i="1" a="1"/>
  <c r="BO314" i="1" s="1"/>
  <c r="CK313" i="1" a="1"/>
  <c r="CK313" i="1" s="1"/>
  <c r="BE313" i="1" a="1"/>
  <c r="BE313" i="1" s="1"/>
  <c r="BA313" i="1" a="1"/>
  <c r="BA313" i="1" s="1"/>
  <c r="BL311" i="1"/>
  <c r="BD311" i="1" a="1"/>
  <c r="BD311" i="1" s="1"/>
  <c r="BQ310" i="1" a="1"/>
  <c r="BQ310" i="1" s="1"/>
  <c r="BC309" i="1" a="1"/>
  <c r="BC309" i="1" s="1"/>
  <c r="BB307" i="1" a="1"/>
  <c r="BB307" i="1" s="1"/>
  <c r="BL303" i="1"/>
  <c r="BD303" i="1" a="1"/>
  <c r="BD303" i="1" s="1"/>
  <c r="BQ302" i="1" a="1"/>
  <c r="BQ302" i="1" s="1"/>
  <c r="BC301" i="1" a="1"/>
  <c r="BC301" i="1" s="1"/>
  <c r="BB299" i="1" a="1"/>
  <c r="BB299" i="1" s="1"/>
  <c r="BQ295" i="1" a="1"/>
  <c r="BQ295" i="1" s="1"/>
  <c r="CN294" i="1" a="1"/>
  <c r="CN294" i="1" s="1"/>
  <c r="BR294" i="1" a="1"/>
  <c r="BR294" i="1" s="1"/>
  <c r="CA292" i="1"/>
  <c r="AX292" i="1" s="1"/>
  <c r="AY292" i="1"/>
  <c r="BP289" i="1" a="1"/>
  <c r="BP289" i="1" s="1"/>
  <c r="BO286" i="1" a="1"/>
  <c r="BO286" i="1" s="1"/>
  <c r="BS286" i="1" a="1"/>
  <c r="BS286" i="1" s="1"/>
  <c r="BR286" i="1" a="1"/>
  <c r="BR286" i="1" s="1"/>
  <c r="BD283" i="1" a="1"/>
  <c r="BD283" i="1" s="1"/>
  <c r="BA283" i="1" a="1"/>
  <c r="BA283" i="1" s="1"/>
  <c r="BE283" i="1" a="1"/>
  <c r="BE283" i="1" s="1"/>
  <c r="AY282" i="1"/>
  <c r="CB282" i="1"/>
  <c r="BM274" i="1"/>
  <c r="BL273" i="1"/>
  <c r="BD269" i="1" a="1"/>
  <c r="BD269" i="1" s="1"/>
  <c r="BA269" i="1" a="1"/>
  <c r="BA269" i="1" s="1"/>
  <c r="BE269" i="1" a="1"/>
  <c r="BE269" i="1" s="1"/>
  <c r="BB269" i="1" a="1"/>
  <c r="BB269" i="1" s="1"/>
  <c r="CB251" i="1"/>
  <c r="AY251" i="1"/>
  <c r="BC318" i="1" a="1"/>
  <c r="BC318" i="1" s="1"/>
  <c r="BR313" i="1" a="1"/>
  <c r="BR313" i="1" s="1"/>
  <c r="CN312" i="1" a="1"/>
  <c r="CN312" i="1" s="1"/>
  <c r="CA312" i="1" s="1"/>
  <c r="BD312" i="1" a="1"/>
  <c r="BD312" i="1" s="1"/>
  <c r="BQ311" i="1" a="1"/>
  <c r="BQ311" i="1" s="1"/>
  <c r="CM310" i="1" a="1"/>
  <c r="CM310" i="1" s="1"/>
  <c r="BC310" i="1" a="1"/>
  <c r="BC310" i="1" s="1"/>
  <c r="BP309" i="1" a="1"/>
  <c r="BP309" i="1" s="1"/>
  <c r="CL308" i="1" a="1"/>
  <c r="CL308" i="1" s="1"/>
  <c r="BS307" i="1" a="1"/>
  <c r="BS307" i="1" s="1"/>
  <c r="BO307" i="1" a="1"/>
  <c r="BO307" i="1" s="1"/>
  <c r="CK306" i="1" a="1"/>
  <c r="CK306" i="1" s="1"/>
  <c r="BE306" i="1" a="1"/>
  <c r="BE306" i="1" s="1"/>
  <c r="BA306" i="1" a="1"/>
  <c r="BA306" i="1" s="1"/>
  <c r="BR305" i="1" a="1"/>
  <c r="BR305" i="1" s="1"/>
  <c r="CN304" i="1" a="1"/>
  <c r="CN304" i="1" s="1"/>
  <c r="CA304" i="1" s="1"/>
  <c r="BD304" i="1" a="1"/>
  <c r="BD304" i="1" s="1"/>
  <c r="BQ303" i="1" a="1"/>
  <c r="BQ303" i="1" s="1"/>
  <c r="CM302" i="1" a="1"/>
  <c r="CM302" i="1" s="1"/>
  <c r="BC302" i="1" a="1"/>
  <c r="BC302" i="1" s="1"/>
  <c r="BP301" i="1" a="1"/>
  <c r="BP301" i="1" s="1"/>
  <c r="CL300" i="1" a="1"/>
  <c r="CL300" i="1" s="1"/>
  <c r="CA300" i="1" s="1"/>
  <c r="BS299" i="1" a="1"/>
  <c r="BS299" i="1" s="1"/>
  <c r="BO299" i="1" a="1"/>
  <c r="BO299" i="1" s="1"/>
  <c r="CK298" i="1" a="1"/>
  <c r="CK298" i="1" s="1"/>
  <c r="BE298" i="1" a="1"/>
  <c r="BE298" i="1" s="1"/>
  <c r="BA298" i="1" a="1"/>
  <c r="BA298" i="1" s="1"/>
  <c r="BR297" i="1" a="1"/>
  <c r="BR297" i="1" s="1"/>
  <c r="CN296" i="1" a="1"/>
  <c r="CN296" i="1" s="1"/>
  <c r="BS295" i="1" a="1"/>
  <c r="BS295" i="1" s="1"/>
  <c r="AY294" i="1"/>
  <c r="BD293" i="1" a="1"/>
  <c r="BD293" i="1" s="1"/>
  <c r="BO291" i="1" a="1"/>
  <c r="BO291" i="1" s="1"/>
  <c r="BS291" i="1" a="1"/>
  <c r="BS291" i="1" s="1"/>
  <c r="BP291" i="1" a="1"/>
  <c r="BP291" i="1" s="1"/>
  <c r="BR291" i="1" a="1"/>
  <c r="BR291" i="1" s="1"/>
  <c r="BA290" i="1" a="1"/>
  <c r="BA290" i="1" s="1"/>
  <c r="BE290" i="1" a="1"/>
  <c r="BE290" i="1" s="1"/>
  <c r="BB290" i="1" a="1"/>
  <c r="BB290" i="1" s="1"/>
  <c r="BQ286" i="1" a="1"/>
  <c r="BQ286" i="1" s="1"/>
  <c r="AY280" i="1"/>
  <c r="CB280" i="1"/>
  <c r="BA277" i="1" a="1"/>
  <c r="BA277" i="1" s="1"/>
  <c r="BE277" i="1" a="1"/>
  <c r="BE277" i="1" s="1"/>
  <c r="BB277" i="1" a="1"/>
  <c r="BB277" i="1" s="1"/>
  <c r="BD277" i="1" a="1"/>
  <c r="BD277" i="1" s="1"/>
  <c r="BD275" i="1" a="1"/>
  <c r="BD275" i="1" s="1"/>
  <c r="BA275" i="1" a="1"/>
  <c r="BA275" i="1" s="1"/>
  <c r="BE275" i="1" a="1"/>
  <c r="BE275" i="1" s="1"/>
  <c r="CB262" i="1"/>
  <c r="AY262" i="1"/>
  <c r="AY259" i="1"/>
  <c r="CB259" i="1"/>
  <c r="BB325" i="1" a="1"/>
  <c r="BB325" i="1" s="1"/>
  <c r="BS324" i="1" a="1"/>
  <c r="BS324" i="1" s="1"/>
  <c r="BO324" i="1" a="1"/>
  <c r="BO324" i="1" s="1"/>
  <c r="BD321" i="1" a="1"/>
  <c r="BD321" i="1" s="1"/>
  <c r="BC319" i="1" a="1"/>
  <c r="BC319" i="1" s="1"/>
  <c r="BP318" i="1" a="1"/>
  <c r="BP318" i="1" s="1"/>
  <c r="CL317" i="1" a="1"/>
  <c r="CL317" i="1" s="1"/>
  <c r="BB317" i="1" a="1"/>
  <c r="BB317" i="1" s="1"/>
  <c r="BS316" i="1" a="1"/>
  <c r="BS316" i="1" s="1"/>
  <c r="BO316" i="1" a="1"/>
  <c r="BO316" i="1" s="1"/>
  <c r="CB315" i="1"/>
  <c r="BE315" i="1" a="1"/>
  <c r="BE315" i="1" s="1"/>
  <c r="BA315" i="1" a="1"/>
  <c r="BA315" i="1" s="1"/>
  <c r="BR314" i="1" a="1"/>
  <c r="BR314" i="1" s="1"/>
  <c r="CN313" i="1" a="1"/>
  <c r="CN313" i="1" s="1"/>
  <c r="BC311" i="1" a="1"/>
  <c r="BC311" i="1" s="1"/>
  <c r="BP310" i="1" a="1"/>
  <c r="BP310" i="1" s="1"/>
  <c r="BB309" i="1" a="1"/>
  <c r="BB309" i="1" s="1"/>
  <c r="BE307" i="1" a="1"/>
  <c r="BE307" i="1" s="1"/>
  <c r="BA307" i="1" a="1"/>
  <c r="BA307" i="1" s="1"/>
  <c r="BC303" i="1" a="1"/>
  <c r="BC303" i="1" s="1"/>
  <c r="BB301" i="1" a="1"/>
  <c r="BB301" i="1" s="1"/>
  <c r="BE299" i="1" a="1"/>
  <c r="BE299" i="1" s="1"/>
  <c r="BA299" i="1" a="1"/>
  <c r="BA299" i="1" s="1"/>
  <c r="BL296" i="1"/>
  <c r="BB295" i="1" a="1"/>
  <c r="BB295" i="1" s="1"/>
  <c r="BA295" i="1" a="1"/>
  <c r="BA295" i="1" s="1"/>
  <c r="BQ294" i="1" a="1"/>
  <c r="BQ294" i="1" s="1"/>
  <c r="AZ292" i="1"/>
  <c r="BD291" i="1" a="1"/>
  <c r="BD291" i="1" s="1"/>
  <c r="BC291" i="1" a="1"/>
  <c r="BC291" i="1" s="1"/>
  <c r="BL291" i="1"/>
  <c r="CN290" i="1" a="1"/>
  <c r="CN290" i="1" s="1"/>
  <c r="AY289" i="1"/>
  <c r="CN288" i="1" a="1"/>
  <c r="CN288" i="1" s="1"/>
  <c r="CK288" i="1" a="1"/>
  <c r="CK288" i="1" s="1"/>
  <c r="AY283" i="1"/>
  <c r="CB283" i="1"/>
  <c r="BO279" i="1" a="1"/>
  <c r="BO279" i="1" s="1"/>
  <c r="BS279" i="1" a="1"/>
  <c r="BS279" i="1" s="1"/>
  <c r="BP279" i="1" a="1"/>
  <c r="BP279" i="1" s="1"/>
  <c r="BQ279" i="1" a="1"/>
  <c r="BQ279" i="1" s="1"/>
  <c r="BR279" i="1" a="1"/>
  <c r="BR279" i="1" s="1"/>
  <c r="CB278" i="1"/>
  <c r="AY278" i="1"/>
  <c r="AY269" i="1"/>
  <c r="CB269" i="1"/>
  <c r="BP265" i="1" a="1"/>
  <c r="BP265" i="1" s="1"/>
  <c r="BQ265" i="1" a="1"/>
  <c r="BQ265" i="1" s="1"/>
  <c r="BR265" i="1" a="1"/>
  <c r="BR265" i="1" s="1"/>
  <c r="BO265" i="1" a="1"/>
  <c r="BO265" i="1" s="1"/>
  <c r="BS265" i="1" a="1"/>
  <c r="BS265" i="1" s="1"/>
  <c r="BL265" i="1"/>
  <c r="BD261" i="1" a="1"/>
  <c r="BD261" i="1" s="1"/>
  <c r="BA261" i="1" a="1"/>
  <c r="BA261" i="1" s="1"/>
  <c r="BE261" i="1" a="1"/>
  <c r="BE261" i="1" s="1"/>
  <c r="BB261" i="1" a="1"/>
  <c r="BB261" i="1" s="1"/>
  <c r="BB257" i="1" a="1"/>
  <c r="BB257" i="1" s="1"/>
  <c r="BC257" i="1" a="1"/>
  <c r="BC257" i="1" s="1"/>
  <c r="BD257" i="1" a="1"/>
  <c r="BD257" i="1" s="1"/>
  <c r="BE257" i="1" a="1"/>
  <c r="BE257" i="1" s="1"/>
  <c r="BS325" i="1" a="1"/>
  <c r="BS325" i="1" s="1"/>
  <c r="BD322" i="1" a="1"/>
  <c r="BD322" i="1" s="1"/>
  <c r="BB318" i="1" a="1"/>
  <c r="BB318" i="1" s="1"/>
  <c r="BS317" i="1" a="1"/>
  <c r="BS317" i="1" s="1"/>
  <c r="BL314" i="1"/>
  <c r="BD314" i="1" a="1"/>
  <c r="BD314" i="1" s="1"/>
  <c r="BP311" i="1" a="1"/>
  <c r="BP311" i="1" s="1"/>
  <c r="CL310" i="1" a="1"/>
  <c r="CL310" i="1" s="1"/>
  <c r="CA310" i="1" s="1"/>
  <c r="AX310" i="1" s="1"/>
  <c r="AZ310" i="1" s="1"/>
  <c r="BS309" i="1" a="1"/>
  <c r="BS309" i="1" s="1"/>
  <c r="CB308" i="1"/>
  <c r="BR307" i="1" a="1"/>
  <c r="BR307" i="1" s="1"/>
  <c r="CN306" i="1" a="1"/>
  <c r="CN306" i="1" s="1"/>
  <c r="BD306" i="1" a="1"/>
  <c r="BD306" i="1" s="1"/>
  <c r="BQ305" i="1" a="1"/>
  <c r="BQ305" i="1" s="1"/>
  <c r="BP303" i="1" a="1"/>
  <c r="BP303" i="1" s="1"/>
  <c r="CL302" i="1" a="1"/>
  <c r="CL302" i="1" s="1"/>
  <c r="BS301" i="1" a="1"/>
  <c r="BS301" i="1" s="1"/>
  <c r="CB300" i="1"/>
  <c r="BR299" i="1" a="1"/>
  <c r="BR299" i="1" s="1"/>
  <c r="CN298" i="1" a="1"/>
  <c r="CN298" i="1" s="1"/>
  <c r="BD298" i="1" a="1"/>
  <c r="BD298" i="1" s="1"/>
  <c r="BQ297" i="1" a="1"/>
  <c r="BQ297" i="1" s="1"/>
  <c r="CM296" i="1" a="1"/>
  <c r="CM296" i="1" s="1"/>
  <c r="BD296" i="1" a="1"/>
  <c r="BD296" i="1" s="1"/>
  <c r="BA296" i="1" a="1"/>
  <c r="BA296" i="1" s="1"/>
  <c r="BR295" i="1" a="1"/>
  <c r="BR295" i="1" s="1"/>
  <c r="CL294" i="1" a="1"/>
  <c r="CL294" i="1" s="1"/>
  <c r="BP294" i="1" a="1"/>
  <c r="BP294" i="1" s="1"/>
  <c r="BC293" i="1" a="1"/>
  <c r="BC293" i="1" s="1"/>
  <c r="BR292" i="1" a="1"/>
  <c r="BR292" i="1" s="1"/>
  <c r="BB291" i="1" a="1"/>
  <c r="BB291" i="1" s="1"/>
  <c r="CM290" i="1" a="1"/>
  <c r="CM290" i="1" s="1"/>
  <c r="BQ287" i="1" a="1"/>
  <c r="BQ287" i="1" s="1"/>
  <c r="BR287" i="1" a="1"/>
  <c r="BR287" i="1" s="1"/>
  <c r="BL286" i="1"/>
  <c r="CA284" i="1"/>
  <c r="BM282" i="1"/>
  <c r="CL280" i="1" a="1"/>
  <c r="CL280" i="1" s="1"/>
  <c r="CM280" i="1" a="1"/>
  <c r="CM280" i="1" s="1"/>
  <c r="CN280" i="1" a="1"/>
  <c r="CN280" i="1" s="1"/>
  <c r="CK280" i="1" a="1"/>
  <c r="CK280" i="1" s="1"/>
  <c r="AY277" i="1"/>
  <c r="AY275" i="1"/>
  <c r="CB275" i="1"/>
  <c r="BP273" i="1" a="1"/>
  <c r="BP273" i="1" s="1"/>
  <c r="BQ273" i="1" a="1"/>
  <c r="BQ273" i="1" s="1"/>
  <c r="BR273" i="1" a="1"/>
  <c r="BR273" i="1" s="1"/>
  <c r="BO273" i="1" a="1"/>
  <c r="BO273" i="1" s="1"/>
  <c r="BS273" i="1" a="1"/>
  <c r="BS273" i="1" s="1"/>
  <c r="AY264" i="1"/>
  <c r="CB264" i="1"/>
  <c r="BL258" i="1"/>
  <c r="BE325" i="1" a="1"/>
  <c r="BE325" i="1" s="1"/>
  <c r="BS318" i="1" a="1"/>
  <c r="BS318" i="1" s="1"/>
  <c r="BE317" i="1" a="1"/>
  <c r="BE317" i="1" s="1"/>
  <c r="BL315" i="1"/>
  <c r="BS310" i="1" a="1"/>
  <c r="BS310" i="1" s="1"/>
  <c r="BE309" i="1" a="1"/>
  <c r="BE309" i="1" s="1"/>
  <c r="BM308" i="1"/>
  <c r="BL307" i="1"/>
  <c r="BS302" i="1" a="1"/>
  <c r="BS302" i="1" s="1"/>
  <c r="BE301" i="1" a="1"/>
  <c r="BE301" i="1" s="1"/>
  <c r="BM300" i="1"/>
  <c r="BL299" i="1"/>
  <c r="BE296" i="1" a="1"/>
  <c r="BE296" i="1" s="1"/>
  <c r="BE295" i="1" a="1"/>
  <c r="BE295" i="1" s="1"/>
  <c r="CK294" i="1" a="1"/>
  <c r="CK294" i="1" s="1"/>
  <c r="BB293" i="1" a="1"/>
  <c r="BB293" i="1" s="1"/>
  <c r="BA291" i="1" a="1"/>
  <c r="BA291" i="1" s="1"/>
  <c r="AY290" i="1"/>
  <c r="BB287" i="1" a="1"/>
  <c r="BB287" i="1" s="1"/>
  <c r="CL286" i="1" a="1"/>
  <c r="CL286" i="1" s="1"/>
  <c r="CB286" i="1"/>
  <c r="AY272" i="1"/>
  <c r="CB272" i="1"/>
  <c r="CB270" i="1"/>
  <c r="AY270" i="1"/>
  <c r="AY267" i="1"/>
  <c r="CB267" i="1"/>
  <c r="AY261" i="1"/>
  <c r="CB261" i="1"/>
  <c r="BE318" i="1" a="1"/>
  <c r="BE318" i="1" s="1"/>
  <c r="BS311" i="1" a="1"/>
  <c r="BS311" i="1" s="1"/>
  <c r="BS303" i="1" a="1"/>
  <c r="BS303" i="1" s="1"/>
  <c r="BD288" i="1" a="1"/>
  <c r="BD288" i="1" s="1"/>
  <c r="BA288" i="1" a="1"/>
  <c r="BA288" i="1" s="1"/>
  <c r="BE288" i="1" a="1"/>
  <c r="BE288" i="1" s="1"/>
  <c r="BC288" i="1" a="1"/>
  <c r="BC288" i="1" s="1"/>
  <c r="BP287" i="1" a="1"/>
  <c r="BP287" i="1" s="1"/>
  <c r="CK286" i="1" a="1"/>
  <c r="CK286" i="1" s="1"/>
  <c r="AY285" i="1"/>
  <c r="BC283" i="1" a="1"/>
  <c r="BC283" i="1" s="1"/>
  <c r="BL281" i="1"/>
  <c r="CA279" i="1"/>
  <c r="AX279" i="1" s="1"/>
  <c r="AZ279" i="1" s="1"/>
  <c r="CK278" i="1" a="1"/>
  <c r="CK278" i="1" s="1"/>
  <c r="CL278" i="1" a="1"/>
  <c r="CL278" i="1" s="1"/>
  <c r="CM278" i="1" a="1"/>
  <c r="CM278" i="1" s="1"/>
  <c r="CN278" i="1" a="1"/>
  <c r="CN278" i="1" s="1"/>
  <c r="CA275" i="1"/>
  <c r="AY274" i="1"/>
  <c r="CB274" i="1"/>
  <c r="BO271" i="1" a="1"/>
  <c r="BO271" i="1" s="1"/>
  <c r="BS271" i="1" a="1"/>
  <c r="BS271" i="1" s="1"/>
  <c r="BP271" i="1" a="1"/>
  <c r="BP271" i="1" s="1"/>
  <c r="BQ271" i="1" a="1"/>
  <c r="BQ271" i="1" s="1"/>
  <c r="BR271" i="1" a="1"/>
  <c r="BR271" i="1" s="1"/>
  <c r="AY266" i="1"/>
  <c r="CB266" i="1"/>
  <c r="CA260" i="1"/>
  <c r="AX260" i="1" s="1"/>
  <c r="AZ260" i="1" s="1"/>
  <c r="BA257" i="1" a="1"/>
  <c r="BA257" i="1" s="1"/>
  <c r="BC292" i="1" a="1"/>
  <c r="BC292" i="1" s="1"/>
  <c r="BC284" i="1" a="1"/>
  <c r="BC284" i="1" s="1"/>
  <c r="BP283" i="1" a="1"/>
  <c r="BP283" i="1" s="1"/>
  <c r="CL282" i="1" a="1"/>
  <c r="CL282" i="1" s="1"/>
  <c r="BB282" i="1" a="1"/>
  <c r="BB282" i="1" s="1"/>
  <c r="BE280" i="1" a="1"/>
  <c r="BE280" i="1" s="1"/>
  <c r="BA280" i="1" a="1"/>
  <c r="BA280" i="1" s="1"/>
  <c r="BL278" i="1"/>
  <c r="BC276" i="1" a="1"/>
  <c r="BC276" i="1" s="1"/>
  <c r="BP275" i="1" a="1"/>
  <c r="BP275" i="1" s="1"/>
  <c r="CL274" i="1" a="1"/>
  <c r="CL274" i="1" s="1"/>
  <c r="BB274" i="1" a="1"/>
  <c r="BB274" i="1" s="1"/>
  <c r="BE272" i="1" a="1"/>
  <c r="BE272" i="1" s="1"/>
  <c r="BA272" i="1" a="1"/>
  <c r="BA272" i="1" s="1"/>
  <c r="CN270" i="1" a="1"/>
  <c r="CN270" i="1" s="1"/>
  <c r="BL270" i="1"/>
  <c r="BC268" i="1" a="1"/>
  <c r="BC268" i="1" s="1"/>
  <c r="BP267" i="1" a="1"/>
  <c r="BP267" i="1" s="1"/>
  <c r="CL266" i="1" a="1"/>
  <c r="CL266" i="1" s="1"/>
  <c r="BB266" i="1" a="1"/>
  <c r="BB266" i="1" s="1"/>
  <c r="BE264" i="1" a="1"/>
  <c r="BE264" i="1" s="1"/>
  <c r="BA264" i="1" a="1"/>
  <c r="BA264" i="1" s="1"/>
  <c r="BR263" i="1" a="1"/>
  <c r="BR263" i="1" s="1"/>
  <c r="CN262" i="1" a="1"/>
  <c r="CN262" i="1" s="1"/>
  <c r="BL262" i="1"/>
  <c r="BC260" i="1" a="1"/>
  <c r="BC260" i="1" s="1"/>
  <c r="BS259" i="1" a="1"/>
  <c r="BS259" i="1" s="1"/>
  <c r="BD259" i="1" a="1"/>
  <c r="BD259" i="1" s="1"/>
  <c r="BS257" i="1" a="1"/>
  <c r="BS257" i="1" s="1"/>
  <c r="BA256" i="1" a="1"/>
  <c r="BA256" i="1" s="1"/>
  <c r="BE256" i="1" a="1"/>
  <c r="BE256" i="1" s="1"/>
  <c r="BB256" i="1" a="1"/>
  <c r="BB256" i="1" s="1"/>
  <c r="BR255" i="1" a="1"/>
  <c r="BR255" i="1" s="1"/>
  <c r="BP255" i="1" a="1"/>
  <c r="BP255" i="1" s="1"/>
  <c r="BS255" i="1" a="1"/>
  <c r="BS255" i="1" s="1"/>
  <c r="BO255" i="1" a="1"/>
  <c r="BO255" i="1" s="1"/>
  <c r="BO247" i="1" a="1"/>
  <c r="BO247" i="1" s="1"/>
  <c r="BS247" i="1" a="1"/>
  <c r="BS247" i="1" s="1"/>
  <c r="BP247" i="1" a="1"/>
  <c r="BP247" i="1" s="1"/>
  <c r="BQ247" i="1" a="1"/>
  <c r="BQ247" i="1" s="1"/>
  <c r="BR247" i="1" a="1"/>
  <c r="BR247" i="1" s="1"/>
  <c r="BL288" i="1"/>
  <c r="BS283" i="1" a="1"/>
  <c r="BS283" i="1" s="1"/>
  <c r="BO283" i="1" a="1"/>
  <c r="BO283" i="1" s="1"/>
  <c r="CK282" i="1" a="1"/>
  <c r="CK282" i="1" s="1"/>
  <c r="BE282" i="1" a="1"/>
  <c r="BE282" i="1" s="1"/>
  <c r="BA282" i="1" a="1"/>
  <c r="BA282" i="1" s="1"/>
  <c r="BL280" i="1"/>
  <c r="BD280" i="1" a="1"/>
  <c r="BD280" i="1" s="1"/>
  <c r="BS275" i="1" a="1"/>
  <c r="BS275" i="1" s="1"/>
  <c r="BO275" i="1" a="1"/>
  <c r="BO275" i="1" s="1"/>
  <c r="CK274" i="1" a="1"/>
  <c r="CK274" i="1" s="1"/>
  <c r="BE274" i="1" a="1"/>
  <c r="BE274" i="1" s="1"/>
  <c r="BA274" i="1" a="1"/>
  <c r="BA274" i="1" s="1"/>
  <c r="BL272" i="1"/>
  <c r="BD272" i="1" a="1"/>
  <c r="BD272" i="1" s="1"/>
  <c r="CM270" i="1" a="1"/>
  <c r="CM270" i="1" s="1"/>
  <c r="BS267" i="1" a="1"/>
  <c r="BS267" i="1" s="1"/>
  <c r="BO267" i="1" a="1"/>
  <c r="BO267" i="1" s="1"/>
  <c r="CK266" i="1" a="1"/>
  <c r="CK266" i="1" s="1"/>
  <c r="BE266" i="1" a="1"/>
  <c r="BE266" i="1" s="1"/>
  <c r="BA266" i="1" a="1"/>
  <c r="BA266" i="1" s="1"/>
  <c r="BL264" i="1"/>
  <c r="BD264" i="1" a="1"/>
  <c r="BD264" i="1" s="1"/>
  <c r="BQ263" i="1" a="1"/>
  <c r="BQ263" i="1" s="1"/>
  <c r="CM262" i="1" a="1"/>
  <c r="CM262" i="1" s="1"/>
  <c r="BB260" i="1" a="1"/>
  <c r="BB260" i="1" s="1"/>
  <c r="BR257" i="1" a="1"/>
  <c r="BR257" i="1" s="1"/>
  <c r="CM256" i="1" a="1"/>
  <c r="CM256" i="1" s="1"/>
  <c r="CA256" i="1" s="1"/>
  <c r="BC256" i="1" a="1"/>
  <c r="BC256" i="1" s="1"/>
  <c r="BL247" i="1"/>
  <c r="BC279" i="1" a="1"/>
  <c r="BC279" i="1" s="1"/>
  <c r="BP278" i="1" a="1"/>
  <c r="BP278" i="1" s="1"/>
  <c r="CL277" i="1" a="1"/>
  <c r="CL277" i="1" s="1"/>
  <c r="CA277" i="1" s="1"/>
  <c r="BC271" i="1" a="1"/>
  <c r="BC271" i="1" s="1"/>
  <c r="BP270" i="1" a="1"/>
  <c r="BP270" i="1" s="1"/>
  <c r="CL269" i="1" a="1"/>
  <c r="CL269" i="1" s="1"/>
  <c r="CA269" i="1" s="1"/>
  <c r="BE267" i="1" a="1"/>
  <c r="BE267" i="1" s="1"/>
  <c r="BA267" i="1" a="1"/>
  <c r="BA267" i="1" s="1"/>
  <c r="BC263" i="1" a="1"/>
  <c r="BC263" i="1" s="1"/>
  <c r="BP262" i="1" a="1"/>
  <c r="BP262" i="1" s="1"/>
  <c r="CL261" i="1" a="1"/>
  <c r="CL261" i="1" s="1"/>
  <c r="BQ259" i="1" a="1"/>
  <c r="BQ259" i="1" s="1"/>
  <c r="BB259" i="1" a="1"/>
  <c r="BB259" i="1" s="1"/>
  <c r="CM257" i="1" a="1"/>
  <c r="CM257" i="1" s="1"/>
  <c r="BM255" i="1"/>
  <c r="AY247" i="1"/>
  <c r="CB247" i="1"/>
  <c r="BD282" i="1" a="1"/>
  <c r="BD282" i="1" s="1"/>
  <c r="BD274" i="1" a="1"/>
  <c r="BD274" i="1" s="1"/>
  <c r="CL270" i="1" a="1"/>
  <c r="CL270" i="1" s="1"/>
  <c r="BD266" i="1" a="1"/>
  <c r="BD266" i="1" s="1"/>
  <c r="BE260" i="1" a="1"/>
  <c r="BE260" i="1" s="1"/>
  <c r="BP256" i="1" a="1"/>
  <c r="BP256" i="1" s="1"/>
  <c r="CN254" i="1" a="1"/>
  <c r="CN254" i="1" s="1"/>
  <c r="CL254" i="1" a="1"/>
  <c r="CL254" i="1" s="1"/>
  <c r="CM254" i="1" a="1"/>
  <c r="CM254" i="1" s="1"/>
  <c r="BD249" i="1" a="1"/>
  <c r="BD249" i="1" s="1"/>
  <c r="BA249" i="1" a="1"/>
  <c r="BA249" i="1" s="1"/>
  <c r="BB249" i="1" a="1"/>
  <c r="BB249" i="1" s="1"/>
  <c r="BE249" i="1" a="1"/>
  <c r="BE249" i="1" s="1"/>
  <c r="BL283" i="1"/>
  <c r="BS278" i="1" a="1"/>
  <c r="BS278" i="1" s="1"/>
  <c r="BL275" i="1"/>
  <c r="BS270" i="1" a="1"/>
  <c r="BS270" i="1" s="1"/>
  <c r="BL267" i="1"/>
  <c r="BD267" i="1" a="1"/>
  <c r="BD267" i="1" s="1"/>
  <c r="BB263" i="1" a="1"/>
  <c r="BB263" i="1" s="1"/>
  <c r="BS262" i="1" a="1"/>
  <c r="BS262" i="1" s="1"/>
  <c r="BO262" i="1" a="1"/>
  <c r="BO262" i="1" s="1"/>
  <c r="CK261" i="1" a="1"/>
  <c r="CK261" i="1" s="1"/>
  <c r="BP259" i="1" a="1"/>
  <c r="BP259" i="1" s="1"/>
  <c r="BA259" i="1" a="1"/>
  <c r="BA259" i="1" s="1"/>
  <c r="CL258" i="1" a="1"/>
  <c r="CL258" i="1" s="1"/>
  <c r="AY258" i="1"/>
  <c r="CK257" i="1" a="1"/>
  <c r="CK257" i="1" s="1"/>
  <c r="BP249" i="1" a="1"/>
  <c r="BP249" i="1" s="1"/>
  <c r="BQ249" i="1" a="1"/>
  <c r="BQ249" i="1" s="1"/>
  <c r="BR249" i="1" a="1"/>
  <c r="BR249" i="1" s="1"/>
  <c r="BO249" i="1" a="1"/>
  <c r="BO249" i="1" s="1"/>
  <c r="BS249" i="1" a="1"/>
  <c r="BS249" i="1" s="1"/>
  <c r="AY242" i="1"/>
  <c r="CB242" i="1"/>
  <c r="BQ256" i="1" a="1"/>
  <c r="BQ256" i="1" s="1"/>
  <c r="BS256" i="1" a="1"/>
  <c r="BS256" i="1" s="1"/>
  <c r="BO256" i="1" a="1"/>
  <c r="BO256" i="1" s="1"/>
  <c r="BC249" i="1" a="1"/>
  <c r="BC249" i="1" s="1"/>
  <c r="CK246" i="1" a="1"/>
  <c r="CK246" i="1" s="1"/>
  <c r="CL246" i="1" a="1"/>
  <c r="CL246" i="1" s="1"/>
  <c r="CM246" i="1" a="1"/>
  <c r="CM246" i="1" s="1"/>
  <c r="CN246" i="1" a="1"/>
  <c r="CN246" i="1" s="1"/>
  <c r="BE263" i="1" a="1"/>
  <c r="BE263" i="1" s="1"/>
  <c r="BO259" i="1" a="1"/>
  <c r="BO259" i="1" s="1"/>
  <c r="BP257" i="1" a="1"/>
  <c r="BP257" i="1" s="1"/>
  <c r="BD254" i="1" a="1"/>
  <c r="BD254" i="1" s="1"/>
  <c r="BB254" i="1" a="1"/>
  <c r="BB254" i="1" s="1"/>
  <c r="BC254" i="1" a="1"/>
  <c r="BC254" i="1" s="1"/>
  <c r="BA254" i="1" a="1"/>
  <c r="BA254" i="1" s="1"/>
  <c r="BQ253" i="1" a="1"/>
  <c r="BQ253" i="1" s="1"/>
  <c r="BS253" i="1" a="1"/>
  <c r="BS253" i="1" s="1"/>
  <c r="BO253" i="1" a="1"/>
  <c r="BO253" i="1" s="1"/>
  <c r="BP253" i="1" a="1"/>
  <c r="BP253" i="1" s="1"/>
  <c r="BR245" i="1" a="1"/>
  <c r="BR245" i="1" s="1"/>
  <c r="BO245" i="1" a="1"/>
  <c r="BO245" i="1" s="1"/>
  <c r="BS245" i="1" a="1"/>
  <c r="BS245" i="1" s="1"/>
  <c r="BP245" i="1" a="1"/>
  <c r="BP245" i="1" s="1"/>
  <c r="BQ245" i="1" a="1"/>
  <c r="BQ245" i="1" s="1"/>
  <c r="BE253" i="1" a="1"/>
  <c r="BE253" i="1" s="1"/>
  <c r="CK252" i="1" a="1"/>
  <c r="CK252" i="1" s="1"/>
  <c r="CM251" i="1" a="1"/>
  <c r="CM251" i="1" s="1"/>
  <c r="AY248" i="1"/>
  <c r="CB248" i="1"/>
  <c r="BC245" i="1" a="1"/>
  <c r="BC245" i="1" s="1"/>
  <c r="AY243" i="1"/>
  <c r="CB243" i="1"/>
  <c r="BP241" i="1" a="1"/>
  <c r="BP241" i="1" s="1"/>
  <c r="BQ241" i="1" a="1"/>
  <c r="BQ241" i="1" s="1"/>
  <c r="BR241" i="1" a="1"/>
  <c r="BR241" i="1" s="1"/>
  <c r="BO241" i="1" a="1"/>
  <c r="BO241" i="1" s="1"/>
  <c r="BS241" i="1" a="1"/>
  <c r="BS241" i="1" s="1"/>
  <c r="BM234" i="1"/>
  <c r="BL233" i="1"/>
  <c r="AY231" i="1"/>
  <c r="BM226" i="1"/>
  <c r="CA223" i="1"/>
  <c r="AX223" i="1" s="1"/>
  <c r="AY221" i="1"/>
  <c r="CB221" i="1"/>
  <c r="CL251" i="1" a="1"/>
  <c r="CL251" i="1" s="1"/>
  <c r="CA247" i="1"/>
  <c r="AX247" i="1" s="1"/>
  <c r="CL240" i="1" a="1"/>
  <c r="CL240" i="1" s="1"/>
  <c r="CM240" i="1" a="1"/>
  <c r="CM240" i="1" s="1"/>
  <c r="CN240" i="1" a="1"/>
  <c r="CN240" i="1" s="1"/>
  <c r="CK240" i="1" a="1"/>
  <c r="CK240" i="1" s="1"/>
  <c r="BD229" i="1" a="1"/>
  <c r="BD229" i="1" s="1"/>
  <c r="BA229" i="1" a="1"/>
  <c r="BA229" i="1" s="1"/>
  <c r="BE229" i="1" a="1"/>
  <c r="BE229" i="1" s="1"/>
  <c r="BB229" i="1" a="1"/>
  <c r="BB229" i="1" s="1"/>
  <c r="CB222" i="1"/>
  <c r="BY222" i="1" s="1"/>
  <c r="AY222" i="1"/>
  <c r="BO252" i="1" a="1"/>
  <c r="BO252" i="1" s="1"/>
  <c r="BS252" i="1" a="1"/>
  <c r="BS252" i="1" s="1"/>
  <c r="BL249" i="1"/>
  <c r="CL248" i="1" a="1"/>
  <c r="CL248" i="1" s="1"/>
  <c r="CM248" i="1" a="1"/>
  <c r="CM248" i="1" s="1"/>
  <c r="CN248" i="1" a="1"/>
  <c r="CN248" i="1" s="1"/>
  <c r="CK248" i="1" a="1"/>
  <c r="CK248" i="1" s="1"/>
  <c r="BD237" i="1" a="1"/>
  <c r="BD237" i="1" s="1"/>
  <c r="BA237" i="1" a="1"/>
  <c r="BA237" i="1" s="1"/>
  <c r="BE237" i="1" a="1"/>
  <c r="BE237" i="1" s="1"/>
  <c r="BB237" i="1" a="1"/>
  <c r="BB237" i="1" s="1"/>
  <c r="AY227" i="1"/>
  <c r="CB227" i="1"/>
  <c r="BB245" i="1" a="1"/>
  <c r="BB245" i="1" s="1"/>
  <c r="AY244" i="1"/>
  <c r="CB244" i="1"/>
  <c r="CA241" i="1"/>
  <c r="AY235" i="1"/>
  <c r="CB235" i="1"/>
  <c r="BP233" i="1" a="1"/>
  <c r="BP233" i="1" s="1"/>
  <c r="BQ233" i="1" a="1"/>
  <c r="BQ233" i="1" s="1"/>
  <c r="BR233" i="1" a="1"/>
  <c r="BR233" i="1" s="1"/>
  <c r="BO233" i="1" a="1"/>
  <c r="BO233" i="1" s="1"/>
  <c r="BS233" i="1" a="1"/>
  <c r="BS233" i="1" s="1"/>
  <c r="BP225" i="1" a="1"/>
  <c r="BP225" i="1" s="1"/>
  <c r="BQ225" i="1" a="1"/>
  <c r="BQ225" i="1" s="1"/>
  <c r="BR225" i="1" a="1"/>
  <c r="BR225" i="1" s="1"/>
  <c r="BO225" i="1" a="1"/>
  <c r="BO225" i="1" s="1"/>
  <c r="BS225" i="1" a="1"/>
  <c r="BS225" i="1" s="1"/>
  <c r="CL232" i="1" a="1"/>
  <c r="CL232" i="1" s="1"/>
  <c r="CM232" i="1" a="1"/>
  <c r="CM232" i="1" s="1"/>
  <c r="CN232" i="1" a="1"/>
  <c r="CN232" i="1" s="1"/>
  <c r="CK232" i="1" a="1"/>
  <c r="CK232" i="1" s="1"/>
  <c r="BP254" i="1" a="1"/>
  <c r="BP254" i="1" s="1"/>
  <c r="BO254" i="1" a="1"/>
  <c r="BO254" i="1" s="1"/>
  <c r="BA251" i="1" a="1"/>
  <c r="BA251" i="1" s="1"/>
  <c r="BE251" i="1" a="1"/>
  <c r="BE251" i="1" s="1"/>
  <c r="CB246" i="1"/>
  <c r="AY246" i="1"/>
  <c r="BM242" i="1"/>
  <c r="BL241" i="1"/>
  <c r="CB233" i="1"/>
  <c r="CA231" i="1"/>
  <c r="AX231" i="1" s="1"/>
  <c r="AY228" i="1"/>
  <c r="CB228" i="1"/>
  <c r="CB225" i="1"/>
  <c r="BL254" i="1"/>
  <c r="CN253" i="1" a="1"/>
  <c r="CN253" i="1" s="1"/>
  <c r="CA253" i="1" s="1"/>
  <c r="BB253" i="1" a="1"/>
  <c r="BB253" i="1" s="1"/>
  <c r="BA253" i="1" a="1"/>
  <c r="BA253" i="1" s="1"/>
  <c r="BQ252" i="1" a="1"/>
  <c r="BQ252" i="1" s="1"/>
  <c r="BE245" i="1" a="1"/>
  <c r="BE245" i="1" s="1"/>
  <c r="CA237" i="1"/>
  <c r="AX237" i="1" s="1"/>
  <c r="AZ237" i="1" s="1"/>
  <c r="BC237" i="1" a="1"/>
  <c r="BC237" i="1" s="1"/>
  <c r="AY236" i="1"/>
  <c r="CB236" i="1"/>
  <c r="AY226" i="1"/>
  <c r="CB226" i="1"/>
  <c r="CA225" i="1"/>
  <c r="CB223" i="1"/>
  <c r="AY223" i="1"/>
  <c r="CA234" i="1"/>
  <c r="AY234" i="1"/>
  <c r="CB234" i="1"/>
  <c r="BB250" i="1" a="1"/>
  <c r="BB250" i="1" s="1"/>
  <c r="BE248" i="1" a="1"/>
  <c r="BE248" i="1" s="1"/>
  <c r="BA248" i="1" a="1"/>
  <c r="BA248" i="1" s="1"/>
  <c r="BL246" i="1"/>
  <c r="BD246" i="1" a="1"/>
  <c r="BD246" i="1" s="1"/>
  <c r="CM244" i="1" a="1"/>
  <c r="CM244" i="1" s="1"/>
  <c r="BB242" i="1" a="1"/>
  <c r="BB242" i="1" s="1"/>
  <c r="CB240" i="1"/>
  <c r="BE240" i="1" a="1"/>
  <c r="BE240" i="1" s="1"/>
  <c r="BA240" i="1" a="1"/>
  <c r="BA240" i="1" s="1"/>
  <c r="BR239" i="1" a="1"/>
  <c r="BR239" i="1" s="1"/>
  <c r="CN238" i="1" a="1"/>
  <c r="CN238" i="1" s="1"/>
  <c r="BL238" i="1"/>
  <c r="BD238" i="1" a="1"/>
  <c r="BD238" i="1" s="1"/>
  <c r="AY238" i="1"/>
  <c r="BQ237" i="1" a="1"/>
  <c r="BQ237" i="1" s="1"/>
  <c r="CM236" i="1" a="1"/>
  <c r="CM236" i="1" s="1"/>
  <c r="BB234" i="1" a="1"/>
  <c r="BB234" i="1" s="1"/>
  <c r="CB232" i="1"/>
  <c r="BE232" i="1" a="1"/>
  <c r="BE232" i="1" s="1"/>
  <c r="BA232" i="1" a="1"/>
  <c r="BA232" i="1" s="1"/>
  <c r="BR231" i="1" a="1"/>
  <c r="BR231" i="1" s="1"/>
  <c r="CN230" i="1" a="1"/>
  <c r="CN230" i="1" s="1"/>
  <c r="BL230" i="1"/>
  <c r="BD230" i="1" a="1"/>
  <c r="BD230" i="1" s="1"/>
  <c r="AY230" i="1"/>
  <c r="BQ229" i="1" a="1"/>
  <c r="BQ229" i="1" s="1"/>
  <c r="CM228" i="1" a="1"/>
  <c r="CM228" i="1" s="1"/>
  <c r="BB226" i="1" a="1"/>
  <c r="BB226" i="1" s="1"/>
  <c r="CK224" i="1" a="1"/>
  <c r="CK224" i="1" s="1"/>
  <c r="CB224" i="1"/>
  <c r="BE224" i="1" a="1"/>
  <c r="BE224" i="1" s="1"/>
  <c r="BA224" i="1" a="1"/>
  <c r="BA224" i="1" s="1"/>
  <c r="BR223" i="1" a="1"/>
  <c r="BR223" i="1" s="1"/>
  <c r="BM223" i="1"/>
  <c r="BE221" i="1" a="1"/>
  <c r="BE221" i="1" s="1"/>
  <c r="CK220" i="1" a="1"/>
  <c r="CK220" i="1" s="1"/>
  <c r="CB220" i="1"/>
  <c r="CB219" i="1"/>
  <c r="BL219" i="1"/>
  <c r="BD218" i="1" a="1"/>
  <c r="BD218" i="1" s="1"/>
  <c r="CA214" i="1"/>
  <c r="BL214" i="1"/>
  <c r="BP212" i="1" a="1"/>
  <c r="BP212" i="1" s="1"/>
  <c r="BQ212" i="1" a="1"/>
  <c r="BQ212" i="1" s="1"/>
  <c r="BR212" i="1" a="1"/>
  <c r="BR212" i="1" s="1"/>
  <c r="CB211" i="1"/>
  <c r="BA210" i="1" a="1"/>
  <c r="BA210" i="1" s="1"/>
  <c r="BE210" i="1" a="1"/>
  <c r="BE210" i="1" s="1"/>
  <c r="BB210" i="1" a="1"/>
  <c r="BB210" i="1" s="1"/>
  <c r="CL205" i="1" a="1"/>
  <c r="CL205" i="1" s="1"/>
  <c r="CM205" i="1" a="1"/>
  <c r="CM205" i="1" s="1"/>
  <c r="CN205" i="1" a="1"/>
  <c r="CN205" i="1" s="1"/>
  <c r="CK205" i="1" a="1"/>
  <c r="CK205" i="1" s="1"/>
  <c r="BL199" i="1"/>
  <c r="BD186" i="1" a="1"/>
  <c r="BD186" i="1" s="1"/>
  <c r="BA186" i="1" a="1"/>
  <c r="BA186" i="1" s="1"/>
  <c r="BE186" i="1" a="1"/>
  <c r="BE186" i="1" s="1"/>
  <c r="BB186" i="1" a="1"/>
  <c r="BB186" i="1" s="1"/>
  <c r="BC186" i="1" a="1"/>
  <c r="BC186" i="1" s="1"/>
  <c r="CN216" i="1" a="1"/>
  <c r="CN216" i="1" s="1"/>
  <c r="CK216" i="1" a="1"/>
  <c r="CK216" i="1" s="1"/>
  <c r="BE250" i="1" a="1"/>
  <c r="BE250" i="1" s="1"/>
  <c r="BA250" i="1" a="1"/>
  <c r="BA250" i="1" s="1"/>
  <c r="BD248" i="1" a="1"/>
  <c r="BD248" i="1" s="1"/>
  <c r="BC246" i="1" a="1"/>
  <c r="BC246" i="1" s="1"/>
  <c r="CL244" i="1" a="1"/>
  <c r="CL244" i="1" s="1"/>
  <c r="BE242" i="1" a="1"/>
  <c r="BE242" i="1" s="1"/>
  <c r="BA242" i="1" a="1"/>
  <c r="BA242" i="1" s="1"/>
  <c r="BD240" i="1" a="1"/>
  <c r="BD240" i="1" s="1"/>
  <c r="BQ239" i="1" a="1"/>
  <c r="BQ239" i="1" s="1"/>
  <c r="CM238" i="1" a="1"/>
  <c r="CM238" i="1" s="1"/>
  <c r="BC238" i="1" a="1"/>
  <c r="BC238" i="1" s="1"/>
  <c r="BP237" i="1" a="1"/>
  <c r="BP237" i="1" s="1"/>
  <c r="CL236" i="1" a="1"/>
  <c r="CL236" i="1" s="1"/>
  <c r="BE234" i="1" a="1"/>
  <c r="BE234" i="1" s="1"/>
  <c r="BA234" i="1" a="1"/>
  <c r="BA234" i="1" s="1"/>
  <c r="BD232" i="1" a="1"/>
  <c r="BD232" i="1" s="1"/>
  <c r="BQ231" i="1" a="1"/>
  <c r="BQ231" i="1" s="1"/>
  <c r="CM230" i="1" a="1"/>
  <c r="CM230" i="1" s="1"/>
  <c r="BC230" i="1" a="1"/>
  <c r="BC230" i="1" s="1"/>
  <c r="BP229" i="1" a="1"/>
  <c r="BP229" i="1" s="1"/>
  <c r="CL228" i="1" a="1"/>
  <c r="CL228" i="1" s="1"/>
  <c r="BE226" i="1" a="1"/>
  <c r="BE226" i="1" s="1"/>
  <c r="BA226" i="1" a="1"/>
  <c r="BA226" i="1" s="1"/>
  <c r="CN224" i="1" a="1"/>
  <c r="CN224" i="1" s="1"/>
  <c r="BD224" i="1" a="1"/>
  <c r="BD224" i="1" s="1"/>
  <c r="BQ223" i="1" a="1"/>
  <c r="BQ223" i="1" s="1"/>
  <c r="BQ222" i="1" a="1"/>
  <c r="BQ222" i="1" s="1"/>
  <c r="BQ220" i="1" a="1"/>
  <c r="BQ220" i="1" s="1"/>
  <c r="CM219" i="1" a="1"/>
  <c r="CM219" i="1" s="1"/>
  <c r="CN219" i="1" a="1"/>
  <c r="CN219" i="1" s="1"/>
  <c r="BR219" i="1" a="1"/>
  <c r="BR219" i="1" s="1"/>
  <c r="CK218" i="1" a="1"/>
  <c r="CK218" i="1" s="1"/>
  <c r="CL218" i="1" a="1"/>
  <c r="CL218" i="1" s="1"/>
  <c r="CA217" i="1"/>
  <c r="BQ214" i="1" a="1"/>
  <c r="BQ214" i="1" s="1"/>
  <c r="BR214" i="1" a="1"/>
  <c r="BR214" i="1" s="1"/>
  <c r="BO214" i="1" a="1"/>
  <c r="BO214" i="1" s="1"/>
  <c r="BS214" i="1" a="1"/>
  <c r="BS214" i="1" s="1"/>
  <c r="CL211" i="1" a="1"/>
  <c r="CL211" i="1" s="1"/>
  <c r="CM211" i="1" a="1"/>
  <c r="CM211" i="1" s="1"/>
  <c r="CN211" i="1" a="1"/>
  <c r="CN211" i="1" s="1"/>
  <c r="CA209" i="1"/>
  <c r="CB206" i="1"/>
  <c r="BS244" i="1" a="1"/>
  <c r="BS244" i="1" s="1"/>
  <c r="BE243" i="1" a="1"/>
  <c r="BE243" i="1" s="1"/>
  <c r="BA243" i="1" a="1"/>
  <c r="BA243" i="1" s="1"/>
  <c r="BD241" i="1" a="1"/>
  <c r="BD241" i="1" s="1"/>
  <c r="BS236" i="1" a="1"/>
  <c r="BS236" i="1" s="1"/>
  <c r="BE235" i="1" a="1"/>
  <c r="BE235" i="1" s="1"/>
  <c r="BA235" i="1" a="1"/>
  <c r="BA235" i="1" s="1"/>
  <c r="BD233" i="1" a="1"/>
  <c r="BD233" i="1" s="1"/>
  <c r="BS228" i="1" a="1"/>
  <c r="BS228" i="1" s="1"/>
  <c r="BE227" i="1" a="1"/>
  <c r="BE227" i="1" s="1"/>
  <c r="BA227" i="1" a="1"/>
  <c r="BA227" i="1" s="1"/>
  <c r="BL225" i="1"/>
  <c r="BD225" i="1" a="1"/>
  <c r="BD225" i="1" s="1"/>
  <c r="BC223" i="1" a="1"/>
  <c r="BC223" i="1" s="1"/>
  <c r="BP222" i="1" a="1"/>
  <c r="BP222" i="1" s="1"/>
  <c r="BP221" i="1" a="1"/>
  <c r="BP221" i="1" s="1"/>
  <c r="BO221" i="1" a="1"/>
  <c r="BO221" i="1" s="1"/>
  <c r="BC221" i="1" a="1"/>
  <c r="BC221" i="1" s="1"/>
  <c r="BS220" i="1" a="1"/>
  <c r="BS220" i="1" s="1"/>
  <c r="BA215" i="1" a="1"/>
  <c r="BA215" i="1" s="1"/>
  <c r="BE215" i="1" a="1"/>
  <c r="BE215" i="1" s="1"/>
  <c r="BB215" i="1" a="1"/>
  <c r="BB215" i="1" s="1"/>
  <c r="CN210" i="1" a="1"/>
  <c r="CN210" i="1" s="1"/>
  <c r="AY207" i="1"/>
  <c r="CB207" i="1"/>
  <c r="BM207" i="1"/>
  <c r="CA206" i="1"/>
  <c r="BC248" i="1" a="1"/>
  <c r="BC248" i="1" s="1"/>
  <c r="CK244" i="1" a="1"/>
  <c r="CK244" i="1" s="1"/>
  <c r="BC240" i="1" a="1"/>
  <c r="BC240" i="1" s="1"/>
  <c r="BP239" i="1" a="1"/>
  <c r="BP239" i="1" s="1"/>
  <c r="CL238" i="1" a="1"/>
  <c r="CL238" i="1" s="1"/>
  <c r="BS237" i="1" a="1"/>
  <c r="BS237" i="1" s="1"/>
  <c r="BO237" i="1" a="1"/>
  <c r="BO237" i="1" s="1"/>
  <c r="CK236" i="1" a="1"/>
  <c r="CK236" i="1" s="1"/>
  <c r="BC232" i="1" a="1"/>
  <c r="BC232" i="1" s="1"/>
  <c r="BP231" i="1" a="1"/>
  <c r="BP231" i="1" s="1"/>
  <c r="CL230" i="1" a="1"/>
  <c r="CL230" i="1" s="1"/>
  <c r="BB230" i="1" a="1"/>
  <c r="BB230" i="1" s="1"/>
  <c r="BS229" i="1" a="1"/>
  <c r="BS229" i="1" s="1"/>
  <c r="BO229" i="1" a="1"/>
  <c r="BO229" i="1" s="1"/>
  <c r="CK228" i="1" a="1"/>
  <c r="CK228" i="1" s="1"/>
  <c r="CM224" i="1" a="1"/>
  <c r="CM224" i="1" s="1"/>
  <c r="BC224" i="1" a="1"/>
  <c r="BC224" i="1" s="1"/>
  <c r="BP223" i="1" a="1"/>
  <c r="BP223" i="1" s="1"/>
  <c r="AZ222" i="1"/>
  <c r="BL221" i="1"/>
  <c r="CN220" i="1" a="1"/>
  <c r="CN220" i="1" s="1"/>
  <c r="BB220" i="1" a="1"/>
  <c r="BB220" i="1" s="1"/>
  <c r="BC220" i="1" a="1"/>
  <c r="BC220" i="1" s="1"/>
  <c r="BD216" i="1" a="1"/>
  <c r="BD216" i="1" s="1"/>
  <c r="BA216" i="1" a="1"/>
  <c r="BA216" i="1" s="1"/>
  <c r="BE216" i="1" a="1"/>
  <c r="BE216" i="1" s="1"/>
  <c r="BO212" i="1" a="1"/>
  <c r="BO212" i="1" s="1"/>
  <c r="BD208" i="1" a="1"/>
  <c r="BD208" i="1" s="1"/>
  <c r="BA208" i="1" a="1"/>
  <c r="BA208" i="1" s="1"/>
  <c r="BE208" i="1" a="1"/>
  <c r="BE208" i="1" s="1"/>
  <c r="BL206" i="1"/>
  <c r="CK196" i="1" a="1"/>
  <c r="CK196" i="1" s="1"/>
  <c r="CL196" i="1" a="1"/>
  <c r="CL196" i="1" s="1"/>
  <c r="CM196" i="1" a="1"/>
  <c r="CM196" i="1" s="1"/>
  <c r="CN196" i="1" a="1"/>
  <c r="CN196" i="1" s="1"/>
  <c r="BD243" i="1" a="1"/>
  <c r="BD243" i="1" s="1"/>
  <c r="BC241" i="1" a="1"/>
  <c r="BC241" i="1" s="1"/>
  <c r="BD235" i="1" a="1"/>
  <c r="BD235" i="1" s="1"/>
  <c r="BC233" i="1" a="1"/>
  <c r="BC233" i="1" s="1"/>
  <c r="BD227" i="1" a="1"/>
  <c r="BD227" i="1" s="1"/>
  <c r="BC225" i="1" a="1"/>
  <c r="BC225" i="1" s="1"/>
  <c r="BR222" i="1" a="1"/>
  <c r="BR222" i="1" s="1"/>
  <c r="BO222" i="1" a="1"/>
  <c r="BO222" i="1" s="1"/>
  <c r="BD221" i="1" a="1"/>
  <c r="BD221" i="1" s="1"/>
  <c r="CM220" i="1" a="1"/>
  <c r="CM220" i="1" s="1"/>
  <c r="BO219" i="1" a="1"/>
  <c r="BO219" i="1" s="1"/>
  <c r="BS219" i="1" a="1"/>
  <c r="BS219" i="1" s="1"/>
  <c r="BP219" i="1" a="1"/>
  <c r="BP219" i="1" s="1"/>
  <c r="BA218" i="1" a="1"/>
  <c r="BA218" i="1" s="1"/>
  <c r="BE218" i="1" a="1"/>
  <c r="BE218" i="1" s="1"/>
  <c r="BB218" i="1" a="1"/>
  <c r="BB218" i="1" s="1"/>
  <c r="BR217" i="1" a="1"/>
  <c r="BR217" i="1" s="1"/>
  <c r="BO217" i="1" a="1"/>
  <c r="BO217" i="1" s="1"/>
  <c r="BS217" i="1" a="1"/>
  <c r="BS217" i="1" s="1"/>
  <c r="BP217" i="1" a="1"/>
  <c r="BP217" i="1" s="1"/>
  <c r="AY213" i="1"/>
  <c r="CB213" i="1"/>
  <c r="BL211" i="1"/>
  <c r="CK210" i="1" a="1"/>
  <c r="CK210" i="1" s="1"/>
  <c r="CL210" i="1" a="1"/>
  <c r="CL210" i="1" s="1"/>
  <c r="AY205" i="1"/>
  <c r="CB205" i="1"/>
  <c r="AY199" i="1"/>
  <c r="CB199" i="1"/>
  <c r="BE246" i="1" a="1"/>
  <c r="BE246" i="1" s="1"/>
  <c r="BL244" i="1"/>
  <c r="BS239" i="1" a="1"/>
  <c r="BS239" i="1" s="1"/>
  <c r="BE238" i="1" a="1"/>
  <c r="BE238" i="1" s="1"/>
  <c r="BL236" i="1"/>
  <c r="BS231" i="1" a="1"/>
  <c r="BS231" i="1" s="1"/>
  <c r="BE230" i="1" a="1"/>
  <c r="BE230" i="1" s="1"/>
  <c r="BL228" i="1"/>
  <c r="BS223" i="1" a="1"/>
  <c r="BS223" i="1" s="1"/>
  <c r="CM221" i="1" a="1"/>
  <c r="CM221" i="1" s="1"/>
  <c r="BA221" i="1" a="1"/>
  <c r="BA221" i="1" s="1"/>
  <c r="AY216" i="1"/>
  <c r="CB216" i="1"/>
  <c r="BC216" i="1" a="1"/>
  <c r="BC216" i="1" s="1"/>
  <c r="BO211" i="1" a="1"/>
  <c r="BO211" i="1" s="1"/>
  <c r="BS211" i="1" a="1"/>
  <c r="BS211" i="1" s="1"/>
  <c r="BP211" i="1" a="1"/>
  <c r="BP211" i="1" s="1"/>
  <c r="AY208" i="1"/>
  <c r="CB208" i="1"/>
  <c r="BP206" i="1" a="1"/>
  <c r="BP206" i="1" s="1"/>
  <c r="BQ206" i="1" a="1"/>
  <c r="BQ206" i="1" s="1"/>
  <c r="BR206" i="1" a="1"/>
  <c r="BR206" i="1" s="1"/>
  <c r="BO206" i="1" a="1"/>
  <c r="BO206" i="1" s="1"/>
  <c r="BS206" i="1" a="1"/>
  <c r="BS206" i="1" s="1"/>
  <c r="BS222" i="1" a="1"/>
  <c r="BS222" i="1" s="1"/>
  <c r="CM216" i="1" a="1"/>
  <c r="CM216" i="1" s="1"/>
  <c r="BB216" i="1" a="1"/>
  <c r="BB216" i="1" s="1"/>
  <c r="CM213" i="1" a="1"/>
  <c r="CM213" i="1" s="1"/>
  <c r="CN213" i="1" a="1"/>
  <c r="CN213" i="1" s="1"/>
  <c r="CK213" i="1" a="1"/>
  <c r="CK213" i="1" s="1"/>
  <c r="BC217" i="1" a="1"/>
  <c r="BC217" i="1" s="1"/>
  <c r="BP216" i="1" a="1"/>
  <c r="BP216" i="1" s="1"/>
  <c r="CL215" i="1" a="1"/>
  <c r="CL215" i="1" s="1"/>
  <c r="BE213" i="1" a="1"/>
  <c r="BE213" i="1" s="1"/>
  <c r="BA213" i="1" a="1"/>
  <c r="BA213" i="1" s="1"/>
  <c r="BC209" i="1" a="1"/>
  <c r="BC209" i="1" s="1"/>
  <c r="BP208" i="1" a="1"/>
  <c r="BP208" i="1" s="1"/>
  <c r="CL207" i="1" a="1"/>
  <c r="CL207" i="1" s="1"/>
  <c r="CA207" i="1" s="1"/>
  <c r="BB207" i="1" a="1"/>
  <c r="BB207" i="1" s="1"/>
  <c r="BE205" i="1" a="1"/>
  <c r="BE205" i="1" s="1"/>
  <c r="BA205" i="1" a="1"/>
  <c r="BA205" i="1" s="1"/>
  <c r="BR204" i="1" a="1"/>
  <c r="BR204" i="1" s="1"/>
  <c r="BM204" i="1"/>
  <c r="AY204" i="1"/>
  <c r="CM203" i="1" a="1"/>
  <c r="CM203" i="1" s="1"/>
  <c r="BR203" i="1" a="1"/>
  <c r="BR203" i="1" s="1"/>
  <c r="BE202" i="1" a="1"/>
  <c r="BE202" i="1" s="1"/>
  <c r="CL198" i="1" a="1"/>
  <c r="CL198" i="1" s="1"/>
  <c r="CM198" i="1" a="1"/>
  <c r="CM198" i="1" s="1"/>
  <c r="CN198" i="1" a="1"/>
  <c r="CN198" i="1" s="1"/>
  <c r="BO198" i="1" a="1"/>
  <c r="BO198" i="1" s="1"/>
  <c r="CB180" i="1"/>
  <c r="AY180" i="1"/>
  <c r="CB178" i="1"/>
  <c r="AY178" i="1"/>
  <c r="BS216" i="1" a="1"/>
  <c r="BS216" i="1" s="1"/>
  <c r="BL213" i="1"/>
  <c r="BD213" i="1" a="1"/>
  <c r="BD213" i="1" s="1"/>
  <c r="BS208" i="1" a="1"/>
  <c r="BS208" i="1" s="1"/>
  <c r="BE207" i="1" a="1"/>
  <c r="BE207" i="1" s="1"/>
  <c r="BA207" i="1" a="1"/>
  <c r="BA207" i="1" s="1"/>
  <c r="BL205" i="1"/>
  <c r="BD205" i="1" a="1"/>
  <c r="BD205" i="1" s="1"/>
  <c r="CK202" i="1" a="1"/>
  <c r="CK202" i="1" s="1"/>
  <c r="BD202" i="1" a="1"/>
  <c r="BD202" i="1" s="1"/>
  <c r="CA201" i="1"/>
  <c r="AX201" i="1" s="1"/>
  <c r="BM200" i="1"/>
  <c r="BO197" i="1" a="1"/>
  <c r="BO197" i="1" s="1"/>
  <c r="BS197" i="1" a="1"/>
  <c r="BS197" i="1" s="1"/>
  <c r="BP197" i="1" a="1"/>
  <c r="BP197" i="1" s="1"/>
  <c r="BQ197" i="1" a="1"/>
  <c r="BQ197" i="1" s="1"/>
  <c r="BR197" i="1" a="1"/>
  <c r="BR197" i="1" s="1"/>
  <c r="CA195" i="1"/>
  <c r="BD194" i="1" a="1"/>
  <c r="BD194" i="1" s="1"/>
  <c r="BA194" i="1" a="1"/>
  <c r="BA194" i="1" s="1"/>
  <c r="BE194" i="1" a="1"/>
  <c r="BE194" i="1" s="1"/>
  <c r="BB194" i="1" a="1"/>
  <c r="BB194" i="1" s="1"/>
  <c r="CA193" i="1"/>
  <c r="AX193" i="1" s="1"/>
  <c r="AY184" i="1"/>
  <c r="CB184" i="1"/>
  <c r="AX157" i="1"/>
  <c r="AZ157" i="1" s="1"/>
  <c r="BY157" i="1"/>
  <c r="BQ213" i="1" a="1"/>
  <c r="BQ213" i="1" s="1"/>
  <c r="BC212" i="1" a="1"/>
  <c r="BC212" i="1" s="1"/>
  <c r="BS209" i="1" a="1"/>
  <c r="BS209" i="1" s="1"/>
  <c r="BO209" i="1" a="1"/>
  <c r="BO209" i="1" s="1"/>
  <c r="CK208" i="1" a="1"/>
  <c r="CK208" i="1" s="1"/>
  <c r="CA208" i="1" s="1"/>
  <c r="BQ205" i="1" a="1"/>
  <c r="BQ205" i="1" s="1"/>
  <c r="BC204" i="1" a="1"/>
  <c r="BC204" i="1" s="1"/>
  <c r="CK203" i="1" a="1"/>
  <c r="CK203" i="1" s="1"/>
  <c r="BD203" i="1" a="1"/>
  <c r="BD203" i="1" s="1"/>
  <c r="BL197" i="1"/>
  <c r="BL190" i="1"/>
  <c r="AY186" i="1"/>
  <c r="CB186" i="1"/>
  <c r="AY185" i="1"/>
  <c r="CB185" i="1"/>
  <c r="AY181" i="1"/>
  <c r="CB181" i="1"/>
  <c r="CA179" i="1"/>
  <c r="BD207" i="1" a="1"/>
  <c r="BD207" i="1" s="1"/>
  <c r="BP203" i="1" a="1"/>
  <c r="BP203" i="1" s="1"/>
  <c r="BO203" i="1" a="1"/>
  <c r="BO203" i="1" s="1"/>
  <c r="BO202" i="1" a="1"/>
  <c r="BO202" i="1" s="1"/>
  <c r="BS202" i="1" a="1"/>
  <c r="BS202" i="1" s="1"/>
  <c r="AY200" i="1"/>
  <c r="CB200" i="1"/>
  <c r="BP198" i="1" a="1"/>
  <c r="BP198" i="1" s="1"/>
  <c r="BQ198" i="1" a="1"/>
  <c r="BQ198" i="1" s="1"/>
  <c r="CN197" i="1" a="1"/>
  <c r="CN197" i="1" s="1"/>
  <c r="AY191" i="1"/>
  <c r="CB191" i="1"/>
  <c r="BL216" i="1"/>
  <c r="BL208" i="1"/>
  <c r="BP205" i="1" a="1"/>
  <c r="BP205" i="1" s="1"/>
  <c r="BA201" i="1" a="1"/>
  <c r="BA201" i="1" s="1"/>
  <c r="BE201" i="1" a="1"/>
  <c r="BE201" i="1" s="1"/>
  <c r="AY201" i="1"/>
  <c r="BS198" i="1" a="1"/>
  <c r="BS198" i="1" s="1"/>
  <c r="BC194" i="1" a="1"/>
  <c r="BC194" i="1" s="1"/>
  <c r="BB202" i="1" a="1"/>
  <c r="BB202" i="1" s="1"/>
  <c r="BA202" i="1" a="1"/>
  <c r="BA202" i="1" s="1"/>
  <c r="BP199" i="1" a="1"/>
  <c r="BP199" i="1" s="1"/>
  <c r="BQ199" i="1" a="1"/>
  <c r="BQ199" i="1" s="1"/>
  <c r="BR199" i="1" a="1"/>
  <c r="BR199" i="1" s="1"/>
  <c r="CL197" i="1" a="1"/>
  <c r="CL197" i="1" s="1"/>
  <c r="CM197" i="1" a="1"/>
  <c r="CM197" i="1" s="1"/>
  <c r="BP190" i="1" a="1"/>
  <c r="BP190" i="1" s="1"/>
  <c r="BQ190" i="1" a="1"/>
  <c r="BQ190" i="1" s="1"/>
  <c r="BR190" i="1" a="1"/>
  <c r="BR190" i="1" s="1"/>
  <c r="BO190" i="1" a="1"/>
  <c r="BO190" i="1" s="1"/>
  <c r="BS190" i="1" a="1"/>
  <c r="BS190" i="1" s="1"/>
  <c r="AY183" i="1"/>
  <c r="CB183" i="1"/>
  <c r="BB203" i="1" a="1"/>
  <c r="BB203" i="1" s="1"/>
  <c r="BA203" i="1" a="1"/>
  <c r="BA203" i="1" s="1"/>
  <c r="BR202" i="1" a="1"/>
  <c r="BR202" i="1" s="1"/>
  <c r="CB198" i="1"/>
  <c r="BR198" i="1" a="1"/>
  <c r="BR198" i="1" s="1"/>
  <c r="BL198" i="1"/>
  <c r="AY193" i="1"/>
  <c r="CB193" i="1"/>
  <c r="AY192" i="1"/>
  <c r="CB192" i="1"/>
  <c r="CL189" i="1" a="1"/>
  <c r="CL189" i="1" s="1"/>
  <c r="CM189" i="1" a="1"/>
  <c r="CM189" i="1" s="1"/>
  <c r="CN189" i="1" a="1"/>
  <c r="CN189" i="1" s="1"/>
  <c r="CK189" i="1" a="1"/>
  <c r="CK189" i="1" s="1"/>
  <c r="BC193" i="1" a="1"/>
  <c r="BC193" i="1" s="1"/>
  <c r="BD187" i="1" a="1"/>
  <c r="BD187" i="1" s="1"/>
  <c r="BC185" i="1" a="1"/>
  <c r="BC185" i="1" s="1"/>
  <c r="BS182" i="1" a="1"/>
  <c r="BS182" i="1" s="1"/>
  <c r="BO182" i="1" a="1"/>
  <c r="BO182" i="1" s="1"/>
  <c r="CK181" i="1" a="1"/>
  <c r="CK181" i="1" s="1"/>
  <c r="BD179" i="1" a="1"/>
  <c r="BD179" i="1" s="1"/>
  <c r="CK176" i="1" a="1"/>
  <c r="CK176" i="1" s="1"/>
  <c r="BA175" i="1" a="1"/>
  <c r="BA175" i="1" s="1"/>
  <c r="BE175" i="1" a="1"/>
  <c r="BE175" i="1" s="1"/>
  <c r="BB175" i="1" a="1"/>
  <c r="BB175" i="1" s="1"/>
  <c r="BR174" i="1" a="1"/>
  <c r="BR174" i="1" s="1"/>
  <c r="BO174" i="1" a="1"/>
  <c r="BO174" i="1" s="1"/>
  <c r="BS174" i="1" a="1"/>
  <c r="BS174" i="1" s="1"/>
  <c r="BP174" i="1" a="1"/>
  <c r="BP174" i="1" s="1"/>
  <c r="CL171" i="1" a="1"/>
  <c r="CL171" i="1" s="1"/>
  <c r="CM171" i="1" a="1"/>
  <c r="CM171" i="1" s="1"/>
  <c r="CN171" i="1" a="1"/>
  <c r="CN171" i="1" s="1"/>
  <c r="CK171" i="1" a="1"/>
  <c r="CK171" i="1" s="1"/>
  <c r="AY168" i="1"/>
  <c r="CB168" i="1"/>
  <c r="AY165" i="1"/>
  <c r="CB165" i="1"/>
  <c r="BP159" i="1" a="1"/>
  <c r="BP159" i="1" s="1"/>
  <c r="BQ159" i="1" a="1"/>
  <c r="BQ159" i="1" s="1"/>
  <c r="BR159" i="1" a="1"/>
  <c r="BR159" i="1" s="1"/>
  <c r="BS159" i="1" a="1"/>
  <c r="BS159" i="1" s="1"/>
  <c r="BO159" i="1" a="1"/>
  <c r="BO159" i="1" s="1"/>
  <c r="BL176" i="1"/>
  <c r="BD173" i="1" a="1"/>
  <c r="BD173" i="1" s="1"/>
  <c r="BA173" i="1" a="1"/>
  <c r="BA173" i="1" s="1"/>
  <c r="BE173" i="1" a="1"/>
  <c r="BE173" i="1" s="1"/>
  <c r="BB173" i="1" a="1"/>
  <c r="BB173" i="1" s="1"/>
  <c r="CL163" i="1" a="1"/>
  <c r="CL163" i="1" s="1"/>
  <c r="CM163" i="1" a="1"/>
  <c r="CM163" i="1" s="1"/>
  <c r="CN163" i="1" a="1"/>
  <c r="CN163" i="1" s="1"/>
  <c r="CK163" i="1" a="1"/>
  <c r="CK163" i="1" s="1"/>
  <c r="BL159" i="1"/>
  <c r="BM148" i="1"/>
  <c r="BC195" i="1" a="1"/>
  <c r="BC195" i="1" s="1"/>
  <c r="BB193" i="1" a="1"/>
  <c r="BB193" i="1" s="1"/>
  <c r="BC187" i="1" a="1"/>
  <c r="BC187" i="1" s="1"/>
  <c r="BB185" i="1" a="1"/>
  <c r="BB185" i="1" s="1"/>
  <c r="BR182" i="1" a="1"/>
  <c r="BR182" i="1" s="1"/>
  <c r="CN181" i="1" a="1"/>
  <c r="CN181" i="1" s="1"/>
  <c r="BC179" i="1" a="1"/>
  <c r="BC179" i="1" s="1"/>
  <c r="CB177" i="1"/>
  <c r="BO176" i="1" a="1"/>
  <c r="BO176" i="1" s="1"/>
  <c r="BS176" i="1" a="1"/>
  <c r="BS176" i="1" s="1"/>
  <c r="BP172" i="1" a="1"/>
  <c r="BP172" i="1" s="1"/>
  <c r="BQ172" i="1" a="1"/>
  <c r="BQ172" i="1" s="1"/>
  <c r="BR172" i="1" a="1"/>
  <c r="BR172" i="1" s="1"/>
  <c r="BO172" i="1" a="1"/>
  <c r="BO172" i="1" s="1"/>
  <c r="BS172" i="1" a="1"/>
  <c r="BS172" i="1" s="1"/>
  <c r="AY160" i="1"/>
  <c r="CB160" i="1"/>
  <c r="BS201" i="1" a="1"/>
  <c r="BS201" i="1" s="1"/>
  <c r="BE200" i="1" a="1"/>
  <c r="BE200" i="1" s="1"/>
  <c r="BA200" i="1" a="1"/>
  <c r="BA200" i="1" s="1"/>
  <c r="BD198" i="1" a="1"/>
  <c r="BD198" i="1" s="1"/>
  <c r="BP195" i="1" a="1"/>
  <c r="BP195" i="1" s="1"/>
  <c r="CL194" i="1" a="1"/>
  <c r="CL194" i="1" s="1"/>
  <c r="BS193" i="1" a="1"/>
  <c r="BS193" i="1" s="1"/>
  <c r="BO193" i="1" a="1"/>
  <c r="BO193" i="1" s="1"/>
  <c r="CK192" i="1" a="1"/>
  <c r="CK192" i="1" s="1"/>
  <c r="CA192" i="1" s="1"/>
  <c r="BE192" i="1" a="1"/>
  <c r="BE192" i="1" s="1"/>
  <c r="BA192" i="1" a="1"/>
  <c r="BA192" i="1" s="1"/>
  <c r="BR191" i="1" a="1"/>
  <c r="BR191" i="1" s="1"/>
  <c r="CN190" i="1" a="1"/>
  <c r="CN190" i="1" s="1"/>
  <c r="BD190" i="1" a="1"/>
  <c r="BD190" i="1" s="1"/>
  <c r="BQ189" i="1" a="1"/>
  <c r="BQ189" i="1" s="1"/>
  <c r="CM188" i="1" a="1"/>
  <c r="CM188" i="1" s="1"/>
  <c r="BP187" i="1" a="1"/>
  <c r="BP187" i="1" s="1"/>
  <c r="CL186" i="1" a="1"/>
  <c r="CL186" i="1" s="1"/>
  <c r="BS185" i="1" a="1"/>
  <c r="BS185" i="1" s="1"/>
  <c r="BE184" i="1" a="1"/>
  <c r="BE184" i="1" s="1"/>
  <c r="BA184" i="1" a="1"/>
  <c r="BA184" i="1" s="1"/>
  <c r="BR183" i="1" a="1"/>
  <c r="BR183" i="1" s="1"/>
  <c r="CN182" i="1" a="1"/>
  <c r="CN182" i="1" s="1"/>
  <c r="BL182" i="1"/>
  <c r="BD182" i="1" a="1"/>
  <c r="BD182" i="1" s="1"/>
  <c r="BQ181" i="1" a="1"/>
  <c r="BQ181" i="1" s="1"/>
  <c r="CM180" i="1" a="1"/>
  <c r="CM180" i="1" s="1"/>
  <c r="BP179" i="1" a="1"/>
  <c r="BP179" i="1" s="1"/>
  <c r="BC177" i="1" a="1"/>
  <c r="BC177" i="1" s="1"/>
  <c r="BD175" i="1" a="1"/>
  <c r="BD175" i="1" s="1"/>
  <c r="CM173" i="1" a="1"/>
  <c r="CM173" i="1" s="1"/>
  <c r="AY152" i="1"/>
  <c r="CB152" i="1"/>
  <c r="AY135" i="1"/>
  <c r="CB135" i="1"/>
  <c r="BY135" i="1" s="1"/>
  <c r="BD199" i="1" a="1"/>
  <c r="BD199" i="1" s="1"/>
  <c r="BB195" i="1" a="1"/>
  <c r="BB195" i="1" s="1"/>
  <c r="BS194" i="1" a="1"/>
  <c r="BS194" i="1" s="1"/>
  <c r="BE193" i="1" a="1"/>
  <c r="BE193" i="1" s="1"/>
  <c r="BA193" i="1" a="1"/>
  <c r="BA193" i="1" s="1"/>
  <c r="BM192" i="1"/>
  <c r="BL191" i="1"/>
  <c r="BD191" i="1" a="1"/>
  <c r="BD191" i="1" s="1"/>
  <c r="BP188" i="1" a="1"/>
  <c r="BP188" i="1" s="1"/>
  <c r="CL187" i="1" a="1"/>
  <c r="CL187" i="1" s="1"/>
  <c r="BB187" i="1" a="1"/>
  <c r="BB187" i="1" s="1"/>
  <c r="BS186" i="1" a="1"/>
  <c r="BS186" i="1" s="1"/>
  <c r="BO186" i="1" a="1"/>
  <c r="BO186" i="1" s="1"/>
  <c r="BE185" i="1" a="1"/>
  <c r="BE185" i="1" s="1"/>
  <c r="BA185" i="1" a="1"/>
  <c r="BA185" i="1" s="1"/>
  <c r="BM184" i="1"/>
  <c r="BL183" i="1"/>
  <c r="BD183" i="1" a="1"/>
  <c r="BD183" i="1" s="1"/>
  <c r="BQ182" i="1" a="1"/>
  <c r="BQ182" i="1" s="1"/>
  <c r="CM181" i="1" a="1"/>
  <c r="CM181" i="1" s="1"/>
  <c r="BP180" i="1" a="1"/>
  <c r="BP180" i="1" s="1"/>
  <c r="BB179" i="1" a="1"/>
  <c r="BB179" i="1" s="1"/>
  <c r="BC178" i="1" a="1"/>
  <c r="BC178" i="1" s="1"/>
  <c r="BR177" i="1" a="1"/>
  <c r="BR177" i="1" s="1"/>
  <c r="BD176" i="1" a="1"/>
  <c r="BD176" i="1" s="1"/>
  <c r="BC175" i="1" a="1"/>
  <c r="BC175" i="1" s="1"/>
  <c r="AY173" i="1"/>
  <c r="CB173" i="1"/>
  <c r="BL172" i="1"/>
  <c r="AY166" i="1"/>
  <c r="CB166" i="1"/>
  <c r="CN151" i="1" a="1"/>
  <c r="CN151" i="1" s="1"/>
  <c r="CL151" i="1" a="1"/>
  <c r="CL151" i="1" s="1"/>
  <c r="CM151" i="1" a="1"/>
  <c r="CM151" i="1" s="1"/>
  <c r="CK151" i="1" a="1"/>
  <c r="CK151" i="1" s="1"/>
  <c r="BD200" i="1" a="1"/>
  <c r="BD200" i="1" s="1"/>
  <c r="BC198" i="1" a="1"/>
  <c r="BC198" i="1" s="1"/>
  <c r="BS195" i="1" a="1"/>
  <c r="BS195" i="1" s="1"/>
  <c r="BO195" i="1" a="1"/>
  <c r="BO195" i="1" s="1"/>
  <c r="CK194" i="1" a="1"/>
  <c r="CK194" i="1" s="1"/>
  <c r="BR193" i="1" a="1"/>
  <c r="BR193" i="1" s="1"/>
  <c r="BD192" i="1" a="1"/>
  <c r="BD192" i="1" s="1"/>
  <c r="BQ191" i="1" a="1"/>
  <c r="BQ191" i="1" s="1"/>
  <c r="CM190" i="1" a="1"/>
  <c r="CM190" i="1" s="1"/>
  <c r="BC190" i="1" a="1"/>
  <c r="BC190" i="1" s="1"/>
  <c r="BP189" i="1" a="1"/>
  <c r="BP189" i="1" s="1"/>
  <c r="CL188" i="1" a="1"/>
  <c r="CL188" i="1" s="1"/>
  <c r="BS187" i="1" a="1"/>
  <c r="BS187" i="1" s="1"/>
  <c r="BO187" i="1" a="1"/>
  <c r="BO187" i="1" s="1"/>
  <c r="CK186" i="1" a="1"/>
  <c r="CK186" i="1" s="1"/>
  <c r="BD184" i="1" a="1"/>
  <c r="BD184" i="1" s="1"/>
  <c r="BQ183" i="1" a="1"/>
  <c r="BQ183" i="1" s="1"/>
  <c r="CM182" i="1" a="1"/>
  <c r="CM182" i="1" s="1"/>
  <c r="BC182" i="1" a="1"/>
  <c r="BC182" i="1" s="1"/>
  <c r="BP181" i="1" a="1"/>
  <c r="BP181" i="1" s="1"/>
  <c r="CL180" i="1" a="1"/>
  <c r="CL180" i="1" s="1"/>
  <c r="BS179" i="1" a="1"/>
  <c r="BS179" i="1" s="1"/>
  <c r="BO179" i="1" a="1"/>
  <c r="BO179" i="1" s="1"/>
  <c r="BA179" i="1" a="1"/>
  <c r="BA179" i="1" s="1"/>
  <c r="BB178" i="1" a="1"/>
  <c r="BB178" i="1" s="1"/>
  <c r="CM176" i="1" a="1"/>
  <c r="CM176" i="1" s="1"/>
  <c r="BR176" i="1" a="1"/>
  <c r="BR176" i="1" s="1"/>
  <c r="CK175" i="1" a="1"/>
  <c r="CK175" i="1" s="1"/>
  <c r="CL175" i="1" a="1"/>
  <c r="CL175" i="1" s="1"/>
  <c r="BL174" i="1"/>
  <c r="AY171" i="1"/>
  <c r="CB171" i="1"/>
  <c r="BL164" i="1"/>
  <c r="BE195" i="1" a="1"/>
  <c r="BE195" i="1" s="1"/>
  <c r="BS188" i="1" a="1"/>
  <c r="BS188" i="1" s="1"/>
  <c r="BE187" i="1" a="1"/>
  <c r="BE187" i="1" s="1"/>
  <c r="BS180" i="1" a="1"/>
  <c r="BS180" i="1" s="1"/>
  <c r="BB177" i="1" a="1"/>
  <c r="BB177" i="1" s="1"/>
  <c r="BA177" i="1" a="1"/>
  <c r="BA177" i="1" s="1"/>
  <c r="BQ176" i="1" a="1"/>
  <c r="BQ176" i="1" s="1"/>
  <c r="CN173" i="1" a="1"/>
  <c r="CN173" i="1" s="1"/>
  <c r="CK173" i="1" a="1"/>
  <c r="CK173" i="1" s="1"/>
  <c r="BD168" i="1" a="1"/>
  <c r="BD168" i="1" s="1"/>
  <c r="BA168" i="1" a="1"/>
  <c r="BA168" i="1" s="1"/>
  <c r="BE168" i="1" a="1"/>
  <c r="BE168" i="1" s="1"/>
  <c r="BB168" i="1" a="1"/>
  <c r="BB168" i="1" s="1"/>
  <c r="BP164" i="1" a="1"/>
  <c r="BP164" i="1" s="1"/>
  <c r="BQ164" i="1" a="1"/>
  <c r="BQ164" i="1" s="1"/>
  <c r="BR164" i="1" a="1"/>
  <c r="BR164" i="1" s="1"/>
  <c r="BO164" i="1" a="1"/>
  <c r="BO164" i="1" s="1"/>
  <c r="BS164" i="1" a="1"/>
  <c r="BS164" i="1" s="1"/>
  <c r="AY163" i="1"/>
  <c r="CB163" i="1"/>
  <c r="AY144" i="1"/>
  <c r="CB144" i="1"/>
  <c r="BS189" i="1" a="1"/>
  <c r="BS189" i="1" s="1"/>
  <c r="BS181" i="1" a="1"/>
  <c r="BS181" i="1" s="1"/>
  <c r="BA178" i="1" a="1"/>
  <c r="BA178" i="1" s="1"/>
  <c r="BE178" i="1" a="1"/>
  <c r="BE178" i="1" s="1"/>
  <c r="CL176" i="1" a="1"/>
  <c r="CL176" i="1" s="1"/>
  <c r="CB176" i="1"/>
  <c r="AY175" i="1"/>
  <c r="BQ174" i="1" a="1"/>
  <c r="BQ174" i="1" s="1"/>
  <c r="BC167" i="1" a="1"/>
  <c r="BC167" i="1" s="1"/>
  <c r="BP166" i="1" a="1"/>
  <c r="BP166" i="1" s="1"/>
  <c r="BB165" i="1" a="1"/>
  <c r="BB165" i="1" s="1"/>
  <c r="AY162" i="1"/>
  <c r="BD161" i="1" a="1"/>
  <c r="BD161" i="1" s="1"/>
  <c r="BB155" i="1" a="1"/>
  <c r="BB155" i="1" s="1"/>
  <c r="BD155" i="1" a="1"/>
  <c r="BD155" i="1" s="1"/>
  <c r="BC155" i="1" a="1"/>
  <c r="BC155" i="1" s="1"/>
  <c r="BA153" i="1" a="1"/>
  <c r="BA153" i="1" s="1"/>
  <c r="BE153" i="1" a="1"/>
  <c r="BE153" i="1" s="1"/>
  <c r="AY136" i="1"/>
  <c r="CB136" i="1"/>
  <c r="BL171" i="1"/>
  <c r="BC169" i="1" a="1"/>
  <c r="BC169" i="1" s="1"/>
  <c r="BP168" i="1" a="1"/>
  <c r="BP168" i="1" s="1"/>
  <c r="BB167" i="1" a="1"/>
  <c r="BB167" i="1" s="1"/>
  <c r="BS166" i="1" a="1"/>
  <c r="BS166" i="1" s="1"/>
  <c r="BO166" i="1" a="1"/>
  <c r="BO166" i="1" s="1"/>
  <c r="CK165" i="1" a="1"/>
  <c r="CK165" i="1" s="1"/>
  <c r="CA165" i="1" s="1"/>
  <c r="BE165" i="1" a="1"/>
  <c r="BE165" i="1" s="1"/>
  <c r="BA165" i="1" a="1"/>
  <c r="BA165" i="1" s="1"/>
  <c r="BL163" i="1"/>
  <c r="BC161" i="1" a="1"/>
  <c r="BC161" i="1" s="1"/>
  <c r="CK160" i="1" a="1"/>
  <c r="CK160" i="1" s="1"/>
  <c r="BR160" i="1" a="1"/>
  <c r="BR160" i="1" s="1"/>
  <c r="BA156" i="1" a="1"/>
  <c r="BA156" i="1" s="1"/>
  <c r="BE156" i="1" a="1"/>
  <c r="BE156" i="1" s="1"/>
  <c r="BB156" i="1" a="1"/>
  <c r="BB156" i="1" s="1"/>
  <c r="BD156" i="1" a="1"/>
  <c r="BD156" i="1" s="1"/>
  <c r="BA155" i="1" a="1"/>
  <c r="BA155" i="1" s="1"/>
  <c r="CN154" i="1" a="1"/>
  <c r="CN154" i="1" s="1"/>
  <c r="CK154" i="1" a="1"/>
  <c r="CK154" i="1" s="1"/>
  <c r="CB153" i="1"/>
  <c r="AY153" i="1"/>
  <c r="BQ134" i="1" a="1"/>
  <c r="BQ134" i="1" s="1"/>
  <c r="BS134" i="1" a="1"/>
  <c r="BS134" i="1" s="1"/>
  <c r="BR134" i="1" a="1"/>
  <c r="BR134" i="1" s="1"/>
  <c r="BR131" i="1" a="1"/>
  <c r="BR131" i="1" s="1"/>
  <c r="BO131" i="1" a="1"/>
  <c r="BO131" i="1" s="1"/>
  <c r="BS131" i="1" a="1"/>
  <c r="BS131" i="1" s="1"/>
  <c r="BP131" i="1" a="1"/>
  <c r="BP131" i="1" s="1"/>
  <c r="BQ131" i="1" a="1"/>
  <c r="BQ131" i="1" s="1"/>
  <c r="BL126" i="1"/>
  <c r="BQ171" i="1" a="1"/>
  <c r="BQ171" i="1" s="1"/>
  <c r="CM170" i="1" a="1"/>
  <c r="CM170" i="1" s="1"/>
  <c r="BC170" i="1" a="1"/>
  <c r="BC170" i="1" s="1"/>
  <c r="BP169" i="1" a="1"/>
  <c r="BP169" i="1" s="1"/>
  <c r="CL168" i="1" a="1"/>
  <c r="CL168" i="1" s="1"/>
  <c r="BQ163" i="1" a="1"/>
  <c r="BQ163" i="1" s="1"/>
  <c r="CM162" i="1" a="1"/>
  <c r="CM162" i="1" s="1"/>
  <c r="BC162" i="1" a="1"/>
  <c r="BC162" i="1" s="1"/>
  <c r="CA161" i="1"/>
  <c r="BQ160" i="1" a="1"/>
  <c r="BQ160" i="1" s="1"/>
  <c r="BB160" i="1" a="1"/>
  <c r="BB160" i="1" s="1"/>
  <c r="CN159" i="1" a="1"/>
  <c r="CN159" i="1" s="1"/>
  <c r="BA159" i="1" a="1"/>
  <c r="BA159" i="1" s="1"/>
  <c r="CK140" i="1" a="1"/>
  <c r="CK140" i="1" s="1"/>
  <c r="CL140" i="1" a="1"/>
  <c r="CL140" i="1" s="1"/>
  <c r="CM140" i="1" a="1"/>
  <c r="CM140" i="1" s="1"/>
  <c r="CN140" i="1" a="1"/>
  <c r="CN140" i="1" s="1"/>
  <c r="AX135" i="1"/>
  <c r="BD127" i="1" a="1"/>
  <c r="BD127" i="1" s="1"/>
  <c r="BA127" i="1" a="1"/>
  <c r="BA127" i="1" s="1"/>
  <c r="BE127" i="1" a="1"/>
  <c r="BE127" i="1" s="1"/>
  <c r="BB127" i="1" a="1"/>
  <c r="BB127" i="1" s="1"/>
  <c r="BC127" i="1" a="1"/>
  <c r="BC127" i="1" s="1"/>
  <c r="BL173" i="1"/>
  <c r="BS168" i="1" a="1"/>
  <c r="BS168" i="1" s="1"/>
  <c r="CB167" i="1"/>
  <c r="BE167" i="1" a="1"/>
  <c r="BE167" i="1" s="1"/>
  <c r="BA167" i="1" a="1"/>
  <c r="BA167" i="1" s="1"/>
  <c r="BR166" i="1" a="1"/>
  <c r="BR166" i="1" s="1"/>
  <c r="BL165" i="1"/>
  <c r="BD165" i="1" a="1"/>
  <c r="BD165" i="1" s="1"/>
  <c r="CB161" i="1"/>
  <c r="BB161" i="1" a="1"/>
  <c r="BB161" i="1" s="1"/>
  <c r="BL160" i="1"/>
  <c r="CM159" i="1" a="1"/>
  <c r="CM159" i="1" s="1"/>
  <c r="BQ158" i="1" a="1"/>
  <c r="BQ158" i="1" s="1"/>
  <c r="BO157" i="1" a="1"/>
  <c r="BO157" i="1" s="1"/>
  <c r="BS157" i="1" a="1"/>
  <c r="BS157" i="1" s="1"/>
  <c r="BP157" i="1" a="1"/>
  <c r="BP157" i="1" s="1"/>
  <c r="BQ157" i="1" a="1"/>
  <c r="BQ157" i="1" s="1"/>
  <c r="BD153" i="1" a="1"/>
  <c r="BD153" i="1" s="1"/>
  <c r="BL147" i="1"/>
  <c r="AY146" i="1"/>
  <c r="CB146" i="1"/>
  <c r="CB137" i="1"/>
  <c r="AY137" i="1"/>
  <c r="BQ173" i="1" a="1"/>
  <c r="BQ173" i="1" s="1"/>
  <c r="CM172" i="1" a="1"/>
  <c r="CM172" i="1" s="1"/>
  <c r="BC172" i="1" a="1"/>
  <c r="BC172" i="1" s="1"/>
  <c r="BP171" i="1" a="1"/>
  <c r="BP171" i="1" s="1"/>
  <c r="CL170" i="1" a="1"/>
  <c r="CL170" i="1" s="1"/>
  <c r="BB170" i="1" a="1"/>
  <c r="BB170" i="1" s="1"/>
  <c r="BS169" i="1" a="1"/>
  <c r="BS169" i="1" s="1"/>
  <c r="BO169" i="1" a="1"/>
  <c r="BO169" i="1" s="1"/>
  <c r="CK168" i="1" a="1"/>
  <c r="CK168" i="1" s="1"/>
  <c r="BM167" i="1"/>
  <c r="BL166" i="1"/>
  <c r="BQ165" i="1" a="1"/>
  <c r="BQ165" i="1" s="1"/>
  <c r="CM164" i="1" a="1"/>
  <c r="CM164" i="1" s="1"/>
  <c r="BC164" i="1" a="1"/>
  <c r="BC164" i="1" s="1"/>
  <c r="BP163" i="1" a="1"/>
  <c r="BP163" i="1" s="1"/>
  <c r="CL162" i="1" a="1"/>
  <c r="CL162" i="1" s="1"/>
  <c r="BB162" i="1" a="1"/>
  <c r="BB162" i="1" s="1"/>
  <c r="BR161" i="1" a="1"/>
  <c r="BR161" i="1" s="1"/>
  <c r="BP160" i="1" a="1"/>
  <c r="BP160" i="1" s="1"/>
  <c r="CL159" i="1" a="1"/>
  <c r="CL159" i="1" s="1"/>
  <c r="BE159" i="1" a="1"/>
  <c r="BE159" i="1" s="1"/>
  <c r="AY159" i="1"/>
  <c r="BC153" i="1" a="1"/>
  <c r="BC153" i="1" s="1"/>
  <c r="AY143" i="1"/>
  <c r="CB143" i="1"/>
  <c r="AY132" i="1"/>
  <c r="BA129" i="1" a="1"/>
  <c r="BA129" i="1" s="1"/>
  <c r="BE129" i="1" a="1"/>
  <c r="BE129" i="1" s="1"/>
  <c r="BB129" i="1" a="1"/>
  <c r="BB129" i="1" s="1"/>
  <c r="BD129" i="1" a="1"/>
  <c r="BD129" i="1" s="1"/>
  <c r="BC129" i="1" a="1"/>
  <c r="BC129" i="1" s="1"/>
  <c r="AY127" i="1"/>
  <c r="CB127" i="1"/>
  <c r="BA161" i="1" a="1"/>
  <c r="BA161" i="1" s="1"/>
  <c r="BD160" i="1" a="1"/>
  <c r="BD160" i="1" s="1"/>
  <c r="BE160" i="1" a="1"/>
  <c r="BE160" i="1" s="1"/>
  <c r="CL158" i="1" a="1"/>
  <c r="CL158" i="1" s="1"/>
  <c r="CM158" i="1" a="1"/>
  <c r="CM158" i="1" s="1"/>
  <c r="AY150" i="1"/>
  <c r="CB150" i="1"/>
  <c r="BB147" i="1" a="1"/>
  <c r="BB147" i="1" s="1"/>
  <c r="BA147" i="1" a="1"/>
  <c r="BA147" i="1" s="1"/>
  <c r="BC147" i="1" a="1"/>
  <c r="BC147" i="1" s="1"/>
  <c r="BE147" i="1" a="1"/>
  <c r="BE147" i="1" s="1"/>
  <c r="BD147" i="1" a="1"/>
  <c r="BD147" i="1" s="1"/>
  <c r="BO133" i="1" a="1"/>
  <c r="BO133" i="1" s="1"/>
  <c r="BS133" i="1" a="1"/>
  <c r="BS133" i="1" s="1"/>
  <c r="BP133" i="1" a="1"/>
  <c r="BP133" i="1" s="1"/>
  <c r="BQ133" i="1" a="1"/>
  <c r="BQ133" i="1" s="1"/>
  <c r="BR133" i="1" a="1"/>
  <c r="BR133" i="1" s="1"/>
  <c r="BS171" i="1" a="1"/>
  <c r="BS171" i="1" s="1"/>
  <c r="BE170" i="1" a="1"/>
  <c r="BE170" i="1" s="1"/>
  <c r="BL168" i="1"/>
  <c r="BS163" i="1" a="1"/>
  <c r="BS163" i="1" s="1"/>
  <c r="BE162" i="1" a="1"/>
  <c r="BE162" i="1" s="1"/>
  <c r="CK156" i="1" a="1"/>
  <c r="CK156" i="1" s="1"/>
  <c r="CL156" i="1" a="1"/>
  <c r="CL156" i="1" s="1"/>
  <c r="CN156" i="1" a="1"/>
  <c r="CN156" i="1" s="1"/>
  <c r="BE155" i="1" a="1"/>
  <c r="BE155" i="1" s="1"/>
  <c r="CM154" i="1" a="1"/>
  <c r="CM154" i="1" s="1"/>
  <c r="AY154" i="1"/>
  <c r="CB154" i="1"/>
  <c r="BB153" i="1" a="1"/>
  <c r="BB153" i="1" s="1"/>
  <c r="CA141" i="1"/>
  <c r="AX141" i="1" s="1"/>
  <c r="AZ141" i="1" s="1"/>
  <c r="BB139" i="1" a="1"/>
  <c r="BB139" i="1" s="1"/>
  <c r="BA139" i="1" a="1"/>
  <c r="BA139" i="1" s="1"/>
  <c r="BC139" i="1" a="1"/>
  <c r="BC139" i="1" s="1"/>
  <c r="AY138" i="1"/>
  <c r="CB138" i="1"/>
  <c r="AY130" i="1"/>
  <c r="CB130" i="1"/>
  <c r="CK148" i="1" a="1"/>
  <c r="CK148" i="1" s="1"/>
  <c r="CL148" i="1" a="1"/>
  <c r="CL148" i="1" s="1"/>
  <c r="CM148" i="1" a="1"/>
  <c r="CM148" i="1" s="1"/>
  <c r="BQ142" i="1" a="1"/>
  <c r="BQ142" i="1" s="1"/>
  <c r="BO142" i="1" a="1"/>
  <c r="BO142" i="1" s="1"/>
  <c r="BR139" i="1" a="1"/>
  <c r="BR139" i="1" s="1"/>
  <c r="BO139" i="1" a="1"/>
  <c r="BO139" i="1" s="1"/>
  <c r="BS139" i="1" a="1"/>
  <c r="BS139" i="1" s="1"/>
  <c r="BP139" i="1" a="1"/>
  <c r="BP139" i="1" s="1"/>
  <c r="BD138" i="1" a="1"/>
  <c r="BD138" i="1" s="1"/>
  <c r="BA138" i="1" a="1"/>
  <c r="BA138" i="1" s="1"/>
  <c r="BE138" i="1" a="1"/>
  <c r="BE138" i="1" s="1"/>
  <c r="BB138" i="1" a="1"/>
  <c r="BB138" i="1" s="1"/>
  <c r="BB135" i="1" a="1"/>
  <c r="BB135" i="1" s="1"/>
  <c r="BS126" i="1" a="1"/>
  <c r="BS126" i="1" s="1"/>
  <c r="BP151" i="1" a="1"/>
  <c r="BP151" i="1" s="1"/>
  <c r="BQ151" i="1" a="1"/>
  <c r="BQ151" i="1" s="1"/>
  <c r="BL151" i="1"/>
  <c r="BS150" i="1" a="1"/>
  <c r="BS150" i="1" s="1"/>
  <c r="BL150" i="1"/>
  <c r="BP143" i="1" a="1"/>
  <c r="BP143" i="1" s="1"/>
  <c r="BQ143" i="1" a="1"/>
  <c r="BQ143" i="1" s="1"/>
  <c r="BR143" i="1" a="1"/>
  <c r="BR143" i="1" s="1"/>
  <c r="BD143" i="1" a="1"/>
  <c r="BD143" i="1" s="1"/>
  <c r="BO143" i="1" a="1"/>
  <c r="BO143" i="1" s="1"/>
  <c r="BD137" i="1" a="1"/>
  <c r="BD137" i="1" s="1"/>
  <c r="CK132" i="1" a="1"/>
  <c r="CK132" i="1" s="1"/>
  <c r="CL132" i="1" a="1"/>
  <c r="CL132" i="1" s="1"/>
  <c r="CM132" i="1" a="1"/>
  <c r="CM132" i="1" s="1"/>
  <c r="BO126" i="1" a="1"/>
  <c r="BO126" i="1" s="1"/>
  <c r="BO125" i="1" a="1"/>
  <c r="BO125" i="1" s="1"/>
  <c r="BS125" i="1" a="1"/>
  <c r="BS125" i="1" s="1"/>
  <c r="BP125" i="1" a="1"/>
  <c r="BP125" i="1" s="1"/>
  <c r="BQ125" i="1" a="1"/>
  <c r="BQ125" i="1" s="1"/>
  <c r="BO123" i="1" a="1"/>
  <c r="BO123" i="1" s="1"/>
  <c r="BS123" i="1" a="1"/>
  <c r="BS123" i="1" s="1"/>
  <c r="BQ123" i="1" a="1"/>
  <c r="BQ123" i="1" s="1"/>
  <c r="BD151" i="1" a="1"/>
  <c r="BD151" i="1" s="1"/>
  <c r="BR151" i="1" a="1"/>
  <c r="BR151" i="1" s="1"/>
  <c r="BC151" i="1" a="1"/>
  <c r="BC151" i="1" s="1"/>
  <c r="CL150" i="1" a="1"/>
  <c r="CL150" i="1" s="1"/>
  <c r="CM150" i="1" a="1"/>
  <c r="CM150" i="1" s="1"/>
  <c r="CN150" i="1" a="1"/>
  <c r="CN150" i="1" s="1"/>
  <c r="CB147" i="1"/>
  <c r="CN146" i="1" a="1"/>
  <c r="CN146" i="1" s="1"/>
  <c r="CK146" i="1" a="1"/>
  <c r="CK146" i="1" s="1"/>
  <c r="CL146" i="1" a="1"/>
  <c r="CL146" i="1" s="1"/>
  <c r="AY145" i="1"/>
  <c r="BE143" i="1" a="1"/>
  <c r="BE143" i="1" s="1"/>
  <c r="BL143" i="1"/>
  <c r="CB142" i="1"/>
  <c r="BS142" i="1" a="1"/>
  <c r="BS142" i="1" s="1"/>
  <c r="BL142" i="1"/>
  <c r="BC137" i="1" a="1"/>
  <c r="BC137" i="1" s="1"/>
  <c r="CB133" i="1"/>
  <c r="CN130" i="1" a="1"/>
  <c r="CN130" i="1" s="1"/>
  <c r="CK130" i="1" a="1"/>
  <c r="CK130" i="1" s="1"/>
  <c r="CL130" i="1" a="1"/>
  <c r="CL130" i="1" s="1"/>
  <c r="CL123" i="1" a="1"/>
  <c r="CL123" i="1" s="1"/>
  <c r="CM123" i="1" a="1"/>
  <c r="CM123" i="1" s="1"/>
  <c r="CK123" i="1" a="1"/>
  <c r="CK123" i="1" s="1"/>
  <c r="CN123" i="1" a="1"/>
  <c r="CN123" i="1" s="1"/>
  <c r="BP116" i="1" a="1"/>
  <c r="BP116" i="1" s="1"/>
  <c r="BQ116" i="1" a="1"/>
  <c r="BQ116" i="1" s="1"/>
  <c r="BO116" i="1" a="1"/>
  <c r="BO116" i="1" s="1"/>
  <c r="BR116" i="1" a="1"/>
  <c r="BR116" i="1" s="1"/>
  <c r="AY109" i="1"/>
  <c r="CB109" i="1"/>
  <c r="AY91" i="1"/>
  <c r="CB91" i="1"/>
  <c r="BR155" i="1" a="1"/>
  <c r="BR155" i="1" s="1"/>
  <c r="BO155" i="1" a="1"/>
  <c r="BO155" i="1" s="1"/>
  <c r="BS155" i="1" a="1"/>
  <c r="BS155" i="1" s="1"/>
  <c r="BB151" i="1" a="1"/>
  <c r="BB151" i="1" s="1"/>
  <c r="BR150" i="1" a="1"/>
  <c r="BR150" i="1" s="1"/>
  <c r="CN148" i="1" a="1"/>
  <c r="CN148" i="1" s="1"/>
  <c r="CA147" i="1"/>
  <c r="BC143" i="1" a="1"/>
  <c r="BC143" i="1" s="1"/>
  <c r="CL142" i="1" a="1"/>
  <c r="CL142" i="1" s="1"/>
  <c r="CM142" i="1" a="1"/>
  <c r="CM142" i="1" s="1"/>
  <c r="CN142" i="1" a="1"/>
  <c r="CN142" i="1" s="1"/>
  <c r="CB139" i="1"/>
  <c r="CN138" i="1" a="1"/>
  <c r="CN138" i="1" s="1"/>
  <c r="CK138" i="1" a="1"/>
  <c r="CK138" i="1" s="1"/>
  <c r="CL138" i="1" a="1"/>
  <c r="CL138" i="1" s="1"/>
  <c r="BP135" i="1" a="1"/>
  <c r="BP135" i="1" s="1"/>
  <c r="BQ135" i="1" a="1"/>
  <c r="BQ135" i="1" s="1"/>
  <c r="BR135" i="1" a="1"/>
  <c r="BR135" i="1" s="1"/>
  <c r="BD135" i="1" a="1"/>
  <c r="BD135" i="1" s="1"/>
  <c r="BO135" i="1" a="1"/>
  <c r="BO135" i="1" s="1"/>
  <c r="CA131" i="1"/>
  <c r="CL125" i="1" a="1"/>
  <c r="CL125" i="1" s="1"/>
  <c r="BR125" i="1" a="1"/>
  <c r="BR125" i="1" s="1"/>
  <c r="CB122" i="1"/>
  <c r="AY122" i="1"/>
  <c r="BP117" i="1" a="1"/>
  <c r="BP117" i="1" s="1"/>
  <c r="BQ117" i="1" a="1"/>
  <c r="BQ117" i="1" s="1"/>
  <c r="BR117" i="1" a="1"/>
  <c r="BR117" i="1" s="1"/>
  <c r="BO117" i="1" a="1"/>
  <c r="BO117" i="1" s="1"/>
  <c r="BS117" i="1" a="1"/>
  <c r="BS117" i="1" s="1"/>
  <c r="BO115" i="1" a="1"/>
  <c r="BO115" i="1" s="1"/>
  <c r="BS115" i="1" a="1"/>
  <c r="BS115" i="1" s="1"/>
  <c r="BP115" i="1" a="1"/>
  <c r="BP115" i="1" s="1"/>
  <c r="BQ115" i="1" a="1"/>
  <c r="BQ115" i="1" s="1"/>
  <c r="BR115" i="1" a="1"/>
  <c r="BR115" i="1" s="1"/>
  <c r="BQ155" i="1" a="1"/>
  <c r="BQ155" i="1" s="1"/>
  <c r="BD154" i="1" a="1"/>
  <c r="BD154" i="1" s="1"/>
  <c r="BA154" i="1" a="1"/>
  <c r="BA154" i="1" s="1"/>
  <c r="BE154" i="1" a="1"/>
  <c r="BE154" i="1" s="1"/>
  <c r="BR152" i="1" a="1"/>
  <c r="BR152" i="1" s="1"/>
  <c r="BO149" i="1" a="1"/>
  <c r="BO149" i="1" s="1"/>
  <c r="BS149" i="1" a="1"/>
  <c r="BS149" i="1" s="1"/>
  <c r="BP149" i="1" a="1"/>
  <c r="BP149" i="1" s="1"/>
  <c r="BQ149" i="1" a="1"/>
  <c r="BQ149" i="1" s="1"/>
  <c r="AY148" i="1"/>
  <c r="BA145" i="1" a="1"/>
  <c r="BA145" i="1" s="1"/>
  <c r="BE145" i="1" a="1"/>
  <c r="BE145" i="1" s="1"/>
  <c r="BB143" i="1" a="1"/>
  <c r="BB143" i="1" s="1"/>
  <c r="BR142" i="1" a="1"/>
  <c r="BR142" i="1" s="1"/>
  <c r="CA136" i="1"/>
  <c r="BE135" i="1" a="1"/>
  <c r="BE135" i="1" s="1"/>
  <c r="BL135" i="1"/>
  <c r="CB134" i="1"/>
  <c r="BL134" i="1"/>
  <c r="AY128" i="1"/>
  <c r="CB128" i="1"/>
  <c r="BA121" i="1" a="1"/>
  <c r="BA121" i="1" s="1"/>
  <c r="BE121" i="1" a="1"/>
  <c r="BE121" i="1" s="1"/>
  <c r="BB121" i="1" a="1"/>
  <c r="BB121" i="1" s="1"/>
  <c r="BC121" i="1" a="1"/>
  <c r="BC121" i="1" s="1"/>
  <c r="BD121" i="1" a="1"/>
  <c r="BD121" i="1" s="1"/>
  <c r="BR120" i="1" a="1"/>
  <c r="BR120" i="1" s="1"/>
  <c r="BO120" i="1" a="1"/>
  <c r="BO120" i="1" s="1"/>
  <c r="BS120" i="1" a="1"/>
  <c r="BS120" i="1" s="1"/>
  <c r="BQ120" i="1" a="1"/>
  <c r="BQ120" i="1" s="1"/>
  <c r="AY119" i="1"/>
  <c r="CB119" i="1"/>
  <c r="BL152" i="1"/>
  <c r="BQ150" i="1" a="1"/>
  <c r="BQ150" i="1" s="1"/>
  <c r="BO150" i="1" a="1"/>
  <c r="BO150" i="1" s="1"/>
  <c r="BR147" i="1" a="1"/>
  <c r="BR147" i="1" s="1"/>
  <c r="BO147" i="1" a="1"/>
  <c r="BO147" i="1" s="1"/>
  <c r="BS147" i="1" a="1"/>
  <c r="BS147" i="1" s="1"/>
  <c r="BP147" i="1" a="1"/>
  <c r="BP147" i="1" s="1"/>
  <c r="BD146" i="1" a="1"/>
  <c r="BD146" i="1" s="1"/>
  <c r="BA146" i="1" a="1"/>
  <c r="BA146" i="1" s="1"/>
  <c r="BE146" i="1" a="1"/>
  <c r="BE146" i="1" s="1"/>
  <c r="BB146" i="1" a="1"/>
  <c r="BB146" i="1" s="1"/>
  <c r="BC146" i="1" a="1"/>
  <c r="BC146" i="1" s="1"/>
  <c r="BS143" i="1" a="1"/>
  <c r="BS143" i="1" s="1"/>
  <c r="BO141" i="1" a="1"/>
  <c r="BO141" i="1" s="1"/>
  <c r="BS141" i="1" a="1"/>
  <c r="BS141" i="1" s="1"/>
  <c r="BP141" i="1" a="1"/>
  <c r="BP141" i="1" s="1"/>
  <c r="BQ141" i="1" a="1"/>
  <c r="BQ141" i="1" s="1"/>
  <c r="AY140" i="1"/>
  <c r="BA137" i="1" a="1"/>
  <c r="BA137" i="1" s="1"/>
  <c r="BE137" i="1" a="1"/>
  <c r="BE137" i="1" s="1"/>
  <c r="CL134" i="1" a="1"/>
  <c r="CL134" i="1" s="1"/>
  <c r="CM134" i="1" a="1"/>
  <c r="CM134" i="1" s="1"/>
  <c r="CN134" i="1" a="1"/>
  <c r="CN134" i="1" s="1"/>
  <c r="BD130" i="1" a="1"/>
  <c r="BD130" i="1" s="1"/>
  <c r="BA130" i="1" a="1"/>
  <c r="BA130" i="1" s="1"/>
  <c r="BE130" i="1" a="1"/>
  <c r="BE130" i="1" s="1"/>
  <c r="BB130" i="1" a="1"/>
  <c r="BB130" i="1" s="1"/>
  <c r="BC130" i="1" a="1"/>
  <c r="BC130" i="1" s="1"/>
  <c r="BQ126" i="1" a="1"/>
  <c r="BQ126" i="1" s="1"/>
  <c r="BR126" i="1" a="1"/>
  <c r="BR126" i="1" s="1"/>
  <c r="CM125" i="1" a="1"/>
  <c r="CM125" i="1" s="1"/>
  <c r="CN125" i="1" a="1"/>
  <c r="CN125" i="1" s="1"/>
  <c r="BL125" i="1"/>
  <c r="BS116" i="1" a="1"/>
  <c r="BS116" i="1" s="1"/>
  <c r="BA113" i="1" a="1"/>
  <c r="BA113" i="1" s="1"/>
  <c r="BE113" i="1" a="1"/>
  <c r="BE113" i="1" s="1"/>
  <c r="BB113" i="1" a="1"/>
  <c r="BB113" i="1" s="1"/>
  <c r="BC113" i="1" a="1"/>
  <c r="BC113" i="1" s="1"/>
  <c r="AY111" i="1"/>
  <c r="CB111" i="1"/>
  <c r="CB108" i="1"/>
  <c r="CL107" i="1" a="1"/>
  <c r="CL107" i="1" s="1"/>
  <c r="CM107" i="1" a="1"/>
  <c r="CM107" i="1" s="1"/>
  <c r="CN107" i="1" a="1"/>
  <c r="CN107" i="1" s="1"/>
  <c r="CB104" i="1"/>
  <c r="AY104" i="1"/>
  <c r="BC131" i="1" a="1"/>
  <c r="BC131" i="1" s="1"/>
  <c r="BB124" i="1" a="1"/>
  <c r="BB124" i="1" s="1"/>
  <c r="BD124" i="1" a="1"/>
  <c r="BD124" i="1" s="1"/>
  <c r="BD120" i="1" a="1"/>
  <c r="BD120" i="1" s="1"/>
  <c r="BA120" i="1" a="1"/>
  <c r="BA120" i="1" s="1"/>
  <c r="BE120" i="1" a="1"/>
  <c r="BE120" i="1" s="1"/>
  <c r="BB120" i="1" a="1"/>
  <c r="BB120" i="1" s="1"/>
  <c r="CK114" i="1" a="1"/>
  <c r="CK114" i="1" s="1"/>
  <c r="CL114" i="1" a="1"/>
  <c r="CL114" i="1" s="1"/>
  <c r="CM114" i="1" a="1"/>
  <c r="CM114" i="1" s="1"/>
  <c r="AY110" i="1"/>
  <c r="CB110" i="1"/>
  <c r="CB89" i="1"/>
  <c r="AY89" i="1"/>
  <c r="BL86" i="1"/>
  <c r="BC148" i="1" a="1"/>
  <c r="BC148" i="1" s="1"/>
  <c r="BC140" i="1" a="1"/>
  <c r="BC140" i="1" s="1"/>
  <c r="BC132" i="1" a="1"/>
  <c r="BC132" i="1" s="1"/>
  <c r="BS129" i="1" a="1"/>
  <c r="BS129" i="1" s="1"/>
  <c r="BO129" i="1" a="1"/>
  <c r="BO129" i="1" s="1"/>
  <c r="BE128" i="1" a="1"/>
  <c r="BE128" i="1" s="1"/>
  <c r="BA128" i="1" a="1"/>
  <c r="BA128" i="1" s="1"/>
  <c r="BR127" i="1" a="1"/>
  <c r="BR127" i="1" s="1"/>
  <c r="CN126" i="1" a="1"/>
  <c r="CN126" i="1" s="1"/>
  <c r="BD126" i="1" a="1"/>
  <c r="BD126" i="1" s="1"/>
  <c r="BC120" i="1" a="1"/>
  <c r="BC120" i="1" s="1"/>
  <c r="CB116" i="1"/>
  <c r="BL108" i="1"/>
  <c r="BS138" i="1" a="1"/>
  <c r="BS138" i="1" s="1"/>
  <c r="BS130" i="1" a="1"/>
  <c r="BS130" i="1" s="1"/>
  <c r="BM128" i="1"/>
  <c r="BL127" i="1"/>
  <c r="BE124" i="1" a="1"/>
  <c r="BE124" i="1" s="1"/>
  <c r="CK122" i="1" a="1"/>
  <c r="CK122" i="1" s="1"/>
  <c r="CM122" i="1" a="1"/>
  <c r="CM122" i="1" s="1"/>
  <c r="BM118" i="1"/>
  <c r="CL116" i="1" a="1"/>
  <c r="CL116" i="1" s="1"/>
  <c r="CM116" i="1" a="1"/>
  <c r="CM116" i="1" s="1"/>
  <c r="CN116" i="1" a="1"/>
  <c r="CN116" i="1" s="1"/>
  <c r="CL115" i="1" a="1"/>
  <c r="CL115" i="1" s="1"/>
  <c r="CM115" i="1" a="1"/>
  <c r="CM115" i="1" s="1"/>
  <c r="AY97" i="1"/>
  <c r="CB97" i="1"/>
  <c r="CB92" i="1"/>
  <c r="AY92" i="1"/>
  <c r="CA90" i="1"/>
  <c r="BC158" i="1" a="1"/>
  <c r="BC158" i="1" s="1"/>
  <c r="BR153" i="1" a="1"/>
  <c r="BR153" i="1" s="1"/>
  <c r="CN152" i="1" a="1"/>
  <c r="CN152" i="1" s="1"/>
  <c r="BD152" i="1" a="1"/>
  <c r="BD152" i="1" s="1"/>
  <c r="BC150" i="1" a="1"/>
  <c r="BC150" i="1" s="1"/>
  <c r="BB148" i="1" a="1"/>
  <c r="BB148" i="1" s="1"/>
  <c r="BR145" i="1" a="1"/>
  <c r="BR145" i="1" s="1"/>
  <c r="CN144" i="1" a="1"/>
  <c r="CN144" i="1" s="1"/>
  <c r="CA144" i="1" s="1"/>
  <c r="BL144" i="1"/>
  <c r="BC142" i="1" a="1"/>
  <c r="BC142" i="1" s="1"/>
  <c r="BB140" i="1" a="1"/>
  <c r="BB140" i="1" s="1"/>
  <c r="BL136" i="1"/>
  <c r="BC134" i="1" a="1"/>
  <c r="BC134" i="1" s="1"/>
  <c r="BQ127" i="1" a="1"/>
  <c r="BQ127" i="1" s="1"/>
  <c r="CM126" i="1" a="1"/>
  <c r="CM126" i="1" s="1"/>
  <c r="BC126" i="1" a="1"/>
  <c r="BC126" i="1" s="1"/>
  <c r="BL124" i="1"/>
  <c r="AY118" i="1"/>
  <c r="CB118" i="1"/>
  <c r="BL117" i="1"/>
  <c r="BL116" i="1"/>
  <c r="BP107" i="1" a="1"/>
  <c r="BP107" i="1" s="1"/>
  <c r="BQ107" i="1" a="1"/>
  <c r="BQ107" i="1" s="1"/>
  <c r="BR107" i="1" a="1"/>
  <c r="BR107" i="1" s="1"/>
  <c r="BS107" i="1" a="1"/>
  <c r="BS107" i="1" s="1"/>
  <c r="BO107" i="1" a="1"/>
  <c r="BO107" i="1" s="1"/>
  <c r="BL105" i="1"/>
  <c r="BD112" i="1" a="1"/>
  <c r="BD112" i="1" s="1"/>
  <c r="BA112" i="1" a="1"/>
  <c r="BA112" i="1" s="1"/>
  <c r="BE112" i="1" a="1"/>
  <c r="BE112" i="1" s="1"/>
  <c r="BB112" i="1" a="1"/>
  <c r="BB112" i="1" s="1"/>
  <c r="BD111" i="1" a="1"/>
  <c r="BD111" i="1" s="1"/>
  <c r="BA111" i="1" a="1"/>
  <c r="BA111" i="1" s="1"/>
  <c r="BE111" i="1" a="1"/>
  <c r="BE111" i="1" s="1"/>
  <c r="BB111" i="1" a="1"/>
  <c r="BB111" i="1" s="1"/>
  <c r="BP108" i="1" a="1"/>
  <c r="BP108" i="1" s="1"/>
  <c r="BQ108" i="1" a="1"/>
  <c r="BQ108" i="1" s="1"/>
  <c r="BR108" i="1" a="1"/>
  <c r="BR108" i="1" s="1"/>
  <c r="BO108" i="1" a="1"/>
  <c r="BO108" i="1" s="1"/>
  <c r="BA83" i="1" a="1"/>
  <c r="BA83" i="1" s="1"/>
  <c r="BE83" i="1" a="1"/>
  <c r="BE83" i="1" s="1"/>
  <c r="BB83" i="1" a="1"/>
  <c r="BB83" i="1" s="1"/>
  <c r="BC83" i="1" a="1"/>
  <c r="BC83" i="1" s="1"/>
  <c r="BD83" i="1" a="1"/>
  <c r="BD83" i="1" s="1"/>
  <c r="BE148" i="1" a="1"/>
  <c r="BE148" i="1" s="1"/>
  <c r="BL146" i="1"/>
  <c r="BE140" i="1" a="1"/>
  <c r="BE140" i="1" s="1"/>
  <c r="BL138" i="1"/>
  <c r="BE132" i="1" a="1"/>
  <c r="BE132" i="1" s="1"/>
  <c r="BL130" i="1"/>
  <c r="BP124" i="1" a="1"/>
  <c r="BP124" i="1" s="1"/>
  <c r="BQ124" i="1" a="1"/>
  <c r="BQ124" i="1" s="1"/>
  <c r="BS124" i="1" a="1"/>
  <c r="BS124" i="1" s="1"/>
  <c r="BD119" i="1" a="1"/>
  <c r="BD119" i="1" s="1"/>
  <c r="BA119" i="1" a="1"/>
  <c r="BA119" i="1" s="1"/>
  <c r="BE119" i="1" a="1"/>
  <c r="BE119" i="1" s="1"/>
  <c r="BY117" i="1"/>
  <c r="AY113" i="1"/>
  <c r="CA109" i="1"/>
  <c r="AX109" i="1" s="1"/>
  <c r="AZ109" i="1" s="1"/>
  <c r="BO105" i="1" a="1"/>
  <c r="BO105" i="1" s="1"/>
  <c r="BS105" i="1" a="1"/>
  <c r="BS105" i="1" s="1"/>
  <c r="BP105" i="1" a="1"/>
  <c r="BP105" i="1" s="1"/>
  <c r="BQ105" i="1" a="1"/>
  <c r="BQ105" i="1" s="1"/>
  <c r="BR105" i="1" a="1"/>
  <c r="BR105" i="1" s="1"/>
  <c r="CL77" i="1" a="1"/>
  <c r="CL77" i="1" s="1"/>
  <c r="CM77" i="1" a="1"/>
  <c r="CM77" i="1" s="1"/>
  <c r="CK77" i="1" a="1"/>
  <c r="CK77" i="1" s="1"/>
  <c r="CN77" i="1" a="1"/>
  <c r="CN77" i="1" s="1"/>
  <c r="BS119" i="1" a="1"/>
  <c r="BS119" i="1" s="1"/>
  <c r="BO119" i="1" a="1"/>
  <c r="BO119" i="1" s="1"/>
  <c r="BE118" i="1" a="1"/>
  <c r="BE118" i="1" s="1"/>
  <c r="BA118" i="1" a="1"/>
  <c r="BA118" i="1" s="1"/>
  <c r="BD116" i="1" a="1"/>
  <c r="BD116" i="1" s="1"/>
  <c r="BC114" i="1" a="1"/>
  <c r="BC114" i="1" s="1"/>
  <c r="BP113" i="1" a="1"/>
  <c r="BP113" i="1" s="1"/>
  <c r="CL112" i="1" a="1"/>
  <c r="CL112" i="1" s="1"/>
  <c r="CA112" i="1" s="1"/>
  <c r="BS111" i="1" a="1"/>
  <c r="BS111" i="1" s="1"/>
  <c r="BO111" i="1" a="1"/>
  <c r="BO111" i="1" s="1"/>
  <c r="CK110" i="1" a="1"/>
  <c r="CK110" i="1" s="1"/>
  <c r="CA110" i="1" s="1"/>
  <c r="BE110" i="1" a="1"/>
  <c r="BE110" i="1" s="1"/>
  <c r="BA110" i="1" a="1"/>
  <c r="BA110" i="1" s="1"/>
  <c r="BR109" i="1" a="1"/>
  <c r="BR109" i="1" s="1"/>
  <c r="CN108" i="1" a="1"/>
  <c r="CN108" i="1" s="1"/>
  <c r="BD108" i="1" a="1"/>
  <c r="BD108" i="1" s="1"/>
  <c r="BL106" i="1"/>
  <c r="CL105" i="1" a="1"/>
  <c r="CL105" i="1" s="1"/>
  <c r="CB105" i="1"/>
  <c r="CK104" i="1" a="1"/>
  <c r="CK104" i="1" s="1"/>
  <c r="CL104" i="1" a="1"/>
  <c r="CL104" i="1" s="1"/>
  <c r="CM102" i="1" a="1"/>
  <c r="CM102" i="1" s="1"/>
  <c r="CL102" i="1" a="1"/>
  <c r="CL102" i="1" s="1"/>
  <c r="CN102" i="1" a="1"/>
  <c r="CN102" i="1" s="1"/>
  <c r="BD99" i="1" a="1"/>
  <c r="BD99" i="1" s="1"/>
  <c r="BA99" i="1" a="1"/>
  <c r="BA99" i="1" s="1"/>
  <c r="BE99" i="1" a="1"/>
  <c r="BE99" i="1" s="1"/>
  <c r="BB99" i="1" a="1"/>
  <c r="BB99" i="1" s="1"/>
  <c r="CK93" i="1" a="1"/>
  <c r="CK93" i="1" s="1"/>
  <c r="CL93" i="1" a="1"/>
  <c r="CL93" i="1" s="1"/>
  <c r="CM93" i="1" a="1"/>
  <c r="CM93" i="1" s="1"/>
  <c r="CK76" i="1" a="1"/>
  <c r="CK76" i="1" s="1"/>
  <c r="CL76" i="1" a="1"/>
  <c r="CL76" i="1" s="1"/>
  <c r="CM76" i="1" a="1"/>
  <c r="CM76" i="1" s="1"/>
  <c r="CN76" i="1" a="1"/>
  <c r="CN76" i="1" s="1"/>
  <c r="BC123" i="1" a="1"/>
  <c r="BC123" i="1" s="1"/>
  <c r="BP122" i="1" a="1"/>
  <c r="BP122" i="1" s="1"/>
  <c r="CL121" i="1" a="1"/>
  <c r="CL121" i="1" s="1"/>
  <c r="CA121" i="1" s="1"/>
  <c r="BR118" i="1" a="1"/>
  <c r="BR118" i="1" s="1"/>
  <c r="BD117" i="1" a="1"/>
  <c r="BD117" i="1" s="1"/>
  <c r="BC115" i="1" a="1"/>
  <c r="BC115" i="1" s="1"/>
  <c r="BP114" i="1" a="1"/>
  <c r="BP114" i="1" s="1"/>
  <c r="CL113" i="1" a="1"/>
  <c r="CL113" i="1" s="1"/>
  <c r="CA113" i="1" s="1"/>
  <c r="BS112" i="1" a="1"/>
  <c r="BS112" i="1" s="1"/>
  <c r="BO112" i="1" a="1"/>
  <c r="BO112" i="1" s="1"/>
  <c r="BR110" i="1" a="1"/>
  <c r="BR110" i="1" s="1"/>
  <c r="BL109" i="1"/>
  <c r="BD109" i="1" a="1"/>
  <c r="BD109" i="1" s="1"/>
  <c r="BD107" i="1" a="1"/>
  <c r="BD107" i="1" s="1"/>
  <c r="BA107" i="1" a="1"/>
  <c r="BA107" i="1" s="1"/>
  <c r="BE107" i="1" a="1"/>
  <c r="BE107" i="1" s="1"/>
  <c r="BE106" i="1" a="1"/>
  <c r="BE106" i="1" s="1"/>
  <c r="BP79" i="1" a="1"/>
  <c r="BP79" i="1" s="1"/>
  <c r="BQ79" i="1" a="1"/>
  <c r="BQ79" i="1" s="1"/>
  <c r="BR79" i="1" a="1"/>
  <c r="BR79" i="1" s="1"/>
  <c r="BO79" i="1" a="1"/>
  <c r="BO79" i="1" s="1"/>
  <c r="BS79" i="1" a="1"/>
  <c r="BS79" i="1" s="1"/>
  <c r="AY62" i="1"/>
  <c r="CB62" i="1"/>
  <c r="BD118" i="1" a="1"/>
  <c r="BD118" i="1" s="1"/>
  <c r="BS113" i="1" a="1"/>
  <c r="BS113" i="1" s="1"/>
  <c r="BD110" i="1" a="1"/>
  <c r="BD110" i="1" s="1"/>
  <c r="BQ109" i="1" a="1"/>
  <c r="BQ109" i="1" s="1"/>
  <c r="CM108" i="1" a="1"/>
  <c r="CM108" i="1" s="1"/>
  <c r="CM105" i="1" a="1"/>
  <c r="CM105" i="1" s="1"/>
  <c r="CN105" i="1" a="1"/>
  <c r="CN105" i="1" s="1"/>
  <c r="AY99" i="1"/>
  <c r="CB99" i="1"/>
  <c r="AY87" i="1"/>
  <c r="CB87" i="1"/>
  <c r="BS122" i="1" a="1"/>
  <c r="BS122" i="1" s="1"/>
  <c r="BS114" i="1" a="1"/>
  <c r="BS114" i="1" s="1"/>
  <c r="BQ106" i="1" a="1"/>
  <c r="BQ106" i="1" s="1"/>
  <c r="BR106" i="1" a="1"/>
  <c r="BR106" i="1" s="1"/>
  <c r="BE104" i="1" a="1"/>
  <c r="BE104" i="1" s="1"/>
  <c r="BA104" i="1" a="1"/>
  <c r="BA104" i="1" s="1"/>
  <c r="BB104" i="1" a="1"/>
  <c r="BB104" i="1" s="1"/>
  <c r="BC104" i="1" a="1"/>
  <c r="BC104" i="1" s="1"/>
  <c r="CL94" i="1" a="1"/>
  <c r="CL94" i="1" s="1"/>
  <c r="CM94" i="1" a="1"/>
  <c r="CM94" i="1" s="1"/>
  <c r="CK94" i="1" a="1"/>
  <c r="CK94" i="1" s="1"/>
  <c r="BL94" i="1"/>
  <c r="BA92" i="1" a="1"/>
  <c r="BA92" i="1" s="1"/>
  <c r="BE92" i="1" a="1"/>
  <c r="BE92" i="1" s="1"/>
  <c r="BB92" i="1" a="1"/>
  <c r="BB92" i="1" s="1"/>
  <c r="BC92" i="1" a="1"/>
  <c r="BC92" i="1" s="1"/>
  <c r="BD92" i="1" a="1"/>
  <c r="BD92" i="1" s="1"/>
  <c r="BB106" i="1" a="1"/>
  <c r="BB106" i="1" s="1"/>
  <c r="BC106" i="1" a="1"/>
  <c r="BC106" i="1" s="1"/>
  <c r="BL103" i="1"/>
  <c r="BD91" i="1" a="1"/>
  <c r="BD91" i="1" s="1"/>
  <c r="BA91" i="1" a="1"/>
  <c r="BA91" i="1" s="1"/>
  <c r="BE91" i="1" a="1"/>
  <c r="BE91" i="1" s="1"/>
  <c r="BB91" i="1" a="1"/>
  <c r="BB91" i="1" s="1"/>
  <c r="CB70" i="1"/>
  <c r="AY70" i="1"/>
  <c r="BD105" i="1" a="1"/>
  <c r="BD105" i="1" s="1"/>
  <c r="BQ104" i="1" a="1"/>
  <c r="BQ104" i="1" s="1"/>
  <c r="BA100" i="1" a="1"/>
  <c r="BA100" i="1" s="1"/>
  <c r="BE100" i="1" a="1"/>
  <c r="BE100" i="1" s="1"/>
  <c r="BB100" i="1" a="1"/>
  <c r="BB100" i="1" s="1"/>
  <c r="BC98" i="1" a="1"/>
  <c r="BC98" i="1" s="1"/>
  <c r="BY96" i="1"/>
  <c r="BP95" i="1" a="1"/>
  <c r="BP95" i="1" s="1"/>
  <c r="BQ95" i="1" a="1"/>
  <c r="BQ95" i="1" s="1"/>
  <c r="CA88" i="1"/>
  <c r="AX88" i="1" s="1"/>
  <c r="AY79" i="1"/>
  <c r="CB79" i="1"/>
  <c r="AY72" i="1"/>
  <c r="CB72" i="1"/>
  <c r="BL34" i="1"/>
  <c r="AY63" i="1"/>
  <c r="CB63" i="1"/>
  <c r="BQ103" i="1" a="1"/>
  <c r="BQ103" i="1" s="1"/>
  <c r="BO102" i="1" a="1"/>
  <c r="BO102" i="1" s="1"/>
  <c r="BS102" i="1" a="1"/>
  <c r="BS102" i="1" s="1"/>
  <c r="BP102" i="1" a="1"/>
  <c r="BP102" i="1" s="1"/>
  <c r="BQ102" i="1" a="1"/>
  <c r="BQ102" i="1" s="1"/>
  <c r="CK101" i="1" a="1"/>
  <c r="CK101" i="1" s="1"/>
  <c r="CL101" i="1" a="1"/>
  <c r="CL101" i="1" s="1"/>
  <c r="CM101" i="1" a="1"/>
  <c r="CM101" i="1" s="1"/>
  <c r="BP96" i="1" a="1"/>
  <c r="BP96" i="1" s="1"/>
  <c r="BQ96" i="1" a="1"/>
  <c r="BQ96" i="1" s="1"/>
  <c r="BR96" i="1" a="1"/>
  <c r="BR96" i="1" s="1"/>
  <c r="BL95" i="1"/>
  <c r="BD90" i="1" a="1"/>
  <c r="BD90" i="1" s="1"/>
  <c r="BA90" i="1" a="1"/>
  <c r="BA90" i="1" s="1"/>
  <c r="BE90" i="1" a="1"/>
  <c r="BE90" i="1" s="1"/>
  <c r="BD82" i="1" a="1"/>
  <c r="BD82" i="1" s="1"/>
  <c r="BA82" i="1" a="1"/>
  <c r="BA82" i="1" s="1"/>
  <c r="BE82" i="1" a="1"/>
  <c r="BE82" i="1" s="1"/>
  <c r="BB82" i="1" a="1"/>
  <c r="BB82" i="1" s="1"/>
  <c r="BL78" i="1"/>
  <c r="BD98" i="1" a="1"/>
  <c r="BD98" i="1" s="1"/>
  <c r="BA98" i="1" a="1"/>
  <c r="BA98" i="1" s="1"/>
  <c r="BE98" i="1" a="1"/>
  <c r="BE98" i="1" s="1"/>
  <c r="AZ96" i="1"/>
  <c r="BN96" i="1" s="1"/>
  <c r="CA100" i="1"/>
  <c r="CL95" i="1" a="1"/>
  <c r="CL95" i="1" s="1"/>
  <c r="CM95" i="1" a="1"/>
  <c r="CM95" i="1" s="1"/>
  <c r="CN95" i="1" a="1"/>
  <c r="CN95" i="1" s="1"/>
  <c r="AY90" i="1"/>
  <c r="CB90" i="1"/>
  <c r="BC90" i="1" a="1"/>
  <c r="BC90" i="1" s="1"/>
  <c r="CA89" i="1"/>
  <c r="CB86" i="1"/>
  <c r="BO103" i="1" a="1"/>
  <c r="BO103" i="1" s="1"/>
  <c r="BC100" i="1" a="1"/>
  <c r="BC100" i="1" s="1"/>
  <c r="AY98" i="1"/>
  <c r="CB98" i="1"/>
  <c r="BS96" i="1" a="1"/>
  <c r="BS96" i="1" s="1"/>
  <c r="BL96" i="1"/>
  <c r="BO94" i="1" a="1"/>
  <c r="BO94" i="1" s="1"/>
  <c r="BS94" i="1" a="1"/>
  <c r="BS94" i="1" s="1"/>
  <c r="BP94" i="1" a="1"/>
  <c r="BP94" i="1" s="1"/>
  <c r="BQ94" i="1" a="1"/>
  <c r="BQ94" i="1" s="1"/>
  <c r="BP87" i="1" a="1"/>
  <c r="BP87" i="1" s="1"/>
  <c r="BQ87" i="1" a="1"/>
  <c r="BQ87" i="1" s="1"/>
  <c r="BR87" i="1" a="1"/>
  <c r="BR87" i="1" s="1"/>
  <c r="BO87" i="1" a="1"/>
  <c r="BO87" i="1" s="1"/>
  <c r="BS87" i="1" a="1"/>
  <c r="BS87" i="1" s="1"/>
  <c r="CL85" i="1" a="1"/>
  <c r="CL85" i="1" s="1"/>
  <c r="CM85" i="1" a="1"/>
  <c r="CM85" i="1" s="1"/>
  <c r="CK85" i="1" a="1"/>
  <c r="CK85" i="1" s="1"/>
  <c r="CN85" i="1" a="1"/>
  <c r="CN85" i="1" s="1"/>
  <c r="CB71" i="1"/>
  <c r="BD103" i="1" a="1"/>
  <c r="BD103" i="1" s="1"/>
  <c r="BC101" i="1" a="1"/>
  <c r="BC101" i="1" s="1"/>
  <c r="BP100" i="1" a="1"/>
  <c r="BP100" i="1" s="1"/>
  <c r="CL99" i="1" a="1"/>
  <c r="CL99" i="1" s="1"/>
  <c r="BS98" i="1" a="1"/>
  <c r="BS98" i="1" s="1"/>
  <c r="BO98" i="1" a="1"/>
  <c r="BO98" i="1" s="1"/>
  <c r="CK97" i="1" a="1"/>
  <c r="CK97" i="1" s="1"/>
  <c r="BE97" i="1" a="1"/>
  <c r="BE97" i="1" s="1"/>
  <c r="BA97" i="1" a="1"/>
  <c r="BA97" i="1" s="1"/>
  <c r="BD95" i="1" a="1"/>
  <c r="BD95" i="1" s="1"/>
  <c r="BC93" i="1" a="1"/>
  <c r="BC93" i="1" s="1"/>
  <c r="BP92" i="1" a="1"/>
  <c r="BP92" i="1" s="1"/>
  <c r="CL91" i="1" a="1"/>
  <c r="CL91" i="1" s="1"/>
  <c r="CL86" i="1" a="1"/>
  <c r="CL86" i="1" s="1"/>
  <c r="CM86" i="1" a="1"/>
  <c r="CM86" i="1" s="1"/>
  <c r="CN86" i="1" a="1"/>
  <c r="CN86" i="1" s="1"/>
  <c r="BO86" i="1" a="1"/>
  <c r="BO86" i="1" s="1"/>
  <c r="CL78" i="1" a="1"/>
  <c r="CL78" i="1" s="1"/>
  <c r="CM78" i="1" a="1"/>
  <c r="CM78" i="1" s="1"/>
  <c r="CN78" i="1" a="1"/>
  <c r="CN78" i="1" s="1"/>
  <c r="BO78" i="1" a="1"/>
  <c r="BO78" i="1" s="1"/>
  <c r="BD75" i="1" a="1"/>
  <c r="BD75" i="1" s="1"/>
  <c r="BA65" i="1" a="1"/>
  <c r="BA65" i="1" s="1"/>
  <c r="BE65" i="1" a="1"/>
  <c r="BE65" i="1" s="1"/>
  <c r="BB65" i="1" a="1"/>
  <c r="BB65" i="1" s="1"/>
  <c r="BD65" i="1" a="1"/>
  <c r="BD65" i="1" s="1"/>
  <c r="BC65" i="1" a="1"/>
  <c r="BC65" i="1" s="1"/>
  <c r="BS99" i="1" a="1"/>
  <c r="BS99" i="1" s="1"/>
  <c r="BR97" i="1" a="1"/>
  <c r="BR97" i="1" s="1"/>
  <c r="BD96" i="1" a="1"/>
  <c r="BD96" i="1" s="1"/>
  <c r="BP93" i="1" a="1"/>
  <c r="BP93" i="1" s="1"/>
  <c r="CL92" i="1" a="1"/>
  <c r="CL92" i="1" s="1"/>
  <c r="BS91" i="1" a="1"/>
  <c r="BS91" i="1" s="1"/>
  <c r="BQ89" i="1" a="1"/>
  <c r="BQ89" i="1" s="1"/>
  <c r="BD89" i="1" a="1"/>
  <c r="BD89" i="1" s="1"/>
  <c r="BL87" i="1"/>
  <c r="BO85" i="1" a="1"/>
  <c r="BO85" i="1" s="1"/>
  <c r="BS85" i="1" a="1"/>
  <c r="BS85" i="1" s="1"/>
  <c r="BP85" i="1" a="1"/>
  <c r="BP85" i="1" s="1"/>
  <c r="BQ85" i="1" a="1"/>
  <c r="BQ85" i="1" s="1"/>
  <c r="AY82" i="1"/>
  <c r="CB82" i="1"/>
  <c r="BD81" i="1" a="1"/>
  <c r="BD81" i="1" s="1"/>
  <c r="BA81" i="1" a="1"/>
  <c r="BA81" i="1" s="1"/>
  <c r="BE81" i="1" a="1"/>
  <c r="BE81" i="1" s="1"/>
  <c r="BL79" i="1"/>
  <c r="BO77" i="1" a="1"/>
  <c r="BO77" i="1" s="1"/>
  <c r="BS77" i="1" a="1"/>
  <c r="BS77" i="1" s="1"/>
  <c r="BP77" i="1" a="1"/>
  <c r="BP77" i="1" s="1"/>
  <c r="BQ77" i="1" a="1"/>
  <c r="BQ77" i="1" s="1"/>
  <c r="BD73" i="1" a="1"/>
  <c r="BD73" i="1" s="1"/>
  <c r="BA73" i="1" a="1"/>
  <c r="BA73" i="1" s="1"/>
  <c r="BE73" i="1" a="1"/>
  <c r="BE73" i="1" s="1"/>
  <c r="BP71" i="1" a="1"/>
  <c r="BP71" i="1" s="1"/>
  <c r="BQ71" i="1" a="1"/>
  <c r="BQ71" i="1" s="1"/>
  <c r="BR71" i="1" a="1"/>
  <c r="BR71" i="1" s="1"/>
  <c r="CB59" i="1"/>
  <c r="AY59" i="1"/>
  <c r="BC103" i="1" a="1"/>
  <c r="BC103" i="1" s="1"/>
  <c r="BB101" i="1" a="1"/>
  <c r="BB101" i="1" s="1"/>
  <c r="BS100" i="1" a="1"/>
  <c r="BS100" i="1" s="1"/>
  <c r="BO100" i="1" a="1"/>
  <c r="BO100" i="1" s="1"/>
  <c r="CK99" i="1" a="1"/>
  <c r="CK99" i="1" s="1"/>
  <c r="BR98" i="1" a="1"/>
  <c r="BR98" i="1" s="1"/>
  <c r="CN97" i="1" a="1"/>
  <c r="CN97" i="1" s="1"/>
  <c r="BD97" i="1" a="1"/>
  <c r="BD97" i="1" s="1"/>
  <c r="BC95" i="1" a="1"/>
  <c r="BC95" i="1" s="1"/>
  <c r="BS92" i="1" a="1"/>
  <c r="BS92" i="1" s="1"/>
  <c r="BO92" i="1" a="1"/>
  <c r="BO92" i="1" s="1"/>
  <c r="BM80" i="1"/>
  <c r="BR77" i="1" a="1"/>
  <c r="BR77" i="1" s="1"/>
  <c r="AY77" i="1"/>
  <c r="BL69" i="1"/>
  <c r="BS93" i="1" a="1"/>
  <c r="BS93" i="1" s="1"/>
  <c r="AY88" i="1"/>
  <c r="CB88" i="1"/>
  <c r="BR85" i="1" a="1"/>
  <c r="BR85" i="1" s="1"/>
  <c r="CK84" i="1" a="1"/>
  <c r="CK84" i="1" s="1"/>
  <c r="CL84" i="1" a="1"/>
  <c r="CL84" i="1" s="1"/>
  <c r="CM84" i="1" a="1"/>
  <c r="CM84" i="1" s="1"/>
  <c r="AY81" i="1"/>
  <c r="CB81" i="1"/>
  <c r="AY80" i="1"/>
  <c r="CB80" i="1"/>
  <c r="BA75" i="1" a="1"/>
  <c r="BA75" i="1" s="1"/>
  <c r="BE75" i="1" a="1"/>
  <c r="BE75" i="1" s="1"/>
  <c r="BB75" i="1" a="1"/>
  <c r="BB75" i="1" s="1"/>
  <c r="AY73" i="1"/>
  <c r="AZ73" i="1" s="1"/>
  <c r="CB73" i="1"/>
  <c r="BY73" i="1" s="1"/>
  <c r="BL68" i="1"/>
  <c r="BE101" i="1" a="1"/>
  <c r="BE101" i="1" s="1"/>
  <c r="BA89" i="1" a="1"/>
  <c r="BA89" i="1" s="1"/>
  <c r="BE89" i="1" a="1"/>
  <c r="BE89" i="1" s="1"/>
  <c r="BP86" i="1" a="1"/>
  <c r="BP86" i="1" s="1"/>
  <c r="BQ86" i="1" a="1"/>
  <c r="BQ86" i="1" s="1"/>
  <c r="CA83" i="1"/>
  <c r="BP78" i="1" a="1"/>
  <c r="BP78" i="1" s="1"/>
  <c r="BQ78" i="1" a="1"/>
  <c r="BQ78" i="1" s="1"/>
  <c r="BD74" i="1" a="1"/>
  <c r="BD74" i="1" s="1"/>
  <c r="BA74" i="1" a="1"/>
  <c r="BA74" i="1" s="1"/>
  <c r="BE74" i="1" a="1"/>
  <c r="BE74" i="1" s="1"/>
  <c r="BB74" i="1" a="1"/>
  <c r="BB74" i="1" s="1"/>
  <c r="BL62" i="1"/>
  <c r="BE88" i="1" a="1"/>
  <c r="BE88" i="1" s="1"/>
  <c r="BA88" i="1" a="1"/>
  <c r="BA88" i="1" s="1"/>
  <c r="BD86" i="1" a="1"/>
  <c r="BD86" i="1" s="1"/>
  <c r="BC84" i="1" a="1"/>
  <c r="BC84" i="1" s="1"/>
  <c r="BP83" i="1" a="1"/>
  <c r="BP83" i="1" s="1"/>
  <c r="CL82" i="1" a="1"/>
  <c r="CL82" i="1" s="1"/>
  <c r="CA82" i="1" s="1"/>
  <c r="BS81" i="1" a="1"/>
  <c r="BS81" i="1" s="1"/>
  <c r="BO81" i="1" a="1"/>
  <c r="BO81" i="1" s="1"/>
  <c r="CK80" i="1" a="1"/>
  <c r="CK80" i="1" s="1"/>
  <c r="BE80" i="1" a="1"/>
  <c r="BE80" i="1" s="1"/>
  <c r="BA80" i="1" a="1"/>
  <c r="BA80" i="1" s="1"/>
  <c r="BD78" i="1" a="1"/>
  <c r="BD78" i="1" s="1"/>
  <c r="BC76" i="1" a="1"/>
  <c r="BC76" i="1" s="1"/>
  <c r="BP75" i="1" a="1"/>
  <c r="BP75" i="1" s="1"/>
  <c r="CL74" i="1" a="1"/>
  <c r="CL74" i="1" s="1"/>
  <c r="BS73" i="1" a="1"/>
  <c r="BS73" i="1" s="1"/>
  <c r="BO73" i="1" a="1"/>
  <c r="BO73" i="1" s="1"/>
  <c r="CK72" i="1" a="1"/>
  <c r="CK72" i="1" s="1"/>
  <c r="BE72" i="1" a="1"/>
  <c r="BE72" i="1" s="1"/>
  <c r="BA72" i="1" a="1"/>
  <c r="BA72" i="1" s="1"/>
  <c r="BD71" i="1" a="1"/>
  <c r="BD71" i="1" s="1"/>
  <c r="CM70" i="1" a="1"/>
  <c r="CM70" i="1" s="1"/>
  <c r="CK70" i="1" a="1"/>
  <c r="CK70" i="1" s="1"/>
  <c r="BP69" i="1" a="1"/>
  <c r="BP69" i="1" s="1"/>
  <c r="BQ69" i="1" a="1"/>
  <c r="BQ69" i="1" s="1"/>
  <c r="BR69" i="1" a="1"/>
  <c r="BR69" i="1" s="1"/>
  <c r="BR88" i="1" a="1"/>
  <c r="BR88" i="1" s="1"/>
  <c r="BD87" i="1" a="1"/>
  <c r="BD87" i="1" s="1"/>
  <c r="BC85" i="1" a="1"/>
  <c r="BC85" i="1" s="1"/>
  <c r="BP84" i="1" a="1"/>
  <c r="BP84" i="1" s="1"/>
  <c r="BS82" i="1" a="1"/>
  <c r="BS82" i="1" s="1"/>
  <c r="BO82" i="1" a="1"/>
  <c r="BO82" i="1" s="1"/>
  <c r="BR80" i="1" a="1"/>
  <c r="BR80" i="1" s="1"/>
  <c r="BD79" i="1" a="1"/>
  <c r="BD79" i="1" s="1"/>
  <c r="BS74" i="1" a="1"/>
  <c r="BS74" i="1" s="1"/>
  <c r="BP68" i="1" a="1"/>
  <c r="BP68" i="1" s="1"/>
  <c r="BQ68" i="1" a="1"/>
  <c r="BQ68" i="1" s="1"/>
  <c r="BO68" i="1" a="1"/>
  <c r="BO68" i="1" s="1"/>
  <c r="BS68" i="1" a="1"/>
  <c r="BS68" i="1" s="1"/>
  <c r="BR68" i="1" a="1"/>
  <c r="BR68" i="1" s="1"/>
  <c r="BD88" i="1" a="1"/>
  <c r="BD88" i="1" s="1"/>
  <c r="BC86" i="1" a="1"/>
  <c r="BC86" i="1" s="1"/>
  <c r="BB84" i="1" a="1"/>
  <c r="BB84" i="1" s="1"/>
  <c r="BS83" i="1" a="1"/>
  <c r="BS83" i="1" s="1"/>
  <c r="BO83" i="1" a="1"/>
  <c r="BO83" i="1" s="1"/>
  <c r="BR81" i="1" a="1"/>
  <c r="BR81" i="1" s="1"/>
  <c r="CN80" i="1" a="1"/>
  <c r="CN80" i="1" s="1"/>
  <c r="BD80" i="1" a="1"/>
  <c r="BD80" i="1" s="1"/>
  <c r="BC78" i="1" a="1"/>
  <c r="BC78" i="1" s="1"/>
  <c r="BB76" i="1" a="1"/>
  <c r="BB76" i="1" s="1"/>
  <c r="BS75" i="1" a="1"/>
  <c r="BS75" i="1" s="1"/>
  <c r="BO75" i="1" a="1"/>
  <c r="BO75" i="1" s="1"/>
  <c r="CK74" i="1" a="1"/>
  <c r="CK74" i="1" s="1"/>
  <c r="CB74" i="1"/>
  <c r="BR73" i="1" a="1"/>
  <c r="BR73" i="1" s="1"/>
  <c r="CN72" i="1" a="1"/>
  <c r="CN72" i="1" s="1"/>
  <c r="BD72" i="1" a="1"/>
  <c r="BD72" i="1" s="1"/>
  <c r="BC71" i="1" a="1"/>
  <c r="BC71" i="1" s="1"/>
  <c r="CA65" i="1"/>
  <c r="BD64" i="1" a="1"/>
  <c r="BD64" i="1" s="1"/>
  <c r="BA64" i="1" a="1"/>
  <c r="BA64" i="1" s="1"/>
  <c r="BE64" i="1" a="1"/>
  <c r="BE64" i="1" s="1"/>
  <c r="BB64" i="1" a="1"/>
  <c r="BB64" i="1" s="1"/>
  <c r="BS84" i="1" a="1"/>
  <c r="BS84" i="1" s="1"/>
  <c r="AY56" i="1"/>
  <c r="CB56" i="1"/>
  <c r="BE84" i="1" a="1"/>
  <c r="BE84" i="1" s="1"/>
  <c r="BE76" i="1" a="1"/>
  <c r="BE76" i="1" s="1"/>
  <c r="CN70" i="1" a="1"/>
  <c r="CN70" i="1" s="1"/>
  <c r="CL68" i="1" a="1"/>
  <c r="CL68" i="1" s="1"/>
  <c r="CM68" i="1" a="1"/>
  <c r="CM68" i="1" s="1"/>
  <c r="CN68" i="1" a="1"/>
  <c r="CN68" i="1" s="1"/>
  <c r="CL67" i="1" a="1"/>
  <c r="CL67" i="1" s="1"/>
  <c r="CM67" i="1" a="1"/>
  <c r="CM67" i="1" s="1"/>
  <c r="CK67" i="1" a="1"/>
  <c r="CK67" i="1" s="1"/>
  <c r="CN55" i="1" a="1"/>
  <c r="CN55" i="1" s="1"/>
  <c r="CK55" i="1" a="1"/>
  <c r="CK55" i="1" s="1"/>
  <c r="CL55" i="1" a="1"/>
  <c r="CL55" i="1" s="1"/>
  <c r="CM55" i="1" a="1"/>
  <c r="CM55" i="1" s="1"/>
  <c r="BB69" i="1" a="1"/>
  <c r="BB69" i="1" s="1"/>
  <c r="AY65" i="1"/>
  <c r="BQ64" i="1" a="1"/>
  <c r="BQ64" i="1" s="1"/>
  <c r="BL63" i="1"/>
  <c r="BR62" i="1" a="1"/>
  <c r="BR62" i="1" s="1"/>
  <c r="BL58" i="1"/>
  <c r="BA46" i="1" a="1"/>
  <c r="BA46" i="1" s="1"/>
  <c r="BE46" i="1" a="1"/>
  <c r="BE46" i="1" s="1"/>
  <c r="BB46" i="1" a="1"/>
  <c r="BB46" i="1" s="1"/>
  <c r="BC46" i="1" a="1"/>
  <c r="BC46" i="1" s="1"/>
  <c r="BD46" i="1" a="1"/>
  <c r="BD46" i="1" s="1"/>
  <c r="BP41" i="1" a="1"/>
  <c r="BP41" i="1" s="1"/>
  <c r="BQ41" i="1" a="1"/>
  <c r="BQ41" i="1" s="1"/>
  <c r="BR41" i="1" a="1"/>
  <c r="BR41" i="1" s="1"/>
  <c r="BS41" i="1" a="1"/>
  <c r="BS41" i="1" s="1"/>
  <c r="BO41" i="1" a="1"/>
  <c r="BO41" i="1" s="1"/>
  <c r="BE70" i="1" a="1"/>
  <c r="BE70" i="1" s="1"/>
  <c r="BA70" i="1" a="1"/>
  <c r="BA70" i="1" s="1"/>
  <c r="BD68" i="1" a="1"/>
  <c r="BD68" i="1" s="1"/>
  <c r="BQ67" i="1" a="1"/>
  <c r="BQ67" i="1" s="1"/>
  <c r="CM66" i="1" a="1"/>
  <c r="CM66" i="1" s="1"/>
  <c r="BC66" i="1" a="1"/>
  <c r="BC66" i="1" s="1"/>
  <c r="BP65" i="1" a="1"/>
  <c r="BP65" i="1" s="1"/>
  <c r="CL64" i="1" a="1"/>
  <c r="CL64" i="1" s="1"/>
  <c r="CA64" i="1" s="1"/>
  <c r="CK63" i="1" a="1"/>
  <c r="CK63" i="1" s="1"/>
  <c r="CK62" i="1" a="1"/>
  <c r="CK62" i="1" s="1"/>
  <c r="BR58" i="1" a="1"/>
  <c r="BR58" i="1" s="1"/>
  <c r="BO58" i="1" a="1"/>
  <c r="BO58" i="1" s="1"/>
  <c r="BS58" i="1" a="1"/>
  <c r="BS58" i="1" s="1"/>
  <c r="BQ58" i="1" a="1"/>
  <c r="BQ58" i="1" s="1"/>
  <c r="BD49" i="1" a="1"/>
  <c r="BD49" i="1" s="1"/>
  <c r="BA49" i="1" a="1"/>
  <c r="BA49" i="1" s="1"/>
  <c r="BE49" i="1" a="1"/>
  <c r="BE49" i="1" s="1"/>
  <c r="BB49" i="1" a="1"/>
  <c r="BB49" i="1" s="1"/>
  <c r="BD69" i="1" a="1"/>
  <c r="BD69" i="1" s="1"/>
  <c r="BS64" i="1" a="1"/>
  <c r="BS64" i="1" s="1"/>
  <c r="BO64" i="1" a="1"/>
  <c r="BO64" i="1" s="1"/>
  <c r="BQ63" i="1" a="1"/>
  <c r="BQ63" i="1" s="1"/>
  <c r="BD58" i="1" a="1"/>
  <c r="BD58" i="1" s="1"/>
  <c r="BB58" i="1" a="1"/>
  <c r="BB58" i="1" s="1"/>
  <c r="AY57" i="1"/>
  <c r="CB57" i="1"/>
  <c r="BC68" i="1" a="1"/>
  <c r="BC68" i="1" s="1"/>
  <c r="BO65" i="1" a="1"/>
  <c r="BO65" i="1" s="1"/>
  <c r="BP62" i="1" a="1"/>
  <c r="BP62" i="1" s="1"/>
  <c r="BQ62" i="1" a="1"/>
  <c r="BQ62" i="1" s="1"/>
  <c r="CL61" i="1" a="1"/>
  <c r="CL61" i="1" s="1"/>
  <c r="CM61" i="1" a="1"/>
  <c r="CM61" i="1" s="1"/>
  <c r="AY53" i="1"/>
  <c r="CB53" i="1"/>
  <c r="BL53" i="1"/>
  <c r="BS62" i="1" a="1"/>
  <c r="BS62" i="1" s="1"/>
  <c r="BA59" i="1" a="1"/>
  <c r="BA59" i="1" s="1"/>
  <c r="BE59" i="1" a="1"/>
  <c r="BE59" i="1" s="1"/>
  <c r="BB59" i="1" a="1"/>
  <c r="BB59" i="1" s="1"/>
  <c r="BD59" i="1" a="1"/>
  <c r="BD59" i="1" s="1"/>
  <c r="BM59" i="1"/>
  <c r="CB48" i="1"/>
  <c r="AY48" i="1"/>
  <c r="BD45" i="1" a="1"/>
  <c r="BD45" i="1" s="1"/>
  <c r="BA45" i="1" a="1"/>
  <c r="BA45" i="1" s="1"/>
  <c r="BE45" i="1" a="1"/>
  <c r="BE45" i="1" s="1"/>
  <c r="BB45" i="1" a="1"/>
  <c r="BB45" i="1" s="1"/>
  <c r="BC45" i="1" a="1"/>
  <c r="BC45" i="1" s="1"/>
  <c r="BS67" i="1" a="1"/>
  <c r="BS67" i="1" s="1"/>
  <c r="BE66" i="1" a="1"/>
  <c r="BE66" i="1" s="1"/>
  <c r="BL64" i="1"/>
  <c r="BD62" i="1" a="1"/>
  <c r="BD62" i="1" s="1"/>
  <c r="BO61" i="1" a="1"/>
  <c r="BO61" i="1" s="1"/>
  <c r="BS61" i="1" a="1"/>
  <c r="BS61" i="1" s="1"/>
  <c r="BQ61" i="1" a="1"/>
  <c r="BQ61" i="1" s="1"/>
  <c r="BP61" i="1" a="1"/>
  <c r="BP61" i="1" s="1"/>
  <c r="CB58" i="1"/>
  <c r="CN57" i="1" a="1"/>
  <c r="CN57" i="1" s="1"/>
  <c r="CK57" i="1" a="1"/>
  <c r="CK57" i="1" s="1"/>
  <c r="CM57" i="1" a="1"/>
  <c r="CM57" i="1" s="1"/>
  <c r="AY55" i="1"/>
  <c r="CB55" i="1"/>
  <c r="CB54" i="1"/>
  <c r="BR60" i="1" a="1"/>
  <c r="BR60" i="1" s="1"/>
  <c r="BC57" i="1" a="1"/>
  <c r="BC57" i="1" s="1"/>
  <c r="BD55" i="1" a="1"/>
  <c r="BD55" i="1" s="1"/>
  <c r="BA55" i="1" a="1"/>
  <c r="BA55" i="1" s="1"/>
  <c r="BE55" i="1" a="1"/>
  <c r="BE55" i="1" s="1"/>
  <c r="BC55" i="1" a="1"/>
  <c r="BC55" i="1" s="1"/>
  <c r="BP53" i="1" a="1"/>
  <c r="BP53" i="1" s="1"/>
  <c r="BQ53" i="1" a="1"/>
  <c r="BQ53" i="1" s="1"/>
  <c r="BR53" i="1" a="1"/>
  <c r="BR53" i="1" s="1"/>
  <c r="CM60" i="1" a="1"/>
  <c r="CM60" i="1" s="1"/>
  <c r="BC60" i="1" a="1"/>
  <c r="BC60" i="1" s="1"/>
  <c r="BE56" i="1" a="1"/>
  <c r="BE56" i="1" s="1"/>
  <c r="BO52" i="1" a="1"/>
  <c r="BO52" i="1" s="1"/>
  <c r="BS52" i="1" a="1"/>
  <c r="BS52" i="1" s="1"/>
  <c r="BP52" i="1" a="1"/>
  <c r="BP52" i="1" s="1"/>
  <c r="BQ52" i="1" a="1"/>
  <c r="BQ52" i="1" s="1"/>
  <c r="BR52" i="1" a="1"/>
  <c r="BR52" i="1" s="1"/>
  <c r="AY50" i="1"/>
  <c r="BB48" i="1" a="1"/>
  <c r="BB48" i="1" s="1"/>
  <c r="BC48" i="1" a="1"/>
  <c r="BC48" i="1" s="1"/>
  <c r="BD48" i="1" a="1"/>
  <c r="BD48" i="1" s="1"/>
  <c r="BE48" i="1" a="1"/>
  <c r="BE48" i="1" s="1"/>
  <c r="BD63" i="1" a="1"/>
  <c r="BD63" i="1" s="1"/>
  <c r="BC61" i="1" a="1"/>
  <c r="BC61" i="1" s="1"/>
  <c r="BP60" i="1" a="1"/>
  <c r="BP60" i="1" s="1"/>
  <c r="CL59" i="1" a="1"/>
  <c r="CL59" i="1" s="1"/>
  <c r="BE57" i="1" a="1"/>
  <c r="BE57" i="1" s="1"/>
  <c r="BA57" i="1" a="1"/>
  <c r="BA57" i="1" s="1"/>
  <c r="BR56" i="1" a="1"/>
  <c r="BR56" i="1" s="1"/>
  <c r="BM55" i="1"/>
  <c r="BO53" i="1" a="1"/>
  <c r="BO53" i="1" s="1"/>
  <c r="CK51" i="1" a="1"/>
  <c r="CK51" i="1" s="1"/>
  <c r="CL51" i="1" a="1"/>
  <c r="CL51" i="1" s="1"/>
  <c r="CM51" i="1" a="1"/>
  <c r="CM51" i="1" s="1"/>
  <c r="BS60" i="1" a="1"/>
  <c r="BS60" i="1" s="1"/>
  <c r="BQ54" i="1" a="1"/>
  <c r="BQ54" i="1" s="1"/>
  <c r="BR54" i="1" a="1"/>
  <c r="BR54" i="1" s="1"/>
  <c r="CL52" i="1" a="1"/>
  <c r="CL52" i="1" s="1"/>
  <c r="CM52" i="1" a="1"/>
  <c r="CM52" i="1" s="1"/>
  <c r="CN52" i="1" a="1"/>
  <c r="CN52" i="1" s="1"/>
  <c r="BL52" i="1"/>
  <c r="BD44" i="1" a="1"/>
  <c r="BD44" i="1" s="1"/>
  <c r="BA44" i="1" a="1"/>
  <c r="BA44" i="1" s="1"/>
  <c r="BE44" i="1" a="1"/>
  <c r="BE44" i="1" s="1"/>
  <c r="BB44" i="1" a="1"/>
  <c r="BB44" i="1" s="1"/>
  <c r="AY42" i="1"/>
  <c r="CB42" i="1"/>
  <c r="BD52" i="1" a="1"/>
  <c r="BD52" i="1" s="1"/>
  <c r="BQ51" i="1" a="1"/>
  <c r="BQ51" i="1" s="1"/>
  <c r="CM50" i="1" a="1"/>
  <c r="CM50" i="1" s="1"/>
  <c r="BC50" i="1" a="1"/>
  <c r="BC50" i="1" s="1"/>
  <c r="AY44" i="1"/>
  <c r="CB44" i="1"/>
  <c r="AY43" i="1"/>
  <c r="CB43" i="1"/>
  <c r="CA42" i="1"/>
  <c r="AX42" i="1" s="1"/>
  <c r="CN53" i="1" a="1"/>
  <c r="CN53" i="1" s="1"/>
  <c r="CA53" i="1" s="1"/>
  <c r="BD53" i="1" a="1"/>
  <c r="BD53" i="1" s="1"/>
  <c r="BC51" i="1" a="1"/>
  <c r="BC51" i="1" s="1"/>
  <c r="BP50" i="1" a="1"/>
  <c r="BP50" i="1" s="1"/>
  <c r="CL49" i="1" a="1"/>
  <c r="CL49" i="1" s="1"/>
  <c r="CA49" i="1" s="1"/>
  <c r="CL41" i="1" a="1"/>
  <c r="CL41" i="1" s="1"/>
  <c r="CM41" i="1" a="1"/>
  <c r="CM41" i="1" s="1"/>
  <c r="CN41" i="1" a="1"/>
  <c r="CN41" i="1" s="1"/>
  <c r="BC52" i="1" a="1"/>
  <c r="BC52" i="1" s="1"/>
  <c r="BP51" i="1" a="1"/>
  <c r="BP51" i="1" s="1"/>
  <c r="CL50" i="1" a="1"/>
  <c r="CL50" i="1" s="1"/>
  <c r="BB50" i="1" a="1"/>
  <c r="BB50" i="1" s="1"/>
  <c r="BP48" i="1" a="1"/>
  <c r="BP48" i="1" s="1"/>
  <c r="BQ48" i="1" a="1"/>
  <c r="BQ48" i="1" s="1"/>
  <c r="CL47" i="1" a="1"/>
  <c r="CL47" i="1" s="1"/>
  <c r="CM47" i="1" a="1"/>
  <c r="CM47" i="1" s="1"/>
  <c r="CA44" i="1"/>
  <c r="AX44" i="1" s="1"/>
  <c r="AY35" i="1"/>
  <c r="AZ35" i="1" s="1"/>
  <c r="CB35" i="1"/>
  <c r="BY35" i="1" s="1"/>
  <c r="BS50" i="1" a="1"/>
  <c r="BS50" i="1" s="1"/>
  <c r="BP47" i="1" a="1"/>
  <c r="BP47" i="1" s="1"/>
  <c r="BS51" i="1" a="1"/>
  <c r="BS51" i="1" s="1"/>
  <c r="BE50" i="1" a="1"/>
  <c r="BE50" i="1" s="1"/>
  <c r="BO48" i="1" a="1"/>
  <c r="BO48" i="1" s="1"/>
  <c r="BR47" i="1" a="1"/>
  <c r="BR47" i="1" s="1"/>
  <c r="AY46" i="1"/>
  <c r="AY39" i="1"/>
  <c r="CB39" i="1"/>
  <c r="BP40" i="1" a="1"/>
  <c r="BP40" i="1" s="1"/>
  <c r="BQ40" i="1" a="1"/>
  <c r="BQ40" i="1" s="1"/>
  <c r="CK38" i="1" a="1"/>
  <c r="CK38" i="1" s="1"/>
  <c r="CL38" i="1" a="1"/>
  <c r="CL38" i="1" s="1"/>
  <c r="BQ34" i="1" a="1"/>
  <c r="BQ34" i="1" s="1"/>
  <c r="BR34" i="1" a="1"/>
  <c r="BR34" i="1" s="1"/>
  <c r="BO34" i="1" a="1"/>
  <c r="BO34" i="1" s="1"/>
  <c r="BS34" i="1" a="1"/>
  <c r="BS34" i="1" s="1"/>
  <c r="BP34" i="1" a="1"/>
  <c r="BP34" i="1" s="1"/>
  <c r="AY33" i="1"/>
  <c r="CB33" i="1"/>
  <c r="AY32" i="1"/>
  <c r="BC47" i="1" a="1"/>
  <c r="BC47" i="1" s="1"/>
  <c r="BP46" i="1" a="1"/>
  <c r="BP46" i="1" s="1"/>
  <c r="CL45" i="1" a="1"/>
  <c r="CL45" i="1" s="1"/>
  <c r="BS44" i="1" a="1"/>
  <c r="BS44" i="1" s="1"/>
  <c r="BO44" i="1" a="1"/>
  <c r="BO44" i="1" s="1"/>
  <c r="CK43" i="1" a="1"/>
  <c r="CK43" i="1" s="1"/>
  <c r="CA43" i="1" s="1"/>
  <c r="BE43" i="1" a="1"/>
  <c r="BE43" i="1" s="1"/>
  <c r="BA43" i="1" a="1"/>
  <c r="BA43" i="1" s="1"/>
  <c r="BR42" i="1" a="1"/>
  <c r="BR42" i="1" s="1"/>
  <c r="BR39" i="1" a="1"/>
  <c r="BR39" i="1" s="1"/>
  <c r="AY37" i="1"/>
  <c r="BD36" i="1" a="1"/>
  <c r="BD36" i="1" s="1"/>
  <c r="BA36" i="1" a="1"/>
  <c r="BA36" i="1" s="1"/>
  <c r="BE36" i="1" a="1"/>
  <c r="BE36" i="1" s="1"/>
  <c r="CL46" i="1" a="1"/>
  <c r="CL46" i="1" s="1"/>
  <c r="CA46" i="1" s="1"/>
  <c r="BM43" i="1"/>
  <c r="BL42" i="1"/>
  <c r="BD42" i="1" a="1"/>
  <c r="BD42" i="1" s="1"/>
  <c r="BC41" i="1" a="1"/>
  <c r="BC41" i="1" s="1"/>
  <c r="BD41" i="1" a="1"/>
  <c r="BD41" i="1" s="1"/>
  <c r="CN40" i="1" a="1"/>
  <c r="CN40" i="1" s="1"/>
  <c r="CL39" i="1" a="1"/>
  <c r="CL39" i="1" s="1"/>
  <c r="CM39" i="1" a="1"/>
  <c r="CM39" i="1" s="1"/>
  <c r="BS46" i="1" a="1"/>
  <c r="BS46" i="1" s="1"/>
  <c r="BO46" i="1" a="1"/>
  <c r="BO46" i="1" s="1"/>
  <c r="CB45" i="1"/>
  <c r="BR44" i="1" a="1"/>
  <c r="BR44" i="1" s="1"/>
  <c r="BD43" i="1" a="1"/>
  <c r="BD43" i="1" s="1"/>
  <c r="BQ42" i="1" a="1"/>
  <c r="BQ42" i="1" s="1"/>
  <c r="BS40" i="1" a="1"/>
  <c r="BS40" i="1" s="1"/>
  <c r="BA38" i="1" a="1"/>
  <c r="BA38" i="1" s="1"/>
  <c r="BE38" i="1" a="1"/>
  <c r="BE38" i="1" s="1"/>
  <c r="BB38" i="1" a="1"/>
  <c r="BB38" i="1" s="1"/>
  <c r="AY36" i="1"/>
  <c r="CB36" i="1"/>
  <c r="CM33" i="1" a="1"/>
  <c r="CM33" i="1" s="1"/>
  <c r="CN33" i="1" a="1"/>
  <c r="CN33" i="1" s="1"/>
  <c r="CK33" i="1" a="1"/>
  <c r="CK33" i="1" s="1"/>
  <c r="BE41" i="1" a="1"/>
  <c r="BE41" i="1" s="1"/>
  <c r="BC38" i="1" a="1"/>
  <c r="BC38" i="1" s="1"/>
  <c r="BD35" i="1" a="1"/>
  <c r="BD35" i="1" s="1"/>
  <c r="BA35" i="1" a="1"/>
  <c r="BA35" i="1" s="1"/>
  <c r="BE35" i="1" a="1"/>
  <c r="BE35" i="1" s="1"/>
  <c r="BB35" i="1" a="1"/>
  <c r="BB35" i="1" s="1"/>
  <c r="BM35" i="1"/>
  <c r="CL40" i="1" a="1"/>
  <c r="CL40" i="1" s="1"/>
  <c r="CA40" i="1" s="1"/>
  <c r="CM40" i="1" a="1"/>
  <c r="CM40" i="1" s="1"/>
  <c r="BR40" i="1" a="1"/>
  <c r="BR40" i="1" s="1"/>
  <c r="BO39" i="1" a="1"/>
  <c r="BO39" i="1" s="1"/>
  <c r="BS39" i="1" a="1"/>
  <c r="BS39" i="1" s="1"/>
  <c r="BP39" i="1" a="1"/>
  <c r="BP39" i="1" s="1"/>
  <c r="CN38" i="1" a="1"/>
  <c r="CN38" i="1" s="1"/>
  <c r="BC37" i="1" a="1"/>
  <c r="BC37" i="1" s="1"/>
  <c r="BR32" i="1" a="1"/>
  <c r="BR32" i="1" s="1"/>
  <c r="BC39" i="1" a="1"/>
  <c r="BC39" i="1" s="1"/>
  <c r="BB37" i="1" a="1"/>
  <c r="BB37" i="1" s="1"/>
  <c r="BL33" i="1"/>
  <c r="BD33" i="1" a="1"/>
  <c r="BD33" i="1" s="1"/>
  <c r="BQ32" i="1" a="1"/>
  <c r="BQ32" i="1" s="1"/>
  <c r="BC40" i="1" a="1"/>
  <c r="BC40" i="1" s="1"/>
  <c r="BS37" i="1" a="1"/>
  <c r="BS37" i="1" s="1"/>
  <c r="BO37" i="1" a="1"/>
  <c r="BO37" i="1" s="1"/>
  <c r="CK36" i="1" a="1"/>
  <c r="CK36" i="1" s="1"/>
  <c r="CA36" i="1" s="1"/>
  <c r="BR35" i="1" a="1"/>
  <c r="BR35" i="1" s="1"/>
  <c r="CN34" i="1" a="1"/>
  <c r="CN34" i="1" s="1"/>
  <c r="CA34" i="1" s="1"/>
  <c r="BD34" i="1" a="1"/>
  <c r="BD34" i="1" s="1"/>
  <c r="BQ33" i="1" a="1"/>
  <c r="BQ33" i="1" s="1"/>
  <c r="CM32" i="1" a="1"/>
  <c r="CM32" i="1" s="1"/>
  <c r="BC32" i="1" a="1"/>
  <c r="BC32" i="1" s="1"/>
  <c r="BE37" i="1" a="1"/>
  <c r="BE37" i="1" s="1"/>
  <c r="BR26" i="1" a="1"/>
  <c r="BR26" i="1" s="1"/>
  <c r="BO25" i="1" a="1"/>
  <c r="BO25" i="1" s="1"/>
  <c r="BP24" i="1" a="1"/>
  <c r="BP24" i="1" s="1"/>
  <c r="BO24" i="1" a="1"/>
  <c r="BO24" i="1" s="1"/>
  <c r="BQ27" i="1" a="1"/>
  <c r="BQ27" i="1" s="1"/>
  <c r="BQ26" i="1" a="1"/>
  <c r="BQ26" i="1" s="1"/>
  <c r="BS24" i="1" a="1"/>
  <c r="BS24" i="1" s="1"/>
  <c r="BS27" i="1" a="1"/>
  <c r="BS27" i="1" s="1"/>
  <c r="BP26" i="1" a="1"/>
  <c r="BP26" i="1" s="1"/>
  <c r="BR24" i="1" a="1"/>
  <c r="BR24" i="1" s="1"/>
  <c r="BR27" i="1" a="1"/>
  <c r="BR27" i="1" s="1"/>
  <c r="BO26" i="1" a="1"/>
  <c r="BO26" i="1" s="1"/>
  <c r="BQ24" i="1" a="1"/>
  <c r="BQ24" i="1" s="1"/>
  <c r="BS25" i="1" a="1"/>
  <c r="BS25" i="1" s="1"/>
  <c r="BP27" i="1" a="1"/>
  <c r="BP27" i="1" s="1"/>
  <c r="BR25" i="1" a="1"/>
  <c r="BR25" i="1" s="1"/>
  <c r="BQ25" i="1" a="1"/>
  <c r="BQ25" i="1" s="1"/>
  <c r="BS26" i="1" a="1"/>
  <c r="BS26" i="1" s="1"/>
  <c r="BP25" i="1" a="1"/>
  <c r="BP25" i="1" s="1"/>
  <c r="BC28" i="1" a="1"/>
  <c r="BC28" i="1" s="1"/>
  <c r="BC24" i="1" a="1"/>
  <c r="BC24" i="1" s="1"/>
  <c r="BA31" i="1" a="1"/>
  <c r="BA31" i="1" s="1"/>
  <c r="BD29" i="1" a="1"/>
  <c r="BD29" i="1" s="1"/>
  <c r="BE25" i="1" a="1"/>
  <c r="BE25" i="1" s="1"/>
  <c r="BE29" i="1" a="1"/>
  <c r="BE29" i="1" s="1"/>
  <c r="BD28" i="1" a="1"/>
  <c r="BD28" i="1" s="1"/>
  <c r="BB27" i="1" a="1"/>
  <c r="BB27" i="1" s="1"/>
  <c r="BA26" i="1" a="1"/>
  <c r="BA26" i="1" s="1"/>
  <c r="BB24" i="1" a="1"/>
  <c r="BB24" i="1" s="1"/>
  <c r="BE30" i="1" a="1"/>
  <c r="BE30" i="1" s="1"/>
  <c r="BB28" i="1" a="1"/>
  <c r="BB28" i="1" s="1"/>
  <c r="BA27" i="1" a="1"/>
  <c r="BA27" i="1" s="1"/>
  <c r="BD25" i="1" a="1"/>
  <c r="BD25" i="1" s="1"/>
  <c r="BA24" i="1" a="1"/>
  <c r="BA24" i="1" s="1"/>
  <c r="BD30" i="1" a="1"/>
  <c r="BD30" i="1" s="1"/>
  <c r="BC29" i="1" a="1"/>
  <c r="BC29" i="1" s="1"/>
  <c r="BA28" i="1" a="1"/>
  <c r="BA28" i="1" s="1"/>
  <c r="BE26" i="1" a="1"/>
  <c r="BE26" i="1" s="1"/>
  <c r="BE31" i="1" a="1"/>
  <c r="BE31" i="1" s="1"/>
  <c r="BC30" i="1" a="1"/>
  <c r="BC30" i="1" s="1"/>
  <c r="BB29" i="1" a="1"/>
  <c r="BB29" i="1" s="1"/>
  <c r="BD26" i="1" a="1"/>
  <c r="BD26" i="1" s="1"/>
  <c r="BC25" i="1" a="1"/>
  <c r="BC25" i="1" s="1"/>
  <c r="BE24" i="1" a="1"/>
  <c r="BE24" i="1" s="1"/>
  <c r="BD31" i="1" a="1"/>
  <c r="BD31" i="1" s="1"/>
  <c r="BE27" i="1" a="1"/>
  <c r="BE27" i="1" s="1"/>
  <c r="BC26" i="1" a="1"/>
  <c r="BC26" i="1" s="1"/>
  <c r="BB25" i="1" a="1"/>
  <c r="BB25" i="1" s="1"/>
  <c r="BC31" i="1" a="1"/>
  <c r="BC31" i="1" s="1"/>
  <c r="BB30" i="1" a="1"/>
  <c r="BB30" i="1" s="1"/>
  <c r="BD27" i="1" a="1"/>
  <c r="BD27" i="1" s="1"/>
  <c r="CC30" i="1"/>
  <c r="AY30" i="1" s="1"/>
  <c r="AY24" i="1"/>
  <c r="AY27" i="1"/>
  <c r="AY31" i="1"/>
  <c r="CL25" i="1" a="1"/>
  <c r="CL25" i="1" s="1"/>
  <c r="CL24" i="1" a="1"/>
  <c r="CL24" i="1" s="1"/>
  <c r="CN31" i="1" a="1"/>
  <c r="CN31" i="1" s="1"/>
  <c r="CL28" i="1" a="1"/>
  <c r="CL28" i="1" s="1"/>
  <c r="CK30" i="1" a="1"/>
  <c r="CK30" i="1" s="1"/>
  <c r="CM29" i="1" a="1"/>
  <c r="CM29" i="1" s="1"/>
  <c r="CK26" i="1" a="1"/>
  <c r="CK26" i="1" s="1"/>
  <c r="CL29" i="1" a="1"/>
  <c r="CL29" i="1" s="1"/>
  <c r="CM25" i="1" a="1"/>
  <c r="CM25" i="1" s="1"/>
  <c r="CM28" i="1" a="1"/>
  <c r="CM28" i="1" s="1"/>
  <c r="CN24" i="1" a="1"/>
  <c r="CN24" i="1" s="1"/>
  <c r="CM24" i="1" a="1"/>
  <c r="CM24" i="1" s="1"/>
  <c r="CM31" i="1" a="1"/>
  <c r="CM31" i="1" s="1"/>
  <c r="CN26" i="1" a="1"/>
  <c r="CN26" i="1" s="1"/>
  <c r="CK25" i="1" a="1"/>
  <c r="CK25" i="1" s="1"/>
  <c r="CL31" i="1" a="1"/>
  <c r="CL31" i="1" s="1"/>
  <c r="CN29" i="1" a="1"/>
  <c r="CN29" i="1" s="1"/>
  <c r="CK28" i="1" a="1"/>
  <c r="CK28" i="1" s="1"/>
  <c r="CM26" i="1" a="1"/>
  <c r="CM26" i="1" s="1"/>
  <c r="CL26" i="1" a="1"/>
  <c r="CL26" i="1" s="1"/>
  <c r="CN27" i="1" a="1"/>
  <c r="CN27" i="1" s="1"/>
  <c r="CN30" i="1" a="1"/>
  <c r="CN30" i="1" s="1"/>
  <c r="CM27" i="1" a="1"/>
  <c r="CM27" i="1" s="1"/>
  <c r="CM30" i="1" a="1"/>
  <c r="CM30" i="1" s="1"/>
  <c r="CL27" i="1" a="1"/>
  <c r="CL27" i="1" s="1"/>
  <c r="CN25" i="1" a="1"/>
  <c r="CN25" i="1" s="1"/>
  <c r="CB25" i="1"/>
  <c r="AY29" i="1"/>
  <c r="AY28" i="1"/>
  <c r="CB31" i="1"/>
  <c r="CB27" i="1"/>
  <c r="CB24" i="1"/>
  <c r="BY867" i="1" l="1"/>
  <c r="AX867" i="1"/>
  <c r="AZ867" i="1" s="1"/>
  <c r="AX285" i="1"/>
  <c r="BY285" i="1"/>
  <c r="CA60" i="1"/>
  <c r="BY128" i="1"/>
  <c r="CA308" i="1"/>
  <c r="CA364" i="1"/>
  <c r="AX364" i="1" s="1"/>
  <c r="AZ364" i="1" s="1"/>
  <c r="AZ555" i="1"/>
  <c r="BN555" i="1" s="1"/>
  <c r="CA652" i="1"/>
  <c r="AZ117" i="1"/>
  <c r="BN117" i="1" s="1"/>
  <c r="BY645" i="1"/>
  <c r="CA754" i="1"/>
  <c r="AX754" i="1" s="1"/>
  <c r="CA899" i="1"/>
  <c r="AX899" i="1" s="1"/>
  <c r="CA452" i="1"/>
  <c r="AX452" i="1" s="1"/>
  <c r="AZ452" i="1" s="1"/>
  <c r="CA462" i="1"/>
  <c r="AX462" i="1" s="1"/>
  <c r="AZ462" i="1" s="1"/>
  <c r="BN462" i="1" s="1"/>
  <c r="CA91" i="1"/>
  <c r="AZ231" i="1"/>
  <c r="CA601" i="1"/>
  <c r="CA588" i="1"/>
  <c r="CA925" i="1"/>
  <c r="CA629" i="1"/>
  <c r="CA74" i="1"/>
  <c r="AZ285" i="1"/>
  <c r="BN285" i="1" s="1"/>
  <c r="BK285" i="1" s="1" a="1"/>
  <c r="BK285" i="1" s="1"/>
  <c r="AR285" i="1" s="1"/>
  <c r="AF285" i="1" s="1"/>
  <c r="CA227" i="1"/>
  <c r="AX227" i="1" s="1"/>
  <c r="CA762" i="1"/>
  <c r="CA427" i="1"/>
  <c r="AZ653" i="1"/>
  <c r="CA782" i="1"/>
  <c r="AZ883" i="1"/>
  <c r="BN883" i="1" s="1"/>
  <c r="CA167" i="1"/>
  <c r="CA433" i="1"/>
  <c r="AX433" i="1" s="1"/>
  <c r="AZ433" i="1" s="1"/>
  <c r="BN433" i="1" s="1"/>
  <c r="BK433" i="1" s="1" a="1"/>
  <c r="BK433" i="1" s="1"/>
  <c r="AR433" i="1" s="1"/>
  <c r="AF433" i="1" s="1"/>
  <c r="AZ531" i="1"/>
  <c r="CA644" i="1"/>
  <c r="CA289" i="1"/>
  <c r="CA766" i="1"/>
  <c r="AX766" i="1" s="1"/>
  <c r="CA32" i="1"/>
  <c r="BY483" i="1"/>
  <c r="CA614" i="1"/>
  <c r="CA693" i="1"/>
  <c r="BY693" i="1" s="1"/>
  <c r="CA715" i="1"/>
  <c r="AX715" i="1" s="1"/>
  <c r="AZ751" i="1"/>
  <c r="CA814" i="1"/>
  <c r="CA853" i="1"/>
  <c r="CA969" i="1"/>
  <c r="CA326" i="1"/>
  <c r="AX326" i="1" s="1"/>
  <c r="CA341" i="1"/>
  <c r="AX341" i="1" s="1"/>
  <c r="AZ341" i="1" s="1"/>
  <c r="CA551" i="1"/>
  <c r="AX551" i="1" s="1"/>
  <c r="AZ551" i="1" s="1"/>
  <c r="AS551" i="1" s="1" a="1"/>
  <c r="AS551" i="1" s="1"/>
  <c r="AQ551" i="1" s="1"/>
  <c r="T551" i="1" s="1"/>
  <c r="CA770" i="1"/>
  <c r="AX770" i="1" s="1"/>
  <c r="AZ770" i="1" s="1"/>
  <c r="BN770" i="1" s="1"/>
  <c r="AZ921" i="1"/>
  <c r="CA45" i="1"/>
  <c r="CA152" i="1"/>
  <c r="CA397" i="1"/>
  <c r="CA655" i="1"/>
  <c r="AX655" i="1" s="1"/>
  <c r="AZ655" i="1" s="1"/>
  <c r="CA711" i="1"/>
  <c r="CA607" i="1"/>
  <c r="AX607" i="1" s="1"/>
  <c r="AZ607" i="1" s="1"/>
  <c r="BN607" i="1" s="1"/>
  <c r="BK607" i="1" s="1" a="1"/>
  <c r="BK607" i="1" s="1"/>
  <c r="AR607" i="1" s="1"/>
  <c r="AF607" i="1" s="1"/>
  <c r="CA818" i="1"/>
  <c r="AX818" i="1" s="1"/>
  <c r="AZ818" i="1" s="1"/>
  <c r="CB26" i="1"/>
  <c r="AZ691" i="1"/>
  <c r="AZ970" i="1"/>
  <c r="CA941" i="1"/>
  <c r="AX941" i="1" s="1"/>
  <c r="AZ941" i="1" s="1"/>
  <c r="CA891" i="1"/>
  <c r="AX891" i="1" s="1"/>
  <c r="AZ891" i="1" s="1"/>
  <c r="CA911" i="1"/>
  <c r="AX911" i="1" s="1"/>
  <c r="AZ911" i="1" s="1"/>
  <c r="CA344" i="1"/>
  <c r="AX344" i="1" s="1"/>
  <c r="AZ344" i="1" s="1"/>
  <c r="BN344" i="1" s="1"/>
  <c r="AZ355" i="1"/>
  <c r="CA456" i="1"/>
  <c r="CA777" i="1"/>
  <c r="CA1004" i="1"/>
  <c r="AX1004" i="1" s="1"/>
  <c r="AZ1004" i="1" s="1"/>
  <c r="CA517" i="1"/>
  <c r="AX517" i="1" s="1"/>
  <c r="CA476" i="1"/>
  <c r="AX476" i="1" s="1"/>
  <c r="CA548" i="1"/>
  <c r="CA579" i="1"/>
  <c r="AX579" i="1" s="1"/>
  <c r="AZ579" i="1" s="1"/>
  <c r="CA118" i="1"/>
  <c r="AX118" i="1" s="1"/>
  <c r="CA226" i="1"/>
  <c r="AZ326" i="1"/>
  <c r="CA299" i="1"/>
  <c r="CA718" i="1"/>
  <c r="CA794" i="1"/>
  <c r="AX794" i="1" s="1"/>
  <c r="CA133" i="1"/>
  <c r="AX133" i="1" s="1"/>
  <c r="AZ133" i="1" s="1"/>
  <c r="BN133" i="1" s="1"/>
  <c r="AZ468" i="1"/>
  <c r="CA472" i="1"/>
  <c r="AX472" i="1" s="1"/>
  <c r="CA593" i="1"/>
  <c r="AX593" i="1" s="1"/>
  <c r="AZ742" i="1"/>
  <c r="BN742" i="1" s="1"/>
  <c r="AZ305" i="1"/>
  <c r="BN305" i="1" s="1"/>
  <c r="AZ870" i="1"/>
  <c r="BN870" i="1" s="1"/>
  <c r="CA597" i="1"/>
  <c r="AX597" i="1" s="1"/>
  <c r="CA858" i="1"/>
  <c r="AX858" i="1" s="1"/>
  <c r="AZ858" i="1" s="1"/>
  <c r="CA897" i="1"/>
  <c r="AX897" i="1" s="1"/>
  <c r="CA474" i="1"/>
  <c r="AX474" i="1" s="1"/>
  <c r="CA375" i="1"/>
  <c r="CA984" i="1"/>
  <c r="AX984" i="1" s="1"/>
  <c r="AZ984" i="1" s="1"/>
  <c r="CA119" i="1"/>
  <c r="CA169" i="1"/>
  <c r="CA249" i="1"/>
  <c r="CA124" i="1"/>
  <c r="AX124" i="1" s="1"/>
  <c r="AZ124" i="1" s="1"/>
  <c r="CA243" i="1"/>
  <c r="AX243" i="1" s="1"/>
  <c r="AZ243" i="1" s="1"/>
  <c r="CA505" i="1"/>
  <c r="AX505" i="1" s="1"/>
  <c r="CA327" i="1"/>
  <c r="AX327" i="1" s="1"/>
  <c r="CA414" i="1"/>
  <c r="AX414" i="1" s="1"/>
  <c r="CA585" i="1"/>
  <c r="AX585" i="1" s="1"/>
  <c r="CA761" i="1"/>
  <c r="CA271" i="1"/>
  <c r="AX271" i="1" s="1"/>
  <c r="AZ271" i="1" s="1"/>
  <c r="CA499" i="1"/>
  <c r="AX499" i="1" s="1"/>
  <c r="AZ499" i="1" s="1"/>
  <c r="AS499" i="1" s="1" a="1"/>
  <c r="AS499" i="1" s="1"/>
  <c r="AQ499" i="1" s="1"/>
  <c r="T499" i="1" s="1"/>
  <c r="CA769" i="1"/>
  <c r="CA980" i="1"/>
  <c r="AX980" i="1" s="1"/>
  <c r="CA569" i="1"/>
  <c r="AX569" i="1" s="1"/>
  <c r="CA575" i="1"/>
  <c r="AX575" i="1" s="1"/>
  <c r="AZ575" i="1" s="1"/>
  <c r="CA887" i="1"/>
  <c r="AX887" i="1" s="1"/>
  <c r="AZ887" i="1" s="1"/>
  <c r="CA996" i="1"/>
  <c r="AX996" i="1" s="1"/>
  <c r="AZ996" i="1" s="1"/>
  <c r="CA535" i="1"/>
  <c r="AZ824" i="1"/>
  <c r="BN824" i="1" s="1"/>
  <c r="CA539" i="1"/>
  <c r="CA974" i="1"/>
  <c r="AX974" i="1" s="1"/>
  <c r="AZ974" i="1" s="1"/>
  <c r="BN974" i="1" s="1"/>
  <c r="CA153" i="1"/>
  <c r="AX153" i="1" s="1"/>
  <c r="CA250" i="1"/>
  <c r="CA137" i="1"/>
  <c r="AX137" i="1" s="1"/>
  <c r="CA177" i="1"/>
  <c r="AX177" i="1" s="1"/>
  <c r="AZ177" i="1" s="1"/>
  <c r="BN177" i="1" s="1"/>
  <c r="AZ129" i="1"/>
  <c r="AX543" i="1"/>
  <c r="AZ543" i="1" s="1"/>
  <c r="BN543" i="1" s="1"/>
  <c r="BK543" i="1" s="1" a="1"/>
  <c r="BK543" i="1" s="1"/>
  <c r="AR543" i="1" s="1"/>
  <c r="AF543" i="1" s="1"/>
  <c r="BY543" i="1"/>
  <c r="AX185" i="1"/>
  <c r="BY185" i="1"/>
  <c r="CA59" i="1"/>
  <c r="CA172" i="1"/>
  <c r="CA463" i="1"/>
  <c r="BY417" i="1"/>
  <c r="AS417" i="1" s="1" a="1"/>
  <c r="AS417" i="1" s="1"/>
  <c r="AQ417" i="1" s="1"/>
  <c r="T417" i="1" s="1"/>
  <c r="CA621" i="1"/>
  <c r="AX621" i="1" s="1"/>
  <c r="AZ621" i="1" s="1"/>
  <c r="CA744" i="1"/>
  <c r="CA829" i="1"/>
  <c r="BY895" i="1"/>
  <c r="BY899" i="1"/>
  <c r="CA441" i="1"/>
  <c r="AX441" i="1" s="1"/>
  <c r="AZ441" i="1" s="1"/>
  <c r="BN441" i="1" s="1"/>
  <c r="CA637" i="1"/>
  <c r="AX637" i="1" s="1"/>
  <c r="AZ637" i="1" s="1"/>
  <c r="CA661" i="1"/>
  <c r="AX661" i="1" s="1"/>
  <c r="AZ661" i="1" s="1"/>
  <c r="CA54" i="1"/>
  <c r="AX54" i="1" s="1"/>
  <c r="AZ54" i="1" s="1"/>
  <c r="BN54" i="1" s="1"/>
  <c r="CA155" i="1"/>
  <c r="CA79" i="1"/>
  <c r="AX79" i="1" s="1"/>
  <c r="AZ79" i="1" s="1"/>
  <c r="BN79" i="1" s="1"/>
  <c r="CA229" i="1"/>
  <c r="AX229" i="1" s="1"/>
  <c r="AZ229" i="1" s="1"/>
  <c r="CA245" i="1"/>
  <c r="AX245" i="1" s="1"/>
  <c r="AZ245" i="1" s="1"/>
  <c r="BN245" i="1" s="1"/>
  <c r="BK245" i="1" s="1" a="1"/>
  <c r="BK245" i="1" s="1"/>
  <c r="AR245" i="1" s="1"/>
  <c r="AF245" i="1" s="1"/>
  <c r="CA281" i="1"/>
  <c r="AX281" i="1" s="1"/>
  <c r="AZ281" i="1" s="1"/>
  <c r="CA174" i="1"/>
  <c r="CA682" i="1"/>
  <c r="AX682" i="1" s="1"/>
  <c r="AZ682" i="1" s="1"/>
  <c r="CA464" i="1"/>
  <c r="AX464" i="1" s="1"/>
  <c r="AZ464" i="1" s="1"/>
  <c r="BN464" i="1" s="1"/>
  <c r="CA958" i="1"/>
  <c r="AX958" i="1" s="1"/>
  <c r="CA846" i="1"/>
  <c r="CA753" i="1"/>
  <c r="CA750" i="1"/>
  <c r="CA349" i="1"/>
  <c r="AX349" i="1" s="1"/>
  <c r="CA139" i="1"/>
  <c r="CA316" i="1"/>
  <c r="AX316" i="1" s="1"/>
  <c r="AZ316" i="1" s="1"/>
  <c r="CA513" i="1"/>
  <c r="AX513" i="1" s="1"/>
  <c r="AZ513" i="1" s="1"/>
  <c r="BN513" i="1" s="1"/>
  <c r="CA391" i="1"/>
  <c r="AX391" i="1" s="1"/>
  <c r="CA571" i="1"/>
  <c r="CA191" i="1"/>
  <c r="CA457" i="1"/>
  <c r="AX457" i="1" s="1"/>
  <c r="AZ457" i="1" s="1"/>
  <c r="CA276" i="1"/>
  <c r="CA484" i="1"/>
  <c r="BY484" i="1" s="1"/>
  <c r="CA746" i="1"/>
  <c r="AX746" i="1" s="1"/>
  <c r="AZ746" i="1" s="1"/>
  <c r="BN746" i="1" s="1"/>
  <c r="CA901" i="1"/>
  <c r="AX901" i="1" s="1"/>
  <c r="AZ901" i="1" s="1"/>
  <c r="CA834" i="1"/>
  <c r="CA509" i="1"/>
  <c r="AX509" i="1" s="1"/>
  <c r="CA490" i="1"/>
  <c r="CA907" i="1"/>
  <c r="AX907" i="1" s="1"/>
  <c r="AZ907" i="1" s="1"/>
  <c r="CA430" i="1"/>
  <c r="AZ899" i="1"/>
  <c r="BY996" i="1"/>
  <c r="CA62" i="1"/>
  <c r="AX62" i="1" s="1"/>
  <c r="AZ62" i="1" s="1"/>
  <c r="BN62" i="1" s="1"/>
  <c r="CA190" i="1"/>
  <c r="AX190" i="1" s="1"/>
  <c r="AZ190" i="1" s="1"/>
  <c r="AZ185" i="1"/>
  <c r="BY327" i="1"/>
  <c r="AZ593" i="1"/>
  <c r="CA617" i="1"/>
  <c r="CA622" i="1"/>
  <c r="CA685" i="1"/>
  <c r="AX685" i="1" s="1"/>
  <c r="AZ685" i="1" s="1"/>
  <c r="CA765" i="1"/>
  <c r="AX765" i="1" s="1"/>
  <c r="AZ765" i="1" s="1"/>
  <c r="CA259" i="1"/>
  <c r="AX259" i="1" s="1"/>
  <c r="CA268" i="1"/>
  <c r="CA567" i="1"/>
  <c r="CA923" i="1"/>
  <c r="AX923" i="1" s="1"/>
  <c r="AZ923" i="1" s="1"/>
  <c r="BN923" i="1" s="1"/>
  <c r="CA966" i="1"/>
  <c r="AX966" i="1" s="1"/>
  <c r="CA968" i="1"/>
  <c r="AX968" i="1" s="1"/>
  <c r="AZ968" i="1" s="1"/>
  <c r="CA982" i="1"/>
  <c r="AX982" i="1" s="1"/>
  <c r="CA99" i="1"/>
  <c r="BY99" i="1" s="1"/>
  <c r="AZ327" i="1"/>
  <c r="CA409" i="1"/>
  <c r="AX409" i="1" s="1"/>
  <c r="AZ409" i="1" s="1"/>
  <c r="BY412" i="1"/>
  <c r="CA610" i="1"/>
  <c r="AX610" i="1" s="1"/>
  <c r="AZ610" i="1" s="1"/>
  <c r="BN610" i="1" s="1"/>
  <c r="CA233" i="1"/>
  <c r="AX233" i="1" s="1"/>
  <c r="AZ233" i="1" s="1"/>
  <c r="CA497" i="1"/>
  <c r="AX497" i="1" s="1"/>
  <c r="AZ497" i="1" s="1"/>
  <c r="BN497" i="1" s="1"/>
  <c r="CA252" i="1"/>
  <c r="CA616" i="1"/>
  <c r="AX616" i="1" s="1"/>
  <c r="AZ616" i="1" s="1"/>
  <c r="CA608" i="1"/>
  <c r="CA625" i="1"/>
  <c r="CA641" i="1"/>
  <c r="CA701" i="1"/>
  <c r="CA747" i="1"/>
  <c r="AX747" i="1" s="1"/>
  <c r="AZ747" i="1" s="1"/>
  <c r="BY931" i="1"/>
  <c r="CA945" i="1"/>
  <c r="CA103" i="1"/>
  <c r="AX103" i="1" s="1"/>
  <c r="AZ103" i="1" s="1"/>
  <c r="BN103" i="1" s="1"/>
  <c r="CA120" i="1"/>
  <c r="CA106" i="1"/>
  <c r="AX106" i="1" s="1"/>
  <c r="AZ106" i="1" s="1"/>
  <c r="BN106" i="1" s="1"/>
  <c r="BY56" i="1"/>
  <c r="CA180" i="1"/>
  <c r="AX180" i="1" s="1"/>
  <c r="AZ180" i="1" s="1"/>
  <c r="CA187" i="1"/>
  <c r="BY242" i="1"/>
  <c r="CA376" i="1"/>
  <c r="AX376" i="1" s="1"/>
  <c r="AZ376" i="1" s="1"/>
  <c r="CA395" i="1"/>
  <c r="CA437" i="1"/>
  <c r="CA957" i="1"/>
  <c r="CA989" i="1"/>
  <c r="BY956" i="1"/>
  <c r="CA581" i="1"/>
  <c r="AX581" i="1" s="1"/>
  <c r="BY111" i="1"/>
  <c r="CA164" i="1"/>
  <c r="AX164" i="1" s="1"/>
  <c r="AZ164" i="1" s="1"/>
  <c r="BN164" i="1" s="1"/>
  <c r="CA537" i="1"/>
  <c r="CA707" i="1"/>
  <c r="AX707" i="1" s="1"/>
  <c r="CA892" i="1"/>
  <c r="BY892" i="1" s="1"/>
  <c r="AZ956" i="1"/>
  <c r="BN956" i="1" s="1"/>
  <c r="CA56" i="1"/>
  <c r="AX56" i="1" s="1"/>
  <c r="AZ56" i="1" s="1"/>
  <c r="CA221" i="1"/>
  <c r="CA302" i="1"/>
  <c r="AX302" i="1" s="1"/>
  <c r="AZ302" i="1" s="1"/>
  <c r="CA334" i="1"/>
  <c r="CA337" i="1"/>
  <c r="CA393" i="1"/>
  <c r="CA435" i="1"/>
  <c r="AX435" i="1" s="1"/>
  <c r="AZ435" i="1" s="1"/>
  <c r="CA519" i="1"/>
  <c r="CA631" i="1"/>
  <c r="CA743" i="1"/>
  <c r="AX743" i="1" s="1"/>
  <c r="CA486" i="1"/>
  <c r="AX486" i="1" s="1"/>
  <c r="AZ486" i="1" s="1"/>
  <c r="BN486" i="1" s="1"/>
  <c r="AX239" i="1"/>
  <c r="AZ239" i="1" s="1"/>
  <c r="BN239" i="1" s="1"/>
  <c r="BY239" i="1"/>
  <c r="AS239" i="1" s="1" a="1"/>
  <c r="AS239" i="1" s="1"/>
  <c r="AQ239" i="1" s="1"/>
  <c r="T239" i="1" s="1"/>
  <c r="BY433" i="1"/>
  <c r="BY245" i="1"/>
  <c r="AX846" i="1"/>
  <c r="AZ846" i="1" s="1"/>
  <c r="BN846" i="1" s="1"/>
  <c r="BY846" i="1"/>
  <c r="BY58" i="1"/>
  <c r="CA228" i="1"/>
  <c r="AX228" i="1" s="1"/>
  <c r="AZ228" i="1" s="1"/>
  <c r="CA493" i="1"/>
  <c r="CA647" i="1"/>
  <c r="AX647" i="1" s="1"/>
  <c r="AZ647" i="1" s="1"/>
  <c r="CA837" i="1"/>
  <c r="AX837" i="1" s="1"/>
  <c r="AZ837" i="1" s="1"/>
  <c r="CA263" i="1"/>
  <c r="CA480" i="1"/>
  <c r="CA467" i="1"/>
  <c r="AX467" i="1" s="1"/>
  <c r="AZ467" i="1" s="1"/>
  <c r="BN467" i="1" s="1"/>
  <c r="CA801" i="1"/>
  <c r="CA1000" i="1"/>
  <c r="CA95" i="1"/>
  <c r="CA160" i="1"/>
  <c r="AX160" i="1" s="1"/>
  <c r="AZ160" i="1" s="1"/>
  <c r="CA203" i="1"/>
  <c r="BY203" i="1" s="1"/>
  <c r="CA348" i="1"/>
  <c r="CA407" i="1"/>
  <c r="BY459" i="1"/>
  <c r="AS459" i="1" s="1" a="1"/>
  <c r="AS459" i="1" s="1"/>
  <c r="AQ459" i="1" s="1"/>
  <c r="T459" i="1" s="1"/>
  <c r="CA699" i="1"/>
  <c r="AX699" i="1" s="1"/>
  <c r="AZ699" i="1" s="1"/>
  <c r="CA709" i="1"/>
  <c r="CA729" i="1"/>
  <c r="BY766" i="1"/>
  <c r="BK766" i="1" s="1" a="1"/>
  <c r="BK766" i="1" s="1"/>
  <c r="AR766" i="1" s="1"/>
  <c r="AF766" i="1" s="1"/>
  <c r="CA809" i="1"/>
  <c r="AX809" i="1" s="1"/>
  <c r="AZ809" i="1" s="1"/>
  <c r="CA92" i="1"/>
  <c r="BY92" i="1" s="1"/>
  <c r="CA202" i="1"/>
  <c r="AX202" i="1" s="1"/>
  <c r="AZ202" i="1" s="1"/>
  <c r="CA342" i="1"/>
  <c r="CA369" i="1"/>
  <c r="AX369" i="1" s="1"/>
  <c r="AZ369" i="1" s="1"/>
  <c r="BN369" i="1" s="1"/>
  <c r="CA460" i="1"/>
  <c r="AX460" i="1" s="1"/>
  <c r="AZ460" i="1" s="1"/>
  <c r="CA527" i="1"/>
  <c r="CA613" i="1"/>
  <c r="CA775" i="1"/>
  <c r="AX775" i="1" s="1"/>
  <c r="AZ775" i="1" s="1"/>
  <c r="AZ766" i="1"/>
  <c r="BY870" i="1"/>
  <c r="CA37" i="1"/>
  <c r="AX37" i="1" s="1"/>
  <c r="CA1002" i="1"/>
  <c r="BY1002" i="1" s="1"/>
  <c r="AS1002" i="1" s="1" a="1"/>
  <c r="AS1002" i="1" s="1"/>
  <c r="AQ1002" i="1" s="1"/>
  <c r="T1002" i="1" s="1"/>
  <c r="CA215" i="1"/>
  <c r="BY215" i="1" s="1"/>
  <c r="CA431" i="1"/>
  <c r="AX431" i="1" s="1"/>
  <c r="AZ431" i="1" s="1"/>
  <c r="BY474" i="1"/>
  <c r="CA615" i="1"/>
  <c r="BY615" i="1" s="1"/>
  <c r="CA733" i="1"/>
  <c r="BY897" i="1"/>
  <c r="CA1020" i="1"/>
  <c r="CA66" i="1"/>
  <c r="BY66" i="1" s="1"/>
  <c r="CA413" i="1"/>
  <c r="AX413" i="1" s="1"/>
  <c r="AZ413" i="1" s="1"/>
  <c r="BY398" i="1"/>
  <c r="CA705" i="1"/>
  <c r="AX705" i="1" s="1"/>
  <c r="AZ705" i="1" s="1"/>
  <c r="CA796" i="1"/>
  <c r="AZ897" i="1"/>
  <c r="BY988" i="1"/>
  <c r="CA449" i="1"/>
  <c r="CA63" i="1"/>
  <c r="AX63" i="1" s="1"/>
  <c r="AZ63" i="1" s="1"/>
  <c r="BN63" i="1" s="1"/>
  <c r="CA258" i="1"/>
  <c r="CA380" i="1"/>
  <c r="AX380" i="1" s="1"/>
  <c r="AZ380" i="1" s="1"/>
  <c r="AZ391" i="1"/>
  <c r="BY575" i="1"/>
  <c r="BY573" i="1"/>
  <c r="CA672" i="1"/>
  <c r="CA788" i="1"/>
  <c r="CA981" i="1"/>
  <c r="AX981" i="1" s="1"/>
  <c r="AZ981" i="1" s="1"/>
  <c r="AZ988" i="1"/>
  <c r="CA255" i="1"/>
  <c r="AX255" i="1" s="1"/>
  <c r="AZ255" i="1" s="1"/>
  <c r="CA385" i="1"/>
  <c r="CA512" i="1"/>
  <c r="AX512" i="1" s="1"/>
  <c r="CA368" i="1"/>
  <c r="BY391" i="1"/>
  <c r="CA518" i="1"/>
  <c r="AX518" i="1" s="1"/>
  <c r="AZ518" i="1" s="1"/>
  <c r="AZ573" i="1"/>
  <c r="AS573" i="1" s="1" a="1"/>
  <c r="AS573" i="1" s="1"/>
  <c r="AQ573" i="1" s="1"/>
  <c r="T573" i="1" s="1"/>
  <c r="CA627" i="1"/>
  <c r="AX627" i="1" s="1"/>
  <c r="AZ627" i="1" s="1"/>
  <c r="CA643" i="1"/>
  <c r="AX643" i="1" s="1"/>
  <c r="AZ643" i="1" s="1"/>
  <c r="CA717" i="1"/>
  <c r="CA333" i="1"/>
  <c r="CA553" i="1"/>
  <c r="AX553" i="1" s="1"/>
  <c r="AZ553" i="1" s="1"/>
  <c r="CA612" i="1"/>
  <c r="CA879" i="1"/>
  <c r="AX879" i="1" s="1"/>
  <c r="AZ879" i="1" s="1"/>
  <c r="CA924" i="1"/>
  <c r="AZ838" i="1"/>
  <c r="BN838" i="1" s="1"/>
  <c r="CA515" i="1"/>
  <c r="CA382" i="1"/>
  <c r="AZ597" i="1"/>
  <c r="CA822" i="1"/>
  <c r="AX822" i="1" s="1"/>
  <c r="CA913" i="1"/>
  <c r="AX913" i="1" s="1"/>
  <c r="AZ913" i="1" s="1"/>
  <c r="CA943" i="1"/>
  <c r="AX943" i="1" s="1"/>
  <c r="AZ943" i="1" s="1"/>
  <c r="CA261" i="1"/>
  <c r="AX261" i="1" s="1"/>
  <c r="AZ261" i="1" s="1"/>
  <c r="AZ193" i="1"/>
  <c r="BY597" i="1"/>
  <c r="CA763" i="1"/>
  <c r="AX763" i="1" s="1"/>
  <c r="AZ763" i="1" s="1"/>
  <c r="CA771" i="1"/>
  <c r="AX771" i="1" s="1"/>
  <c r="AZ771" i="1" s="1"/>
  <c r="AZ929" i="1"/>
  <c r="AZ135" i="1"/>
  <c r="BN135" i="1" s="1"/>
  <c r="BK135" i="1" s="1" a="1"/>
  <c r="BK135" i="1" s="1"/>
  <c r="AR135" i="1" s="1"/>
  <c r="AF135" i="1" s="1"/>
  <c r="CA288" i="1"/>
  <c r="AX288" i="1" s="1"/>
  <c r="AZ288" i="1" s="1"/>
  <c r="CA487" i="1"/>
  <c r="AZ476" i="1"/>
  <c r="CA542" i="1"/>
  <c r="AX542" i="1" s="1"/>
  <c r="AZ542" i="1" s="1"/>
  <c r="BY642" i="1"/>
  <c r="BY811" i="1"/>
  <c r="AS811" i="1" s="1" a="1"/>
  <c r="AS811" i="1" s="1"/>
  <c r="AQ811" i="1" s="1"/>
  <c r="CA900" i="1"/>
  <c r="AX900" i="1" s="1"/>
  <c r="AZ900" i="1" s="1"/>
  <c r="BY106" i="1"/>
  <c r="BK106" i="1" s="1" a="1"/>
  <c r="BK106" i="1" s="1"/>
  <c r="AR106" i="1" s="1"/>
  <c r="AF106" i="1" s="1"/>
  <c r="CA175" i="1"/>
  <c r="AX175" i="1" s="1"/>
  <c r="AZ175" i="1" s="1"/>
  <c r="BY141" i="1"/>
  <c r="CA330" i="1"/>
  <c r="CA500" i="1"/>
  <c r="AZ42" i="1"/>
  <c r="BN42" i="1" s="1"/>
  <c r="CA108" i="1"/>
  <c r="AX108" i="1" s="1"/>
  <c r="AZ108" i="1" s="1"/>
  <c r="CA105" i="1"/>
  <c r="BY105" i="1" s="1"/>
  <c r="AZ335" i="1"/>
  <c r="AS335" i="1" s="1" a="1"/>
  <c r="AS335" i="1" s="1"/>
  <c r="AQ335" i="1" s="1"/>
  <c r="T335" i="1" s="1"/>
  <c r="CA408" i="1"/>
  <c r="AX408" i="1" s="1"/>
  <c r="AZ408" i="1" s="1"/>
  <c r="AZ398" i="1"/>
  <c r="BY422" i="1"/>
  <c r="CA568" i="1"/>
  <c r="CA687" i="1"/>
  <c r="CA336" i="1"/>
  <c r="AX336" i="1" s="1"/>
  <c r="AZ336" i="1" s="1"/>
  <c r="CA362" i="1"/>
  <c r="AX362" i="1" s="1"/>
  <c r="AZ362" i="1" s="1"/>
  <c r="AZ521" i="1"/>
  <c r="BN521" i="1" s="1"/>
  <c r="BY533" i="1"/>
  <c r="AS533" i="1" s="1" a="1"/>
  <c r="AS533" i="1" s="1"/>
  <c r="AQ533" i="1" s="1"/>
  <c r="AZ81" i="1"/>
  <c r="AZ118" i="1"/>
  <c r="AZ204" i="1"/>
  <c r="CA562" i="1"/>
  <c r="AZ781" i="1"/>
  <c r="CA849" i="1"/>
  <c r="AX849" i="1" s="1"/>
  <c r="AZ849" i="1" s="1"/>
  <c r="CA876" i="1"/>
  <c r="AX876" i="1" s="1"/>
  <c r="AZ876" i="1" s="1"/>
  <c r="BN876" i="1" s="1"/>
  <c r="CA559" i="1"/>
  <c r="AX559" i="1" s="1"/>
  <c r="AZ559" i="1" s="1"/>
  <c r="CA587" i="1"/>
  <c r="CA618" i="1"/>
  <c r="AX618" i="1" s="1"/>
  <c r="AZ618" i="1" s="1"/>
  <c r="BN618" i="1" s="1"/>
  <c r="AZ111" i="1"/>
  <c r="AS111" i="1" s="1" a="1"/>
  <c r="AS111" i="1" s="1"/>
  <c r="AQ111" i="1" s="1"/>
  <c r="T111" i="1" s="1"/>
  <c r="CA230" i="1"/>
  <c r="AZ235" i="1"/>
  <c r="BK305" i="1" a="1"/>
  <c r="BK305" i="1" s="1"/>
  <c r="AR305" i="1" s="1"/>
  <c r="AF305" i="1" s="1"/>
  <c r="CA386" i="1"/>
  <c r="AX386" i="1" s="1"/>
  <c r="AZ386" i="1" s="1"/>
  <c r="CA477" i="1"/>
  <c r="AZ565" i="1"/>
  <c r="AZ715" i="1"/>
  <c r="CA757" i="1"/>
  <c r="BY838" i="1"/>
  <c r="BY1016" i="1"/>
  <c r="AS1016" i="1" s="1" a="1"/>
  <c r="AS1016" i="1" s="1"/>
  <c r="AQ1016" i="1" s="1"/>
  <c r="T1016" i="1" s="1"/>
  <c r="AZ954" i="1"/>
  <c r="CA343" i="1"/>
  <c r="AX343" i="1" s="1"/>
  <c r="AZ343" i="1" s="1"/>
  <c r="BN343" i="1" s="1"/>
  <c r="CA162" i="1"/>
  <c r="AX162" i="1" s="1"/>
  <c r="AZ162" i="1" s="1"/>
  <c r="AZ293" i="1"/>
  <c r="CA338" i="1"/>
  <c r="BY338" i="1" s="1"/>
  <c r="AZ569" i="1"/>
  <c r="CA688" i="1"/>
  <c r="AX688" i="1" s="1"/>
  <c r="AZ688" i="1" s="1"/>
  <c r="CA695" i="1"/>
  <c r="AX695" i="1" s="1"/>
  <c r="AZ695" i="1" s="1"/>
  <c r="CA684" i="1"/>
  <c r="AX684" i="1" s="1"/>
  <c r="AZ684" i="1" s="1"/>
  <c r="AZ889" i="1"/>
  <c r="BN889" i="1" s="1"/>
  <c r="CA238" i="1"/>
  <c r="AZ247" i="1"/>
  <c r="BN247" i="1" s="1"/>
  <c r="BY359" i="1"/>
  <c r="AS359" i="1" s="1" a="1"/>
  <c r="AS359" i="1" s="1"/>
  <c r="AQ359" i="1" s="1"/>
  <c r="CA432" i="1"/>
  <c r="AZ436" i="1"/>
  <c r="CA508" i="1"/>
  <c r="AX508" i="1" s="1"/>
  <c r="AZ508" i="1" s="1"/>
  <c r="CA749" i="1"/>
  <c r="CA561" i="1"/>
  <c r="AX561" i="1" s="1"/>
  <c r="AZ561" i="1" s="1"/>
  <c r="BN561" i="1" s="1"/>
  <c r="CA589" i="1"/>
  <c r="BY322" i="1"/>
  <c r="AS322" i="1" s="1" a="1"/>
  <c r="AS322" i="1" s="1"/>
  <c r="AQ322" i="1" s="1"/>
  <c r="T322" i="1" s="1"/>
  <c r="BY326" i="1"/>
  <c r="CA546" i="1"/>
  <c r="CA552" i="1"/>
  <c r="AX552" i="1" s="1"/>
  <c r="AZ552" i="1" s="1"/>
  <c r="CA578" i="1"/>
  <c r="BY578" i="1" s="1"/>
  <c r="AZ743" i="1"/>
  <c r="CA959" i="1"/>
  <c r="AX959" i="1" s="1"/>
  <c r="AZ959" i="1" s="1"/>
  <c r="CA143" i="1"/>
  <c r="AX143" i="1" s="1"/>
  <c r="AZ143" i="1" s="1"/>
  <c r="CA212" i="1"/>
  <c r="CA50" i="1"/>
  <c r="CA218" i="1"/>
  <c r="AX218" i="1" s="1"/>
  <c r="AZ218" i="1" s="1"/>
  <c r="AZ349" i="1"/>
  <c r="CA451" i="1"/>
  <c r="AX451" i="1" s="1"/>
  <c r="AZ451" i="1" s="1"/>
  <c r="AZ501" i="1"/>
  <c r="BY581" i="1"/>
  <c r="AZ723" i="1"/>
  <c r="AZ731" i="1"/>
  <c r="CA983" i="1"/>
  <c r="AZ964" i="1"/>
  <c r="CA183" i="1"/>
  <c r="AX183" i="1" s="1"/>
  <c r="AZ183" i="1" s="1"/>
  <c r="CA866" i="1"/>
  <c r="CA875" i="1"/>
  <c r="AX875" i="1" s="1"/>
  <c r="AZ875" i="1" s="1"/>
  <c r="AZ822" i="1"/>
  <c r="CA1018" i="1"/>
  <c r="AX1018" i="1" s="1"/>
  <c r="AZ1018" i="1" s="1"/>
  <c r="CA919" i="1"/>
  <c r="AX919" i="1" s="1"/>
  <c r="AZ919" i="1" s="1"/>
  <c r="BN919" i="1" s="1"/>
  <c r="CA1008" i="1"/>
  <c r="AX1008" i="1" s="1"/>
  <c r="AZ1008" i="1" s="1"/>
  <c r="CA125" i="1"/>
  <c r="AX125" i="1" s="1"/>
  <c r="AZ125" i="1" s="1"/>
  <c r="CA318" i="1"/>
  <c r="AX318" i="1" s="1"/>
  <c r="AZ318" i="1" s="1"/>
  <c r="BY499" i="1"/>
  <c r="AZ581" i="1"/>
  <c r="CA696" i="1"/>
  <c r="AZ950" i="1"/>
  <c r="BN950" i="1" s="1"/>
  <c r="CA595" i="1"/>
  <c r="AX595" i="1" s="1"/>
  <c r="AZ595" i="1" s="1"/>
  <c r="CA726" i="1"/>
  <c r="AX726" i="1" s="1"/>
  <c r="AZ726" i="1" s="1"/>
  <c r="BN726" i="1" s="1"/>
  <c r="CA783" i="1"/>
  <c r="AX783" i="1" s="1"/>
  <c r="CA850" i="1"/>
  <c r="BY850" i="1" s="1"/>
  <c r="AX480" i="1"/>
  <c r="AZ480" i="1" s="1"/>
  <c r="BY480" i="1"/>
  <c r="AX629" i="1"/>
  <c r="AZ629" i="1" s="1"/>
  <c r="BY629" i="1"/>
  <c r="AX848" i="1"/>
  <c r="AZ848" i="1" s="1"/>
  <c r="BY848" i="1"/>
  <c r="BY199" i="1"/>
  <c r="AX199" i="1"/>
  <c r="AZ199" i="1" s="1"/>
  <c r="BN199" i="1" s="1"/>
  <c r="BK199" i="1" s="1" a="1"/>
  <c r="BK199" i="1" s="1"/>
  <c r="AR199" i="1" s="1"/>
  <c r="AF199" i="1" s="1"/>
  <c r="CA498" i="1"/>
  <c r="AX498" i="1" s="1"/>
  <c r="AZ498" i="1" s="1"/>
  <c r="BN498" i="1" s="1"/>
  <c r="CA325" i="1"/>
  <c r="CA390" i="1"/>
  <c r="BY390" i="1" s="1"/>
  <c r="AZ420" i="1"/>
  <c r="CA496" i="1"/>
  <c r="CA524" i="1"/>
  <c r="BY618" i="1"/>
  <c r="CA704" i="1"/>
  <c r="BY704" i="1" s="1"/>
  <c r="AZ512" i="1"/>
  <c r="AZ483" i="1"/>
  <c r="BN483" i="1" s="1"/>
  <c r="CA39" i="1"/>
  <c r="CA101" i="1"/>
  <c r="AX101" i="1" s="1"/>
  <c r="AZ101" i="1" s="1"/>
  <c r="CA107" i="1"/>
  <c r="CA134" i="1"/>
  <c r="AX134" i="1" s="1"/>
  <c r="AZ134" i="1" s="1"/>
  <c r="CA159" i="1"/>
  <c r="AX159" i="1" s="1"/>
  <c r="AZ159" i="1" s="1"/>
  <c r="BY193" i="1"/>
  <c r="CA356" i="1"/>
  <c r="CA424" i="1"/>
  <c r="BY424" i="1" s="1"/>
  <c r="CA389" i="1"/>
  <c r="CA447" i="1"/>
  <c r="AX447" i="1" s="1"/>
  <c r="AZ447" i="1" s="1"/>
  <c r="BY472" i="1"/>
  <c r="BY523" i="1"/>
  <c r="BY551" i="1"/>
  <c r="CA732" i="1"/>
  <c r="AX732" i="1" s="1"/>
  <c r="AZ732" i="1" s="1"/>
  <c r="CA882" i="1"/>
  <c r="AX882" i="1" s="1"/>
  <c r="AZ882" i="1" s="1"/>
  <c r="AZ992" i="1"/>
  <c r="BN992" i="1" s="1"/>
  <c r="CA491" i="1"/>
  <c r="AX491" i="1" s="1"/>
  <c r="AZ491" i="1" s="1"/>
  <c r="BY634" i="1"/>
  <c r="AS634" i="1" s="1" a="1"/>
  <c r="AS634" i="1" s="1"/>
  <c r="AQ634" i="1" s="1"/>
  <c r="T634" i="1" s="1"/>
  <c r="CA47" i="1"/>
  <c r="AX47" i="1" s="1"/>
  <c r="AZ47" i="1" s="1"/>
  <c r="AZ223" i="1"/>
  <c r="CA126" i="1"/>
  <c r="AX126" i="1" s="1"/>
  <c r="AZ126" i="1" s="1"/>
  <c r="CA182" i="1"/>
  <c r="AX182" i="1" s="1"/>
  <c r="AZ182" i="1" s="1"/>
  <c r="BN182" i="1" s="1"/>
  <c r="CA418" i="1"/>
  <c r="AX418" i="1" s="1"/>
  <c r="AZ418" i="1" s="1"/>
  <c r="BN418" i="1" s="1"/>
  <c r="BY569" i="1"/>
  <c r="BY593" i="1"/>
  <c r="AS593" i="1" s="1" a="1"/>
  <c r="AS593" i="1" s="1"/>
  <c r="AQ593" i="1" s="1"/>
  <c r="T593" i="1" s="1"/>
  <c r="CA841" i="1"/>
  <c r="AX841" i="1" s="1"/>
  <c r="AZ841" i="1" s="1"/>
  <c r="CA965" i="1"/>
  <c r="CA997" i="1"/>
  <c r="AX997" i="1" s="1"/>
  <c r="AZ997" i="1" s="1"/>
  <c r="CA69" i="1"/>
  <c r="AX69" i="1" s="1"/>
  <c r="AZ69" i="1" s="1"/>
  <c r="CA881" i="1"/>
  <c r="AX881" i="1" s="1"/>
  <c r="AZ881" i="1" s="1"/>
  <c r="BN881" i="1" s="1"/>
  <c r="BY305" i="1"/>
  <c r="CA52" i="1"/>
  <c r="AX52" i="1" s="1"/>
  <c r="AZ52" i="1" s="1"/>
  <c r="AZ153" i="1"/>
  <c r="CA296" i="1"/>
  <c r="BY271" i="1"/>
  <c r="CA370" i="1"/>
  <c r="AX370" i="1" s="1"/>
  <c r="AZ370" i="1" s="1"/>
  <c r="AS412" i="1" a="1"/>
  <c r="AS412" i="1" s="1"/>
  <c r="AQ412" i="1" s="1"/>
  <c r="T412" i="1" s="1"/>
  <c r="CA469" i="1"/>
  <c r="AX469" i="1" s="1"/>
  <c r="AZ469" i="1" s="1"/>
  <c r="AZ474" i="1"/>
  <c r="CA570" i="1"/>
  <c r="BY610" i="1"/>
  <c r="AS610" i="1" s="1" a="1"/>
  <c r="AS610" i="1" s="1"/>
  <c r="AQ610" i="1" s="1"/>
  <c r="AZ651" i="1"/>
  <c r="AZ604" i="1"/>
  <c r="BN604" i="1" s="1"/>
  <c r="CA812" i="1"/>
  <c r="AX812" i="1" s="1"/>
  <c r="AZ812" i="1" s="1"/>
  <c r="CA827" i="1"/>
  <c r="AX827" i="1" s="1"/>
  <c r="AZ827" i="1" s="1"/>
  <c r="CA833" i="1"/>
  <c r="AX833" i="1" s="1"/>
  <c r="AZ833" i="1" s="1"/>
  <c r="AZ990" i="1"/>
  <c r="BN990" i="1" s="1"/>
  <c r="CA856" i="1"/>
  <c r="CA1014" i="1"/>
  <c r="AX1014" i="1" s="1"/>
  <c r="AZ1014" i="1" s="1"/>
  <c r="AZ37" i="1"/>
  <c r="AZ88" i="1"/>
  <c r="AS117" i="1" a="1"/>
  <c r="AS117" i="1" s="1"/>
  <c r="AQ117" i="1" s="1"/>
  <c r="T117" i="1" s="1"/>
  <c r="CA150" i="1"/>
  <c r="BY150" i="1" s="1"/>
  <c r="CA158" i="1"/>
  <c r="AX158" i="1" s="1"/>
  <c r="AZ158" i="1" s="1"/>
  <c r="BY223" i="1"/>
  <c r="AZ259" i="1"/>
  <c r="BY436" i="1"/>
  <c r="CA632" i="1"/>
  <c r="AX632" i="1" s="1"/>
  <c r="AZ632" i="1" s="1"/>
  <c r="AZ557" i="1"/>
  <c r="CA716" i="1"/>
  <c r="AX716" i="1" s="1"/>
  <c r="AZ716" i="1" s="1"/>
  <c r="BN716" i="1" s="1"/>
  <c r="CA861" i="1"/>
  <c r="AX861" i="1" s="1"/>
  <c r="AZ861" i="1" s="1"/>
  <c r="CA946" i="1"/>
  <c r="BY905" i="1"/>
  <c r="BY939" i="1"/>
  <c r="AS939" i="1" s="1" a="1"/>
  <c r="AS939" i="1" s="1"/>
  <c r="AQ939" i="1" s="1"/>
  <c r="CA563" i="1"/>
  <c r="CA791" i="1"/>
  <c r="CA366" i="1"/>
  <c r="AX366" i="1" s="1"/>
  <c r="AZ366" i="1" s="1"/>
  <c r="AZ472" i="1"/>
  <c r="AS472" i="1" s="1" a="1"/>
  <c r="AS472" i="1" s="1"/>
  <c r="AQ472" i="1" s="1"/>
  <c r="T472" i="1" s="1"/>
  <c r="CA540" i="1"/>
  <c r="AX540" i="1" s="1"/>
  <c r="AZ540" i="1" s="1"/>
  <c r="BY599" i="1"/>
  <c r="CA630" i="1"/>
  <c r="AX630" i="1" s="1"/>
  <c r="AZ630" i="1" s="1"/>
  <c r="BY686" i="1"/>
  <c r="CA664" i="1"/>
  <c r="CA654" i="1"/>
  <c r="BY654" i="1" s="1"/>
  <c r="BY781" i="1"/>
  <c r="AZ830" i="1"/>
  <c r="BN830" i="1" s="1"/>
  <c r="AZ998" i="1"/>
  <c r="CA87" i="1"/>
  <c r="AX87" i="1" s="1"/>
  <c r="AZ87" i="1" s="1"/>
  <c r="CA357" i="1"/>
  <c r="BY357" i="1" s="1"/>
  <c r="CA572" i="1"/>
  <c r="CA591" i="1"/>
  <c r="BY88" i="1"/>
  <c r="AS88" i="1" s="1" a="1"/>
  <c r="AS88" i="1" s="1"/>
  <c r="AQ88" i="1" s="1"/>
  <c r="T88" i="1" s="1"/>
  <c r="CA170" i="1"/>
  <c r="AX170" i="1" s="1"/>
  <c r="AZ170" i="1" s="1"/>
  <c r="AZ44" i="1"/>
  <c r="AZ137" i="1"/>
  <c r="CA173" i="1"/>
  <c r="BY173" i="1" s="1"/>
  <c r="BY183" i="1"/>
  <c r="CA244" i="1"/>
  <c r="CA219" i="1"/>
  <c r="BY349" i="1"/>
  <c r="CA392" i="1"/>
  <c r="BY392" i="1" s="1"/>
  <c r="CA485" i="1"/>
  <c r="AX485" i="1" s="1"/>
  <c r="AZ485" i="1" s="1"/>
  <c r="BY470" i="1"/>
  <c r="CA538" i="1"/>
  <c r="AX538" i="1" s="1"/>
  <c r="AZ538" i="1" s="1"/>
  <c r="BY531" i="1"/>
  <c r="AS531" i="1" s="1" a="1"/>
  <c r="AS531" i="1" s="1"/>
  <c r="AQ531" i="1" s="1"/>
  <c r="T531" i="1" s="1"/>
  <c r="CA683" i="1"/>
  <c r="AX683" i="1" s="1"/>
  <c r="AZ683" i="1" s="1"/>
  <c r="CA772" i="1"/>
  <c r="CA780" i="1"/>
  <c r="AX780" i="1" s="1"/>
  <c r="AZ780" i="1" s="1"/>
  <c r="CA871" i="1"/>
  <c r="AX871" i="1" s="1"/>
  <c r="AZ871" i="1" s="1"/>
  <c r="AZ864" i="1"/>
  <c r="BY970" i="1"/>
  <c r="AZ966" i="1"/>
  <c r="BN966" i="1" s="1"/>
  <c r="AZ978" i="1"/>
  <c r="CA455" i="1"/>
  <c r="AX455" i="1" s="1"/>
  <c r="AZ455" i="1" s="1"/>
  <c r="BN455" i="1" s="1"/>
  <c r="AZ577" i="1"/>
  <c r="CA504" i="1"/>
  <c r="CA736" i="1"/>
  <c r="BY736" i="1" s="1"/>
  <c r="BK483" i="1" a="1"/>
  <c r="BK483" i="1" s="1"/>
  <c r="AR483" i="1" s="1"/>
  <c r="AF483" i="1" s="1"/>
  <c r="BK610" i="1" a="1"/>
  <c r="BK610" i="1" s="1"/>
  <c r="AR610" i="1" s="1"/>
  <c r="AF610" i="1" s="1"/>
  <c r="BK533" i="1" a="1"/>
  <c r="BK533" i="1" s="1"/>
  <c r="AR533" i="1" s="1"/>
  <c r="AF533" i="1" s="1"/>
  <c r="BN534" i="1"/>
  <c r="AX167" i="1"/>
  <c r="AZ167" i="1" s="1"/>
  <c r="BN167" i="1" s="1"/>
  <c r="BY167" i="1"/>
  <c r="AX268" i="1"/>
  <c r="AZ268" i="1" s="1"/>
  <c r="BN268" i="1" s="1"/>
  <c r="BK268" i="1" s="1" a="1"/>
  <c r="BK268" i="1" s="1"/>
  <c r="AR268" i="1" s="1"/>
  <c r="AF268" i="1" s="1"/>
  <c r="BY268" i="1"/>
  <c r="AX333" i="1"/>
  <c r="AZ333" i="1" s="1"/>
  <c r="BY333" i="1"/>
  <c r="AX449" i="1"/>
  <c r="AZ449" i="1" s="1"/>
  <c r="BN449" i="1" s="1"/>
  <c r="BY449" i="1"/>
  <c r="AX762" i="1"/>
  <c r="AZ762" i="1" s="1"/>
  <c r="BY762" i="1"/>
  <c r="AS762" i="1" s="1" a="1"/>
  <c r="AS762" i="1" s="1"/>
  <c r="AQ762" i="1" s="1"/>
  <c r="T762" i="1" s="1"/>
  <c r="AX880" i="1"/>
  <c r="AZ880" i="1" s="1"/>
  <c r="BN880" i="1" s="1"/>
  <c r="BK880" i="1" s="1" a="1"/>
  <c r="BK880" i="1" s="1"/>
  <c r="AR880" i="1" s="1"/>
  <c r="AF880" i="1" s="1"/>
  <c r="BY880" i="1"/>
  <c r="AX1006" i="1"/>
  <c r="AZ1006" i="1" s="1"/>
  <c r="BN1006" i="1" s="1"/>
  <c r="BK1006" i="1" s="1" a="1"/>
  <c r="BK1006" i="1" s="1"/>
  <c r="AR1006" i="1" s="1"/>
  <c r="AF1006" i="1" s="1"/>
  <c r="BY1006" i="1"/>
  <c r="AX393" i="1"/>
  <c r="AZ393" i="1" s="1"/>
  <c r="BY393" i="1"/>
  <c r="AX263" i="1"/>
  <c r="AZ263" i="1" s="1"/>
  <c r="BY263" i="1"/>
  <c r="AS263" i="1" s="1" a="1"/>
  <c r="AS263" i="1" s="1"/>
  <c r="AQ263" i="1" s="1"/>
  <c r="T263" i="1" s="1"/>
  <c r="AX529" i="1"/>
  <c r="AZ529" i="1" s="1"/>
  <c r="BN529" i="1" s="1"/>
  <c r="BK529" i="1" s="1" a="1"/>
  <c r="BK529" i="1" s="1"/>
  <c r="AR529" i="1" s="1"/>
  <c r="AF529" i="1" s="1"/>
  <c r="BY529" i="1"/>
  <c r="BN887" i="1"/>
  <c r="AX1000" i="1"/>
  <c r="AZ1000" i="1" s="1"/>
  <c r="BN1000" i="1" s="1"/>
  <c r="BY1000" i="1"/>
  <c r="AX578" i="1"/>
  <c r="AZ578" i="1" s="1"/>
  <c r="AS578" i="1" s="1" a="1"/>
  <c r="AS578" i="1" s="1"/>
  <c r="AQ578" i="1" s="1"/>
  <c r="T578" i="1" s="1"/>
  <c r="AX589" i="1"/>
  <c r="AZ589" i="1" s="1"/>
  <c r="BY589" i="1"/>
  <c r="AX1002" i="1"/>
  <c r="AZ1002" i="1" s="1"/>
  <c r="BN1002" i="1" s="1"/>
  <c r="BK1002" i="1" s="1" a="1"/>
  <c r="BK1002" i="1" s="1"/>
  <c r="AR1002" i="1" s="1"/>
  <c r="AF1002" i="1" s="1"/>
  <c r="AX515" i="1"/>
  <c r="AZ515" i="1" s="1"/>
  <c r="BN515" i="1" s="1"/>
  <c r="BK515" i="1" s="1" a="1"/>
  <c r="BK515" i="1" s="1"/>
  <c r="AR515" i="1" s="1"/>
  <c r="AF515" i="1" s="1"/>
  <c r="BY515" i="1"/>
  <c r="AX612" i="1"/>
  <c r="AZ612" i="1" s="1"/>
  <c r="AS612" i="1" s="1" a="1"/>
  <c r="AS612" i="1" s="1"/>
  <c r="AQ612" i="1" s="1"/>
  <c r="T612" i="1" s="1"/>
  <c r="BY612" i="1"/>
  <c r="AX972" i="1"/>
  <c r="AZ972" i="1" s="1"/>
  <c r="BN972" i="1" s="1"/>
  <c r="BY972" i="1"/>
  <c r="AX791" i="1"/>
  <c r="AZ791" i="1" s="1"/>
  <c r="BN791" i="1" s="1"/>
  <c r="BK791" i="1" s="1" a="1"/>
  <c r="BK791" i="1" s="1"/>
  <c r="AR791" i="1" s="1"/>
  <c r="AF791" i="1" s="1"/>
  <c r="BY791" i="1"/>
  <c r="AX664" i="1"/>
  <c r="AZ664" i="1" s="1"/>
  <c r="BN664" i="1" s="1"/>
  <c r="BK664" i="1" s="1" a="1"/>
  <c r="BK664" i="1" s="1"/>
  <c r="AR664" i="1" s="1"/>
  <c r="AF664" i="1" s="1"/>
  <c r="BY664" i="1"/>
  <c r="AX528" i="1"/>
  <c r="AZ528" i="1" s="1"/>
  <c r="BN528" i="1" s="1"/>
  <c r="BK528" i="1" s="1" a="1"/>
  <c r="BK528" i="1" s="1"/>
  <c r="AR528" i="1" s="1"/>
  <c r="AF528" i="1" s="1"/>
  <c r="BY528" i="1"/>
  <c r="AX591" i="1"/>
  <c r="AZ591" i="1" s="1"/>
  <c r="BY591" i="1"/>
  <c r="AX925" i="1"/>
  <c r="AZ925" i="1" s="1"/>
  <c r="BN925" i="1" s="1"/>
  <c r="BK925" i="1" s="1" a="1"/>
  <c r="BK925" i="1" s="1"/>
  <c r="AR925" i="1" s="1"/>
  <c r="AF925" i="1" s="1"/>
  <c r="BY925" i="1"/>
  <c r="BY690" i="1"/>
  <c r="AS690" i="1" s="1" a="1"/>
  <c r="AS690" i="1" s="1"/>
  <c r="AQ690" i="1" s="1"/>
  <c r="T690" i="1" s="1"/>
  <c r="AZ128" i="1"/>
  <c r="BN128" i="1" s="1"/>
  <c r="BK128" i="1" s="1" a="1"/>
  <c r="BK128" i="1" s="1"/>
  <c r="AR128" i="1" s="1"/>
  <c r="AF128" i="1" s="1"/>
  <c r="CA61" i="1"/>
  <c r="CA84" i="1"/>
  <c r="BY84" i="1" s="1"/>
  <c r="CA115" i="1"/>
  <c r="CA198" i="1"/>
  <c r="BY198" i="1" s="1"/>
  <c r="BY231" i="1"/>
  <c r="AS231" i="1" s="1" a="1"/>
  <c r="AS231" i="1" s="1"/>
  <c r="AQ231" i="1" s="1"/>
  <c r="T231" i="1" s="1"/>
  <c r="BY259" i="1"/>
  <c r="BY335" i="1"/>
  <c r="CA354" i="1"/>
  <c r="AX354" i="1" s="1"/>
  <c r="AZ354" i="1" s="1"/>
  <c r="CA388" i="1"/>
  <c r="AX388" i="1" s="1"/>
  <c r="AZ388" i="1" s="1"/>
  <c r="AZ428" i="1"/>
  <c r="BY556" i="1"/>
  <c r="CA611" i="1"/>
  <c r="BY611" i="1" s="1"/>
  <c r="CA656" i="1"/>
  <c r="AX656" i="1" s="1"/>
  <c r="AZ656" i="1" s="1"/>
  <c r="BN656" i="1" s="1"/>
  <c r="AZ754" i="1"/>
  <c r="CA825" i="1"/>
  <c r="AX825" i="1" s="1"/>
  <c r="AZ825" i="1" s="1"/>
  <c r="CA865" i="1"/>
  <c r="AX865" i="1" s="1"/>
  <c r="AZ865" i="1" s="1"/>
  <c r="CA967" i="1"/>
  <c r="CA999" i="1"/>
  <c r="AX999" i="1" s="1"/>
  <c r="AZ999" i="1" s="1"/>
  <c r="CA1015" i="1"/>
  <c r="CA404" i="1"/>
  <c r="AX404" i="1" s="1"/>
  <c r="AZ404" i="1" s="1"/>
  <c r="BN404" i="1" s="1"/>
  <c r="CA142" i="1"/>
  <c r="CA194" i="1"/>
  <c r="AX194" i="1" s="1"/>
  <c r="AZ194" i="1" s="1"/>
  <c r="BY202" i="1"/>
  <c r="BY243" i="1"/>
  <c r="AS243" i="1" s="1" a="1"/>
  <c r="AS243" i="1" s="1"/>
  <c r="AQ243" i="1" s="1"/>
  <c r="T243" i="1" s="1"/>
  <c r="CA384" i="1"/>
  <c r="CA378" i="1"/>
  <c r="AX378" i="1" s="1"/>
  <c r="AZ378" i="1" s="1"/>
  <c r="BY420" i="1"/>
  <c r="AS420" i="1" s="1" a="1"/>
  <c r="AS420" i="1" s="1"/>
  <c r="AQ420" i="1" s="1"/>
  <c r="T420" i="1" s="1"/>
  <c r="CA516" i="1"/>
  <c r="AX516" i="1" s="1"/>
  <c r="AZ516" i="1" s="1"/>
  <c r="BY453" i="1"/>
  <c r="CA541" i="1"/>
  <c r="AX541" i="1" s="1"/>
  <c r="AZ541" i="1" s="1"/>
  <c r="CA532" i="1"/>
  <c r="CA606" i="1"/>
  <c r="CA640" i="1"/>
  <c r="AX640" i="1" s="1"/>
  <c r="AZ640" i="1" s="1"/>
  <c r="BY559" i="1"/>
  <c r="AS559" i="1" s="1" a="1"/>
  <c r="AS559" i="1" s="1"/>
  <c r="AQ559" i="1" s="1"/>
  <c r="BK604" i="1" a="1"/>
  <c r="BK604" i="1" s="1"/>
  <c r="AR604" i="1" s="1"/>
  <c r="AF604" i="1" s="1"/>
  <c r="BY702" i="1"/>
  <c r="BK702" i="1" s="1" a="1"/>
  <c r="BK702" i="1" s="1"/>
  <c r="AR702" i="1" s="1"/>
  <c r="AF702" i="1" s="1"/>
  <c r="CA692" i="1"/>
  <c r="AX692" i="1" s="1"/>
  <c r="AZ692" i="1" s="1"/>
  <c r="AZ707" i="1"/>
  <c r="CA735" i="1"/>
  <c r="AX735" i="1" s="1"/>
  <c r="AZ735" i="1" s="1"/>
  <c r="CA755" i="1"/>
  <c r="AX755" i="1" s="1"/>
  <c r="AZ755" i="1" s="1"/>
  <c r="BY770" i="1"/>
  <c r="BK770" i="1" s="1" a="1"/>
  <c r="BK770" i="1" s="1"/>
  <c r="AR770" i="1" s="1"/>
  <c r="AF770" i="1" s="1"/>
  <c r="CA724" i="1"/>
  <c r="BY778" i="1"/>
  <c r="CA815" i="1"/>
  <c r="CA908" i="1"/>
  <c r="CA877" i="1"/>
  <c r="BY877" i="1" s="1"/>
  <c r="AZ832" i="1"/>
  <c r="BY935" i="1"/>
  <c r="AS935" i="1" s="1" a="1"/>
  <c r="AS935" i="1" s="1"/>
  <c r="AQ935" i="1" s="1"/>
  <c r="T935" i="1" s="1"/>
  <c r="CA942" i="1"/>
  <c r="BY942" i="1" s="1"/>
  <c r="CA1021" i="1"/>
  <c r="CA658" i="1"/>
  <c r="CA962" i="1"/>
  <c r="BY71" i="1"/>
  <c r="BK96" i="1" a="1"/>
  <c r="BK96" i="1" s="1"/>
  <c r="AR96" i="1" s="1"/>
  <c r="AF96" i="1" s="1"/>
  <c r="CA114" i="1"/>
  <c r="CA168" i="1"/>
  <c r="AX168" i="1" s="1"/>
  <c r="AZ168" i="1" s="1"/>
  <c r="CA211" i="1"/>
  <c r="BY211" i="1" s="1"/>
  <c r="CA216" i="1"/>
  <c r="BY247" i="1"/>
  <c r="AS247" i="1" s="1" a="1"/>
  <c r="AS247" i="1" s="1"/>
  <c r="AQ247" i="1" s="1"/>
  <c r="CA254" i="1"/>
  <c r="BY254" i="1" s="1"/>
  <c r="BY293" i="1"/>
  <c r="AS293" i="1" s="1" a="1"/>
  <c r="AS293" i="1" s="1"/>
  <c r="AQ293" i="1" s="1"/>
  <c r="T293" i="1" s="1"/>
  <c r="CA358" i="1"/>
  <c r="CA410" i="1"/>
  <c r="AX410" i="1" s="1"/>
  <c r="AZ410" i="1" s="1"/>
  <c r="AZ525" i="1"/>
  <c r="BY525" i="1"/>
  <c r="AS525" i="1" s="1" a="1"/>
  <c r="AS525" i="1" s="1"/>
  <c r="AQ525" i="1" s="1"/>
  <c r="T525" i="1" s="1"/>
  <c r="BY534" i="1"/>
  <c r="AS534" i="1" s="1" a="1"/>
  <c r="AS534" i="1" s="1"/>
  <c r="AQ534" i="1" s="1"/>
  <c r="T534" i="1" s="1"/>
  <c r="AZ509" i="1"/>
  <c r="BY699" i="1"/>
  <c r="AS699" i="1" s="1" a="1"/>
  <c r="AS699" i="1" s="1"/>
  <c r="AQ699" i="1" s="1"/>
  <c r="T699" i="1" s="1"/>
  <c r="AZ778" i="1"/>
  <c r="BY794" i="1"/>
  <c r="CA847" i="1"/>
  <c r="AX847" i="1" s="1"/>
  <c r="AZ847" i="1" s="1"/>
  <c r="CA1003" i="1"/>
  <c r="CA287" i="1"/>
  <c r="CA854" i="1"/>
  <c r="AS96" i="1" a="1"/>
  <c r="AS96" i="1" s="1"/>
  <c r="AQ96" i="1" s="1"/>
  <c r="CA116" i="1"/>
  <c r="AX116" i="1" s="1"/>
  <c r="AZ116" i="1" s="1"/>
  <c r="CA197" i="1"/>
  <c r="AX197" i="1" s="1"/>
  <c r="AZ197" i="1" s="1"/>
  <c r="AZ227" i="1"/>
  <c r="CA400" i="1"/>
  <c r="BY400" i="1" s="1"/>
  <c r="BY406" i="1"/>
  <c r="AZ422" i="1"/>
  <c r="CA492" i="1"/>
  <c r="AZ458" i="1"/>
  <c r="BY512" i="1"/>
  <c r="CA624" i="1"/>
  <c r="CA678" i="1"/>
  <c r="AX678" i="1" s="1"/>
  <c r="AZ678" i="1" s="1"/>
  <c r="CA671" i="1"/>
  <c r="AX671" i="1" s="1"/>
  <c r="AZ671" i="1" s="1"/>
  <c r="CA737" i="1"/>
  <c r="BY737" i="1" s="1"/>
  <c r="CA845" i="1"/>
  <c r="CA949" i="1"/>
  <c r="AZ986" i="1"/>
  <c r="BN986" i="1" s="1"/>
  <c r="BY954" i="1"/>
  <c r="AS954" i="1" s="1" a="1"/>
  <c r="AS954" i="1" s="1"/>
  <c r="AQ954" i="1" s="1"/>
  <c r="T954" i="1" s="1"/>
  <c r="BY980" i="1"/>
  <c r="BY958" i="1"/>
  <c r="AZ980" i="1"/>
  <c r="BN980" i="1" s="1"/>
  <c r="BK980" i="1" s="1" a="1"/>
  <c r="BK980" i="1" s="1"/>
  <c r="AR980" i="1" s="1"/>
  <c r="AF980" i="1" s="1"/>
  <c r="BY37" i="1"/>
  <c r="AS37" i="1" s="1" a="1"/>
  <c r="AS37" i="1" s="1"/>
  <c r="AQ37" i="1" s="1"/>
  <c r="T37" i="1" s="1"/>
  <c r="CA495" i="1"/>
  <c r="CA507" i="1"/>
  <c r="CA41" i="1"/>
  <c r="CA57" i="1"/>
  <c r="BY57" i="1" s="1"/>
  <c r="CA78" i="1"/>
  <c r="CA76" i="1"/>
  <c r="AX76" i="1" s="1"/>
  <c r="AZ76" i="1" s="1"/>
  <c r="CA138" i="1"/>
  <c r="CA188" i="1"/>
  <c r="AX188" i="1" s="1"/>
  <c r="AZ188" i="1" s="1"/>
  <c r="AZ201" i="1"/>
  <c r="CA196" i="1"/>
  <c r="AX196" i="1" s="1"/>
  <c r="AZ196" i="1" s="1"/>
  <c r="BN196" i="1" s="1"/>
  <c r="BK239" i="1" a="1"/>
  <c r="BK239" i="1" s="1"/>
  <c r="AR239" i="1" s="1"/>
  <c r="AF239" i="1" s="1"/>
  <c r="CA251" i="1"/>
  <c r="AX251" i="1" s="1"/>
  <c r="AZ251" i="1" s="1"/>
  <c r="CA294" i="1"/>
  <c r="AZ314" i="1"/>
  <c r="CA331" i="1"/>
  <c r="AX331" i="1" s="1"/>
  <c r="AZ331" i="1" s="1"/>
  <c r="BN331" i="1" s="1"/>
  <c r="AZ324" i="1"/>
  <c r="AZ406" i="1"/>
  <c r="CA506" i="1"/>
  <c r="AZ517" i="1"/>
  <c r="CA530" i="1"/>
  <c r="AZ585" i="1"/>
  <c r="CA648" i="1"/>
  <c r="AX648" i="1" s="1"/>
  <c r="AZ648" i="1" s="1"/>
  <c r="CA623" i="1"/>
  <c r="AX623" i="1" s="1"/>
  <c r="AZ623" i="1" s="1"/>
  <c r="CA602" i="1"/>
  <c r="BK618" i="1" a="1"/>
  <c r="BK618" i="1" s="1"/>
  <c r="AR618" i="1" s="1"/>
  <c r="AF618" i="1" s="1"/>
  <c r="CA680" i="1"/>
  <c r="AX680" i="1" s="1"/>
  <c r="AZ680" i="1" s="1"/>
  <c r="AZ797" i="1"/>
  <c r="AZ794" i="1"/>
  <c r="CA803" i="1"/>
  <c r="AX803" i="1" s="1"/>
  <c r="AZ803" i="1" s="1"/>
  <c r="BK883" i="1" a="1"/>
  <c r="BK883" i="1" s="1"/>
  <c r="AR883" i="1" s="1"/>
  <c r="AF883" i="1" s="1"/>
  <c r="CA828" i="1"/>
  <c r="AX828" i="1" s="1"/>
  <c r="AZ828" i="1" s="1"/>
  <c r="BY830" i="1"/>
  <c r="AS830" i="1" s="1" a="1"/>
  <c r="AS830" i="1" s="1"/>
  <c r="AQ830" i="1" s="1"/>
  <c r="AS927" i="1" a="1"/>
  <c r="AS927" i="1" s="1"/>
  <c r="AQ927" i="1" s="1"/>
  <c r="T927" i="1" s="1"/>
  <c r="BK956" i="1" a="1"/>
  <c r="BK956" i="1" s="1"/>
  <c r="AR956" i="1" s="1"/>
  <c r="AF956" i="1" s="1"/>
  <c r="BY937" i="1"/>
  <c r="CA951" i="1"/>
  <c r="BY883" i="1"/>
  <c r="AS883" i="1" s="1" a="1"/>
  <c r="AS883" i="1" s="1"/>
  <c r="AQ883" i="1" s="1"/>
  <c r="T883" i="1" s="1"/>
  <c r="CA1013" i="1"/>
  <c r="AX1013" i="1" s="1"/>
  <c r="AZ1013" i="1" s="1"/>
  <c r="AZ982" i="1"/>
  <c r="AZ960" i="1"/>
  <c r="AZ958" i="1"/>
  <c r="CA98" i="1"/>
  <c r="AX98" i="1" s="1"/>
  <c r="AZ98" i="1" s="1"/>
  <c r="CA149" i="1"/>
  <c r="CA145" i="1"/>
  <c r="CA297" i="1"/>
  <c r="AX297" i="1" s="1"/>
  <c r="AZ297" i="1" s="1"/>
  <c r="BN297" i="1" s="1"/>
  <c r="CA520" i="1"/>
  <c r="CA878" i="1"/>
  <c r="CA976" i="1"/>
  <c r="BY79" i="1"/>
  <c r="BY137" i="1"/>
  <c r="BY177" i="1"/>
  <c r="BK177" i="1" s="1" a="1"/>
  <c r="BK177" i="1" s="1"/>
  <c r="AR177" i="1" s="1"/>
  <c r="AF177" i="1" s="1"/>
  <c r="CA240" i="1"/>
  <c r="AX240" i="1" s="1"/>
  <c r="AZ240" i="1" s="1"/>
  <c r="AZ242" i="1"/>
  <c r="BN242" i="1" s="1"/>
  <c r="BK242" i="1" s="1" a="1"/>
  <c r="BK242" i="1" s="1"/>
  <c r="AR242" i="1" s="1"/>
  <c r="AF242" i="1" s="1"/>
  <c r="CA274" i="1"/>
  <c r="AX274" i="1" s="1"/>
  <c r="AZ274" i="1" s="1"/>
  <c r="CA317" i="1"/>
  <c r="CA319" i="1"/>
  <c r="AX319" i="1" s="1"/>
  <c r="AZ319" i="1" s="1"/>
  <c r="CA416" i="1"/>
  <c r="BK412" i="1" a="1"/>
  <c r="BK412" i="1" s="1"/>
  <c r="AR412" i="1" s="1"/>
  <c r="AF412" i="1" s="1"/>
  <c r="AS483" i="1" a="1"/>
  <c r="AS483" i="1" s="1"/>
  <c r="AQ483" i="1" s="1"/>
  <c r="CA489" i="1"/>
  <c r="AX489" i="1" s="1"/>
  <c r="AZ489" i="1" s="1"/>
  <c r="CA550" i="1"/>
  <c r="AX550" i="1" s="1"/>
  <c r="AZ550" i="1" s="1"/>
  <c r="CA582" i="1"/>
  <c r="AX582" i="1" s="1"/>
  <c r="AZ582" i="1" s="1"/>
  <c r="AZ505" i="1"/>
  <c r="AZ549" i="1"/>
  <c r="AZ635" i="1"/>
  <c r="CA676" i="1"/>
  <c r="AZ783" i="1"/>
  <c r="BK838" i="1" a="1"/>
  <c r="BK838" i="1" s="1"/>
  <c r="AR838" i="1" s="1"/>
  <c r="AF838" i="1" s="1"/>
  <c r="BK846" i="1" a="1"/>
  <c r="BK846" i="1" s="1"/>
  <c r="AR846" i="1" s="1"/>
  <c r="AF846" i="1" s="1"/>
  <c r="CA745" i="1"/>
  <c r="CA839" i="1"/>
  <c r="BY742" i="1"/>
  <c r="BK742" i="1" s="1" a="1"/>
  <c r="BK742" i="1" s="1"/>
  <c r="AR742" i="1" s="1"/>
  <c r="AF742" i="1" s="1"/>
  <c r="CA836" i="1"/>
  <c r="AX836" i="1" s="1"/>
  <c r="AZ836" i="1" s="1"/>
  <c r="BN836" i="1" s="1"/>
  <c r="AZ909" i="1"/>
  <c r="BY915" i="1"/>
  <c r="AS915" i="1" s="1" a="1"/>
  <c r="AS915" i="1" s="1"/>
  <c r="AQ915" i="1" s="1"/>
  <c r="T915" i="1" s="1"/>
  <c r="CA265" i="1"/>
  <c r="BY793" i="1"/>
  <c r="AS793" i="1" s="1" a="1"/>
  <c r="AS793" i="1" s="1"/>
  <c r="AQ793" i="1" s="1"/>
  <c r="T793" i="1" s="1"/>
  <c r="CA805" i="1"/>
  <c r="AS58" i="1" a="1"/>
  <c r="AS58" i="1" s="1"/>
  <c r="AQ58" i="1" s="1"/>
  <c r="T58" i="1" s="1"/>
  <c r="CA68" i="1"/>
  <c r="BY68" i="1" s="1"/>
  <c r="BY81" i="1"/>
  <c r="CA86" i="1"/>
  <c r="BY86" i="1" s="1"/>
  <c r="BY153" i="1"/>
  <c r="CA270" i="1"/>
  <c r="AX270" i="1" s="1"/>
  <c r="AZ270" i="1" s="1"/>
  <c r="BK247" i="1" a="1"/>
  <c r="BK247" i="1" s="1"/>
  <c r="AR247" i="1" s="1"/>
  <c r="AF247" i="1" s="1"/>
  <c r="CA262" i="1"/>
  <c r="BY262" i="1" s="1"/>
  <c r="CA306" i="1"/>
  <c r="AX306" i="1" s="1"/>
  <c r="AZ306" i="1" s="1"/>
  <c r="BN306" i="1" s="1"/>
  <c r="CA346" i="1"/>
  <c r="BY346" i="1" s="1"/>
  <c r="BY341" i="1"/>
  <c r="CA374" i="1"/>
  <c r="BY374" i="1" s="1"/>
  <c r="CA352" i="1"/>
  <c r="AX352" i="1" s="1"/>
  <c r="AZ352" i="1" s="1"/>
  <c r="AZ414" i="1"/>
  <c r="CA445" i="1"/>
  <c r="AX445" i="1" s="1"/>
  <c r="AZ445" i="1" s="1"/>
  <c r="CA471" i="1"/>
  <c r="AX471" i="1" s="1"/>
  <c r="AZ471" i="1" s="1"/>
  <c r="BY444" i="1"/>
  <c r="AS444" i="1" s="1" a="1"/>
  <c r="AS444" i="1" s="1"/>
  <c r="AQ444" i="1" s="1"/>
  <c r="T444" i="1" s="1"/>
  <c r="BY498" i="1"/>
  <c r="BY585" i="1"/>
  <c r="BY565" i="1"/>
  <c r="BY627" i="1"/>
  <c r="CA663" i="1"/>
  <c r="AX663" i="1" s="1"/>
  <c r="AZ663" i="1" s="1"/>
  <c r="BY607" i="1"/>
  <c r="CA741" i="1"/>
  <c r="AX741" i="1" s="1"/>
  <c r="AZ741" i="1" s="1"/>
  <c r="BY807" i="1"/>
  <c r="AS807" i="1" s="1" a="1"/>
  <c r="AS807" i="1" s="1"/>
  <c r="AQ807" i="1" s="1"/>
  <c r="T807" i="1" s="1"/>
  <c r="CA821" i="1"/>
  <c r="CA804" i="1"/>
  <c r="BY804" i="1" s="1"/>
  <c r="CA813" i="1"/>
  <c r="CA975" i="1"/>
  <c r="AX975" i="1" s="1"/>
  <c r="AZ975" i="1" s="1"/>
  <c r="BY887" i="1"/>
  <c r="AS887" i="1" s="1" a="1"/>
  <c r="AS887" i="1" s="1"/>
  <c r="AQ887" i="1" s="1"/>
  <c r="T887" i="1" s="1"/>
  <c r="BY903" i="1"/>
  <c r="AS903" i="1" s="1" a="1"/>
  <c r="AS903" i="1" s="1"/>
  <c r="AQ903" i="1" s="1"/>
  <c r="T903" i="1" s="1"/>
  <c r="BY990" i="1"/>
  <c r="BK990" i="1" s="1" a="1"/>
  <c r="BK990" i="1" s="1"/>
  <c r="AR990" i="1" s="1"/>
  <c r="AF990" i="1" s="1"/>
  <c r="AZ952" i="1"/>
  <c r="BY960" i="1"/>
  <c r="CA1011" i="1"/>
  <c r="AX1011" i="1" s="1"/>
  <c r="AZ1011" i="1" s="1"/>
  <c r="BY753" i="1"/>
  <c r="AX753" i="1"/>
  <c r="AZ753" i="1" s="1"/>
  <c r="CA789" i="1"/>
  <c r="CA786" i="1"/>
  <c r="AX45" i="1"/>
  <c r="AZ45" i="1" s="1"/>
  <c r="BY45" i="1"/>
  <c r="BN35" i="1"/>
  <c r="AS35" i="1" a="1"/>
  <c r="AS35" i="1" s="1"/>
  <c r="AQ35" i="1" s="1"/>
  <c r="T35" i="1" s="1"/>
  <c r="AX59" i="1"/>
  <c r="AZ59" i="1" s="1"/>
  <c r="BY59" i="1"/>
  <c r="BN69" i="1"/>
  <c r="AX112" i="1"/>
  <c r="AZ112" i="1" s="1"/>
  <c r="BY112" i="1"/>
  <c r="AX187" i="1"/>
  <c r="AZ187" i="1" s="1"/>
  <c r="BY187" i="1"/>
  <c r="BN229" i="1"/>
  <c r="AX296" i="1"/>
  <c r="AZ296" i="1" s="1"/>
  <c r="BY296" i="1"/>
  <c r="AX330" i="1"/>
  <c r="AZ330" i="1" s="1"/>
  <c r="BY330" i="1"/>
  <c r="AX374" i="1"/>
  <c r="AZ374" i="1" s="1"/>
  <c r="BN352" i="1"/>
  <c r="AX399" i="1"/>
  <c r="AZ399" i="1" s="1"/>
  <c r="BY399" i="1"/>
  <c r="BN425" i="1"/>
  <c r="AX562" i="1"/>
  <c r="AZ562" i="1" s="1"/>
  <c r="BY562" i="1"/>
  <c r="AX537" i="1"/>
  <c r="AZ537" i="1" s="1"/>
  <c r="BY537" i="1"/>
  <c r="AX613" i="1"/>
  <c r="AZ613" i="1" s="1"/>
  <c r="BY613" i="1"/>
  <c r="AX633" i="1"/>
  <c r="AZ633" i="1" s="1"/>
  <c r="BY633" i="1"/>
  <c r="BN578" i="1"/>
  <c r="BK578" i="1" s="1" a="1"/>
  <c r="BK578" i="1" s="1"/>
  <c r="AR578" i="1" s="1"/>
  <c r="AF578" i="1" s="1"/>
  <c r="AX670" i="1"/>
  <c r="AZ670" i="1" s="1"/>
  <c r="BY670" i="1"/>
  <c r="BN684" i="1"/>
  <c r="BN683" i="1"/>
  <c r="AX693" i="1"/>
  <c r="AZ693" i="1" s="1"/>
  <c r="AX711" i="1"/>
  <c r="AZ711" i="1" s="1"/>
  <c r="BY711" i="1"/>
  <c r="BN723" i="1"/>
  <c r="BN731" i="1"/>
  <c r="BN695" i="1"/>
  <c r="AX796" i="1"/>
  <c r="AZ796" i="1" s="1"/>
  <c r="BY796" i="1"/>
  <c r="AX821" i="1"/>
  <c r="AZ821" i="1" s="1"/>
  <c r="BY821" i="1"/>
  <c r="AX835" i="1"/>
  <c r="AZ835" i="1" s="1"/>
  <c r="BY835" i="1"/>
  <c r="BN841" i="1"/>
  <c r="BN848" i="1"/>
  <c r="BK848" i="1" s="1" a="1"/>
  <c r="BK848" i="1" s="1"/>
  <c r="AR848" i="1" s="1"/>
  <c r="AF848" i="1" s="1"/>
  <c r="BN915" i="1"/>
  <c r="BY975" i="1"/>
  <c r="AX969" i="1"/>
  <c r="AZ969" i="1" s="1"/>
  <c r="BY969" i="1"/>
  <c r="BN917" i="1"/>
  <c r="BN984" i="1"/>
  <c r="AX105" i="1"/>
  <c r="AZ105" i="1" s="1"/>
  <c r="BN111" i="1"/>
  <c r="BK111" i="1" s="1" a="1"/>
  <c r="BK111" i="1" s="1"/>
  <c r="AR111" i="1" s="1"/>
  <c r="AF111" i="1" s="1"/>
  <c r="AX107" i="1"/>
  <c r="AZ107" i="1" s="1"/>
  <c r="BY107" i="1"/>
  <c r="BY134" i="1"/>
  <c r="BN137" i="1"/>
  <c r="BK137" i="1" s="1" a="1"/>
  <c r="BK137" i="1" s="1"/>
  <c r="AR137" i="1" s="1"/>
  <c r="AF137" i="1" s="1"/>
  <c r="AS137" i="1" a="1"/>
  <c r="AS137" i="1" s="1"/>
  <c r="AQ137" i="1" s="1"/>
  <c r="T137" i="1" s="1"/>
  <c r="AX172" i="1"/>
  <c r="AZ172" i="1" s="1"/>
  <c r="BY172" i="1"/>
  <c r="BN153" i="1"/>
  <c r="BK153" i="1" s="1" a="1"/>
  <c r="BK153" i="1" s="1"/>
  <c r="AR153" i="1" s="1"/>
  <c r="AF153" i="1" s="1"/>
  <c r="BN183" i="1"/>
  <c r="BK183" i="1" s="1" a="1"/>
  <c r="BK183" i="1" s="1"/>
  <c r="AR183" i="1" s="1"/>
  <c r="AF183" i="1" s="1"/>
  <c r="BN202" i="1"/>
  <c r="BK202" i="1" s="1" a="1"/>
  <c r="BK202" i="1" s="1"/>
  <c r="AR202" i="1" s="1"/>
  <c r="AF202" i="1" s="1"/>
  <c r="AS202" i="1" a="1"/>
  <c r="AS202" i="1" s="1"/>
  <c r="AQ202" i="1" s="1"/>
  <c r="T202" i="1" s="1"/>
  <c r="AX207" i="1"/>
  <c r="AZ207" i="1" s="1"/>
  <c r="BY207" i="1"/>
  <c r="BY221" i="1"/>
  <c r="AX221" i="1"/>
  <c r="AZ221" i="1" s="1"/>
  <c r="BN204" i="1"/>
  <c r="AX253" i="1"/>
  <c r="AZ253" i="1" s="1"/>
  <c r="BY253" i="1"/>
  <c r="BN231" i="1"/>
  <c r="BN259" i="1"/>
  <c r="BK259" i="1" s="1" a="1"/>
  <c r="BK259" i="1" s="1"/>
  <c r="AR259" i="1" s="1"/>
  <c r="AF259" i="1" s="1"/>
  <c r="BN320" i="1"/>
  <c r="AX338" i="1"/>
  <c r="AZ338" i="1" s="1"/>
  <c r="AX340" i="1"/>
  <c r="AZ340" i="1" s="1"/>
  <c r="BY340" i="1"/>
  <c r="AX377" i="1"/>
  <c r="AZ377" i="1" s="1"/>
  <c r="BY377" i="1"/>
  <c r="AX423" i="1"/>
  <c r="AZ423" i="1" s="1"/>
  <c r="BY423" i="1"/>
  <c r="BN452" i="1"/>
  <c r="BN478" i="1"/>
  <c r="AX639" i="1"/>
  <c r="AZ639" i="1" s="1"/>
  <c r="BY639" i="1"/>
  <c r="AX657" i="1"/>
  <c r="AZ657" i="1" s="1"/>
  <c r="BY657" i="1"/>
  <c r="BN691" i="1"/>
  <c r="AX701" i="1"/>
  <c r="AZ701" i="1" s="1"/>
  <c r="BY701" i="1"/>
  <c r="BN743" i="1"/>
  <c r="AX772" i="1"/>
  <c r="AZ772" i="1" s="1"/>
  <c r="BY772" i="1"/>
  <c r="AS686" i="1" a="1"/>
  <c r="AS686" i="1" s="1"/>
  <c r="AQ686" i="1" s="1"/>
  <c r="T686" i="1" s="1"/>
  <c r="BN686" i="1"/>
  <c r="BK686" i="1" s="1" a="1"/>
  <c r="BK686" i="1" s="1"/>
  <c r="AR686" i="1" s="1"/>
  <c r="AF686" i="1" s="1"/>
  <c r="AX764" i="1"/>
  <c r="AZ764" i="1" s="1"/>
  <c r="BY764" i="1"/>
  <c r="AX788" i="1"/>
  <c r="AZ788" i="1" s="1"/>
  <c r="BY788" i="1"/>
  <c r="BN802" i="1"/>
  <c r="BN807" i="1"/>
  <c r="BK807" i="1" s="1" a="1"/>
  <c r="BK807" i="1" s="1"/>
  <c r="AR807" i="1" s="1"/>
  <c r="AF807" i="1" s="1"/>
  <c r="BN833" i="1"/>
  <c r="BN867" i="1"/>
  <c r="BK867" i="1" s="1" a="1"/>
  <c r="BK867" i="1" s="1"/>
  <c r="AR867" i="1" s="1"/>
  <c r="AF867" i="1" s="1"/>
  <c r="AS867" i="1" a="1"/>
  <c r="AS867" i="1" s="1"/>
  <c r="AQ867" i="1" s="1"/>
  <c r="T867" i="1" s="1"/>
  <c r="BN911" i="1"/>
  <c r="BN899" i="1"/>
  <c r="AS899" i="1" a="1"/>
  <c r="AS899" i="1" s="1"/>
  <c r="AQ899" i="1" s="1"/>
  <c r="T899" i="1" s="1"/>
  <c r="AX945" i="1"/>
  <c r="AZ945" i="1" s="1"/>
  <c r="BY945" i="1"/>
  <c r="BN988" i="1"/>
  <c r="BK988" i="1" s="1" a="1"/>
  <c r="BK988" i="1" s="1"/>
  <c r="AR988" i="1" s="1"/>
  <c r="AF988" i="1" s="1"/>
  <c r="AS988" i="1" a="1"/>
  <c r="AS988" i="1" s="1"/>
  <c r="AQ988" i="1" s="1"/>
  <c r="T988" i="1" s="1"/>
  <c r="BN44" i="1"/>
  <c r="AX61" i="1"/>
  <c r="AZ61" i="1" s="1"/>
  <c r="BY61" i="1"/>
  <c r="AX115" i="1"/>
  <c r="AZ115" i="1" s="1"/>
  <c r="BY115" i="1"/>
  <c r="AX215" i="1"/>
  <c r="AZ215" i="1" s="1"/>
  <c r="AX230" i="1"/>
  <c r="AZ230" i="1" s="1"/>
  <c r="BY230" i="1"/>
  <c r="BN223" i="1"/>
  <c r="BK223" i="1" s="1" a="1"/>
  <c r="BK223" i="1" s="1"/>
  <c r="AR223" i="1" s="1"/>
  <c r="AF223" i="1" s="1"/>
  <c r="AS223" i="1" a="1"/>
  <c r="AS223" i="1" s="1"/>
  <c r="AQ223" i="1" s="1"/>
  <c r="T223" i="1" s="1"/>
  <c r="AX277" i="1"/>
  <c r="AZ277" i="1" s="1"/>
  <c r="BY277" i="1"/>
  <c r="BY345" i="1"/>
  <c r="AX345" i="1"/>
  <c r="AZ345" i="1" s="1"/>
  <c r="BY354" i="1"/>
  <c r="BN351" i="1"/>
  <c r="AX395" i="1"/>
  <c r="AZ395" i="1" s="1"/>
  <c r="BY395" i="1"/>
  <c r="AX407" i="1"/>
  <c r="AZ407" i="1" s="1"/>
  <c r="BY407" i="1"/>
  <c r="AX427" i="1"/>
  <c r="AZ427" i="1" s="1"/>
  <c r="BY427" i="1"/>
  <c r="BN388" i="1"/>
  <c r="BN355" i="1"/>
  <c r="BN398" i="1"/>
  <c r="BK398" i="1" s="1" a="1"/>
  <c r="BK398" i="1" s="1"/>
  <c r="AR398" i="1" s="1"/>
  <c r="AF398" i="1" s="1"/>
  <c r="AS398" i="1" a="1"/>
  <c r="AS398" i="1" s="1"/>
  <c r="AQ398" i="1" s="1"/>
  <c r="T398" i="1" s="1"/>
  <c r="BN428" i="1"/>
  <c r="BN409" i="1"/>
  <c r="BN488" i="1"/>
  <c r="BN518" i="1"/>
  <c r="AX554" i="1"/>
  <c r="AZ554" i="1" s="1"/>
  <c r="BY554" i="1"/>
  <c r="AX586" i="1"/>
  <c r="AZ586" i="1" s="1"/>
  <c r="BY586" i="1"/>
  <c r="AX631" i="1"/>
  <c r="AZ631" i="1" s="1"/>
  <c r="BY631" i="1"/>
  <c r="AX681" i="1"/>
  <c r="AZ681" i="1" s="1"/>
  <c r="BY681" i="1"/>
  <c r="BN699" i="1"/>
  <c r="BK699" i="1" s="1" a="1"/>
  <c r="BK699" i="1" s="1"/>
  <c r="AR699" i="1" s="1"/>
  <c r="AF699" i="1" s="1"/>
  <c r="AX709" i="1"/>
  <c r="AZ709" i="1" s="1"/>
  <c r="BY709" i="1"/>
  <c r="AX729" i="1"/>
  <c r="AZ729" i="1" s="1"/>
  <c r="BY729" i="1"/>
  <c r="AX744" i="1"/>
  <c r="AZ744" i="1" s="1"/>
  <c r="BY744" i="1"/>
  <c r="AX767" i="1"/>
  <c r="AZ767" i="1" s="1"/>
  <c r="BY767" i="1"/>
  <c r="AX748" i="1"/>
  <c r="AZ748" i="1" s="1"/>
  <c r="BY748" i="1"/>
  <c r="AX756" i="1"/>
  <c r="AZ756" i="1" s="1"/>
  <c r="BY756" i="1"/>
  <c r="BN754" i="1"/>
  <c r="BN799" i="1"/>
  <c r="AX819" i="1"/>
  <c r="AZ819" i="1" s="1"/>
  <c r="BY819" i="1"/>
  <c r="BN825" i="1"/>
  <c r="BY861" i="1"/>
  <c r="BN751" i="1"/>
  <c r="BN818" i="1"/>
  <c r="BN865" i="1"/>
  <c r="AX946" i="1"/>
  <c r="AZ946" i="1" s="1"/>
  <c r="BY946" i="1"/>
  <c r="BN941" i="1"/>
  <c r="AX967" i="1"/>
  <c r="AZ967" i="1" s="1"/>
  <c r="BY967" i="1"/>
  <c r="BN903" i="1"/>
  <c r="BN1018" i="1"/>
  <c r="BN978" i="1"/>
  <c r="AX34" i="1"/>
  <c r="AZ34" i="1" s="1"/>
  <c r="BY34" i="1"/>
  <c r="AS73" i="1" a="1"/>
  <c r="AS73" i="1" s="1"/>
  <c r="AQ73" i="1" s="1"/>
  <c r="T73" i="1" s="1"/>
  <c r="BN73" i="1"/>
  <c r="BK73" i="1" s="1" a="1"/>
  <c r="BK73" i="1" s="1"/>
  <c r="AR73" i="1" s="1"/>
  <c r="AF73" i="1" s="1"/>
  <c r="BY113" i="1"/>
  <c r="AX113" i="1"/>
  <c r="AZ113" i="1" s="1"/>
  <c r="AX142" i="1"/>
  <c r="AZ142" i="1" s="1"/>
  <c r="BY142" i="1"/>
  <c r="BN279" i="1"/>
  <c r="BN322" i="1"/>
  <c r="BK322" i="1" s="1" a="1"/>
  <c r="BK322" i="1" s="1"/>
  <c r="AR322" i="1" s="1"/>
  <c r="AF322" i="1" s="1"/>
  <c r="AX372" i="1"/>
  <c r="AZ372" i="1" s="1"/>
  <c r="BY372" i="1"/>
  <c r="AX487" i="1"/>
  <c r="AZ487" i="1" s="1"/>
  <c r="BY487" i="1"/>
  <c r="AX450" i="1"/>
  <c r="AZ450" i="1" s="1"/>
  <c r="BY450" i="1"/>
  <c r="AX463" i="1"/>
  <c r="AZ463" i="1" s="1"/>
  <c r="BY463" i="1"/>
  <c r="BN474" i="1"/>
  <c r="AS474" i="1" a="1"/>
  <c r="AS474" i="1" s="1"/>
  <c r="AQ474" i="1" s="1"/>
  <c r="T474" i="1" s="1"/>
  <c r="AX493" i="1"/>
  <c r="AZ493" i="1" s="1"/>
  <c r="BY493" i="1"/>
  <c r="BN523" i="1"/>
  <c r="AS523" i="1" a="1"/>
  <c r="AS523" i="1" s="1"/>
  <c r="AQ523" i="1" s="1"/>
  <c r="T523" i="1" s="1"/>
  <c r="BN541" i="1"/>
  <c r="AX615" i="1"/>
  <c r="AZ615" i="1" s="1"/>
  <c r="BN637" i="1"/>
  <c r="BN692" i="1"/>
  <c r="AX689" i="1"/>
  <c r="AZ689" i="1" s="1"/>
  <c r="BY689" i="1"/>
  <c r="BN707" i="1"/>
  <c r="BN715" i="1"/>
  <c r="BN755" i="1"/>
  <c r="BN832" i="1"/>
  <c r="AX1020" i="1"/>
  <c r="AZ1020" i="1" s="1"/>
  <c r="BY1020" i="1"/>
  <c r="BN998" i="1"/>
  <c r="BY47" i="1"/>
  <c r="BY82" i="1"/>
  <c r="AX82" i="1"/>
  <c r="AZ82" i="1" s="1"/>
  <c r="AX211" i="1"/>
  <c r="AZ211" i="1" s="1"/>
  <c r="BN235" i="1"/>
  <c r="BN261" i="1"/>
  <c r="AX254" i="1"/>
  <c r="AZ254" i="1" s="1"/>
  <c r="AX269" i="1"/>
  <c r="AZ269" i="1" s="1"/>
  <c r="BY269" i="1"/>
  <c r="AX308" i="1"/>
  <c r="AZ308" i="1" s="1"/>
  <c r="BY308" i="1"/>
  <c r="AX332" i="1"/>
  <c r="AZ332" i="1" s="1"/>
  <c r="BY332" i="1"/>
  <c r="BY337" i="1"/>
  <c r="AX337" i="1"/>
  <c r="AZ337" i="1" s="1"/>
  <c r="AX361" i="1"/>
  <c r="AZ361" i="1" s="1"/>
  <c r="BY361" i="1"/>
  <c r="BY432" i="1"/>
  <c r="AX432" i="1"/>
  <c r="AZ432" i="1" s="1"/>
  <c r="AX403" i="1"/>
  <c r="AZ403" i="1" s="1"/>
  <c r="BY403" i="1"/>
  <c r="AX415" i="1"/>
  <c r="AZ415" i="1" s="1"/>
  <c r="BY415" i="1"/>
  <c r="BN410" i="1"/>
  <c r="AX448" i="1"/>
  <c r="AZ448" i="1" s="1"/>
  <c r="BY448" i="1"/>
  <c r="BN446" i="1"/>
  <c r="BN431" i="1"/>
  <c r="BN436" i="1"/>
  <c r="BK436" i="1" s="1" a="1"/>
  <c r="BK436" i="1" s="1"/>
  <c r="AR436" i="1" s="1"/>
  <c r="AF436" i="1" s="1"/>
  <c r="BN457" i="1"/>
  <c r="AX503" i="1"/>
  <c r="AZ503" i="1" s="1"/>
  <c r="BY503" i="1"/>
  <c r="BN491" i="1"/>
  <c r="BN525" i="1"/>
  <c r="BN499" i="1"/>
  <c r="BK499" i="1" s="1" a="1"/>
  <c r="BK499" i="1" s="1"/>
  <c r="AR499" i="1" s="1"/>
  <c r="AF499" i="1" s="1"/>
  <c r="AX546" i="1"/>
  <c r="AZ546" i="1" s="1"/>
  <c r="BY546" i="1"/>
  <c r="BN509" i="1"/>
  <c r="AS599" i="1" a="1"/>
  <c r="AS599" i="1" s="1"/>
  <c r="AQ599" i="1" s="1"/>
  <c r="BN599" i="1"/>
  <c r="BK599" i="1" s="1" a="1"/>
  <c r="BK599" i="1" s="1"/>
  <c r="AR599" i="1" s="1"/>
  <c r="AF599" i="1" s="1"/>
  <c r="AX601" i="1"/>
  <c r="AZ601" i="1" s="1"/>
  <c r="BY601" i="1"/>
  <c r="BN581" i="1"/>
  <c r="BN593" i="1"/>
  <c r="BK593" i="1" s="1" a="1"/>
  <c r="BK593" i="1" s="1"/>
  <c r="AR593" i="1" s="1"/>
  <c r="AF593" i="1" s="1"/>
  <c r="BN659" i="1"/>
  <c r="AX622" i="1"/>
  <c r="AZ622" i="1" s="1"/>
  <c r="BY622" i="1"/>
  <c r="AX675" i="1"/>
  <c r="AZ675" i="1" s="1"/>
  <c r="BY675" i="1"/>
  <c r="AX704" i="1"/>
  <c r="AZ704" i="1" s="1"/>
  <c r="BN642" i="1"/>
  <c r="BK642" i="1" s="1" a="1"/>
  <c r="BK642" i="1" s="1"/>
  <c r="AR642" i="1" s="1"/>
  <c r="AF642" i="1" s="1"/>
  <c r="AS642" i="1" a="1"/>
  <c r="AS642" i="1" s="1"/>
  <c r="AQ642" i="1" s="1"/>
  <c r="T642" i="1" s="1"/>
  <c r="AX687" i="1"/>
  <c r="AZ687" i="1" s="1"/>
  <c r="BY687" i="1"/>
  <c r="BN661" i="1"/>
  <c r="AS653" i="1" a="1"/>
  <c r="AS653" i="1" s="1"/>
  <c r="AQ653" i="1" s="1"/>
  <c r="T653" i="1" s="1"/>
  <c r="BN653" i="1"/>
  <c r="BK653" i="1" s="1" a="1"/>
  <c r="BK653" i="1" s="1"/>
  <c r="AR653" i="1" s="1"/>
  <c r="AF653" i="1" s="1"/>
  <c r="AX697" i="1"/>
  <c r="AZ697" i="1" s="1"/>
  <c r="BY697" i="1"/>
  <c r="AX725" i="1"/>
  <c r="AZ725" i="1" s="1"/>
  <c r="BY725" i="1"/>
  <c r="BY747" i="1"/>
  <c r="BN679" i="1"/>
  <c r="BN781" i="1"/>
  <c r="BN778" i="1"/>
  <c r="BK778" i="1" s="1" a="1"/>
  <c r="BK778" i="1" s="1"/>
  <c r="AR778" i="1" s="1"/>
  <c r="AF778" i="1" s="1"/>
  <c r="AX816" i="1"/>
  <c r="AZ816" i="1" s="1"/>
  <c r="BY816" i="1"/>
  <c r="AX853" i="1"/>
  <c r="AZ853" i="1" s="1"/>
  <c r="BY853" i="1"/>
  <c r="BN947" i="1"/>
  <c r="BN935" i="1"/>
  <c r="BK935" i="1" s="1" a="1"/>
  <c r="BK935" i="1" s="1"/>
  <c r="AR935" i="1" s="1"/>
  <c r="AF935" i="1" s="1"/>
  <c r="BN933" i="1"/>
  <c r="AX991" i="1"/>
  <c r="AZ991" i="1" s="1"/>
  <c r="BY991" i="1"/>
  <c r="BN891" i="1"/>
  <c r="AS994" i="1" a="1"/>
  <c r="AS994" i="1" s="1"/>
  <c r="AQ994" i="1" s="1"/>
  <c r="T994" i="1" s="1"/>
  <c r="BN994" i="1"/>
  <c r="BK994" i="1" s="1" a="1"/>
  <c r="BK994" i="1" s="1"/>
  <c r="AR994" i="1" s="1"/>
  <c r="AF994" i="1" s="1"/>
  <c r="BN1008" i="1"/>
  <c r="BN952" i="1"/>
  <c r="BN982" i="1"/>
  <c r="AX1021" i="1"/>
  <c r="AZ1021" i="1" s="1"/>
  <c r="BY1021" i="1"/>
  <c r="AX40" i="1"/>
  <c r="AZ40" i="1" s="1"/>
  <c r="BY40" i="1"/>
  <c r="AX39" i="1"/>
  <c r="AZ39" i="1" s="1"/>
  <c r="BY39" i="1"/>
  <c r="BN88" i="1"/>
  <c r="BK88" i="1" s="1" a="1"/>
  <c r="BK88" i="1" s="1"/>
  <c r="AR88" i="1" s="1"/>
  <c r="AF88" i="1" s="1"/>
  <c r="BY91" i="1"/>
  <c r="AX91" i="1"/>
  <c r="AZ91" i="1" s="1"/>
  <c r="AX95" i="1"/>
  <c r="AZ95" i="1" s="1"/>
  <c r="BY95" i="1"/>
  <c r="AX121" i="1"/>
  <c r="AZ121" i="1" s="1"/>
  <c r="BY121" i="1"/>
  <c r="BN118" i="1"/>
  <c r="BY144" i="1"/>
  <c r="AX144" i="1"/>
  <c r="AZ144" i="1" s="1"/>
  <c r="BN129" i="1"/>
  <c r="BN227" i="1"/>
  <c r="BN281" i="1"/>
  <c r="BN293" i="1"/>
  <c r="BK293" i="1" s="1" a="1"/>
  <c r="BK293" i="1" s="1"/>
  <c r="AR293" i="1" s="1"/>
  <c r="AF293" i="1" s="1"/>
  <c r="BN333" i="1"/>
  <c r="BK333" i="1" s="1" a="1"/>
  <c r="BK333" i="1" s="1"/>
  <c r="AR333" i="1" s="1"/>
  <c r="AF333" i="1" s="1"/>
  <c r="AX400" i="1"/>
  <c r="AZ400" i="1" s="1"/>
  <c r="AX443" i="1"/>
  <c r="AZ443" i="1" s="1"/>
  <c r="BY443" i="1"/>
  <c r="BN422" i="1"/>
  <c r="BK422" i="1" s="1" a="1"/>
  <c r="BK422" i="1" s="1"/>
  <c r="AR422" i="1" s="1"/>
  <c r="AF422" i="1" s="1"/>
  <c r="AS422" i="1" a="1"/>
  <c r="AS422" i="1" s="1"/>
  <c r="AQ422" i="1" s="1"/>
  <c r="T422" i="1" s="1"/>
  <c r="BN393" i="1"/>
  <c r="BK393" i="1" s="1" a="1"/>
  <c r="BK393" i="1" s="1"/>
  <c r="AR393" i="1" s="1"/>
  <c r="AF393" i="1" s="1"/>
  <c r="AS393" i="1" a="1"/>
  <c r="AS393" i="1" s="1"/>
  <c r="AQ393" i="1" s="1"/>
  <c r="BN396" i="1"/>
  <c r="BK396" i="1" s="1" a="1"/>
  <c r="BK396" i="1" s="1"/>
  <c r="AR396" i="1" s="1"/>
  <c r="AF396" i="1" s="1"/>
  <c r="AS396" i="1" a="1"/>
  <c r="AS396" i="1" s="1"/>
  <c r="AQ396" i="1" s="1"/>
  <c r="T396" i="1" s="1"/>
  <c r="AX492" i="1"/>
  <c r="AZ492" i="1" s="1"/>
  <c r="BY492" i="1"/>
  <c r="BN458" i="1"/>
  <c r="BN501" i="1"/>
  <c r="BN553" i="1"/>
  <c r="AX624" i="1"/>
  <c r="AZ624" i="1" s="1"/>
  <c r="BY624" i="1"/>
  <c r="AX617" i="1"/>
  <c r="AZ617" i="1" s="1"/>
  <c r="BY617" i="1"/>
  <c r="BN651" i="1"/>
  <c r="AX665" i="1"/>
  <c r="AZ665" i="1" s="1"/>
  <c r="BY665" i="1"/>
  <c r="AX614" i="1"/>
  <c r="AZ614" i="1" s="1"/>
  <c r="BY614" i="1"/>
  <c r="BK634" i="1" a="1"/>
  <c r="BK634" i="1" s="1"/>
  <c r="AR634" i="1" s="1"/>
  <c r="AF634" i="1" s="1"/>
  <c r="BN666" i="1"/>
  <c r="BN655" i="1"/>
  <c r="AX713" i="1"/>
  <c r="AZ713" i="1" s="1"/>
  <c r="BY713" i="1"/>
  <c r="AX719" i="1"/>
  <c r="AZ719" i="1" s="1"/>
  <c r="BY719" i="1"/>
  <c r="BN766" i="1"/>
  <c r="AS766" i="1" a="1"/>
  <c r="AS766" i="1" s="1"/>
  <c r="AQ766" i="1" s="1"/>
  <c r="T766" i="1" s="1"/>
  <c r="AX845" i="1"/>
  <c r="AZ845" i="1" s="1"/>
  <c r="BY845" i="1"/>
  <c r="AX859" i="1"/>
  <c r="AZ859" i="1" s="1"/>
  <c r="BY859" i="1"/>
  <c r="BN771" i="1"/>
  <c r="BN822" i="1"/>
  <c r="BN872" i="1"/>
  <c r="BN862" i="1"/>
  <c r="BK862" i="1" s="1" a="1"/>
  <c r="BK862" i="1" s="1"/>
  <c r="AR862" i="1" s="1"/>
  <c r="AF862" i="1" s="1"/>
  <c r="AS862" i="1" a="1"/>
  <c r="AS862" i="1" s="1"/>
  <c r="AQ862" i="1" s="1"/>
  <c r="T862" i="1" s="1"/>
  <c r="BN811" i="1"/>
  <c r="BK811" i="1" s="1" a="1"/>
  <c r="BK811" i="1" s="1"/>
  <c r="AR811" i="1" s="1"/>
  <c r="AF811" i="1" s="1"/>
  <c r="BN907" i="1"/>
  <c r="BN929" i="1"/>
  <c r="BN964" i="1"/>
  <c r="BN960" i="1"/>
  <c r="BK960" i="1" s="1" a="1"/>
  <c r="BK960" i="1" s="1"/>
  <c r="AR960" i="1" s="1"/>
  <c r="AF960" i="1" s="1"/>
  <c r="AX32" i="1"/>
  <c r="AZ32" i="1" s="1"/>
  <c r="BY32" i="1"/>
  <c r="AX46" i="1"/>
  <c r="AZ46" i="1" s="1"/>
  <c r="BY46" i="1"/>
  <c r="AX41" i="1"/>
  <c r="AZ41" i="1" s="1"/>
  <c r="BY41" i="1"/>
  <c r="AX78" i="1"/>
  <c r="AZ78" i="1" s="1"/>
  <c r="BY78" i="1"/>
  <c r="BN190" i="1"/>
  <c r="BK190" i="1" s="1" a="1"/>
  <c r="BK190" i="1" s="1"/>
  <c r="AR190" i="1" s="1"/>
  <c r="AF190" i="1" s="1"/>
  <c r="AS185" i="1" a="1"/>
  <c r="AS185" i="1" s="1"/>
  <c r="AQ185" i="1" s="1"/>
  <c r="T185" i="1" s="1"/>
  <c r="BN185" i="1"/>
  <c r="BK185" i="1" s="1" a="1"/>
  <c r="BK185" i="1" s="1"/>
  <c r="AR185" i="1" s="1"/>
  <c r="AF185" i="1" s="1"/>
  <c r="BN201" i="1"/>
  <c r="BN243" i="1"/>
  <c r="BK243" i="1" s="1" a="1"/>
  <c r="BK243" i="1" s="1"/>
  <c r="AR243" i="1" s="1"/>
  <c r="AF243" i="1" s="1"/>
  <c r="AX258" i="1"/>
  <c r="AZ258" i="1" s="1"/>
  <c r="BY258" i="1"/>
  <c r="AX256" i="1"/>
  <c r="AZ256" i="1" s="1"/>
  <c r="BY256" i="1"/>
  <c r="BN318" i="1"/>
  <c r="AX348" i="1"/>
  <c r="AZ348" i="1" s="1"/>
  <c r="BY348" i="1"/>
  <c r="BY329" i="1"/>
  <c r="AX329" i="1"/>
  <c r="AZ329" i="1" s="1"/>
  <c r="BN314" i="1"/>
  <c r="BN349" i="1"/>
  <c r="BN324" i="1"/>
  <c r="AX401" i="1"/>
  <c r="AZ401" i="1" s="1"/>
  <c r="BY401" i="1"/>
  <c r="AX411" i="1"/>
  <c r="AZ411" i="1" s="1"/>
  <c r="BY411" i="1"/>
  <c r="BN406" i="1"/>
  <c r="BK406" i="1" s="1" a="1"/>
  <c r="BK406" i="1" s="1"/>
  <c r="AR406" i="1" s="1"/>
  <c r="AF406" i="1" s="1"/>
  <c r="BN439" i="1"/>
  <c r="BN459" i="1"/>
  <c r="BK459" i="1" s="1" a="1"/>
  <c r="BK459" i="1" s="1"/>
  <c r="AR459" i="1" s="1"/>
  <c r="AF459" i="1" s="1"/>
  <c r="AX511" i="1"/>
  <c r="AZ511" i="1" s="1"/>
  <c r="BY511" i="1"/>
  <c r="AX570" i="1"/>
  <c r="AZ570" i="1" s="1"/>
  <c r="BY570" i="1"/>
  <c r="BN517" i="1"/>
  <c r="BN512" i="1"/>
  <c r="AS512" i="1" a="1"/>
  <c r="AS512" i="1" s="1"/>
  <c r="AQ512" i="1" s="1"/>
  <c r="T512" i="1" s="1"/>
  <c r="BN585" i="1"/>
  <c r="BK585" i="1" s="1" a="1"/>
  <c r="BK585" i="1" s="1"/>
  <c r="AR585" i="1" s="1"/>
  <c r="AF585" i="1" s="1"/>
  <c r="AX608" i="1"/>
  <c r="AZ608" i="1" s="1"/>
  <c r="BY608" i="1"/>
  <c r="BN564" i="1"/>
  <c r="BK564" i="1" s="1" a="1"/>
  <c r="BK564" i="1" s="1"/>
  <c r="AR564" i="1" s="1"/>
  <c r="AF564" i="1" s="1"/>
  <c r="AS564" i="1" a="1"/>
  <c r="AS564" i="1" s="1"/>
  <c r="AQ564" i="1" s="1"/>
  <c r="T564" i="1" s="1"/>
  <c r="AX602" i="1"/>
  <c r="AZ602" i="1" s="1"/>
  <c r="BY602" i="1"/>
  <c r="BN627" i="1"/>
  <c r="BK627" i="1" s="1" a="1"/>
  <c r="BK627" i="1" s="1"/>
  <c r="AR627" i="1" s="1"/>
  <c r="AF627" i="1" s="1"/>
  <c r="BN643" i="1"/>
  <c r="AX649" i="1"/>
  <c r="AZ649" i="1" s="1"/>
  <c r="BY649" i="1"/>
  <c r="BY680" i="1"/>
  <c r="BN650" i="1"/>
  <c r="AX672" i="1"/>
  <c r="AZ672" i="1" s="1"/>
  <c r="BY672" i="1"/>
  <c r="BN674" i="1"/>
  <c r="BN797" i="1"/>
  <c r="BN794" i="1"/>
  <c r="BK794" i="1" s="1" a="1"/>
  <c r="BK794" i="1" s="1"/>
  <c r="AR794" i="1" s="1"/>
  <c r="AF794" i="1" s="1"/>
  <c r="AS794" i="1" a="1"/>
  <c r="AS794" i="1" s="1"/>
  <c r="AQ794" i="1" s="1"/>
  <c r="T794" i="1" s="1"/>
  <c r="AX851" i="1"/>
  <c r="AZ851" i="1" s="1"/>
  <c r="BY851" i="1"/>
  <c r="BN857" i="1"/>
  <c r="AS897" i="1" a="1"/>
  <c r="AS897" i="1" s="1"/>
  <c r="AQ897" i="1" s="1"/>
  <c r="T897" i="1" s="1"/>
  <c r="BN897" i="1"/>
  <c r="BK897" i="1" s="1" a="1"/>
  <c r="BK897" i="1" s="1"/>
  <c r="AR897" i="1" s="1"/>
  <c r="AF897" i="1" s="1"/>
  <c r="AX951" i="1"/>
  <c r="AZ951" i="1" s="1"/>
  <c r="BY951" i="1"/>
  <c r="AX983" i="1"/>
  <c r="AZ983" i="1" s="1"/>
  <c r="BY983" i="1"/>
  <c r="BN885" i="1"/>
  <c r="BN913" i="1"/>
  <c r="BN996" i="1"/>
  <c r="BK996" i="1" s="1" a="1"/>
  <c r="BK996" i="1" s="1"/>
  <c r="AR996" i="1" s="1"/>
  <c r="AF996" i="1" s="1"/>
  <c r="BY49" i="1"/>
  <c r="AX49" i="1"/>
  <c r="AZ49" i="1" s="1"/>
  <c r="AX53" i="1"/>
  <c r="AZ53" i="1" s="1"/>
  <c r="BY53" i="1"/>
  <c r="AX60" i="1"/>
  <c r="AZ60" i="1" s="1"/>
  <c r="BY60" i="1"/>
  <c r="AX64" i="1"/>
  <c r="AZ64" i="1" s="1"/>
  <c r="BY64" i="1"/>
  <c r="BN109" i="1"/>
  <c r="BY152" i="1"/>
  <c r="AX152" i="1"/>
  <c r="AZ152" i="1" s="1"/>
  <c r="AX150" i="1"/>
  <c r="AZ150" i="1" s="1"/>
  <c r="BN175" i="1"/>
  <c r="BY180" i="1"/>
  <c r="BN218" i="1"/>
  <c r="BN240" i="1"/>
  <c r="BN274" i="1"/>
  <c r="BN260" i="1"/>
  <c r="AX317" i="1"/>
  <c r="AZ317" i="1" s="1"/>
  <c r="BY317" i="1"/>
  <c r="AX300" i="1"/>
  <c r="AZ300" i="1" s="1"/>
  <c r="BY300" i="1"/>
  <c r="AX312" i="1"/>
  <c r="AZ312" i="1" s="1"/>
  <c r="BY312" i="1"/>
  <c r="BY319" i="1"/>
  <c r="BN310" i="1"/>
  <c r="AX356" i="1"/>
  <c r="AZ356" i="1" s="1"/>
  <c r="BY356" i="1"/>
  <c r="AX382" i="1"/>
  <c r="AZ382" i="1" s="1"/>
  <c r="BY382" i="1"/>
  <c r="AX416" i="1"/>
  <c r="AZ416" i="1" s="1"/>
  <c r="BY416" i="1"/>
  <c r="AX419" i="1"/>
  <c r="AZ419" i="1" s="1"/>
  <c r="BY419" i="1"/>
  <c r="BY451" i="1"/>
  <c r="BN420" i="1"/>
  <c r="BK420" i="1" s="1" a="1"/>
  <c r="BK420" i="1" s="1"/>
  <c r="AR420" i="1" s="1"/>
  <c r="AF420" i="1" s="1"/>
  <c r="BN489" i="1"/>
  <c r="AX527" i="1"/>
  <c r="AZ527" i="1" s="1"/>
  <c r="BY527" i="1"/>
  <c r="BN542" i="1"/>
  <c r="BN505" i="1"/>
  <c r="BN549" i="1"/>
  <c r="AX625" i="1"/>
  <c r="AZ625" i="1" s="1"/>
  <c r="BY625" i="1"/>
  <c r="BN635" i="1"/>
  <c r="AX696" i="1"/>
  <c r="AZ696" i="1" s="1"/>
  <c r="BY696" i="1"/>
  <c r="BN632" i="1"/>
  <c r="BY685" i="1"/>
  <c r="AX717" i="1"/>
  <c r="AZ717" i="1" s="1"/>
  <c r="BY717" i="1"/>
  <c r="AX759" i="1"/>
  <c r="AZ759" i="1" s="1"/>
  <c r="BY759" i="1"/>
  <c r="AX814" i="1"/>
  <c r="AZ814" i="1" s="1"/>
  <c r="BY814" i="1"/>
  <c r="BN783" i="1"/>
  <c r="AX829" i="1"/>
  <c r="AZ829" i="1" s="1"/>
  <c r="BY829" i="1"/>
  <c r="AX843" i="1"/>
  <c r="AZ843" i="1" s="1"/>
  <c r="BY843" i="1"/>
  <c r="BN849" i="1"/>
  <c r="BN909" i="1"/>
  <c r="BN937" i="1"/>
  <c r="BK937" i="1" s="1" a="1"/>
  <c r="BK937" i="1" s="1"/>
  <c r="AR937" i="1" s="1"/>
  <c r="AF937" i="1" s="1"/>
  <c r="AS937" i="1" a="1"/>
  <c r="AS937" i="1" s="1"/>
  <c r="AQ937" i="1" s="1"/>
  <c r="T937" i="1" s="1"/>
  <c r="BN1016" i="1"/>
  <c r="BK1016" i="1" s="1" a="1"/>
  <c r="BK1016" i="1" s="1"/>
  <c r="AR1016" i="1" s="1"/>
  <c r="AF1016" i="1" s="1"/>
  <c r="BN1011" i="1"/>
  <c r="BN958" i="1"/>
  <c r="BK958" i="1" s="1" a="1"/>
  <c r="BK958" i="1" s="1"/>
  <c r="AR958" i="1" s="1"/>
  <c r="AF958" i="1" s="1"/>
  <c r="AS958" i="1" a="1"/>
  <c r="AS958" i="1" s="1"/>
  <c r="AQ958" i="1" s="1"/>
  <c r="T958" i="1" s="1"/>
  <c r="BN1004" i="1"/>
  <c r="AX110" i="1"/>
  <c r="AZ110" i="1" s="1"/>
  <c r="BY110" i="1"/>
  <c r="BY114" i="1"/>
  <c r="AX114" i="1"/>
  <c r="AZ114" i="1" s="1"/>
  <c r="AX165" i="1"/>
  <c r="AZ165" i="1" s="1"/>
  <c r="BY165" i="1"/>
  <c r="AX173" i="1"/>
  <c r="AZ173" i="1" s="1"/>
  <c r="BN162" i="1"/>
  <c r="BY178" i="1"/>
  <c r="AX178" i="1"/>
  <c r="AZ178" i="1" s="1"/>
  <c r="AX209" i="1"/>
  <c r="AZ209" i="1" s="1"/>
  <c r="BY209" i="1"/>
  <c r="BY238" i="1"/>
  <c r="AX238" i="1"/>
  <c r="AZ238" i="1" s="1"/>
  <c r="AX219" i="1"/>
  <c r="AZ219" i="1" s="1"/>
  <c r="BY219" i="1"/>
  <c r="AX241" i="1"/>
  <c r="AZ241" i="1" s="1"/>
  <c r="BY241" i="1"/>
  <c r="BN237" i="1"/>
  <c r="BY284" i="1"/>
  <c r="AX284" i="1"/>
  <c r="AZ284" i="1" s="1"/>
  <c r="AS271" i="1" a="1"/>
  <c r="AS271" i="1" s="1"/>
  <c r="AQ271" i="1" s="1"/>
  <c r="T271" i="1" s="1"/>
  <c r="BN271" i="1"/>
  <c r="BK271" i="1" s="1" a="1"/>
  <c r="BK271" i="1" s="1"/>
  <c r="AR271" i="1" s="1"/>
  <c r="AF271" i="1" s="1"/>
  <c r="AX304" i="1"/>
  <c r="AZ304" i="1" s="1"/>
  <c r="BY304" i="1"/>
  <c r="AX334" i="1"/>
  <c r="AZ334" i="1" s="1"/>
  <c r="BY334" i="1"/>
  <c r="AS305" i="1" a="1"/>
  <c r="AS305" i="1" s="1"/>
  <c r="AQ305" i="1" s="1"/>
  <c r="AX323" i="1"/>
  <c r="AZ323" i="1" s="1"/>
  <c r="BY323" i="1"/>
  <c r="BN359" i="1"/>
  <c r="BK359" i="1" s="1" a="1"/>
  <c r="BK359" i="1" s="1"/>
  <c r="AR359" i="1" s="1"/>
  <c r="AF359" i="1" s="1"/>
  <c r="BY384" i="1"/>
  <c r="AX384" i="1"/>
  <c r="AZ384" i="1" s="1"/>
  <c r="AX437" i="1"/>
  <c r="AZ437" i="1" s="1"/>
  <c r="BY437" i="1"/>
  <c r="AX379" i="1"/>
  <c r="AZ379" i="1" s="1"/>
  <c r="BY379" i="1"/>
  <c r="BY431" i="1"/>
  <c r="AS431" i="1" s="1" a="1"/>
  <c r="AS431" i="1" s="1"/>
  <c r="AQ431" i="1" s="1"/>
  <c r="T431" i="1" s="1"/>
  <c r="BN447" i="1"/>
  <c r="AX466" i="1"/>
  <c r="AZ466" i="1" s="1"/>
  <c r="BY466" i="1"/>
  <c r="AX479" i="1"/>
  <c r="AZ479" i="1" s="1"/>
  <c r="BY479" i="1"/>
  <c r="BN476" i="1"/>
  <c r="BY509" i="1"/>
  <c r="BN531" i="1"/>
  <c r="BK531" i="1" s="1" a="1"/>
  <c r="BK531" i="1" s="1"/>
  <c r="AR531" i="1" s="1"/>
  <c r="AF531" i="1" s="1"/>
  <c r="BN559" i="1"/>
  <c r="BK559" i="1" s="1" a="1"/>
  <c r="BK559" i="1" s="1"/>
  <c r="AR559" i="1" s="1"/>
  <c r="AF559" i="1" s="1"/>
  <c r="BN597" i="1"/>
  <c r="BK597" i="1" s="1" a="1"/>
  <c r="BK597" i="1" s="1"/>
  <c r="AR597" i="1" s="1"/>
  <c r="AF597" i="1" s="1"/>
  <c r="AS597" i="1" a="1"/>
  <c r="AS597" i="1" s="1"/>
  <c r="AQ597" i="1" s="1"/>
  <c r="BY606" i="1"/>
  <c r="AX606" i="1"/>
  <c r="AZ606" i="1" s="1"/>
  <c r="AX547" i="1"/>
  <c r="AZ547" i="1" s="1"/>
  <c r="BY547" i="1"/>
  <c r="AS565" i="1" a="1"/>
  <c r="AS565" i="1" s="1"/>
  <c r="AQ565" i="1" s="1"/>
  <c r="T565" i="1" s="1"/>
  <c r="BN565" i="1"/>
  <c r="BK565" i="1" s="1" a="1"/>
  <c r="BK565" i="1" s="1"/>
  <c r="AR565" i="1" s="1"/>
  <c r="AF565" i="1" s="1"/>
  <c r="AX652" i="1"/>
  <c r="AZ652" i="1" s="1"/>
  <c r="BY652" i="1"/>
  <c r="BY674" i="1"/>
  <c r="AS674" i="1" s="1" a="1"/>
  <c r="AS674" i="1" s="1"/>
  <c r="AQ674" i="1" s="1"/>
  <c r="T674" i="1" s="1"/>
  <c r="AX698" i="1"/>
  <c r="AZ698" i="1" s="1"/>
  <c r="BY698" i="1"/>
  <c r="CA784" i="1"/>
  <c r="BY738" i="1"/>
  <c r="AX738" i="1"/>
  <c r="AZ738" i="1" s="1"/>
  <c r="CA776" i="1"/>
  <c r="BY755" i="1"/>
  <c r="AS755" i="1" s="1" a="1"/>
  <c r="AS755" i="1" s="1"/>
  <c r="AQ755" i="1" s="1"/>
  <c r="T755" i="1" s="1"/>
  <c r="BY783" i="1"/>
  <c r="CA831" i="1"/>
  <c r="BY857" i="1"/>
  <c r="AS857" i="1" s="1" a="1"/>
  <c r="AS857" i="1" s="1"/>
  <c r="AQ857" i="1" s="1"/>
  <c r="T857" i="1" s="1"/>
  <c r="BY865" i="1"/>
  <c r="AS865" i="1" s="1" a="1"/>
  <c r="AS865" i="1" s="1"/>
  <c r="AQ865" i="1" s="1"/>
  <c r="T865" i="1" s="1"/>
  <c r="AS846" i="1" a="1"/>
  <c r="AS846" i="1" s="1"/>
  <c r="AQ846" i="1" s="1"/>
  <c r="BY841" i="1"/>
  <c r="AS841" i="1" s="1" a="1"/>
  <c r="AS841" i="1" s="1"/>
  <c r="AQ841" i="1" s="1"/>
  <c r="T841" i="1" s="1"/>
  <c r="BY818" i="1"/>
  <c r="AS818" i="1" s="1" a="1"/>
  <c r="AS818" i="1" s="1"/>
  <c r="AQ818" i="1" s="1"/>
  <c r="T818" i="1" s="1"/>
  <c r="CA860" i="1"/>
  <c r="BY840" i="1"/>
  <c r="AS840" i="1" s="1" a="1"/>
  <c r="AS840" i="1" s="1"/>
  <c r="AQ840" i="1" s="1"/>
  <c r="T840" i="1" s="1"/>
  <c r="CA896" i="1"/>
  <c r="CA928" i="1"/>
  <c r="CA779" i="1"/>
  <c r="CA752" i="1"/>
  <c r="BY909" i="1"/>
  <c r="AS909" i="1" s="1" a="1"/>
  <c r="AS909" i="1" s="1"/>
  <c r="AQ909" i="1" s="1"/>
  <c r="T909" i="1" s="1"/>
  <c r="CA894" i="1"/>
  <c r="CA973" i="1"/>
  <c r="BY893" i="1"/>
  <c r="AS893" i="1" s="1" a="1"/>
  <c r="AS893" i="1" s="1"/>
  <c r="AQ893" i="1" s="1"/>
  <c r="T893" i="1" s="1"/>
  <c r="CA955" i="1"/>
  <c r="CA995" i="1"/>
  <c r="AS895" i="1" a="1"/>
  <c r="AS895" i="1" s="1"/>
  <c r="AQ895" i="1" s="1"/>
  <c r="T895" i="1" s="1"/>
  <c r="BY950" i="1"/>
  <c r="AS950" i="1" s="1" a="1"/>
  <c r="AS950" i="1" s="1"/>
  <c r="AQ950" i="1" s="1"/>
  <c r="T950" i="1" s="1"/>
  <c r="CA1019" i="1"/>
  <c r="BY978" i="1"/>
  <c r="BY36" i="1"/>
  <c r="AX36" i="1"/>
  <c r="AZ36" i="1" s="1"/>
  <c r="CA38" i="1"/>
  <c r="BY65" i="1"/>
  <c r="AX65" i="1"/>
  <c r="AZ65" i="1" s="1"/>
  <c r="AS81" i="1" a="1"/>
  <c r="AS81" i="1" s="1"/>
  <c r="AQ81" i="1" s="1"/>
  <c r="T81" i="1" s="1"/>
  <c r="BN81" i="1"/>
  <c r="BK81" i="1" s="1" a="1"/>
  <c r="BK81" i="1" s="1"/>
  <c r="AR81" i="1" s="1"/>
  <c r="AF81" i="1" s="1"/>
  <c r="BY100" i="1"/>
  <c r="AX100" i="1"/>
  <c r="AZ100" i="1" s="1"/>
  <c r="BY109" i="1"/>
  <c r="AS109" i="1" s="1" a="1"/>
  <c r="AS109" i="1" s="1"/>
  <c r="AQ109" i="1" s="1"/>
  <c r="T109" i="1" s="1"/>
  <c r="AX136" i="1"/>
  <c r="AZ136" i="1" s="1"/>
  <c r="BY136" i="1"/>
  <c r="CA130" i="1"/>
  <c r="CA146" i="1"/>
  <c r="CA163" i="1"/>
  <c r="CA171" i="1"/>
  <c r="AX184" i="1"/>
  <c r="AZ184" i="1" s="1"/>
  <c r="BY184" i="1"/>
  <c r="BY182" i="1"/>
  <c r="BY204" i="1"/>
  <c r="AS204" i="1" s="1" a="1"/>
  <c r="AS204" i="1" s="1"/>
  <c r="AQ204" i="1" s="1"/>
  <c r="T204" i="1" s="1"/>
  <c r="CA210" i="1"/>
  <c r="AS222" i="1" a="1"/>
  <c r="AS222" i="1" s="1"/>
  <c r="AQ222" i="1" s="1"/>
  <c r="BN222" i="1"/>
  <c r="BK222" i="1" s="1" a="1"/>
  <c r="BK222" i="1" s="1"/>
  <c r="AR222" i="1" s="1"/>
  <c r="AF222" i="1" s="1"/>
  <c r="CA220" i="1"/>
  <c r="AX234" i="1"/>
  <c r="AZ234" i="1" s="1"/>
  <c r="BY234" i="1"/>
  <c r="BY227" i="1"/>
  <c r="AS227" i="1" s="1" a="1"/>
  <c r="AS227" i="1" s="1"/>
  <c r="AQ227" i="1" s="1"/>
  <c r="T227" i="1" s="1"/>
  <c r="CA278" i="1"/>
  <c r="CA286" i="1"/>
  <c r="BN292" i="1"/>
  <c r="CA264" i="1"/>
  <c r="CA272" i="1"/>
  <c r="CA290" i="1"/>
  <c r="CA328" i="1"/>
  <c r="CA295" i="1"/>
  <c r="AS326" i="1" a="1"/>
  <c r="AS326" i="1" s="1"/>
  <c r="AQ326" i="1" s="1"/>
  <c r="T326" i="1" s="1"/>
  <c r="BN326" i="1"/>
  <c r="BK326" i="1" s="1" a="1"/>
  <c r="BK326" i="1" s="1"/>
  <c r="AR326" i="1" s="1"/>
  <c r="AF326" i="1" s="1"/>
  <c r="CA339" i="1"/>
  <c r="BY331" i="1"/>
  <c r="BK331" i="1" s="1" a="1"/>
  <c r="BK331" i="1" s="1"/>
  <c r="AR331" i="1" s="1"/>
  <c r="AF331" i="1" s="1"/>
  <c r="CA365" i="1"/>
  <c r="AX405" i="1"/>
  <c r="AZ405" i="1" s="1"/>
  <c r="BY405" i="1"/>
  <c r="AS371" i="1" a="1"/>
  <c r="AS371" i="1" s="1"/>
  <c r="AQ371" i="1" s="1"/>
  <c r="T371" i="1" s="1"/>
  <c r="CA394" i="1"/>
  <c r="BY428" i="1"/>
  <c r="AS428" i="1" s="1" a="1"/>
  <c r="AS428" i="1" s="1"/>
  <c r="AQ428" i="1" s="1"/>
  <c r="T428" i="1" s="1"/>
  <c r="CA426" i="1"/>
  <c r="CA510" i="1"/>
  <c r="AX482" i="1"/>
  <c r="AZ482" i="1" s="1"/>
  <c r="BY482" i="1"/>
  <c r="AX500" i="1"/>
  <c r="AZ500" i="1" s="1"/>
  <c r="BY500" i="1"/>
  <c r="CA494" i="1"/>
  <c r="AX568" i="1"/>
  <c r="AZ568" i="1" s="1"/>
  <c r="BY568" i="1"/>
  <c r="BY501" i="1"/>
  <c r="AS501" i="1" s="1" a="1"/>
  <c r="AS501" i="1" s="1"/>
  <c r="AQ501" i="1" s="1"/>
  <c r="T501" i="1" s="1"/>
  <c r="BY517" i="1"/>
  <c r="BY542" i="1"/>
  <c r="AS542" i="1" s="1" a="1"/>
  <c r="AS542" i="1" s="1"/>
  <c r="AQ542" i="1" s="1"/>
  <c r="T542" i="1" s="1"/>
  <c r="BN591" i="1"/>
  <c r="BK591" i="1" s="1" a="1"/>
  <c r="BK591" i="1" s="1"/>
  <c r="AR591" i="1" s="1"/>
  <c r="AF591" i="1" s="1"/>
  <c r="AS591" i="1" a="1"/>
  <c r="AS591" i="1" s="1"/>
  <c r="AQ591" i="1" s="1"/>
  <c r="T591" i="1" s="1"/>
  <c r="AX603" i="1"/>
  <c r="AZ603" i="1" s="1"/>
  <c r="BY603" i="1"/>
  <c r="AS604" i="1" a="1"/>
  <c r="AS604" i="1" s="1"/>
  <c r="AQ604" i="1" s="1"/>
  <c r="AX596" i="1"/>
  <c r="AZ596" i="1" s="1"/>
  <c r="BY596" i="1"/>
  <c r="AX548" i="1"/>
  <c r="AZ548" i="1" s="1"/>
  <c r="BY548" i="1"/>
  <c r="BY557" i="1"/>
  <c r="AS557" i="1" s="1" a="1"/>
  <c r="AS557" i="1" s="1"/>
  <c r="AQ557" i="1" s="1"/>
  <c r="T557" i="1" s="1"/>
  <c r="AX588" i="1"/>
  <c r="AZ588" i="1" s="1"/>
  <c r="BY588" i="1"/>
  <c r="BY666" i="1"/>
  <c r="AS666" i="1" s="1" a="1"/>
  <c r="AS666" i="1" s="1"/>
  <c r="AQ666" i="1" s="1"/>
  <c r="T666" i="1" s="1"/>
  <c r="BY637" i="1"/>
  <c r="AS637" i="1" s="1" a="1"/>
  <c r="AS637" i="1" s="1"/>
  <c r="AQ637" i="1" s="1"/>
  <c r="T637" i="1" s="1"/>
  <c r="BY626" i="1"/>
  <c r="AS626" i="1" s="1" a="1"/>
  <c r="AS626" i="1" s="1"/>
  <c r="AQ626" i="1" s="1"/>
  <c r="T626" i="1" s="1"/>
  <c r="BY651" i="1"/>
  <c r="AS651" i="1" s="1" a="1"/>
  <c r="AS651" i="1" s="1"/>
  <c r="AQ651" i="1" s="1"/>
  <c r="T651" i="1" s="1"/>
  <c r="AX620" i="1"/>
  <c r="AZ620" i="1" s="1"/>
  <c r="BY620" i="1"/>
  <c r="CA700" i="1"/>
  <c r="BY635" i="1"/>
  <c r="AS635" i="1" s="1" a="1"/>
  <c r="AS635" i="1" s="1"/>
  <c r="AQ635" i="1" s="1"/>
  <c r="T635" i="1" s="1"/>
  <c r="AX706" i="1"/>
  <c r="AZ706" i="1" s="1"/>
  <c r="BY706" i="1"/>
  <c r="CA739" i="1"/>
  <c r="CA720" i="1"/>
  <c r="AX769" i="1"/>
  <c r="AZ769" i="1" s="1"/>
  <c r="BY769" i="1"/>
  <c r="CA768" i="1"/>
  <c r="CA798" i="1"/>
  <c r="CA800" i="1"/>
  <c r="CA806" i="1"/>
  <c r="AX750" i="1"/>
  <c r="AZ750" i="1" s="1"/>
  <c r="BY750" i="1"/>
  <c r="AX774" i="1"/>
  <c r="AZ774" i="1" s="1"/>
  <c r="BY774" i="1"/>
  <c r="CA932" i="1"/>
  <c r="BN875" i="1"/>
  <c r="CA898" i="1"/>
  <c r="BY802" i="1"/>
  <c r="AS802" i="1" s="1" a="1"/>
  <c r="AS802" i="1" s="1"/>
  <c r="AQ802" i="1" s="1"/>
  <c r="T802" i="1" s="1"/>
  <c r="CA820" i="1"/>
  <c r="CA888" i="1"/>
  <c r="BY941" i="1"/>
  <c r="AS941" i="1" s="1" a="1"/>
  <c r="AS941" i="1" s="1"/>
  <c r="AQ941" i="1" s="1"/>
  <c r="T941" i="1" s="1"/>
  <c r="CA914" i="1"/>
  <c r="BY929" i="1"/>
  <c r="CA934" i="1"/>
  <c r="CA948" i="1"/>
  <c r="AX953" i="1"/>
  <c r="AZ953" i="1" s="1"/>
  <c r="BY953" i="1"/>
  <c r="CA985" i="1"/>
  <c r="CA1017" i="1"/>
  <c r="BY966" i="1"/>
  <c r="AS966" i="1" s="1" a="1"/>
  <c r="AS966" i="1" s="1"/>
  <c r="AQ966" i="1" s="1"/>
  <c r="T966" i="1" s="1"/>
  <c r="CA67" i="1"/>
  <c r="BY83" i="1"/>
  <c r="AX83" i="1"/>
  <c r="AZ83" i="1" s="1"/>
  <c r="CA85" i="1"/>
  <c r="CA122" i="1"/>
  <c r="AX138" i="1"/>
  <c r="AZ138" i="1" s="1"/>
  <c r="BY138" i="1"/>
  <c r="AX147" i="1"/>
  <c r="AZ147" i="1" s="1"/>
  <c r="BY147" i="1"/>
  <c r="CA123" i="1"/>
  <c r="CA140" i="1"/>
  <c r="BY174" i="1"/>
  <c r="AX174" i="1"/>
  <c r="AZ174" i="1" s="1"/>
  <c r="BY162" i="1"/>
  <c r="AS162" i="1" s="1" a="1"/>
  <c r="AS162" i="1" s="1"/>
  <c r="AQ162" i="1" s="1"/>
  <c r="T162" i="1" s="1"/>
  <c r="CA186" i="1"/>
  <c r="BY179" i="1"/>
  <c r="AX179" i="1"/>
  <c r="AZ179" i="1" s="1"/>
  <c r="AX214" i="1"/>
  <c r="AZ214" i="1" s="1"/>
  <c r="BY214" i="1"/>
  <c r="BY237" i="1"/>
  <c r="AS237" i="1" s="1" a="1"/>
  <c r="AS237" i="1" s="1"/>
  <c r="AQ237" i="1" s="1"/>
  <c r="T237" i="1" s="1"/>
  <c r="AX225" i="1"/>
  <c r="AZ225" i="1" s="1"/>
  <c r="BY225" i="1"/>
  <c r="BY235" i="1"/>
  <c r="CA248" i="1"/>
  <c r="AX252" i="1"/>
  <c r="AZ252" i="1" s="1"/>
  <c r="BY252" i="1"/>
  <c r="CA266" i="1"/>
  <c r="AX276" i="1"/>
  <c r="AZ276" i="1" s="1"/>
  <c r="BY276" i="1"/>
  <c r="BY318" i="1"/>
  <c r="AS318" i="1" s="1" a="1"/>
  <c r="AS318" i="1" s="1"/>
  <c r="AQ318" i="1" s="1"/>
  <c r="T318" i="1" s="1"/>
  <c r="AX350" i="1"/>
  <c r="AZ350" i="1" s="1"/>
  <c r="BY350" i="1"/>
  <c r="BY320" i="1"/>
  <c r="AS320" i="1" s="1" a="1"/>
  <c r="AS320" i="1" s="1"/>
  <c r="AQ320" i="1" s="1"/>
  <c r="T320" i="1" s="1"/>
  <c r="BK349" i="1" a="1"/>
  <c r="BK349" i="1" s="1"/>
  <c r="AR349" i="1" s="1"/>
  <c r="AF349" i="1" s="1"/>
  <c r="AS391" i="1" a="1"/>
  <c r="AS391" i="1" s="1"/>
  <c r="AQ391" i="1" s="1"/>
  <c r="T391" i="1" s="1"/>
  <c r="BN391" i="1"/>
  <c r="BK391" i="1" s="1" a="1"/>
  <c r="BK391" i="1" s="1"/>
  <c r="AR391" i="1" s="1"/>
  <c r="AF391" i="1" s="1"/>
  <c r="BK470" i="1" a="1"/>
  <c r="BK470" i="1" s="1"/>
  <c r="AR470" i="1" s="1"/>
  <c r="AF470" i="1" s="1"/>
  <c r="CA434" i="1"/>
  <c r="CA442" i="1"/>
  <c r="AX456" i="1"/>
  <c r="AZ456" i="1" s="1"/>
  <c r="BY456" i="1"/>
  <c r="BY409" i="1"/>
  <c r="AS409" i="1" s="1" a="1"/>
  <c r="AS409" i="1" s="1"/>
  <c r="AQ409" i="1" s="1"/>
  <c r="T409" i="1" s="1"/>
  <c r="BY425" i="1"/>
  <c r="AS425" i="1" s="1" a="1"/>
  <c r="AS425" i="1" s="1"/>
  <c r="AQ425" i="1" s="1"/>
  <c r="T425" i="1" s="1"/>
  <c r="BY446" i="1"/>
  <c r="AS446" i="1" s="1" a="1"/>
  <c r="AS446" i="1" s="1"/>
  <c r="AQ446" i="1" s="1"/>
  <c r="T446" i="1" s="1"/>
  <c r="AX490" i="1"/>
  <c r="AZ490" i="1" s="1"/>
  <c r="BY490" i="1"/>
  <c r="AX524" i="1"/>
  <c r="AZ524" i="1" s="1"/>
  <c r="BY524" i="1"/>
  <c r="CA514" i="1"/>
  <c r="BK523" i="1" a="1"/>
  <c r="BK523" i="1" s="1"/>
  <c r="AR523" i="1" s="1"/>
  <c r="AF523" i="1" s="1"/>
  <c r="AX532" i="1"/>
  <c r="AZ532" i="1" s="1"/>
  <c r="BY532" i="1"/>
  <c r="BK556" i="1" a="1"/>
  <c r="BK556" i="1" s="1"/>
  <c r="AR556" i="1" s="1"/>
  <c r="AF556" i="1" s="1"/>
  <c r="CA566" i="1"/>
  <c r="AX539" i="1"/>
  <c r="AZ539" i="1" s="1"/>
  <c r="BY539" i="1"/>
  <c r="AS575" i="1" a="1"/>
  <c r="AS575" i="1" s="1"/>
  <c r="AQ575" i="1" s="1"/>
  <c r="T575" i="1" s="1"/>
  <c r="BN575" i="1"/>
  <c r="BK575" i="1" s="1" a="1"/>
  <c r="BK575" i="1" s="1"/>
  <c r="AR575" i="1" s="1"/>
  <c r="AF575" i="1" s="1"/>
  <c r="CA708" i="1"/>
  <c r="AX721" i="1"/>
  <c r="AZ721" i="1" s="1"/>
  <c r="BY721" i="1"/>
  <c r="BY782" i="1"/>
  <c r="AX782" i="1"/>
  <c r="AZ782" i="1" s="1"/>
  <c r="CA712" i="1"/>
  <c r="AX722" i="1"/>
  <c r="AZ722" i="1" s="1"/>
  <c r="BY722" i="1"/>
  <c r="BY730" i="1"/>
  <c r="AX730" i="1"/>
  <c r="AZ730" i="1" s="1"/>
  <c r="AX714" i="1"/>
  <c r="AZ714" i="1" s="1"/>
  <c r="BY714" i="1"/>
  <c r="BN732" i="1"/>
  <c r="AX745" i="1"/>
  <c r="AZ745" i="1" s="1"/>
  <c r="BY745" i="1"/>
  <c r="BY751" i="1"/>
  <c r="AS751" i="1" s="1" a="1"/>
  <c r="AS751" i="1" s="1"/>
  <c r="AQ751" i="1" s="1"/>
  <c r="T751" i="1" s="1"/>
  <c r="BY723" i="1"/>
  <c r="AS723" i="1" s="1" a="1"/>
  <c r="AS723" i="1" s="1"/>
  <c r="AQ723" i="1" s="1"/>
  <c r="T723" i="1" s="1"/>
  <c r="AX758" i="1"/>
  <c r="AZ758" i="1" s="1"/>
  <c r="BY758" i="1"/>
  <c r="BY743" i="1"/>
  <c r="AS743" i="1" s="1" a="1"/>
  <c r="AS743" i="1" s="1"/>
  <c r="AQ743" i="1" s="1"/>
  <c r="T743" i="1" s="1"/>
  <c r="BY834" i="1"/>
  <c r="AX834" i="1"/>
  <c r="AZ834" i="1" s="1"/>
  <c r="AX924" i="1"/>
  <c r="AZ924" i="1" s="1"/>
  <c r="BY924" i="1"/>
  <c r="BN828" i="1"/>
  <c r="BN762" i="1"/>
  <c r="BK762" i="1" s="1" a="1"/>
  <c r="BK762" i="1" s="1"/>
  <c r="AR762" i="1" s="1"/>
  <c r="AF762" i="1" s="1"/>
  <c r="CA912" i="1"/>
  <c r="BK915" i="1" a="1"/>
  <c r="BK915" i="1" s="1"/>
  <c r="AR915" i="1" s="1"/>
  <c r="AF915" i="1" s="1"/>
  <c r="CA922" i="1"/>
  <c r="BK950" i="1" a="1"/>
  <c r="BK950" i="1" s="1"/>
  <c r="AR950" i="1" s="1"/>
  <c r="AF950" i="1" s="1"/>
  <c r="BK887" i="1" a="1"/>
  <c r="BK887" i="1" s="1"/>
  <c r="AR887" i="1" s="1"/>
  <c r="AF887" i="1" s="1"/>
  <c r="CA936" i="1"/>
  <c r="AX965" i="1"/>
  <c r="AZ965" i="1" s="1"/>
  <c r="BY965" i="1"/>
  <c r="CA930" i="1"/>
  <c r="AX961" i="1"/>
  <c r="AZ961" i="1" s="1"/>
  <c r="BY961" i="1"/>
  <c r="AX1015" i="1"/>
  <c r="AZ1015" i="1" s="1"/>
  <c r="BY1015" i="1"/>
  <c r="BN1014" i="1"/>
  <c r="BY1011" i="1"/>
  <c r="AS1011" i="1" s="1" a="1"/>
  <c r="AS1011" i="1" s="1"/>
  <c r="AQ1011" i="1" s="1"/>
  <c r="T1011" i="1" s="1"/>
  <c r="AX50" i="1"/>
  <c r="AZ50" i="1" s="1"/>
  <c r="BY50" i="1"/>
  <c r="CA97" i="1"/>
  <c r="BN56" i="1"/>
  <c r="BK56" i="1" s="1" a="1"/>
  <c r="BK56" i="1" s="1"/>
  <c r="AR56" i="1" s="1"/>
  <c r="AF56" i="1" s="1"/>
  <c r="CA55" i="1"/>
  <c r="BY74" i="1"/>
  <c r="AX74" i="1"/>
  <c r="AZ74" i="1" s="1"/>
  <c r="AX99" i="1"/>
  <c r="AZ99" i="1" s="1"/>
  <c r="BN98" i="1"/>
  <c r="CA93" i="1"/>
  <c r="CA104" i="1"/>
  <c r="BY118" i="1"/>
  <c r="AS118" i="1" s="1" a="1"/>
  <c r="AS118" i="1" s="1"/>
  <c r="AQ118" i="1" s="1"/>
  <c r="T118" i="1" s="1"/>
  <c r="BY129" i="1"/>
  <c r="AS129" i="1" s="1" a="1"/>
  <c r="AS129" i="1" s="1"/>
  <c r="AQ129" i="1" s="1"/>
  <c r="T129" i="1" s="1"/>
  <c r="CA154" i="1"/>
  <c r="AX166" i="1"/>
  <c r="AZ166" i="1" s="1"/>
  <c r="BY166" i="1"/>
  <c r="BY190" i="1"/>
  <c r="AS190" i="1" s="1" a="1"/>
  <c r="AS190" i="1" s="1"/>
  <c r="AQ190" i="1" s="1"/>
  <c r="T190" i="1" s="1"/>
  <c r="BY201" i="1"/>
  <c r="AS201" i="1" s="1" a="1"/>
  <c r="AS201" i="1" s="1"/>
  <c r="AQ201" i="1" s="1"/>
  <c r="T201" i="1" s="1"/>
  <c r="AX200" i="1"/>
  <c r="AZ200" i="1" s="1"/>
  <c r="BY200" i="1"/>
  <c r="CA224" i="1"/>
  <c r="CA246" i="1"/>
  <c r="AX283" i="1"/>
  <c r="AZ283" i="1" s="1"/>
  <c r="BY283" i="1"/>
  <c r="AX294" i="1"/>
  <c r="AZ294" i="1" s="1"/>
  <c r="BY294" i="1"/>
  <c r="CA298" i="1"/>
  <c r="BY279" i="1"/>
  <c r="AS279" i="1" s="1" a="1"/>
  <c r="AS279" i="1" s="1"/>
  <c r="AQ279" i="1" s="1"/>
  <c r="T279" i="1" s="1"/>
  <c r="AX299" i="1"/>
  <c r="AZ299" i="1" s="1"/>
  <c r="BY299" i="1"/>
  <c r="BY292" i="1"/>
  <c r="AS292" i="1" s="1" a="1"/>
  <c r="AS292" i="1" s="1"/>
  <c r="AQ292" i="1" s="1"/>
  <c r="T292" i="1" s="1"/>
  <c r="CA347" i="1"/>
  <c r="BY351" i="1"/>
  <c r="AS351" i="1" s="1" a="1"/>
  <c r="AS351" i="1" s="1"/>
  <c r="AQ351" i="1" s="1"/>
  <c r="T351" i="1" s="1"/>
  <c r="BY314" i="1"/>
  <c r="CA373" i="1"/>
  <c r="AX363" i="1"/>
  <c r="AZ363" i="1" s="1"/>
  <c r="BY363" i="1"/>
  <c r="AX421" i="1"/>
  <c r="AZ421" i="1" s="1"/>
  <c r="BY421" i="1"/>
  <c r="CA402" i="1"/>
  <c r="AX430" i="1"/>
  <c r="AZ430" i="1" s="1"/>
  <c r="BY430" i="1"/>
  <c r="CA440" i="1"/>
  <c r="BY438" i="1"/>
  <c r="AX438" i="1"/>
  <c r="AZ438" i="1" s="1"/>
  <c r="BK474" i="1" a="1"/>
  <c r="BK474" i="1" s="1"/>
  <c r="AR474" i="1" s="1"/>
  <c r="AF474" i="1" s="1"/>
  <c r="BY441" i="1"/>
  <c r="BK441" i="1" s="1" a="1"/>
  <c r="BK441" i="1" s="1"/>
  <c r="AR441" i="1" s="1"/>
  <c r="AF441" i="1" s="1"/>
  <c r="CA473" i="1"/>
  <c r="BY452" i="1"/>
  <c r="AS452" i="1" s="1" a="1"/>
  <c r="AS452" i="1" s="1"/>
  <c r="AQ452" i="1" s="1"/>
  <c r="T452" i="1" s="1"/>
  <c r="BK498" i="1" a="1"/>
  <c r="BK498" i="1" s="1"/>
  <c r="AR498" i="1" s="1"/>
  <c r="AF498" i="1" s="1"/>
  <c r="CA522" i="1"/>
  <c r="AX504" i="1"/>
  <c r="AZ504" i="1" s="1"/>
  <c r="BY504" i="1"/>
  <c r="CA560" i="1"/>
  <c r="BK555" i="1" a="1"/>
  <c r="BK555" i="1" s="1"/>
  <c r="AR555" i="1" s="1"/>
  <c r="AF555" i="1" s="1"/>
  <c r="BY595" i="1"/>
  <c r="BN612" i="1"/>
  <c r="BK612" i="1" s="1" a="1"/>
  <c r="BK612" i="1" s="1"/>
  <c r="AR612" i="1" s="1"/>
  <c r="AF612" i="1" s="1"/>
  <c r="BN577" i="1"/>
  <c r="AS569" i="1" a="1"/>
  <c r="AS569" i="1" s="1"/>
  <c r="AQ569" i="1" s="1"/>
  <c r="T569" i="1" s="1"/>
  <c r="BN569" i="1"/>
  <c r="BK569" i="1" s="1" a="1"/>
  <c r="BK569" i="1" s="1"/>
  <c r="AR569" i="1" s="1"/>
  <c r="AF569" i="1" s="1"/>
  <c r="CA600" i="1"/>
  <c r="BY549" i="1"/>
  <c r="AS549" i="1" s="1" a="1"/>
  <c r="AS549" i="1" s="1"/>
  <c r="AQ549" i="1" s="1"/>
  <c r="T549" i="1" s="1"/>
  <c r="CA638" i="1"/>
  <c r="BY577" i="1"/>
  <c r="AS556" i="1" a="1"/>
  <c r="AS556" i="1" s="1"/>
  <c r="AQ556" i="1" s="1"/>
  <c r="CA609" i="1"/>
  <c r="BY659" i="1"/>
  <c r="AS659" i="1" s="1" a="1"/>
  <c r="AS659" i="1" s="1"/>
  <c r="AQ659" i="1" s="1"/>
  <c r="T659" i="1" s="1"/>
  <c r="BY650" i="1"/>
  <c r="CA667" i="1"/>
  <c r="AX644" i="1"/>
  <c r="AZ644" i="1" s="1"/>
  <c r="BY644" i="1"/>
  <c r="BY707" i="1"/>
  <c r="AS707" i="1" s="1" a="1"/>
  <c r="AS707" i="1" s="1"/>
  <c r="AQ707" i="1" s="1"/>
  <c r="T707" i="1" s="1"/>
  <c r="AX790" i="1"/>
  <c r="AZ790" i="1" s="1"/>
  <c r="BY790" i="1"/>
  <c r="CA727" i="1"/>
  <c r="BY797" i="1"/>
  <c r="BK797" i="1" s="1" a="1"/>
  <c r="BK797" i="1" s="1"/>
  <c r="AR797" i="1" s="1"/>
  <c r="AF797" i="1" s="1"/>
  <c r="BY799" i="1"/>
  <c r="AS799" i="1" s="1" a="1"/>
  <c r="AS799" i="1" s="1"/>
  <c r="AQ799" i="1" s="1"/>
  <c r="T799" i="1" s="1"/>
  <c r="CA740" i="1"/>
  <c r="BY684" i="1"/>
  <c r="AS684" i="1" s="1" a="1"/>
  <c r="AS684" i="1" s="1"/>
  <c r="AQ684" i="1" s="1"/>
  <c r="T684" i="1" s="1"/>
  <c r="BY715" i="1"/>
  <c r="BY810" i="1"/>
  <c r="AX810" i="1"/>
  <c r="AZ810" i="1" s="1"/>
  <c r="CA817" i="1"/>
  <c r="CA823" i="1"/>
  <c r="AS742" i="1" a="1"/>
  <c r="AS742" i="1" s="1"/>
  <c r="AQ742" i="1" s="1"/>
  <c r="T742" i="1" s="1"/>
  <c r="AX761" i="1"/>
  <c r="AZ761" i="1" s="1"/>
  <c r="BY761" i="1"/>
  <c r="AS770" i="1" a="1"/>
  <c r="AS770" i="1" s="1"/>
  <c r="AQ770" i="1" s="1"/>
  <c r="T770" i="1" s="1"/>
  <c r="CA792" i="1"/>
  <c r="CA808" i="1"/>
  <c r="BY872" i="1"/>
  <c r="AS872" i="1" s="1" a="1"/>
  <c r="AS872" i="1" s="1"/>
  <c r="AQ872" i="1" s="1"/>
  <c r="T872" i="1" s="1"/>
  <c r="AX874" i="1"/>
  <c r="AZ874" i="1" s="1"/>
  <c r="BY874" i="1"/>
  <c r="CA916" i="1"/>
  <c r="CA728" i="1"/>
  <c r="CA890" i="1"/>
  <c r="BY771" i="1"/>
  <c r="BK870" i="1" a="1"/>
  <c r="BK870" i="1" s="1"/>
  <c r="AR870" i="1" s="1"/>
  <c r="AF870" i="1" s="1"/>
  <c r="CA869" i="1"/>
  <c r="BY907" i="1"/>
  <c r="AS907" i="1" s="1" a="1"/>
  <c r="AS907" i="1" s="1"/>
  <c r="AQ907" i="1" s="1"/>
  <c r="T907" i="1" s="1"/>
  <c r="BY911" i="1"/>
  <c r="BK911" i="1" s="1" a="1"/>
  <c r="BK911" i="1" s="1"/>
  <c r="AR911" i="1" s="1"/>
  <c r="AF911" i="1" s="1"/>
  <c r="CA938" i="1"/>
  <c r="CA944" i="1"/>
  <c r="BY703" i="1"/>
  <c r="AS703" i="1" s="1" a="1"/>
  <c r="AS703" i="1" s="1"/>
  <c r="AQ703" i="1" s="1"/>
  <c r="T703" i="1" s="1"/>
  <c r="CA977" i="1"/>
  <c r="CA1009" i="1"/>
  <c r="CA1005" i="1"/>
  <c r="BY974" i="1"/>
  <c r="AS974" i="1" s="1" a="1"/>
  <c r="AS974" i="1" s="1"/>
  <c r="AQ974" i="1" s="1"/>
  <c r="T974" i="1" s="1"/>
  <c r="BY1008" i="1"/>
  <c r="BY947" i="1"/>
  <c r="AS947" i="1" s="1" a="1"/>
  <c r="AS947" i="1" s="1"/>
  <c r="AQ947" i="1" s="1"/>
  <c r="T947" i="1" s="1"/>
  <c r="BY952" i="1"/>
  <c r="AS1022" i="1" a="1"/>
  <c r="AS1022" i="1" s="1"/>
  <c r="AQ1022" i="1" s="1"/>
  <c r="T1022" i="1" s="1"/>
  <c r="BN1022" i="1"/>
  <c r="BK1022" i="1" s="1" a="1"/>
  <c r="BK1022" i="1" s="1"/>
  <c r="AR1022" i="1" s="1"/>
  <c r="AF1022" i="1" s="1"/>
  <c r="BY1004" i="1"/>
  <c r="AS1004" i="1" s="1" a="1"/>
  <c r="AS1004" i="1" s="1"/>
  <c r="AQ1004" i="1" s="1"/>
  <c r="T1004" i="1" s="1"/>
  <c r="BK35" i="1" a="1"/>
  <c r="BK35" i="1" s="1"/>
  <c r="AR35" i="1" s="1"/>
  <c r="AF35" i="1" s="1"/>
  <c r="CA80" i="1"/>
  <c r="AX75" i="1"/>
  <c r="AZ75" i="1" s="1"/>
  <c r="BY75" i="1"/>
  <c r="BN71" i="1"/>
  <c r="BK71" i="1" s="1" a="1"/>
  <c r="BK71" i="1" s="1"/>
  <c r="AR71" i="1" s="1"/>
  <c r="AF71" i="1" s="1"/>
  <c r="AS71" i="1" a="1"/>
  <c r="AS71" i="1" s="1"/>
  <c r="AQ71" i="1" s="1"/>
  <c r="T71" i="1" s="1"/>
  <c r="CA94" i="1"/>
  <c r="AS106" i="1" a="1"/>
  <c r="AS106" i="1" s="1"/>
  <c r="AQ106" i="1" s="1"/>
  <c r="T106" i="1" s="1"/>
  <c r="BK117" i="1" a="1"/>
  <c r="BK117" i="1" s="1"/>
  <c r="AR117" i="1" s="1"/>
  <c r="AF117" i="1" s="1"/>
  <c r="CA148" i="1"/>
  <c r="CA151" i="1"/>
  <c r="BY169" i="1"/>
  <c r="AX169" i="1"/>
  <c r="AZ169" i="1" s="1"/>
  <c r="BK182" i="1" a="1"/>
  <c r="BK182" i="1" s="1"/>
  <c r="AR182" i="1" s="1"/>
  <c r="AF182" i="1" s="1"/>
  <c r="CA176" i="1"/>
  <c r="CA189" i="1"/>
  <c r="AX249" i="1"/>
  <c r="AZ249" i="1" s="1"/>
  <c r="BY249" i="1"/>
  <c r="BY261" i="1"/>
  <c r="AS261" i="1" s="1" a="1"/>
  <c r="AS261" i="1" s="1"/>
  <c r="AQ261" i="1" s="1"/>
  <c r="T261" i="1" s="1"/>
  <c r="BY289" i="1"/>
  <c r="AX289" i="1"/>
  <c r="AZ289" i="1" s="1"/>
  <c r="BY281" i="1"/>
  <c r="BN263" i="1"/>
  <c r="BK263" i="1" s="1" a="1"/>
  <c r="BK263" i="1" s="1"/>
  <c r="AR263" i="1" s="1"/>
  <c r="AF263" i="1" s="1"/>
  <c r="BY310" i="1"/>
  <c r="AS310" i="1" s="1" a="1"/>
  <c r="AS310" i="1" s="1"/>
  <c r="AQ310" i="1" s="1"/>
  <c r="T310" i="1" s="1"/>
  <c r="AX315" i="1"/>
  <c r="AZ315" i="1" s="1"/>
  <c r="BY315" i="1"/>
  <c r="BY301" i="1"/>
  <c r="AX301" i="1"/>
  <c r="AZ301" i="1" s="1"/>
  <c r="CA291" i="1"/>
  <c r="BY344" i="1"/>
  <c r="AS344" i="1" s="1" a="1"/>
  <c r="AS344" i="1" s="1"/>
  <c r="AQ344" i="1" s="1"/>
  <c r="T344" i="1" s="1"/>
  <c r="CA353" i="1"/>
  <c r="BY360" i="1"/>
  <c r="AX360" i="1"/>
  <c r="AZ360" i="1" s="1"/>
  <c r="AX375" i="1"/>
  <c r="AZ375" i="1" s="1"/>
  <c r="BY375" i="1"/>
  <c r="CA381" i="1"/>
  <c r="BN417" i="1"/>
  <c r="BK417" i="1" s="1" a="1"/>
  <c r="BK417" i="1" s="1"/>
  <c r="AR417" i="1" s="1"/>
  <c r="AF417" i="1" s="1"/>
  <c r="BN453" i="1"/>
  <c r="BK453" i="1" s="1" a="1"/>
  <c r="BK453" i="1" s="1"/>
  <c r="AR453" i="1" s="1"/>
  <c r="AF453" i="1" s="1"/>
  <c r="AS453" i="1" a="1"/>
  <c r="AS453" i="1" s="1"/>
  <c r="AQ453" i="1" s="1"/>
  <c r="T453" i="1" s="1"/>
  <c r="AS470" i="1" a="1"/>
  <c r="AS470" i="1" s="1"/>
  <c r="AQ470" i="1" s="1"/>
  <c r="CA502" i="1"/>
  <c r="AS498" i="1" a="1"/>
  <c r="AS498" i="1" s="1"/>
  <c r="AQ498" i="1" s="1"/>
  <c r="T498" i="1" s="1"/>
  <c r="AX475" i="1"/>
  <c r="AZ475" i="1" s="1"/>
  <c r="BY475" i="1"/>
  <c r="CA481" i="1"/>
  <c r="BY486" i="1"/>
  <c r="AS486" i="1" s="1" a="1"/>
  <c r="AS486" i="1" s="1"/>
  <c r="AQ486" i="1" s="1"/>
  <c r="T486" i="1" s="1"/>
  <c r="CA526" i="1"/>
  <c r="BY535" i="1"/>
  <c r="AX535" i="1"/>
  <c r="AZ535" i="1" s="1"/>
  <c r="CA594" i="1"/>
  <c r="BY536" i="1"/>
  <c r="AX536" i="1"/>
  <c r="AZ536" i="1" s="1"/>
  <c r="CA619" i="1"/>
  <c r="AX636" i="1"/>
  <c r="AZ636" i="1" s="1"/>
  <c r="BY636" i="1"/>
  <c r="AX669" i="1"/>
  <c r="AZ669" i="1" s="1"/>
  <c r="BY669" i="1"/>
  <c r="BY655" i="1"/>
  <c r="AS655" i="1" s="1" a="1"/>
  <c r="AS655" i="1" s="1"/>
  <c r="AQ655" i="1" s="1"/>
  <c r="T655" i="1" s="1"/>
  <c r="BY676" i="1"/>
  <c r="AX676" i="1"/>
  <c r="AZ676" i="1" s="1"/>
  <c r="BK690" i="1" a="1"/>
  <c r="BK690" i="1" s="1"/>
  <c r="AR690" i="1" s="1"/>
  <c r="AF690" i="1" s="1"/>
  <c r="AX757" i="1"/>
  <c r="AZ757" i="1" s="1"/>
  <c r="BY757" i="1"/>
  <c r="CA795" i="1"/>
  <c r="BY754" i="1"/>
  <c r="AS754" i="1" s="1" a="1"/>
  <c r="AS754" i="1" s="1"/>
  <c r="AQ754" i="1" s="1"/>
  <c r="T754" i="1" s="1"/>
  <c r="CA787" i="1"/>
  <c r="BY732" i="1"/>
  <c r="AS732" i="1" s="1" a="1"/>
  <c r="AS732" i="1" s="1"/>
  <c r="AQ732" i="1" s="1"/>
  <c r="T732" i="1" s="1"/>
  <c r="BY763" i="1"/>
  <c r="AS763" i="1" s="1" a="1"/>
  <c r="AS763" i="1" s="1"/>
  <c r="AQ763" i="1" s="1"/>
  <c r="T763" i="1" s="1"/>
  <c r="BK818" i="1" a="1"/>
  <c r="BK818" i="1" s="1"/>
  <c r="AR818" i="1" s="1"/>
  <c r="AF818" i="1" s="1"/>
  <c r="CA863" i="1"/>
  <c r="CA852" i="1"/>
  <c r="AX908" i="1"/>
  <c r="AZ908" i="1" s="1"/>
  <c r="BY908" i="1"/>
  <c r="AS870" i="1" a="1"/>
  <c r="AS870" i="1" s="1"/>
  <c r="AQ870" i="1" s="1"/>
  <c r="T870" i="1" s="1"/>
  <c r="BK974" i="1" a="1"/>
  <c r="BK974" i="1" s="1"/>
  <c r="AR974" i="1" s="1"/>
  <c r="AF974" i="1" s="1"/>
  <c r="AX957" i="1"/>
  <c r="AZ957" i="1" s="1"/>
  <c r="BY957" i="1"/>
  <c r="AX989" i="1"/>
  <c r="AZ989" i="1" s="1"/>
  <c r="BY989" i="1"/>
  <c r="BK927" i="1" a="1"/>
  <c r="BK927" i="1" s="1"/>
  <c r="AR927" i="1" s="1"/>
  <c r="BY885" i="1"/>
  <c r="AS885" i="1" s="1" a="1"/>
  <c r="AS885" i="1" s="1"/>
  <c r="AQ885" i="1" s="1"/>
  <c r="T885" i="1" s="1"/>
  <c r="BY923" i="1"/>
  <c r="AS923" i="1" s="1" a="1"/>
  <c r="AS923" i="1" s="1"/>
  <c r="AQ923" i="1" s="1"/>
  <c r="T923" i="1" s="1"/>
  <c r="BY691" i="1"/>
  <c r="AS691" i="1" s="1" a="1"/>
  <c r="AS691" i="1" s="1"/>
  <c r="AQ691" i="1" s="1"/>
  <c r="T691" i="1" s="1"/>
  <c r="BN954" i="1"/>
  <c r="BK954" i="1" s="1" a="1"/>
  <c r="BK954" i="1" s="1"/>
  <c r="AR954" i="1" s="1"/>
  <c r="AF954" i="1" s="1"/>
  <c r="AX1003" i="1"/>
  <c r="AZ1003" i="1" s="1"/>
  <c r="BY1003" i="1"/>
  <c r="AS990" i="1" a="1"/>
  <c r="AS990" i="1" s="1"/>
  <c r="AQ990" i="1" s="1"/>
  <c r="T990" i="1" s="1"/>
  <c r="BY992" i="1"/>
  <c r="CA72" i="1"/>
  <c r="BK79" i="1" a="1"/>
  <c r="BK79" i="1" s="1"/>
  <c r="AR79" i="1" s="1"/>
  <c r="AF79" i="1" s="1"/>
  <c r="AX139" i="1"/>
  <c r="AZ139" i="1" s="1"/>
  <c r="BY139" i="1"/>
  <c r="BY131" i="1"/>
  <c r="AX131" i="1"/>
  <c r="AZ131" i="1" s="1"/>
  <c r="AX192" i="1"/>
  <c r="AZ192" i="1" s="1"/>
  <c r="BY192" i="1"/>
  <c r="AX208" i="1"/>
  <c r="AZ208" i="1" s="1"/>
  <c r="BY208" i="1"/>
  <c r="BN193" i="1"/>
  <c r="BK193" i="1" s="1" a="1"/>
  <c r="BK193" i="1" s="1"/>
  <c r="AR193" i="1" s="1"/>
  <c r="AF193" i="1" s="1"/>
  <c r="CA236" i="1"/>
  <c r="AX217" i="1"/>
  <c r="AZ217" i="1" s="1"/>
  <c r="BY217" i="1"/>
  <c r="AX216" i="1"/>
  <c r="AZ216" i="1" s="1"/>
  <c r="BY216" i="1"/>
  <c r="CA205" i="1"/>
  <c r="AX226" i="1"/>
  <c r="AZ226" i="1" s="1"/>
  <c r="BY226" i="1"/>
  <c r="AX275" i="1"/>
  <c r="AZ275" i="1" s="1"/>
  <c r="BY275" i="1"/>
  <c r="AX325" i="1"/>
  <c r="AZ325" i="1" s="1"/>
  <c r="BY325" i="1"/>
  <c r="AX342" i="1"/>
  <c r="AZ342" i="1" s="1"/>
  <c r="BY342" i="1"/>
  <c r="BY306" i="1"/>
  <c r="AS306" i="1" s="1" a="1"/>
  <c r="AS306" i="1" s="1"/>
  <c r="AQ306" i="1" s="1"/>
  <c r="T306" i="1" s="1"/>
  <c r="AX368" i="1"/>
  <c r="AZ368" i="1" s="1"/>
  <c r="BY368" i="1"/>
  <c r="AS327" i="1" a="1"/>
  <c r="AS327" i="1" s="1"/>
  <c r="AQ327" i="1" s="1"/>
  <c r="T327" i="1" s="1"/>
  <c r="BN327" i="1"/>
  <c r="BK327" i="1" s="1" a="1"/>
  <c r="BK327" i="1" s="1"/>
  <c r="AR327" i="1" s="1"/>
  <c r="AF327" i="1" s="1"/>
  <c r="CA461" i="1"/>
  <c r="BY457" i="1"/>
  <c r="AS457" i="1" s="1" a="1"/>
  <c r="AS457" i="1" s="1"/>
  <c r="AQ457" i="1" s="1"/>
  <c r="T457" i="1" s="1"/>
  <c r="BN460" i="1"/>
  <c r="AX506" i="1"/>
  <c r="AZ506" i="1" s="1"/>
  <c r="BY506" i="1"/>
  <c r="BN468" i="1"/>
  <c r="AX519" i="1"/>
  <c r="AZ519" i="1" s="1"/>
  <c r="BY519" i="1"/>
  <c r="CA584" i="1"/>
  <c r="AX530" i="1"/>
  <c r="AZ530" i="1" s="1"/>
  <c r="BY530" i="1"/>
  <c r="BN557" i="1"/>
  <c r="BK557" i="1" s="1" a="1"/>
  <c r="BK557" i="1" s="1"/>
  <c r="AR557" i="1" s="1"/>
  <c r="AF557" i="1" s="1"/>
  <c r="AS589" i="1" a="1"/>
  <c r="AS589" i="1" s="1"/>
  <c r="AQ589" i="1" s="1"/>
  <c r="T589" i="1" s="1"/>
  <c r="BN589" i="1"/>
  <c r="BK589" i="1" s="1" a="1"/>
  <c r="BK589" i="1" s="1"/>
  <c r="AR589" i="1" s="1"/>
  <c r="AF589" i="1" s="1"/>
  <c r="BN605" i="1"/>
  <c r="BK605" i="1" s="1" a="1"/>
  <c r="BK605" i="1" s="1"/>
  <c r="AR605" i="1" s="1"/>
  <c r="AF605" i="1" s="1"/>
  <c r="AS605" i="1" a="1"/>
  <c r="AS605" i="1" s="1"/>
  <c r="AQ605" i="1" s="1"/>
  <c r="T605" i="1" s="1"/>
  <c r="CA673" i="1"/>
  <c r="AX641" i="1"/>
  <c r="AZ641" i="1" s="1"/>
  <c r="BY641" i="1"/>
  <c r="AX660" i="1"/>
  <c r="AZ660" i="1" s="1"/>
  <c r="BY660" i="1"/>
  <c r="BN703" i="1"/>
  <c r="BK703" i="1" s="1" a="1"/>
  <c r="BK703" i="1" s="1"/>
  <c r="AR703" i="1" s="1"/>
  <c r="AF703" i="1" s="1"/>
  <c r="AX694" i="1"/>
  <c r="AZ694" i="1" s="1"/>
  <c r="BY694" i="1"/>
  <c r="BN735" i="1"/>
  <c r="BY718" i="1"/>
  <c r="AX718" i="1"/>
  <c r="AZ718" i="1" s="1"/>
  <c r="BY683" i="1"/>
  <c r="AS683" i="1" s="1" a="1"/>
  <c r="AS683" i="1" s="1"/>
  <c r="AQ683" i="1" s="1"/>
  <c r="T683" i="1" s="1"/>
  <c r="AX733" i="1"/>
  <c r="AZ733" i="1" s="1"/>
  <c r="BY733" i="1"/>
  <c r="BN763" i="1"/>
  <c r="BK763" i="1" s="1" a="1"/>
  <c r="BK763" i="1" s="1"/>
  <c r="AR763" i="1" s="1"/>
  <c r="AF763" i="1" s="1"/>
  <c r="AX839" i="1"/>
  <c r="AZ839" i="1" s="1"/>
  <c r="BY839" i="1"/>
  <c r="BY900" i="1"/>
  <c r="BY826" i="1"/>
  <c r="AX826" i="1"/>
  <c r="AZ826" i="1" s="1"/>
  <c r="BN864" i="1"/>
  <c r="BN840" i="1"/>
  <c r="BK840" i="1" s="1" a="1"/>
  <c r="BK840" i="1" s="1"/>
  <c r="AR840" i="1" s="1"/>
  <c r="AF840" i="1" s="1"/>
  <c r="CA920" i="1"/>
  <c r="BY822" i="1"/>
  <c r="AS822" i="1" s="1" a="1"/>
  <c r="AS822" i="1" s="1"/>
  <c r="AQ822" i="1" s="1"/>
  <c r="T822" i="1" s="1"/>
  <c r="CA963" i="1"/>
  <c r="CA971" i="1"/>
  <c r="BK931" i="1" a="1"/>
  <c r="BK931" i="1" s="1"/>
  <c r="AR931" i="1" s="1"/>
  <c r="AF931" i="1" s="1"/>
  <c r="BN905" i="1"/>
  <c r="BK905" i="1" s="1" a="1"/>
  <c r="BK905" i="1" s="1"/>
  <c r="AR905" i="1" s="1"/>
  <c r="AF905" i="1" s="1"/>
  <c r="AS905" i="1" a="1"/>
  <c r="AS905" i="1" s="1"/>
  <c r="AQ905" i="1" s="1"/>
  <c r="T905" i="1" s="1"/>
  <c r="CA1001" i="1"/>
  <c r="BY964" i="1"/>
  <c r="AS964" i="1" s="1" a="1"/>
  <c r="AS964" i="1" s="1"/>
  <c r="AQ964" i="1" s="1"/>
  <c r="T964" i="1" s="1"/>
  <c r="AS970" i="1" a="1"/>
  <c r="AS970" i="1" s="1"/>
  <c r="AQ970" i="1" s="1"/>
  <c r="BN970" i="1"/>
  <c r="BK970" i="1" s="1" a="1"/>
  <c r="BK970" i="1" s="1"/>
  <c r="AR970" i="1" s="1"/>
  <c r="AF970" i="1" s="1"/>
  <c r="BY984" i="1"/>
  <c r="CA33" i="1"/>
  <c r="BY42" i="1"/>
  <c r="AS42" i="1" s="1" a="1"/>
  <c r="AS42" i="1" s="1"/>
  <c r="AQ42" i="1" s="1"/>
  <c r="T42" i="1" s="1"/>
  <c r="CA51" i="1"/>
  <c r="AS79" i="1" a="1"/>
  <c r="AS79" i="1" s="1"/>
  <c r="AQ79" i="1" s="1"/>
  <c r="T79" i="1" s="1"/>
  <c r="CA102" i="1"/>
  <c r="AX120" i="1"/>
  <c r="AZ120" i="1" s="1"/>
  <c r="BY120" i="1"/>
  <c r="AX127" i="1"/>
  <c r="AZ127" i="1" s="1"/>
  <c r="BY127" i="1"/>
  <c r="BN141" i="1"/>
  <c r="BK141" i="1" s="1" a="1"/>
  <c r="BK141" i="1" s="1"/>
  <c r="AR141" i="1" s="1"/>
  <c r="AF141" i="1" s="1"/>
  <c r="AS141" i="1" a="1"/>
  <c r="AS141" i="1" s="1"/>
  <c r="AQ141" i="1" s="1"/>
  <c r="T141" i="1" s="1"/>
  <c r="BY155" i="1"/>
  <c r="AX155" i="1"/>
  <c r="AZ155" i="1" s="1"/>
  <c r="BY161" i="1"/>
  <c r="AX161" i="1"/>
  <c r="AZ161" i="1" s="1"/>
  <c r="AS182" i="1" a="1"/>
  <c r="AS182" i="1" s="1"/>
  <c r="AQ182" i="1" s="1"/>
  <c r="T182" i="1" s="1"/>
  <c r="AS157" i="1" a="1"/>
  <c r="AS157" i="1" s="1"/>
  <c r="AQ157" i="1" s="1"/>
  <c r="T157" i="1" s="1"/>
  <c r="BN157" i="1"/>
  <c r="BK157" i="1" s="1" a="1"/>
  <c r="BK157" i="1" s="1"/>
  <c r="AR157" i="1" s="1"/>
  <c r="AF157" i="1" s="1"/>
  <c r="AX206" i="1"/>
  <c r="AZ206" i="1" s="1"/>
  <c r="BY206" i="1"/>
  <c r="BY218" i="1"/>
  <c r="AS218" i="1" s="1" a="1"/>
  <c r="AS218" i="1" s="1"/>
  <c r="AQ218" i="1" s="1"/>
  <c r="T218" i="1" s="1"/>
  <c r="BY229" i="1"/>
  <c r="AS229" i="1" s="1" a="1"/>
  <c r="AS229" i="1" s="1"/>
  <c r="AQ229" i="1" s="1"/>
  <c r="T229" i="1" s="1"/>
  <c r="CA232" i="1"/>
  <c r="CA257" i="1"/>
  <c r="BY288" i="1"/>
  <c r="BK273" i="1" a="1"/>
  <c r="BK273" i="1" s="1"/>
  <c r="AR273" i="1" s="1"/>
  <c r="AF273" i="1" s="1"/>
  <c r="BY260" i="1"/>
  <c r="AS260" i="1" s="1" a="1"/>
  <c r="AS260" i="1" s="1"/>
  <c r="AQ260" i="1" s="1"/>
  <c r="T260" i="1" s="1"/>
  <c r="AX267" i="1"/>
  <c r="AZ267" i="1" s="1"/>
  <c r="BY267" i="1"/>
  <c r="BY273" i="1"/>
  <c r="AS273" i="1" s="1" a="1"/>
  <c r="AS273" i="1" s="1"/>
  <c r="AQ273" i="1" s="1"/>
  <c r="AX307" i="1"/>
  <c r="AZ307" i="1" s="1"/>
  <c r="BY307" i="1"/>
  <c r="BY352" i="1"/>
  <c r="AS352" i="1" s="1" a="1"/>
  <c r="AS352" i="1" s="1"/>
  <c r="AQ352" i="1" s="1"/>
  <c r="T352" i="1" s="1"/>
  <c r="BY358" i="1"/>
  <c r="AX358" i="1"/>
  <c r="AZ358" i="1" s="1"/>
  <c r="BY324" i="1"/>
  <c r="AX383" i="1"/>
  <c r="AZ383" i="1" s="1"/>
  <c r="BY383" i="1"/>
  <c r="AX429" i="1"/>
  <c r="AZ429" i="1" s="1"/>
  <c r="BY429" i="1"/>
  <c r="AX367" i="1"/>
  <c r="AZ367" i="1" s="1"/>
  <c r="BY367" i="1"/>
  <c r="BY369" i="1"/>
  <c r="BY388" i="1"/>
  <c r="AS388" i="1" s="1" a="1"/>
  <c r="AS388" i="1" s="1"/>
  <c r="AQ388" i="1" s="1"/>
  <c r="T388" i="1" s="1"/>
  <c r="AX477" i="1"/>
  <c r="AZ477" i="1" s="1"/>
  <c r="BY477" i="1"/>
  <c r="CA454" i="1"/>
  <c r="BY458" i="1"/>
  <c r="CA465" i="1"/>
  <c r="BY476" i="1"/>
  <c r="AS476" i="1" s="1" a="1"/>
  <c r="AS476" i="1" s="1"/>
  <c r="AQ476" i="1" s="1"/>
  <c r="T476" i="1" s="1"/>
  <c r="BK512" i="1" a="1"/>
  <c r="BK512" i="1" s="1"/>
  <c r="AR512" i="1" s="1"/>
  <c r="AF512" i="1" s="1"/>
  <c r="CA544" i="1"/>
  <c r="CA558" i="1"/>
  <c r="CA574" i="1"/>
  <c r="CA590" i="1"/>
  <c r="BY518" i="1"/>
  <c r="AS518" i="1" s="1" a="1"/>
  <c r="AS518" i="1" s="1"/>
  <c r="AQ518" i="1" s="1"/>
  <c r="T518" i="1" s="1"/>
  <c r="BY521" i="1"/>
  <c r="CA592" i="1"/>
  <c r="CA598" i="1"/>
  <c r="AX580" i="1"/>
  <c r="AZ580" i="1" s="1"/>
  <c r="BY580" i="1"/>
  <c r="CA646" i="1"/>
  <c r="AX571" i="1"/>
  <c r="AZ571" i="1" s="1"/>
  <c r="BY571" i="1"/>
  <c r="AS583" i="1" a="1"/>
  <c r="AS583" i="1" s="1"/>
  <c r="AQ583" i="1" s="1"/>
  <c r="T583" i="1" s="1"/>
  <c r="BN583" i="1"/>
  <c r="BK583" i="1" s="1" a="1"/>
  <c r="BK583" i="1" s="1"/>
  <c r="AR583" i="1" s="1"/>
  <c r="AF583" i="1" s="1"/>
  <c r="AX587" i="1"/>
  <c r="AZ587" i="1" s="1"/>
  <c r="BY587" i="1"/>
  <c r="BY668" i="1"/>
  <c r="AX668" i="1"/>
  <c r="AZ668" i="1" s="1"/>
  <c r="BY677" i="1"/>
  <c r="AX677" i="1"/>
  <c r="AZ677" i="1" s="1"/>
  <c r="AS629" i="1" a="1"/>
  <c r="AS629" i="1" s="1"/>
  <c r="AQ629" i="1" s="1"/>
  <c r="BN629" i="1"/>
  <c r="BK629" i="1" s="1" a="1"/>
  <c r="BK629" i="1" s="1"/>
  <c r="AR629" i="1" s="1"/>
  <c r="AF629" i="1" s="1"/>
  <c r="BY632" i="1"/>
  <c r="BK632" i="1" s="1" a="1"/>
  <c r="BK632" i="1" s="1"/>
  <c r="AR632" i="1" s="1"/>
  <c r="AF632" i="1" s="1"/>
  <c r="AX628" i="1"/>
  <c r="AZ628" i="1" s="1"/>
  <c r="BY628" i="1"/>
  <c r="AX710" i="1"/>
  <c r="AZ710" i="1" s="1"/>
  <c r="BY710" i="1"/>
  <c r="BY731" i="1"/>
  <c r="AX749" i="1"/>
  <c r="AZ749" i="1" s="1"/>
  <c r="BY749" i="1"/>
  <c r="AX773" i="1"/>
  <c r="AZ773" i="1" s="1"/>
  <c r="BY773" i="1"/>
  <c r="BY785" i="1"/>
  <c r="AX785" i="1"/>
  <c r="AZ785" i="1" s="1"/>
  <c r="BY801" i="1"/>
  <c r="AX801" i="1"/>
  <c r="AZ801" i="1" s="1"/>
  <c r="BY734" i="1"/>
  <c r="BK734" i="1" s="1" a="1"/>
  <c r="BK734" i="1" s="1"/>
  <c r="AR734" i="1" s="1"/>
  <c r="AF734" i="1" s="1"/>
  <c r="BY824" i="1"/>
  <c r="BK899" i="1" a="1"/>
  <c r="BK899" i="1" s="1"/>
  <c r="AR899" i="1" s="1"/>
  <c r="AF899" i="1" s="1"/>
  <c r="BY828" i="1"/>
  <c r="AS828" i="1" s="1" a="1"/>
  <c r="AS828" i="1" s="1"/>
  <c r="AQ828" i="1" s="1"/>
  <c r="T828" i="1" s="1"/>
  <c r="BY864" i="1"/>
  <c r="BK966" i="1" a="1"/>
  <c r="BK966" i="1" s="1"/>
  <c r="AR966" i="1" s="1"/>
  <c r="AF966" i="1" s="1"/>
  <c r="BN893" i="1"/>
  <c r="BK893" i="1" s="1" a="1"/>
  <c r="BK893" i="1" s="1"/>
  <c r="AR893" i="1" s="1"/>
  <c r="AF893" i="1" s="1"/>
  <c r="CA902" i="1"/>
  <c r="CA906" i="1"/>
  <c r="CA910" i="1"/>
  <c r="CA979" i="1"/>
  <c r="BY891" i="1"/>
  <c r="AS891" i="1" s="1" a="1"/>
  <c r="AS891" i="1" s="1"/>
  <c r="AQ891" i="1" s="1"/>
  <c r="T891" i="1" s="1"/>
  <c r="CA926" i="1"/>
  <c r="AS931" i="1" a="1"/>
  <c r="AS931" i="1" s="1"/>
  <c r="AQ931" i="1" s="1"/>
  <c r="CA886" i="1"/>
  <c r="CA1023" i="1"/>
  <c r="BY982" i="1"/>
  <c r="AS982" i="1" s="1" a="1"/>
  <c r="AS982" i="1" s="1"/>
  <c r="AQ982" i="1" s="1"/>
  <c r="T982" i="1" s="1"/>
  <c r="BN37" i="1"/>
  <c r="BK37" i="1" s="1" a="1"/>
  <c r="BK37" i="1" s="1"/>
  <c r="AR37" i="1" s="1"/>
  <c r="AF37" i="1" s="1"/>
  <c r="AX43" i="1"/>
  <c r="AZ43" i="1" s="1"/>
  <c r="BY43" i="1"/>
  <c r="BY44" i="1"/>
  <c r="AX48" i="1"/>
  <c r="AZ48" i="1" s="1"/>
  <c r="BY48" i="1"/>
  <c r="BK58" i="1" a="1"/>
  <c r="BK58" i="1" s="1"/>
  <c r="AR58" i="1" s="1"/>
  <c r="CA70" i="1"/>
  <c r="AX89" i="1"/>
  <c r="AZ89" i="1" s="1"/>
  <c r="BY89" i="1"/>
  <c r="CA77" i="1"/>
  <c r="AX90" i="1"/>
  <c r="AZ90" i="1" s="1"/>
  <c r="BY90" i="1"/>
  <c r="AX119" i="1"/>
  <c r="AZ119" i="1" s="1"/>
  <c r="BY119" i="1"/>
  <c r="CA132" i="1"/>
  <c r="CA156" i="1"/>
  <c r="CA181" i="1"/>
  <c r="AX191" i="1"/>
  <c r="AZ191" i="1" s="1"/>
  <c r="BY191" i="1"/>
  <c r="AX195" i="1"/>
  <c r="AZ195" i="1" s="1"/>
  <c r="BY195" i="1"/>
  <c r="CA213" i="1"/>
  <c r="AX244" i="1"/>
  <c r="AZ244" i="1" s="1"/>
  <c r="BY244" i="1"/>
  <c r="AX250" i="1"/>
  <c r="AZ250" i="1" s="1"/>
  <c r="BY250" i="1"/>
  <c r="CA282" i="1"/>
  <c r="CA280" i="1"/>
  <c r="CA313" i="1"/>
  <c r="CA303" i="1"/>
  <c r="BY309" i="1"/>
  <c r="AX309" i="1"/>
  <c r="AZ309" i="1" s="1"/>
  <c r="CA311" i="1"/>
  <c r="CA321" i="1"/>
  <c r="BY355" i="1"/>
  <c r="AS355" i="1" s="1" a="1"/>
  <c r="AS355" i="1" s="1"/>
  <c r="AQ355" i="1" s="1"/>
  <c r="T355" i="1" s="1"/>
  <c r="AS331" i="1" a="1"/>
  <c r="AS331" i="1" s="1"/>
  <c r="AQ331" i="1" s="1"/>
  <c r="T331" i="1" s="1"/>
  <c r="BK371" i="1" a="1"/>
  <c r="BK371" i="1" s="1"/>
  <c r="AR371" i="1" s="1"/>
  <c r="AF371" i="1" s="1"/>
  <c r="AX387" i="1"/>
  <c r="AZ387" i="1" s="1"/>
  <c r="BY387" i="1"/>
  <c r="AX397" i="1"/>
  <c r="AZ397" i="1" s="1"/>
  <c r="BY397" i="1"/>
  <c r="BY439" i="1"/>
  <c r="AS439" i="1" s="1" a="1"/>
  <c r="AS439" i="1" s="1"/>
  <c r="AQ439" i="1" s="1"/>
  <c r="T439" i="1" s="1"/>
  <c r="BY488" i="1"/>
  <c r="AS488" i="1" s="1" a="1"/>
  <c r="AS488" i="1" s="1"/>
  <c r="AQ488" i="1" s="1"/>
  <c r="T488" i="1" s="1"/>
  <c r="BY478" i="1"/>
  <c r="AS478" i="1" s="1" a="1"/>
  <c r="AS478" i="1" s="1"/>
  <c r="AQ478" i="1" s="1"/>
  <c r="T478" i="1" s="1"/>
  <c r="BY468" i="1"/>
  <c r="AS468" i="1" s="1" a="1"/>
  <c r="AS468" i="1" s="1"/>
  <c r="AQ468" i="1" s="1"/>
  <c r="T468" i="1" s="1"/>
  <c r="BN480" i="1"/>
  <c r="BK480" i="1" s="1" a="1"/>
  <c r="BK480" i="1" s="1"/>
  <c r="AR480" i="1" s="1"/>
  <c r="AF480" i="1" s="1"/>
  <c r="BY505" i="1"/>
  <c r="AS505" i="1" s="1" a="1"/>
  <c r="AS505" i="1" s="1"/>
  <c r="AQ505" i="1" s="1"/>
  <c r="T505" i="1" s="1"/>
  <c r="CA576" i="1"/>
  <c r="BY545" i="1"/>
  <c r="BK545" i="1" s="1" a="1"/>
  <c r="BK545" i="1" s="1"/>
  <c r="AR545" i="1" s="1"/>
  <c r="AF545" i="1" s="1"/>
  <c r="AX572" i="1"/>
  <c r="AZ572" i="1" s="1"/>
  <c r="BY572" i="1"/>
  <c r="BY541" i="1"/>
  <c r="AS541" i="1" s="1" a="1"/>
  <c r="AS541" i="1" s="1"/>
  <c r="AQ541" i="1" s="1"/>
  <c r="T541" i="1" s="1"/>
  <c r="AS555" i="1" a="1"/>
  <c r="AS555" i="1" s="1"/>
  <c r="AQ555" i="1" s="1"/>
  <c r="AS645" i="1" a="1"/>
  <c r="AS645" i="1" s="1"/>
  <c r="AQ645" i="1" s="1"/>
  <c r="T645" i="1" s="1"/>
  <c r="BN645" i="1"/>
  <c r="BK645" i="1" s="1" a="1"/>
  <c r="BK645" i="1" s="1"/>
  <c r="AR645" i="1" s="1"/>
  <c r="AF645" i="1" s="1"/>
  <c r="CA662" i="1"/>
  <c r="BY679" i="1"/>
  <c r="AS679" i="1" s="1" a="1"/>
  <c r="AS679" i="1" s="1"/>
  <c r="AQ679" i="1" s="1"/>
  <c r="T679" i="1" s="1"/>
  <c r="AX777" i="1"/>
  <c r="AZ777" i="1" s="1"/>
  <c r="BY777" i="1"/>
  <c r="CA855" i="1"/>
  <c r="CA873" i="1"/>
  <c r="BY842" i="1"/>
  <c r="AX842" i="1"/>
  <c r="AZ842" i="1" s="1"/>
  <c r="BY866" i="1"/>
  <c r="AX866" i="1"/>
  <c r="AZ866" i="1" s="1"/>
  <c r="CA760" i="1"/>
  <c r="CA844" i="1"/>
  <c r="CA884" i="1"/>
  <c r="CA868" i="1"/>
  <c r="CA904" i="1"/>
  <c r="BY832" i="1"/>
  <c r="AS832" i="1" s="1" a="1"/>
  <c r="AS832" i="1" s="1"/>
  <c r="AQ832" i="1" s="1"/>
  <c r="T832" i="1" s="1"/>
  <c r="CA918" i="1"/>
  <c r="CA940" i="1"/>
  <c r="BY933" i="1"/>
  <c r="AS933" i="1" s="1" a="1"/>
  <c r="AS933" i="1" s="1"/>
  <c r="AQ933" i="1" s="1"/>
  <c r="T933" i="1" s="1"/>
  <c r="BN921" i="1"/>
  <c r="BK921" i="1" s="1" a="1"/>
  <c r="BK921" i="1" s="1"/>
  <c r="AR921" i="1" s="1"/>
  <c r="AF921" i="1" s="1"/>
  <c r="AS921" i="1" a="1"/>
  <c r="AS921" i="1" s="1"/>
  <c r="AQ921" i="1" s="1"/>
  <c r="T921" i="1" s="1"/>
  <c r="CA987" i="1"/>
  <c r="BK895" i="1" a="1"/>
  <c r="BK895" i="1" s="1"/>
  <c r="AR895" i="1" s="1"/>
  <c r="AF895" i="1" s="1"/>
  <c r="BY889" i="1"/>
  <c r="BY917" i="1"/>
  <c r="AS917" i="1" s="1" a="1"/>
  <c r="AS917" i="1" s="1"/>
  <c r="AQ917" i="1" s="1"/>
  <c r="T917" i="1" s="1"/>
  <c r="CA993" i="1"/>
  <c r="BK1004" i="1" a="1"/>
  <c r="BK1004" i="1" s="1"/>
  <c r="AR1004" i="1" s="1"/>
  <c r="AF1004" i="1" s="1"/>
  <c r="AX1010" i="1"/>
  <c r="AZ1010" i="1" s="1"/>
  <c r="BY1010" i="1"/>
  <c r="CA1007" i="1"/>
  <c r="BY986" i="1"/>
  <c r="AS986" i="1" s="1" a="1"/>
  <c r="AS986" i="1" s="1"/>
  <c r="AQ986" i="1" s="1"/>
  <c r="T986" i="1" s="1"/>
  <c r="BY998" i="1"/>
  <c r="AS998" i="1" s="1" a="1"/>
  <c r="AS998" i="1" s="1"/>
  <c r="AQ998" i="1" s="1"/>
  <c r="T998" i="1" s="1"/>
  <c r="BY1012" i="1"/>
  <c r="AS1012" i="1" s="1" a="1"/>
  <c r="AS1012" i="1" s="1"/>
  <c r="AQ1012" i="1" s="1"/>
  <c r="T1012" i="1" s="1"/>
  <c r="AS972" i="1" a="1"/>
  <c r="AS972" i="1" s="1"/>
  <c r="AQ972" i="1" s="1"/>
  <c r="T972" i="1" s="1"/>
  <c r="BS28" i="1" a="1"/>
  <c r="BS28" i="1" s="1"/>
  <c r="BO28" i="1" a="1"/>
  <c r="BO28" i="1" s="1"/>
  <c r="BP28" i="1" a="1"/>
  <c r="BP28" i="1" s="1"/>
  <c r="BR28" i="1" a="1"/>
  <c r="BR28" i="1" s="1"/>
  <c r="BQ28" i="1" a="1"/>
  <c r="BQ28" i="1" s="1"/>
  <c r="CB30" i="1"/>
  <c r="CA27" i="1"/>
  <c r="BY27" i="1" s="1"/>
  <c r="CA29" i="1"/>
  <c r="CA30" i="1"/>
  <c r="CA24" i="1"/>
  <c r="BY24" i="1" s="1"/>
  <c r="CA28" i="1"/>
  <c r="CA31" i="1"/>
  <c r="BY31" i="1" s="1"/>
  <c r="CA26" i="1"/>
  <c r="BY26" i="1" s="1"/>
  <c r="CA25" i="1"/>
  <c r="BY25" i="1" s="1"/>
  <c r="CB29" i="1"/>
  <c r="CB28" i="1"/>
  <c r="F211" i="1"/>
  <c r="AJ211" i="1"/>
  <c r="F212" i="1"/>
  <c r="AJ212" i="1"/>
  <c r="F213" i="1"/>
  <c r="AJ213" i="1"/>
  <c r="F214" i="1"/>
  <c r="AJ214" i="1"/>
  <c r="F215" i="1"/>
  <c r="AJ215" i="1"/>
  <c r="F216" i="1"/>
  <c r="AJ216" i="1"/>
  <c r="F217" i="1"/>
  <c r="AJ217" i="1"/>
  <c r="F218" i="1"/>
  <c r="AJ218" i="1"/>
  <c r="F219" i="1"/>
  <c r="AJ219" i="1"/>
  <c r="F220" i="1"/>
  <c r="AJ220" i="1"/>
  <c r="F221" i="1"/>
  <c r="AJ221" i="1"/>
  <c r="F222" i="1"/>
  <c r="AJ222" i="1"/>
  <c r="F223" i="1"/>
  <c r="AJ223" i="1"/>
  <c r="F224" i="1"/>
  <c r="AJ224" i="1"/>
  <c r="F225" i="1"/>
  <c r="AJ225" i="1"/>
  <c r="F226" i="1"/>
  <c r="AJ226" i="1"/>
  <c r="F227" i="1"/>
  <c r="AJ227" i="1"/>
  <c r="F228" i="1"/>
  <c r="AJ228" i="1"/>
  <c r="F229" i="1"/>
  <c r="AJ229" i="1"/>
  <c r="F230" i="1"/>
  <c r="AJ230" i="1"/>
  <c r="F231" i="1"/>
  <c r="AJ231" i="1"/>
  <c r="F232" i="1"/>
  <c r="AJ232" i="1"/>
  <c r="F233" i="1"/>
  <c r="AJ233" i="1"/>
  <c r="F234" i="1"/>
  <c r="AJ234" i="1"/>
  <c r="F235" i="1"/>
  <c r="AJ235" i="1"/>
  <c r="F236" i="1"/>
  <c r="AJ236" i="1"/>
  <c r="F237" i="1"/>
  <c r="AJ237" i="1"/>
  <c r="F238" i="1"/>
  <c r="AJ238" i="1"/>
  <c r="F239" i="1"/>
  <c r="AJ239" i="1"/>
  <c r="F240" i="1"/>
  <c r="AJ240" i="1"/>
  <c r="F241" i="1"/>
  <c r="AJ241" i="1"/>
  <c r="F242" i="1"/>
  <c r="AJ242" i="1"/>
  <c r="F243" i="1"/>
  <c r="AJ243" i="1"/>
  <c r="F244" i="1"/>
  <c r="AJ244" i="1"/>
  <c r="F245" i="1"/>
  <c r="AJ245" i="1"/>
  <c r="F246" i="1"/>
  <c r="AJ246" i="1"/>
  <c r="F247" i="1"/>
  <c r="AJ247" i="1"/>
  <c r="F248" i="1"/>
  <c r="AJ248" i="1"/>
  <c r="F249" i="1"/>
  <c r="AJ249" i="1"/>
  <c r="F250" i="1"/>
  <c r="AJ250" i="1"/>
  <c r="F251" i="1"/>
  <c r="AJ251" i="1"/>
  <c r="F252" i="1"/>
  <c r="AJ252" i="1"/>
  <c r="F253" i="1"/>
  <c r="AJ253" i="1"/>
  <c r="F254" i="1"/>
  <c r="AJ254" i="1"/>
  <c r="F255" i="1"/>
  <c r="AJ255" i="1"/>
  <c r="F256" i="1"/>
  <c r="AJ256" i="1"/>
  <c r="F257" i="1"/>
  <c r="AJ257" i="1"/>
  <c r="F258" i="1"/>
  <c r="AJ258" i="1"/>
  <c r="F259" i="1"/>
  <c r="AJ259" i="1"/>
  <c r="F260" i="1"/>
  <c r="AJ260" i="1"/>
  <c r="F261" i="1"/>
  <c r="AJ261" i="1"/>
  <c r="F262" i="1"/>
  <c r="AJ262" i="1"/>
  <c r="F263" i="1"/>
  <c r="AJ263" i="1"/>
  <c r="F264" i="1"/>
  <c r="AJ264" i="1"/>
  <c r="F265" i="1"/>
  <c r="AJ265" i="1"/>
  <c r="F266" i="1"/>
  <c r="AJ266" i="1"/>
  <c r="F267" i="1"/>
  <c r="AJ267" i="1"/>
  <c r="F268" i="1"/>
  <c r="AJ268" i="1"/>
  <c r="F269" i="1"/>
  <c r="AJ269" i="1"/>
  <c r="F270" i="1"/>
  <c r="AJ270" i="1"/>
  <c r="F271" i="1"/>
  <c r="AJ271" i="1"/>
  <c r="F272" i="1"/>
  <c r="AJ272" i="1"/>
  <c r="F273" i="1"/>
  <c r="AJ273" i="1"/>
  <c r="F274" i="1"/>
  <c r="AJ274" i="1"/>
  <c r="F275" i="1"/>
  <c r="AJ275" i="1"/>
  <c r="F276" i="1"/>
  <c r="AJ276" i="1"/>
  <c r="F277" i="1"/>
  <c r="AJ277" i="1"/>
  <c r="F278" i="1"/>
  <c r="AJ278" i="1"/>
  <c r="F279" i="1"/>
  <c r="AJ279" i="1"/>
  <c r="F280" i="1"/>
  <c r="AJ280" i="1"/>
  <c r="F281" i="1"/>
  <c r="AJ281" i="1"/>
  <c r="F282" i="1"/>
  <c r="AJ282" i="1"/>
  <c r="F283" i="1"/>
  <c r="AJ283" i="1"/>
  <c r="F284" i="1"/>
  <c r="AJ284" i="1"/>
  <c r="F285" i="1"/>
  <c r="AJ285" i="1"/>
  <c r="F286" i="1"/>
  <c r="AJ286" i="1"/>
  <c r="F287" i="1"/>
  <c r="AJ287" i="1"/>
  <c r="F288" i="1"/>
  <c r="AJ288" i="1"/>
  <c r="F289" i="1"/>
  <c r="AJ289" i="1"/>
  <c r="F290" i="1"/>
  <c r="AJ290" i="1"/>
  <c r="F291" i="1"/>
  <c r="AJ291" i="1"/>
  <c r="F292" i="1"/>
  <c r="AJ292" i="1"/>
  <c r="F293" i="1"/>
  <c r="AJ293" i="1"/>
  <c r="F294" i="1"/>
  <c r="AJ294" i="1"/>
  <c r="F295" i="1"/>
  <c r="AJ295" i="1"/>
  <c r="F296" i="1"/>
  <c r="AJ296" i="1"/>
  <c r="F297" i="1"/>
  <c r="AJ297" i="1"/>
  <c r="F298" i="1"/>
  <c r="AJ298" i="1"/>
  <c r="F299" i="1"/>
  <c r="AJ299" i="1"/>
  <c r="F300" i="1"/>
  <c r="AJ300" i="1"/>
  <c r="F301" i="1"/>
  <c r="AJ301" i="1"/>
  <c r="F302" i="1"/>
  <c r="AJ302" i="1"/>
  <c r="F303" i="1"/>
  <c r="AJ303" i="1"/>
  <c r="F304" i="1"/>
  <c r="AJ304" i="1"/>
  <c r="F305" i="1"/>
  <c r="AJ305" i="1"/>
  <c r="F306" i="1"/>
  <c r="AJ306" i="1"/>
  <c r="F307" i="1"/>
  <c r="AJ307" i="1"/>
  <c r="F308" i="1"/>
  <c r="AJ308" i="1"/>
  <c r="F309" i="1"/>
  <c r="AJ309" i="1"/>
  <c r="F310" i="1"/>
  <c r="AJ310" i="1"/>
  <c r="F311" i="1"/>
  <c r="AJ311" i="1"/>
  <c r="F312" i="1"/>
  <c r="AJ312" i="1"/>
  <c r="F313" i="1"/>
  <c r="AJ313" i="1"/>
  <c r="F314" i="1"/>
  <c r="AJ314" i="1"/>
  <c r="F315" i="1"/>
  <c r="AJ315" i="1"/>
  <c r="F316" i="1"/>
  <c r="AJ316" i="1"/>
  <c r="F317" i="1"/>
  <c r="AJ317" i="1"/>
  <c r="F318" i="1"/>
  <c r="AJ318" i="1"/>
  <c r="F319" i="1"/>
  <c r="AJ319" i="1"/>
  <c r="F320" i="1"/>
  <c r="AJ320" i="1"/>
  <c r="F321" i="1"/>
  <c r="AJ321" i="1"/>
  <c r="F322" i="1"/>
  <c r="AJ322" i="1"/>
  <c r="F323" i="1"/>
  <c r="AJ323" i="1"/>
  <c r="F324" i="1"/>
  <c r="AJ324" i="1"/>
  <c r="F325" i="1"/>
  <c r="AJ325" i="1"/>
  <c r="F326" i="1"/>
  <c r="AJ326" i="1"/>
  <c r="F327" i="1"/>
  <c r="AJ327" i="1"/>
  <c r="F328" i="1"/>
  <c r="AJ328" i="1"/>
  <c r="F329" i="1"/>
  <c r="AJ329" i="1"/>
  <c r="F330" i="1"/>
  <c r="AJ330" i="1"/>
  <c r="F331" i="1"/>
  <c r="AJ331" i="1"/>
  <c r="F332" i="1"/>
  <c r="AJ332" i="1"/>
  <c r="F333" i="1"/>
  <c r="AJ333" i="1"/>
  <c r="F334" i="1"/>
  <c r="AJ334" i="1"/>
  <c r="F335" i="1"/>
  <c r="AJ335" i="1"/>
  <c r="F336" i="1"/>
  <c r="AJ336" i="1"/>
  <c r="F337" i="1"/>
  <c r="AJ337" i="1"/>
  <c r="F338" i="1"/>
  <c r="AJ338" i="1"/>
  <c r="F339" i="1"/>
  <c r="AJ339" i="1"/>
  <c r="F340" i="1"/>
  <c r="AJ340" i="1"/>
  <c r="F341" i="1"/>
  <c r="AJ341" i="1"/>
  <c r="F342" i="1"/>
  <c r="AJ342" i="1"/>
  <c r="F343" i="1"/>
  <c r="AJ343" i="1"/>
  <c r="F344" i="1"/>
  <c r="AJ344" i="1"/>
  <c r="F345" i="1"/>
  <c r="AJ345" i="1"/>
  <c r="F346" i="1"/>
  <c r="AJ346" i="1"/>
  <c r="F347" i="1"/>
  <c r="AJ347" i="1"/>
  <c r="F348" i="1"/>
  <c r="AJ348" i="1"/>
  <c r="F349" i="1"/>
  <c r="AJ349" i="1"/>
  <c r="F350" i="1"/>
  <c r="AJ350" i="1"/>
  <c r="F351" i="1"/>
  <c r="AJ351" i="1"/>
  <c r="F352" i="1"/>
  <c r="AJ352" i="1"/>
  <c r="F353" i="1"/>
  <c r="AJ353" i="1"/>
  <c r="F354" i="1"/>
  <c r="AJ354" i="1"/>
  <c r="F355" i="1"/>
  <c r="AJ355" i="1"/>
  <c r="F356" i="1"/>
  <c r="AJ356" i="1"/>
  <c r="F357" i="1"/>
  <c r="AJ357" i="1"/>
  <c r="F358" i="1"/>
  <c r="AJ358" i="1"/>
  <c r="F359" i="1"/>
  <c r="AJ359" i="1"/>
  <c r="F360" i="1"/>
  <c r="AJ360" i="1"/>
  <c r="F361" i="1"/>
  <c r="AJ361" i="1"/>
  <c r="F362" i="1"/>
  <c r="AJ362" i="1"/>
  <c r="F363" i="1"/>
  <c r="AJ363" i="1"/>
  <c r="F364" i="1"/>
  <c r="AJ364" i="1"/>
  <c r="F365" i="1"/>
  <c r="AJ365" i="1"/>
  <c r="F366" i="1"/>
  <c r="AJ366" i="1"/>
  <c r="F367" i="1"/>
  <c r="AJ367" i="1"/>
  <c r="F368" i="1"/>
  <c r="AJ368" i="1"/>
  <c r="F369" i="1"/>
  <c r="AJ369" i="1"/>
  <c r="F370" i="1"/>
  <c r="AJ370" i="1"/>
  <c r="F371" i="1"/>
  <c r="AJ371" i="1"/>
  <c r="F372" i="1"/>
  <c r="AJ372" i="1"/>
  <c r="F373" i="1"/>
  <c r="AJ373" i="1"/>
  <c r="F374" i="1"/>
  <c r="AJ374" i="1"/>
  <c r="F375" i="1"/>
  <c r="AJ375" i="1"/>
  <c r="F376" i="1"/>
  <c r="AJ376" i="1"/>
  <c r="F377" i="1"/>
  <c r="AJ377" i="1"/>
  <c r="F378" i="1"/>
  <c r="AJ378" i="1"/>
  <c r="F379" i="1"/>
  <c r="AJ379" i="1"/>
  <c r="F380" i="1"/>
  <c r="AJ380" i="1"/>
  <c r="F381" i="1"/>
  <c r="AJ381" i="1"/>
  <c r="F382" i="1"/>
  <c r="AJ382" i="1"/>
  <c r="F383" i="1"/>
  <c r="AJ383" i="1"/>
  <c r="F384" i="1"/>
  <c r="AJ384" i="1"/>
  <c r="F385" i="1"/>
  <c r="AJ385" i="1"/>
  <c r="F386" i="1"/>
  <c r="AJ386" i="1"/>
  <c r="F387" i="1"/>
  <c r="AJ387" i="1"/>
  <c r="F388" i="1"/>
  <c r="AJ388" i="1"/>
  <c r="F389" i="1"/>
  <c r="AJ389" i="1"/>
  <c r="F390" i="1"/>
  <c r="AJ390" i="1"/>
  <c r="F391" i="1"/>
  <c r="AJ391" i="1"/>
  <c r="F392" i="1"/>
  <c r="AJ392" i="1"/>
  <c r="F393" i="1"/>
  <c r="AJ393" i="1"/>
  <c r="F394" i="1"/>
  <c r="AJ394" i="1"/>
  <c r="F395" i="1"/>
  <c r="AJ395" i="1"/>
  <c r="F396" i="1"/>
  <c r="AJ396" i="1"/>
  <c r="F397" i="1"/>
  <c r="AJ397" i="1"/>
  <c r="F398" i="1"/>
  <c r="AJ398" i="1"/>
  <c r="F399" i="1"/>
  <c r="AJ399" i="1"/>
  <c r="F400" i="1"/>
  <c r="AJ400" i="1"/>
  <c r="F401" i="1"/>
  <c r="AJ401" i="1"/>
  <c r="F402" i="1"/>
  <c r="AJ402" i="1"/>
  <c r="F403" i="1"/>
  <c r="AJ403" i="1"/>
  <c r="F404" i="1"/>
  <c r="AJ404" i="1"/>
  <c r="F405" i="1"/>
  <c r="AJ405" i="1"/>
  <c r="F406" i="1"/>
  <c r="AJ406" i="1"/>
  <c r="F407" i="1"/>
  <c r="AJ407" i="1"/>
  <c r="F408" i="1"/>
  <c r="AJ408" i="1"/>
  <c r="F409" i="1"/>
  <c r="AJ409" i="1"/>
  <c r="F410" i="1"/>
  <c r="AJ410" i="1"/>
  <c r="F411" i="1"/>
  <c r="AJ411" i="1"/>
  <c r="F412" i="1"/>
  <c r="AJ412" i="1"/>
  <c r="F413" i="1"/>
  <c r="AJ413" i="1"/>
  <c r="F414" i="1"/>
  <c r="AJ414" i="1"/>
  <c r="F415" i="1"/>
  <c r="AJ415" i="1"/>
  <c r="F416" i="1"/>
  <c r="AJ416" i="1"/>
  <c r="F417" i="1"/>
  <c r="AJ417" i="1"/>
  <c r="F418" i="1"/>
  <c r="AJ418" i="1"/>
  <c r="F419" i="1"/>
  <c r="AJ419" i="1"/>
  <c r="F420" i="1"/>
  <c r="AJ420" i="1"/>
  <c r="F421" i="1"/>
  <c r="AJ421" i="1"/>
  <c r="F422" i="1"/>
  <c r="AJ422" i="1"/>
  <c r="F423" i="1"/>
  <c r="AJ423" i="1"/>
  <c r="F424" i="1"/>
  <c r="AJ424" i="1"/>
  <c r="F425" i="1"/>
  <c r="AJ425" i="1"/>
  <c r="F426" i="1"/>
  <c r="AJ426" i="1"/>
  <c r="F427" i="1"/>
  <c r="AJ427" i="1"/>
  <c r="F428" i="1"/>
  <c r="AJ428" i="1"/>
  <c r="F429" i="1"/>
  <c r="AJ429" i="1"/>
  <c r="F430" i="1"/>
  <c r="AJ430" i="1"/>
  <c r="F431" i="1"/>
  <c r="AJ431" i="1"/>
  <c r="F432" i="1"/>
  <c r="AJ432" i="1"/>
  <c r="F433" i="1"/>
  <c r="AJ433" i="1"/>
  <c r="F434" i="1"/>
  <c r="AJ434" i="1"/>
  <c r="F435" i="1"/>
  <c r="AJ435" i="1"/>
  <c r="F436" i="1"/>
  <c r="AJ436" i="1"/>
  <c r="F437" i="1"/>
  <c r="AJ437" i="1"/>
  <c r="F438" i="1"/>
  <c r="AJ438" i="1"/>
  <c r="F439" i="1"/>
  <c r="AJ439" i="1"/>
  <c r="F440" i="1"/>
  <c r="AJ440" i="1"/>
  <c r="F441" i="1"/>
  <c r="AJ441" i="1"/>
  <c r="F442" i="1"/>
  <c r="AJ442" i="1"/>
  <c r="F443" i="1"/>
  <c r="AJ443" i="1"/>
  <c r="F444" i="1"/>
  <c r="AJ444" i="1"/>
  <c r="F445" i="1"/>
  <c r="AJ445" i="1"/>
  <c r="F446" i="1"/>
  <c r="AJ446" i="1"/>
  <c r="F447" i="1"/>
  <c r="AJ447" i="1"/>
  <c r="F448" i="1"/>
  <c r="AJ448" i="1"/>
  <c r="F449" i="1"/>
  <c r="AJ449" i="1"/>
  <c r="F450" i="1"/>
  <c r="AJ450" i="1"/>
  <c r="F451" i="1"/>
  <c r="AJ451" i="1"/>
  <c r="F452" i="1"/>
  <c r="AJ452" i="1"/>
  <c r="F453" i="1"/>
  <c r="AJ453" i="1"/>
  <c r="F454" i="1"/>
  <c r="AJ454" i="1"/>
  <c r="F455" i="1"/>
  <c r="AJ455" i="1"/>
  <c r="F456" i="1"/>
  <c r="AJ456" i="1"/>
  <c r="F457" i="1"/>
  <c r="AJ457" i="1"/>
  <c r="F458" i="1"/>
  <c r="AJ458" i="1"/>
  <c r="F459" i="1"/>
  <c r="AJ459" i="1"/>
  <c r="F460" i="1"/>
  <c r="AJ460" i="1"/>
  <c r="F461" i="1"/>
  <c r="AJ461" i="1"/>
  <c r="F462" i="1"/>
  <c r="AJ462" i="1"/>
  <c r="F463" i="1"/>
  <c r="AJ463" i="1"/>
  <c r="F464" i="1"/>
  <c r="AJ464" i="1"/>
  <c r="F465" i="1"/>
  <c r="AJ465" i="1"/>
  <c r="F466" i="1"/>
  <c r="AJ466" i="1"/>
  <c r="F467" i="1"/>
  <c r="AJ467" i="1"/>
  <c r="F468" i="1"/>
  <c r="AJ468" i="1"/>
  <c r="F469" i="1"/>
  <c r="AJ469" i="1"/>
  <c r="F470" i="1"/>
  <c r="AJ470" i="1"/>
  <c r="F471" i="1"/>
  <c r="AJ471" i="1"/>
  <c r="F472" i="1"/>
  <c r="AJ472" i="1"/>
  <c r="F473" i="1"/>
  <c r="AJ473" i="1"/>
  <c r="F474" i="1"/>
  <c r="AJ474" i="1"/>
  <c r="F475" i="1"/>
  <c r="AJ475" i="1"/>
  <c r="F476" i="1"/>
  <c r="AJ476" i="1"/>
  <c r="F477" i="1"/>
  <c r="AJ477" i="1"/>
  <c r="F478" i="1"/>
  <c r="AJ478" i="1"/>
  <c r="F479" i="1"/>
  <c r="AJ479" i="1"/>
  <c r="F480" i="1"/>
  <c r="AJ480" i="1"/>
  <c r="F481" i="1"/>
  <c r="AJ481" i="1"/>
  <c r="F482" i="1"/>
  <c r="AJ482" i="1"/>
  <c r="F483" i="1"/>
  <c r="AJ483" i="1"/>
  <c r="F484" i="1"/>
  <c r="AJ484" i="1"/>
  <c r="F485" i="1"/>
  <c r="AJ485" i="1"/>
  <c r="F486" i="1"/>
  <c r="AJ486" i="1"/>
  <c r="F487" i="1"/>
  <c r="AJ487" i="1"/>
  <c r="F488" i="1"/>
  <c r="AJ488" i="1"/>
  <c r="F489" i="1"/>
  <c r="AJ489" i="1"/>
  <c r="F490" i="1"/>
  <c r="AJ490" i="1"/>
  <c r="F491" i="1"/>
  <c r="AJ491" i="1"/>
  <c r="F492" i="1"/>
  <c r="AJ492" i="1"/>
  <c r="F493" i="1"/>
  <c r="AJ493" i="1"/>
  <c r="F494" i="1"/>
  <c r="AJ494" i="1"/>
  <c r="F495" i="1"/>
  <c r="AJ495" i="1"/>
  <c r="F496" i="1"/>
  <c r="AJ496" i="1"/>
  <c r="F497" i="1"/>
  <c r="AJ497" i="1"/>
  <c r="F498" i="1"/>
  <c r="AJ498" i="1"/>
  <c r="F499" i="1"/>
  <c r="AJ499" i="1"/>
  <c r="F500" i="1"/>
  <c r="AJ500" i="1"/>
  <c r="F501" i="1"/>
  <c r="AJ501" i="1"/>
  <c r="F502" i="1"/>
  <c r="AJ502" i="1"/>
  <c r="F503" i="1"/>
  <c r="AJ503" i="1"/>
  <c r="F504" i="1"/>
  <c r="AJ504" i="1"/>
  <c r="F505" i="1"/>
  <c r="AJ505" i="1"/>
  <c r="F506" i="1"/>
  <c r="AJ506" i="1"/>
  <c r="F507" i="1"/>
  <c r="AJ507" i="1"/>
  <c r="F508" i="1"/>
  <c r="AJ508" i="1"/>
  <c r="F509" i="1"/>
  <c r="AJ509" i="1"/>
  <c r="F510" i="1"/>
  <c r="AJ510" i="1"/>
  <c r="F511" i="1"/>
  <c r="AJ511" i="1"/>
  <c r="F512" i="1"/>
  <c r="AJ512" i="1"/>
  <c r="F513" i="1"/>
  <c r="AJ513" i="1"/>
  <c r="F514" i="1"/>
  <c r="AJ514" i="1"/>
  <c r="F515" i="1"/>
  <c r="AJ515" i="1"/>
  <c r="F516" i="1"/>
  <c r="AJ516" i="1"/>
  <c r="F517" i="1"/>
  <c r="AJ517" i="1"/>
  <c r="F518" i="1"/>
  <c r="AJ518" i="1"/>
  <c r="F519" i="1"/>
  <c r="AJ519" i="1"/>
  <c r="F520" i="1"/>
  <c r="AJ520" i="1"/>
  <c r="F521" i="1"/>
  <c r="AJ521" i="1"/>
  <c r="F522" i="1"/>
  <c r="AJ522" i="1"/>
  <c r="F523" i="1"/>
  <c r="AJ523" i="1"/>
  <c r="F524" i="1"/>
  <c r="AJ524" i="1"/>
  <c r="F525" i="1"/>
  <c r="AJ525" i="1"/>
  <c r="F526" i="1"/>
  <c r="AJ526" i="1"/>
  <c r="F527" i="1"/>
  <c r="AJ527" i="1"/>
  <c r="F528" i="1"/>
  <c r="AJ528" i="1"/>
  <c r="F529" i="1"/>
  <c r="AJ529" i="1"/>
  <c r="F530" i="1"/>
  <c r="AJ530" i="1"/>
  <c r="F531" i="1"/>
  <c r="AJ531" i="1"/>
  <c r="F532" i="1"/>
  <c r="AJ532" i="1"/>
  <c r="F533" i="1"/>
  <c r="AJ533" i="1"/>
  <c r="F534" i="1"/>
  <c r="AJ534" i="1"/>
  <c r="F535" i="1"/>
  <c r="AJ535" i="1"/>
  <c r="F536" i="1"/>
  <c r="AJ536" i="1"/>
  <c r="F537" i="1"/>
  <c r="AJ537" i="1"/>
  <c r="F538" i="1"/>
  <c r="AJ538" i="1"/>
  <c r="F539" i="1"/>
  <c r="AJ539" i="1"/>
  <c r="F540" i="1"/>
  <c r="AJ540" i="1"/>
  <c r="F541" i="1"/>
  <c r="AJ541" i="1"/>
  <c r="F542" i="1"/>
  <c r="AJ542" i="1"/>
  <c r="F543" i="1"/>
  <c r="AJ543" i="1"/>
  <c r="F544" i="1"/>
  <c r="AJ544" i="1"/>
  <c r="F545" i="1"/>
  <c r="AJ545" i="1"/>
  <c r="F546" i="1"/>
  <c r="AJ546" i="1"/>
  <c r="F547" i="1"/>
  <c r="AJ547" i="1"/>
  <c r="F548" i="1"/>
  <c r="AJ548" i="1"/>
  <c r="F549" i="1"/>
  <c r="AJ549" i="1"/>
  <c r="F550" i="1"/>
  <c r="AJ550" i="1"/>
  <c r="F551" i="1"/>
  <c r="AJ551" i="1"/>
  <c r="F552" i="1"/>
  <c r="AJ552" i="1"/>
  <c r="F553" i="1"/>
  <c r="AJ553" i="1"/>
  <c r="F554" i="1"/>
  <c r="AJ554" i="1"/>
  <c r="F555" i="1"/>
  <c r="AJ555" i="1"/>
  <c r="F556" i="1"/>
  <c r="AJ556" i="1"/>
  <c r="F557" i="1"/>
  <c r="AJ557" i="1"/>
  <c r="F558" i="1"/>
  <c r="AJ558" i="1"/>
  <c r="F559" i="1"/>
  <c r="AJ559" i="1"/>
  <c r="F560" i="1"/>
  <c r="AJ560" i="1"/>
  <c r="F561" i="1"/>
  <c r="AJ561" i="1"/>
  <c r="F562" i="1"/>
  <c r="AJ562" i="1"/>
  <c r="F563" i="1"/>
  <c r="AJ563" i="1"/>
  <c r="F564" i="1"/>
  <c r="AJ564" i="1"/>
  <c r="F565" i="1"/>
  <c r="AJ565" i="1"/>
  <c r="F566" i="1"/>
  <c r="AJ566" i="1"/>
  <c r="F567" i="1"/>
  <c r="AJ567" i="1"/>
  <c r="F568" i="1"/>
  <c r="AJ568" i="1"/>
  <c r="F569" i="1"/>
  <c r="AJ569" i="1"/>
  <c r="F570" i="1"/>
  <c r="AJ570" i="1"/>
  <c r="F571" i="1"/>
  <c r="AJ571" i="1"/>
  <c r="F572" i="1"/>
  <c r="AJ572" i="1"/>
  <c r="F573" i="1"/>
  <c r="AJ573" i="1"/>
  <c r="F574" i="1"/>
  <c r="AJ574" i="1"/>
  <c r="F575" i="1"/>
  <c r="AJ575" i="1"/>
  <c r="F576" i="1"/>
  <c r="AJ576" i="1"/>
  <c r="F577" i="1"/>
  <c r="AJ577" i="1"/>
  <c r="F578" i="1"/>
  <c r="AJ578" i="1"/>
  <c r="F579" i="1"/>
  <c r="AJ579" i="1"/>
  <c r="F580" i="1"/>
  <c r="AJ580" i="1"/>
  <c r="F581" i="1"/>
  <c r="AJ581" i="1"/>
  <c r="F582" i="1"/>
  <c r="AJ582" i="1"/>
  <c r="F583" i="1"/>
  <c r="AJ583" i="1"/>
  <c r="F584" i="1"/>
  <c r="AJ584" i="1"/>
  <c r="F585" i="1"/>
  <c r="AJ585" i="1"/>
  <c r="F586" i="1"/>
  <c r="AJ586" i="1"/>
  <c r="F587" i="1"/>
  <c r="AJ587" i="1"/>
  <c r="F588" i="1"/>
  <c r="AJ588" i="1"/>
  <c r="F589" i="1"/>
  <c r="AJ589" i="1"/>
  <c r="F590" i="1"/>
  <c r="AJ590" i="1"/>
  <c r="F591" i="1"/>
  <c r="AJ591" i="1"/>
  <c r="F592" i="1"/>
  <c r="AJ592" i="1"/>
  <c r="F593" i="1"/>
  <c r="AJ593" i="1"/>
  <c r="F594" i="1"/>
  <c r="AJ594" i="1"/>
  <c r="F595" i="1"/>
  <c r="AJ595" i="1"/>
  <c r="F596" i="1"/>
  <c r="AJ596" i="1"/>
  <c r="F597" i="1"/>
  <c r="AJ597" i="1"/>
  <c r="F598" i="1"/>
  <c r="AJ598" i="1"/>
  <c r="F599" i="1"/>
  <c r="AJ599" i="1"/>
  <c r="F600" i="1"/>
  <c r="AJ600" i="1"/>
  <c r="F601" i="1"/>
  <c r="AJ601" i="1"/>
  <c r="F602" i="1"/>
  <c r="AJ602" i="1"/>
  <c r="F603" i="1"/>
  <c r="AJ603" i="1"/>
  <c r="F604" i="1"/>
  <c r="AJ604" i="1"/>
  <c r="F605" i="1"/>
  <c r="AJ605" i="1"/>
  <c r="F606" i="1"/>
  <c r="AJ606" i="1"/>
  <c r="F607" i="1"/>
  <c r="AJ607" i="1"/>
  <c r="F608" i="1"/>
  <c r="AJ608" i="1"/>
  <c r="F609" i="1"/>
  <c r="AJ609" i="1"/>
  <c r="F610" i="1"/>
  <c r="AJ610" i="1"/>
  <c r="F611" i="1"/>
  <c r="AJ611" i="1"/>
  <c r="F612" i="1"/>
  <c r="AJ612" i="1"/>
  <c r="F613" i="1"/>
  <c r="AJ613" i="1"/>
  <c r="F614" i="1"/>
  <c r="AJ614" i="1"/>
  <c r="F615" i="1"/>
  <c r="AJ615" i="1"/>
  <c r="F616" i="1"/>
  <c r="AJ616" i="1"/>
  <c r="F617" i="1"/>
  <c r="AJ617" i="1"/>
  <c r="F618" i="1"/>
  <c r="AJ618" i="1"/>
  <c r="F619" i="1"/>
  <c r="AJ619" i="1"/>
  <c r="F620" i="1"/>
  <c r="AJ620" i="1"/>
  <c r="F621" i="1"/>
  <c r="AJ621" i="1"/>
  <c r="F622" i="1"/>
  <c r="AJ622" i="1"/>
  <c r="F623" i="1"/>
  <c r="AJ623" i="1"/>
  <c r="F624" i="1"/>
  <c r="AJ624" i="1"/>
  <c r="F625" i="1"/>
  <c r="AJ625" i="1"/>
  <c r="F626" i="1"/>
  <c r="AJ626" i="1"/>
  <c r="F627" i="1"/>
  <c r="AJ627" i="1"/>
  <c r="F628" i="1"/>
  <c r="AJ628" i="1"/>
  <c r="F629" i="1"/>
  <c r="AJ629" i="1"/>
  <c r="F630" i="1"/>
  <c r="AJ630" i="1"/>
  <c r="F631" i="1"/>
  <c r="AJ631" i="1"/>
  <c r="F632" i="1"/>
  <c r="AJ632" i="1"/>
  <c r="F633" i="1"/>
  <c r="AJ633" i="1"/>
  <c r="F634" i="1"/>
  <c r="AJ634" i="1"/>
  <c r="F635" i="1"/>
  <c r="AJ635" i="1"/>
  <c r="F636" i="1"/>
  <c r="AJ636" i="1"/>
  <c r="F637" i="1"/>
  <c r="AJ637" i="1"/>
  <c r="F638" i="1"/>
  <c r="AJ638" i="1"/>
  <c r="F639" i="1"/>
  <c r="AJ639" i="1"/>
  <c r="F640" i="1"/>
  <c r="AJ640" i="1"/>
  <c r="F641" i="1"/>
  <c r="AJ641" i="1"/>
  <c r="F642" i="1"/>
  <c r="AJ642" i="1"/>
  <c r="F643" i="1"/>
  <c r="AJ643" i="1"/>
  <c r="F644" i="1"/>
  <c r="AJ644" i="1"/>
  <c r="F645" i="1"/>
  <c r="AJ645" i="1"/>
  <c r="F646" i="1"/>
  <c r="AJ646" i="1"/>
  <c r="F647" i="1"/>
  <c r="AJ647" i="1"/>
  <c r="F648" i="1"/>
  <c r="AJ648" i="1"/>
  <c r="F649" i="1"/>
  <c r="AJ649" i="1"/>
  <c r="F650" i="1"/>
  <c r="AJ650" i="1"/>
  <c r="F651" i="1"/>
  <c r="AJ651" i="1"/>
  <c r="F652" i="1"/>
  <c r="AJ652" i="1"/>
  <c r="F653" i="1"/>
  <c r="AJ653" i="1"/>
  <c r="F654" i="1"/>
  <c r="AJ654" i="1"/>
  <c r="F655" i="1"/>
  <c r="AJ655" i="1"/>
  <c r="F656" i="1"/>
  <c r="AJ656" i="1"/>
  <c r="F657" i="1"/>
  <c r="AJ657" i="1"/>
  <c r="F658" i="1"/>
  <c r="AJ658" i="1"/>
  <c r="F659" i="1"/>
  <c r="AJ659" i="1"/>
  <c r="F660" i="1"/>
  <c r="AJ660" i="1"/>
  <c r="F661" i="1"/>
  <c r="AJ661" i="1"/>
  <c r="F662" i="1"/>
  <c r="AJ662" i="1"/>
  <c r="F663" i="1"/>
  <c r="AJ663" i="1"/>
  <c r="F664" i="1"/>
  <c r="AJ664" i="1"/>
  <c r="F665" i="1"/>
  <c r="AJ665" i="1"/>
  <c r="F666" i="1"/>
  <c r="AJ666" i="1"/>
  <c r="F667" i="1"/>
  <c r="AJ667" i="1"/>
  <c r="F668" i="1"/>
  <c r="AJ668" i="1"/>
  <c r="F669" i="1"/>
  <c r="AJ669" i="1"/>
  <c r="F670" i="1"/>
  <c r="AJ670" i="1"/>
  <c r="F671" i="1"/>
  <c r="AJ671" i="1"/>
  <c r="F672" i="1"/>
  <c r="AJ672" i="1"/>
  <c r="F673" i="1"/>
  <c r="AJ673" i="1"/>
  <c r="F674" i="1"/>
  <c r="AJ674" i="1"/>
  <c r="F675" i="1"/>
  <c r="AJ675" i="1"/>
  <c r="F676" i="1"/>
  <c r="AJ676" i="1"/>
  <c r="F677" i="1"/>
  <c r="AJ677" i="1"/>
  <c r="F678" i="1"/>
  <c r="AJ678" i="1"/>
  <c r="F679" i="1"/>
  <c r="AJ679" i="1"/>
  <c r="F680" i="1"/>
  <c r="AJ680" i="1"/>
  <c r="F681" i="1"/>
  <c r="AJ681" i="1"/>
  <c r="F682" i="1"/>
  <c r="AJ682" i="1"/>
  <c r="F683" i="1"/>
  <c r="AJ683" i="1"/>
  <c r="F684" i="1"/>
  <c r="AJ684" i="1"/>
  <c r="F685" i="1"/>
  <c r="AJ685" i="1"/>
  <c r="F686" i="1"/>
  <c r="AJ686" i="1"/>
  <c r="F687" i="1"/>
  <c r="AJ687" i="1"/>
  <c r="F688" i="1"/>
  <c r="AJ688" i="1"/>
  <c r="F689" i="1"/>
  <c r="AJ689" i="1"/>
  <c r="F690" i="1"/>
  <c r="AJ690" i="1"/>
  <c r="F691" i="1"/>
  <c r="AJ691" i="1"/>
  <c r="F692" i="1"/>
  <c r="AJ692" i="1"/>
  <c r="F693" i="1"/>
  <c r="AJ693" i="1"/>
  <c r="F694" i="1"/>
  <c r="AJ694" i="1"/>
  <c r="F695" i="1"/>
  <c r="AJ695" i="1"/>
  <c r="F696" i="1"/>
  <c r="AJ696" i="1"/>
  <c r="F697" i="1"/>
  <c r="AJ697" i="1"/>
  <c r="F698" i="1"/>
  <c r="AJ698" i="1"/>
  <c r="F699" i="1"/>
  <c r="AJ699" i="1"/>
  <c r="F700" i="1"/>
  <c r="AJ700" i="1"/>
  <c r="F701" i="1"/>
  <c r="AJ701" i="1"/>
  <c r="F702" i="1"/>
  <c r="AJ702" i="1"/>
  <c r="F703" i="1"/>
  <c r="AJ703" i="1"/>
  <c r="F704" i="1"/>
  <c r="AJ704" i="1"/>
  <c r="F705" i="1"/>
  <c r="AJ705" i="1"/>
  <c r="F706" i="1"/>
  <c r="AJ706" i="1"/>
  <c r="F707" i="1"/>
  <c r="AJ707" i="1"/>
  <c r="F708" i="1"/>
  <c r="AJ708" i="1"/>
  <c r="F709" i="1"/>
  <c r="AJ709" i="1"/>
  <c r="F710" i="1"/>
  <c r="AJ710" i="1"/>
  <c r="F711" i="1"/>
  <c r="AJ711" i="1"/>
  <c r="F712" i="1"/>
  <c r="AJ712" i="1"/>
  <c r="F713" i="1"/>
  <c r="AJ713" i="1"/>
  <c r="F714" i="1"/>
  <c r="AJ714" i="1"/>
  <c r="F715" i="1"/>
  <c r="AJ715" i="1"/>
  <c r="F716" i="1"/>
  <c r="AJ716" i="1"/>
  <c r="F717" i="1"/>
  <c r="AJ717" i="1"/>
  <c r="F718" i="1"/>
  <c r="AJ718" i="1"/>
  <c r="F719" i="1"/>
  <c r="AJ719" i="1"/>
  <c r="F720" i="1"/>
  <c r="AJ720" i="1"/>
  <c r="F721" i="1"/>
  <c r="AJ721" i="1"/>
  <c r="F722" i="1"/>
  <c r="AJ722" i="1"/>
  <c r="F723" i="1"/>
  <c r="AJ723" i="1"/>
  <c r="F724" i="1"/>
  <c r="AJ724" i="1"/>
  <c r="F725" i="1"/>
  <c r="AJ725" i="1"/>
  <c r="F726" i="1"/>
  <c r="AJ726" i="1"/>
  <c r="F727" i="1"/>
  <c r="AJ727" i="1"/>
  <c r="F728" i="1"/>
  <c r="AJ728" i="1"/>
  <c r="F729" i="1"/>
  <c r="AJ729" i="1"/>
  <c r="F730" i="1"/>
  <c r="AJ730" i="1"/>
  <c r="F731" i="1"/>
  <c r="AJ731" i="1"/>
  <c r="F732" i="1"/>
  <c r="AJ732" i="1"/>
  <c r="F733" i="1"/>
  <c r="AJ733" i="1"/>
  <c r="F734" i="1"/>
  <c r="AJ734" i="1"/>
  <c r="F735" i="1"/>
  <c r="AJ735" i="1"/>
  <c r="F736" i="1"/>
  <c r="AJ736" i="1"/>
  <c r="F737" i="1"/>
  <c r="AJ737" i="1"/>
  <c r="F738" i="1"/>
  <c r="AJ738" i="1"/>
  <c r="F739" i="1"/>
  <c r="AJ739" i="1"/>
  <c r="F740" i="1"/>
  <c r="AJ740" i="1"/>
  <c r="F741" i="1"/>
  <c r="AJ741" i="1"/>
  <c r="F742" i="1"/>
  <c r="AJ742" i="1"/>
  <c r="F743" i="1"/>
  <c r="AJ743" i="1"/>
  <c r="F744" i="1"/>
  <c r="AJ744" i="1"/>
  <c r="F745" i="1"/>
  <c r="AJ745" i="1"/>
  <c r="F746" i="1"/>
  <c r="AJ746" i="1"/>
  <c r="F747" i="1"/>
  <c r="AJ747" i="1"/>
  <c r="F748" i="1"/>
  <c r="AJ748" i="1"/>
  <c r="F749" i="1"/>
  <c r="AJ749" i="1"/>
  <c r="F750" i="1"/>
  <c r="AJ750" i="1"/>
  <c r="F751" i="1"/>
  <c r="AJ751" i="1"/>
  <c r="F752" i="1"/>
  <c r="AJ752" i="1"/>
  <c r="F753" i="1"/>
  <c r="AJ753" i="1"/>
  <c r="F754" i="1"/>
  <c r="AJ754" i="1"/>
  <c r="F755" i="1"/>
  <c r="AJ755" i="1"/>
  <c r="F756" i="1"/>
  <c r="AJ756" i="1"/>
  <c r="F757" i="1"/>
  <c r="AJ757" i="1"/>
  <c r="F758" i="1"/>
  <c r="AJ758" i="1"/>
  <c r="F759" i="1"/>
  <c r="AJ759" i="1"/>
  <c r="F760" i="1"/>
  <c r="AJ760" i="1"/>
  <c r="F761" i="1"/>
  <c r="AJ761" i="1"/>
  <c r="F762" i="1"/>
  <c r="AJ762" i="1"/>
  <c r="F763" i="1"/>
  <c r="AJ763" i="1"/>
  <c r="F764" i="1"/>
  <c r="AJ764" i="1"/>
  <c r="F765" i="1"/>
  <c r="AJ765" i="1"/>
  <c r="F766" i="1"/>
  <c r="AJ766" i="1"/>
  <c r="F767" i="1"/>
  <c r="AJ767" i="1"/>
  <c r="F768" i="1"/>
  <c r="AJ768" i="1"/>
  <c r="F769" i="1"/>
  <c r="AJ769" i="1"/>
  <c r="F770" i="1"/>
  <c r="AJ770" i="1"/>
  <c r="F771" i="1"/>
  <c r="AJ771" i="1"/>
  <c r="F772" i="1"/>
  <c r="AJ772" i="1"/>
  <c r="F773" i="1"/>
  <c r="AJ773" i="1"/>
  <c r="F774" i="1"/>
  <c r="AJ774" i="1"/>
  <c r="F775" i="1"/>
  <c r="AJ775" i="1"/>
  <c r="F776" i="1"/>
  <c r="AJ776" i="1"/>
  <c r="F777" i="1"/>
  <c r="AJ777" i="1"/>
  <c r="F778" i="1"/>
  <c r="AJ778" i="1"/>
  <c r="F779" i="1"/>
  <c r="AJ779" i="1"/>
  <c r="F780" i="1"/>
  <c r="AJ780" i="1"/>
  <c r="F781" i="1"/>
  <c r="AJ781" i="1"/>
  <c r="F782" i="1"/>
  <c r="AJ782" i="1"/>
  <c r="F783" i="1"/>
  <c r="AJ783" i="1"/>
  <c r="F784" i="1"/>
  <c r="AJ784" i="1"/>
  <c r="F785" i="1"/>
  <c r="AJ785" i="1"/>
  <c r="F786" i="1"/>
  <c r="AJ786" i="1"/>
  <c r="F787" i="1"/>
  <c r="AJ787" i="1"/>
  <c r="F788" i="1"/>
  <c r="AJ788" i="1"/>
  <c r="F789" i="1"/>
  <c r="AJ789" i="1"/>
  <c r="F790" i="1"/>
  <c r="AJ790" i="1"/>
  <c r="F791" i="1"/>
  <c r="AJ791" i="1"/>
  <c r="F792" i="1"/>
  <c r="AJ792" i="1"/>
  <c r="F793" i="1"/>
  <c r="AJ793" i="1"/>
  <c r="F794" i="1"/>
  <c r="AJ794" i="1"/>
  <c r="F795" i="1"/>
  <c r="AJ795" i="1"/>
  <c r="F796" i="1"/>
  <c r="AJ796" i="1"/>
  <c r="F797" i="1"/>
  <c r="AJ797" i="1"/>
  <c r="F798" i="1"/>
  <c r="AJ798" i="1"/>
  <c r="F799" i="1"/>
  <c r="AJ799" i="1"/>
  <c r="F800" i="1"/>
  <c r="AJ800" i="1"/>
  <c r="F801" i="1"/>
  <c r="AJ801" i="1"/>
  <c r="F802" i="1"/>
  <c r="AJ802" i="1"/>
  <c r="F803" i="1"/>
  <c r="AJ803" i="1"/>
  <c r="F804" i="1"/>
  <c r="AJ804" i="1"/>
  <c r="F805" i="1"/>
  <c r="AJ805" i="1"/>
  <c r="F806" i="1"/>
  <c r="AJ806" i="1"/>
  <c r="F807" i="1"/>
  <c r="AJ807" i="1"/>
  <c r="F808" i="1"/>
  <c r="AJ808" i="1"/>
  <c r="F809" i="1"/>
  <c r="AJ809" i="1"/>
  <c r="F810" i="1"/>
  <c r="AJ810" i="1"/>
  <c r="F811" i="1"/>
  <c r="AJ811" i="1"/>
  <c r="F812" i="1"/>
  <c r="AJ812" i="1"/>
  <c r="F813" i="1"/>
  <c r="AJ813" i="1"/>
  <c r="F814" i="1"/>
  <c r="AJ814" i="1"/>
  <c r="F815" i="1"/>
  <c r="AJ815" i="1"/>
  <c r="F816" i="1"/>
  <c r="AJ816" i="1"/>
  <c r="F817" i="1"/>
  <c r="AJ817" i="1"/>
  <c r="F818" i="1"/>
  <c r="AJ818" i="1"/>
  <c r="F819" i="1"/>
  <c r="AJ819" i="1"/>
  <c r="F820" i="1"/>
  <c r="AJ820" i="1"/>
  <c r="F821" i="1"/>
  <c r="AJ821" i="1"/>
  <c r="F822" i="1"/>
  <c r="AJ822" i="1"/>
  <c r="F823" i="1"/>
  <c r="AJ823" i="1"/>
  <c r="F824" i="1"/>
  <c r="AJ824" i="1"/>
  <c r="F825" i="1"/>
  <c r="AJ825" i="1"/>
  <c r="F826" i="1"/>
  <c r="AJ826" i="1"/>
  <c r="F827" i="1"/>
  <c r="AJ827" i="1"/>
  <c r="F828" i="1"/>
  <c r="AJ828" i="1"/>
  <c r="F829" i="1"/>
  <c r="AJ829" i="1"/>
  <c r="F830" i="1"/>
  <c r="AJ830" i="1"/>
  <c r="F831" i="1"/>
  <c r="AJ831" i="1"/>
  <c r="F832" i="1"/>
  <c r="AJ832" i="1"/>
  <c r="F833" i="1"/>
  <c r="AJ833" i="1"/>
  <c r="F834" i="1"/>
  <c r="AJ834" i="1"/>
  <c r="F835" i="1"/>
  <c r="AJ835" i="1"/>
  <c r="F836" i="1"/>
  <c r="AJ836" i="1"/>
  <c r="F837" i="1"/>
  <c r="AJ837" i="1"/>
  <c r="F838" i="1"/>
  <c r="AJ838" i="1"/>
  <c r="F839" i="1"/>
  <c r="AJ839" i="1"/>
  <c r="F840" i="1"/>
  <c r="AJ840" i="1"/>
  <c r="F841" i="1"/>
  <c r="AJ841" i="1"/>
  <c r="F842" i="1"/>
  <c r="AJ842" i="1"/>
  <c r="F843" i="1"/>
  <c r="AJ843" i="1"/>
  <c r="F844" i="1"/>
  <c r="AJ844" i="1"/>
  <c r="F845" i="1"/>
  <c r="AJ845" i="1"/>
  <c r="F846" i="1"/>
  <c r="AJ846" i="1"/>
  <c r="F847" i="1"/>
  <c r="AJ847" i="1"/>
  <c r="F848" i="1"/>
  <c r="AJ848" i="1"/>
  <c r="F849" i="1"/>
  <c r="AJ849" i="1"/>
  <c r="F850" i="1"/>
  <c r="AJ850" i="1"/>
  <c r="F851" i="1"/>
  <c r="AJ851" i="1"/>
  <c r="F852" i="1"/>
  <c r="AJ852" i="1"/>
  <c r="F853" i="1"/>
  <c r="AJ853" i="1"/>
  <c r="F854" i="1"/>
  <c r="AJ854" i="1"/>
  <c r="F855" i="1"/>
  <c r="AJ855" i="1"/>
  <c r="F856" i="1"/>
  <c r="AJ856" i="1"/>
  <c r="F857" i="1"/>
  <c r="AJ857" i="1"/>
  <c r="F858" i="1"/>
  <c r="AJ858" i="1"/>
  <c r="F859" i="1"/>
  <c r="AJ859" i="1"/>
  <c r="F860" i="1"/>
  <c r="AJ860" i="1"/>
  <c r="F861" i="1"/>
  <c r="AJ861" i="1"/>
  <c r="F862" i="1"/>
  <c r="AJ862" i="1"/>
  <c r="F863" i="1"/>
  <c r="AJ863" i="1"/>
  <c r="F864" i="1"/>
  <c r="AJ864" i="1"/>
  <c r="F865" i="1"/>
  <c r="AJ865" i="1"/>
  <c r="F866" i="1"/>
  <c r="AJ866" i="1"/>
  <c r="F867" i="1"/>
  <c r="AJ867" i="1"/>
  <c r="F868" i="1"/>
  <c r="AJ868" i="1"/>
  <c r="F869" i="1"/>
  <c r="AJ869" i="1"/>
  <c r="F870" i="1"/>
  <c r="AJ870" i="1"/>
  <c r="F871" i="1"/>
  <c r="AJ871" i="1"/>
  <c r="F872" i="1"/>
  <c r="AJ872" i="1"/>
  <c r="F873" i="1"/>
  <c r="AJ873" i="1"/>
  <c r="F874" i="1"/>
  <c r="AJ874" i="1"/>
  <c r="F875" i="1"/>
  <c r="AJ875" i="1"/>
  <c r="F876" i="1"/>
  <c r="AJ876" i="1"/>
  <c r="F877" i="1"/>
  <c r="AJ877" i="1"/>
  <c r="F878" i="1"/>
  <c r="AJ878" i="1"/>
  <c r="F879" i="1"/>
  <c r="AJ879" i="1"/>
  <c r="F880" i="1"/>
  <c r="AJ880" i="1"/>
  <c r="F881" i="1"/>
  <c r="AJ881" i="1"/>
  <c r="F882" i="1"/>
  <c r="AJ882" i="1"/>
  <c r="F883" i="1"/>
  <c r="AJ883" i="1"/>
  <c r="F884" i="1"/>
  <c r="AJ884" i="1"/>
  <c r="F885" i="1"/>
  <c r="AJ885" i="1"/>
  <c r="F886" i="1"/>
  <c r="AJ886" i="1"/>
  <c r="F887" i="1"/>
  <c r="AJ887" i="1"/>
  <c r="F888" i="1"/>
  <c r="AJ888" i="1"/>
  <c r="F889" i="1"/>
  <c r="AJ889" i="1"/>
  <c r="F890" i="1"/>
  <c r="AJ890" i="1"/>
  <c r="F891" i="1"/>
  <c r="AJ891" i="1"/>
  <c r="F892" i="1"/>
  <c r="AJ892" i="1"/>
  <c r="F893" i="1"/>
  <c r="AJ893" i="1"/>
  <c r="F894" i="1"/>
  <c r="AJ894" i="1"/>
  <c r="F895" i="1"/>
  <c r="AJ895" i="1"/>
  <c r="F896" i="1"/>
  <c r="AJ896" i="1"/>
  <c r="F897" i="1"/>
  <c r="AJ897" i="1"/>
  <c r="F898" i="1"/>
  <c r="AJ898" i="1"/>
  <c r="F899" i="1"/>
  <c r="AJ899" i="1"/>
  <c r="F900" i="1"/>
  <c r="AJ900" i="1"/>
  <c r="F901" i="1"/>
  <c r="AJ901" i="1"/>
  <c r="F902" i="1"/>
  <c r="AJ902" i="1"/>
  <c r="F903" i="1"/>
  <c r="AJ903" i="1"/>
  <c r="F904" i="1"/>
  <c r="AJ904" i="1"/>
  <c r="F905" i="1"/>
  <c r="AJ905" i="1"/>
  <c r="F906" i="1"/>
  <c r="AJ906" i="1"/>
  <c r="F907" i="1"/>
  <c r="AJ907" i="1"/>
  <c r="F908" i="1"/>
  <c r="AJ908" i="1"/>
  <c r="F909" i="1"/>
  <c r="AJ909" i="1"/>
  <c r="F910" i="1"/>
  <c r="AJ910" i="1"/>
  <c r="F911" i="1"/>
  <c r="AJ911" i="1"/>
  <c r="F912" i="1"/>
  <c r="AJ912" i="1"/>
  <c r="F913" i="1"/>
  <c r="AJ913" i="1"/>
  <c r="F914" i="1"/>
  <c r="AJ914" i="1"/>
  <c r="F915" i="1"/>
  <c r="AJ915" i="1"/>
  <c r="F916" i="1"/>
  <c r="AJ916" i="1"/>
  <c r="F917" i="1"/>
  <c r="AJ917" i="1"/>
  <c r="F918" i="1"/>
  <c r="AJ918" i="1"/>
  <c r="F919" i="1"/>
  <c r="AJ919" i="1"/>
  <c r="F920" i="1"/>
  <c r="AJ920" i="1"/>
  <c r="F921" i="1"/>
  <c r="AJ921" i="1"/>
  <c r="F922" i="1"/>
  <c r="AJ922" i="1"/>
  <c r="F923" i="1"/>
  <c r="AJ923" i="1"/>
  <c r="F924" i="1"/>
  <c r="AJ924" i="1"/>
  <c r="F925" i="1"/>
  <c r="AJ925" i="1"/>
  <c r="F926" i="1"/>
  <c r="AJ926" i="1"/>
  <c r="F927" i="1"/>
  <c r="AJ927" i="1"/>
  <c r="F928" i="1"/>
  <c r="AJ928" i="1"/>
  <c r="F929" i="1"/>
  <c r="AJ929" i="1"/>
  <c r="F930" i="1"/>
  <c r="AJ930" i="1"/>
  <c r="F931" i="1"/>
  <c r="AJ931" i="1"/>
  <c r="F932" i="1"/>
  <c r="AJ932" i="1"/>
  <c r="F933" i="1"/>
  <c r="AJ933" i="1"/>
  <c r="F934" i="1"/>
  <c r="AJ934" i="1"/>
  <c r="F935" i="1"/>
  <c r="AJ935" i="1"/>
  <c r="F936" i="1"/>
  <c r="AJ936" i="1"/>
  <c r="F937" i="1"/>
  <c r="AJ937" i="1"/>
  <c r="F938" i="1"/>
  <c r="AJ938" i="1"/>
  <c r="F939" i="1"/>
  <c r="AJ939" i="1"/>
  <c r="F940" i="1"/>
  <c r="AJ940" i="1"/>
  <c r="F941" i="1"/>
  <c r="AJ941" i="1"/>
  <c r="F942" i="1"/>
  <c r="AJ942" i="1"/>
  <c r="F943" i="1"/>
  <c r="AJ943" i="1"/>
  <c r="F944" i="1"/>
  <c r="AJ944" i="1"/>
  <c r="F945" i="1"/>
  <c r="AJ945" i="1"/>
  <c r="F946" i="1"/>
  <c r="AJ946" i="1"/>
  <c r="F947" i="1"/>
  <c r="AJ947" i="1"/>
  <c r="F948" i="1"/>
  <c r="AJ948" i="1"/>
  <c r="F949" i="1"/>
  <c r="AJ949" i="1"/>
  <c r="F950" i="1"/>
  <c r="AJ950" i="1"/>
  <c r="F951" i="1"/>
  <c r="AJ951" i="1"/>
  <c r="F952" i="1"/>
  <c r="AJ952" i="1"/>
  <c r="F953" i="1"/>
  <c r="AJ953" i="1"/>
  <c r="F954" i="1"/>
  <c r="AJ954" i="1"/>
  <c r="F955" i="1"/>
  <c r="AJ955" i="1"/>
  <c r="F956" i="1"/>
  <c r="AJ956" i="1"/>
  <c r="F957" i="1"/>
  <c r="AJ957" i="1"/>
  <c r="F958" i="1"/>
  <c r="AJ958" i="1"/>
  <c r="F959" i="1"/>
  <c r="AJ959" i="1"/>
  <c r="F960" i="1"/>
  <c r="AJ960" i="1"/>
  <c r="F961" i="1"/>
  <c r="AJ961" i="1"/>
  <c r="F962" i="1"/>
  <c r="AJ962" i="1"/>
  <c r="F963" i="1"/>
  <c r="AJ963" i="1"/>
  <c r="F964" i="1"/>
  <c r="AJ964" i="1"/>
  <c r="F965" i="1"/>
  <c r="AJ965" i="1"/>
  <c r="F966" i="1"/>
  <c r="AJ966" i="1"/>
  <c r="F967" i="1"/>
  <c r="AJ967" i="1"/>
  <c r="F968" i="1"/>
  <c r="AJ968" i="1"/>
  <c r="F969" i="1"/>
  <c r="AJ969" i="1"/>
  <c r="F970" i="1"/>
  <c r="AJ970" i="1"/>
  <c r="F971" i="1"/>
  <c r="AJ971" i="1"/>
  <c r="F972" i="1"/>
  <c r="AJ972" i="1"/>
  <c r="F973" i="1"/>
  <c r="AJ973" i="1"/>
  <c r="F974" i="1"/>
  <c r="AJ974" i="1"/>
  <c r="F975" i="1"/>
  <c r="AJ975" i="1"/>
  <c r="F976" i="1"/>
  <c r="AJ976" i="1"/>
  <c r="F977" i="1"/>
  <c r="AJ977" i="1"/>
  <c r="F978" i="1"/>
  <c r="AJ978" i="1"/>
  <c r="F979" i="1"/>
  <c r="AJ979" i="1"/>
  <c r="F980" i="1"/>
  <c r="AJ980" i="1"/>
  <c r="F981" i="1"/>
  <c r="AJ981" i="1"/>
  <c r="F982" i="1"/>
  <c r="AJ982" i="1"/>
  <c r="F983" i="1"/>
  <c r="AJ983" i="1"/>
  <c r="F984" i="1"/>
  <c r="AJ984" i="1"/>
  <c r="F985" i="1"/>
  <c r="AJ985" i="1"/>
  <c r="F986" i="1"/>
  <c r="AJ986" i="1"/>
  <c r="F987" i="1"/>
  <c r="AJ987" i="1"/>
  <c r="F988" i="1"/>
  <c r="AJ988" i="1"/>
  <c r="F989" i="1"/>
  <c r="AJ989" i="1"/>
  <c r="F990" i="1"/>
  <c r="AJ990" i="1"/>
  <c r="F991" i="1"/>
  <c r="AJ991" i="1"/>
  <c r="F992" i="1"/>
  <c r="AJ992" i="1"/>
  <c r="F993" i="1"/>
  <c r="AJ993" i="1"/>
  <c r="F994" i="1"/>
  <c r="AJ994" i="1"/>
  <c r="F995" i="1"/>
  <c r="AJ995" i="1"/>
  <c r="F996" i="1"/>
  <c r="AJ996" i="1"/>
  <c r="F997" i="1"/>
  <c r="AJ997" i="1"/>
  <c r="F998" i="1"/>
  <c r="AJ998" i="1"/>
  <c r="F999" i="1"/>
  <c r="AJ999" i="1"/>
  <c r="F1000" i="1"/>
  <c r="AJ1000" i="1"/>
  <c r="F1001" i="1"/>
  <c r="AJ1001" i="1"/>
  <c r="F1002" i="1"/>
  <c r="AJ1002" i="1"/>
  <c r="F1003" i="1"/>
  <c r="AJ1003" i="1"/>
  <c r="F1004" i="1"/>
  <c r="AJ1004" i="1"/>
  <c r="F1005" i="1"/>
  <c r="AJ1005" i="1"/>
  <c r="F1006" i="1"/>
  <c r="AJ1006" i="1"/>
  <c r="F1007" i="1"/>
  <c r="AJ1007" i="1"/>
  <c r="F1008" i="1"/>
  <c r="AJ1008" i="1"/>
  <c r="F1009" i="1"/>
  <c r="AJ1009" i="1"/>
  <c r="F1010" i="1"/>
  <c r="AJ1010" i="1"/>
  <c r="F1011" i="1"/>
  <c r="AJ1011" i="1"/>
  <c r="F1012" i="1"/>
  <c r="AJ1012" i="1"/>
  <c r="F1013" i="1"/>
  <c r="AJ1013" i="1"/>
  <c r="F1014" i="1"/>
  <c r="AJ1014" i="1"/>
  <c r="F1015" i="1"/>
  <c r="AJ1015" i="1"/>
  <c r="F1016" i="1"/>
  <c r="AJ1016" i="1"/>
  <c r="F1017" i="1"/>
  <c r="AJ1017" i="1"/>
  <c r="F1018" i="1"/>
  <c r="AJ1018" i="1"/>
  <c r="F1019" i="1"/>
  <c r="AJ1019" i="1"/>
  <c r="F1020" i="1"/>
  <c r="AJ1020" i="1"/>
  <c r="F1021" i="1"/>
  <c r="AJ1021" i="1"/>
  <c r="F1022" i="1"/>
  <c r="AJ1022" i="1"/>
  <c r="F1023" i="1"/>
  <c r="AJ1023" i="1"/>
  <c r="F124" i="1"/>
  <c r="AJ124" i="1"/>
  <c r="F125" i="1"/>
  <c r="AJ125" i="1"/>
  <c r="F126" i="1"/>
  <c r="AJ126" i="1"/>
  <c r="F127" i="1"/>
  <c r="AJ127" i="1"/>
  <c r="F128" i="1"/>
  <c r="AJ128" i="1"/>
  <c r="F129" i="1"/>
  <c r="AJ129" i="1"/>
  <c r="F130" i="1"/>
  <c r="AJ130" i="1"/>
  <c r="F131" i="1"/>
  <c r="AJ131" i="1"/>
  <c r="F132" i="1"/>
  <c r="AJ132" i="1"/>
  <c r="F133" i="1"/>
  <c r="AJ133" i="1"/>
  <c r="F134" i="1"/>
  <c r="AJ134" i="1"/>
  <c r="F135" i="1"/>
  <c r="AJ135" i="1"/>
  <c r="F136" i="1"/>
  <c r="AJ136" i="1"/>
  <c r="F137" i="1"/>
  <c r="AJ137" i="1"/>
  <c r="F138" i="1"/>
  <c r="AJ138" i="1"/>
  <c r="F139" i="1"/>
  <c r="AJ139" i="1"/>
  <c r="F140" i="1"/>
  <c r="AJ140" i="1"/>
  <c r="F141" i="1"/>
  <c r="AJ141" i="1"/>
  <c r="F142" i="1"/>
  <c r="AJ142" i="1"/>
  <c r="F143" i="1"/>
  <c r="AJ143" i="1"/>
  <c r="F144" i="1"/>
  <c r="AJ144" i="1"/>
  <c r="F145" i="1"/>
  <c r="AJ145" i="1"/>
  <c r="F146" i="1"/>
  <c r="AJ146" i="1"/>
  <c r="F147" i="1"/>
  <c r="AJ147" i="1"/>
  <c r="F148" i="1"/>
  <c r="AJ148" i="1"/>
  <c r="F149" i="1"/>
  <c r="AJ149" i="1"/>
  <c r="F150" i="1"/>
  <c r="AJ150" i="1"/>
  <c r="F151" i="1"/>
  <c r="AJ151" i="1"/>
  <c r="F152" i="1"/>
  <c r="AJ152" i="1"/>
  <c r="F153" i="1"/>
  <c r="AJ153" i="1"/>
  <c r="F154" i="1"/>
  <c r="AJ154" i="1"/>
  <c r="F155" i="1"/>
  <c r="AJ155" i="1"/>
  <c r="F156" i="1"/>
  <c r="AJ156" i="1"/>
  <c r="F157" i="1"/>
  <c r="AJ157" i="1"/>
  <c r="F158" i="1"/>
  <c r="AJ158" i="1"/>
  <c r="F159" i="1"/>
  <c r="AJ159" i="1"/>
  <c r="F160" i="1"/>
  <c r="AJ160" i="1"/>
  <c r="F161" i="1"/>
  <c r="AJ161" i="1"/>
  <c r="F162" i="1"/>
  <c r="AJ162" i="1"/>
  <c r="F163" i="1"/>
  <c r="AJ163" i="1"/>
  <c r="F164" i="1"/>
  <c r="AJ164" i="1"/>
  <c r="F165" i="1"/>
  <c r="AJ165" i="1"/>
  <c r="F166" i="1"/>
  <c r="AJ166" i="1"/>
  <c r="F167" i="1"/>
  <c r="AJ167" i="1"/>
  <c r="F168" i="1"/>
  <c r="AJ168" i="1"/>
  <c r="F169" i="1"/>
  <c r="AJ169" i="1"/>
  <c r="F170" i="1"/>
  <c r="AJ170" i="1"/>
  <c r="F171" i="1"/>
  <c r="AJ171" i="1"/>
  <c r="F172" i="1"/>
  <c r="AJ172" i="1"/>
  <c r="F173" i="1"/>
  <c r="AJ173" i="1"/>
  <c r="F174" i="1"/>
  <c r="AJ174" i="1"/>
  <c r="F175" i="1"/>
  <c r="AJ175" i="1"/>
  <c r="F176" i="1"/>
  <c r="AJ176" i="1"/>
  <c r="F177" i="1"/>
  <c r="AJ177" i="1"/>
  <c r="F178" i="1"/>
  <c r="AJ178" i="1"/>
  <c r="F179" i="1"/>
  <c r="AJ179" i="1"/>
  <c r="F180" i="1"/>
  <c r="AJ180" i="1"/>
  <c r="F181" i="1"/>
  <c r="AJ181" i="1"/>
  <c r="F182" i="1"/>
  <c r="AJ182" i="1"/>
  <c r="F183" i="1"/>
  <c r="AJ183" i="1"/>
  <c r="F184" i="1"/>
  <c r="AJ184" i="1"/>
  <c r="F185" i="1"/>
  <c r="AJ185" i="1"/>
  <c r="F186" i="1"/>
  <c r="AJ186" i="1"/>
  <c r="F187" i="1"/>
  <c r="AJ187" i="1"/>
  <c r="F188" i="1"/>
  <c r="AJ188" i="1"/>
  <c r="F189" i="1"/>
  <c r="AJ189" i="1"/>
  <c r="F190" i="1"/>
  <c r="AJ190" i="1"/>
  <c r="F191" i="1"/>
  <c r="AJ191" i="1"/>
  <c r="F192" i="1"/>
  <c r="AJ192" i="1"/>
  <c r="F193" i="1"/>
  <c r="AJ193" i="1"/>
  <c r="F194" i="1"/>
  <c r="AJ194" i="1"/>
  <c r="F195" i="1"/>
  <c r="AJ195" i="1"/>
  <c r="F196" i="1"/>
  <c r="AJ196" i="1"/>
  <c r="F197" i="1"/>
  <c r="AJ197" i="1"/>
  <c r="F198" i="1"/>
  <c r="AJ198" i="1"/>
  <c r="F199" i="1"/>
  <c r="AJ199" i="1"/>
  <c r="F200" i="1"/>
  <c r="AJ200" i="1"/>
  <c r="F201" i="1"/>
  <c r="AJ201" i="1"/>
  <c r="F202" i="1"/>
  <c r="AJ202" i="1"/>
  <c r="F203" i="1"/>
  <c r="AJ203" i="1"/>
  <c r="F204" i="1"/>
  <c r="AJ204" i="1"/>
  <c r="F205" i="1"/>
  <c r="AJ205" i="1"/>
  <c r="F206" i="1"/>
  <c r="AJ206" i="1"/>
  <c r="F207" i="1"/>
  <c r="AJ207" i="1"/>
  <c r="F208" i="1"/>
  <c r="AJ208" i="1"/>
  <c r="F209" i="1"/>
  <c r="AJ209" i="1"/>
  <c r="F210" i="1"/>
  <c r="AJ210" i="1"/>
  <c r="AA13" i="9"/>
  <c r="BN858" i="1" l="1"/>
  <c r="BN341" i="1"/>
  <c r="BK341" i="1" s="1" a="1"/>
  <c r="BK341" i="1" s="1"/>
  <c r="AR341" i="1" s="1"/>
  <c r="AF341" i="1" s="1"/>
  <c r="AS341" i="1" a="1"/>
  <c r="AS341" i="1" s="1"/>
  <c r="AQ341" i="1" s="1"/>
  <c r="AS460" i="1" a="1"/>
  <c r="AS460" i="1" s="1"/>
  <c r="AQ460" i="1" s="1"/>
  <c r="T460" i="1" s="1"/>
  <c r="BN901" i="1"/>
  <c r="AS901" i="1" a="1"/>
  <c r="AS901" i="1" s="1"/>
  <c r="AQ901" i="1" s="1"/>
  <c r="T901" i="1" s="1"/>
  <c r="BY550" i="1"/>
  <c r="BN573" i="1"/>
  <c r="BK573" i="1" s="1" a="1"/>
  <c r="BK573" i="1" s="1"/>
  <c r="AR573" i="1" s="1"/>
  <c r="AF573" i="1" s="1"/>
  <c r="BK781" i="1" a="1"/>
  <c r="BK781" i="1" s="1"/>
  <c r="AR781" i="1" s="1"/>
  <c r="AF781" i="1" s="1"/>
  <c r="AX942" i="1"/>
  <c r="AZ942" i="1" s="1"/>
  <c r="BY364" i="1"/>
  <c r="BY126" i="1"/>
  <c r="AS126" i="1" s="1" a="1"/>
  <c r="AS126" i="1" s="1"/>
  <c r="AQ126" i="1" s="1"/>
  <c r="T126" i="1" s="1"/>
  <c r="AS441" i="1" a="1"/>
  <c r="AS441" i="1" s="1"/>
  <c r="AQ441" i="1" s="1"/>
  <c r="BY516" i="1"/>
  <c r="BY997" i="1"/>
  <c r="AX850" i="1"/>
  <c r="AZ850" i="1" s="1"/>
  <c r="BY716" i="1"/>
  <c r="AS716" i="1" s="1" a="1"/>
  <c r="AS716" i="1" s="1"/>
  <c r="AQ716" i="1" s="1"/>
  <c r="T716" i="1" s="1"/>
  <c r="BY159" i="1"/>
  <c r="AS159" i="1" s="1" a="1"/>
  <c r="AS159" i="1" s="1"/>
  <c r="AQ159" i="1" s="1"/>
  <c r="BY648" i="1"/>
  <c r="BK822" i="1" a="1"/>
  <c r="BK822" i="1" s="1"/>
  <c r="AR822" i="1" s="1"/>
  <c r="AF822" i="1" s="1"/>
  <c r="BK525" i="1" a="1"/>
  <c r="BK525" i="1" s="1"/>
  <c r="AR525" i="1" s="1"/>
  <c r="AF525" i="1" s="1"/>
  <c r="BK939" i="1" a="1"/>
  <c r="BK939" i="1" s="1"/>
  <c r="AR939" i="1" s="1"/>
  <c r="AF939" i="1" s="1"/>
  <c r="BK972" i="1" a="1"/>
  <c r="BK972" i="1" s="1"/>
  <c r="AR972" i="1" s="1"/>
  <c r="AF972" i="1" s="1"/>
  <c r="BY901" i="1"/>
  <c r="BY164" i="1"/>
  <c r="BK164" i="1" s="1" a="1"/>
  <c r="BK164" i="1" s="1"/>
  <c r="AR164" i="1" s="1"/>
  <c r="AF164" i="1" s="1"/>
  <c r="BY160" i="1"/>
  <c r="BK891" i="1" a="1"/>
  <c r="BK891" i="1" s="1"/>
  <c r="AR891" i="1" s="1"/>
  <c r="AF891" i="1" s="1"/>
  <c r="BN414" i="1"/>
  <c r="AS824" i="1" a="1"/>
  <c r="AS824" i="1" s="1"/>
  <c r="AQ824" i="1" s="1"/>
  <c r="T824" i="1" s="1"/>
  <c r="AS369" i="1" a="1"/>
  <c r="AS369" i="1" s="1"/>
  <c r="AQ369" i="1" s="1"/>
  <c r="T369" i="1" s="1"/>
  <c r="BY579" i="1"/>
  <c r="AS579" i="1" s="1" a="1"/>
  <c r="AS579" i="1" s="1"/>
  <c r="AQ579" i="1" s="1"/>
  <c r="T579" i="1" s="1"/>
  <c r="BK903" i="1" a="1"/>
  <c r="BK903" i="1" s="1"/>
  <c r="AR903" i="1" s="1"/>
  <c r="AF903" i="1" s="1"/>
  <c r="BY460" i="1"/>
  <c r="BY386" i="1"/>
  <c r="AS242" i="1" a="1"/>
  <c r="AS242" i="1" s="1"/>
  <c r="AQ242" i="1" s="1"/>
  <c r="T242" i="1" s="1"/>
  <c r="BN551" i="1"/>
  <c r="BK551" i="1" s="1" a="1"/>
  <c r="BK551" i="1" s="1"/>
  <c r="AR551" i="1" s="1"/>
  <c r="AF551" i="1" s="1"/>
  <c r="BY103" i="1"/>
  <c r="AS103" i="1" s="1" a="1"/>
  <c r="AS103" i="1" s="1"/>
  <c r="AQ103" i="1" s="1"/>
  <c r="BY858" i="1"/>
  <c r="AS858" i="1" s="1" a="1"/>
  <c r="AS858" i="1" s="1"/>
  <c r="AQ858" i="1" s="1"/>
  <c r="BY462" i="1"/>
  <c r="AS462" i="1" s="1" a="1"/>
  <c r="AS462" i="1" s="1"/>
  <c r="AQ462" i="1" s="1"/>
  <c r="BY124" i="1"/>
  <c r="BY62" i="1"/>
  <c r="BY302" i="1"/>
  <c r="BK118" i="1" a="1"/>
  <c r="BK118" i="1" s="1"/>
  <c r="AR118" i="1" s="1"/>
  <c r="AF118" i="1" s="1"/>
  <c r="AX66" i="1"/>
  <c r="AZ66" i="1" s="1"/>
  <c r="AS66" i="1" s="1" a="1"/>
  <c r="AS66" i="1" s="1"/>
  <c r="AQ66" i="1" s="1"/>
  <c r="T66" i="1" s="1"/>
  <c r="BY616" i="1"/>
  <c r="BK231" i="1" a="1"/>
  <c r="BK231" i="1" s="1"/>
  <c r="AR231" i="1" s="1"/>
  <c r="AF231" i="1" s="1"/>
  <c r="BY876" i="1"/>
  <c r="AS876" i="1" s="1" a="1"/>
  <c r="AS876" i="1" s="1"/>
  <c r="AQ876" i="1" s="1"/>
  <c r="T876" i="1" s="1"/>
  <c r="BK1000" i="1" a="1"/>
  <c r="BK1000" i="1" s="1"/>
  <c r="AR1000" i="1" s="1"/>
  <c r="AF1000" i="1" s="1"/>
  <c r="AS543" i="1" a="1"/>
  <c r="AS543" i="1" s="1"/>
  <c r="AQ543" i="1" s="1"/>
  <c r="T543" i="1" s="1"/>
  <c r="BK992" i="1" a="1"/>
  <c r="BK992" i="1" s="1"/>
  <c r="AR992" i="1" s="1"/>
  <c r="AF992" i="1" s="1"/>
  <c r="AS133" i="1" a="1"/>
  <c r="AS133" i="1" s="1"/>
  <c r="AQ133" i="1" s="1"/>
  <c r="T133" i="1" s="1"/>
  <c r="BK919" i="1" a="1"/>
  <c r="BK919" i="1" s="1"/>
  <c r="AR919" i="1" s="1"/>
  <c r="AF919" i="1" s="1"/>
  <c r="BY54" i="1"/>
  <c r="AS54" i="1" s="1" a="1"/>
  <c r="AS54" i="1" s="1"/>
  <c r="AQ54" i="1" s="1"/>
  <c r="BY133" i="1"/>
  <c r="BK133" i="1" s="1" a="1"/>
  <c r="BK133" i="1" s="1"/>
  <c r="AR133" i="1" s="1"/>
  <c r="BK460" i="1" a="1"/>
  <c r="BK460" i="1" s="1"/>
  <c r="AR460" i="1" s="1"/>
  <c r="AF460" i="1" s="1"/>
  <c r="AS889" i="1" a="1"/>
  <c r="AS889" i="1" s="1"/>
  <c r="AQ889" i="1" s="1"/>
  <c r="T889" i="1" s="1"/>
  <c r="AS529" i="1" a="1"/>
  <c r="AS529" i="1" s="1"/>
  <c r="AQ529" i="1" s="1"/>
  <c r="T529" i="1" s="1"/>
  <c r="AS521" i="1" a="1"/>
  <c r="AS521" i="1" s="1"/>
  <c r="AQ521" i="1" s="1"/>
  <c r="T521" i="1" s="1"/>
  <c r="BY376" i="1"/>
  <c r="BK1008" i="1" a="1"/>
  <c r="BK1008" i="1" s="1"/>
  <c r="AR1008" i="1" s="1"/>
  <c r="AF1008" i="1" s="1"/>
  <c r="BY765" i="1"/>
  <c r="BN335" i="1"/>
  <c r="BK335" i="1" s="1" a="1"/>
  <c r="BK335" i="1" s="1"/>
  <c r="AR335" i="1" s="1"/>
  <c r="AF335" i="1" s="1"/>
  <c r="BY621" i="1"/>
  <c r="AS285" i="1" a="1"/>
  <c r="AS285" i="1" s="1"/>
  <c r="AQ285" i="1" s="1"/>
  <c r="T285" i="1" s="1"/>
  <c r="BY671" i="1"/>
  <c r="BY959" i="1"/>
  <c r="BY647" i="1"/>
  <c r="BY513" i="1"/>
  <c r="AS513" i="1" s="1" a="1"/>
  <c r="AS513" i="1" s="1"/>
  <c r="AQ513" i="1" s="1"/>
  <c r="T513" i="1" s="1"/>
  <c r="AS245" i="1" a="1"/>
  <c r="AS245" i="1" s="1"/>
  <c r="AQ245" i="1" s="1"/>
  <c r="BY943" i="1"/>
  <c r="BY875" i="1"/>
  <c r="AS875" i="1" s="1" a="1"/>
  <c r="AS875" i="1" s="1"/>
  <c r="AQ875" i="1" s="1"/>
  <c r="T875" i="1" s="1"/>
  <c r="BN472" i="1"/>
  <c r="BK472" i="1" s="1" a="1"/>
  <c r="BK472" i="1" s="1"/>
  <c r="AR472" i="1" s="1"/>
  <c r="AF472" i="1" s="1"/>
  <c r="BK581" i="1" a="1"/>
  <c r="BK581" i="1" s="1"/>
  <c r="AR581" i="1" s="1"/>
  <c r="AF581" i="1" s="1"/>
  <c r="BK279" i="1" a="1"/>
  <c r="BK279" i="1" s="1"/>
  <c r="AR279" i="1" s="1"/>
  <c r="AF279" i="1" s="1"/>
  <c r="AS791" i="1" a="1"/>
  <c r="AS791" i="1" s="1"/>
  <c r="AQ791" i="1" s="1"/>
  <c r="T791" i="1" s="1"/>
  <c r="BK830" i="1" a="1"/>
  <c r="BK830" i="1" s="1"/>
  <c r="AR830" i="1" s="1"/>
  <c r="AF830" i="1" s="1"/>
  <c r="BY464" i="1"/>
  <c r="AS464" i="1" s="1" a="1"/>
  <c r="AS464" i="1" s="1"/>
  <c r="AQ464" i="1" s="1"/>
  <c r="T464" i="1" s="1"/>
  <c r="BY414" i="1"/>
  <c r="AS414" i="1" s="1" a="1"/>
  <c r="AS414" i="1" s="1"/>
  <c r="AQ414" i="1" s="1"/>
  <c r="AN239" i="1"/>
  <c r="AL239" i="1" s="1"/>
  <c r="AX484" i="1"/>
  <c r="AZ484" i="1" s="1"/>
  <c r="AS528" i="1" a="1"/>
  <c r="AS528" i="1" s="1"/>
  <c r="AQ528" i="1" s="1"/>
  <c r="T528" i="1" s="1"/>
  <c r="AS183" i="1" a="1"/>
  <c r="AS183" i="1" s="1"/>
  <c r="AQ183" i="1" s="1"/>
  <c r="T183" i="1" s="1"/>
  <c r="AS436" i="1" a="1"/>
  <c r="AS436" i="1" s="1"/>
  <c r="AQ436" i="1" s="1"/>
  <c r="T436" i="1" s="1"/>
  <c r="AS433" i="1" a="1"/>
  <c r="AS433" i="1" s="1"/>
  <c r="AQ433" i="1" s="1"/>
  <c r="T433" i="1" s="1"/>
  <c r="AS778" i="1" a="1"/>
  <c r="AS778" i="1" s="1"/>
  <c r="AQ778" i="1" s="1"/>
  <c r="T778" i="1" s="1"/>
  <c r="AS56" i="1" a="1"/>
  <c r="AS56" i="1" s="1"/>
  <c r="AQ56" i="1" s="1"/>
  <c r="T56" i="1" s="1"/>
  <c r="AS996" i="1" a="1"/>
  <c r="AS996" i="1" s="1"/>
  <c r="AQ996" i="1" s="1"/>
  <c r="T996" i="1" s="1"/>
  <c r="BY29" i="1"/>
  <c r="AS627" i="1" a="1"/>
  <c r="AS627" i="1" s="1"/>
  <c r="AQ627" i="1" s="1"/>
  <c r="T627" i="1" s="1"/>
  <c r="BY471" i="1"/>
  <c r="AX68" i="1"/>
  <c r="AZ68" i="1" s="1"/>
  <c r="BN68" i="1" s="1"/>
  <c r="BK68" i="1" s="1" a="1"/>
  <c r="BK68" i="1" s="1"/>
  <c r="AR68" i="1" s="1"/>
  <c r="AF68" i="1" s="1"/>
  <c r="AS585" i="1" a="1"/>
  <c r="AS585" i="1" s="1"/>
  <c r="AQ585" i="1" s="1"/>
  <c r="T585" i="1" s="1"/>
  <c r="AS956" i="1" a="1"/>
  <c r="AS956" i="1" s="1"/>
  <c r="AQ956" i="1" s="1"/>
  <c r="AN956" i="1" s="1"/>
  <c r="AL956" i="1" s="1"/>
  <c r="AS618" i="1" a="1"/>
  <c r="AS618" i="1" s="1"/>
  <c r="AQ618" i="1" s="1"/>
  <c r="T618" i="1" s="1"/>
  <c r="AS1000" i="1" a="1"/>
  <c r="AS1000" i="1" s="1"/>
  <c r="AQ1000" i="1" s="1"/>
  <c r="T1000" i="1" s="1"/>
  <c r="BN968" i="1"/>
  <c r="BY101" i="1"/>
  <c r="BY661" i="1"/>
  <c r="AS661" i="1" s="1" a="1"/>
  <c r="AS661" i="1" s="1"/>
  <c r="AQ661" i="1" s="1"/>
  <c r="T661" i="1" s="1"/>
  <c r="BY76" i="1"/>
  <c r="AS76" i="1" s="1" a="1"/>
  <c r="AS76" i="1" s="1"/>
  <c r="AQ76" i="1" s="1"/>
  <c r="T76" i="1" s="1"/>
  <c r="BY362" i="1"/>
  <c r="AS153" i="1" a="1"/>
  <c r="AS153" i="1" s="1"/>
  <c r="AQ153" i="1" s="1"/>
  <c r="T153" i="1" s="1"/>
  <c r="AS406" i="1" a="1"/>
  <c r="AS406" i="1" s="1"/>
  <c r="AQ406" i="1" s="1"/>
  <c r="T406" i="1" s="1"/>
  <c r="BY746" i="1"/>
  <c r="AS746" i="1" s="1" a="1"/>
  <c r="AS746" i="1" s="1"/>
  <c r="AQ746" i="1" s="1"/>
  <c r="BY809" i="1"/>
  <c r="AS929" i="1" a="1"/>
  <c r="AS929" i="1" s="1"/>
  <c r="AQ929" i="1" s="1"/>
  <c r="T929" i="1" s="1"/>
  <c r="AX203" i="1"/>
  <c r="AZ203" i="1" s="1"/>
  <c r="AS925" i="1" a="1"/>
  <c r="AS925" i="1" s="1"/>
  <c r="AQ925" i="1" s="1"/>
  <c r="AN925" i="1" s="1"/>
  <c r="AL925" i="1" s="1"/>
  <c r="BY497" i="1"/>
  <c r="AS235" i="1" a="1"/>
  <c r="AS235" i="1" s="1"/>
  <c r="AQ235" i="1" s="1"/>
  <c r="T235" i="1" s="1"/>
  <c r="BY316" i="1"/>
  <c r="AS316" i="1" s="1" a="1"/>
  <c r="AS316" i="1" s="1"/>
  <c r="AQ316" i="1" s="1"/>
  <c r="T316" i="1" s="1"/>
  <c r="AS978" i="1" a="1"/>
  <c r="AS978" i="1" s="1"/>
  <c r="AQ978" i="1" s="1"/>
  <c r="T978" i="1" s="1"/>
  <c r="BY837" i="1"/>
  <c r="BY688" i="1"/>
  <c r="AS480" i="1" a="1"/>
  <c r="AS480" i="1" s="1"/>
  <c r="AQ480" i="1" s="1"/>
  <c r="T480" i="1" s="1"/>
  <c r="AX567" i="1"/>
  <c r="AZ567" i="1" s="1"/>
  <c r="BN567" i="1" s="1"/>
  <c r="BK567" i="1" s="1" a="1"/>
  <c r="BK567" i="1" s="1"/>
  <c r="AR567" i="1" s="1"/>
  <c r="AF567" i="1" s="1"/>
  <c r="BY567" i="1"/>
  <c r="BY879" i="1"/>
  <c r="BY682" i="1"/>
  <c r="AS682" i="1" s="1" a="1"/>
  <c r="AS682" i="1" s="1"/>
  <c r="AQ682" i="1" s="1"/>
  <c r="T682" i="1" s="1"/>
  <c r="BY435" i="1"/>
  <c r="BY233" i="1"/>
  <c r="AX737" i="1"/>
  <c r="AZ737" i="1" s="1"/>
  <c r="AS781" i="1" a="1"/>
  <c r="AS781" i="1" s="1"/>
  <c r="AQ781" i="1" s="1"/>
  <c r="T781" i="1" s="1"/>
  <c r="AS702" i="1" a="1"/>
  <c r="AS702" i="1" s="1"/>
  <c r="AQ702" i="1" s="1"/>
  <c r="T702" i="1" s="1"/>
  <c r="BY63" i="1"/>
  <c r="BY552" i="1"/>
  <c r="AX892" i="1"/>
  <c r="AZ892" i="1" s="1"/>
  <c r="AS892" i="1" s="1" a="1"/>
  <c r="AS892" i="1" s="1"/>
  <c r="AQ892" i="1" s="1"/>
  <c r="T892" i="1" s="1"/>
  <c r="BY194" i="1"/>
  <c r="AS62" i="1" a="1"/>
  <c r="AS62" i="1" s="1"/>
  <c r="AQ62" i="1" s="1"/>
  <c r="T62" i="1" s="1"/>
  <c r="BY968" i="1"/>
  <c r="AS968" i="1" s="1" a="1"/>
  <c r="AS968" i="1" s="1"/>
  <c r="AQ968" i="1" s="1"/>
  <c r="AS349" i="1" a="1"/>
  <c r="AS349" i="1" s="1"/>
  <c r="AQ349" i="1" s="1"/>
  <c r="T349" i="1" s="1"/>
  <c r="BY981" i="1"/>
  <c r="AS981" i="1" s="1" a="1"/>
  <c r="AS981" i="1" s="1"/>
  <c r="AQ981" i="1" s="1"/>
  <c r="T981" i="1" s="1"/>
  <c r="BY825" i="1"/>
  <c r="AS825" i="1" s="1" a="1"/>
  <c r="AS825" i="1" s="1"/>
  <c r="AQ825" i="1" s="1"/>
  <c r="T825" i="1" s="1"/>
  <c r="BY413" i="1"/>
  <c r="AS449" i="1" a="1"/>
  <c r="AS449" i="1" s="1"/>
  <c r="AQ449" i="1" s="1"/>
  <c r="T449" i="1" s="1"/>
  <c r="BY630" i="1"/>
  <c r="BY803" i="1"/>
  <c r="AS193" i="1" a="1"/>
  <c r="AS193" i="1" s="1"/>
  <c r="AQ193" i="1" s="1"/>
  <c r="T193" i="1" s="1"/>
  <c r="AX357" i="1"/>
  <c r="AZ357" i="1" s="1"/>
  <c r="BN255" i="1"/>
  <c r="BY656" i="1"/>
  <c r="AS656" i="1" s="1" a="1"/>
  <c r="AS656" i="1" s="1"/>
  <c r="AQ656" i="1" s="1"/>
  <c r="T656" i="1" s="1"/>
  <c r="BY125" i="1"/>
  <c r="BY640" i="1"/>
  <c r="AS640" i="1" s="1" a="1"/>
  <c r="AS640" i="1" s="1"/>
  <c r="AQ640" i="1" s="1"/>
  <c r="T640" i="1" s="1"/>
  <c r="BY175" i="1"/>
  <c r="AS175" i="1" s="1" a="1"/>
  <c r="AS175" i="1" s="1"/>
  <c r="AQ175" i="1" s="1"/>
  <c r="BY1014" i="1"/>
  <c r="AS1014" i="1" s="1" a="1"/>
  <c r="AS1014" i="1" s="1"/>
  <c r="AQ1014" i="1" s="1"/>
  <c r="T1014" i="1" s="1"/>
  <c r="BY343" i="1"/>
  <c r="AS343" i="1" s="1" a="1"/>
  <c r="AS343" i="1" s="1"/>
  <c r="AQ343" i="1" s="1"/>
  <c r="T343" i="1" s="1"/>
  <c r="BY418" i="1"/>
  <c r="AS418" i="1" s="1" a="1"/>
  <c r="AS418" i="1" s="1"/>
  <c r="AQ418" i="1" s="1"/>
  <c r="T418" i="1" s="1"/>
  <c r="AS324" i="1" a="1"/>
  <c r="AS324" i="1" s="1"/>
  <c r="AQ324" i="1" s="1"/>
  <c r="T324" i="1" s="1"/>
  <c r="BY871" i="1"/>
  <c r="BY849" i="1"/>
  <c r="AS849" i="1" s="1" a="1"/>
  <c r="AS849" i="1" s="1"/>
  <c r="AQ849" i="1" s="1"/>
  <c r="T849" i="1" s="1"/>
  <c r="BY705" i="1"/>
  <c r="AX736" i="1"/>
  <c r="AZ736" i="1" s="1"/>
  <c r="BN736" i="1" s="1"/>
  <c r="BK736" i="1" s="1" a="1"/>
  <c r="BK736" i="1" s="1"/>
  <c r="AR736" i="1" s="1"/>
  <c r="AS992" i="1" a="1"/>
  <c r="AS992" i="1" s="1"/>
  <c r="AQ992" i="1" s="1"/>
  <c r="T992" i="1" s="1"/>
  <c r="BY847" i="1"/>
  <c r="BY188" i="1"/>
  <c r="BY467" i="1"/>
  <c r="AS467" i="1" s="1" a="1"/>
  <c r="AS467" i="1" s="1"/>
  <c r="AQ467" i="1" s="1"/>
  <c r="T467" i="1" s="1"/>
  <c r="BY553" i="1"/>
  <c r="AS553" i="1" s="1" a="1"/>
  <c r="AS553" i="1" s="1"/>
  <c r="AQ553" i="1" s="1"/>
  <c r="AS838" i="1" a="1"/>
  <c r="AS838" i="1" s="1"/>
  <c r="AQ838" i="1" s="1"/>
  <c r="AN838" i="1" s="1"/>
  <c r="AL838" i="1" s="1"/>
  <c r="BY695" i="1"/>
  <c r="AS695" i="1" s="1" a="1"/>
  <c r="AS695" i="1" s="1"/>
  <c r="AQ695" i="1" s="1"/>
  <c r="T695" i="1" s="1"/>
  <c r="BY228" i="1"/>
  <c r="AS228" i="1" s="1" a="1"/>
  <c r="AS228" i="1" s="1"/>
  <c r="AQ228" i="1" s="1"/>
  <c r="T228" i="1" s="1"/>
  <c r="AN412" i="1"/>
  <c r="AL412" i="1" s="1"/>
  <c r="BY643" i="1"/>
  <c r="BY726" i="1"/>
  <c r="BY255" i="1"/>
  <c r="AS255" i="1" s="1" a="1"/>
  <c r="AS255" i="1" s="1"/>
  <c r="AQ255" i="1" s="1"/>
  <c r="AS581" i="1" a="1"/>
  <c r="AS581" i="1" s="1"/>
  <c r="AQ581" i="1" s="1"/>
  <c r="T581" i="1" s="1"/>
  <c r="BY489" i="1"/>
  <c r="BK489" i="1" s="1" a="1"/>
  <c r="BK489" i="1" s="1"/>
  <c r="AR489" i="1" s="1"/>
  <c r="AF489" i="1" s="1"/>
  <c r="BY508" i="1"/>
  <c r="AS508" i="1" s="1" a="1"/>
  <c r="AS508" i="1" s="1"/>
  <c r="AQ508" i="1" s="1"/>
  <c r="T508" i="1" s="1"/>
  <c r="BY827" i="1"/>
  <c r="AS980" i="1" a="1"/>
  <c r="AS980" i="1" s="1"/>
  <c r="AQ980" i="1" s="1"/>
  <c r="T980" i="1" s="1"/>
  <c r="BY69" i="1"/>
  <c r="BK69" i="1" s="1" a="1"/>
  <c r="BK69" i="1" s="1"/>
  <c r="AR69" i="1" s="1"/>
  <c r="AF69" i="1" s="1"/>
  <c r="AS259" i="1" a="1"/>
  <c r="AS259" i="1" s="1"/>
  <c r="AQ259" i="1" s="1"/>
  <c r="T259" i="1" s="1"/>
  <c r="BY240" i="1"/>
  <c r="AS240" i="1" s="1" a="1"/>
  <c r="AS240" i="1" s="1"/>
  <c r="AQ240" i="1" s="1"/>
  <c r="T240" i="1" s="1"/>
  <c r="AS458" i="1" a="1"/>
  <c r="AS458" i="1" s="1"/>
  <c r="AQ458" i="1" s="1"/>
  <c r="T458" i="1" s="1"/>
  <c r="BY410" i="1"/>
  <c r="AS410" i="1" s="1" a="1"/>
  <c r="AS410" i="1" s="1"/>
  <c r="AQ410" i="1" s="1"/>
  <c r="T410" i="1" s="1"/>
  <c r="BY168" i="1"/>
  <c r="BY408" i="1"/>
  <c r="AS408" i="1" s="1" a="1"/>
  <c r="AS408" i="1" s="1"/>
  <c r="AQ408" i="1" s="1"/>
  <c r="T408" i="1" s="1"/>
  <c r="BY775" i="1"/>
  <c r="BY380" i="1"/>
  <c r="AX392" i="1"/>
  <c r="AZ392" i="1" s="1"/>
  <c r="BY170" i="1"/>
  <c r="AS170" i="1" s="1" a="1"/>
  <c r="AS170" i="1" s="1"/>
  <c r="AQ170" i="1" s="1"/>
  <c r="T170" i="1" s="1"/>
  <c r="AX92" i="1"/>
  <c r="AZ92" i="1" s="1"/>
  <c r="AS880" i="1" a="1"/>
  <c r="AS880" i="1" s="1"/>
  <c r="AQ880" i="1" s="1"/>
  <c r="T880" i="1" s="1"/>
  <c r="BK650" i="1" a="1"/>
  <c r="BK650" i="1" s="1"/>
  <c r="AR650" i="1" s="1"/>
  <c r="AF650" i="1" s="1"/>
  <c r="AS607" i="1" a="1"/>
  <c r="AS607" i="1" s="1"/>
  <c r="AQ607" i="1" s="1"/>
  <c r="T607" i="1" s="1"/>
  <c r="AS268" i="1" a="1"/>
  <c r="AS268" i="1" s="1"/>
  <c r="AQ268" i="1" s="1"/>
  <c r="T268" i="1" s="1"/>
  <c r="AS848" i="1" a="1"/>
  <c r="AS848" i="1" s="1"/>
  <c r="AQ848" i="1" s="1"/>
  <c r="T848" i="1" s="1"/>
  <c r="AX385" i="1"/>
  <c r="AZ385" i="1" s="1"/>
  <c r="BN385" i="1" s="1"/>
  <c r="BY385" i="1"/>
  <c r="AS385" i="1" s="1" a="1"/>
  <c r="AS385" i="1" s="1"/>
  <c r="AQ385" i="1" s="1"/>
  <c r="T385" i="1" s="1"/>
  <c r="BK63" i="1" a="1"/>
  <c r="BK63" i="1" s="1"/>
  <c r="AR63" i="1" s="1"/>
  <c r="AF63" i="1" s="1"/>
  <c r="BY485" i="1"/>
  <c r="AS485" i="1" s="1" a="1"/>
  <c r="AS485" i="1" s="1"/>
  <c r="AQ485" i="1" s="1"/>
  <c r="T485" i="1" s="1"/>
  <c r="BY445" i="1"/>
  <c r="AX84" i="1"/>
  <c r="AZ84" i="1" s="1"/>
  <c r="BY538" i="1"/>
  <c r="AS135" i="1" a="1"/>
  <c r="AS135" i="1" s="1"/>
  <c r="AQ135" i="1" s="1"/>
  <c r="BY447" i="1"/>
  <c r="BY913" i="1"/>
  <c r="AS913" i="1" s="1" a="1"/>
  <c r="AS913" i="1" s="1"/>
  <c r="AQ913" i="1" s="1"/>
  <c r="T913" i="1" s="1"/>
  <c r="AS715" i="1" a="1"/>
  <c r="AS715" i="1" s="1"/>
  <c r="AQ715" i="1" s="1"/>
  <c r="T715" i="1" s="1"/>
  <c r="BY108" i="1"/>
  <c r="AS108" i="1" s="1" a="1"/>
  <c r="AS108" i="1" s="1"/>
  <c r="AQ108" i="1" s="1"/>
  <c r="T108" i="1" s="1"/>
  <c r="BY52" i="1"/>
  <c r="BY919" i="1"/>
  <c r="AS864" i="1" a="1"/>
  <c r="AS864" i="1" s="1"/>
  <c r="AQ864" i="1" s="1"/>
  <c r="T864" i="1" s="1"/>
  <c r="AX57" i="1"/>
  <c r="AZ57" i="1" s="1"/>
  <c r="AS57" i="1" s="1" a="1"/>
  <c r="AS57" i="1" s="1"/>
  <c r="AQ57" i="1" s="1"/>
  <c r="T57" i="1" s="1"/>
  <c r="BY336" i="1"/>
  <c r="BY540" i="1"/>
  <c r="AS540" i="1" s="1" a="1"/>
  <c r="AS540" i="1" s="1"/>
  <c r="AQ540" i="1" s="1"/>
  <c r="T540" i="1" s="1"/>
  <c r="BY455" i="1"/>
  <c r="AS455" i="1" s="1" a="1"/>
  <c r="AS455" i="1" s="1"/>
  <c r="AQ455" i="1" s="1"/>
  <c r="T455" i="1" s="1"/>
  <c r="BY469" i="1"/>
  <c r="BY692" i="1"/>
  <c r="AS692" i="1" s="1" a="1"/>
  <c r="AS692" i="1" s="1"/>
  <c r="AQ692" i="1" s="1"/>
  <c r="T692" i="1" s="1"/>
  <c r="BY251" i="1"/>
  <c r="BY158" i="1"/>
  <c r="AS158" i="1" s="1" a="1"/>
  <c r="AS158" i="1" s="1"/>
  <c r="AQ158" i="1" s="1"/>
  <c r="BY87" i="1"/>
  <c r="BY1018" i="1"/>
  <c r="AS1018" i="1" s="1" a="1"/>
  <c r="AS1018" i="1" s="1"/>
  <c r="AQ1018" i="1" s="1"/>
  <c r="T1018" i="1" s="1"/>
  <c r="BY833" i="1"/>
  <c r="AS833" i="1" s="1" a="1"/>
  <c r="AS833" i="1" s="1"/>
  <c r="AQ833" i="1" s="1"/>
  <c r="T833" i="1" s="1"/>
  <c r="AS952" i="1" a="1"/>
  <c r="AS952" i="1" s="1"/>
  <c r="AQ952" i="1" s="1"/>
  <c r="T952" i="1" s="1"/>
  <c r="AS199" i="1" a="1"/>
  <c r="AS199" i="1" s="1"/>
  <c r="AQ199" i="1" s="1"/>
  <c r="AN199" i="1" s="1"/>
  <c r="AL199" i="1" s="1"/>
  <c r="AX611" i="1"/>
  <c r="AZ611" i="1" s="1"/>
  <c r="BY999" i="1"/>
  <c r="AX198" i="1"/>
  <c r="AZ198" i="1" s="1"/>
  <c r="AS198" i="1" s="1" a="1"/>
  <c r="AS198" i="1" s="1"/>
  <c r="AQ198" i="1" s="1"/>
  <c r="T198" i="1" s="1"/>
  <c r="AX804" i="1"/>
  <c r="AZ804" i="1" s="1"/>
  <c r="AS771" i="1" a="1"/>
  <c r="AS771" i="1" s="1"/>
  <c r="AQ771" i="1" s="1"/>
  <c r="T771" i="1" s="1"/>
  <c r="BK314" i="1" a="1"/>
  <c r="BK314" i="1" s="1"/>
  <c r="AR314" i="1" s="1"/>
  <c r="AF314" i="1" s="1"/>
  <c r="AS509" i="1" a="1"/>
  <c r="AS509" i="1" s="1"/>
  <c r="AQ509" i="1" s="1"/>
  <c r="T509" i="1" s="1"/>
  <c r="BY881" i="1"/>
  <c r="AS881" i="1" s="1" a="1"/>
  <c r="AS881" i="1" s="1"/>
  <c r="AQ881" i="1" s="1"/>
  <c r="T881" i="1" s="1"/>
  <c r="BY491" i="1"/>
  <c r="AS491" i="1" s="1" a="1"/>
  <c r="AS491" i="1" s="1"/>
  <c r="AQ491" i="1" s="1"/>
  <c r="AS734" i="1" a="1"/>
  <c r="AS734" i="1" s="1"/>
  <c r="AQ734" i="1" s="1"/>
  <c r="T734" i="1" s="1"/>
  <c r="AS44" i="1" a="1"/>
  <c r="AS44" i="1" s="1"/>
  <c r="AQ44" i="1" s="1"/>
  <c r="T44" i="1" s="1"/>
  <c r="AS731" i="1" a="1"/>
  <c r="AS731" i="1" s="1"/>
  <c r="AQ731" i="1" s="1"/>
  <c r="T731" i="1" s="1"/>
  <c r="AS517" i="1" a="1"/>
  <c r="AS517" i="1" s="1"/>
  <c r="AQ517" i="1" s="1"/>
  <c r="T517" i="1" s="1"/>
  <c r="BN143" i="1"/>
  <c r="BK143" i="1" s="1" a="1"/>
  <c r="BK143" i="1" s="1"/>
  <c r="AR143" i="1" s="1"/>
  <c r="AF143" i="1" s="1"/>
  <c r="BY561" i="1"/>
  <c r="AS561" i="1" s="1" a="1"/>
  <c r="AS561" i="1" s="1"/>
  <c r="AQ561" i="1" s="1"/>
  <c r="T561" i="1" s="1"/>
  <c r="AX346" i="1"/>
  <c r="AZ346" i="1" s="1"/>
  <c r="AX212" i="1"/>
  <c r="AZ212" i="1" s="1"/>
  <c r="BY212" i="1"/>
  <c r="AS919" i="1" a="1"/>
  <c r="AS919" i="1" s="1"/>
  <c r="AQ919" i="1" s="1"/>
  <c r="T919" i="1" s="1"/>
  <c r="BY143" i="1"/>
  <c r="AS143" i="1" s="1" a="1"/>
  <c r="AS143" i="1" s="1"/>
  <c r="AQ143" i="1" s="1"/>
  <c r="AS69" i="1" a="1"/>
  <c r="AS69" i="1" s="1"/>
  <c r="AQ69" i="1" s="1"/>
  <c r="T69" i="1" s="1"/>
  <c r="AS664" i="1" a="1"/>
  <c r="AS664" i="1" s="1"/>
  <c r="AQ664" i="1" s="1"/>
  <c r="T664" i="1" s="1"/>
  <c r="AS515" i="1" a="1"/>
  <c r="AS515" i="1" s="1"/>
  <c r="AQ515" i="1" s="1"/>
  <c r="T515" i="1" s="1"/>
  <c r="AS960" i="1" a="1"/>
  <c r="AS960" i="1" s="1"/>
  <c r="AQ960" i="1" s="1"/>
  <c r="T960" i="1" s="1"/>
  <c r="AN830" i="1"/>
  <c r="AL830" i="1" s="1"/>
  <c r="T830" i="1"/>
  <c r="AN610" i="1"/>
  <c r="AL610" i="1" s="1"/>
  <c r="T610" i="1"/>
  <c r="AN629" i="1"/>
  <c r="AL629" i="1" s="1"/>
  <c r="T629" i="1"/>
  <c r="BY882" i="1"/>
  <c r="BK281" i="1" a="1"/>
  <c r="BK281" i="1" s="1"/>
  <c r="AR281" i="1" s="1"/>
  <c r="AF281" i="1" s="1"/>
  <c r="AN556" i="1"/>
  <c r="AL556" i="1" s="1"/>
  <c r="T556" i="1"/>
  <c r="BY582" i="1"/>
  <c r="BY812" i="1"/>
  <c r="AS812" i="1" s="1" a="1"/>
  <c r="AS812" i="1" s="1"/>
  <c r="AQ812" i="1" s="1"/>
  <c r="T812" i="1" s="1"/>
  <c r="AN96" i="1"/>
  <c r="AL96" i="1" s="1"/>
  <c r="T96" i="1"/>
  <c r="AN245" i="1"/>
  <c r="AL245" i="1" s="1"/>
  <c r="T245" i="1"/>
  <c r="AN555" i="1"/>
  <c r="AL555" i="1" s="1"/>
  <c r="T555" i="1"/>
  <c r="AN247" i="1"/>
  <c r="AL247" i="1" s="1"/>
  <c r="T247" i="1"/>
  <c r="AN117" i="1"/>
  <c r="AL117" i="1" s="1"/>
  <c r="AN470" i="1"/>
  <c r="AL470" i="1" s="1"/>
  <c r="T470" i="1"/>
  <c r="AS577" i="1" a="1"/>
  <c r="AS577" i="1" s="1"/>
  <c r="AQ577" i="1" s="1"/>
  <c r="T577" i="1" s="1"/>
  <c r="AN222" i="1"/>
  <c r="AL222" i="1" s="1"/>
  <c r="T222" i="1"/>
  <c r="AX563" i="1"/>
  <c r="AZ563" i="1" s="1"/>
  <c r="BN563" i="1" s="1"/>
  <c r="BK563" i="1" s="1" a="1"/>
  <c r="BK563" i="1" s="1"/>
  <c r="AR563" i="1" s="1"/>
  <c r="AF563" i="1" s="1"/>
  <c r="BY563" i="1"/>
  <c r="AN58" i="1"/>
  <c r="AL58" i="1" s="1"/>
  <c r="AF58" i="1"/>
  <c r="AN939" i="1"/>
  <c r="AL939" i="1" s="1"/>
  <c r="T939" i="1"/>
  <c r="T746" i="1"/>
  <c r="AN543" i="1"/>
  <c r="AL543" i="1" s="1"/>
  <c r="BY780" i="1"/>
  <c r="AS780" i="1" s="1" a="1"/>
  <c r="AS780" i="1" s="1"/>
  <c r="AQ780" i="1" s="1"/>
  <c r="T780" i="1" s="1"/>
  <c r="AN483" i="1"/>
  <c r="AL483" i="1" s="1"/>
  <c r="T483" i="1"/>
  <c r="AS333" i="1" a="1"/>
  <c r="AS333" i="1" s="1"/>
  <c r="AQ333" i="1" s="1"/>
  <c r="T333" i="1" s="1"/>
  <c r="AS1006" i="1" a="1"/>
  <c r="AS1006" i="1" s="1"/>
  <c r="AQ1006" i="1" s="1"/>
  <c r="T1006" i="1" s="1"/>
  <c r="BK984" i="1" a="1"/>
  <c r="BK984" i="1" s="1"/>
  <c r="AR984" i="1" s="1"/>
  <c r="AF984" i="1" s="1"/>
  <c r="AN927" i="1"/>
  <c r="AL927" i="1" s="1"/>
  <c r="AF927" i="1"/>
  <c r="BY370" i="1"/>
  <c r="AS370" i="1" s="1" a="1"/>
  <c r="AS370" i="1" s="1"/>
  <c r="AQ370" i="1" s="1"/>
  <c r="T370" i="1" s="1"/>
  <c r="AN597" i="1"/>
  <c r="AL597" i="1" s="1"/>
  <c r="T597" i="1"/>
  <c r="AX424" i="1"/>
  <c r="AZ424" i="1" s="1"/>
  <c r="AS424" i="1" s="1" a="1"/>
  <c r="AS424" i="1" s="1"/>
  <c r="AQ424" i="1" s="1"/>
  <c r="T424" i="1" s="1"/>
  <c r="BY116" i="1"/>
  <c r="AX390" i="1"/>
  <c r="AZ390" i="1" s="1"/>
  <c r="AX262" i="1"/>
  <c r="AZ262" i="1" s="1"/>
  <c r="AX856" i="1"/>
  <c r="AZ856" i="1" s="1"/>
  <c r="BN856" i="1" s="1"/>
  <c r="BY856" i="1"/>
  <c r="AN931" i="1"/>
  <c r="AL931" i="1" s="1"/>
  <c r="T931" i="1"/>
  <c r="AN441" i="1"/>
  <c r="AL441" i="1" s="1"/>
  <c r="T441" i="1"/>
  <c r="AS167" i="1" a="1"/>
  <c r="AS167" i="1" s="1"/>
  <c r="AQ167" i="1" s="1"/>
  <c r="T167" i="1" s="1"/>
  <c r="BY378" i="1"/>
  <c r="AS378" i="1" s="1" a="1"/>
  <c r="AS378" i="1" s="1"/>
  <c r="AQ378" i="1" s="1"/>
  <c r="AN604" i="1"/>
  <c r="AL604" i="1" s="1"/>
  <c r="T604" i="1"/>
  <c r="BY274" i="1"/>
  <c r="AS274" i="1" s="1" a="1"/>
  <c r="AS274" i="1" s="1"/>
  <c r="AQ274" i="1" s="1"/>
  <c r="T274" i="1" s="1"/>
  <c r="AN305" i="1"/>
  <c r="AL305" i="1" s="1"/>
  <c r="T305" i="1"/>
  <c r="BY663" i="1"/>
  <c r="AX86" i="1"/>
  <c r="AZ86" i="1" s="1"/>
  <c r="AS86" i="1" s="1" a="1"/>
  <c r="AS86" i="1" s="1"/>
  <c r="AQ86" i="1" s="1"/>
  <c r="T86" i="1" s="1"/>
  <c r="AS447" i="1" a="1"/>
  <c r="AS447" i="1" s="1"/>
  <c r="AQ447" i="1" s="1"/>
  <c r="T447" i="1" s="1"/>
  <c r="AN970" i="1"/>
  <c r="AL970" i="1" s="1"/>
  <c r="T970" i="1"/>
  <c r="BY366" i="1"/>
  <c r="AN846" i="1"/>
  <c r="AL846" i="1" s="1"/>
  <c r="T846" i="1"/>
  <c r="AX654" i="1"/>
  <c r="AZ654" i="1" s="1"/>
  <c r="BY678" i="1"/>
  <c r="AN599" i="1"/>
  <c r="AL599" i="1" s="1"/>
  <c r="T599" i="1"/>
  <c r="BY270" i="1"/>
  <c r="AX496" i="1"/>
  <c r="AZ496" i="1" s="1"/>
  <c r="BY496" i="1"/>
  <c r="BY30" i="1"/>
  <c r="AN533" i="1"/>
  <c r="AL533" i="1" s="1"/>
  <c r="T533" i="1"/>
  <c r="AN273" i="1"/>
  <c r="AL273" i="1" s="1"/>
  <c r="T273" i="1"/>
  <c r="T462" i="1"/>
  <c r="AN341" i="1"/>
  <c r="AL341" i="1" s="1"/>
  <c r="T341" i="1"/>
  <c r="AN559" i="1"/>
  <c r="AL559" i="1" s="1"/>
  <c r="T559" i="1"/>
  <c r="AN359" i="1"/>
  <c r="AL359" i="1" s="1"/>
  <c r="T359" i="1"/>
  <c r="AN811" i="1"/>
  <c r="AL811" i="1" s="1"/>
  <c r="T811" i="1"/>
  <c r="AN393" i="1"/>
  <c r="AL393" i="1" s="1"/>
  <c r="T393" i="1"/>
  <c r="AS643" i="1" a="1"/>
  <c r="AS643" i="1" s="1"/>
  <c r="AQ643" i="1" s="1"/>
  <c r="T643" i="1" s="1"/>
  <c r="AS726" i="1" a="1"/>
  <c r="AS726" i="1" s="1"/>
  <c r="AQ726" i="1" s="1"/>
  <c r="T726" i="1" s="1"/>
  <c r="AX389" i="1"/>
  <c r="AZ389" i="1" s="1"/>
  <c r="BN389" i="1" s="1"/>
  <c r="BK389" i="1" s="1" a="1"/>
  <c r="BK389" i="1" s="1"/>
  <c r="AR389" i="1" s="1"/>
  <c r="AF389" i="1" s="1"/>
  <c r="BY389" i="1"/>
  <c r="AN157" i="1"/>
  <c r="AL157" i="1" s="1"/>
  <c r="AN591" i="1"/>
  <c r="AL591" i="1" s="1"/>
  <c r="AN551" i="1"/>
  <c r="AL551" i="1" s="1"/>
  <c r="AN887" i="1"/>
  <c r="AL887" i="1" s="1"/>
  <c r="BK167" i="1" a="1"/>
  <c r="BK167" i="1" s="1"/>
  <c r="AR167" i="1" s="1"/>
  <c r="AN703" i="1"/>
  <c r="AL703" i="1" s="1"/>
  <c r="AN420" i="1"/>
  <c r="AL420" i="1" s="1"/>
  <c r="AN459" i="1"/>
  <c r="AL459" i="1" s="1"/>
  <c r="AN612" i="1"/>
  <c r="AL612" i="1" s="1"/>
  <c r="AN453" i="1"/>
  <c r="AL453" i="1" s="1"/>
  <c r="AN1000" i="1"/>
  <c r="AL1000" i="1" s="1"/>
  <c r="AN565" i="1"/>
  <c r="AL565" i="1" s="1"/>
  <c r="AN897" i="1"/>
  <c r="AL897" i="1" s="1"/>
  <c r="AN268" i="1"/>
  <c r="AL268" i="1" s="1"/>
  <c r="AN557" i="1"/>
  <c r="AL557" i="1" s="1"/>
  <c r="AN575" i="1"/>
  <c r="AL575" i="1" s="1"/>
  <c r="AN271" i="1"/>
  <c r="AL271" i="1" s="1"/>
  <c r="BK444" i="1" a="1"/>
  <c r="BK444" i="1" s="1"/>
  <c r="AR444" i="1" s="1"/>
  <c r="BN87" i="1"/>
  <c r="BK87" i="1" s="1" a="1"/>
  <c r="BK87" i="1" s="1"/>
  <c r="AR87" i="1" s="1"/>
  <c r="AF87" i="1" s="1"/>
  <c r="AS87" i="1" a="1"/>
  <c r="AS87" i="1" s="1"/>
  <c r="AQ87" i="1" s="1"/>
  <c r="T87" i="1" s="1"/>
  <c r="AN79" i="1"/>
  <c r="AL79" i="1" s="1"/>
  <c r="AN822" i="1"/>
  <c r="AL822" i="1" s="1"/>
  <c r="BY836" i="1"/>
  <c r="AS836" i="1" s="1" a="1"/>
  <c r="AS836" i="1" s="1"/>
  <c r="AQ836" i="1" s="1"/>
  <c r="T836" i="1" s="1"/>
  <c r="BY735" i="1"/>
  <c r="AS735" i="1" s="1" a="1"/>
  <c r="AS735" i="1" s="1"/>
  <c r="AQ735" i="1" s="1"/>
  <c r="T735" i="1" s="1"/>
  <c r="AN883" i="1"/>
  <c r="AL883" i="1" s="1"/>
  <c r="AN818" i="1"/>
  <c r="AL818" i="1" s="1"/>
  <c r="AS783" i="1" a="1"/>
  <c r="AS783" i="1" s="1"/>
  <c r="AQ783" i="1" s="1"/>
  <c r="T783" i="1" s="1"/>
  <c r="AS128" i="1" a="1"/>
  <c r="AS128" i="1" s="1"/>
  <c r="AQ128" i="1" s="1"/>
  <c r="T128" i="1" s="1"/>
  <c r="BY741" i="1"/>
  <c r="AS741" i="1" s="1" a="1"/>
  <c r="AS741" i="1" s="1"/>
  <c r="AQ741" i="1" s="1"/>
  <c r="T741" i="1" s="1"/>
  <c r="AX786" i="1"/>
  <c r="AZ786" i="1" s="1"/>
  <c r="BY786" i="1"/>
  <c r="AX145" i="1"/>
  <c r="AZ145" i="1" s="1"/>
  <c r="BY145" i="1"/>
  <c r="AX962" i="1"/>
  <c r="AZ962" i="1" s="1"/>
  <c r="BY962" i="1"/>
  <c r="AN905" i="1"/>
  <c r="AL905" i="1" s="1"/>
  <c r="AN742" i="1"/>
  <c r="AL742" i="1" s="1"/>
  <c r="AN279" i="1"/>
  <c r="AL279" i="1" s="1"/>
  <c r="AN528" i="1"/>
  <c r="AL528" i="1" s="1"/>
  <c r="AS177" i="1" a="1"/>
  <c r="AS177" i="1" s="1"/>
  <c r="AQ177" i="1" s="1"/>
  <c r="BY623" i="1"/>
  <c r="AX877" i="1"/>
  <c r="AZ877" i="1" s="1"/>
  <c r="AN231" i="1"/>
  <c r="AL231" i="1" s="1"/>
  <c r="AN578" i="1"/>
  <c r="AL578" i="1" s="1"/>
  <c r="AX789" i="1"/>
  <c r="AZ789" i="1" s="1"/>
  <c r="BY789" i="1"/>
  <c r="AX149" i="1"/>
  <c r="AZ149" i="1" s="1"/>
  <c r="BN149" i="1" s="1"/>
  <c r="BY149" i="1"/>
  <c r="AX658" i="1"/>
  <c r="AZ658" i="1" s="1"/>
  <c r="BY658" i="1"/>
  <c r="BK726" i="1" a="1"/>
  <c r="BK726" i="1" s="1"/>
  <c r="AR726" i="1" s="1"/>
  <c r="BK793" i="1" a="1"/>
  <c r="BK793" i="1" s="1"/>
  <c r="AR793" i="1" s="1"/>
  <c r="AN331" i="1"/>
  <c r="AL331" i="1" s="1"/>
  <c r="AN891" i="1"/>
  <c r="AL891" i="1" s="1"/>
  <c r="AN417" i="1"/>
  <c r="AL417" i="1" s="1"/>
  <c r="AN1004" i="1"/>
  <c r="AL1004" i="1" s="1"/>
  <c r="BK643" i="1" a="1"/>
  <c r="BK643" i="1" s="1"/>
  <c r="AR643" i="1" s="1"/>
  <c r="AN935" i="1"/>
  <c r="AL935" i="1" s="1"/>
  <c r="AN202" i="1"/>
  <c r="AL202" i="1" s="1"/>
  <c r="BN753" i="1"/>
  <c r="BK753" i="1" s="1" a="1"/>
  <c r="BK753" i="1" s="1"/>
  <c r="AR753" i="1" s="1"/>
  <c r="AS753" i="1" a="1"/>
  <c r="AS753" i="1" s="1"/>
  <c r="AQ753" i="1" s="1"/>
  <c r="T753" i="1" s="1"/>
  <c r="AX805" i="1"/>
  <c r="AZ805" i="1" s="1"/>
  <c r="BY805" i="1"/>
  <c r="AX507" i="1"/>
  <c r="AZ507" i="1" s="1"/>
  <c r="BY507" i="1"/>
  <c r="AX949" i="1"/>
  <c r="AZ949" i="1" s="1"/>
  <c r="BY949" i="1"/>
  <c r="AX815" i="1"/>
  <c r="AZ815" i="1" s="1"/>
  <c r="BY815" i="1"/>
  <c r="BK998" i="1" a="1"/>
  <c r="BK998" i="1" s="1"/>
  <c r="AR998" i="1" s="1"/>
  <c r="BY197" i="1"/>
  <c r="AS197" i="1" s="1" a="1"/>
  <c r="AS197" i="1" s="1"/>
  <c r="AQ197" i="1" s="1"/>
  <c r="T197" i="1" s="1"/>
  <c r="AX813" i="1"/>
  <c r="AZ813" i="1" s="1"/>
  <c r="BY813" i="1"/>
  <c r="AX495" i="1"/>
  <c r="AZ495" i="1" s="1"/>
  <c r="BY495" i="1"/>
  <c r="BY404" i="1"/>
  <c r="AS404" i="1" s="1" a="1"/>
  <c r="AS404" i="1" s="1"/>
  <c r="AQ404" i="1" s="1"/>
  <c r="T404" i="1" s="1"/>
  <c r="BY28" i="1"/>
  <c r="AN972" i="1"/>
  <c r="AL972" i="1" s="1"/>
  <c r="AN182" i="1"/>
  <c r="AL182" i="1" s="1"/>
  <c r="AN840" i="1"/>
  <c r="AL840" i="1" s="1"/>
  <c r="AN990" i="1"/>
  <c r="AL990" i="1" s="1"/>
  <c r="AN190" i="1"/>
  <c r="AL190" i="1" s="1"/>
  <c r="AN762" i="1"/>
  <c r="AL762" i="1" s="1"/>
  <c r="BY196" i="1"/>
  <c r="AS196" i="1" s="1" a="1"/>
  <c r="AS196" i="1" s="1"/>
  <c r="AQ196" i="1" s="1"/>
  <c r="T196" i="1" s="1"/>
  <c r="BY1013" i="1"/>
  <c r="AS1013" i="1" s="1" a="1"/>
  <c r="AS1013" i="1" s="1"/>
  <c r="AQ1013" i="1" s="1"/>
  <c r="T1013" i="1" s="1"/>
  <c r="AX265" i="1"/>
  <c r="AZ265" i="1" s="1"/>
  <c r="BY265" i="1"/>
  <c r="AX976" i="1"/>
  <c r="AZ976" i="1" s="1"/>
  <c r="BY976" i="1"/>
  <c r="BY98" i="1"/>
  <c r="AS98" i="1" s="1" a="1"/>
  <c r="AS98" i="1" s="1"/>
  <c r="AQ98" i="1" s="1"/>
  <c r="T98" i="1" s="1"/>
  <c r="AX724" i="1"/>
  <c r="AZ724" i="1" s="1"/>
  <c r="BY724" i="1"/>
  <c r="BK455" i="1" a="1"/>
  <c r="BK455" i="1" s="1"/>
  <c r="AR455" i="1" s="1"/>
  <c r="AF455" i="1" s="1"/>
  <c r="BK109" i="1" a="1"/>
  <c r="BK109" i="1" s="1"/>
  <c r="AR109" i="1" s="1"/>
  <c r="AF109" i="1" s="1"/>
  <c r="AN498" i="1"/>
  <c r="AL498" i="1" s="1"/>
  <c r="AN263" i="1"/>
  <c r="AL263" i="1" s="1"/>
  <c r="AN525" i="1"/>
  <c r="AL525" i="1" s="1"/>
  <c r="AX878" i="1"/>
  <c r="AZ878" i="1" s="1"/>
  <c r="BY878" i="1"/>
  <c r="AX854" i="1"/>
  <c r="AZ854" i="1" s="1"/>
  <c r="BY854" i="1"/>
  <c r="BY297" i="1"/>
  <c r="BK297" i="1" s="1" a="1"/>
  <c r="BK297" i="1" s="1"/>
  <c r="AR297" i="1" s="1"/>
  <c r="AF297" i="1" s="1"/>
  <c r="BK449" i="1" a="1"/>
  <c r="BK449" i="1" s="1"/>
  <c r="AR449" i="1" s="1"/>
  <c r="AN480" i="1"/>
  <c r="AL480" i="1" s="1"/>
  <c r="AN770" i="1"/>
  <c r="AL770" i="1" s="1"/>
  <c r="AN118" i="1"/>
  <c r="AL118" i="1" s="1"/>
  <c r="AN937" i="1"/>
  <c r="AL937" i="1" s="1"/>
  <c r="AN137" i="1"/>
  <c r="AL137" i="1" s="1"/>
  <c r="AX520" i="1"/>
  <c r="AZ520" i="1" s="1"/>
  <c r="BY520" i="1"/>
  <c r="AX287" i="1"/>
  <c r="AZ287" i="1" s="1"/>
  <c r="BY287" i="1"/>
  <c r="BK534" i="1" a="1"/>
  <c r="BK534" i="1" s="1"/>
  <c r="AR534" i="1" s="1"/>
  <c r="BK478" i="1" a="1"/>
  <c r="BK478" i="1" s="1"/>
  <c r="AR478" i="1" s="1"/>
  <c r="AX181" i="1"/>
  <c r="AZ181" i="1" s="1"/>
  <c r="BY181" i="1"/>
  <c r="BN677" i="1"/>
  <c r="BK677" i="1" s="1" a="1"/>
  <c r="BK677" i="1" s="1"/>
  <c r="AR677" i="1" s="1"/>
  <c r="AF677" i="1" s="1"/>
  <c r="AS677" i="1" a="1"/>
  <c r="AS677" i="1" s="1"/>
  <c r="AQ677" i="1" s="1"/>
  <c r="T677" i="1" s="1"/>
  <c r="BN571" i="1"/>
  <c r="BK571" i="1" s="1" a="1"/>
  <c r="BK571" i="1" s="1"/>
  <c r="AR571" i="1" s="1"/>
  <c r="AF571" i="1" s="1"/>
  <c r="AS571" i="1" a="1"/>
  <c r="AS571" i="1" s="1"/>
  <c r="AQ571" i="1" s="1"/>
  <c r="T571" i="1" s="1"/>
  <c r="BN429" i="1"/>
  <c r="BK429" i="1" s="1" a="1"/>
  <c r="BK429" i="1" s="1"/>
  <c r="AR429" i="1" s="1"/>
  <c r="AF429" i="1" s="1"/>
  <c r="AS429" i="1" a="1"/>
  <c r="AS429" i="1" s="1"/>
  <c r="AQ429" i="1" s="1"/>
  <c r="T429" i="1" s="1"/>
  <c r="BN307" i="1"/>
  <c r="BK307" i="1" s="1" a="1"/>
  <c r="BK307" i="1" s="1"/>
  <c r="AR307" i="1" s="1"/>
  <c r="AF307" i="1" s="1"/>
  <c r="AS307" i="1" a="1"/>
  <c r="AS307" i="1" s="1"/>
  <c r="AQ307" i="1" s="1"/>
  <c r="T307" i="1" s="1"/>
  <c r="AX51" i="1"/>
  <c r="AZ51" i="1" s="1"/>
  <c r="BY51" i="1"/>
  <c r="AX971" i="1"/>
  <c r="AZ971" i="1" s="1"/>
  <c r="BY971" i="1"/>
  <c r="BN694" i="1"/>
  <c r="BK694" i="1" s="1" a="1"/>
  <c r="BK694" i="1" s="1"/>
  <c r="AR694" i="1" s="1"/>
  <c r="AF694" i="1" s="1"/>
  <c r="AS694" i="1" a="1"/>
  <c r="AS694" i="1" s="1"/>
  <c r="AQ694" i="1" s="1"/>
  <c r="T694" i="1" s="1"/>
  <c r="AX673" i="1"/>
  <c r="AZ673" i="1" s="1"/>
  <c r="BY673" i="1"/>
  <c r="AX461" i="1"/>
  <c r="AZ461" i="1" s="1"/>
  <c r="BY461" i="1"/>
  <c r="BN342" i="1"/>
  <c r="BK342" i="1" s="1" a="1"/>
  <c r="BK342" i="1" s="1"/>
  <c r="AR342" i="1" s="1"/>
  <c r="AF342" i="1" s="1"/>
  <c r="AS342" i="1" a="1"/>
  <c r="AS342" i="1" s="1"/>
  <c r="AQ342" i="1" s="1"/>
  <c r="T342" i="1" s="1"/>
  <c r="BN217" i="1"/>
  <c r="BK217" i="1" s="1" a="1"/>
  <c r="BK217" i="1" s="1"/>
  <c r="AR217" i="1" s="1"/>
  <c r="AF217" i="1" s="1"/>
  <c r="AS217" i="1" a="1"/>
  <c r="AS217" i="1" s="1"/>
  <c r="AQ217" i="1" s="1"/>
  <c r="T217" i="1" s="1"/>
  <c r="BN131" i="1"/>
  <c r="BK131" i="1" s="1" a="1"/>
  <c r="BK131" i="1" s="1"/>
  <c r="AR131" i="1" s="1"/>
  <c r="AF131" i="1" s="1"/>
  <c r="AS131" i="1" a="1"/>
  <c r="AS131" i="1" s="1"/>
  <c r="AQ131" i="1" s="1"/>
  <c r="T131" i="1" s="1"/>
  <c r="BN101" i="1"/>
  <c r="BK101" i="1" s="1" a="1"/>
  <c r="BK101" i="1" s="1"/>
  <c r="AR101" i="1" s="1"/>
  <c r="AF101" i="1" s="1"/>
  <c r="AS101" i="1" a="1"/>
  <c r="AS101" i="1" s="1"/>
  <c r="AQ101" i="1" s="1"/>
  <c r="T101" i="1" s="1"/>
  <c r="BN57" i="1"/>
  <c r="BK57" i="1" s="1" a="1"/>
  <c r="BK57" i="1" s="1"/>
  <c r="AR57" i="1" s="1"/>
  <c r="AF57" i="1" s="1"/>
  <c r="AN954" i="1"/>
  <c r="AL954" i="1" s="1"/>
  <c r="BN989" i="1"/>
  <c r="BK989" i="1" s="1" a="1"/>
  <c r="BK989" i="1" s="1"/>
  <c r="AR989" i="1" s="1"/>
  <c r="AF989" i="1" s="1"/>
  <c r="AS989" i="1" a="1"/>
  <c r="AS989" i="1" s="1"/>
  <c r="AQ989" i="1" s="1"/>
  <c r="T989" i="1" s="1"/>
  <c r="BN757" i="1"/>
  <c r="BK757" i="1" s="1" a="1"/>
  <c r="BK757" i="1" s="1"/>
  <c r="AR757" i="1" s="1"/>
  <c r="AF757" i="1" s="1"/>
  <c r="AS757" i="1" a="1"/>
  <c r="AS757" i="1" s="1"/>
  <c r="AQ757" i="1" s="1"/>
  <c r="T757" i="1" s="1"/>
  <c r="BN535" i="1"/>
  <c r="BK535" i="1" s="1" a="1"/>
  <c r="BK535" i="1" s="1"/>
  <c r="AR535" i="1" s="1"/>
  <c r="AF535" i="1" s="1"/>
  <c r="AS535" i="1" a="1"/>
  <c r="AS535" i="1" s="1"/>
  <c r="AQ535" i="1" s="1"/>
  <c r="T535" i="1" s="1"/>
  <c r="BN475" i="1"/>
  <c r="BK475" i="1" s="1" a="1"/>
  <c r="BK475" i="1" s="1"/>
  <c r="AR475" i="1" s="1"/>
  <c r="AF475" i="1" s="1"/>
  <c r="AS475" i="1" a="1"/>
  <c r="AS475" i="1" s="1"/>
  <c r="AQ475" i="1" s="1"/>
  <c r="T475" i="1" s="1"/>
  <c r="AX353" i="1"/>
  <c r="AZ353" i="1" s="1"/>
  <c r="BY353" i="1"/>
  <c r="AX151" i="1"/>
  <c r="AZ151" i="1" s="1"/>
  <c r="BY151" i="1"/>
  <c r="AX80" i="1"/>
  <c r="AZ80" i="1" s="1"/>
  <c r="BY80" i="1"/>
  <c r="BK952" i="1" a="1"/>
  <c r="BK952" i="1" s="1"/>
  <c r="AR952" i="1" s="1"/>
  <c r="AX823" i="1"/>
  <c r="AZ823" i="1" s="1"/>
  <c r="BY823" i="1"/>
  <c r="BN790" i="1"/>
  <c r="BK790" i="1" s="1" a="1"/>
  <c r="BK790" i="1" s="1"/>
  <c r="AR790" i="1" s="1"/>
  <c r="AF790" i="1" s="1"/>
  <c r="AS790" i="1" a="1"/>
  <c r="AS790" i="1" s="1"/>
  <c r="AQ790" i="1" s="1"/>
  <c r="T790" i="1" s="1"/>
  <c r="AX667" i="1"/>
  <c r="AZ667" i="1" s="1"/>
  <c r="BY667" i="1"/>
  <c r="AX638" i="1"/>
  <c r="AZ638" i="1" s="1"/>
  <c r="BY638" i="1"/>
  <c r="BN504" i="1"/>
  <c r="BK504" i="1" s="1" a="1"/>
  <c r="BK504" i="1" s="1"/>
  <c r="AR504" i="1" s="1"/>
  <c r="AF504" i="1" s="1"/>
  <c r="AS504" i="1" a="1"/>
  <c r="AS504" i="1" s="1"/>
  <c r="AQ504" i="1" s="1"/>
  <c r="T504" i="1" s="1"/>
  <c r="BN438" i="1"/>
  <c r="BK438" i="1" s="1" a="1"/>
  <c r="BK438" i="1" s="1"/>
  <c r="AR438" i="1" s="1"/>
  <c r="AF438" i="1" s="1"/>
  <c r="AS438" i="1" a="1"/>
  <c r="AS438" i="1" s="1"/>
  <c r="AQ438" i="1" s="1"/>
  <c r="T438" i="1" s="1"/>
  <c r="BN294" i="1"/>
  <c r="BK294" i="1" s="1" a="1"/>
  <c r="BK294" i="1" s="1"/>
  <c r="AR294" i="1" s="1"/>
  <c r="AF294" i="1" s="1"/>
  <c r="AS294" i="1" a="1"/>
  <c r="AS294" i="1" s="1"/>
  <c r="AQ294" i="1" s="1"/>
  <c r="T294" i="1" s="1"/>
  <c r="AX246" i="1"/>
  <c r="AZ246" i="1" s="1"/>
  <c r="BY246" i="1"/>
  <c r="BK62" i="1" a="1"/>
  <c r="BK62" i="1" s="1"/>
  <c r="AR62" i="1" s="1"/>
  <c r="AX912" i="1"/>
  <c r="AZ912" i="1" s="1"/>
  <c r="BY912" i="1"/>
  <c r="BN582" i="1"/>
  <c r="BK582" i="1" s="1" a="1"/>
  <c r="BK582" i="1" s="1"/>
  <c r="AR582" i="1" s="1"/>
  <c r="AF582" i="1" s="1"/>
  <c r="AS582" i="1" a="1"/>
  <c r="AS582" i="1" s="1"/>
  <c r="AQ582" i="1" s="1"/>
  <c r="T582" i="1" s="1"/>
  <c r="AX434" i="1"/>
  <c r="AZ434" i="1" s="1"/>
  <c r="BY434" i="1"/>
  <c r="AX266" i="1"/>
  <c r="AZ266" i="1" s="1"/>
  <c r="BY266" i="1"/>
  <c r="AX985" i="1"/>
  <c r="AZ985" i="1" s="1"/>
  <c r="BY985" i="1"/>
  <c r="BY934" i="1"/>
  <c r="AX934" i="1"/>
  <c r="AZ934" i="1" s="1"/>
  <c r="BN774" i="1"/>
  <c r="BK774" i="1" s="1" a="1"/>
  <c r="BK774" i="1" s="1"/>
  <c r="AR774" i="1" s="1"/>
  <c r="AF774" i="1" s="1"/>
  <c r="AS774" i="1" a="1"/>
  <c r="AS774" i="1" s="1"/>
  <c r="AQ774" i="1" s="1"/>
  <c r="T774" i="1" s="1"/>
  <c r="AX768" i="1"/>
  <c r="AZ768" i="1" s="1"/>
  <c r="BY768" i="1"/>
  <c r="BN620" i="1"/>
  <c r="BK620" i="1" s="1" a="1"/>
  <c r="BK620" i="1" s="1"/>
  <c r="AR620" i="1" s="1"/>
  <c r="AF620" i="1" s="1"/>
  <c r="AS620" i="1" a="1"/>
  <c r="AS620" i="1" s="1"/>
  <c r="AQ620" i="1" s="1"/>
  <c r="T620" i="1" s="1"/>
  <c r="AX510" i="1"/>
  <c r="AZ510" i="1" s="1"/>
  <c r="BY510" i="1"/>
  <c r="BN469" i="1"/>
  <c r="BK469" i="1" s="1" a="1"/>
  <c r="BK469" i="1" s="1"/>
  <c r="AR469" i="1" s="1"/>
  <c r="AF469" i="1" s="1"/>
  <c r="AS469" i="1" a="1"/>
  <c r="AS469" i="1" s="1"/>
  <c r="AQ469" i="1" s="1"/>
  <c r="T469" i="1" s="1"/>
  <c r="BN405" i="1"/>
  <c r="BK405" i="1" s="1" a="1"/>
  <c r="BK405" i="1" s="1"/>
  <c r="AR405" i="1" s="1"/>
  <c r="AF405" i="1" s="1"/>
  <c r="AS405" i="1" a="1"/>
  <c r="AS405" i="1" s="1"/>
  <c r="AQ405" i="1" s="1"/>
  <c r="T405" i="1" s="1"/>
  <c r="AX220" i="1"/>
  <c r="AZ220" i="1" s="1"/>
  <c r="BY220" i="1"/>
  <c r="AX860" i="1"/>
  <c r="AZ860" i="1" s="1"/>
  <c r="BY860" i="1"/>
  <c r="BN738" i="1"/>
  <c r="BK738" i="1" s="1" a="1"/>
  <c r="BK738" i="1" s="1"/>
  <c r="AR738" i="1" s="1"/>
  <c r="AF738" i="1" s="1"/>
  <c r="AS738" i="1" a="1"/>
  <c r="AS738" i="1" s="1"/>
  <c r="AQ738" i="1" s="1"/>
  <c r="T738" i="1" s="1"/>
  <c r="BN705" i="1"/>
  <c r="BK705" i="1" s="1" a="1"/>
  <c r="BK705" i="1" s="1"/>
  <c r="AR705" i="1" s="1"/>
  <c r="AF705" i="1" s="1"/>
  <c r="AS705" i="1" a="1"/>
  <c r="AS705" i="1" s="1"/>
  <c r="AQ705" i="1" s="1"/>
  <c r="T705" i="1" s="1"/>
  <c r="BN384" i="1"/>
  <c r="BK384" i="1" s="1" a="1"/>
  <c r="BK384" i="1" s="1"/>
  <c r="AR384" i="1" s="1"/>
  <c r="AF384" i="1" s="1"/>
  <c r="AS384" i="1" a="1"/>
  <c r="AS384" i="1" s="1"/>
  <c r="AQ384" i="1" s="1"/>
  <c r="T384" i="1" s="1"/>
  <c r="BN323" i="1"/>
  <c r="BK323" i="1" s="1" a="1"/>
  <c r="BK323" i="1" s="1"/>
  <c r="AR323" i="1" s="1"/>
  <c r="AF323" i="1" s="1"/>
  <c r="AS323" i="1" a="1"/>
  <c r="AS323" i="1" s="1"/>
  <c r="AQ323" i="1" s="1"/>
  <c r="T323" i="1" s="1"/>
  <c r="BN233" i="1"/>
  <c r="BK233" i="1" s="1" a="1"/>
  <c r="BK233" i="1" s="1"/>
  <c r="AR233" i="1" s="1"/>
  <c r="AF233" i="1" s="1"/>
  <c r="AS233" i="1" a="1"/>
  <c r="AS233" i="1" s="1"/>
  <c r="AQ233" i="1" s="1"/>
  <c r="T233" i="1" s="1"/>
  <c r="BK162" i="1" a="1"/>
  <c r="BK162" i="1" s="1"/>
  <c r="AR162" i="1" s="1"/>
  <c r="AN958" i="1"/>
  <c r="AL958" i="1" s="1"/>
  <c r="BN843" i="1"/>
  <c r="BK843" i="1" s="1" a="1"/>
  <c r="BK843" i="1" s="1"/>
  <c r="AR843" i="1" s="1"/>
  <c r="AF843" i="1" s="1"/>
  <c r="AS843" i="1" a="1"/>
  <c r="AS843" i="1" s="1"/>
  <c r="AQ843" i="1" s="1"/>
  <c r="T843" i="1" s="1"/>
  <c r="BN780" i="1"/>
  <c r="AS632" i="1" a="1"/>
  <c r="AS632" i="1" s="1"/>
  <c r="AQ632" i="1" s="1"/>
  <c r="BN625" i="1"/>
  <c r="BK625" i="1" s="1" a="1"/>
  <c r="BK625" i="1" s="1"/>
  <c r="AR625" i="1" s="1"/>
  <c r="AF625" i="1" s="1"/>
  <c r="AS625" i="1" a="1"/>
  <c r="AS625" i="1" s="1"/>
  <c r="AQ625" i="1" s="1"/>
  <c r="T625" i="1" s="1"/>
  <c r="BN527" i="1"/>
  <c r="BK527" i="1" s="1" a="1"/>
  <c r="BK527" i="1" s="1"/>
  <c r="AR527" i="1" s="1"/>
  <c r="AF527" i="1" s="1"/>
  <c r="AS527" i="1" a="1"/>
  <c r="AS527" i="1" s="1"/>
  <c r="AQ527" i="1" s="1"/>
  <c r="BK428" i="1" a="1"/>
  <c r="BK428" i="1" s="1"/>
  <c r="AR428" i="1" s="1"/>
  <c r="BN382" i="1"/>
  <c r="BK382" i="1" s="1" a="1"/>
  <c r="BK382" i="1" s="1"/>
  <c r="AR382" i="1" s="1"/>
  <c r="AF382" i="1" s="1"/>
  <c r="AS382" i="1" a="1"/>
  <c r="AS382" i="1" s="1"/>
  <c r="AQ382" i="1" s="1"/>
  <c r="T382" i="1" s="1"/>
  <c r="BN312" i="1"/>
  <c r="BK312" i="1" s="1" a="1"/>
  <c r="BK312" i="1" s="1"/>
  <c r="AR312" i="1" s="1"/>
  <c r="AF312" i="1" s="1"/>
  <c r="AS312" i="1" a="1"/>
  <c r="AS312" i="1" s="1"/>
  <c r="AQ312" i="1" s="1"/>
  <c r="T312" i="1" s="1"/>
  <c r="BN180" i="1"/>
  <c r="BK180" i="1" s="1" a="1"/>
  <c r="BK180" i="1" s="1"/>
  <c r="AR180" i="1" s="1"/>
  <c r="AF180" i="1" s="1"/>
  <c r="AS180" i="1" a="1"/>
  <c r="AS180" i="1" s="1"/>
  <c r="AQ180" i="1" s="1"/>
  <c r="T180" i="1" s="1"/>
  <c r="BN125" i="1"/>
  <c r="BK125" i="1" s="1" a="1"/>
  <c r="BK125" i="1" s="1"/>
  <c r="AR125" i="1" s="1"/>
  <c r="AF125" i="1" s="1"/>
  <c r="AS125" i="1" a="1"/>
  <c r="AS125" i="1" s="1"/>
  <c r="AQ125" i="1" s="1"/>
  <c r="T125" i="1" s="1"/>
  <c r="BN60" i="1"/>
  <c r="BK60" i="1" s="1" a="1"/>
  <c r="BK60" i="1" s="1"/>
  <c r="AR60" i="1" s="1"/>
  <c r="AF60" i="1" s="1"/>
  <c r="AS60" i="1" a="1"/>
  <c r="AS60" i="1" s="1"/>
  <c r="AQ60" i="1" s="1"/>
  <c r="T60" i="1" s="1"/>
  <c r="BN951" i="1"/>
  <c r="BK951" i="1" s="1" a="1"/>
  <c r="BK951" i="1" s="1"/>
  <c r="AR951" i="1" s="1"/>
  <c r="AF951" i="1" s="1"/>
  <c r="AS951" i="1" a="1"/>
  <c r="AS951" i="1" s="1"/>
  <c r="AQ951" i="1" s="1"/>
  <c r="T951" i="1" s="1"/>
  <c r="BK824" i="1" a="1"/>
  <c r="BK824" i="1" s="1"/>
  <c r="AR824" i="1" s="1"/>
  <c r="BK521" i="1" a="1"/>
  <c r="BK521" i="1" s="1"/>
  <c r="AR521" i="1" s="1"/>
  <c r="BN411" i="1"/>
  <c r="BK411" i="1" s="1" a="1"/>
  <c r="BK411" i="1" s="1"/>
  <c r="AR411" i="1" s="1"/>
  <c r="AF411" i="1" s="1"/>
  <c r="AS411" i="1" a="1"/>
  <c r="AS411" i="1" s="1"/>
  <c r="AQ411" i="1" s="1"/>
  <c r="T411" i="1" s="1"/>
  <c r="BK324" i="1" a="1"/>
  <c r="BK324" i="1" s="1"/>
  <c r="AR324" i="1" s="1"/>
  <c r="BN348" i="1"/>
  <c r="BK348" i="1" s="1" a="1"/>
  <c r="BK348" i="1" s="1"/>
  <c r="AR348" i="1" s="1"/>
  <c r="AF348" i="1" s="1"/>
  <c r="AS348" i="1" a="1"/>
  <c r="AS348" i="1" s="1"/>
  <c r="AQ348" i="1" s="1"/>
  <c r="T348" i="1" s="1"/>
  <c r="BN258" i="1"/>
  <c r="BK258" i="1" s="1" a="1"/>
  <c r="BK258" i="1" s="1"/>
  <c r="AR258" i="1" s="1"/>
  <c r="AF258" i="1" s="1"/>
  <c r="AS258" i="1" a="1"/>
  <c r="AS258" i="1" s="1"/>
  <c r="AQ258" i="1" s="1"/>
  <c r="T258" i="1" s="1"/>
  <c r="BK201" i="1" a="1"/>
  <c r="BK201" i="1" s="1"/>
  <c r="AR201" i="1" s="1"/>
  <c r="BN78" i="1"/>
  <c r="BK78" i="1" s="1" a="1"/>
  <c r="BK78" i="1" s="1"/>
  <c r="AR78" i="1" s="1"/>
  <c r="AF78" i="1" s="1"/>
  <c r="AS78" i="1" a="1"/>
  <c r="AS78" i="1" s="1"/>
  <c r="AQ78" i="1" s="1"/>
  <c r="T78" i="1" s="1"/>
  <c r="BN32" i="1"/>
  <c r="BK32" i="1" s="1" a="1"/>
  <c r="BK32" i="1" s="1"/>
  <c r="AR32" i="1" s="1"/>
  <c r="AF32" i="1" s="1"/>
  <c r="AS32" i="1" a="1"/>
  <c r="AS32" i="1" s="1"/>
  <c r="AQ32" i="1" s="1"/>
  <c r="T32" i="1" s="1"/>
  <c r="AN862" i="1"/>
  <c r="AL862" i="1" s="1"/>
  <c r="BN775" i="1"/>
  <c r="BK775" i="1" s="1" a="1"/>
  <c r="BK775" i="1" s="1"/>
  <c r="AR775" i="1" s="1"/>
  <c r="AF775" i="1" s="1"/>
  <c r="AS775" i="1" a="1"/>
  <c r="AS775" i="1" s="1"/>
  <c r="AQ775" i="1" s="1"/>
  <c r="T775" i="1" s="1"/>
  <c r="AS671" i="1" a="1"/>
  <c r="AS671" i="1" s="1"/>
  <c r="AQ671" i="1" s="1"/>
  <c r="T671" i="1" s="1"/>
  <c r="BN671" i="1"/>
  <c r="BK671" i="1" s="1" a="1"/>
  <c r="BK671" i="1" s="1"/>
  <c r="AR671" i="1" s="1"/>
  <c r="AF671" i="1" s="1"/>
  <c r="AN634" i="1"/>
  <c r="AL634" i="1" s="1"/>
  <c r="BN617" i="1"/>
  <c r="BK617" i="1" s="1" a="1"/>
  <c r="BK617" i="1" s="1"/>
  <c r="AR617" i="1" s="1"/>
  <c r="AF617" i="1" s="1"/>
  <c r="AS617" i="1" a="1"/>
  <c r="AS617" i="1" s="1"/>
  <c r="AQ617" i="1" s="1"/>
  <c r="T617" i="1" s="1"/>
  <c r="BN400" i="1"/>
  <c r="BK400" i="1" s="1" a="1"/>
  <c r="BK400" i="1" s="1"/>
  <c r="AR400" i="1" s="1"/>
  <c r="AF400" i="1" s="1"/>
  <c r="AS400" i="1" a="1"/>
  <c r="AS400" i="1" s="1"/>
  <c r="AQ400" i="1" s="1"/>
  <c r="T400" i="1" s="1"/>
  <c r="BN302" i="1"/>
  <c r="BK302" i="1" s="1" a="1"/>
  <c r="BK302" i="1" s="1"/>
  <c r="AR302" i="1" s="1"/>
  <c r="AF302" i="1" s="1"/>
  <c r="AS302" i="1" a="1"/>
  <c r="AS302" i="1" s="1"/>
  <c r="AQ302" i="1" s="1"/>
  <c r="T302" i="1" s="1"/>
  <c r="BN144" i="1"/>
  <c r="BK144" i="1" s="1" a="1"/>
  <c r="BK144" i="1" s="1"/>
  <c r="AR144" i="1" s="1"/>
  <c r="AF144" i="1" s="1"/>
  <c r="AS144" i="1" a="1"/>
  <c r="AS144" i="1" s="1"/>
  <c r="AQ144" i="1" s="1"/>
  <c r="T144" i="1" s="1"/>
  <c r="AS91" i="1" a="1"/>
  <c r="AS91" i="1" s="1"/>
  <c r="AQ91" i="1" s="1"/>
  <c r="T91" i="1" s="1"/>
  <c r="BN91" i="1"/>
  <c r="BK91" i="1" s="1" a="1"/>
  <c r="BK91" i="1" s="1"/>
  <c r="AR91" i="1" s="1"/>
  <c r="AF91" i="1" s="1"/>
  <c r="BK947" i="1" a="1"/>
  <c r="BK947" i="1" s="1"/>
  <c r="AR947" i="1" s="1"/>
  <c r="BK509" i="1" a="1"/>
  <c r="BK509" i="1" s="1"/>
  <c r="AR509" i="1" s="1"/>
  <c r="BN448" i="1"/>
  <c r="BK448" i="1" s="1" a="1"/>
  <c r="BK448" i="1" s="1"/>
  <c r="AR448" i="1" s="1"/>
  <c r="AF448" i="1" s="1"/>
  <c r="AS448" i="1" a="1"/>
  <c r="AS448" i="1" s="1"/>
  <c r="AQ448" i="1" s="1"/>
  <c r="T448" i="1" s="1"/>
  <c r="AS269" i="1" a="1"/>
  <c r="AS269" i="1" s="1"/>
  <c r="AQ269" i="1" s="1"/>
  <c r="T269" i="1" s="1"/>
  <c r="BN269" i="1"/>
  <c r="BK269" i="1" s="1" a="1"/>
  <c r="BK269" i="1" s="1"/>
  <c r="AR269" i="1" s="1"/>
  <c r="AF269" i="1" s="1"/>
  <c r="BN689" i="1"/>
  <c r="BK689" i="1" s="1" a="1"/>
  <c r="BK689" i="1" s="1"/>
  <c r="AR689" i="1" s="1"/>
  <c r="AF689" i="1" s="1"/>
  <c r="AS689" i="1" a="1"/>
  <c r="AS689" i="1" s="1"/>
  <c r="AQ689" i="1" s="1"/>
  <c r="T689" i="1" s="1"/>
  <c r="AN523" i="1"/>
  <c r="AL523" i="1" s="1"/>
  <c r="BN372" i="1"/>
  <c r="BK372" i="1" s="1" a="1"/>
  <c r="BK372" i="1" s="1"/>
  <c r="AR372" i="1" s="1"/>
  <c r="AF372" i="1" s="1"/>
  <c r="AS372" i="1" a="1"/>
  <c r="AS372" i="1" s="1"/>
  <c r="AQ372" i="1" s="1"/>
  <c r="T372" i="1" s="1"/>
  <c r="BN170" i="1"/>
  <c r="BN967" i="1"/>
  <c r="BK967" i="1" s="1" a="1"/>
  <c r="BK967" i="1" s="1"/>
  <c r="AR967" i="1" s="1"/>
  <c r="AF967" i="1" s="1"/>
  <c r="AS967" i="1" a="1"/>
  <c r="AS967" i="1" s="1"/>
  <c r="AQ967" i="1" s="1"/>
  <c r="T967" i="1" s="1"/>
  <c r="BK409" i="1" a="1"/>
  <c r="BK409" i="1" s="1"/>
  <c r="AR409" i="1" s="1"/>
  <c r="BK388" i="1" a="1"/>
  <c r="BK388" i="1" s="1"/>
  <c r="AR388" i="1" s="1"/>
  <c r="BK344" i="1" a="1"/>
  <c r="BK344" i="1" s="1"/>
  <c r="AR344" i="1" s="1"/>
  <c r="AS61" i="1" a="1"/>
  <c r="AS61" i="1" s="1"/>
  <c r="AQ61" i="1" s="1"/>
  <c r="T61" i="1" s="1"/>
  <c r="BN61" i="1"/>
  <c r="BK61" i="1" s="1" a="1"/>
  <c r="BK61" i="1" s="1"/>
  <c r="AR61" i="1" s="1"/>
  <c r="AF61" i="1" s="1"/>
  <c r="BK889" i="1" a="1"/>
  <c r="BK889" i="1" s="1"/>
  <c r="AR889" i="1" s="1"/>
  <c r="BK691" i="1" a="1"/>
  <c r="BK691" i="1" s="1"/>
  <c r="AR691" i="1" s="1"/>
  <c r="AN848" i="1"/>
  <c r="AL848" i="1" s="1"/>
  <c r="BN821" i="1"/>
  <c r="BK821" i="1" s="1" a="1"/>
  <c r="BK821" i="1" s="1"/>
  <c r="AR821" i="1" s="1"/>
  <c r="AF821" i="1" s="1"/>
  <c r="AS821" i="1" a="1"/>
  <c r="AS821" i="1" s="1"/>
  <c r="AQ821" i="1" s="1"/>
  <c r="BK683" i="1" a="1"/>
  <c r="BK683" i="1" s="1"/>
  <c r="AR683" i="1" s="1"/>
  <c r="AS399" i="1" a="1"/>
  <c r="AS399" i="1" s="1"/>
  <c r="AQ399" i="1" s="1"/>
  <c r="T399" i="1" s="1"/>
  <c r="BN399" i="1"/>
  <c r="BK399" i="1" s="1" a="1"/>
  <c r="BK399" i="1" s="1"/>
  <c r="AR399" i="1" s="1"/>
  <c r="AF399" i="1" s="1"/>
  <c r="BN330" i="1"/>
  <c r="BK330" i="1" s="1" a="1"/>
  <c r="BK330" i="1" s="1"/>
  <c r="AR330" i="1" s="1"/>
  <c r="AF330" i="1" s="1"/>
  <c r="AS330" i="1" a="1"/>
  <c r="AS330" i="1" s="1"/>
  <c r="AQ330" i="1" s="1"/>
  <c r="T330" i="1" s="1"/>
  <c r="AS112" i="1" a="1"/>
  <c r="AS112" i="1" s="1"/>
  <c r="AQ112" i="1" s="1"/>
  <c r="BN112" i="1"/>
  <c r="BK112" i="1" s="1" a="1"/>
  <c r="BK112" i="1" s="1"/>
  <c r="AR112" i="1" s="1"/>
  <c r="AF112" i="1" s="1"/>
  <c r="AX993" i="1"/>
  <c r="AZ993" i="1" s="1"/>
  <c r="BY993" i="1"/>
  <c r="AX987" i="1"/>
  <c r="AZ987" i="1" s="1"/>
  <c r="BY987" i="1"/>
  <c r="BN866" i="1"/>
  <c r="BK866" i="1" s="1" a="1"/>
  <c r="BK866" i="1" s="1"/>
  <c r="AR866" i="1" s="1"/>
  <c r="AF866" i="1" s="1"/>
  <c r="AS866" i="1" a="1"/>
  <c r="AS866" i="1" s="1"/>
  <c r="AQ866" i="1" s="1"/>
  <c r="T866" i="1" s="1"/>
  <c r="AX303" i="1"/>
  <c r="AZ303" i="1" s="1"/>
  <c r="BY303" i="1"/>
  <c r="AS119" i="1" a="1"/>
  <c r="AS119" i="1" s="1"/>
  <c r="AQ119" i="1" s="1"/>
  <c r="T119" i="1" s="1"/>
  <c r="BN119" i="1"/>
  <c r="BK119" i="1" s="1" a="1"/>
  <c r="BK119" i="1" s="1"/>
  <c r="AR119" i="1" s="1"/>
  <c r="AF119" i="1" s="1"/>
  <c r="AX1023" i="1"/>
  <c r="AZ1023" i="1" s="1"/>
  <c r="BY1023" i="1"/>
  <c r="AX902" i="1"/>
  <c r="AZ902" i="1" s="1"/>
  <c r="BY902" i="1"/>
  <c r="BN749" i="1"/>
  <c r="BK749" i="1" s="1" a="1"/>
  <c r="BK749" i="1" s="1"/>
  <c r="AR749" i="1" s="1"/>
  <c r="AF749" i="1" s="1"/>
  <c r="AS749" i="1" a="1"/>
  <c r="AS749" i="1" s="1"/>
  <c r="AQ749" i="1" s="1"/>
  <c r="T749" i="1" s="1"/>
  <c r="BN628" i="1"/>
  <c r="BK628" i="1" s="1" a="1"/>
  <c r="BK628" i="1" s="1"/>
  <c r="AR628" i="1" s="1"/>
  <c r="AF628" i="1" s="1"/>
  <c r="AS628" i="1" a="1"/>
  <c r="AS628" i="1" s="1"/>
  <c r="AQ628" i="1" s="1"/>
  <c r="T628" i="1" s="1"/>
  <c r="AX646" i="1"/>
  <c r="AZ646" i="1" s="1"/>
  <c r="BY646" i="1"/>
  <c r="AX590" i="1"/>
  <c r="AZ590" i="1" s="1"/>
  <c r="BY590" i="1"/>
  <c r="BN376" i="1"/>
  <c r="BK376" i="1" s="1" a="1"/>
  <c r="BK376" i="1" s="1"/>
  <c r="AR376" i="1" s="1"/>
  <c r="AF376" i="1" s="1"/>
  <c r="AS376" i="1" a="1"/>
  <c r="AS376" i="1" s="1"/>
  <c r="AQ376" i="1" s="1"/>
  <c r="T376" i="1" s="1"/>
  <c r="BY1001" i="1"/>
  <c r="AX1001" i="1"/>
  <c r="AZ1001" i="1" s="1"/>
  <c r="AX963" i="1"/>
  <c r="AZ963" i="1" s="1"/>
  <c r="BY963" i="1"/>
  <c r="BN871" i="1"/>
  <c r="BK871" i="1" s="1" a="1"/>
  <c r="BK871" i="1" s="1"/>
  <c r="AR871" i="1" s="1"/>
  <c r="AF871" i="1" s="1"/>
  <c r="AS871" i="1" a="1"/>
  <c r="AS871" i="1" s="1"/>
  <c r="AQ871" i="1" s="1"/>
  <c r="T871" i="1" s="1"/>
  <c r="AN763" i="1"/>
  <c r="AL763" i="1" s="1"/>
  <c r="AN605" i="1"/>
  <c r="AL605" i="1" s="1"/>
  <c r="BN579" i="1"/>
  <c r="BK579" i="1" s="1" a="1"/>
  <c r="BK579" i="1" s="1"/>
  <c r="AR579" i="1" s="1"/>
  <c r="AF579" i="1" s="1"/>
  <c r="AN327" i="1"/>
  <c r="AL327" i="1" s="1"/>
  <c r="BN226" i="1"/>
  <c r="BK226" i="1" s="1" a="1"/>
  <c r="BK226" i="1" s="1"/>
  <c r="AR226" i="1" s="1"/>
  <c r="AF226" i="1" s="1"/>
  <c r="AS226" i="1" a="1"/>
  <c r="AS226" i="1" s="1"/>
  <c r="AQ226" i="1" s="1"/>
  <c r="T226" i="1" s="1"/>
  <c r="AX236" i="1"/>
  <c r="AZ236" i="1" s="1"/>
  <c r="BY236" i="1"/>
  <c r="BK42" i="1" a="1"/>
  <c r="BK42" i="1" s="1"/>
  <c r="AR42" i="1" s="1"/>
  <c r="AN870" i="1"/>
  <c r="AL870" i="1" s="1"/>
  <c r="AX863" i="1"/>
  <c r="AZ863" i="1" s="1"/>
  <c r="BY863" i="1"/>
  <c r="BN676" i="1"/>
  <c r="BK676" i="1" s="1" a="1"/>
  <c r="BK676" i="1" s="1"/>
  <c r="AR676" i="1" s="1"/>
  <c r="AF676" i="1" s="1"/>
  <c r="AS676" i="1" a="1"/>
  <c r="AS676" i="1" s="1"/>
  <c r="AQ676" i="1" s="1"/>
  <c r="T676" i="1" s="1"/>
  <c r="BN636" i="1"/>
  <c r="BK636" i="1" s="1" a="1"/>
  <c r="BK636" i="1" s="1"/>
  <c r="AR636" i="1" s="1"/>
  <c r="AF636" i="1" s="1"/>
  <c r="AS636" i="1" a="1"/>
  <c r="AS636" i="1" s="1"/>
  <c r="AQ636" i="1" s="1"/>
  <c r="T636" i="1" s="1"/>
  <c r="BN315" i="1"/>
  <c r="BK315" i="1" s="1" a="1"/>
  <c r="BK315" i="1" s="1"/>
  <c r="AR315" i="1" s="1"/>
  <c r="AF315" i="1" s="1"/>
  <c r="AS315" i="1" a="1"/>
  <c r="AS315" i="1" s="1"/>
  <c r="AQ315" i="1" s="1"/>
  <c r="T315" i="1" s="1"/>
  <c r="AX189" i="1"/>
  <c r="AZ189" i="1" s="1"/>
  <c r="BY189" i="1"/>
  <c r="AN106" i="1"/>
  <c r="AL106" i="1" s="1"/>
  <c r="AX728" i="1"/>
  <c r="AZ728" i="1" s="1"/>
  <c r="BY728" i="1"/>
  <c r="AX817" i="1"/>
  <c r="AZ817" i="1" s="1"/>
  <c r="BY817" i="1"/>
  <c r="AX522" i="1"/>
  <c r="AZ522" i="1" s="1"/>
  <c r="BY522" i="1"/>
  <c r="BN485" i="1"/>
  <c r="BK485" i="1" s="1" a="1"/>
  <c r="BK485" i="1" s="1"/>
  <c r="AR485" i="1" s="1"/>
  <c r="AF485" i="1" s="1"/>
  <c r="AS194" i="1" a="1"/>
  <c r="AS194" i="1" s="1"/>
  <c r="AQ194" i="1" s="1"/>
  <c r="T194" i="1" s="1"/>
  <c r="BN194" i="1"/>
  <c r="BK194" i="1" s="1" a="1"/>
  <c r="BK194" i="1" s="1"/>
  <c r="AR194" i="1" s="1"/>
  <c r="AF194" i="1" s="1"/>
  <c r="BN74" i="1"/>
  <c r="BK74" i="1" s="1" a="1"/>
  <c r="BK74" i="1" s="1"/>
  <c r="AR74" i="1" s="1"/>
  <c r="AF74" i="1" s="1"/>
  <c r="AS74" i="1" a="1"/>
  <c r="AS74" i="1" s="1"/>
  <c r="AQ74" i="1" s="1"/>
  <c r="T74" i="1" s="1"/>
  <c r="BN965" i="1"/>
  <c r="BK965" i="1" s="1" a="1"/>
  <c r="BK965" i="1" s="1"/>
  <c r="AR965" i="1" s="1"/>
  <c r="AF965" i="1" s="1"/>
  <c r="AS965" i="1" a="1"/>
  <c r="AS965" i="1" s="1"/>
  <c r="AQ965" i="1" s="1"/>
  <c r="T965" i="1" s="1"/>
  <c r="BN765" i="1"/>
  <c r="BK765" i="1" s="1" a="1"/>
  <c r="BK765" i="1" s="1"/>
  <c r="AR765" i="1" s="1"/>
  <c r="AF765" i="1" s="1"/>
  <c r="AS765" i="1" a="1"/>
  <c r="AS765" i="1" s="1"/>
  <c r="AQ765" i="1" s="1"/>
  <c r="T765" i="1" s="1"/>
  <c r="AX708" i="1"/>
  <c r="AZ708" i="1" s="1"/>
  <c r="BY708" i="1"/>
  <c r="BK486" i="1" a="1"/>
  <c r="BK486" i="1" s="1"/>
  <c r="AR486" i="1" s="1"/>
  <c r="BN214" i="1"/>
  <c r="BK214" i="1" s="1" a="1"/>
  <c r="BK214" i="1" s="1"/>
  <c r="AR214" i="1" s="1"/>
  <c r="AF214" i="1" s="1"/>
  <c r="AS214" i="1" a="1"/>
  <c r="AS214" i="1" s="1"/>
  <c r="AQ214" i="1" s="1"/>
  <c r="T214" i="1" s="1"/>
  <c r="BN174" i="1"/>
  <c r="BK174" i="1" s="1" a="1"/>
  <c r="BK174" i="1" s="1"/>
  <c r="AR174" i="1" s="1"/>
  <c r="AF174" i="1" s="1"/>
  <c r="AS174" i="1" a="1"/>
  <c r="AS174" i="1" s="1"/>
  <c r="AQ174" i="1" s="1"/>
  <c r="T174" i="1" s="1"/>
  <c r="BN138" i="1"/>
  <c r="BK138" i="1" s="1" a="1"/>
  <c r="BK138" i="1" s="1"/>
  <c r="AR138" i="1" s="1"/>
  <c r="AF138" i="1" s="1"/>
  <c r="AS138" i="1" a="1"/>
  <c r="AS138" i="1" s="1"/>
  <c r="AQ138" i="1" s="1"/>
  <c r="T138" i="1" s="1"/>
  <c r="AX888" i="1"/>
  <c r="AZ888" i="1" s="1"/>
  <c r="BY888" i="1"/>
  <c r="BK875" i="1" a="1"/>
  <c r="BK875" i="1" s="1"/>
  <c r="AR875" i="1" s="1"/>
  <c r="AX426" i="1"/>
  <c r="AZ426" i="1" s="1"/>
  <c r="BY426" i="1"/>
  <c r="AX295" i="1"/>
  <c r="AZ295" i="1" s="1"/>
  <c r="BY295" i="1"/>
  <c r="AX272" i="1"/>
  <c r="AZ272" i="1" s="1"/>
  <c r="BY272" i="1"/>
  <c r="BY286" i="1"/>
  <c r="AX286" i="1"/>
  <c r="AZ286" i="1" s="1"/>
  <c r="BN168" i="1"/>
  <c r="BK168" i="1" s="1" a="1"/>
  <c r="BK168" i="1" s="1"/>
  <c r="AR168" i="1" s="1"/>
  <c r="AF168" i="1" s="1"/>
  <c r="AS168" i="1" a="1"/>
  <c r="AS168" i="1" s="1"/>
  <c r="AQ168" i="1" s="1"/>
  <c r="T168" i="1" s="1"/>
  <c r="AX38" i="1"/>
  <c r="AZ38" i="1" s="1"/>
  <c r="BY38" i="1"/>
  <c r="AX1019" i="1"/>
  <c r="AZ1019" i="1" s="1"/>
  <c r="BY1019" i="1"/>
  <c r="AX752" i="1"/>
  <c r="AZ752" i="1" s="1"/>
  <c r="BY752" i="1"/>
  <c r="AX831" i="1"/>
  <c r="AZ831" i="1" s="1"/>
  <c r="BY831" i="1"/>
  <c r="AS630" i="1" a="1"/>
  <c r="AS630" i="1" s="1"/>
  <c r="AQ630" i="1" s="1"/>
  <c r="T630" i="1" s="1"/>
  <c r="BN630" i="1"/>
  <c r="BK630" i="1" s="1" a="1"/>
  <c r="BK630" i="1" s="1"/>
  <c r="AR630" i="1" s="1"/>
  <c r="AF630" i="1" s="1"/>
  <c r="BN334" i="1"/>
  <c r="BK334" i="1" s="1" a="1"/>
  <c r="BK334" i="1" s="1"/>
  <c r="AR334" i="1" s="1"/>
  <c r="AF334" i="1" s="1"/>
  <c r="AS334" i="1" a="1"/>
  <c r="AS334" i="1" s="1"/>
  <c r="AQ334" i="1" s="1"/>
  <c r="T334" i="1" s="1"/>
  <c r="BN178" i="1"/>
  <c r="BK178" i="1" s="1" a="1"/>
  <c r="BK178" i="1" s="1"/>
  <c r="AR178" i="1" s="1"/>
  <c r="AF178" i="1" s="1"/>
  <c r="AS178" i="1" a="1"/>
  <c r="AS178" i="1" s="1"/>
  <c r="AQ178" i="1" s="1"/>
  <c r="T178" i="1" s="1"/>
  <c r="BK909" i="1" a="1"/>
  <c r="BK909" i="1" s="1"/>
  <c r="AR909" i="1" s="1"/>
  <c r="BK549" i="1" a="1"/>
  <c r="BK549" i="1" s="1"/>
  <c r="AR549" i="1" s="1"/>
  <c r="AS489" i="1" a="1"/>
  <c r="AS489" i="1" s="1"/>
  <c r="AQ489" i="1" s="1"/>
  <c r="AN242" i="1"/>
  <c r="AL242" i="1" s="1"/>
  <c r="BN152" i="1"/>
  <c r="BK152" i="1" s="1" a="1"/>
  <c r="BK152" i="1" s="1"/>
  <c r="AR152" i="1" s="1"/>
  <c r="AF152" i="1" s="1"/>
  <c r="AS152" i="1" a="1"/>
  <c r="AS152" i="1" s="1"/>
  <c r="AQ152" i="1" s="1"/>
  <c r="T152" i="1" s="1"/>
  <c r="BN837" i="1"/>
  <c r="BK837" i="1" s="1" a="1"/>
  <c r="BK837" i="1" s="1"/>
  <c r="AR837" i="1" s="1"/>
  <c r="AF837" i="1" s="1"/>
  <c r="AS837" i="1" a="1"/>
  <c r="AS837" i="1" s="1"/>
  <c r="AQ837" i="1" s="1"/>
  <c r="T837" i="1" s="1"/>
  <c r="BN672" i="1"/>
  <c r="BK672" i="1" s="1" a="1"/>
  <c r="BK672" i="1" s="1"/>
  <c r="AR672" i="1" s="1"/>
  <c r="AF672" i="1" s="1"/>
  <c r="AS672" i="1" a="1"/>
  <c r="AS672" i="1" s="1"/>
  <c r="AQ672" i="1" s="1"/>
  <c r="T672" i="1" s="1"/>
  <c r="AS623" i="1" a="1"/>
  <c r="AS623" i="1" s="1"/>
  <c r="AQ623" i="1" s="1"/>
  <c r="T623" i="1" s="1"/>
  <c r="BN623" i="1"/>
  <c r="BK623" i="1" s="1" a="1"/>
  <c r="BK623" i="1" s="1"/>
  <c r="AR623" i="1" s="1"/>
  <c r="AF623" i="1" s="1"/>
  <c r="BK439" i="1" a="1"/>
  <c r="BK439" i="1" s="1"/>
  <c r="AR439" i="1" s="1"/>
  <c r="AN349" i="1"/>
  <c r="AL349" i="1" s="1"/>
  <c r="AS63" i="1" a="1"/>
  <c r="AS63" i="1" s="1"/>
  <c r="AQ63" i="1" s="1"/>
  <c r="BN737" i="1"/>
  <c r="BK737" i="1" s="1" a="1"/>
  <c r="BK737" i="1" s="1"/>
  <c r="AR737" i="1" s="1"/>
  <c r="AF737" i="1" s="1"/>
  <c r="AS737" i="1" a="1"/>
  <c r="AS737" i="1" s="1"/>
  <c r="AQ737" i="1" s="1"/>
  <c r="T737" i="1" s="1"/>
  <c r="AN422" i="1"/>
  <c r="AL422" i="1" s="1"/>
  <c r="AS281" i="1" a="1"/>
  <c r="AS281" i="1" s="1"/>
  <c r="AQ281" i="1" s="1"/>
  <c r="BN40" i="1"/>
  <c r="BK40" i="1" s="1" a="1"/>
  <c r="BK40" i="1" s="1"/>
  <c r="AR40" i="1" s="1"/>
  <c r="AF40" i="1" s="1"/>
  <c r="AS40" i="1" a="1"/>
  <c r="AS40" i="1" s="1"/>
  <c r="AQ40" i="1" s="1"/>
  <c r="T40" i="1" s="1"/>
  <c r="BN991" i="1"/>
  <c r="BK991" i="1" s="1" a="1"/>
  <c r="BK991" i="1" s="1"/>
  <c r="AR991" i="1" s="1"/>
  <c r="AF991" i="1" s="1"/>
  <c r="AS991" i="1" a="1"/>
  <c r="AS991" i="1" s="1"/>
  <c r="AQ991" i="1" s="1"/>
  <c r="T991" i="1" s="1"/>
  <c r="BN816" i="1"/>
  <c r="BK816" i="1" s="1" a="1"/>
  <c r="BK816" i="1" s="1"/>
  <c r="AR816" i="1" s="1"/>
  <c r="AF816" i="1" s="1"/>
  <c r="AS816" i="1" a="1"/>
  <c r="AS816" i="1" s="1"/>
  <c r="AQ816" i="1" s="1"/>
  <c r="T816" i="1" s="1"/>
  <c r="BN747" i="1"/>
  <c r="BK747" i="1" s="1" a="1"/>
  <c r="BK747" i="1" s="1"/>
  <c r="AR747" i="1" s="1"/>
  <c r="AF747" i="1" s="1"/>
  <c r="AS747" i="1" a="1"/>
  <c r="AS747" i="1" s="1"/>
  <c r="AQ747" i="1" s="1"/>
  <c r="T747" i="1" s="1"/>
  <c r="BK661" i="1" a="1"/>
  <c r="BK661" i="1" s="1"/>
  <c r="AR661" i="1" s="1"/>
  <c r="BN403" i="1"/>
  <c r="BK403" i="1" s="1" a="1"/>
  <c r="BK403" i="1" s="1"/>
  <c r="AR403" i="1" s="1"/>
  <c r="AF403" i="1" s="1"/>
  <c r="AS403" i="1" a="1"/>
  <c r="AS403" i="1" s="1"/>
  <c r="AQ403" i="1" s="1"/>
  <c r="T403" i="1" s="1"/>
  <c r="BN337" i="1"/>
  <c r="BK337" i="1" s="1" a="1"/>
  <c r="BK337" i="1" s="1"/>
  <c r="AR337" i="1" s="1"/>
  <c r="AF337" i="1" s="1"/>
  <c r="AS337" i="1" a="1"/>
  <c r="AS337" i="1" s="1"/>
  <c r="AQ337" i="1" s="1"/>
  <c r="T337" i="1" s="1"/>
  <c r="BN254" i="1"/>
  <c r="BK254" i="1" s="1" a="1"/>
  <c r="BK254" i="1" s="1"/>
  <c r="AR254" i="1" s="1"/>
  <c r="AF254" i="1" s="1"/>
  <c r="AS254" i="1" a="1"/>
  <c r="AS254" i="1" s="1"/>
  <c r="AQ254" i="1" s="1"/>
  <c r="T254" i="1" s="1"/>
  <c r="BN82" i="1"/>
  <c r="BK82" i="1" s="1" a="1"/>
  <c r="BK82" i="1" s="1"/>
  <c r="AR82" i="1" s="1"/>
  <c r="AF82" i="1" s="1"/>
  <c r="AS82" i="1" a="1"/>
  <c r="AS82" i="1" s="1"/>
  <c r="AQ82" i="1" s="1"/>
  <c r="T82" i="1" s="1"/>
  <c r="BK755" i="1" a="1"/>
  <c r="BK755" i="1" s="1"/>
  <c r="AR755" i="1" s="1"/>
  <c r="BK716" i="1" a="1"/>
  <c r="BK716" i="1" s="1"/>
  <c r="AR716" i="1" s="1"/>
  <c r="AS615" i="1" a="1"/>
  <c r="AS615" i="1" s="1"/>
  <c r="AQ615" i="1" s="1"/>
  <c r="T615" i="1" s="1"/>
  <c r="BN615" i="1"/>
  <c r="BK615" i="1" s="1" a="1"/>
  <c r="BK615" i="1" s="1"/>
  <c r="AR615" i="1" s="1"/>
  <c r="AF615" i="1" s="1"/>
  <c r="BN463" i="1"/>
  <c r="BK463" i="1" s="1" a="1"/>
  <c r="BK463" i="1" s="1"/>
  <c r="AR463" i="1" s="1"/>
  <c r="AF463" i="1" s="1"/>
  <c r="AS463" i="1" a="1"/>
  <c r="AS463" i="1" s="1"/>
  <c r="AQ463" i="1" s="1"/>
  <c r="T463" i="1" s="1"/>
  <c r="AN903" i="1"/>
  <c r="AL903" i="1" s="1"/>
  <c r="BK865" i="1" a="1"/>
  <c r="BK865" i="1" s="1"/>
  <c r="AR865" i="1" s="1"/>
  <c r="BK825" i="1" a="1"/>
  <c r="BK825" i="1" s="1"/>
  <c r="AR825" i="1" s="1"/>
  <c r="BN756" i="1"/>
  <c r="BK756" i="1" s="1" a="1"/>
  <c r="BK756" i="1" s="1"/>
  <c r="AR756" i="1" s="1"/>
  <c r="AF756" i="1" s="1"/>
  <c r="AS756" i="1" a="1"/>
  <c r="AS756" i="1" s="1"/>
  <c r="AQ756" i="1" s="1"/>
  <c r="T756" i="1" s="1"/>
  <c r="BN729" i="1"/>
  <c r="BK729" i="1" s="1" a="1"/>
  <c r="BK729" i="1" s="1"/>
  <c r="AR729" i="1" s="1"/>
  <c r="AF729" i="1" s="1"/>
  <c r="AS729" i="1" a="1"/>
  <c r="AS729" i="1" s="1"/>
  <c r="AQ729" i="1" s="1"/>
  <c r="T729" i="1" s="1"/>
  <c r="BN688" i="1"/>
  <c r="BK688" i="1" s="1" a="1"/>
  <c r="BK688" i="1" s="1"/>
  <c r="AR688" i="1" s="1"/>
  <c r="AF688" i="1" s="1"/>
  <c r="AS688" i="1" a="1"/>
  <c r="AS688" i="1" s="1"/>
  <c r="AQ688" i="1" s="1"/>
  <c r="T688" i="1" s="1"/>
  <c r="BN554" i="1"/>
  <c r="BK554" i="1" s="1" a="1"/>
  <c r="BK554" i="1" s="1"/>
  <c r="AR554" i="1" s="1"/>
  <c r="AF554" i="1" s="1"/>
  <c r="AS554" i="1" a="1"/>
  <c r="AS554" i="1" s="1"/>
  <c r="AQ554" i="1" s="1"/>
  <c r="T554" i="1" s="1"/>
  <c r="BK351" i="1" a="1"/>
  <c r="BK351" i="1" s="1"/>
  <c r="AR351" i="1" s="1"/>
  <c r="BN215" i="1"/>
  <c r="BK215" i="1" s="1" a="1"/>
  <c r="BK215" i="1" s="1"/>
  <c r="AR215" i="1" s="1"/>
  <c r="AF215" i="1" s="1"/>
  <c r="AS215" i="1" a="1"/>
  <c r="AS215" i="1" s="1"/>
  <c r="AQ215" i="1" s="1"/>
  <c r="T215" i="1" s="1"/>
  <c r="BK44" i="1" a="1"/>
  <c r="BK44" i="1" s="1"/>
  <c r="AR44" i="1" s="1"/>
  <c r="AN807" i="1"/>
  <c r="AL807" i="1" s="1"/>
  <c r="AN686" i="1"/>
  <c r="AL686" i="1" s="1"/>
  <c r="AS423" i="1" a="1"/>
  <c r="AS423" i="1" s="1"/>
  <c r="AQ423" i="1" s="1"/>
  <c r="T423" i="1" s="1"/>
  <c r="BN423" i="1"/>
  <c r="BK423" i="1" s="1" a="1"/>
  <c r="BK423" i="1" s="1"/>
  <c r="AR423" i="1" s="1"/>
  <c r="AF423" i="1" s="1"/>
  <c r="BN338" i="1"/>
  <c r="BK338" i="1" s="1" a="1"/>
  <c r="BK338" i="1" s="1"/>
  <c r="AR338" i="1" s="1"/>
  <c r="AF338" i="1" s="1"/>
  <c r="AS338" i="1" a="1"/>
  <c r="AS338" i="1" s="1"/>
  <c r="AQ338" i="1" s="1"/>
  <c r="T338" i="1" s="1"/>
  <c r="BN253" i="1"/>
  <c r="BK253" i="1" s="1" a="1"/>
  <c r="BK253" i="1" s="1"/>
  <c r="AR253" i="1" s="1"/>
  <c r="AF253" i="1" s="1"/>
  <c r="AS253" i="1" a="1"/>
  <c r="AS253" i="1" s="1"/>
  <c r="AQ253" i="1" s="1"/>
  <c r="T253" i="1" s="1"/>
  <c r="BN172" i="1"/>
  <c r="BK172" i="1" s="1" a="1"/>
  <c r="BK172" i="1" s="1"/>
  <c r="AR172" i="1" s="1"/>
  <c r="AF172" i="1" s="1"/>
  <c r="AS172" i="1" a="1"/>
  <c r="AS172" i="1" s="1"/>
  <c r="AQ172" i="1" s="1"/>
  <c r="T172" i="1" s="1"/>
  <c r="BN107" i="1"/>
  <c r="BK107" i="1" s="1" a="1"/>
  <c r="BK107" i="1" s="1"/>
  <c r="AR107" i="1" s="1"/>
  <c r="AF107" i="1" s="1"/>
  <c r="AS107" i="1" a="1"/>
  <c r="AS107" i="1" s="1"/>
  <c r="AQ107" i="1" s="1"/>
  <c r="T107" i="1" s="1"/>
  <c r="BN108" i="1"/>
  <c r="BK108" i="1" s="1" a="1"/>
  <c r="BK108" i="1" s="1"/>
  <c r="AR108" i="1" s="1"/>
  <c r="AF108" i="1" s="1"/>
  <c r="BN969" i="1"/>
  <c r="BK969" i="1" s="1" a="1"/>
  <c r="BK969" i="1" s="1"/>
  <c r="AR969" i="1" s="1"/>
  <c r="AF969" i="1" s="1"/>
  <c r="AS969" i="1" a="1"/>
  <c r="AS969" i="1" s="1"/>
  <c r="AQ969" i="1" s="1"/>
  <c r="T969" i="1" s="1"/>
  <c r="BK731" i="1" a="1"/>
  <c r="BK731" i="1" s="1"/>
  <c r="AR731" i="1" s="1"/>
  <c r="BN613" i="1"/>
  <c r="BK613" i="1" s="1" a="1"/>
  <c r="BK613" i="1" s="1"/>
  <c r="AR613" i="1" s="1"/>
  <c r="AF613" i="1" s="1"/>
  <c r="AS613" i="1" a="1"/>
  <c r="AS613" i="1" s="1"/>
  <c r="AQ613" i="1" s="1"/>
  <c r="BK425" i="1" a="1"/>
  <c r="BK425" i="1" s="1"/>
  <c r="AR425" i="1" s="1"/>
  <c r="BK352" i="1" a="1"/>
  <c r="BK352" i="1" s="1"/>
  <c r="AR352" i="1" s="1"/>
  <c r="BN270" i="1"/>
  <c r="BK270" i="1" s="1" a="1"/>
  <c r="BK270" i="1" s="1"/>
  <c r="AR270" i="1" s="1"/>
  <c r="AF270" i="1" s="1"/>
  <c r="AS270" i="1" a="1"/>
  <c r="AS270" i="1" s="1"/>
  <c r="AQ270" i="1" s="1"/>
  <c r="T270" i="1" s="1"/>
  <c r="BN59" i="1"/>
  <c r="BK59" i="1" s="1" a="1"/>
  <c r="BK59" i="1" s="1"/>
  <c r="AR59" i="1" s="1"/>
  <c r="AF59" i="1" s="1"/>
  <c r="AS59" i="1" a="1"/>
  <c r="AS59" i="1" s="1"/>
  <c r="AQ59" i="1" s="1"/>
  <c r="T59" i="1" s="1"/>
  <c r="AX904" i="1"/>
  <c r="AZ904" i="1" s="1"/>
  <c r="BY904" i="1"/>
  <c r="BN777" i="1"/>
  <c r="BK777" i="1" s="1" a="1"/>
  <c r="BK777" i="1" s="1"/>
  <c r="AR777" i="1" s="1"/>
  <c r="AF777" i="1" s="1"/>
  <c r="AS777" i="1" a="1"/>
  <c r="AS777" i="1" s="1"/>
  <c r="AQ777" i="1" s="1"/>
  <c r="T777" i="1" s="1"/>
  <c r="AS89" i="1" a="1"/>
  <c r="AS89" i="1" s="1"/>
  <c r="AQ89" i="1" s="1"/>
  <c r="T89" i="1" s="1"/>
  <c r="BN89" i="1"/>
  <c r="BK89" i="1" s="1" a="1"/>
  <c r="BK89" i="1" s="1"/>
  <c r="AR89" i="1" s="1"/>
  <c r="AF89" i="1" s="1"/>
  <c r="BN43" i="1"/>
  <c r="BK43" i="1" s="1" a="1"/>
  <c r="BK43" i="1" s="1"/>
  <c r="AR43" i="1" s="1"/>
  <c r="AF43" i="1" s="1"/>
  <c r="AS43" i="1" a="1"/>
  <c r="AS43" i="1" s="1"/>
  <c r="AQ43" i="1" s="1"/>
  <c r="T43" i="1" s="1"/>
  <c r="AX886" i="1"/>
  <c r="AZ886" i="1" s="1"/>
  <c r="BY886" i="1"/>
  <c r="BN981" i="1"/>
  <c r="AN893" i="1"/>
  <c r="AL893" i="1" s="1"/>
  <c r="BN809" i="1"/>
  <c r="BK809" i="1" s="1" a="1"/>
  <c r="BK809" i="1" s="1"/>
  <c r="AR809" i="1" s="1"/>
  <c r="AF809" i="1" s="1"/>
  <c r="AS809" i="1" a="1"/>
  <c r="AS809" i="1" s="1"/>
  <c r="AQ809" i="1" s="1"/>
  <c r="T809" i="1" s="1"/>
  <c r="BN801" i="1"/>
  <c r="BK801" i="1" s="1" a="1"/>
  <c r="BK801" i="1" s="1"/>
  <c r="AR801" i="1" s="1"/>
  <c r="AF801" i="1" s="1"/>
  <c r="AS801" i="1" a="1"/>
  <c r="AS801" i="1" s="1"/>
  <c r="AQ801" i="1" s="1"/>
  <c r="BN668" i="1"/>
  <c r="BK668" i="1" s="1" a="1"/>
  <c r="BK668" i="1" s="1"/>
  <c r="AR668" i="1" s="1"/>
  <c r="AF668" i="1" s="1"/>
  <c r="AS668" i="1" a="1"/>
  <c r="AS668" i="1" s="1"/>
  <c r="AQ668" i="1" s="1"/>
  <c r="BN587" i="1"/>
  <c r="BK587" i="1" s="1" a="1"/>
  <c r="BK587" i="1" s="1"/>
  <c r="AR587" i="1" s="1"/>
  <c r="AF587" i="1" s="1"/>
  <c r="AS587" i="1" a="1"/>
  <c r="AS587" i="1" s="1"/>
  <c r="AQ587" i="1" s="1"/>
  <c r="T587" i="1" s="1"/>
  <c r="BN477" i="1"/>
  <c r="BK477" i="1" s="1" a="1"/>
  <c r="BK477" i="1" s="1"/>
  <c r="AR477" i="1" s="1"/>
  <c r="AF477" i="1" s="1"/>
  <c r="AS477" i="1" a="1"/>
  <c r="AS477" i="1" s="1"/>
  <c r="AQ477" i="1" s="1"/>
  <c r="T477" i="1" s="1"/>
  <c r="AS161" i="1" a="1"/>
  <c r="AS161" i="1" s="1"/>
  <c r="AQ161" i="1" s="1"/>
  <c r="T161" i="1" s="1"/>
  <c r="BN161" i="1"/>
  <c r="BK161" i="1" s="1" a="1"/>
  <c r="BK161" i="1" s="1"/>
  <c r="AR161" i="1" s="1"/>
  <c r="AF161" i="1" s="1"/>
  <c r="BN127" i="1"/>
  <c r="BK127" i="1" s="1" a="1"/>
  <c r="BK127" i="1" s="1"/>
  <c r="AR127" i="1" s="1"/>
  <c r="AF127" i="1" s="1"/>
  <c r="AS127" i="1" a="1"/>
  <c r="AS127" i="1" s="1"/>
  <c r="AQ127" i="1" s="1"/>
  <c r="BN882" i="1"/>
  <c r="BK882" i="1" s="1" a="1"/>
  <c r="BK882" i="1" s="1"/>
  <c r="AR882" i="1" s="1"/>
  <c r="AF882" i="1" s="1"/>
  <c r="AS882" i="1" a="1"/>
  <c r="AS882" i="1" s="1"/>
  <c r="AQ882" i="1" s="1"/>
  <c r="T882" i="1" s="1"/>
  <c r="BN900" i="1"/>
  <c r="BK900" i="1" s="1" a="1"/>
  <c r="BK900" i="1" s="1"/>
  <c r="AR900" i="1" s="1"/>
  <c r="AF900" i="1" s="1"/>
  <c r="AS900" i="1" a="1"/>
  <c r="AS900" i="1" s="1"/>
  <c r="AQ900" i="1" s="1"/>
  <c r="T900" i="1" s="1"/>
  <c r="BN660" i="1"/>
  <c r="BK660" i="1" s="1" a="1"/>
  <c r="BK660" i="1" s="1"/>
  <c r="AR660" i="1" s="1"/>
  <c r="AF660" i="1" s="1"/>
  <c r="AS660" i="1" a="1"/>
  <c r="AS660" i="1" s="1"/>
  <c r="AQ660" i="1" s="1"/>
  <c r="BN552" i="1"/>
  <c r="BK552" i="1" s="1" a="1"/>
  <c r="BK552" i="1" s="1"/>
  <c r="AR552" i="1" s="1"/>
  <c r="AF552" i="1" s="1"/>
  <c r="AS552" i="1" a="1"/>
  <c r="AS552" i="1" s="1"/>
  <c r="AQ552" i="1" s="1"/>
  <c r="BN506" i="1"/>
  <c r="BK506" i="1" s="1" a="1"/>
  <c r="BK506" i="1" s="1"/>
  <c r="AR506" i="1" s="1"/>
  <c r="AF506" i="1" s="1"/>
  <c r="AS506" i="1" a="1"/>
  <c r="AS506" i="1" s="1"/>
  <c r="AQ506" i="1" s="1"/>
  <c r="T506" i="1" s="1"/>
  <c r="BN325" i="1"/>
  <c r="BK325" i="1" s="1" a="1"/>
  <c r="BK325" i="1" s="1"/>
  <c r="AR325" i="1" s="1"/>
  <c r="AF325" i="1" s="1"/>
  <c r="AS325" i="1" a="1"/>
  <c r="AS325" i="1" s="1"/>
  <c r="AQ325" i="1" s="1"/>
  <c r="T325" i="1" s="1"/>
  <c r="AN992" i="1"/>
  <c r="AL992" i="1" s="1"/>
  <c r="BN957" i="1"/>
  <c r="BK957" i="1" s="1" a="1"/>
  <c r="BK957" i="1" s="1"/>
  <c r="AR957" i="1" s="1"/>
  <c r="AF957" i="1" s="1"/>
  <c r="AS957" i="1" a="1"/>
  <c r="AS957" i="1" s="1"/>
  <c r="AQ957" i="1" s="1"/>
  <c r="T957" i="1" s="1"/>
  <c r="AX619" i="1"/>
  <c r="AZ619" i="1" s="1"/>
  <c r="BY619" i="1"/>
  <c r="AX526" i="1"/>
  <c r="AZ526" i="1" s="1"/>
  <c r="BY526" i="1"/>
  <c r="BK355" i="1" a="1"/>
  <c r="BK355" i="1" s="1"/>
  <c r="AR355" i="1" s="1"/>
  <c r="AX176" i="1"/>
  <c r="AZ176" i="1" s="1"/>
  <c r="BY176" i="1"/>
  <c r="AX94" i="1"/>
  <c r="AZ94" i="1" s="1"/>
  <c r="BY94" i="1"/>
  <c r="AX869" i="1"/>
  <c r="AZ869" i="1" s="1"/>
  <c r="BY869" i="1"/>
  <c r="AX916" i="1"/>
  <c r="AZ916" i="1" s="1"/>
  <c r="BY916" i="1"/>
  <c r="AX808" i="1"/>
  <c r="AZ808" i="1" s="1"/>
  <c r="BY808" i="1"/>
  <c r="BN363" i="1"/>
  <c r="BK363" i="1" s="1" a="1"/>
  <c r="BK363" i="1" s="1"/>
  <c r="AR363" i="1" s="1"/>
  <c r="AF363" i="1" s="1"/>
  <c r="AS363" i="1" a="1"/>
  <c r="AS363" i="1" s="1"/>
  <c r="AQ363" i="1" s="1"/>
  <c r="BN299" i="1"/>
  <c r="BK299" i="1" s="1" a="1"/>
  <c r="BK299" i="1" s="1"/>
  <c r="AR299" i="1" s="1"/>
  <c r="AF299" i="1" s="1"/>
  <c r="AS299" i="1" a="1"/>
  <c r="AS299" i="1" s="1"/>
  <c r="AQ299" i="1" s="1"/>
  <c r="T299" i="1" s="1"/>
  <c r="BN283" i="1"/>
  <c r="BK283" i="1" s="1" a="1"/>
  <c r="BK283" i="1" s="1"/>
  <c r="AR283" i="1" s="1"/>
  <c r="AF283" i="1" s="1"/>
  <c r="AS283" i="1" a="1"/>
  <c r="AS283" i="1" s="1"/>
  <c r="AQ283" i="1" s="1"/>
  <c r="T283" i="1" s="1"/>
  <c r="AX224" i="1"/>
  <c r="AZ224" i="1" s="1"/>
  <c r="BY224" i="1"/>
  <c r="AX104" i="1"/>
  <c r="AZ104" i="1" s="1"/>
  <c r="BY104" i="1"/>
  <c r="AX97" i="1"/>
  <c r="AZ97" i="1" s="1"/>
  <c r="BY97" i="1"/>
  <c r="BN1015" i="1"/>
  <c r="BK1015" i="1" s="1" a="1"/>
  <c r="BK1015" i="1" s="1"/>
  <c r="AR1015" i="1" s="1"/>
  <c r="AF1015" i="1" s="1"/>
  <c r="AS1015" i="1" a="1"/>
  <c r="AS1015" i="1" s="1"/>
  <c r="AQ1015" i="1" s="1"/>
  <c r="T1015" i="1" s="1"/>
  <c r="BY936" i="1"/>
  <c r="AX936" i="1"/>
  <c r="AZ936" i="1" s="1"/>
  <c r="BN745" i="1"/>
  <c r="BK745" i="1" s="1" a="1"/>
  <c r="BK745" i="1" s="1"/>
  <c r="AR745" i="1" s="1"/>
  <c r="AF745" i="1" s="1"/>
  <c r="AS745" i="1" a="1"/>
  <c r="AS745" i="1" s="1"/>
  <c r="AQ745" i="1" s="1"/>
  <c r="BN730" i="1"/>
  <c r="BK730" i="1" s="1" a="1"/>
  <c r="BK730" i="1" s="1"/>
  <c r="AR730" i="1" s="1"/>
  <c r="AF730" i="1" s="1"/>
  <c r="AS730" i="1" a="1"/>
  <c r="AS730" i="1" s="1"/>
  <c r="AQ730" i="1" s="1"/>
  <c r="T730" i="1" s="1"/>
  <c r="AX566" i="1"/>
  <c r="AZ566" i="1" s="1"/>
  <c r="BY566" i="1"/>
  <c r="AX514" i="1"/>
  <c r="AZ514" i="1" s="1"/>
  <c r="BY514" i="1"/>
  <c r="BN252" i="1"/>
  <c r="BK252" i="1" s="1" a="1"/>
  <c r="BK252" i="1" s="1"/>
  <c r="AR252" i="1" s="1"/>
  <c r="AF252" i="1" s="1"/>
  <c r="AS252" i="1" a="1"/>
  <c r="AS252" i="1" s="1"/>
  <c r="AQ252" i="1" s="1"/>
  <c r="AX122" i="1"/>
  <c r="AZ122" i="1" s="1"/>
  <c r="BY122" i="1"/>
  <c r="BN83" i="1"/>
  <c r="BK83" i="1" s="1" a="1"/>
  <c r="BK83" i="1" s="1"/>
  <c r="AR83" i="1" s="1"/>
  <c r="AF83" i="1" s="1"/>
  <c r="AS83" i="1" a="1"/>
  <c r="AS83" i="1" s="1"/>
  <c r="AQ83" i="1" s="1"/>
  <c r="T83" i="1" s="1"/>
  <c r="BN953" i="1"/>
  <c r="BK953" i="1" s="1" a="1"/>
  <c r="BK953" i="1" s="1"/>
  <c r="AR953" i="1" s="1"/>
  <c r="AF953" i="1" s="1"/>
  <c r="AS953" i="1" a="1"/>
  <c r="AS953" i="1" s="1"/>
  <c r="AQ953" i="1" s="1"/>
  <c r="BY932" i="1"/>
  <c r="AX932" i="1"/>
  <c r="AZ932" i="1" s="1"/>
  <c r="BN750" i="1"/>
  <c r="BK750" i="1" s="1" a="1"/>
  <c r="BK750" i="1" s="1"/>
  <c r="AR750" i="1" s="1"/>
  <c r="AF750" i="1" s="1"/>
  <c r="AS750" i="1" a="1"/>
  <c r="AS750" i="1" s="1"/>
  <c r="AQ750" i="1" s="1"/>
  <c r="T750" i="1" s="1"/>
  <c r="BN769" i="1"/>
  <c r="BK769" i="1" s="1" a="1"/>
  <c r="BK769" i="1" s="1"/>
  <c r="AR769" i="1" s="1"/>
  <c r="AF769" i="1" s="1"/>
  <c r="AS769" i="1" a="1"/>
  <c r="AS769" i="1" s="1"/>
  <c r="AQ769" i="1" s="1"/>
  <c r="T769" i="1" s="1"/>
  <c r="BN706" i="1"/>
  <c r="BK706" i="1" s="1" a="1"/>
  <c r="BK706" i="1" s="1"/>
  <c r="AR706" i="1" s="1"/>
  <c r="AF706" i="1" s="1"/>
  <c r="AS706" i="1" a="1"/>
  <c r="AS706" i="1" s="1"/>
  <c r="AQ706" i="1" s="1"/>
  <c r="BN548" i="1"/>
  <c r="BK548" i="1" s="1" a="1"/>
  <c r="BK548" i="1" s="1"/>
  <c r="AR548" i="1" s="1"/>
  <c r="AF548" i="1" s="1"/>
  <c r="AS548" i="1" a="1"/>
  <c r="AS548" i="1" s="1"/>
  <c r="AQ548" i="1" s="1"/>
  <c r="T548" i="1" s="1"/>
  <c r="AX365" i="1"/>
  <c r="AZ365" i="1" s="1"/>
  <c r="BY365" i="1"/>
  <c r="AX264" i="1"/>
  <c r="AZ264" i="1" s="1"/>
  <c r="BY264" i="1"/>
  <c r="BY278" i="1"/>
  <c r="AX278" i="1"/>
  <c r="AZ278" i="1" s="1"/>
  <c r="BN184" i="1"/>
  <c r="BK184" i="1" s="1" a="1"/>
  <c r="BK184" i="1" s="1"/>
  <c r="AR184" i="1" s="1"/>
  <c r="AF184" i="1" s="1"/>
  <c r="AS184" i="1" a="1"/>
  <c r="AS184" i="1" s="1"/>
  <c r="AQ184" i="1" s="1"/>
  <c r="T184" i="1" s="1"/>
  <c r="BY146" i="1"/>
  <c r="AX146" i="1"/>
  <c r="AZ146" i="1" s="1"/>
  <c r="BN100" i="1"/>
  <c r="BK100" i="1" s="1" a="1"/>
  <c r="BK100" i="1" s="1"/>
  <c r="AR100" i="1" s="1"/>
  <c r="AF100" i="1" s="1"/>
  <c r="AS100" i="1" a="1"/>
  <c r="AS100" i="1" s="1"/>
  <c r="AQ100" i="1" s="1"/>
  <c r="T100" i="1" s="1"/>
  <c r="BN36" i="1"/>
  <c r="BK36" i="1" s="1" a="1"/>
  <c r="BK36" i="1" s="1"/>
  <c r="AR36" i="1" s="1"/>
  <c r="AF36" i="1" s="1"/>
  <c r="AS36" i="1" a="1"/>
  <c r="AS36" i="1" s="1"/>
  <c r="AQ36" i="1" s="1"/>
  <c r="AN950" i="1"/>
  <c r="AL950" i="1" s="1"/>
  <c r="AX955" i="1"/>
  <c r="AZ955" i="1" s="1"/>
  <c r="BY955" i="1"/>
  <c r="BN621" i="1"/>
  <c r="BK621" i="1" s="1" a="1"/>
  <c r="BK621" i="1" s="1"/>
  <c r="AR621" i="1" s="1"/>
  <c r="AF621" i="1" s="1"/>
  <c r="AS621" i="1" a="1"/>
  <c r="AS621" i="1" s="1"/>
  <c r="AQ621" i="1" s="1"/>
  <c r="T621" i="1" s="1"/>
  <c r="BN611" i="1"/>
  <c r="BK611" i="1" s="1" a="1"/>
  <c r="BK611" i="1" s="1"/>
  <c r="AR611" i="1" s="1"/>
  <c r="AF611" i="1" s="1"/>
  <c r="AS611" i="1" a="1"/>
  <c r="AS611" i="1" s="1"/>
  <c r="AQ611" i="1" s="1"/>
  <c r="AN531" i="1"/>
  <c r="AL531" i="1" s="1"/>
  <c r="BN479" i="1"/>
  <c r="BK479" i="1" s="1" a="1"/>
  <c r="BK479" i="1" s="1"/>
  <c r="AR479" i="1" s="1"/>
  <c r="AF479" i="1" s="1"/>
  <c r="AS479" i="1" a="1"/>
  <c r="AS479" i="1" s="1"/>
  <c r="AQ479" i="1" s="1"/>
  <c r="T479" i="1" s="1"/>
  <c r="BK447" i="1" a="1"/>
  <c r="BK447" i="1" s="1"/>
  <c r="AR447" i="1" s="1"/>
  <c r="BN362" i="1"/>
  <c r="BK362" i="1" s="1" a="1"/>
  <c r="BK362" i="1" s="1"/>
  <c r="AR362" i="1" s="1"/>
  <c r="AF362" i="1" s="1"/>
  <c r="AS362" i="1" a="1"/>
  <c r="AS362" i="1" s="1"/>
  <c r="AQ362" i="1" s="1"/>
  <c r="T362" i="1" s="1"/>
  <c r="BK274" i="1" a="1"/>
  <c r="BK274" i="1" s="1"/>
  <c r="AR274" i="1" s="1"/>
  <c r="BN241" i="1"/>
  <c r="BK241" i="1" s="1" a="1"/>
  <c r="BK241" i="1" s="1"/>
  <c r="AR241" i="1" s="1"/>
  <c r="AF241" i="1" s="1"/>
  <c r="AS241" i="1" a="1"/>
  <c r="AS241" i="1" s="1"/>
  <c r="AQ241" i="1" s="1"/>
  <c r="T241" i="1" s="1"/>
  <c r="BN173" i="1"/>
  <c r="BK173" i="1" s="1" a="1"/>
  <c r="BK173" i="1" s="1"/>
  <c r="AR173" i="1" s="1"/>
  <c r="AF173" i="1" s="1"/>
  <c r="AS173" i="1" a="1"/>
  <c r="AS173" i="1" s="1"/>
  <c r="AQ173" i="1" s="1"/>
  <c r="T173" i="1" s="1"/>
  <c r="BN829" i="1"/>
  <c r="BK829" i="1" s="1" a="1"/>
  <c r="BK829" i="1" s="1"/>
  <c r="AR829" i="1" s="1"/>
  <c r="AF829" i="1" s="1"/>
  <c r="AS829" i="1" a="1"/>
  <c r="AS829" i="1" s="1"/>
  <c r="AQ829" i="1" s="1"/>
  <c r="BN759" i="1"/>
  <c r="BK759" i="1" s="1" a="1"/>
  <c r="BK759" i="1" s="1"/>
  <c r="AR759" i="1" s="1"/>
  <c r="AF759" i="1" s="1"/>
  <c r="AS759" i="1" a="1"/>
  <c r="AS759" i="1" s="1"/>
  <c r="AQ759" i="1" s="1"/>
  <c r="T759" i="1" s="1"/>
  <c r="BN419" i="1"/>
  <c r="BK419" i="1" s="1" a="1"/>
  <c r="BK419" i="1" s="1"/>
  <c r="AR419" i="1" s="1"/>
  <c r="AF419" i="1" s="1"/>
  <c r="AS419" i="1" a="1"/>
  <c r="AS419" i="1" s="1"/>
  <c r="AQ419" i="1" s="1"/>
  <c r="T419" i="1" s="1"/>
  <c r="BN356" i="1"/>
  <c r="BK356" i="1" s="1" a="1"/>
  <c r="BK356" i="1" s="1"/>
  <c r="AR356" i="1" s="1"/>
  <c r="AF356" i="1" s="1"/>
  <c r="AS356" i="1" a="1"/>
  <c r="AS356" i="1" s="1"/>
  <c r="AQ356" i="1" s="1"/>
  <c r="T356" i="1" s="1"/>
  <c r="BN300" i="1"/>
  <c r="BK300" i="1" s="1" a="1"/>
  <c r="BK300" i="1" s="1"/>
  <c r="AR300" i="1" s="1"/>
  <c r="AF300" i="1" s="1"/>
  <c r="AS300" i="1" a="1"/>
  <c r="AS300" i="1" s="1"/>
  <c r="AQ300" i="1" s="1"/>
  <c r="BN53" i="1"/>
  <c r="BK53" i="1" s="1" a="1"/>
  <c r="BK53" i="1" s="1"/>
  <c r="AR53" i="1" s="1"/>
  <c r="AF53" i="1" s="1"/>
  <c r="AS53" i="1" a="1"/>
  <c r="AS53" i="1" s="1"/>
  <c r="AQ53" i="1" s="1"/>
  <c r="T53" i="1" s="1"/>
  <c r="AN794" i="1"/>
  <c r="AL794" i="1" s="1"/>
  <c r="AS650" i="1" a="1"/>
  <c r="AS650" i="1" s="1"/>
  <c r="AQ650" i="1" s="1"/>
  <c r="AN627" i="1"/>
  <c r="AL627" i="1" s="1"/>
  <c r="AN512" i="1"/>
  <c r="AL512" i="1" s="1"/>
  <c r="BK418" i="1" a="1"/>
  <c r="BK418" i="1" s="1"/>
  <c r="AR418" i="1" s="1"/>
  <c r="BN401" i="1"/>
  <c r="BK401" i="1" s="1" a="1"/>
  <c r="BK401" i="1" s="1"/>
  <c r="AR401" i="1" s="1"/>
  <c r="AF401" i="1" s="1"/>
  <c r="AS401" i="1" a="1"/>
  <c r="AS401" i="1" s="1"/>
  <c r="AQ401" i="1" s="1"/>
  <c r="T401" i="1" s="1"/>
  <c r="BK318" i="1" a="1"/>
  <c r="BK318" i="1" s="1"/>
  <c r="AR318" i="1" s="1"/>
  <c r="AN185" i="1"/>
  <c r="AL185" i="1" s="1"/>
  <c r="BN859" i="1"/>
  <c r="BK859" i="1" s="1" a="1"/>
  <c r="BK859" i="1" s="1"/>
  <c r="AR859" i="1" s="1"/>
  <c r="AF859" i="1" s="1"/>
  <c r="AS859" i="1" a="1"/>
  <c r="AS859" i="1" s="1"/>
  <c r="AQ859" i="1" s="1"/>
  <c r="T859" i="1" s="1"/>
  <c r="BN678" i="1"/>
  <c r="BK678" i="1" s="1" a="1"/>
  <c r="BK678" i="1" s="1"/>
  <c r="AR678" i="1" s="1"/>
  <c r="AF678" i="1" s="1"/>
  <c r="AS678" i="1" a="1"/>
  <c r="AS678" i="1" s="1"/>
  <c r="AQ678" i="1" s="1"/>
  <c r="BN614" i="1"/>
  <c r="BK614" i="1" s="1" a="1"/>
  <c r="BK614" i="1" s="1"/>
  <c r="AR614" i="1" s="1"/>
  <c r="AF614" i="1" s="1"/>
  <c r="AS614" i="1" a="1"/>
  <c r="AS614" i="1" s="1"/>
  <c r="AQ614" i="1" s="1"/>
  <c r="T614" i="1" s="1"/>
  <c r="BK458" i="1" a="1"/>
  <c r="BK458" i="1" s="1"/>
  <c r="AR458" i="1" s="1"/>
  <c r="AN88" i="1"/>
  <c r="AL88" i="1" s="1"/>
  <c r="AS1008" i="1" a="1"/>
  <c r="AS1008" i="1" s="1"/>
  <c r="AQ1008" i="1" s="1"/>
  <c r="BN675" i="1"/>
  <c r="BK675" i="1" s="1" a="1"/>
  <c r="BK675" i="1" s="1"/>
  <c r="AR675" i="1" s="1"/>
  <c r="AF675" i="1" s="1"/>
  <c r="AS675" i="1" a="1"/>
  <c r="AS675" i="1" s="1"/>
  <c r="AQ675" i="1" s="1"/>
  <c r="T675" i="1" s="1"/>
  <c r="AN581" i="1"/>
  <c r="AL581" i="1" s="1"/>
  <c r="BK410" i="1" a="1"/>
  <c r="BK410" i="1" s="1"/>
  <c r="AR410" i="1" s="1"/>
  <c r="BN432" i="1"/>
  <c r="BK432" i="1" s="1" a="1"/>
  <c r="BK432" i="1" s="1"/>
  <c r="AR432" i="1" s="1"/>
  <c r="AF432" i="1" s="1"/>
  <c r="AS432" i="1" a="1"/>
  <c r="AS432" i="1" s="1"/>
  <c r="AQ432" i="1" s="1"/>
  <c r="T432" i="1" s="1"/>
  <c r="AS1020" i="1" a="1"/>
  <c r="AS1020" i="1" s="1"/>
  <c r="AQ1020" i="1" s="1"/>
  <c r="T1020" i="1" s="1"/>
  <c r="BN1020" i="1"/>
  <c r="BK1020" i="1" s="1" a="1"/>
  <c r="BK1020" i="1" s="1"/>
  <c r="AR1020" i="1" s="1"/>
  <c r="AF1020" i="1" s="1"/>
  <c r="AN322" i="1"/>
  <c r="AL322" i="1" s="1"/>
  <c r="BN142" i="1"/>
  <c r="BK142" i="1" s="1" a="1"/>
  <c r="BK142" i="1" s="1"/>
  <c r="AR142" i="1" s="1"/>
  <c r="AF142" i="1" s="1"/>
  <c r="AS142" i="1" a="1"/>
  <c r="AS142" i="1" s="1"/>
  <c r="AQ142" i="1" s="1"/>
  <c r="T142" i="1" s="1"/>
  <c r="AN73" i="1"/>
  <c r="AL73" i="1" s="1"/>
  <c r="BK518" i="1" a="1"/>
  <c r="BK518" i="1" s="1"/>
  <c r="AR518" i="1" s="1"/>
  <c r="BN427" i="1"/>
  <c r="BK427" i="1" s="1" a="1"/>
  <c r="BK427" i="1" s="1"/>
  <c r="AR427" i="1" s="1"/>
  <c r="AF427" i="1" s="1"/>
  <c r="AS427" i="1" a="1"/>
  <c r="AS427" i="1" s="1"/>
  <c r="AQ427" i="1" s="1"/>
  <c r="T427" i="1" s="1"/>
  <c r="BN945" i="1"/>
  <c r="BK945" i="1" s="1" a="1"/>
  <c r="BK945" i="1" s="1"/>
  <c r="AR945" i="1" s="1"/>
  <c r="AF945" i="1" s="1"/>
  <c r="AS945" i="1" a="1"/>
  <c r="AS945" i="1" s="1"/>
  <c r="AQ945" i="1" s="1"/>
  <c r="T945" i="1" s="1"/>
  <c r="AN867" i="1"/>
  <c r="AL867" i="1" s="1"/>
  <c r="AN183" i="1"/>
  <c r="AL183" i="1" s="1"/>
  <c r="AN111" i="1"/>
  <c r="AL111" i="1" s="1"/>
  <c r="AS984" i="1" a="1"/>
  <c r="AS984" i="1" s="1"/>
  <c r="AQ984" i="1" s="1"/>
  <c r="BN804" i="1"/>
  <c r="BK804" i="1" s="1" a="1"/>
  <c r="BK804" i="1" s="1"/>
  <c r="AR804" i="1" s="1"/>
  <c r="AF804" i="1" s="1"/>
  <c r="AS804" i="1" a="1"/>
  <c r="AS804" i="1" s="1"/>
  <c r="AQ804" i="1" s="1"/>
  <c r="T804" i="1" s="1"/>
  <c r="BK723" i="1" a="1"/>
  <c r="BK723" i="1" s="1"/>
  <c r="AR723" i="1" s="1"/>
  <c r="BK684" i="1" a="1"/>
  <c r="BK684" i="1" s="1"/>
  <c r="AR684" i="1" s="1"/>
  <c r="BK229" i="1" a="1"/>
  <c r="BK229" i="1" s="1"/>
  <c r="AR229" i="1" s="1"/>
  <c r="AN921" i="1"/>
  <c r="AL921" i="1" s="1"/>
  <c r="AX868" i="1"/>
  <c r="AZ868" i="1" s="1"/>
  <c r="BY868" i="1"/>
  <c r="BN842" i="1"/>
  <c r="BK842" i="1" s="1" a="1"/>
  <c r="BK842" i="1" s="1"/>
  <c r="AR842" i="1" s="1"/>
  <c r="AF842" i="1" s="1"/>
  <c r="AS842" i="1" a="1"/>
  <c r="AS842" i="1" s="1"/>
  <c r="AQ842" i="1" s="1"/>
  <c r="T842" i="1" s="1"/>
  <c r="BN397" i="1"/>
  <c r="BK397" i="1" s="1" a="1"/>
  <c r="BK397" i="1" s="1"/>
  <c r="AR397" i="1" s="1"/>
  <c r="AF397" i="1" s="1"/>
  <c r="AS397" i="1" a="1"/>
  <c r="AS397" i="1" s="1"/>
  <c r="AQ397" i="1" s="1"/>
  <c r="T397" i="1" s="1"/>
  <c r="AX213" i="1"/>
  <c r="AZ213" i="1" s="1"/>
  <c r="BY213" i="1"/>
  <c r="AX156" i="1"/>
  <c r="AZ156" i="1" s="1"/>
  <c r="BY156" i="1"/>
  <c r="AS90" i="1" a="1"/>
  <c r="AS90" i="1" s="1"/>
  <c r="AQ90" i="1" s="1"/>
  <c r="T90" i="1" s="1"/>
  <c r="BN90" i="1"/>
  <c r="BK90" i="1" s="1" a="1"/>
  <c r="BK90" i="1" s="1"/>
  <c r="AR90" i="1" s="1"/>
  <c r="AF90" i="1" s="1"/>
  <c r="AN37" i="1"/>
  <c r="AL37" i="1" s="1"/>
  <c r="BN580" i="1"/>
  <c r="BK580" i="1" s="1" a="1"/>
  <c r="BK580" i="1" s="1"/>
  <c r="AR580" i="1" s="1"/>
  <c r="AF580" i="1" s="1"/>
  <c r="AS580" i="1" a="1"/>
  <c r="AS580" i="1" s="1"/>
  <c r="AQ580" i="1" s="1"/>
  <c r="AX574" i="1"/>
  <c r="AZ574" i="1" s="1"/>
  <c r="BY574" i="1"/>
  <c r="BN383" i="1"/>
  <c r="BK383" i="1" s="1" a="1"/>
  <c r="BK383" i="1" s="1"/>
  <c r="AR383" i="1" s="1"/>
  <c r="AF383" i="1" s="1"/>
  <c r="AS383" i="1" a="1"/>
  <c r="AS383" i="1" s="1"/>
  <c r="AQ383" i="1" s="1"/>
  <c r="T383" i="1" s="1"/>
  <c r="BN267" i="1"/>
  <c r="BK267" i="1" s="1" a="1"/>
  <c r="BK267" i="1" s="1"/>
  <c r="AR267" i="1" s="1"/>
  <c r="AF267" i="1" s="1"/>
  <c r="AS267" i="1" a="1"/>
  <c r="AS267" i="1" s="1"/>
  <c r="AQ267" i="1" s="1"/>
  <c r="T267" i="1" s="1"/>
  <c r="BN943" i="1"/>
  <c r="BK943" i="1" s="1" a="1"/>
  <c r="BK943" i="1" s="1"/>
  <c r="AR943" i="1" s="1"/>
  <c r="AF943" i="1" s="1"/>
  <c r="AS943" i="1" a="1"/>
  <c r="AS943" i="1" s="1"/>
  <c r="AQ943" i="1" s="1"/>
  <c r="BK864" i="1" a="1"/>
  <c r="BK864" i="1" s="1"/>
  <c r="AR864" i="1" s="1"/>
  <c r="AF864" i="1" s="1"/>
  <c r="BN718" i="1"/>
  <c r="BK718" i="1" s="1" a="1"/>
  <c r="BK718" i="1" s="1"/>
  <c r="AR718" i="1" s="1"/>
  <c r="AF718" i="1" s="1"/>
  <c r="AS718" i="1" a="1"/>
  <c r="AS718" i="1" s="1"/>
  <c r="AQ718" i="1" s="1"/>
  <c r="T718" i="1" s="1"/>
  <c r="AN472" i="1"/>
  <c r="AL472" i="1" s="1"/>
  <c r="BN368" i="1"/>
  <c r="BK368" i="1" s="1" a="1"/>
  <c r="BK368" i="1" s="1"/>
  <c r="AR368" i="1" s="1"/>
  <c r="AF368" i="1" s="1"/>
  <c r="AS368" i="1" a="1"/>
  <c r="AS368" i="1" s="1"/>
  <c r="AQ368" i="1" s="1"/>
  <c r="T368" i="1" s="1"/>
  <c r="BN139" i="1"/>
  <c r="BK139" i="1" s="1" a="1"/>
  <c r="BK139" i="1" s="1"/>
  <c r="AR139" i="1" s="1"/>
  <c r="AF139" i="1" s="1"/>
  <c r="AS139" i="1" a="1"/>
  <c r="AS139" i="1" s="1"/>
  <c r="AQ139" i="1" s="1"/>
  <c r="AX502" i="1"/>
  <c r="AZ502" i="1" s="1"/>
  <c r="BY502" i="1"/>
  <c r="BN360" i="1"/>
  <c r="BK360" i="1" s="1" a="1"/>
  <c r="BK360" i="1" s="1"/>
  <c r="AR360" i="1" s="1"/>
  <c r="AF360" i="1" s="1"/>
  <c r="AS360" i="1" a="1"/>
  <c r="AS360" i="1" s="1"/>
  <c r="AQ360" i="1" s="1"/>
  <c r="T360" i="1" s="1"/>
  <c r="BY291" i="1"/>
  <c r="AX291" i="1"/>
  <c r="AZ291" i="1" s="1"/>
  <c r="AN71" i="1"/>
  <c r="AL71" i="1" s="1"/>
  <c r="AN974" i="1"/>
  <c r="AL974" i="1" s="1"/>
  <c r="BY944" i="1"/>
  <c r="AX944" i="1"/>
  <c r="AZ944" i="1" s="1"/>
  <c r="BN892" i="1"/>
  <c r="BK892" i="1" s="1" a="1"/>
  <c r="BK892" i="1" s="1"/>
  <c r="AR892" i="1" s="1"/>
  <c r="AF892" i="1" s="1"/>
  <c r="AX792" i="1"/>
  <c r="AZ792" i="1" s="1"/>
  <c r="BY792" i="1"/>
  <c r="BY600" i="1"/>
  <c r="AX600" i="1"/>
  <c r="AZ600" i="1" s="1"/>
  <c r="AX473" i="1"/>
  <c r="AZ473" i="1" s="1"/>
  <c r="BY473" i="1"/>
  <c r="BN445" i="1"/>
  <c r="BK445" i="1" s="1" a="1"/>
  <c r="BK445" i="1" s="1"/>
  <c r="AR445" i="1" s="1"/>
  <c r="AF445" i="1" s="1"/>
  <c r="AS445" i="1" a="1"/>
  <c r="AS445" i="1" s="1"/>
  <c r="AQ445" i="1" s="1"/>
  <c r="T445" i="1" s="1"/>
  <c r="BN378" i="1"/>
  <c r="BK378" i="1" s="1" a="1"/>
  <c r="BK378" i="1" s="1"/>
  <c r="AR378" i="1" s="1"/>
  <c r="AF378" i="1" s="1"/>
  <c r="AX373" i="1"/>
  <c r="AZ373" i="1" s="1"/>
  <c r="BY373" i="1"/>
  <c r="BY93" i="1"/>
  <c r="AX93" i="1"/>
  <c r="AZ93" i="1" s="1"/>
  <c r="AX55" i="1"/>
  <c r="AZ55" i="1" s="1"/>
  <c r="BY55" i="1"/>
  <c r="BN924" i="1"/>
  <c r="BK924" i="1" s="1" a="1"/>
  <c r="BK924" i="1" s="1"/>
  <c r="AR924" i="1" s="1"/>
  <c r="AF924" i="1" s="1"/>
  <c r="AS924" i="1" a="1"/>
  <c r="AS924" i="1" s="1"/>
  <c r="AQ924" i="1" s="1"/>
  <c r="BN758" i="1"/>
  <c r="BK758" i="1" s="1" a="1"/>
  <c r="BK758" i="1" s="1"/>
  <c r="AR758" i="1" s="1"/>
  <c r="AF758" i="1" s="1"/>
  <c r="AS758" i="1" a="1"/>
  <c r="AS758" i="1" s="1"/>
  <c r="AQ758" i="1" s="1"/>
  <c r="T758" i="1" s="1"/>
  <c r="BN682" i="1"/>
  <c r="BK682" i="1" s="1" a="1"/>
  <c r="BK682" i="1" s="1"/>
  <c r="AR682" i="1" s="1"/>
  <c r="AF682" i="1" s="1"/>
  <c r="BK656" i="1" a="1"/>
  <c r="BK656" i="1" s="1"/>
  <c r="AR656" i="1" s="1"/>
  <c r="AS539" i="1" a="1"/>
  <c r="AS539" i="1" s="1"/>
  <c r="AQ539" i="1" s="1"/>
  <c r="T539" i="1" s="1"/>
  <c r="BN539" i="1"/>
  <c r="BK539" i="1" s="1" a="1"/>
  <c r="BK539" i="1" s="1"/>
  <c r="AR539" i="1" s="1"/>
  <c r="AF539" i="1" s="1"/>
  <c r="AN335" i="1"/>
  <c r="AL335" i="1" s="1"/>
  <c r="AX248" i="1"/>
  <c r="AZ248" i="1" s="1"/>
  <c r="BY248" i="1"/>
  <c r="AX140" i="1"/>
  <c r="AZ140" i="1" s="1"/>
  <c r="BY140" i="1"/>
  <c r="BK964" i="1" a="1"/>
  <c r="BK964" i="1" s="1"/>
  <c r="AR964" i="1" s="1"/>
  <c r="AX820" i="1"/>
  <c r="AZ820" i="1" s="1"/>
  <c r="BY820" i="1"/>
  <c r="BY806" i="1"/>
  <c r="AX806" i="1"/>
  <c r="AZ806" i="1" s="1"/>
  <c r="BN568" i="1"/>
  <c r="BK568" i="1" s="1" a="1"/>
  <c r="BK568" i="1" s="1"/>
  <c r="AR568" i="1" s="1"/>
  <c r="AF568" i="1" s="1"/>
  <c r="AS568" i="1" a="1"/>
  <c r="AS568" i="1" s="1"/>
  <c r="AQ568" i="1" s="1"/>
  <c r="T568" i="1" s="1"/>
  <c r="BN316" i="1"/>
  <c r="BK316" i="1" s="1" a="1"/>
  <c r="BK316" i="1" s="1"/>
  <c r="AR316" i="1" s="1"/>
  <c r="AF316" i="1" s="1"/>
  <c r="AX171" i="1"/>
  <c r="AZ171" i="1" s="1"/>
  <c r="BY171" i="1"/>
  <c r="BY130" i="1"/>
  <c r="AX130" i="1"/>
  <c r="AZ130" i="1" s="1"/>
  <c r="BK907" i="1" a="1"/>
  <c r="BK907" i="1" s="1"/>
  <c r="AR907" i="1" s="1"/>
  <c r="BN812" i="1"/>
  <c r="BK812" i="1" s="1" a="1"/>
  <c r="BK812" i="1" s="1"/>
  <c r="AR812" i="1" s="1"/>
  <c r="AF812" i="1" s="1"/>
  <c r="BN652" i="1"/>
  <c r="BK652" i="1" s="1" a="1"/>
  <c r="BK652" i="1" s="1"/>
  <c r="AR652" i="1" s="1"/>
  <c r="AF652" i="1" s="1"/>
  <c r="AS652" i="1" a="1"/>
  <c r="AS652" i="1" s="1"/>
  <c r="AQ652" i="1" s="1"/>
  <c r="T652" i="1" s="1"/>
  <c r="BK476" i="1" a="1"/>
  <c r="BK476" i="1" s="1"/>
  <c r="AR476" i="1" s="1"/>
  <c r="AS336" i="1" a="1"/>
  <c r="AS336" i="1" s="1"/>
  <c r="AQ336" i="1" s="1"/>
  <c r="T336" i="1" s="1"/>
  <c r="BN336" i="1"/>
  <c r="BK336" i="1" s="1" a="1"/>
  <c r="BK336" i="1" s="1"/>
  <c r="AR336" i="1" s="1"/>
  <c r="AF336" i="1" s="1"/>
  <c r="BN203" i="1"/>
  <c r="BK203" i="1" s="1" a="1"/>
  <c r="BK203" i="1" s="1"/>
  <c r="AR203" i="1" s="1"/>
  <c r="AF203" i="1" s="1"/>
  <c r="AS203" i="1" a="1"/>
  <c r="AS203" i="1" s="1"/>
  <c r="AQ203" i="1" s="1"/>
  <c r="T203" i="1" s="1"/>
  <c r="BN110" i="1"/>
  <c r="BK110" i="1" s="1" a="1"/>
  <c r="BK110" i="1" s="1"/>
  <c r="AR110" i="1" s="1"/>
  <c r="AF110" i="1" s="1"/>
  <c r="AS110" i="1" a="1"/>
  <c r="AS110" i="1" s="1"/>
  <c r="AQ110" i="1" s="1"/>
  <c r="T110" i="1" s="1"/>
  <c r="BK1011" i="1" a="1"/>
  <c r="BK1011" i="1" s="1"/>
  <c r="AR1011" i="1" s="1"/>
  <c r="BK836" i="1" a="1"/>
  <c r="BK836" i="1" s="1"/>
  <c r="AR836" i="1" s="1"/>
  <c r="BN696" i="1"/>
  <c r="BK696" i="1" s="1" a="1"/>
  <c r="BK696" i="1" s="1"/>
  <c r="AR696" i="1" s="1"/>
  <c r="AF696" i="1" s="1"/>
  <c r="AS696" i="1" a="1"/>
  <c r="AS696" i="1" s="1"/>
  <c r="AQ696" i="1" s="1"/>
  <c r="T696" i="1" s="1"/>
  <c r="BK505" i="1" a="1"/>
  <c r="BK505" i="1" s="1"/>
  <c r="AR505" i="1" s="1"/>
  <c r="AS49" i="1" a="1"/>
  <c r="AS49" i="1" s="1"/>
  <c r="AQ49" i="1" s="1"/>
  <c r="T49" i="1" s="1"/>
  <c r="BN49" i="1"/>
  <c r="BK49" i="1" s="1" a="1"/>
  <c r="BK49" i="1" s="1"/>
  <c r="AR49" i="1" s="1"/>
  <c r="AF49" i="1" s="1"/>
  <c r="BN803" i="1"/>
  <c r="BK803" i="1" s="1" a="1"/>
  <c r="BK803" i="1" s="1"/>
  <c r="AR803" i="1" s="1"/>
  <c r="AF803" i="1" s="1"/>
  <c r="AS803" i="1" a="1"/>
  <c r="AS803" i="1" s="1"/>
  <c r="AQ803" i="1" s="1"/>
  <c r="T803" i="1" s="1"/>
  <c r="BN608" i="1"/>
  <c r="BK608" i="1" s="1" a="1"/>
  <c r="BK608" i="1" s="1"/>
  <c r="AR608" i="1" s="1"/>
  <c r="AF608" i="1" s="1"/>
  <c r="AS608" i="1" a="1"/>
  <c r="AS608" i="1" s="1"/>
  <c r="AQ608" i="1" s="1"/>
  <c r="T608" i="1" s="1"/>
  <c r="BN511" i="1"/>
  <c r="BK511" i="1" s="1" a="1"/>
  <c r="BK511" i="1" s="1"/>
  <c r="AR511" i="1" s="1"/>
  <c r="AF511" i="1" s="1"/>
  <c r="AS511" i="1" a="1"/>
  <c r="AS511" i="1" s="1"/>
  <c r="AQ511" i="1" s="1"/>
  <c r="T511" i="1" s="1"/>
  <c r="BN424" i="1"/>
  <c r="BK424" i="1" s="1" a="1"/>
  <c r="BK424" i="1" s="1"/>
  <c r="AR424" i="1" s="1"/>
  <c r="AF424" i="1" s="1"/>
  <c r="AS314" i="1" a="1"/>
  <c r="AS314" i="1" s="1"/>
  <c r="AQ314" i="1" s="1"/>
  <c r="AN285" i="1"/>
  <c r="AL285" i="1" s="1"/>
  <c r="BN251" i="1"/>
  <c r="BK251" i="1" s="1" a="1"/>
  <c r="BK251" i="1" s="1"/>
  <c r="AR251" i="1" s="1"/>
  <c r="AF251" i="1" s="1"/>
  <c r="AS251" i="1" a="1"/>
  <c r="AS251" i="1" s="1"/>
  <c r="AQ251" i="1" s="1"/>
  <c r="T251" i="1" s="1"/>
  <c r="BK929" i="1" a="1"/>
  <c r="BK929" i="1" s="1"/>
  <c r="AR929" i="1" s="1"/>
  <c r="BK872" i="1" a="1"/>
  <c r="BK872" i="1" s="1"/>
  <c r="AR872" i="1" s="1"/>
  <c r="BN1021" i="1"/>
  <c r="BK1021" i="1" s="1" a="1"/>
  <c r="BK1021" i="1" s="1"/>
  <c r="AR1021" i="1" s="1"/>
  <c r="AF1021" i="1" s="1"/>
  <c r="AS1021" i="1" a="1"/>
  <c r="AS1021" i="1" s="1"/>
  <c r="AQ1021" i="1" s="1"/>
  <c r="T1021" i="1" s="1"/>
  <c r="BN959" i="1"/>
  <c r="BK959" i="1" s="1" a="1"/>
  <c r="BK959" i="1" s="1"/>
  <c r="AR959" i="1" s="1"/>
  <c r="AF959" i="1" s="1"/>
  <c r="AS959" i="1" a="1"/>
  <c r="AS959" i="1" s="1"/>
  <c r="AQ959" i="1" s="1"/>
  <c r="T959" i="1" s="1"/>
  <c r="BN725" i="1"/>
  <c r="BK725" i="1" s="1" a="1"/>
  <c r="BK725" i="1" s="1"/>
  <c r="AR725" i="1" s="1"/>
  <c r="AF725" i="1" s="1"/>
  <c r="AS725" i="1" a="1"/>
  <c r="AS725" i="1" s="1"/>
  <c r="AQ725" i="1" s="1"/>
  <c r="T725" i="1" s="1"/>
  <c r="BN687" i="1"/>
  <c r="BK687" i="1" s="1" a="1"/>
  <c r="BK687" i="1" s="1"/>
  <c r="AR687" i="1" s="1"/>
  <c r="AF687" i="1" s="1"/>
  <c r="AS687" i="1" a="1"/>
  <c r="AS687" i="1" s="1"/>
  <c r="AQ687" i="1" s="1"/>
  <c r="T687" i="1" s="1"/>
  <c r="BN546" i="1"/>
  <c r="BK546" i="1" s="1" a="1"/>
  <c r="BK546" i="1" s="1"/>
  <c r="AR546" i="1" s="1"/>
  <c r="AF546" i="1" s="1"/>
  <c r="AS546" i="1" a="1"/>
  <c r="AS546" i="1" s="1"/>
  <c r="AQ546" i="1" s="1"/>
  <c r="T546" i="1" s="1"/>
  <c r="BK431" i="1" a="1"/>
  <c r="BK431" i="1" s="1"/>
  <c r="AR431" i="1" s="1"/>
  <c r="BK261" i="1" a="1"/>
  <c r="BK261" i="1" s="1"/>
  <c r="AR261" i="1" s="1"/>
  <c r="BN942" i="1"/>
  <c r="BK942" i="1" s="1" a="1"/>
  <c r="BK942" i="1" s="1"/>
  <c r="AR942" i="1" s="1"/>
  <c r="AF942" i="1" s="1"/>
  <c r="AS942" i="1" a="1"/>
  <c r="AS942" i="1" s="1"/>
  <c r="AQ942" i="1" s="1"/>
  <c r="T942" i="1" s="1"/>
  <c r="BK715" i="1" a="1"/>
  <c r="BK715" i="1" s="1"/>
  <c r="AR715" i="1" s="1"/>
  <c r="BK692" i="1" a="1"/>
  <c r="BK692" i="1" s="1"/>
  <c r="AR692" i="1" s="1"/>
  <c r="BN640" i="1"/>
  <c r="BK640" i="1" s="1" a="1"/>
  <c r="BK640" i="1" s="1"/>
  <c r="AR640" i="1" s="1"/>
  <c r="AF640" i="1" s="1"/>
  <c r="BN450" i="1"/>
  <c r="BK450" i="1" s="1" a="1"/>
  <c r="BK450" i="1" s="1"/>
  <c r="AR450" i="1" s="1"/>
  <c r="AF450" i="1" s="1"/>
  <c r="AS450" i="1" a="1"/>
  <c r="AS450" i="1" s="1"/>
  <c r="AQ450" i="1" s="1"/>
  <c r="T450" i="1" s="1"/>
  <c r="BN113" i="1"/>
  <c r="BK113" i="1" s="1" a="1"/>
  <c r="BK113" i="1" s="1"/>
  <c r="AR113" i="1" s="1"/>
  <c r="AF113" i="1" s="1"/>
  <c r="AS113" i="1" a="1"/>
  <c r="AS113" i="1" s="1"/>
  <c r="AQ113" i="1" s="1"/>
  <c r="T113" i="1" s="1"/>
  <c r="BK941" i="1" a="1"/>
  <c r="BK941" i="1" s="1"/>
  <c r="AR941" i="1" s="1"/>
  <c r="BN819" i="1"/>
  <c r="BK819" i="1" s="1" a="1"/>
  <c r="BK819" i="1" s="1"/>
  <c r="AR819" i="1" s="1"/>
  <c r="AF819" i="1" s="1"/>
  <c r="AS819" i="1" a="1"/>
  <c r="AS819" i="1" s="1"/>
  <c r="AQ819" i="1" s="1"/>
  <c r="BN748" i="1"/>
  <c r="BK748" i="1" s="1" a="1"/>
  <c r="BK748" i="1" s="1"/>
  <c r="AR748" i="1" s="1"/>
  <c r="AF748" i="1" s="1"/>
  <c r="AS748" i="1" a="1"/>
  <c r="AS748" i="1" s="1"/>
  <c r="AQ748" i="1" s="1"/>
  <c r="T748" i="1" s="1"/>
  <c r="BN709" i="1"/>
  <c r="BK709" i="1" s="1" a="1"/>
  <c r="BK709" i="1" s="1"/>
  <c r="AR709" i="1" s="1"/>
  <c r="AF709" i="1" s="1"/>
  <c r="AS709" i="1" a="1"/>
  <c r="AS709" i="1" s="1"/>
  <c r="AQ709" i="1" s="1"/>
  <c r="T709" i="1" s="1"/>
  <c r="AN398" i="1"/>
  <c r="AL398" i="1" s="1"/>
  <c r="BN364" i="1"/>
  <c r="BK364" i="1" s="1" a="1"/>
  <c r="BK364" i="1" s="1"/>
  <c r="AR364" i="1" s="1"/>
  <c r="AF364" i="1" s="1"/>
  <c r="AS364" i="1" a="1"/>
  <c r="AS364" i="1" s="1"/>
  <c r="AQ364" i="1" s="1"/>
  <c r="T364" i="1" s="1"/>
  <c r="BN277" i="1"/>
  <c r="BK277" i="1" s="1" a="1"/>
  <c r="BK277" i="1" s="1"/>
  <c r="AR277" i="1" s="1"/>
  <c r="AF277" i="1" s="1"/>
  <c r="AS277" i="1" a="1"/>
  <c r="AS277" i="1" s="1"/>
  <c r="AQ277" i="1" s="1"/>
  <c r="T277" i="1" s="1"/>
  <c r="BN198" i="1"/>
  <c r="BK198" i="1" s="1" a="1"/>
  <c r="BK198" i="1" s="1"/>
  <c r="AR198" i="1" s="1"/>
  <c r="AF198" i="1" s="1"/>
  <c r="BK986" i="1" a="1"/>
  <c r="BK986" i="1" s="1"/>
  <c r="AR986" i="1" s="1"/>
  <c r="AN899" i="1"/>
  <c r="AL899" i="1" s="1"/>
  <c r="BK802" i="1" a="1"/>
  <c r="BK802" i="1" s="1"/>
  <c r="AR802" i="1" s="1"/>
  <c r="BN772" i="1"/>
  <c r="BK772" i="1" s="1" a="1"/>
  <c r="BK772" i="1" s="1"/>
  <c r="AR772" i="1" s="1"/>
  <c r="AF772" i="1" s="1"/>
  <c r="AS772" i="1" a="1"/>
  <c r="AS772" i="1" s="1"/>
  <c r="AQ772" i="1" s="1"/>
  <c r="BN657" i="1"/>
  <c r="BK657" i="1" s="1" a="1"/>
  <c r="BK657" i="1" s="1"/>
  <c r="AR657" i="1" s="1"/>
  <c r="AF657" i="1" s="1"/>
  <c r="AS657" i="1" a="1"/>
  <c r="AS657" i="1" s="1"/>
  <c r="AQ657" i="1" s="1"/>
  <c r="T657" i="1" s="1"/>
  <c r="AS377" i="1" a="1"/>
  <c r="AS377" i="1" s="1"/>
  <c r="AQ377" i="1" s="1"/>
  <c r="T377" i="1" s="1"/>
  <c r="BN377" i="1"/>
  <c r="BK377" i="1" s="1" a="1"/>
  <c r="BK377" i="1" s="1"/>
  <c r="AR377" i="1" s="1"/>
  <c r="AF377" i="1" s="1"/>
  <c r="BK320" i="1" a="1"/>
  <c r="BK320" i="1" s="1"/>
  <c r="AR320" i="1" s="1"/>
  <c r="BK204" i="1" a="1"/>
  <c r="BK204" i="1" s="1"/>
  <c r="AR204" i="1" s="1"/>
  <c r="BN158" i="1"/>
  <c r="BK158" i="1" s="1" a="1"/>
  <c r="BK158" i="1" s="1"/>
  <c r="AR158" i="1" s="1"/>
  <c r="AF158" i="1" s="1"/>
  <c r="BN741" i="1"/>
  <c r="AS647" i="1" a="1"/>
  <c r="AS647" i="1" s="1"/>
  <c r="AQ647" i="1" s="1"/>
  <c r="T647" i="1" s="1"/>
  <c r="BN647" i="1"/>
  <c r="BK647" i="1" s="1" a="1"/>
  <c r="BK647" i="1" s="1"/>
  <c r="AR647" i="1" s="1"/>
  <c r="AF647" i="1" s="1"/>
  <c r="BN471" i="1"/>
  <c r="BK471" i="1" s="1" a="1"/>
  <c r="BK471" i="1" s="1"/>
  <c r="AR471" i="1" s="1"/>
  <c r="AF471" i="1" s="1"/>
  <c r="AS471" i="1" a="1"/>
  <c r="AS471" i="1" s="1"/>
  <c r="AQ471" i="1" s="1"/>
  <c r="T471" i="1" s="1"/>
  <c r="BK306" i="1" a="1"/>
  <c r="BK306" i="1" s="1"/>
  <c r="AR306" i="1" s="1"/>
  <c r="BN52" i="1"/>
  <c r="BK52" i="1" s="1" a="1"/>
  <c r="BK52" i="1" s="1"/>
  <c r="AR52" i="1" s="1"/>
  <c r="AF52" i="1" s="1"/>
  <c r="AS52" i="1" a="1"/>
  <c r="AS52" i="1" s="1"/>
  <c r="AQ52" i="1" s="1"/>
  <c r="T52" i="1" s="1"/>
  <c r="AX662" i="1"/>
  <c r="AZ662" i="1" s="1"/>
  <c r="BY662" i="1"/>
  <c r="AX576" i="1"/>
  <c r="AZ576" i="1" s="1"/>
  <c r="BY576" i="1"/>
  <c r="AX313" i="1"/>
  <c r="AZ313" i="1" s="1"/>
  <c r="BY313" i="1"/>
  <c r="BN250" i="1"/>
  <c r="BK250" i="1" s="1" a="1"/>
  <c r="BK250" i="1" s="1"/>
  <c r="AR250" i="1" s="1"/>
  <c r="AF250" i="1" s="1"/>
  <c r="AS250" i="1" a="1"/>
  <c r="AS250" i="1" s="1"/>
  <c r="AQ250" i="1" s="1"/>
  <c r="T250" i="1" s="1"/>
  <c r="AX132" i="1"/>
  <c r="AZ132" i="1" s="1"/>
  <c r="BY132" i="1"/>
  <c r="AX70" i="1"/>
  <c r="AZ70" i="1" s="1"/>
  <c r="BY70" i="1"/>
  <c r="AX926" i="1"/>
  <c r="AZ926" i="1" s="1"/>
  <c r="BY926" i="1"/>
  <c r="BN785" i="1"/>
  <c r="BK785" i="1" s="1" a="1"/>
  <c r="BK785" i="1" s="1"/>
  <c r="AR785" i="1" s="1"/>
  <c r="AF785" i="1" s="1"/>
  <c r="AS785" i="1" a="1"/>
  <c r="AS785" i="1" s="1"/>
  <c r="AQ785" i="1" s="1"/>
  <c r="T785" i="1" s="1"/>
  <c r="AX598" i="1"/>
  <c r="AZ598" i="1" s="1"/>
  <c r="BY598" i="1"/>
  <c r="AX465" i="1"/>
  <c r="AZ465" i="1" s="1"/>
  <c r="BY465" i="1"/>
  <c r="AX257" i="1"/>
  <c r="AZ257" i="1" s="1"/>
  <c r="BY257" i="1"/>
  <c r="BN206" i="1"/>
  <c r="BK206" i="1" s="1" a="1"/>
  <c r="BK206" i="1" s="1"/>
  <c r="AR206" i="1" s="1"/>
  <c r="AF206" i="1" s="1"/>
  <c r="AS206" i="1" a="1"/>
  <c r="AS206" i="1" s="1"/>
  <c r="AQ206" i="1" s="1"/>
  <c r="T206" i="1" s="1"/>
  <c r="BN155" i="1"/>
  <c r="BK155" i="1" s="1" a="1"/>
  <c r="BK155" i="1" s="1"/>
  <c r="AR155" i="1" s="1"/>
  <c r="AF155" i="1" s="1"/>
  <c r="AS155" i="1" a="1"/>
  <c r="AS155" i="1" s="1"/>
  <c r="AQ155" i="1" s="1"/>
  <c r="T155" i="1" s="1"/>
  <c r="AS120" i="1" a="1"/>
  <c r="AS120" i="1" s="1"/>
  <c r="AQ120" i="1" s="1"/>
  <c r="T120" i="1" s="1"/>
  <c r="BN120" i="1"/>
  <c r="BK120" i="1" s="1" a="1"/>
  <c r="BK120" i="1" s="1"/>
  <c r="AR120" i="1" s="1"/>
  <c r="AF120" i="1" s="1"/>
  <c r="AX33" i="1"/>
  <c r="AZ33" i="1" s="1"/>
  <c r="BY33" i="1"/>
  <c r="AN864" i="1"/>
  <c r="AL864" i="1" s="1"/>
  <c r="BN733" i="1"/>
  <c r="BK733" i="1" s="1" a="1"/>
  <c r="BK733" i="1" s="1"/>
  <c r="AR733" i="1" s="1"/>
  <c r="AF733" i="1" s="1"/>
  <c r="AS733" i="1" a="1"/>
  <c r="AS733" i="1" s="1"/>
  <c r="AQ733" i="1" s="1"/>
  <c r="T733" i="1" s="1"/>
  <c r="BN641" i="1"/>
  <c r="BK641" i="1" s="1" a="1"/>
  <c r="BK641" i="1" s="1"/>
  <c r="AR641" i="1" s="1"/>
  <c r="AF641" i="1" s="1"/>
  <c r="AS641" i="1" a="1"/>
  <c r="AS641" i="1" s="1"/>
  <c r="AQ641" i="1" s="1"/>
  <c r="T641" i="1" s="1"/>
  <c r="AS545" i="1" a="1"/>
  <c r="AS545" i="1" s="1"/>
  <c r="AQ545" i="1" s="1"/>
  <c r="AX205" i="1"/>
  <c r="AZ205" i="1" s="1"/>
  <c r="BY205" i="1"/>
  <c r="BN192" i="1"/>
  <c r="BK192" i="1" s="1" a="1"/>
  <c r="BK192" i="1" s="1"/>
  <c r="AR192" i="1" s="1"/>
  <c r="AF192" i="1" s="1"/>
  <c r="AS192" i="1" a="1"/>
  <c r="AS192" i="1" s="1"/>
  <c r="AQ192" i="1" s="1"/>
  <c r="T192" i="1" s="1"/>
  <c r="AX72" i="1"/>
  <c r="AZ72" i="1" s="1"/>
  <c r="BY72" i="1"/>
  <c r="BN908" i="1"/>
  <c r="BK908" i="1" s="1" a="1"/>
  <c r="BK908" i="1" s="1"/>
  <c r="AR908" i="1" s="1"/>
  <c r="AF908" i="1" s="1"/>
  <c r="AS908" i="1" a="1"/>
  <c r="AS908" i="1" s="1"/>
  <c r="AQ908" i="1" s="1"/>
  <c r="T908" i="1" s="1"/>
  <c r="AX795" i="1"/>
  <c r="AZ795" i="1" s="1"/>
  <c r="BY795" i="1"/>
  <c r="BN536" i="1"/>
  <c r="BK536" i="1" s="1" a="1"/>
  <c r="BK536" i="1" s="1"/>
  <c r="AR536" i="1" s="1"/>
  <c r="AF536" i="1" s="1"/>
  <c r="AS536" i="1" a="1"/>
  <c r="AS536" i="1" s="1"/>
  <c r="AQ536" i="1" s="1"/>
  <c r="T536" i="1" s="1"/>
  <c r="AX481" i="1"/>
  <c r="AZ481" i="1" s="1"/>
  <c r="BY481" i="1"/>
  <c r="BN249" i="1"/>
  <c r="BK249" i="1" s="1" a="1"/>
  <c r="BK249" i="1" s="1"/>
  <c r="AR249" i="1" s="1"/>
  <c r="AF249" i="1" s="1"/>
  <c r="AS249" i="1" a="1"/>
  <c r="AS249" i="1" s="1"/>
  <c r="AQ249" i="1" s="1"/>
  <c r="T249" i="1" s="1"/>
  <c r="AX148" i="1"/>
  <c r="AZ148" i="1" s="1"/>
  <c r="BY148" i="1"/>
  <c r="AX1005" i="1"/>
  <c r="AZ1005" i="1" s="1"/>
  <c r="BY1005" i="1"/>
  <c r="AX609" i="1"/>
  <c r="AZ609" i="1" s="1"/>
  <c r="BY609" i="1"/>
  <c r="BN595" i="1"/>
  <c r="BK595" i="1" s="1" a="1"/>
  <c r="BK595" i="1" s="1"/>
  <c r="AR595" i="1" s="1"/>
  <c r="AF595" i="1" s="1"/>
  <c r="AS595" i="1" a="1"/>
  <c r="AS595" i="1" s="1"/>
  <c r="AQ595" i="1" s="1"/>
  <c r="T595" i="1" s="1"/>
  <c r="BY440" i="1"/>
  <c r="AX440" i="1"/>
  <c r="AZ440" i="1" s="1"/>
  <c r="BN200" i="1"/>
  <c r="BK200" i="1" s="1" a="1"/>
  <c r="BK200" i="1" s="1"/>
  <c r="AR200" i="1" s="1"/>
  <c r="AF200" i="1" s="1"/>
  <c r="AS200" i="1" a="1"/>
  <c r="AS200" i="1" s="1"/>
  <c r="AQ200" i="1" s="1"/>
  <c r="T200" i="1" s="1"/>
  <c r="BN50" i="1"/>
  <c r="BK50" i="1" s="1" a="1"/>
  <c r="BK50" i="1" s="1"/>
  <c r="AR50" i="1" s="1"/>
  <c r="AF50" i="1" s="1"/>
  <c r="AS50" i="1" a="1"/>
  <c r="AS50" i="1" s="1"/>
  <c r="AQ50" i="1" s="1"/>
  <c r="T50" i="1" s="1"/>
  <c r="BN961" i="1"/>
  <c r="BK961" i="1" s="1" a="1"/>
  <c r="BK961" i="1" s="1"/>
  <c r="AR961" i="1" s="1"/>
  <c r="AF961" i="1" s="1"/>
  <c r="AS961" i="1" a="1"/>
  <c r="AS961" i="1" s="1"/>
  <c r="AQ961" i="1" s="1"/>
  <c r="T961" i="1" s="1"/>
  <c r="BK982" i="1" a="1"/>
  <c r="BK982" i="1" s="1"/>
  <c r="AR982" i="1" s="1"/>
  <c r="BK732" i="1" a="1"/>
  <c r="BK732" i="1" s="1"/>
  <c r="AR732" i="1" s="1"/>
  <c r="BN524" i="1"/>
  <c r="BK524" i="1" s="1" a="1"/>
  <c r="BK524" i="1" s="1"/>
  <c r="AR524" i="1" s="1"/>
  <c r="AF524" i="1" s="1"/>
  <c r="AS524" i="1" a="1"/>
  <c r="AS524" i="1" s="1"/>
  <c r="AQ524" i="1" s="1"/>
  <c r="T524" i="1" s="1"/>
  <c r="AX67" i="1"/>
  <c r="AZ67" i="1" s="1"/>
  <c r="BY67" i="1"/>
  <c r="AX914" i="1"/>
  <c r="AZ914" i="1" s="1"/>
  <c r="BY914" i="1"/>
  <c r="AX800" i="1"/>
  <c r="AZ800" i="1" s="1"/>
  <c r="BY800" i="1"/>
  <c r="BN596" i="1"/>
  <c r="BK596" i="1" s="1" a="1"/>
  <c r="BK596" i="1" s="1"/>
  <c r="AR596" i="1" s="1"/>
  <c r="AF596" i="1" s="1"/>
  <c r="AS596" i="1" a="1"/>
  <c r="AS596" i="1" s="1"/>
  <c r="AQ596" i="1" s="1"/>
  <c r="T596" i="1" s="1"/>
  <c r="BN500" i="1"/>
  <c r="BK500" i="1" s="1" a="1"/>
  <c r="BK500" i="1" s="1"/>
  <c r="AR500" i="1" s="1"/>
  <c r="AF500" i="1" s="1"/>
  <c r="AS500" i="1" a="1"/>
  <c r="AS500" i="1" s="1"/>
  <c r="AQ500" i="1" s="1"/>
  <c r="T500" i="1" s="1"/>
  <c r="AX339" i="1"/>
  <c r="AZ339" i="1" s="1"/>
  <c r="BY339" i="1"/>
  <c r="AX210" i="1"/>
  <c r="AZ210" i="1" s="1"/>
  <c r="BY210" i="1"/>
  <c r="AX163" i="1"/>
  <c r="AZ163" i="1" s="1"/>
  <c r="BY163" i="1"/>
  <c r="AX973" i="1"/>
  <c r="AZ973" i="1" s="1"/>
  <c r="BY973" i="1"/>
  <c r="AX779" i="1"/>
  <c r="AZ779" i="1" s="1"/>
  <c r="BY779" i="1"/>
  <c r="AX784" i="1"/>
  <c r="AZ784" i="1" s="1"/>
  <c r="BY784" i="1"/>
  <c r="BN698" i="1"/>
  <c r="BK698" i="1" s="1" a="1"/>
  <c r="BK698" i="1" s="1"/>
  <c r="AR698" i="1" s="1"/>
  <c r="AF698" i="1" s="1"/>
  <c r="AS698" i="1" a="1"/>
  <c r="AS698" i="1" s="1"/>
  <c r="AQ698" i="1" s="1"/>
  <c r="T698" i="1" s="1"/>
  <c r="BN606" i="1"/>
  <c r="BK606" i="1" s="1" a="1"/>
  <c r="BK606" i="1" s="1"/>
  <c r="AR606" i="1" s="1"/>
  <c r="AF606" i="1" s="1"/>
  <c r="AS606" i="1" a="1"/>
  <c r="AS606" i="1" s="1"/>
  <c r="AQ606" i="1" s="1"/>
  <c r="T606" i="1" s="1"/>
  <c r="BN284" i="1"/>
  <c r="BK284" i="1" s="1" a="1"/>
  <c r="BK284" i="1" s="1"/>
  <c r="AR284" i="1" s="1"/>
  <c r="AF284" i="1" s="1"/>
  <c r="AS284" i="1" a="1"/>
  <c r="AS284" i="1" s="1"/>
  <c r="AQ284" i="1" s="1"/>
  <c r="T284" i="1" s="1"/>
  <c r="BN219" i="1"/>
  <c r="BK219" i="1" s="1" a="1"/>
  <c r="BK219" i="1" s="1"/>
  <c r="AR219" i="1" s="1"/>
  <c r="AF219" i="1" s="1"/>
  <c r="AS219" i="1" a="1"/>
  <c r="AS219" i="1" s="1"/>
  <c r="AQ219" i="1" s="1"/>
  <c r="AS209" i="1" a="1"/>
  <c r="AS209" i="1" s="1"/>
  <c r="AQ209" i="1" s="1"/>
  <c r="T209" i="1" s="1"/>
  <c r="BN209" i="1"/>
  <c r="BK209" i="1" s="1" a="1"/>
  <c r="BK209" i="1" s="1"/>
  <c r="AR209" i="1" s="1"/>
  <c r="AF209" i="1" s="1"/>
  <c r="BN165" i="1"/>
  <c r="BK165" i="1" s="1" a="1"/>
  <c r="BK165" i="1" s="1"/>
  <c r="AR165" i="1" s="1"/>
  <c r="AF165" i="1" s="1"/>
  <c r="AS165" i="1" a="1"/>
  <c r="AS165" i="1" s="1"/>
  <c r="AQ165" i="1" s="1"/>
  <c r="T165" i="1" s="1"/>
  <c r="AN1016" i="1"/>
  <c r="AL1016" i="1" s="1"/>
  <c r="BK783" i="1" a="1"/>
  <c r="BK783" i="1" s="1"/>
  <c r="AR783" i="1" s="1"/>
  <c r="BN717" i="1"/>
  <c r="BK717" i="1" s="1" a="1"/>
  <c r="BK717" i="1" s="1"/>
  <c r="AR717" i="1" s="1"/>
  <c r="AF717" i="1" s="1"/>
  <c r="AS717" i="1" a="1"/>
  <c r="AS717" i="1" s="1"/>
  <c r="AQ717" i="1" s="1"/>
  <c r="BN416" i="1"/>
  <c r="BK416" i="1" s="1" a="1"/>
  <c r="BK416" i="1" s="1"/>
  <c r="AR416" i="1" s="1"/>
  <c r="AF416" i="1" s="1"/>
  <c r="AS416" i="1" a="1"/>
  <c r="AS416" i="1" s="1"/>
  <c r="AQ416" i="1" s="1"/>
  <c r="T416" i="1" s="1"/>
  <c r="BK310" i="1" a="1"/>
  <c r="BK310" i="1" s="1"/>
  <c r="AR310" i="1" s="1"/>
  <c r="BN317" i="1"/>
  <c r="BK317" i="1" s="1" a="1"/>
  <c r="BK317" i="1" s="1"/>
  <c r="AR317" i="1" s="1"/>
  <c r="AF317" i="1" s="1"/>
  <c r="AS317" i="1" a="1"/>
  <c r="AS317" i="1" s="1"/>
  <c r="AQ317" i="1" s="1"/>
  <c r="T317" i="1" s="1"/>
  <c r="BN159" i="1"/>
  <c r="BK885" i="1" a="1"/>
  <c r="BK885" i="1" s="1"/>
  <c r="AR885" i="1" s="1"/>
  <c r="AS797" i="1" a="1"/>
  <c r="AS797" i="1" s="1"/>
  <c r="AQ797" i="1" s="1"/>
  <c r="BK517" i="1" a="1"/>
  <c r="BK517" i="1" s="1"/>
  <c r="AR517" i="1" s="1"/>
  <c r="BN41" i="1"/>
  <c r="BK41" i="1" s="1" a="1"/>
  <c r="BK41" i="1" s="1"/>
  <c r="AR41" i="1" s="1"/>
  <c r="AF41" i="1" s="1"/>
  <c r="AS41" i="1" a="1"/>
  <c r="AS41" i="1" s="1"/>
  <c r="AQ41" i="1" s="1"/>
  <c r="T41" i="1" s="1"/>
  <c r="BN845" i="1"/>
  <c r="BK845" i="1" s="1" a="1"/>
  <c r="BK845" i="1" s="1"/>
  <c r="AR845" i="1" s="1"/>
  <c r="AF845" i="1" s="1"/>
  <c r="AS845" i="1" a="1"/>
  <c r="AS845" i="1" s="1"/>
  <c r="AQ845" i="1" s="1"/>
  <c r="T845" i="1" s="1"/>
  <c r="BN719" i="1"/>
  <c r="BK719" i="1" s="1" a="1"/>
  <c r="BK719" i="1" s="1"/>
  <c r="AR719" i="1" s="1"/>
  <c r="AF719" i="1" s="1"/>
  <c r="AS719" i="1" a="1"/>
  <c r="AS719" i="1" s="1"/>
  <c r="AQ719" i="1" s="1"/>
  <c r="T719" i="1" s="1"/>
  <c r="BK655" i="1" a="1"/>
  <c r="BK655" i="1" s="1"/>
  <c r="AR655" i="1" s="1"/>
  <c r="BN665" i="1"/>
  <c r="BK665" i="1" s="1" a="1"/>
  <c r="BK665" i="1" s="1"/>
  <c r="AR665" i="1" s="1"/>
  <c r="AF665" i="1" s="1"/>
  <c r="AS665" i="1" a="1"/>
  <c r="AS665" i="1" s="1"/>
  <c r="AQ665" i="1" s="1"/>
  <c r="T665" i="1" s="1"/>
  <c r="BN624" i="1"/>
  <c r="BK624" i="1" s="1" a="1"/>
  <c r="BK624" i="1" s="1"/>
  <c r="AR624" i="1" s="1"/>
  <c r="AF624" i="1" s="1"/>
  <c r="AS624" i="1" a="1"/>
  <c r="AS624" i="1" s="1"/>
  <c r="AQ624" i="1" s="1"/>
  <c r="T624" i="1" s="1"/>
  <c r="BN492" i="1"/>
  <c r="BK492" i="1" s="1" a="1"/>
  <c r="BK492" i="1" s="1"/>
  <c r="AR492" i="1" s="1"/>
  <c r="AF492" i="1" s="1"/>
  <c r="AS492" i="1" a="1"/>
  <c r="AS492" i="1" s="1"/>
  <c r="AQ492" i="1" s="1"/>
  <c r="BN380" i="1"/>
  <c r="BK380" i="1" s="1" a="1"/>
  <c r="BK380" i="1" s="1"/>
  <c r="AR380" i="1" s="1"/>
  <c r="AF380" i="1" s="1"/>
  <c r="AS380" i="1" a="1"/>
  <c r="AS380" i="1" s="1"/>
  <c r="AQ380" i="1" s="1"/>
  <c r="T380" i="1" s="1"/>
  <c r="BK227" i="1" a="1"/>
  <c r="BK227" i="1" s="1"/>
  <c r="AR227" i="1" s="1"/>
  <c r="BK129" i="1" a="1"/>
  <c r="BK129" i="1" s="1"/>
  <c r="AR129" i="1" s="1"/>
  <c r="AN980" i="1"/>
  <c r="AL980" i="1" s="1"/>
  <c r="AN781" i="1"/>
  <c r="AL781" i="1" s="1"/>
  <c r="AN642" i="1"/>
  <c r="AL642" i="1" s="1"/>
  <c r="AS622" i="1" a="1"/>
  <c r="AS622" i="1" s="1"/>
  <c r="AQ622" i="1" s="1"/>
  <c r="T622" i="1" s="1"/>
  <c r="BN622" i="1"/>
  <c r="BK622" i="1" s="1" a="1"/>
  <c r="BK622" i="1" s="1"/>
  <c r="AR622" i="1" s="1"/>
  <c r="AF622" i="1" s="1"/>
  <c r="BN601" i="1"/>
  <c r="BK601" i="1" s="1" a="1"/>
  <c r="BK601" i="1" s="1"/>
  <c r="AR601" i="1" s="1"/>
  <c r="AF601" i="1" s="1"/>
  <c r="AS601" i="1" a="1"/>
  <c r="AS601" i="1" s="1"/>
  <c r="AQ601" i="1" s="1"/>
  <c r="T601" i="1" s="1"/>
  <c r="AN499" i="1"/>
  <c r="AL499" i="1" s="1"/>
  <c r="BN392" i="1"/>
  <c r="BK392" i="1" s="1" a="1"/>
  <c r="BK392" i="1" s="1"/>
  <c r="AR392" i="1" s="1"/>
  <c r="AF392" i="1" s="1"/>
  <c r="AS392" i="1" a="1"/>
  <c r="AS392" i="1" s="1"/>
  <c r="AQ392" i="1" s="1"/>
  <c r="BN390" i="1"/>
  <c r="BK390" i="1" s="1" a="1"/>
  <c r="BK390" i="1" s="1"/>
  <c r="AR390" i="1" s="1"/>
  <c r="AF390" i="1" s="1"/>
  <c r="AS390" i="1" a="1"/>
  <c r="AS390" i="1" s="1"/>
  <c r="AQ390" i="1" s="1"/>
  <c r="T390" i="1" s="1"/>
  <c r="BN332" i="1"/>
  <c r="BK332" i="1" s="1" a="1"/>
  <c r="BK332" i="1" s="1"/>
  <c r="AR332" i="1" s="1"/>
  <c r="AF332" i="1" s="1"/>
  <c r="AS332" i="1" a="1"/>
  <c r="AS332" i="1" s="1"/>
  <c r="AQ332" i="1" s="1"/>
  <c r="T332" i="1" s="1"/>
  <c r="BN34" i="1"/>
  <c r="BK34" i="1" s="1" a="1"/>
  <c r="BK34" i="1" s="1"/>
  <c r="AR34" i="1" s="1"/>
  <c r="AF34" i="1" s="1"/>
  <c r="AS34" i="1" a="1"/>
  <c r="AS34" i="1" s="1"/>
  <c r="AQ34" i="1" s="1"/>
  <c r="T34" i="1" s="1"/>
  <c r="BK799" i="1" a="1"/>
  <c r="BK799" i="1" s="1"/>
  <c r="AR799" i="1" s="1"/>
  <c r="BK488" i="1" a="1"/>
  <c r="BK488" i="1" s="1"/>
  <c r="AR488" i="1" s="1"/>
  <c r="AS407" i="1" a="1"/>
  <c r="AS407" i="1" s="1"/>
  <c r="AQ407" i="1" s="1"/>
  <c r="T407" i="1" s="1"/>
  <c r="BN407" i="1"/>
  <c r="BK407" i="1" s="1" a="1"/>
  <c r="BK407" i="1" s="1"/>
  <c r="AR407" i="1" s="1"/>
  <c r="AF407" i="1" s="1"/>
  <c r="AN223" i="1"/>
  <c r="AL223" i="1" s="1"/>
  <c r="BN221" i="1"/>
  <c r="BK221" i="1" s="1" a="1"/>
  <c r="BK221" i="1" s="1"/>
  <c r="AR221" i="1" s="1"/>
  <c r="AF221" i="1" s="1"/>
  <c r="AS221" i="1" a="1"/>
  <c r="AS221" i="1" s="1"/>
  <c r="AQ221" i="1" s="1"/>
  <c r="T221" i="1" s="1"/>
  <c r="BN975" i="1"/>
  <c r="BK975" i="1" s="1" a="1"/>
  <c r="BK975" i="1" s="1"/>
  <c r="AR975" i="1" s="1"/>
  <c r="AF975" i="1" s="1"/>
  <c r="AS975" i="1" a="1"/>
  <c r="AS975" i="1" s="1"/>
  <c r="AQ975" i="1" s="1"/>
  <c r="T975" i="1" s="1"/>
  <c r="BK841" i="1" a="1"/>
  <c r="BK841" i="1" s="1"/>
  <c r="AR841" i="1" s="1"/>
  <c r="BN374" i="1"/>
  <c r="BK374" i="1" s="1" a="1"/>
  <c r="BK374" i="1" s="1"/>
  <c r="AR374" i="1" s="1"/>
  <c r="AF374" i="1" s="1"/>
  <c r="AS374" i="1" a="1"/>
  <c r="AS374" i="1" s="1"/>
  <c r="AQ374" i="1" s="1"/>
  <c r="T374" i="1" s="1"/>
  <c r="BN86" i="1"/>
  <c r="BK86" i="1" s="1" a="1"/>
  <c r="BK86" i="1" s="1"/>
  <c r="AR86" i="1" s="1"/>
  <c r="AF86" i="1" s="1"/>
  <c r="AN35" i="1"/>
  <c r="AL35" i="1" s="1"/>
  <c r="AX1007" i="1"/>
  <c r="AZ1007" i="1" s="1"/>
  <c r="BY1007" i="1"/>
  <c r="BY884" i="1"/>
  <c r="AX884" i="1"/>
  <c r="AZ884" i="1" s="1"/>
  <c r="AX873" i="1"/>
  <c r="AZ873" i="1" s="1"/>
  <c r="BY873" i="1"/>
  <c r="BN572" i="1"/>
  <c r="BK572" i="1" s="1" a="1"/>
  <c r="BK572" i="1" s="1"/>
  <c r="AR572" i="1" s="1"/>
  <c r="AF572" i="1" s="1"/>
  <c r="AS572" i="1" a="1"/>
  <c r="AS572" i="1" s="1"/>
  <c r="AQ572" i="1" s="1"/>
  <c r="T572" i="1" s="1"/>
  <c r="BN516" i="1"/>
  <c r="BK516" i="1" s="1" a="1"/>
  <c r="BK516" i="1" s="1"/>
  <c r="AR516" i="1" s="1"/>
  <c r="AF516" i="1" s="1"/>
  <c r="AS516" i="1" a="1"/>
  <c r="AS516" i="1" s="1"/>
  <c r="AQ516" i="1" s="1"/>
  <c r="AX321" i="1"/>
  <c r="AZ321" i="1" s="1"/>
  <c r="BY321" i="1"/>
  <c r="BN195" i="1"/>
  <c r="BK195" i="1" s="1" a="1"/>
  <c r="BK195" i="1" s="1"/>
  <c r="AR195" i="1" s="1"/>
  <c r="AF195" i="1" s="1"/>
  <c r="AS195" i="1" a="1"/>
  <c r="AS195" i="1" s="1"/>
  <c r="AQ195" i="1" s="1"/>
  <c r="T195" i="1" s="1"/>
  <c r="AX77" i="1"/>
  <c r="AZ77" i="1" s="1"/>
  <c r="BY77" i="1"/>
  <c r="AX910" i="1"/>
  <c r="AZ910" i="1" s="1"/>
  <c r="BY910" i="1"/>
  <c r="BN710" i="1"/>
  <c r="BK710" i="1" s="1" a="1"/>
  <c r="BK710" i="1" s="1"/>
  <c r="AR710" i="1" s="1"/>
  <c r="AF710" i="1" s="1"/>
  <c r="AS710" i="1" a="1"/>
  <c r="AS710" i="1" s="1"/>
  <c r="AQ710" i="1" s="1"/>
  <c r="T710" i="1" s="1"/>
  <c r="AX592" i="1"/>
  <c r="AZ592" i="1" s="1"/>
  <c r="BY592" i="1"/>
  <c r="AX558" i="1"/>
  <c r="AZ558" i="1" s="1"/>
  <c r="BY558" i="1"/>
  <c r="AX102" i="1"/>
  <c r="AZ102" i="1" s="1"/>
  <c r="BY102" i="1"/>
  <c r="BN519" i="1"/>
  <c r="BK519" i="1" s="1" a="1"/>
  <c r="BK519" i="1" s="1"/>
  <c r="AR519" i="1" s="1"/>
  <c r="AF519" i="1" s="1"/>
  <c r="AS519" i="1" a="1"/>
  <c r="AS519" i="1" s="1"/>
  <c r="AQ519" i="1" s="1"/>
  <c r="T519" i="1" s="1"/>
  <c r="BN275" i="1"/>
  <c r="BK275" i="1" s="1" a="1"/>
  <c r="BK275" i="1" s="1"/>
  <c r="AR275" i="1" s="1"/>
  <c r="AF275" i="1" s="1"/>
  <c r="AS275" i="1" a="1"/>
  <c r="AS275" i="1" s="1"/>
  <c r="AQ275" i="1" s="1"/>
  <c r="T275" i="1" s="1"/>
  <c r="AN193" i="1"/>
  <c r="AL193" i="1" s="1"/>
  <c r="AX381" i="1"/>
  <c r="AZ381" i="1" s="1"/>
  <c r="BY381" i="1"/>
  <c r="BN301" i="1"/>
  <c r="BK301" i="1" s="1" a="1"/>
  <c r="BK301" i="1" s="1"/>
  <c r="AR301" i="1" s="1"/>
  <c r="AF301" i="1" s="1"/>
  <c r="AS301" i="1" a="1"/>
  <c r="AS301" i="1" s="1"/>
  <c r="AQ301" i="1" s="1"/>
  <c r="T301" i="1" s="1"/>
  <c r="AN1022" i="1"/>
  <c r="AL1022" i="1" s="1"/>
  <c r="BY1009" i="1"/>
  <c r="AX1009" i="1"/>
  <c r="AZ1009" i="1" s="1"/>
  <c r="BN810" i="1"/>
  <c r="BK810" i="1" s="1" a="1"/>
  <c r="BK810" i="1" s="1"/>
  <c r="AR810" i="1" s="1"/>
  <c r="AF810" i="1" s="1"/>
  <c r="AS810" i="1" a="1"/>
  <c r="AS810" i="1" s="1"/>
  <c r="AQ810" i="1" s="1"/>
  <c r="T810" i="1" s="1"/>
  <c r="AX740" i="1"/>
  <c r="AZ740" i="1" s="1"/>
  <c r="BY740" i="1"/>
  <c r="AX727" i="1"/>
  <c r="AZ727" i="1" s="1"/>
  <c r="BY727" i="1"/>
  <c r="AN569" i="1"/>
  <c r="AL569" i="1" s="1"/>
  <c r="AX560" i="1"/>
  <c r="AZ560" i="1" s="1"/>
  <c r="BY560" i="1"/>
  <c r="BN421" i="1"/>
  <c r="BK421" i="1" s="1" a="1"/>
  <c r="BK421" i="1" s="1"/>
  <c r="AR421" i="1" s="1"/>
  <c r="AF421" i="1" s="1"/>
  <c r="AS421" i="1" a="1"/>
  <c r="AS421" i="1" s="1"/>
  <c r="AQ421" i="1" s="1"/>
  <c r="T421" i="1" s="1"/>
  <c r="AX298" i="1"/>
  <c r="AZ298" i="1" s="1"/>
  <c r="BY298" i="1"/>
  <c r="BN166" i="1"/>
  <c r="BK166" i="1" s="1" a="1"/>
  <c r="BK166" i="1" s="1"/>
  <c r="AR166" i="1" s="1"/>
  <c r="AF166" i="1" s="1"/>
  <c r="AS166" i="1" a="1"/>
  <c r="AS166" i="1" s="1"/>
  <c r="AQ166" i="1" s="1"/>
  <c r="T166" i="1" s="1"/>
  <c r="BN879" i="1"/>
  <c r="BK879" i="1" s="1" a="1"/>
  <c r="BK879" i="1" s="1"/>
  <c r="AR879" i="1" s="1"/>
  <c r="AF879" i="1" s="1"/>
  <c r="AS879" i="1" a="1"/>
  <c r="AS879" i="1" s="1"/>
  <c r="AQ879" i="1" s="1"/>
  <c r="T879" i="1" s="1"/>
  <c r="BN722" i="1"/>
  <c r="BK722" i="1" s="1" a="1"/>
  <c r="BK722" i="1" s="1"/>
  <c r="AR722" i="1" s="1"/>
  <c r="AF722" i="1" s="1"/>
  <c r="AS722" i="1" a="1"/>
  <c r="AS722" i="1" s="1"/>
  <c r="AQ722" i="1" s="1"/>
  <c r="BN721" i="1"/>
  <c r="BK721" i="1" s="1" a="1"/>
  <c r="BK721" i="1" s="1"/>
  <c r="AR721" i="1" s="1"/>
  <c r="AF721" i="1" s="1"/>
  <c r="AS721" i="1" a="1"/>
  <c r="AS721" i="1" s="1"/>
  <c r="AQ721" i="1" s="1"/>
  <c r="T721" i="1" s="1"/>
  <c r="BN550" i="1"/>
  <c r="BK550" i="1" s="1" a="1"/>
  <c r="BK550" i="1" s="1"/>
  <c r="AR550" i="1" s="1"/>
  <c r="AF550" i="1" s="1"/>
  <c r="AS550" i="1" a="1"/>
  <c r="AS550" i="1" s="1"/>
  <c r="AQ550" i="1" s="1"/>
  <c r="T550" i="1" s="1"/>
  <c r="AS276" i="1" a="1"/>
  <c r="AS276" i="1" s="1"/>
  <c r="AQ276" i="1" s="1"/>
  <c r="T276" i="1" s="1"/>
  <c r="BN276" i="1"/>
  <c r="BK276" i="1" s="1" a="1"/>
  <c r="BK276" i="1" s="1"/>
  <c r="AR276" i="1" s="1"/>
  <c r="AF276" i="1" s="1"/>
  <c r="BN179" i="1"/>
  <c r="BK179" i="1" s="1" a="1"/>
  <c r="BK179" i="1" s="1"/>
  <c r="AR179" i="1" s="1"/>
  <c r="AF179" i="1" s="1"/>
  <c r="AS179" i="1" a="1"/>
  <c r="AS179" i="1" s="1"/>
  <c r="AQ179" i="1" s="1"/>
  <c r="AX123" i="1"/>
  <c r="AZ123" i="1" s="1"/>
  <c r="BY123" i="1"/>
  <c r="BK923" i="1" a="1"/>
  <c r="BK923" i="1" s="1"/>
  <c r="AR923" i="1" s="1"/>
  <c r="AX898" i="1"/>
  <c r="AZ898" i="1" s="1"/>
  <c r="BY898" i="1"/>
  <c r="BN850" i="1"/>
  <c r="BK850" i="1" s="1" a="1"/>
  <c r="BK850" i="1" s="1"/>
  <c r="AR850" i="1" s="1"/>
  <c r="AF850" i="1" s="1"/>
  <c r="AS850" i="1" a="1"/>
  <c r="AS850" i="1" s="1"/>
  <c r="AQ850" i="1" s="1"/>
  <c r="T850" i="1" s="1"/>
  <c r="AX720" i="1"/>
  <c r="AZ720" i="1" s="1"/>
  <c r="BY720" i="1"/>
  <c r="AX394" i="1"/>
  <c r="AZ394" i="1" s="1"/>
  <c r="BY394" i="1"/>
  <c r="AX328" i="1"/>
  <c r="AZ328" i="1" s="1"/>
  <c r="BY328" i="1"/>
  <c r="BK292" i="1" a="1"/>
  <c r="BK292" i="1" s="1"/>
  <c r="AR292" i="1" s="1"/>
  <c r="BN136" i="1"/>
  <c r="BK136" i="1" s="1" a="1"/>
  <c r="BK136" i="1" s="1"/>
  <c r="AR136" i="1" s="1"/>
  <c r="AF136" i="1" s="1"/>
  <c r="AS136" i="1" a="1"/>
  <c r="AS136" i="1" s="1"/>
  <c r="AQ136" i="1" s="1"/>
  <c r="AN81" i="1"/>
  <c r="AL81" i="1" s="1"/>
  <c r="BN76" i="1"/>
  <c r="AN895" i="1"/>
  <c r="AL895" i="1" s="1"/>
  <c r="AX894" i="1"/>
  <c r="AZ894" i="1" s="1"/>
  <c r="BY894" i="1"/>
  <c r="BY928" i="1"/>
  <c r="AX928" i="1"/>
  <c r="AZ928" i="1" s="1"/>
  <c r="AS654" i="1" a="1"/>
  <c r="AS654" i="1" s="1"/>
  <c r="AQ654" i="1" s="1"/>
  <c r="T654" i="1" s="1"/>
  <c r="BN654" i="1"/>
  <c r="BK654" i="1" s="1" a="1"/>
  <c r="BK654" i="1" s="1"/>
  <c r="AR654" i="1" s="1"/>
  <c r="AF654" i="1" s="1"/>
  <c r="BN435" i="1"/>
  <c r="BK435" i="1" s="1" a="1"/>
  <c r="BK435" i="1" s="1"/>
  <c r="AR435" i="1" s="1"/>
  <c r="AF435" i="1" s="1"/>
  <c r="AS435" i="1" a="1"/>
  <c r="AS435" i="1" s="1"/>
  <c r="AQ435" i="1" s="1"/>
  <c r="T435" i="1" s="1"/>
  <c r="BN379" i="1"/>
  <c r="BK379" i="1" s="1" a="1"/>
  <c r="BK379" i="1" s="1"/>
  <c r="AR379" i="1" s="1"/>
  <c r="AF379" i="1" s="1"/>
  <c r="AS379" i="1" a="1"/>
  <c r="AS379" i="1" s="1"/>
  <c r="AQ379" i="1" s="1"/>
  <c r="T379" i="1" s="1"/>
  <c r="BN304" i="1"/>
  <c r="BK304" i="1" s="1" a="1"/>
  <c r="BK304" i="1" s="1"/>
  <c r="AR304" i="1" s="1"/>
  <c r="AF304" i="1" s="1"/>
  <c r="AS304" i="1" a="1"/>
  <c r="AS304" i="1" s="1"/>
  <c r="AQ304" i="1" s="1"/>
  <c r="BN238" i="1"/>
  <c r="BK238" i="1" s="1" a="1"/>
  <c r="BK238" i="1" s="1"/>
  <c r="AR238" i="1" s="1"/>
  <c r="AF238" i="1" s="1"/>
  <c r="AS238" i="1" a="1"/>
  <c r="AS238" i="1" s="1"/>
  <c r="AQ238" i="1" s="1"/>
  <c r="T238" i="1" s="1"/>
  <c r="BK1012" i="1" a="1"/>
  <c r="BK1012" i="1" s="1"/>
  <c r="AR1012" i="1" s="1"/>
  <c r="BK542" i="1" a="1"/>
  <c r="BK542" i="1" s="1"/>
  <c r="AR542" i="1" s="1"/>
  <c r="BK260" i="1" a="1"/>
  <c r="BK260" i="1" s="1"/>
  <c r="AR260" i="1" s="1"/>
  <c r="BK857" i="1" a="1"/>
  <c r="BK857" i="1" s="1"/>
  <c r="AR857" i="1" s="1"/>
  <c r="AS680" i="1" a="1"/>
  <c r="AS680" i="1" s="1"/>
  <c r="AQ680" i="1" s="1"/>
  <c r="T680" i="1" s="1"/>
  <c r="BN680" i="1"/>
  <c r="BK680" i="1" s="1" a="1"/>
  <c r="BK680" i="1" s="1"/>
  <c r="AR680" i="1" s="1"/>
  <c r="AF680" i="1" s="1"/>
  <c r="AS602" i="1" a="1"/>
  <c r="AS602" i="1" s="1"/>
  <c r="AQ602" i="1" s="1"/>
  <c r="T602" i="1" s="1"/>
  <c r="BN602" i="1"/>
  <c r="BK602" i="1" s="1" a="1"/>
  <c r="BK602" i="1" s="1"/>
  <c r="AR602" i="1" s="1"/>
  <c r="AF602" i="1" s="1"/>
  <c r="AN573" i="1"/>
  <c r="AL573" i="1" s="1"/>
  <c r="BK369" i="1" a="1"/>
  <c r="BK369" i="1" s="1"/>
  <c r="AR369" i="1" s="1"/>
  <c r="BN329" i="1"/>
  <c r="BK329" i="1" s="1" a="1"/>
  <c r="BK329" i="1" s="1"/>
  <c r="AR329" i="1" s="1"/>
  <c r="AF329" i="1" s="1"/>
  <c r="AS329" i="1" a="1"/>
  <c r="AS329" i="1" s="1"/>
  <c r="AQ329" i="1" s="1"/>
  <c r="AN243" i="1"/>
  <c r="AL243" i="1" s="1"/>
  <c r="AN766" i="1"/>
  <c r="AL766" i="1" s="1"/>
  <c r="AN396" i="1"/>
  <c r="AL396" i="1" s="1"/>
  <c r="AN293" i="1"/>
  <c r="AL293" i="1" s="1"/>
  <c r="BN121" i="1"/>
  <c r="BK121" i="1" s="1" a="1"/>
  <c r="BK121" i="1" s="1"/>
  <c r="AR121" i="1" s="1"/>
  <c r="AF121" i="1" s="1"/>
  <c r="AS121" i="1" a="1"/>
  <c r="AS121" i="1" s="1"/>
  <c r="AQ121" i="1" s="1"/>
  <c r="T121" i="1" s="1"/>
  <c r="AN994" i="1"/>
  <c r="AL994" i="1" s="1"/>
  <c r="BK933" i="1" a="1"/>
  <c r="BK933" i="1" s="1"/>
  <c r="AR933" i="1" s="1"/>
  <c r="BN697" i="1"/>
  <c r="BK697" i="1" s="1" a="1"/>
  <c r="BK697" i="1" s="1"/>
  <c r="AR697" i="1" s="1"/>
  <c r="AF697" i="1" s="1"/>
  <c r="AS697" i="1" a="1"/>
  <c r="AS697" i="1" s="1"/>
  <c r="AQ697" i="1" s="1"/>
  <c r="T697" i="1" s="1"/>
  <c r="BN503" i="1"/>
  <c r="BK503" i="1" s="1" a="1"/>
  <c r="BK503" i="1" s="1"/>
  <c r="AR503" i="1" s="1"/>
  <c r="AF503" i="1" s="1"/>
  <c r="AS503" i="1" a="1"/>
  <c r="AS503" i="1" s="1"/>
  <c r="AQ503" i="1" s="1"/>
  <c r="T503" i="1" s="1"/>
  <c r="BK446" i="1" a="1"/>
  <c r="BK446" i="1" s="1"/>
  <c r="AR446" i="1" s="1"/>
  <c r="BK235" i="1" a="1"/>
  <c r="BK235" i="1" s="1"/>
  <c r="AR235" i="1" s="1"/>
  <c r="BK832" i="1" a="1"/>
  <c r="BK832" i="1" s="1"/>
  <c r="AR832" i="1" s="1"/>
  <c r="BK707" i="1" a="1"/>
  <c r="BK707" i="1" s="1"/>
  <c r="AR707" i="1" s="1"/>
  <c r="BK637" i="1" a="1"/>
  <c r="BK637" i="1" s="1"/>
  <c r="AR637" i="1" s="1"/>
  <c r="BN616" i="1"/>
  <c r="BK616" i="1" s="1" a="1"/>
  <c r="BK616" i="1" s="1"/>
  <c r="AR616" i="1" s="1"/>
  <c r="AF616" i="1" s="1"/>
  <c r="AS616" i="1" a="1"/>
  <c r="AS616" i="1" s="1"/>
  <c r="AQ616" i="1" s="1"/>
  <c r="T616" i="1" s="1"/>
  <c r="AS493" i="1" a="1"/>
  <c r="AS493" i="1" s="1"/>
  <c r="AQ493" i="1" s="1"/>
  <c r="T493" i="1" s="1"/>
  <c r="BN493" i="1"/>
  <c r="BK493" i="1" s="1" a="1"/>
  <c r="BK493" i="1" s="1"/>
  <c r="AR493" i="1" s="1"/>
  <c r="AF493" i="1" s="1"/>
  <c r="BN487" i="1"/>
  <c r="BK487" i="1" s="1" a="1"/>
  <c r="BK487" i="1" s="1"/>
  <c r="AR487" i="1" s="1"/>
  <c r="AF487" i="1" s="1"/>
  <c r="AS487" i="1" a="1"/>
  <c r="AS487" i="1" s="1"/>
  <c r="AQ487" i="1" s="1"/>
  <c r="T487" i="1" s="1"/>
  <c r="BK978" i="1" a="1"/>
  <c r="BK978" i="1" s="1"/>
  <c r="AR978" i="1" s="1"/>
  <c r="BK751" i="1" a="1"/>
  <c r="BK751" i="1" s="1"/>
  <c r="AR751" i="1" s="1"/>
  <c r="BN767" i="1"/>
  <c r="BK767" i="1" s="1" a="1"/>
  <c r="BK767" i="1" s="1"/>
  <c r="AR767" i="1" s="1"/>
  <c r="AF767" i="1" s="1"/>
  <c r="AS767" i="1" a="1"/>
  <c r="AS767" i="1" s="1"/>
  <c r="AQ767" i="1" s="1"/>
  <c r="T767" i="1" s="1"/>
  <c r="AN699" i="1"/>
  <c r="AL699" i="1" s="1"/>
  <c r="AS631" i="1" a="1"/>
  <c r="AS631" i="1" s="1"/>
  <c r="AQ631" i="1" s="1"/>
  <c r="BN631" i="1"/>
  <c r="BK631" i="1" s="1" a="1"/>
  <c r="BK631" i="1" s="1"/>
  <c r="AR631" i="1" s="1"/>
  <c r="AF631" i="1" s="1"/>
  <c r="BN354" i="1"/>
  <c r="BK354" i="1" s="1" a="1"/>
  <c r="BK354" i="1" s="1"/>
  <c r="AR354" i="1" s="1"/>
  <c r="AF354" i="1" s="1"/>
  <c r="AS354" i="1" a="1"/>
  <c r="AS354" i="1" s="1"/>
  <c r="AQ354" i="1" s="1"/>
  <c r="T354" i="1" s="1"/>
  <c r="BK833" i="1" a="1"/>
  <c r="BK833" i="1" s="1"/>
  <c r="AR833" i="1" s="1"/>
  <c r="BN788" i="1"/>
  <c r="BK788" i="1" s="1" a="1"/>
  <c r="BK788" i="1" s="1"/>
  <c r="AR788" i="1" s="1"/>
  <c r="AF788" i="1" s="1"/>
  <c r="AS788" i="1" a="1"/>
  <c r="AS788" i="1" s="1"/>
  <c r="AQ788" i="1" s="1"/>
  <c r="T788" i="1" s="1"/>
  <c r="BK743" i="1" a="1"/>
  <c r="BK743" i="1" s="1"/>
  <c r="AR743" i="1" s="1"/>
  <c r="AS639" i="1" a="1"/>
  <c r="AS639" i="1" s="1"/>
  <c r="AQ639" i="1" s="1"/>
  <c r="BN639" i="1"/>
  <c r="BK639" i="1" s="1" a="1"/>
  <c r="BK639" i="1" s="1"/>
  <c r="AR639" i="1" s="1"/>
  <c r="AF639" i="1" s="1"/>
  <c r="BK452" i="1" a="1"/>
  <c r="BK452" i="1" s="1"/>
  <c r="AR452" i="1" s="1"/>
  <c r="AN259" i="1"/>
  <c r="AL259" i="1" s="1"/>
  <c r="BN126" i="1"/>
  <c r="AN915" i="1"/>
  <c r="AL915" i="1" s="1"/>
  <c r="BN796" i="1"/>
  <c r="BK796" i="1" s="1" a="1"/>
  <c r="BK796" i="1" s="1"/>
  <c r="AR796" i="1" s="1"/>
  <c r="AF796" i="1" s="1"/>
  <c r="AS796" i="1" a="1"/>
  <c r="AS796" i="1" s="1"/>
  <c r="AQ796" i="1" s="1"/>
  <c r="T796" i="1" s="1"/>
  <c r="BN711" i="1"/>
  <c r="BK711" i="1" s="1" a="1"/>
  <c r="BK711" i="1" s="1"/>
  <c r="AR711" i="1" s="1"/>
  <c r="AF711" i="1" s="1"/>
  <c r="AS711" i="1" a="1"/>
  <c r="AS711" i="1" s="1"/>
  <c r="AQ711" i="1" s="1"/>
  <c r="T711" i="1" s="1"/>
  <c r="BN670" i="1"/>
  <c r="BK670" i="1" s="1" a="1"/>
  <c r="BK670" i="1" s="1"/>
  <c r="AR670" i="1" s="1"/>
  <c r="AF670" i="1" s="1"/>
  <c r="AS670" i="1" a="1"/>
  <c r="AS670" i="1" s="1"/>
  <c r="AQ670" i="1" s="1"/>
  <c r="T670" i="1" s="1"/>
  <c r="BN537" i="1"/>
  <c r="BK537" i="1" s="1" a="1"/>
  <c r="BK537" i="1" s="1"/>
  <c r="AR537" i="1" s="1"/>
  <c r="AF537" i="1" s="1"/>
  <c r="AS537" i="1" a="1"/>
  <c r="AS537" i="1" s="1"/>
  <c r="AQ537" i="1" s="1"/>
  <c r="T537" i="1" s="1"/>
  <c r="BN296" i="1"/>
  <c r="BK296" i="1" s="1" a="1"/>
  <c r="BK296" i="1" s="1"/>
  <c r="AR296" i="1" s="1"/>
  <c r="AF296" i="1" s="1"/>
  <c r="AS296" i="1" a="1"/>
  <c r="AS296" i="1" s="1"/>
  <c r="AQ296" i="1" s="1"/>
  <c r="T296" i="1" s="1"/>
  <c r="BN187" i="1"/>
  <c r="BK187" i="1" s="1" a="1"/>
  <c r="BK187" i="1" s="1"/>
  <c r="AR187" i="1" s="1"/>
  <c r="AF187" i="1" s="1"/>
  <c r="AS187" i="1" a="1"/>
  <c r="AS187" i="1" s="1"/>
  <c r="AQ187" i="1" s="1"/>
  <c r="T187" i="1" s="1"/>
  <c r="BY940" i="1"/>
  <c r="AX940" i="1"/>
  <c r="AZ940" i="1" s="1"/>
  <c r="AX844" i="1"/>
  <c r="AZ844" i="1" s="1"/>
  <c r="BY844" i="1"/>
  <c r="AN645" i="1"/>
  <c r="AL645" i="1" s="1"/>
  <c r="AN529" i="1"/>
  <c r="AL529" i="1" s="1"/>
  <c r="AX311" i="1"/>
  <c r="AZ311" i="1" s="1"/>
  <c r="BY311" i="1"/>
  <c r="AX280" i="1"/>
  <c r="AZ280" i="1" s="1"/>
  <c r="BY280" i="1"/>
  <c r="AX906" i="1"/>
  <c r="AZ906" i="1" s="1"/>
  <c r="BY906" i="1"/>
  <c r="AN583" i="1"/>
  <c r="AL583" i="1" s="1"/>
  <c r="BN367" i="1"/>
  <c r="BK367" i="1" s="1" a="1"/>
  <c r="BK367" i="1" s="1"/>
  <c r="AR367" i="1" s="1"/>
  <c r="AF367" i="1" s="1"/>
  <c r="AS367" i="1" a="1"/>
  <c r="AS367" i="1" s="1"/>
  <c r="AQ367" i="1" s="1"/>
  <c r="T367" i="1" s="1"/>
  <c r="BN358" i="1"/>
  <c r="BK358" i="1" s="1" a="1"/>
  <c r="BK358" i="1" s="1"/>
  <c r="AR358" i="1" s="1"/>
  <c r="AF358" i="1" s="1"/>
  <c r="AS358" i="1" a="1"/>
  <c r="AS358" i="1" s="1"/>
  <c r="AQ358" i="1" s="1"/>
  <c r="T358" i="1" s="1"/>
  <c r="BN288" i="1"/>
  <c r="BK288" i="1" s="1" a="1"/>
  <c r="BK288" i="1" s="1"/>
  <c r="AR288" i="1" s="1"/>
  <c r="AF288" i="1" s="1"/>
  <c r="AS288" i="1" a="1"/>
  <c r="AS288" i="1" s="1"/>
  <c r="AQ288" i="1" s="1"/>
  <c r="T288" i="1" s="1"/>
  <c r="AX232" i="1"/>
  <c r="AZ232" i="1" s="1"/>
  <c r="BY232" i="1"/>
  <c r="AX920" i="1"/>
  <c r="AZ920" i="1" s="1"/>
  <c r="BY920" i="1"/>
  <c r="BN826" i="1"/>
  <c r="BK826" i="1" s="1" a="1"/>
  <c r="BK826" i="1" s="1"/>
  <c r="AR826" i="1" s="1"/>
  <c r="AF826" i="1" s="1"/>
  <c r="AS826" i="1" a="1"/>
  <c r="AS826" i="1" s="1"/>
  <c r="AQ826" i="1" s="1"/>
  <c r="T826" i="1" s="1"/>
  <c r="BN530" i="1"/>
  <c r="BK530" i="1" s="1" a="1"/>
  <c r="BK530" i="1" s="1"/>
  <c r="AR530" i="1" s="1"/>
  <c r="AF530" i="1" s="1"/>
  <c r="AS530" i="1" a="1"/>
  <c r="AS530" i="1" s="1"/>
  <c r="AQ530" i="1" s="1"/>
  <c r="T530" i="1" s="1"/>
  <c r="BN216" i="1"/>
  <c r="BK216" i="1" s="1" a="1"/>
  <c r="BK216" i="1" s="1"/>
  <c r="AR216" i="1" s="1"/>
  <c r="AF216" i="1" s="1"/>
  <c r="AS216" i="1" a="1"/>
  <c r="AS216" i="1" s="1"/>
  <c r="AQ216" i="1" s="1"/>
  <c r="T216" i="1" s="1"/>
  <c r="AS1003" i="1" a="1"/>
  <c r="AS1003" i="1" s="1"/>
  <c r="AQ1003" i="1" s="1"/>
  <c r="T1003" i="1" s="1"/>
  <c r="BN1003" i="1"/>
  <c r="BK1003" i="1" s="1" a="1"/>
  <c r="BK1003" i="1" s="1"/>
  <c r="AR1003" i="1" s="1"/>
  <c r="AF1003" i="1" s="1"/>
  <c r="AX787" i="1"/>
  <c r="AZ787" i="1" s="1"/>
  <c r="BY787" i="1"/>
  <c r="BN669" i="1"/>
  <c r="BK669" i="1" s="1" a="1"/>
  <c r="BK669" i="1" s="1"/>
  <c r="AR669" i="1" s="1"/>
  <c r="AF669" i="1" s="1"/>
  <c r="AS669" i="1" a="1"/>
  <c r="AS669" i="1" s="1"/>
  <c r="AQ669" i="1" s="1"/>
  <c r="T669" i="1" s="1"/>
  <c r="BN370" i="1"/>
  <c r="BN169" i="1"/>
  <c r="BK169" i="1" s="1" a="1"/>
  <c r="BK169" i="1" s="1"/>
  <c r="AR169" i="1" s="1"/>
  <c r="AF169" i="1" s="1"/>
  <c r="AS169" i="1" a="1"/>
  <c r="AS169" i="1" s="1"/>
  <c r="AQ169" i="1" s="1"/>
  <c r="BN124" i="1"/>
  <c r="BK124" i="1" s="1" a="1"/>
  <c r="BK124" i="1" s="1"/>
  <c r="AR124" i="1" s="1"/>
  <c r="AF124" i="1" s="1"/>
  <c r="AS124" i="1" a="1"/>
  <c r="AS124" i="1" s="1"/>
  <c r="AQ124" i="1" s="1"/>
  <c r="T124" i="1" s="1"/>
  <c r="BN75" i="1"/>
  <c r="BK75" i="1" s="1" a="1"/>
  <c r="BK75" i="1" s="1"/>
  <c r="AR75" i="1" s="1"/>
  <c r="AF75" i="1" s="1"/>
  <c r="AS75" i="1" a="1"/>
  <c r="AS75" i="1" s="1"/>
  <c r="AQ75" i="1" s="1"/>
  <c r="T75" i="1" s="1"/>
  <c r="AX977" i="1"/>
  <c r="AZ977" i="1" s="1"/>
  <c r="BY977" i="1"/>
  <c r="BN761" i="1"/>
  <c r="BK761" i="1" s="1" a="1"/>
  <c r="BK761" i="1" s="1"/>
  <c r="AR761" i="1" s="1"/>
  <c r="AF761" i="1" s="1"/>
  <c r="AS761" i="1" a="1"/>
  <c r="AS761" i="1" s="1"/>
  <c r="AQ761" i="1" s="1"/>
  <c r="AN690" i="1"/>
  <c r="AL690" i="1" s="1"/>
  <c r="BK577" i="1" a="1"/>
  <c r="BK577" i="1" s="1"/>
  <c r="AR577" i="1" s="1"/>
  <c r="BN430" i="1"/>
  <c r="BK430" i="1" s="1" a="1"/>
  <c r="BK430" i="1" s="1"/>
  <c r="AR430" i="1" s="1"/>
  <c r="AF430" i="1" s="1"/>
  <c r="AS430" i="1" a="1"/>
  <c r="AS430" i="1" s="1"/>
  <c r="AQ430" i="1" s="1"/>
  <c r="T430" i="1" s="1"/>
  <c r="AX347" i="1"/>
  <c r="AZ347" i="1" s="1"/>
  <c r="BY347" i="1"/>
  <c r="AX154" i="1"/>
  <c r="AZ154" i="1" s="1"/>
  <c r="BY154" i="1"/>
  <c r="BN99" i="1"/>
  <c r="BK99" i="1" s="1" a="1"/>
  <c r="BK99" i="1" s="1"/>
  <c r="AR99" i="1" s="1"/>
  <c r="AF99" i="1" s="1"/>
  <c r="AS99" i="1" a="1"/>
  <c r="AS99" i="1" s="1"/>
  <c r="AQ99" i="1" s="1"/>
  <c r="T99" i="1" s="1"/>
  <c r="AX930" i="1"/>
  <c r="AZ930" i="1" s="1"/>
  <c r="BY930" i="1"/>
  <c r="AX922" i="1"/>
  <c r="AZ922" i="1" s="1"/>
  <c r="BY922" i="1"/>
  <c r="BK828" i="1" a="1"/>
  <c r="BK828" i="1" s="1"/>
  <c r="AR828" i="1" s="1"/>
  <c r="BN834" i="1"/>
  <c r="BK834" i="1" s="1" a="1"/>
  <c r="BK834" i="1" s="1"/>
  <c r="AR834" i="1" s="1"/>
  <c r="AF834" i="1" s="1"/>
  <c r="AS834" i="1" a="1"/>
  <c r="AS834" i="1" s="1"/>
  <c r="AQ834" i="1" s="1"/>
  <c r="T834" i="1" s="1"/>
  <c r="BN847" i="1"/>
  <c r="BK847" i="1" s="1" a="1"/>
  <c r="BK847" i="1" s="1"/>
  <c r="AR847" i="1" s="1"/>
  <c r="AF847" i="1" s="1"/>
  <c r="AS847" i="1" a="1"/>
  <c r="AS847" i="1" s="1"/>
  <c r="AQ847" i="1" s="1"/>
  <c r="T847" i="1" s="1"/>
  <c r="AX712" i="1"/>
  <c r="AZ712" i="1" s="1"/>
  <c r="BY712" i="1"/>
  <c r="BN490" i="1"/>
  <c r="BK490" i="1" s="1" a="1"/>
  <c r="BK490" i="1" s="1"/>
  <c r="AR490" i="1" s="1"/>
  <c r="AF490" i="1" s="1"/>
  <c r="AS490" i="1" a="1"/>
  <c r="AS490" i="1" s="1"/>
  <c r="AQ490" i="1" s="1"/>
  <c r="T490" i="1" s="1"/>
  <c r="BN456" i="1"/>
  <c r="BK456" i="1" s="1" a="1"/>
  <c r="BK456" i="1" s="1"/>
  <c r="AR456" i="1" s="1"/>
  <c r="AF456" i="1" s="1"/>
  <c r="AS456" i="1" a="1"/>
  <c r="AS456" i="1" s="1"/>
  <c r="AQ456" i="1" s="1"/>
  <c r="T456" i="1" s="1"/>
  <c r="AN391" i="1"/>
  <c r="AL391" i="1" s="1"/>
  <c r="BN225" i="1"/>
  <c r="BK225" i="1" s="1" a="1"/>
  <c r="BK225" i="1" s="1"/>
  <c r="AR225" i="1" s="1"/>
  <c r="AF225" i="1" s="1"/>
  <c r="AS225" i="1" a="1"/>
  <c r="AS225" i="1" s="1"/>
  <c r="AQ225" i="1" s="1"/>
  <c r="T225" i="1" s="1"/>
  <c r="AN966" i="1"/>
  <c r="AL966" i="1" s="1"/>
  <c r="BY798" i="1"/>
  <c r="AX798" i="1"/>
  <c r="AZ798" i="1" s="1"/>
  <c r="AX700" i="1"/>
  <c r="AZ700" i="1" s="1"/>
  <c r="BY700" i="1"/>
  <c r="BN482" i="1"/>
  <c r="BK482" i="1" s="1" a="1"/>
  <c r="BK482" i="1" s="1"/>
  <c r="AR482" i="1" s="1"/>
  <c r="AF482" i="1" s="1"/>
  <c r="AS482" i="1" a="1"/>
  <c r="AS482" i="1" s="1"/>
  <c r="AQ482" i="1" s="1"/>
  <c r="T482" i="1" s="1"/>
  <c r="AN371" i="1"/>
  <c r="AL371" i="1" s="1"/>
  <c r="AN326" i="1"/>
  <c r="AL326" i="1" s="1"/>
  <c r="BN65" i="1"/>
  <c r="BK65" i="1" s="1" a="1"/>
  <c r="BK65" i="1" s="1"/>
  <c r="AR65" i="1" s="1"/>
  <c r="AF65" i="1" s="1"/>
  <c r="AS65" i="1" a="1"/>
  <c r="AS65" i="1" s="1"/>
  <c r="AQ65" i="1" s="1"/>
  <c r="T65" i="1" s="1"/>
  <c r="BN84" i="1"/>
  <c r="BK84" i="1" s="1" a="1"/>
  <c r="BK84" i="1" s="1"/>
  <c r="AR84" i="1" s="1"/>
  <c r="AF84" i="1" s="1"/>
  <c r="AS84" i="1" a="1"/>
  <c r="AS84" i="1" s="1"/>
  <c r="AQ84" i="1" s="1"/>
  <c r="T84" i="1" s="1"/>
  <c r="AX896" i="1"/>
  <c r="AZ896" i="1" s="1"/>
  <c r="BY896" i="1"/>
  <c r="BN547" i="1"/>
  <c r="BK547" i="1" s="1" a="1"/>
  <c r="BK547" i="1" s="1"/>
  <c r="AR547" i="1" s="1"/>
  <c r="AF547" i="1" s="1"/>
  <c r="AS547" i="1" a="1"/>
  <c r="AS547" i="1" s="1"/>
  <c r="AQ547" i="1" s="1"/>
  <c r="T547" i="1" s="1"/>
  <c r="BN508" i="1"/>
  <c r="BK508" i="1" s="1" a="1"/>
  <c r="BK508" i="1" s="1"/>
  <c r="AR508" i="1" s="1"/>
  <c r="AF508" i="1" s="1"/>
  <c r="BN466" i="1"/>
  <c r="BK466" i="1" s="1" a="1"/>
  <c r="BK466" i="1" s="1"/>
  <c r="AR466" i="1" s="1"/>
  <c r="AF466" i="1" s="1"/>
  <c r="AS466" i="1" a="1"/>
  <c r="AS466" i="1" s="1"/>
  <c r="AQ466" i="1" s="1"/>
  <c r="T466" i="1" s="1"/>
  <c r="BN228" i="1"/>
  <c r="BK228" i="1" s="1" a="1"/>
  <c r="BK228" i="1" s="1"/>
  <c r="AR228" i="1" s="1"/>
  <c r="AF228" i="1" s="1"/>
  <c r="BK196" i="1" a="1"/>
  <c r="BK196" i="1" s="1"/>
  <c r="AR196" i="1" s="1"/>
  <c r="BK849" i="1" a="1"/>
  <c r="BK849" i="1" s="1"/>
  <c r="AR849" i="1" s="1"/>
  <c r="AS814" i="1" a="1"/>
  <c r="AS814" i="1" s="1"/>
  <c r="AQ814" i="1" s="1"/>
  <c r="BN814" i="1"/>
  <c r="BK814" i="1" s="1" a="1"/>
  <c r="BK814" i="1" s="1"/>
  <c r="AR814" i="1" s="1"/>
  <c r="AF814" i="1" s="1"/>
  <c r="BN685" i="1"/>
  <c r="BK685" i="1" s="1" a="1"/>
  <c r="BK685" i="1" s="1"/>
  <c r="AR685" i="1" s="1"/>
  <c r="AF685" i="1" s="1"/>
  <c r="AS685" i="1" a="1"/>
  <c r="AS685" i="1" s="1"/>
  <c r="AQ685" i="1" s="1"/>
  <c r="T685" i="1" s="1"/>
  <c r="BK635" i="1" a="1"/>
  <c r="BK635" i="1" s="1"/>
  <c r="AR635" i="1" s="1"/>
  <c r="BN451" i="1"/>
  <c r="BK451" i="1" s="1" a="1"/>
  <c r="BK451" i="1" s="1"/>
  <c r="AR451" i="1" s="1"/>
  <c r="AF451" i="1" s="1"/>
  <c r="AS451" i="1" a="1"/>
  <c r="AS451" i="1" s="1"/>
  <c r="AQ451" i="1" s="1"/>
  <c r="T451" i="1" s="1"/>
  <c r="BN386" i="1"/>
  <c r="BK386" i="1" s="1" a="1"/>
  <c r="BK386" i="1" s="1"/>
  <c r="AR386" i="1" s="1"/>
  <c r="AF386" i="1" s="1"/>
  <c r="AS386" i="1" a="1"/>
  <c r="AS386" i="1" s="1"/>
  <c r="AQ386" i="1" s="1"/>
  <c r="T386" i="1" s="1"/>
  <c r="BN319" i="1"/>
  <c r="BK319" i="1" s="1" a="1"/>
  <c r="BK319" i="1" s="1"/>
  <c r="AR319" i="1" s="1"/>
  <c r="AF319" i="1" s="1"/>
  <c r="AS319" i="1" a="1"/>
  <c r="AS319" i="1" s="1"/>
  <c r="AQ319" i="1" s="1"/>
  <c r="T319" i="1" s="1"/>
  <c r="BK218" i="1" a="1"/>
  <c r="BK218" i="1" s="1"/>
  <c r="AR218" i="1" s="1"/>
  <c r="BN150" i="1"/>
  <c r="BK150" i="1" s="1" a="1"/>
  <c r="BK150" i="1" s="1"/>
  <c r="AR150" i="1" s="1"/>
  <c r="AF150" i="1" s="1"/>
  <c r="AS150" i="1" a="1"/>
  <c r="AS150" i="1" s="1"/>
  <c r="AQ150" i="1" s="1"/>
  <c r="T150" i="1" s="1"/>
  <c r="BN64" i="1"/>
  <c r="BK64" i="1" s="1" a="1"/>
  <c r="BK64" i="1" s="1"/>
  <c r="AR64" i="1" s="1"/>
  <c r="AF64" i="1" s="1"/>
  <c r="AS64" i="1" a="1"/>
  <c r="AS64" i="1" s="1"/>
  <c r="AQ64" i="1" s="1"/>
  <c r="T64" i="1" s="1"/>
  <c r="BN983" i="1"/>
  <c r="BK983" i="1" s="1" a="1"/>
  <c r="BK983" i="1" s="1"/>
  <c r="AR983" i="1" s="1"/>
  <c r="AF983" i="1" s="1"/>
  <c r="AS983" i="1" a="1"/>
  <c r="AS983" i="1" s="1"/>
  <c r="AQ983" i="1" s="1"/>
  <c r="T983" i="1" s="1"/>
  <c r="BK674" i="1" a="1"/>
  <c r="BK674" i="1" s="1"/>
  <c r="AR674" i="1" s="1"/>
  <c r="AN564" i="1"/>
  <c r="AL564" i="1" s="1"/>
  <c r="BN408" i="1"/>
  <c r="BK408" i="1" s="1" a="1"/>
  <c r="BK408" i="1" s="1"/>
  <c r="AR408" i="1" s="1"/>
  <c r="AF408" i="1" s="1"/>
  <c r="BN256" i="1"/>
  <c r="BK256" i="1" s="1" a="1"/>
  <c r="BK256" i="1" s="1"/>
  <c r="AR256" i="1" s="1"/>
  <c r="AF256" i="1" s="1"/>
  <c r="AS256" i="1" a="1"/>
  <c r="AS256" i="1" s="1"/>
  <c r="AQ256" i="1" s="1"/>
  <c r="T256" i="1" s="1"/>
  <c r="BN188" i="1"/>
  <c r="BK188" i="1" s="1" a="1"/>
  <c r="BK188" i="1" s="1"/>
  <c r="AR188" i="1" s="1"/>
  <c r="AF188" i="1" s="1"/>
  <c r="AS188" i="1" a="1"/>
  <c r="AS188" i="1" s="1"/>
  <c r="AQ188" i="1" s="1"/>
  <c r="T188" i="1" s="1"/>
  <c r="BN46" i="1"/>
  <c r="BK46" i="1" s="1" a="1"/>
  <c r="BK46" i="1" s="1"/>
  <c r="AR46" i="1" s="1"/>
  <c r="AF46" i="1" s="1"/>
  <c r="AS46" i="1" a="1"/>
  <c r="AS46" i="1" s="1"/>
  <c r="AQ46" i="1" s="1"/>
  <c r="T46" i="1" s="1"/>
  <c r="BN713" i="1"/>
  <c r="BK713" i="1" s="1" a="1"/>
  <c r="BK713" i="1" s="1"/>
  <c r="AR713" i="1" s="1"/>
  <c r="AF713" i="1" s="1"/>
  <c r="AS713" i="1" a="1"/>
  <c r="AS713" i="1" s="1"/>
  <c r="AQ713" i="1" s="1"/>
  <c r="T713" i="1" s="1"/>
  <c r="BK666" i="1" a="1"/>
  <c r="BK666" i="1" s="1"/>
  <c r="AR666" i="1" s="1"/>
  <c r="BK651" i="1" a="1"/>
  <c r="BK651" i="1" s="1"/>
  <c r="AR651" i="1" s="1"/>
  <c r="BN443" i="1"/>
  <c r="BK443" i="1" s="1" a="1"/>
  <c r="BK443" i="1" s="1"/>
  <c r="AR443" i="1" s="1"/>
  <c r="AF443" i="1" s="1"/>
  <c r="AS443" i="1" a="1"/>
  <c r="AS443" i="1" s="1"/>
  <c r="AQ443" i="1" s="1"/>
  <c r="T443" i="1" s="1"/>
  <c r="BK679" i="1" a="1"/>
  <c r="BK679" i="1" s="1"/>
  <c r="AR679" i="1" s="1"/>
  <c r="BK659" i="1" a="1"/>
  <c r="BK659" i="1" s="1"/>
  <c r="AR659" i="1" s="1"/>
  <c r="BK457" i="1" a="1"/>
  <c r="BK457" i="1" s="1"/>
  <c r="AR457" i="1" s="1"/>
  <c r="BN308" i="1"/>
  <c r="BK308" i="1" s="1" a="1"/>
  <c r="BK308" i="1" s="1"/>
  <c r="AR308" i="1" s="1"/>
  <c r="AF308" i="1" s="1"/>
  <c r="AS308" i="1" a="1"/>
  <c r="AS308" i="1" s="1"/>
  <c r="AQ308" i="1" s="1"/>
  <c r="T308" i="1" s="1"/>
  <c r="AS47" i="1" a="1"/>
  <c r="AS47" i="1" s="1"/>
  <c r="AQ47" i="1" s="1"/>
  <c r="BN47" i="1"/>
  <c r="BK47" i="1" s="1" a="1"/>
  <c r="BK47" i="1" s="1"/>
  <c r="AR47" i="1" s="1"/>
  <c r="AF47" i="1" s="1"/>
  <c r="AN474" i="1"/>
  <c r="AL474" i="1" s="1"/>
  <c r="BN999" i="1"/>
  <c r="BK999" i="1" s="1" a="1"/>
  <c r="BK999" i="1" s="1"/>
  <c r="AR999" i="1" s="1"/>
  <c r="AF999" i="1" s="1"/>
  <c r="AS999" i="1" a="1"/>
  <c r="AS999" i="1" s="1"/>
  <c r="AQ999" i="1" s="1"/>
  <c r="T999" i="1" s="1"/>
  <c r="BN946" i="1"/>
  <c r="BK946" i="1" s="1" a="1"/>
  <c r="BK946" i="1" s="1"/>
  <c r="AR946" i="1" s="1"/>
  <c r="AF946" i="1" s="1"/>
  <c r="AS946" i="1" a="1"/>
  <c r="AS946" i="1" s="1"/>
  <c r="AQ946" i="1" s="1"/>
  <c r="T946" i="1" s="1"/>
  <c r="BN395" i="1"/>
  <c r="BK395" i="1" s="1" a="1"/>
  <c r="BK395" i="1" s="1"/>
  <c r="AR395" i="1" s="1"/>
  <c r="AF395" i="1" s="1"/>
  <c r="AS395" i="1" a="1"/>
  <c r="AS395" i="1" s="1"/>
  <c r="AQ395" i="1" s="1"/>
  <c r="T395" i="1" s="1"/>
  <c r="BN345" i="1"/>
  <c r="BK345" i="1" s="1" a="1"/>
  <c r="BK345" i="1" s="1"/>
  <c r="AR345" i="1" s="1"/>
  <c r="AF345" i="1" s="1"/>
  <c r="AS345" i="1" a="1"/>
  <c r="AS345" i="1" s="1"/>
  <c r="AQ345" i="1" s="1"/>
  <c r="T345" i="1" s="1"/>
  <c r="BN115" i="1"/>
  <c r="BK115" i="1" s="1" a="1"/>
  <c r="BK115" i="1" s="1"/>
  <c r="AR115" i="1" s="1"/>
  <c r="AF115" i="1" s="1"/>
  <c r="AS115" i="1" a="1"/>
  <c r="AS115" i="1" s="1"/>
  <c r="AQ115" i="1" s="1"/>
  <c r="T115" i="1" s="1"/>
  <c r="BN1013" i="1"/>
  <c r="BK1013" i="1" s="1" a="1"/>
  <c r="BK1013" i="1" s="1"/>
  <c r="AR1013" i="1" s="1"/>
  <c r="AF1013" i="1" s="1"/>
  <c r="AS911" i="1" a="1"/>
  <c r="AS911" i="1" s="1"/>
  <c r="AQ911" i="1" s="1"/>
  <c r="BN835" i="1"/>
  <c r="BK835" i="1" s="1" a="1"/>
  <c r="BK835" i="1" s="1"/>
  <c r="AR835" i="1" s="1"/>
  <c r="AF835" i="1" s="1"/>
  <c r="AS835" i="1" a="1"/>
  <c r="AS835" i="1" s="1"/>
  <c r="AQ835" i="1" s="1"/>
  <c r="T835" i="1" s="1"/>
  <c r="BN633" i="1"/>
  <c r="BK633" i="1" s="1" a="1"/>
  <c r="BK633" i="1" s="1"/>
  <c r="AR633" i="1" s="1"/>
  <c r="AF633" i="1" s="1"/>
  <c r="AS633" i="1" a="1"/>
  <c r="AS633" i="1" s="1"/>
  <c r="AQ633" i="1" s="1"/>
  <c r="T633" i="1" s="1"/>
  <c r="BN346" i="1"/>
  <c r="BK346" i="1" s="1" a="1"/>
  <c r="BK346" i="1" s="1"/>
  <c r="AR346" i="1" s="1"/>
  <c r="AF346" i="1" s="1"/>
  <c r="AS346" i="1" a="1"/>
  <c r="AS346" i="1" s="1"/>
  <c r="AQ346" i="1" s="1"/>
  <c r="T346" i="1" s="1"/>
  <c r="BN262" i="1"/>
  <c r="BK262" i="1" s="1" a="1"/>
  <c r="BK262" i="1" s="1"/>
  <c r="AR262" i="1" s="1"/>
  <c r="AF262" i="1" s="1"/>
  <c r="AS262" i="1" a="1"/>
  <c r="AS262" i="1" s="1"/>
  <c r="AQ262" i="1" s="1"/>
  <c r="T262" i="1" s="1"/>
  <c r="BN1010" i="1"/>
  <c r="BK1010" i="1" s="1" a="1"/>
  <c r="BK1010" i="1" s="1"/>
  <c r="AR1010" i="1" s="1"/>
  <c r="AF1010" i="1" s="1"/>
  <c r="AS1010" i="1" a="1"/>
  <c r="AS1010" i="1" s="1"/>
  <c r="AQ1010" i="1" s="1"/>
  <c r="T1010" i="1" s="1"/>
  <c r="AX918" i="1"/>
  <c r="AZ918" i="1" s="1"/>
  <c r="BY918" i="1"/>
  <c r="AX760" i="1"/>
  <c r="AZ760" i="1" s="1"/>
  <c r="BY760" i="1"/>
  <c r="AX855" i="1"/>
  <c r="AZ855" i="1" s="1"/>
  <c r="BY855" i="1"/>
  <c r="BN387" i="1"/>
  <c r="BK387" i="1" s="1" a="1"/>
  <c r="BK387" i="1" s="1"/>
  <c r="AR387" i="1" s="1"/>
  <c r="AF387" i="1" s="1"/>
  <c r="AS387" i="1" a="1"/>
  <c r="AS387" i="1" s="1"/>
  <c r="AQ387" i="1" s="1"/>
  <c r="T387" i="1" s="1"/>
  <c r="BN309" i="1"/>
  <c r="BK309" i="1" s="1" a="1"/>
  <c r="BK309" i="1" s="1"/>
  <c r="AR309" i="1" s="1"/>
  <c r="AF309" i="1" s="1"/>
  <c r="AS309" i="1" a="1"/>
  <c r="AS309" i="1" s="1"/>
  <c r="AQ309" i="1" s="1"/>
  <c r="T309" i="1" s="1"/>
  <c r="AX282" i="1"/>
  <c r="AZ282" i="1" s="1"/>
  <c r="BY282" i="1"/>
  <c r="BN244" i="1"/>
  <c r="BK244" i="1" s="1" a="1"/>
  <c r="BK244" i="1" s="1"/>
  <c r="AR244" i="1" s="1"/>
  <c r="AF244" i="1" s="1"/>
  <c r="AS244" i="1" a="1"/>
  <c r="AS244" i="1" s="1"/>
  <c r="AQ244" i="1" s="1"/>
  <c r="T244" i="1" s="1"/>
  <c r="BN191" i="1"/>
  <c r="BK191" i="1" s="1" a="1"/>
  <c r="BK191" i="1" s="1"/>
  <c r="AR191" i="1" s="1"/>
  <c r="AF191" i="1" s="1"/>
  <c r="AS191" i="1" a="1"/>
  <c r="AS191" i="1" s="1"/>
  <c r="AQ191" i="1" s="1"/>
  <c r="T191" i="1" s="1"/>
  <c r="BN48" i="1"/>
  <c r="BK48" i="1" s="1" a="1"/>
  <c r="BK48" i="1" s="1"/>
  <c r="AR48" i="1" s="1"/>
  <c r="AF48" i="1" s="1"/>
  <c r="AS48" i="1" a="1"/>
  <c r="AS48" i="1" s="1"/>
  <c r="AQ48" i="1" s="1"/>
  <c r="T48" i="1" s="1"/>
  <c r="AX979" i="1"/>
  <c r="AZ979" i="1" s="1"/>
  <c r="BY979" i="1"/>
  <c r="BN773" i="1"/>
  <c r="BK773" i="1" s="1" a="1"/>
  <c r="BK773" i="1" s="1"/>
  <c r="AR773" i="1" s="1"/>
  <c r="AF773" i="1" s="1"/>
  <c r="AS773" i="1" a="1"/>
  <c r="AS773" i="1" s="1"/>
  <c r="AQ773" i="1" s="1"/>
  <c r="T773" i="1" s="1"/>
  <c r="AX544" i="1"/>
  <c r="AZ544" i="1" s="1"/>
  <c r="BY544" i="1"/>
  <c r="BY454" i="1"/>
  <c r="AX454" i="1"/>
  <c r="AZ454" i="1" s="1"/>
  <c r="AN141" i="1"/>
  <c r="AL141" i="1" s="1"/>
  <c r="AN1002" i="1"/>
  <c r="AL1002" i="1" s="1"/>
  <c r="BN839" i="1"/>
  <c r="BK839" i="1" s="1" a="1"/>
  <c r="BK839" i="1" s="1"/>
  <c r="AR839" i="1" s="1"/>
  <c r="AF839" i="1" s="1"/>
  <c r="AS839" i="1" a="1"/>
  <c r="AS839" i="1" s="1"/>
  <c r="AQ839" i="1" s="1"/>
  <c r="T839" i="1" s="1"/>
  <c r="AN589" i="1"/>
  <c r="AL589" i="1" s="1"/>
  <c r="AX584" i="1"/>
  <c r="AZ584" i="1" s="1"/>
  <c r="BY584" i="1"/>
  <c r="BK468" i="1" a="1"/>
  <c r="BK468" i="1" s="1"/>
  <c r="AR468" i="1" s="1"/>
  <c r="BN366" i="1"/>
  <c r="BK366" i="1" s="1" a="1"/>
  <c r="BK366" i="1" s="1"/>
  <c r="AR366" i="1" s="1"/>
  <c r="AF366" i="1" s="1"/>
  <c r="AS366" i="1" a="1"/>
  <c r="AS366" i="1" s="1"/>
  <c r="AQ366" i="1" s="1"/>
  <c r="T366" i="1" s="1"/>
  <c r="BN208" i="1"/>
  <c r="BK208" i="1" s="1" a="1"/>
  <c r="BK208" i="1" s="1"/>
  <c r="AR208" i="1" s="1"/>
  <c r="AF208" i="1" s="1"/>
  <c r="AS208" i="1" a="1"/>
  <c r="AS208" i="1" s="1"/>
  <c r="AQ208" i="1" s="1"/>
  <c r="T208" i="1" s="1"/>
  <c r="AX852" i="1"/>
  <c r="AZ852" i="1" s="1"/>
  <c r="BY852" i="1"/>
  <c r="AX594" i="1"/>
  <c r="AZ594" i="1" s="1"/>
  <c r="BY594" i="1"/>
  <c r="BN375" i="1"/>
  <c r="BK375" i="1" s="1" a="1"/>
  <c r="BK375" i="1" s="1"/>
  <c r="AR375" i="1" s="1"/>
  <c r="AF375" i="1" s="1"/>
  <c r="AS375" i="1" a="1"/>
  <c r="AS375" i="1" s="1"/>
  <c r="AQ375" i="1" s="1"/>
  <c r="T375" i="1" s="1"/>
  <c r="BN289" i="1"/>
  <c r="BK289" i="1" s="1" a="1"/>
  <c r="BK289" i="1" s="1"/>
  <c r="AR289" i="1" s="1"/>
  <c r="AF289" i="1" s="1"/>
  <c r="AS289" i="1" a="1"/>
  <c r="AS289" i="1" s="1"/>
  <c r="AQ289" i="1" s="1"/>
  <c r="T289" i="1" s="1"/>
  <c r="AX938" i="1"/>
  <c r="AZ938" i="1" s="1"/>
  <c r="BY938" i="1"/>
  <c r="AX890" i="1"/>
  <c r="AZ890" i="1" s="1"/>
  <c r="BY890" i="1"/>
  <c r="BN874" i="1"/>
  <c r="BK874" i="1" s="1" a="1"/>
  <c r="BK874" i="1" s="1"/>
  <c r="AR874" i="1" s="1"/>
  <c r="AF874" i="1" s="1"/>
  <c r="AS874" i="1" a="1"/>
  <c r="AS874" i="1" s="1"/>
  <c r="AQ874" i="1" s="1"/>
  <c r="T874" i="1" s="1"/>
  <c r="BN644" i="1"/>
  <c r="BK644" i="1" s="1" a="1"/>
  <c r="BK644" i="1" s="1"/>
  <c r="AR644" i="1" s="1"/>
  <c r="AF644" i="1" s="1"/>
  <c r="AS644" i="1" a="1"/>
  <c r="AS644" i="1" s="1"/>
  <c r="AQ644" i="1" s="1"/>
  <c r="T644" i="1" s="1"/>
  <c r="AX402" i="1"/>
  <c r="AZ402" i="1" s="1"/>
  <c r="BY402" i="1"/>
  <c r="BN413" i="1"/>
  <c r="BK413" i="1" s="1" a="1"/>
  <c r="BK413" i="1" s="1"/>
  <c r="AR413" i="1" s="1"/>
  <c r="AF413" i="1" s="1"/>
  <c r="AS413" i="1" a="1"/>
  <c r="AS413" i="1" s="1"/>
  <c r="AQ413" i="1" s="1"/>
  <c r="T413" i="1" s="1"/>
  <c r="BN997" i="1"/>
  <c r="BK997" i="1" s="1" a="1"/>
  <c r="BK997" i="1" s="1"/>
  <c r="AR997" i="1" s="1"/>
  <c r="AF997" i="1" s="1"/>
  <c r="AS997" i="1" a="1"/>
  <c r="AS997" i="1" s="1"/>
  <c r="AQ997" i="1" s="1"/>
  <c r="T997" i="1" s="1"/>
  <c r="BN714" i="1"/>
  <c r="BK714" i="1" s="1" a="1"/>
  <c r="BK714" i="1" s="1"/>
  <c r="AR714" i="1" s="1"/>
  <c r="AF714" i="1" s="1"/>
  <c r="AS714" i="1" a="1"/>
  <c r="AS714" i="1" s="1"/>
  <c r="AQ714" i="1" s="1"/>
  <c r="T714" i="1" s="1"/>
  <c r="BN782" i="1"/>
  <c r="BK782" i="1" s="1" a="1"/>
  <c r="BK782" i="1" s="1"/>
  <c r="AR782" i="1" s="1"/>
  <c r="AF782" i="1" s="1"/>
  <c r="AS782" i="1" a="1"/>
  <c r="AS782" i="1" s="1"/>
  <c r="AQ782" i="1" s="1"/>
  <c r="T782" i="1" s="1"/>
  <c r="BN532" i="1"/>
  <c r="BK532" i="1" s="1" a="1"/>
  <c r="BK532" i="1" s="1"/>
  <c r="AR532" i="1" s="1"/>
  <c r="AF532" i="1" s="1"/>
  <c r="AS532" i="1" a="1"/>
  <c r="AS532" i="1" s="1"/>
  <c r="AQ532" i="1" s="1"/>
  <c r="T532" i="1" s="1"/>
  <c r="AX442" i="1"/>
  <c r="AZ442" i="1" s="1"/>
  <c r="BY442" i="1"/>
  <c r="BN350" i="1"/>
  <c r="BK350" i="1" s="1" a="1"/>
  <c r="BK350" i="1" s="1"/>
  <c r="AR350" i="1" s="1"/>
  <c r="AF350" i="1" s="1"/>
  <c r="AS350" i="1" a="1"/>
  <c r="AS350" i="1" s="1"/>
  <c r="AQ350" i="1" s="1"/>
  <c r="T350" i="1" s="1"/>
  <c r="AX186" i="1"/>
  <c r="AZ186" i="1" s="1"/>
  <c r="BY186" i="1"/>
  <c r="BN147" i="1"/>
  <c r="BK147" i="1" s="1" a="1"/>
  <c r="BK147" i="1" s="1"/>
  <c r="AR147" i="1" s="1"/>
  <c r="AF147" i="1" s="1"/>
  <c r="AS147" i="1" a="1"/>
  <c r="AS147" i="1" s="1"/>
  <c r="AQ147" i="1" s="1"/>
  <c r="T147" i="1" s="1"/>
  <c r="AX85" i="1"/>
  <c r="AZ85" i="1" s="1"/>
  <c r="BY85" i="1"/>
  <c r="BY1017" i="1"/>
  <c r="AX1017" i="1"/>
  <c r="AZ1017" i="1" s="1"/>
  <c r="AX948" i="1"/>
  <c r="AZ948" i="1" s="1"/>
  <c r="BY948" i="1"/>
  <c r="BY739" i="1"/>
  <c r="AX739" i="1"/>
  <c r="AZ739" i="1" s="1"/>
  <c r="BN588" i="1"/>
  <c r="BK588" i="1" s="1" a="1"/>
  <c r="BK588" i="1" s="1"/>
  <c r="AR588" i="1" s="1"/>
  <c r="AF588" i="1" s="1"/>
  <c r="AS588" i="1" a="1"/>
  <c r="AS588" i="1" s="1"/>
  <c r="AQ588" i="1" s="1"/>
  <c r="T588" i="1" s="1"/>
  <c r="BN603" i="1"/>
  <c r="BK603" i="1" s="1" a="1"/>
  <c r="BK603" i="1" s="1"/>
  <c r="AR603" i="1" s="1"/>
  <c r="AF603" i="1" s="1"/>
  <c r="AS603" i="1" a="1"/>
  <c r="AS603" i="1" s="1"/>
  <c r="AQ603" i="1" s="1"/>
  <c r="T603" i="1" s="1"/>
  <c r="AX494" i="1"/>
  <c r="AZ494" i="1" s="1"/>
  <c r="BY494" i="1"/>
  <c r="AX290" i="1"/>
  <c r="AZ290" i="1" s="1"/>
  <c r="BY290" i="1"/>
  <c r="BN234" i="1"/>
  <c r="BK234" i="1" s="1" a="1"/>
  <c r="BK234" i="1" s="1"/>
  <c r="AR234" i="1" s="1"/>
  <c r="AF234" i="1" s="1"/>
  <c r="AS234" i="1" a="1"/>
  <c r="AS234" i="1" s="1"/>
  <c r="AQ234" i="1" s="1"/>
  <c r="T234" i="1" s="1"/>
  <c r="BN160" i="1"/>
  <c r="BK160" i="1" s="1" a="1"/>
  <c r="BK160" i="1" s="1"/>
  <c r="AR160" i="1" s="1"/>
  <c r="AF160" i="1" s="1"/>
  <c r="AS160" i="1" a="1"/>
  <c r="AS160" i="1" s="1"/>
  <c r="AQ160" i="1" s="1"/>
  <c r="T160" i="1" s="1"/>
  <c r="AX995" i="1"/>
  <c r="AZ995" i="1" s="1"/>
  <c r="BY995" i="1"/>
  <c r="AX776" i="1"/>
  <c r="AZ776" i="1" s="1"/>
  <c r="BY776" i="1"/>
  <c r="BN437" i="1"/>
  <c r="BK437" i="1" s="1" a="1"/>
  <c r="BK437" i="1" s="1"/>
  <c r="AR437" i="1" s="1"/>
  <c r="AF437" i="1" s="1"/>
  <c r="AS437" i="1" a="1"/>
  <c r="AS437" i="1" s="1"/>
  <c r="AQ437" i="1" s="1"/>
  <c r="T437" i="1" s="1"/>
  <c r="BK237" i="1" a="1"/>
  <c r="BK237" i="1" s="1"/>
  <c r="AR237" i="1" s="1"/>
  <c r="BN114" i="1"/>
  <c r="BK114" i="1" s="1" a="1"/>
  <c r="BK114" i="1" s="1"/>
  <c r="AR114" i="1" s="1"/>
  <c r="AF114" i="1" s="1"/>
  <c r="AS114" i="1" a="1"/>
  <c r="AS114" i="1" s="1"/>
  <c r="AQ114" i="1" s="1"/>
  <c r="T114" i="1" s="1"/>
  <c r="AN996" i="1"/>
  <c r="AL996" i="1" s="1"/>
  <c r="BN851" i="1"/>
  <c r="BK851" i="1" s="1" a="1"/>
  <c r="BK851" i="1" s="1"/>
  <c r="AR851" i="1" s="1"/>
  <c r="AF851" i="1" s="1"/>
  <c r="AS851" i="1" a="1"/>
  <c r="AS851" i="1" s="1"/>
  <c r="AQ851" i="1" s="1"/>
  <c r="T851" i="1" s="1"/>
  <c r="BN649" i="1"/>
  <c r="BK649" i="1" s="1" a="1"/>
  <c r="BK649" i="1" s="1"/>
  <c r="AR649" i="1" s="1"/>
  <c r="AF649" i="1" s="1"/>
  <c r="AS649" i="1" a="1"/>
  <c r="AS649" i="1" s="1"/>
  <c r="AQ649" i="1" s="1"/>
  <c r="T649" i="1" s="1"/>
  <c r="BN648" i="1"/>
  <c r="BK648" i="1" s="1" a="1"/>
  <c r="BK648" i="1" s="1"/>
  <c r="AR648" i="1" s="1"/>
  <c r="AF648" i="1" s="1"/>
  <c r="AS648" i="1" a="1"/>
  <c r="AS648" i="1" s="1"/>
  <c r="AQ648" i="1" s="1"/>
  <c r="T648" i="1" s="1"/>
  <c r="BN570" i="1"/>
  <c r="BK570" i="1" s="1" a="1"/>
  <c r="BK570" i="1" s="1"/>
  <c r="AR570" i="1" s="1"/>
  <c r="AF570" i="1" s="1"/>
  <c r="AS570" i="1" a="1"/>
  <c r="AS570" i="1" s="1"/>
  <c r="AQ570" i="1" s="1"/>
  <c r="T570" i="1" s="1"/>
  <c r="BK771" i="1" a="1"/>
  <c r="BK771" i="1" s="1"/>
  <c r="AR771" i="1" s="1"/>
  <c r="BK501" i="1" a="1"/>
  <c r="BK501" i="1" s="1"/>
  <c r="AR501" i="1" s="1"/>
  <c r="BN197" i="1"/>
  <c r="BK197" i="1" s="1" a="1"/>
  <c r="BK197" i="1" s="1"/>
  <c r="AR197" i="1" s="1"/>
  <c r="AF197" i="1" s="1"/>
  <c r="BN116" i="1"/>
  <c r="BK116" i="1" s="1" a="1"/>
  <c r="BK116" i="1" s="1"/>
  <c r="AR116" i="1" s="1"/>
  <c r="AF116" i="1" s="1"/>
  <c r="AS116" i="1" a="1"/>
  <c r="AS116" i="1" s="1"/>
  <c r="AQ116" i="1" s="1"/>
  <c r="T116" i="1" s="1"/>
  <c r="BN95" i="1"/>
  <c r="BK95" i="1" s="1" a="1"/>
  <c r="BK95" i="1" s="1"/>
  <c r="AR95" i="1" s="1"/>
  <c r="AF95" i="1" s="1"/>
  <c r="AS95" i="1" a="1"/>
  <c r="AS95" i="1" s="1"/>
  <c r="AQ95" i="1" s="1"/>
  <c r="T95" i="1" s="1"/>
  <c r="BN39" i="1"/>
  <c r="BK39" i="1" s="1" a="1"/>
  <c r="BK39" i="1" s="1"/>
  <c r="AR39" i="1" s="1"/>
  <c r="AF39" i="1" s="1"/>
  <c r="AS39" i="1" a="1"/>
  <c r="AS39" i="1" s="1"/>
  <c r="AQ39" i="1" s="1"/>
  <c r="T39" i="1" s="1"/>
  <c r="BN853" i="1"/>
  <c r="BK853" i="1" s="1" a="1"/>
  <c r="BK853" i="1" s="1"/>
  <c r="AR853" i="1" s="1"/>
  <c r="AF853" i="1" s="1"/>
  <c r="AS853" i="1" a="1"/>
  <c r="AS853" i="1" s="1"/>
  <c r="AQ853" i="1" s="1"/>
  <c r="T853" i="1" s="1"/>
  <c r="AN653" i="1"/>
  <c r="AL653" i="1" s="1"/>
  <c r="BN704" i="1"/>
  <c r="BK704" i="1" s="1" a="1"/>
  <c r="BK704" i="1" s="1"/>
  <c r="AR704" i="1" s="1"/>
  <c r="AF704" i="1" s="1"/>
  <c r="AS704" i="1" a="1"/>
  <c r="AS704" i="1" s="1"/>
  <c r="AQ704" i="1" s="1"/>
  <c r="T704" i="1" s="1"/>
  <c r="AN593" i="1"/>
  <c r="AL593" i="1" s="1"/>
  <c r="BN538" i="1"/>
  <c r="BK538" i="1" s="1" a="1"/>
  <c r="BK538" i="1" s="1"/>
  <c r="AR538" i="1" s="1"/>
  <c r="AF538" i="1" s="1"/>
  <c r="AS538" i="1" a="1"/>
  <c r="AS538" i="1" s="1"/>
  <c r="AQ538" i="1" s="1"/>
  <c r="T538" i="1" s="1"/>
  <c r="AS415" i="1" a="1"/>
  <c r="AS415" i="1" s="1"/>
  <c r="AQ415" i="1" s="1"/>
  <c r="T415" i="1" s="1"/>
  <c r="BN415" i="1"/>
  <c r="BK415" i="1" s="1" a="1"/>
  <c r="BK415" i="1" s="1"/>
  <c r="AR415" i="1" s="1"/>
  <c r="AF415" i="1" s="1"/>
  <c r="AS361" i="1" a="1"/>
  <c r="AS361" i="1" s="1"/>
  <c r="AQ361" i="1" s="1"/>
  <c r="T361" i="1" s="1"/>
  <c r="BN361" i="1"/>
  <c r="BK361" i="1" s="1" a="1"/>
  <c r="BK361" i="1" s="1"/>
  <c r="AR361" i="1" s="1"/>
  <c r="AF361" i="1" s="1"/>
  <c r="BN211" i="1"/>
  <c r="BK211" i="1" s="1" a="1"/>
  <c r="BK211" i="1" s="1"/>
  <c r="AR211" i="1" s="1"/>
  <c r="AF211" i="1" s="1"/>
  <c r="AS211" i="1" a="1"/>
  <c r="AS211" i="1" s="1"/>
  <c r="AQ211" i="1" s="1"/>
  <c r="T211" i="1" s="1"/>
  <c r="BN877" i="1"/>
  <c r="BK877" i="1" s="1" a="1"/>
  <c r="BK877" i="1" s="1"/>
  <c r="AR877" i="1" s="1"/>
  <c r="AF877" i="1" s="1"/>
  <c r="AS877" i="1" a="1"/>
  <c r="AS877" i="1" s="1"/>
  <c r="AQ877" i="1" s="1"/>
  <c r="T877" i="1" s="1"/>
  <c r="BK541" i="1" a="1"/>
  <c r="BK541" i="1" s="1"/>
  <c r="AR541" i="1" s="1"/>
  <c r="BN92" i="1"/>
  <c r="BK92" i="1" s="1" a="1"/>
  <c r="BK92" i="1" s="1"/>
  <c r="AR92" i="1" s="1"/>
  <c r="AF92" i="1" s="1"/>
  <c r="AS92" i="1" a="1"/>
  <c r="AS92" i="1" s="1"/>
  <c r="AQ92" i="1" s="1"/>
  <c r="T92" i="1" s="1"/>
  <c r="BN861" i="1"/>
  <c r="BK861" i="1" s="1" a="1"/>
  <c r="BK861" i="1" s="1"/>
  <c r="AR861" i="1" s="1"/>
  <c r="AF861" i="1" s="1"/>
  <c r="AS861" i="1" a="1"/>
  <c r="AS861" i="1" s="1"/>
  <c r="AQ861" i="1" s="1"/>
  <c r="T861" i="1" s="1"/>
  <c r="BK754" i="1" a="1"/>
  <c r="BK754" i="1" s="1"/>
  <c r="AR754" i="1" s="1"/>
  <c r="BN744" i="1"/>
  <c r="BK744" i="1" s="1" a="1"/>
  <c r="BK744" i="1" s="1"/>
  <c r="AR744" i="1" s="1"/>
  <c r="AF744" i="1" s="1"/>
  <c r="AS744" i="1" a="1"/>
  <c r="AS744" i="1" s="1"/>
  <c r="AQ744" i="1" s="1"/>
  <c r="T744" i="1" s="1"/>
  <c r="BN681" i="1"/>
  <c r="BK681" i="1" s="1" a="1"/>
  <c r="BK681" i="1" s="1"/>
  <c r="AR681" i="1" s="1"/>
  <c r="AF681" i="1" s="1"/>
  <c r="AS681" i="1" a="1"/>
  <c r="AS681" i="1" s="1"/>
  <c r="AQ681" i="1" s="1"/>
  <c r="T681" i="1" s="1"/>
  <c r="BN586" i="1"/>
  <c r="BK586" i="1" s="1" a="1"/>
  <c r="BK586" i="1" s="1"/>
  <c r="AR586" i="1" s="1"/>
  <c r="AF586" i="1" s="1"/>
  <c r="AS586" i="1" a="1"/>
  <c r="AS586" i="1" s="1"/>
  <c r="AQ586" i="1" s="1"/>
  <c r="T586" i="1" s="1"/>
  <c r="BN230" i="1"/>
  <c r="BK230" i="1" s="1" a="1"/>
  <c r="BK230" i="1" s="1"/>
  <c r="AR230" i="1" s="1"/>
  <c r="AF230" i="1" s="1"/>
  <c r="AS230" i="1" a="1"/>
  <c r="AS230" i="1" s="1"/>
  <c r="AQ230" i="1" s="1"/>
  <c r="T230" i="1" s="1"/>
  <c r="AN988" i="1"/>
  <c r="AL988" i="1" s="1"/>
  <c r="BN827" i="1"/>
  <c r="BK827" i="1" s="1" a="1"/>
  <c r="BK827" i="1" s="1"/>
  <c r="AR827" i="1" s="1"/>
  <c r="AF827" i="1" s="1"/>
  <c r="AS827" i="1" a="1"/>
  <c r="AS827" i="1" s="1"/>
  <c r="AQ827" i="1" s="1"/>
  <c r="T827" i="1" s="1"/>
  <c r="BN764" i="1"/>
  <c r="BK764" i="1" s="1" a="1"/>
  <c r="BK764" i="1" s="1"/>
  <c r="AR764" i="1" s="1"/>
  <c r="AF764" i="1" s="1"/>
  <c r="AS764" i="1" a="1"/>
  <c r="AS764" i="1" s="1"/>
  <c r="AQ764" i="1" s="1"/>
  <c r="T764" i="1" s="1"/>
  <c r="BN701" i="1"/>
  <c r="BK701" i="1" s="1" a="1"/>
  <c r="BK701" i="1" s="1"/>
  <c r="AR701" i="1" s="1"/>
  <c r="AF701" i="1" s="1"/>
  <c r="AS701" i="1" a="1"/>
  <c r="AS701" i="1" s="1"/>
  <c r="AQ701" i="1" s="1"/>
  <c r="T701" i="1" s="1"/>
  <c r="BN540" i="1"/>
  <c r="BN340" i="1"/>
  <c r="BK340" i="1" s="1" a="1"/>
  <c r="BK340" i="1" s="1"/>
  <c r="AR340" i="1" s="1"/>
  <c r="AF340" i="1" s="1"/>
  <c r="AS340" i="1" a="1"/>
  <c r="AS340" i="1" s="1"/>
  <c r="AQ340" i="1" s="1"/>
  <c r="T340" i="1" s="1"/>
  <c r="BN207" i="1"/>
  <c r="BK207" i="1" s="1" a="1"/>
  <c r="BK207" i="1" s="1"/>
  <c r="AR207" i="1" s="1"/>
  <c r="AF207" i="1" s="1"/>
  <c r="AS207" i="1" a="1"/>
  <c r="AS207" i="1" s="1"/>
  <c r="AQ207" i="1" s="1"/>
  <c r="T207" i="1" s="1"/>
  <c r="BN134" i="1"/>
  <c r="BK134" i="1" s="1" a="1"/>
  <c r="BK134" i="1" s="1"/>
  <c r="AR134" i="1" s="1"/>
  <c r="AF134" i="1" s="1"/>
  <c r="AS134" i="1" a="1"/>
  <c r="AS134" i="1" s="1"/>
  <c r="AQ134" i="1" s="1"/>
  <c r="T134" i="1" s="1"/>
  <c r="BN105" i="1"/>
  <c r="BK105" i="1" s="1" a="1"/>
  <c r="BK105" i="1" s="1"/>
  <c r="AR105" i="1" s="1"/>
  <c r="AF105" i="1" s="1"/>
  <c r="AS105" i="1" a="1"/>
  <c r="AS105" i="1" s="1"/>
  <c r="AQ105" i="1" s="1"/>
  <c r="T105" i="1" s="1"/>
  <c r="BK917" i="1" a="1"/>
  <c r="BK917" i="1" s="1"/>
  <c r="AR917" i="1" s="1"/>
  <c r="BK695" i="1" a="1"/>
  <c r="BK695" i="1" s="1"/>
  <c r="AR695" i="1" s="1"/>
  <c r="BN693" i="1"/>
  <c r="BK693" i="1" s="1" a="1"/>
  <c r="BK693" i="1" s="1"/>
  <c r="AR693" i="1" s="1"/>
  <c r="AF693" i="1" s="1"/>
  <c r="AS693" i="1" a="1"/>
  <c r="AS693" i="1" s="1"/>
  <c r="AQ693" i="1" s="1"/>
  <c r="T693" i="1" s="1"/>
  <c r="BN663" i="1"/>
  <c r="BK663" i="1" s="1" a="1"/>
  <c r="BK663" i="1" s="1"/>
  <c r="AR663" i="1" s="1"/>
  <c r="AF663" i="1" s="1"/>
  <c r="AS663" i="1" a="1"/>
  <c r="AS663" i="1" s="1"/>
  <c r="AQ663" i="1" s="1"/>
  <c r="T663" i="1" s="1"/>
  <c r="BK626" i="1" a="1"/>
  <c r="BK626" i="1" s="1"/>
  <c r="AR626" i="1" s="1"/>
  <c r="BN562" i="1"/>
  <c r="BK562" i="1" s="1" a="1"/>
  <c r="BK562" i="1" s="1"/>
  <c r="AR562" i="1" s="1"/>
  <c r="AF562" i="1" s="1"/>
  <c r="AS562" i="1" a="1"/>
  <c r="AS562" i="1" s="1"/>
  <c r="AQ562" i="1" s="1"/>
  <c r="T562" i="1" s="1"/>
  <c r="AS45" i="1" a="1"/>
  <c r="AS45" i="1" s="1"/>
  <c r="AQ45" i="1" s="1"/>
  <c r="T45" i="1" s="1"/>
  <c r="BN45" i="1"/>
  <c r="BK45" i="1" s="1" a="1"/>
  <c r="BK45" i="1" s="1"/>
  <c r="AR45" i="1" s="1"/>
  <c r="AF45" i="1" s="1"/>
  <c r="AX26" i="1"/>
  <c r="AX31" i="1"/>
  <c r="AZ31" i="1" s="1"/>
  <c r="AX28" i="1"/>
  <c r="AZ28" i="1" s="1"/>
  <c r="AX24" i="1"/>
  <c r="AZ24" i="1" s="1"/>
  <c r="AX30" i="1"/>
  <c r="AZ30" i="1" s="1"/>
  <c r="AX29" i="1"/>
  <c r="AZ29" i="1" s="1"/>
  <c r="AX27" i="1"/>
  <c r="AZ27" i="1" s="1"/>
  <c r="AX25" i="1"/>
  <c r="X41" i="7"/>
  <c r="X40" i="7"/>
  <c r="X39" i="7"/>
  <c r="F15" i="1" a="1"/>
  <c r="F15" i="1" s="1"/>
  <c r="X82" i="7"/>
  <c r="X77" i="7"/>
  <c r="X74" i="7"/>
  <c r="X73" i="7"/>
  <c r="X69" i="7"/>
  <c r="B69" i="7"/>
  <c r="X66" i="7"/>
  <c r="B66" i="7"/>
  <c r="X63" i="7"/>
  <c r="B63" i="7"/>
  <c r="X60" i="7"/>
  <c r="B60" i="7"/>
  <c r="X57" i="7"/>
  <c r="B57" i="7"/>
  <c r="X54" i="7"/>
  <c r="B54" i="7"/>
  <c r="X50" i="7"/>
  <c r="X46" i="7"/>
  <c r="X45" i="7"/>
  <c r="X44" i="7"/>
  <c r="X43" i="7"/>
  <c r="X42" i="7"/>
  <c r="X38" i="7"/>
  <c r="X36" i="7"/>
  <c r="X35" i="7"/>
  <c r="X31" i="7"/>
  <c r="X27" i="7"/>
  <c r="X24" i="7"/>
  <c r="X23" i="7"/>
  <c r="X20" i="7"/>
  <c r="X19" i="7"/>
  <c r="X15" i="7"/>
  <c r="X13" i="7"/>
  <c r="X12" i="7"/>
  <c r="X11" i="7"/>
  <c r="T36" i="6"/>
  <c r="C36" i="6"/>
  <c r="B36" i="6"/>
  <c r="T35" i="6"/>
  <c r="C35" i="6"/>
  <c r="B35" i="6"/>
  <c r="T34" i="6"/>
  <c r="C34" i="6"/>
  <c r="B34" i="6"/>
  <c r="T33" i="6"/>
  <c r="C33" i="6"/>
  <c r="B33" i="6"/>
  <c r="T32" i="6"/>
  <c r="C32" i="6"/>
  <c r="B32" i="6"/>
  <c r="T31" i="6"/>
  <c r="C31" i="6"/>
  <c r="B31" i="6"/>
  <c r="T30" i="6"/>
  <c r="C30" i="6"/>
  <c r="B30" i="6"/>
  <c r="T29" i="6"/>
  <c r="C29" i="6"/>
  <c r="B29" i="6"/>
  <c r="T28" i="6"/>
  <c r="C28" i="6"/>
  <c r="B28" i="6"/>
  <c r="C27" i="6"/>
  <c r="B27" i="6"/>
  <c r="C26" i="6"/>
  <c r="B26" i="6"/>
  <c r="C25" i="6"/>
  <c r="B25" i="6"/>
  <c r="C24" i="6"/>
  <c r="B24" i="6"/>
  <c r="T23" i="6"/>
  <c r="T24" i="6" s="1"/>
  <c r="T25" i="6" s="1"/>
  <c r="T26" i="6" s="1"/>
  <c r="T27" i="6" s="1"/>
  <c r="C23" i="6"/>
  <c r="P22" i="6" a="1"/>
  <c r="P22" i="6" s="1"/>
  <c r="Q22" i="6" s="1"/>
  <c r="B12" i="6"/>
  <c r="B7" i="6" s="1"/>
  <c r="L8" i="6"/>
  <c r="L11" i="7" s="1"/>
  <c r="R6" i="6" a="1"/>
  <c r="R6" i="6" s="1"/>
  <c r="T414" i="1" l="1"/>
  <c r="AN133" i="1"/>
  <c r="AL133" i="1" s="1"/>
  <c r="AF133" i="1"/>
  <c r="T858" i="1"/>
  <c r="T54" i="1"/>
  <c r="T103" i="1"/>
  <c r="AN103" i="1"/>
  <c r="AL103" i="1" s="1"/>
  <c r="BN66" i="1"/>
  <c r="BK66" i="1" s="1" a="1"/>
  <c r="BK66" i="1" s="1"/>
  <c r="AR66" i="1" s="1"/>
  <c r="AF66" i="1" s="1"/>
  <c r="BK913" i="1" a="1"/>
  <c r="BK913" i="1" s="1"/>
  <c r="AR913" i="1" s="1"/>
  <c r="AS497" i="1" a="1"/>
  <c r="AS497" i="1" s="1"/>
  <c r="AQ497" i="1" s="1"/>
  <c r="T497" i="1" s="1"/>
  <c r="BK497" i="1" a="1"/>
  <c r="BK497" i="1" s="1"/>
  <c r="AR497" i="1" s="1"/>
  <c r="AF497" i="1" s="1"/>
  <c r="BK881" i="1" a="1"/>
  <c r="BK881" i="1" s="1"/>
  <c r="AR881" i="1" s="1"/>
  <c r="AF881" i="1" s="1"/>
  <c r="BK1014" i="1" a="1"/>
  <c r="BK1014" i="1" s="1"/>
  <c r="AR1014" i="1" s="1"/>
  <c r="BK54" i="1" a="1"/>
  <c r="BK54" i="1" s="1"/>
  <c r="AR54" i="1" s="1"/>
  <c r="AF54" i="1" s="1"/>
  <c r="BK464" i="1" a="1"/>
  <c r="BK464" i="1" s="1"/>
  <c r="AR464" i="1" s="1"/>
  <c r="BK856" i="1" a="1"/>
  <c r="BK856" i="1" s="1"/>
  <c r="AR856" i="1" s="1"/>
  <c r="AF856" i="1" s="1"/>
  <c r="BK385" i="1" a="1"/>
  <c r="BK385" i="1" s="1"/>
  <c r="AR385" i="1" s="1"/>
  <c r="AN385" i="1" s="1"/>
  <c r="AL385" i="1" s="1"/>
  <c r="BK901" i="1" a="1"/>
  <c r="BK901" i="1" s="1"/>
  <c r="AR901" i="1" s="1"/>
  <c r="AF901" i="1" s="1"/>
  <c r="BK103" i="1" a="1"/>
  <c r="BK103" i="1" s="1"/>
  <c r="AR103" i="1" s="1"/>
  <c r="AF103" i="1" s="1"/>
  <c r="BK741" i="1" a="1"/>
  <c r="BK741" i="1" s="1"/>
  <c r="AR741" i="1" s="1"/>
  <c r="AF741" i="1" s="1"/>
  <c r="BK876" i="1" a="1"/>
  <c r="BK876" i="1" s="1"/>
  <c r="AR876" i="1" s="1"/>
  <c r="BK540" i="1" a="1"/>
  <c r="BK540" i="1" s="1"/>
  <c r="AR540" i="1" s="1"/>
  <c r="AF540" i="1" s="1"/>
  <c r="BK370" i="1" a="1"/>
  <c r="BK370" i="1" s="1"/>
  <c r="AR370" i="1" s="1"/>
  <c r="AF370" i="1" s="1"/>
  <c r="AN791" i="1"/>
  <c r="AL791" i="1" s="1"/>
  <c r="BK735" i="1" a="1"/>
  <c r="BK735" i="1" s="1"/>
  <c r="AR735" i="1" s="1"/>
  <c r="AF735" i="1" s="1"/>
  <c r="BK968" i="1" a="1"/>
  <c r="BK968" i="1" s="1"/>
  <c r="AR968" i="1" s="1"/>
  <c r="AF968" i="1" s="1"/>
  <c r="AS484" i="1" a="1"/>
  <c r="AS484" i="1" s="1"/>
  <c r="AQ484" i="1" s="1"/>
  <c r="BN484" i="1"/>
  <c r="BK484" i="1" s="1" a="1"/>
  <c r="BK484" i="1" s="1"/>
  <c r="AR484" i="1" s="1"/>
  <c r="AF484" i="1" s="1"/>
  <c r="BK553" i="1" a="1"/>
  <c r="BK553" i="1" s="1"/>
  <c r="AR553" i="1" s="1"/>
  <c r="AF553" i="1" s="1"/>
  <c r="BK414" i="1" a="1"/>
  <c r="BK414" i="1" s="1"/>
  <c r="AR414" i="1" s="1"/>
  <c r="AF414" i="1" s="1"/>
  <c r="BK343" i="1" a="1"/>
  <c r="BK343" i="1" s="1"/>
  <c r="AR343" i="1" s="1"/>
  <c r="AN460" i="1"/>
  <c r="AL460" i="1" s="1"/>
  <c r="BK76" i="1" a="1"/>
  <c r="BK76" i="1" s="1"/>
  <c r="AR76" i="1" s="1"/>
  <c r="AF76" i="1" s="1"/>
  <c r="BK1018" i="1" a="1"/>
  <c r="BK1018" i="1" s="1"/>
  <c r="AR1018" i="1" s="1"/>
  <c r="BK780" i="1" a="1"/>
  <c r="BK780" i="1" s="1"/>
  <c r="AR780" i="1" s="1"/>
  <c r="AF780" i="1" s="1"/>
  <c r="BK149" i="1" a="1"/>
  <c r="BK149" i="1" s="1"/>
  <c r="AR149" i="1" s="1"/>
  <c r="AF149" i="1" s="1"/>
  <c r="BK491" i="1" a="1"/>
  <c r="BK491" i="1" s="1"/>
  <c r="AR491" i="1" s="1"/>
  <c r="AF491" i="1" s="1"/>
  <c r="BK561" i="1" a="1"/>
  <c r="BK561" i="1" s="1"/>
  <c r="AR561" i="1" s="1"/>
  <c r="AF561" i="1" s="1"/>
  <c r="BK462" i="1" a="1"/>
  <c r="BK462" i="1" s="1"/>
  <c r="AR462" i="1" s="1"/>
  <c r="AS68" i="1" a="1"/>
  <c r="AS68" i="1" s="1"/>
  <c r="AQ68" i="1" s="1"/>
  <c r="T68" i="1" s="1"/>
  <c r="BK159" i="1" a="1"/>
  <c r="BK159" i="1" s="1"/>
  <c r="AR159" i="1" s="1"/>
  <c r="AF159" i="1" s="1"/>
  <c r="BK981" i="1" a="1"/>
  <c r="BK981" i="1" s="1"/>
  <c r="AR981" i="1" s="1"/>
  <c r="AF981" i="1" s="1"/>
  <c r="AN436" i="1"/>
  <c r="AL436" i="1" s="1"/>
  <c r="BK175" i="1" a="1"/>
  <c r="BK175" i="1" s="1"/>
  <c r="AR175" i="1" s="1"/>
  <c r="AF175" i="1" s="1"/>
  <c r="BK255" i="1" a="1"/>
  <c r="BK255" i="1" s="1"/>
  <c r="AR255" i="1" s="1"/>
  <c r="AF255" i="1" s="1"/>
  <c r="BK126" i="1" a="1"/>
  <c r="BK126" i="1" s="1"/>
  <c r="AR126" i="1" s="1"/>
  <c r="AF126" i="1" s="1"/>
  <c r="BK240" i="1" a="1"/>
  <c r="BK240" i="1" s="1"/>
  <c r="AR240" i="1" s="1"/>
  <c r="BK170" i="1" a="1"/>
  <c r="BK170" i="1" s="1"/>
  <c r="AR170" i="1" s="1"/>
  <c r="AF170" i="1" s="1"/>
  <c r="AS164" i="1" a="1"/>
  <c r="AS164" i="1" s="1"/>
  <c r="AQ164" i="1" s="1"/>
  <c r="BK98" i="1" a="1"/>
  <c r="BK98" i="1" s="1"/>
  <c r="AR98" i="1" s="1"/>
  <c r="AF98" i="1" s="1"/>
  <c r="BK467" i="1" a="1"/>
  <c r="BK467" i="1" s="1"/>
  <c r="AR467" i="1" s="1"/>
  <c r="AF467" i="1" s="1"/>
  <c r="BK746" i="1" a="1"/>
  <c r="BK746" i="1" s="1"/>
  <c r="AR746" i="1" s="1"/>
  <c r="BK513" i="1" a="1"/>
  <c r="BK513" i="1" s="1"/>
  <c r="AR513" i="1" s="1"/>
  <c r="AF513" i="1" s="1"/>
  <c r="BK858" i="1" a="1"/>
  <c r="BK858" i="1" s="1"/>
  <c r="AR858" i="1" s="1"/>
  <c r="AF858" i="1" s="1"/>
  <c r="B74" i="7" a="1"/>
  <c r="B74" i="7" s="1"/>
  <c r="W20" i="1" a="1"/>
  <c r="W20" i="1" s="1"/>
  <c r="C60" i="7" a="1"/>
  <c r="C60" i="7" s="1"/>
  <c r="C63" i="7" a="1"/>
  <c r="C63" i="7" s="1"/>
  <c r="AN128" i="1"/>
  <c r="AL128" i="1" s="1"/>
  <c r="AN585" i="1"/>
  <c r="AL585" i="1" s="1"/>
  <c r="AN433" i="1"/>
  <c r="AL433" i="1" s="1"/>
  <c r="T956" i="1"/>
  <c r="T199" i="1"/>
  <c r="AN515" i="1"/>
  <c r="AL515" i="1" s="1"/>
  <c r="AN881" i="1"/>
  <c r="AL881" i="1" s="1"/>
  <c r="T925" i="1"/>
  <c r="AN467" i="1"/>
  <c r="AL467" i="1" s="1"/>
  <c r="AN702" i="1"/>
  <c r="AL702" i="1" s="1"/>
  <c r="AN734" i="1"/>
  <c r="AL734" i="1" s="1"/>
  <c r="AN919" i="1"/>
  <c r="AL919" i="1" s="1"/>
  <c r="AN56" i="1"/>
  <c r="AL56" i="1" s="1"/>
  <c r="T838" i="1"/>
  <c r="AN778" i="1"/>
  <c r="AL778" i="1" s="1"/>
  <c r="AN880" i="1"/>
  <c r="AL880" i="1" s="1"/>
  <c r="AN153" i="1"/>
  <c r="AL153" i="1" s="1"/>
  <c r="AN1006" i="1"/>
  <c r="AL1006" i="1" s="1"/>
  <c r="AN618" i="1"/>
  <c r="AL618" i="1" s="1"/>
  <c r="AF385" i="1"/>
  <c r="AS567" i="1" a="1"/>
  <c r="AS567" i="1" s="1"/>
  <c r="AQ567" i="1" s="1"/>
  <c r="AN664" i="1"/>
  <c r="AL664" i="1" s="1"/>
  <c r="T968" i="1"/>
  <c r="AN968" i="1"/>
  <c r="AL968" i="1" s="1"/>
  <c r="AN406" i="1"/>
  <c r="AL406" i="1" s="1"/>
  <c r="AN98" i="1"/>
  <c r="AL98" i="1" s="1"/>
  <c r="BN357" i="1"/>
  <c r="BK357" i="1" s="1" a="1"/>
  <c r="BK357" i="1" s="1"/>
  <c r="AR357" i="1" s="1"/>
  <c r="AF357" i="1" s="1"/>
  <c r="AS357" i="1" a="1"/>
  <c r="AS357" i="1" s="1"/>
  <c r="AQ357" i="1" s="1"/>
  <c r="AN333" i="1"/>
  <c r="AL333" i="1" s="1"/>
  <c r="T175" i="1"/>
  <c r="AN553" i="1"/>
  <c r="AL553" i="1" s="1"/>
  <c r="T553" i="1"/>
  <c r="T255" i="1"/>
  <c r="AN69" i="1"/>
  <c r="AL69" i="1" s="1"/>
  <c r="AS736" i="1" a="1"/>
  <c r="AS736" i="1" s="1"/>
  <c r="AQ736" i="1" s="1"/>
  <c r="T736" i="1" s="1"/>
  <c r="AN607" i="1"/>
  <c r="AL607" i="1" s="1"/>
  <c r="T491" i="1"/>
  <c r="AN491" i="1"/>
  <c r="AL491" i="1" s="1"/>
  <c r="T135" i="1"/>
  <c r="AN135" i="1"/>
  <c r="AL135" i="1" s="1"/>
  <c r="AN960" i="1"/>
  <c r="AL960" i="1" s="1"/>
  <c r="AS856" i="1" a="1"/>
  <c r="AS856" i="1" s="1"/>
  <c r="AQ856" i="1" s="1"/>
  <c r="T856" i="1" s="1"/>
  <c r="T143" i="1"/>
  <c r="AN143" i="1"/>
  <c r="AL143" i="1" s="1"/>
  <c r="BN212" i="1"/>
  <c r="BK212" i="1" s="1" a="1"/>
  <c r="BK212" i="1" s="1"/>
  <c r="AR212" i="1" s="1"/>
  <c r="AF212" i="1" s="1"/>
  <c r="AS212" i="1" a="1"/>
  <c r="AS212" i="1" s="1"/>
  <c r="AQ212" i="1" s="1"/>
  <c r="AN561" i="1"/>
  <c r="AL561" i="1" s="1"/>
  <c r="AS389" i="1" a="1"/>
  <c r="AS389" i="1" s="1"/>
  <c r="AQ389" i="1" s="1"/>
  <c r="AN978" i="1"/>
  <c r="AL978" i="1" s="1"/>
  <c r="AF978" i="1"/>
  <c r="AN716" i="1"/>
  <c r="AL716" i="1" s="1"/>
  <c r="AF716" i="1"/>
  <c r="AN549" i="1"/>
  <c r="AL549" i="1" s="1"/>
  <c r="AF549" i="1"/>
  <c r="AN521" i="1"/>
  <c r="AL521" i="1" s="1"/>
  <c r="AF521" i="1"/>
  <c r="AN167" i="1"/>
  <c r="AL167" i="1" s="1"/>
  <c r="AF167" i="1"/>
  <c r="AN695" i="1"/>
  <c r="AL695" i="1" s="1"/>
  <c r="AF695" i="1"/>
  <c r="AN541" i="1"/>
  <c r="AL541" i="1" s="1"/>
  <c r="AF541" i="1"/>
  <c r="AN761" i="1"/>
  <c r="AL761" i="1" s="1"/>
  <c r="T761" i="1"/>
  <c r="AN169" i="1"/>
  <c r="AL169" i="1" s="1"/>
  <c r="T169" i="1"/>
  <c r="AN452" i="1"/>
  <c r="AL452" i="1" s="1"/>
  <c r="AF452" i="1"/>
  <c r="AN707" i="1"/>
  <c r="AL707" i="1" s="1"/>
  <c r="AF707" i="1"/>
  <c r="AN933" i="1"/>
  <c r="AL933" i="1" s="1"/>
  <c r="AF933" i="1"/>
  <c r="AN329" i="1"/>
  <c r="AL329" i="1" s="1"/>
  <c r="T329" i="1"/>
  <c r="AN857" i="1"/>
  <c r="AL857" i="1" s="1"/>
  <c r="AF857" i="1"/>
  <c r="AN292" i="1"/>
  <c r="AL292" i="1" s="1"/>
  <c r="AF292" i="1"/>
  <c r="AN240" i="1"/>
  <c r="AL240" i="1" s="1"/>
  <c r="AF240" i="1"/>
  <c r="AN783" i="1"/>
  <c r="AL783" i="1" s="1"/>
  <c r="AF783" i="1"/>
  <c r="AN982" i="1"/>
  <c r="AL982" i="1" s="1"/>
  <c r="AF982" i="1"/>
  <c r="AN204" i="1"/>
  <c r="AL204" i="1" s="1"/>
  <c r="AF204" i="1"/>
  <c r="AN802" i="1"/>
  <c r="AL802" i="1" s="1"/>
  <c r="AF802" i="1"/>
  <c r="AN941" i="1"/>
  <c r="AL941" i="1" s="1"/>
  <c r="AF941" i="1"/>
  <c r="AN692" i="1"/>
  <c r="AL692" i="1" s="1"/>
  <c r="AF692" i="1"/>
  <c r="AN872" i="1"/>
  <c r="AL872" i="1" s="1"/>
  <c r="AF872" i="1"/>
  <c r="AN410" i="1"/>
  <c r="AL410" i="1" s="1"/>
  <c r="AF410" i="1"/>
  <c r="AN458" i="1"/>
  <c r="AL458" i="1" s="1"/>
  <c r="AF458" i="1"/>
  <c r="AN318" i="1"/>
  <c r="AL318" i="1" s="1"/>
  <c r="AF318" i="1"/>
  <c r="AN913" i="1"/>
  <c r="AL913" i="1" s="1"/>
  <c r="AF913" i="1"/>
  <c r="AN611" i="1"/>
  <c r="AL611" i="1" s="1"/>
  <c r="T611" i="1"/>
  <c r="AN36" i="1"/>
  <c r="AL36" i="1" s="1"/>
  <c r="T36" i="1"/>
  <c r="AN706" i="1"/>
  <c r="AL706" i="1" s="1"/>
  <c r="T706" i="1"/>
  <c r="AN953" i="1"/>
  <c r="AL953" i="1" s="1"/>
  <c r="T953" i="1"/>
  <c r="AN660" i="1"/>
  <c r="AL660" i="1" s="1"/>
  <c r="T660" i="1"/>
  <c r="AN801" i="1"/>
  <c r="AL801" i="1" s="1"/>
  <c r="T801" i="1"/>
  <c r="AN613" i="1"/>
  <c r="AL613" i="1" s="1"/>
  <c r="T613" i="1"/>
  <c r="AN865" i="1"/>
  <c r="AL865" i="1" s="1"/>
  <c r="AF865" i="1"/>
  <c r="AN755" i="1"/>
  <c r="AL755" i="1" s="1"/>
  <c r="AF755" i="1"/>
  <c r="AN909" i="1"/>
  <c r="AL909" i="1" s="1"/>
  <c r="AF909" i="1"/>
  <c r="AN821" i="1"/>
  <c r="AL821" i="1" s="1"/>
  <c r="T821" i="1"/>
  <c r="AN388" i="1"/>
  <c r="AL388" i="1" s="1"/>
  <c r="AF388" i="1"/>
  <c r="AN509" i="1"/>
  <c r="AL509" i="1" s="1"/>
  <c r="AF509" i="1"/>
  <c r="AN824" i="1"/>
  <c r="AL824" i="1" s="1"/>
  <c r="AF824" i="1"/>
  <c r="AN162" i="1"/>
  <c r="AL162" i="1" s="1"/>
  <c r="AF162" i="1"/>
  <c r="AN478" i="1"/>
  <c r="AL478" i="1" s="1"/>
  <c r="AF478" i="1"/>
  <c r="AN643" i="1"/>
  <c r="AL643" i="1" s="1"/>
  <c r="AF643" i="1"/>
  <c r="AN793" i="1"/>
  <c r="AL793" i="1" s="1"/>
  <c r="AF793" i="1"/>
  <c r="AS563" i="1" a="1"/>
  <c r="AS563" i="1" s="1"/>
  <c r="AQ563" i="1" s="1"/>
  <c r="AN637" i="1"/>
  <c r="AL637" i="1" s="1"/>
  <c r="AF637" i="1"/>
  <c r="AN306" i="1"/>
  <c r="AL306" i="1" s="1"/>
  <c r="AF306" i="1"/>
  <c r="AN201" i="1"/>
  <c r="AL201" i="1" s="1"/>
  <c r="AF201" i="1"/>
  <c r="AF736" i="1"/>
  <c r="AN917" i="1"/>
  <c r="AL917" i="1" s="1"/>
  <c r="AF917" i="1"/>
  <c r="AN501" i="1"/>
  <c r="AL501" i="1" s="1"/>
  <c r="AF501" i="1"/>
  <c r="AN828" i="1"/>
  <c r="AL828" i="1" s="1"/>
  <c r="AF828" i="1"/>
  <c r="AN832" i="1"/>
  <c r="AL832" i="1" s="1"/>
  <c r="AF832" i="1"/>
  <c r="AN260" i="1"/>
  <c r="AL260" i="1" s="1"/>
  <c r="AF260" i="1"/>
  <c r="AN545" i="1"/>
  <c r="AL545" i="1" s="1"/>
  <c r="T545" i="1"/>
  <c r="AN320" i="1"/>
  <c r="AL320" i="1" s="1"/>
  <c r="AF320" i="1"/>
  <c r="AN715" i="1"/>
  <c r="AL715" i="1" s="1"/>
  <c r="AF715" i="1"/>
  <c r="AN929" i="1"/>
  <c r="AL929" i="1" s="1"/>
  <c r="AF929" i="1"/>
  <c r="AN505" i="1"/>
  <c r="AL505" i="1" s="1"/>
  <c r="AF505" i="1"/>
  <c r="AN907" i="1"/>
  <c r="AL907" i="1" s="1"/>
  <c r="AF907" i="1"/>
  <c r="AN274" i="1"/>
  <c r="AL274" i="1" s="1"/>
  <c r="AF274" i="1"/>
  <c r="AN875" i="1"/>
  <c r="AL875" i="1" s="1"/>
  <c r="AF875" i="1"/>
  <c r="AN42" i="1"/>
  <c r="AL42" i="1" s="1"/>
  <c r="AF42" i="1"/>
  <c r="AN409" i="1"/>
  <c r="AL409" i="1" s="1"/>
  <c r="AF409" i="1"/>
  <c r="AN947" i="1"/>
  <c r="AL947" i="1" s="1"/>
  <c r="AF947" i="1"/>
  <c r="AN62" i="1"/>
  <c r="AL62" i="1" s="1"/>
  <c r="AF62" i="1"/>
  <c r="AN534" i="1"/>
  <c r="AL534" i="1" s="1"/>
  <c r="AF534" i="1"/>
  <c r="AN455" i="1"/>
  <c r="AL455" i="1" s="1"/>
  <c r="AN726" i="1"/>
  <c r="AL726" i="1" s="1"/>
  <c r="AF726" i="1"/>
  <c r="AN825" i="1"/>
  <c r="AL825" i="1" s="1"/>
  <c r="AF825" i="1"/>
  <c r="AN771" i="1"/>
  <c r="AL771" i="1" s="1"/>
  <c r="AF771" i="1"/>
  <c r="AN47" i="1"/>
  <c r="AL47" i="1" s="1"/>
  <c r="T47" i="1"/>
  <c r="AN651" i="1"/>
  <c r="AL651" i="1" s="1"/>
  <c r="AF651" i="1"/>
  <c r="AN814" i="1"/>
  <c r="AL814" i="1" s="1"/>
  <c r="T814" i="1"/>
  <c r="AN639" i="1"/>
  <c r="AL639" i="1" s="1"/>
  <c r="T639" i="1"/>
  <c r="AN631" i="1"/>
  <c r="AL631" i="1" s="1"/>
  <c r="T631" i="1"/>
  <c r="AN235" i="1"/>
  <c r="AL235" i="1" s="1"/>
  <c r="AF235" i="1"/>
  <c r="AN369" i="1"/>
  <c r="AL369" i="1" s="1"/>
  <c r="AF369" i="1"/>
  <c r="AN542" i="1"/>
  <c r="AL542" i="1" s="1"/>
  <c r="AF542" i="1"/>
  <c r="AN129" i="1"/>
  <c r="AL129" i="1" s="1"/>
  <c r="AF129" i="1"/>
  <c r="AN986" i="1"/>
  <c r="AL986" i="1" s="1"/>
  <c r="AF986" i="1"/>
  <c r="AN139" i="1"/>
  <c r="AL139" i="1" s="1"/>
  <c r="T139" i="1"/>
  <c r="AN943" i="1"/>
  <c r="AL943" i="1" s="1"/>
  <c r="T943" i="1"/>
  <c r="AN580" i="1"/>
  <c r="AL580" i="1" s="1"/>
  <c r="T580" i="1"/>
  <c r="AN229" i="1"/>
  <c r="AL229" i="1" s="1"/>
  <c r="AF229" i="1"/>
  <c r="AN355" i="1"/>
  <c r="AL355" i="1" s="1"/>
  <c r="AF355" i="1"/>
  <c r="AN731" i="1"/>
  <c r="AL731" i="1" s="1"/>
  <c r="AF731" i="1"/>
  <c r="AN661" i="1"/>
  <c r="AL661" i="1" s="1"/>
  <c r="AF661" i="1"/>
  <c r="AN63" i="1"/>
  <c r="AL63" i="1" s="1"/>
  <c r="T63" i="1"/>
  <c r="AN486" i="1"/>
  <c r="AL486" i="1" s="1"/>
  <c r="AF486" i="1"/>
  <c r="AN112" i="1"/>
  <c r="AL112" i="1" s="1"/>
  <c r="T112" i="1"/>
  <c r="AN632" i="1"/>
  <c r="AL632" i="1" s="1"/>
  <c r="T632" i="1"/>
  <c r="AN952" i="1"/>
  <c r="AL952" i="1" s="1"/>
  <c r="AF952" i="1"/>
  <c r="AN518" i="1"/>
  <c r="AL518" i="1" s="1"/>
  <c r="AF518" i="1"/>
  <c r="AN425" i="1"/>
  <c r="AL425" i="1" s="1"/>
  <c r="AF425" i="1"/>
  <c r="AN344" i="1"/>
  <c r="AL344" i="1" s="1"/>
  <c r="AF344" i="1"/>
  <c r="AN754" i="1"/>
  <c r="AL754" i="1" s="1"/>
  <c r="AF754" i="1"/>
  <c r="AN1012" i="1"/>
  <c r="AL1012" i="1" s="1"/>
  <c r="AF1012" i="1"/>
  <c r="AN378" i="1"/>
  <c r="AL378" i="1" s="1"/>
  <c r="T378" i="1"/>
  <c r="AN678" i="1"/>
  <c r="AL678" i="1" s="1"/>
  <c r="T678" i="1"/>
  <c r="AN829" i="1"/>
  <c r="AL829" i="1" s="1"/>
  <c r="T829" i="1"/>
  <c r="AN44" i="1"/>
  <c r="AL44" i="1" s="1"/>
  <c r="AF44" i="1"/>
  <c r="AN281" i="1"/>
  <c r="AL281" i="1" s="1"/>
  <c r="T281" i="1"/>
  <c r="AN691" i="1"/>
  <c r="AL691" i="1" s="1"/>
  <c r="AF691" i="1"/>
  <c r="AN998" i="1"/>
  <c r="AL998" i="1" s="1"/>
  <c r="AF998" i="1"/>
  <c r="AN679" i="1"/>
  <c r="AL679" i="1" s="1"/>
  <c r="AF679" i="1"/>
  <c r="AN683" i="1"/>
  <c r="AL683" i="1" s="1"/>
  <c r="AF683" i="1"/>
  <c r="AN911" i="1"/>
  <c r="AL911" i="1" s="1"/>
  <c r="T911" i="1"/>
  <c r="AN666" i="1"/>
  <c r="AL666" i="1" s="1"/>
  <c r="AF666" i="1"/>
  <c r="AN923" i="1"/>
  <c r="AL923" i="1" s="1"/>
  <c r="AF923" i="1"/>
  <c r="AN517" i="1"/>
  <c r="AL517" i="1" s="1"/>
  <c r="AF517" i="1"/>
  <c r="AN924" i="1"/>
  <c r="AL924" i="1" s="1"/>
  <c r="T924" i="1"/>
  <c r="AN300" i="1"/>
  <c r="AL300" i="1" s="1"/>
  <c r="T300" i="1"/>
  <c r="AN468" i="1"/>
  <c r="AL468" i="1" s="1"/>
  <c r="AF468" i="1"/>
  <c r="AN196" i="1"/>
  <c r="AL196" i="1" s="1"/>
  <c r="AF196" i="1"/>
  <c r="AN655" i="1"/>
  <c r="AL655" i="1" s="1"/>
  <c r="AF655" i="1"/>
  <c r="AN797" i="1"/>
  <c r="AL797" i="1" s="1"/>
  <c r="T797" i="1"/>
  <c r="AN261" i="1"/>
  <c r="AL261" i="1" s="1"/>
  <c r="AF261" i="1"/>
  <c r="AN836" i="1"/>
  <c r="AL836" i="1" s="1"/>
  <c r="AF836" i="1"/>
  <c r="AN476" i="1"/>
  <c r="AL476" i="1" s="1"/>
  <c r="AF476" i="1"/>
  <c r="AN723" i="1"/>
  <c r="AL723" i="1" s="1"/>
  <c r="AF723" i="1"/>
  <c r="AN447" i="1"/>
  <c r="AL447" i="1" s="1"/>
  <c r="AF447" i="1"/>
  <c r="AN439" i="1"/>
  <c r="AL439" i="1" s="1"/>
  <c r="AF439" i="1"/>
  <c r="AN889" i="1"/>
  <c r="AL889" i="1" s="1"/>
  <c r="AF889" i="1"/>
  <c r="AN1018" i="1"/>
  <c r="AL1018" i="1" s="1"/>
  <c r="AF1018" i="1"/>
  <c r="AN324" i="1"/>
  <c r="AL324" i="1" s="1"/>
  <c r="AF324" i="1"/>
  <c r="AN449" i="1"/>
  <c r="AL449" i="1" s="1"/>
  <c r="AF449" i="1"/>
  <c r="AN177" i="1"/>
  <c r="AL177" i="1" s="1"/>
  <c r="T177" i="1"/>
  <c r="BN496" i="1"/>
  <c r="BK496" i="1" s="1" a="1"/>
  <c r="BK496" i="1" s="1"/>
  <c r="AR496" i="1" s="1"/>
  <c r="AF496" i="1" s="1"/>
  <c r="AS496" i="1" a="1"/>
  <c r="AS496" i="1" s="1"/>
  <c r="AQ496" i="1" s="1"/>
  <c r="AN218" i="1"/>
  <c r="AL218" i="1" s="1"/>
  <c r="AF218" i="1"/>
  <c r="AN626" i="1"/>
  <c r="AL626" i="1" s="1"/>
  <c r="AF626" i="1"/>
  <c r="AN446" i="1"/>
  <c r="AL446" i="1" s="1"/>
  <c r="AF446" i="1"/>
  <c r="AN310" i="1"/>
  <c r="AL310" i="1" s="1"/>
  <c r="AF310" i="1"/>
  <c r="AN684" i="1"/>
  <c r="AL684" i="1" s="1"/>
  <c r="AF684" i="1"/>
  <c r="AN418" i="1"/>
  <c r="AL418" i="1" s="1"/>
  <c r="AF418" i="1"/>
  <c r="AN457" i="1"/>
  <c r="AL457" i="1" s="1"/>
  <c r="AF457" i="1"/>
  <c r="AN885" i="1"/>
  <c r="AL885" i="1" s="1"/>
  <c r="AF885" i="1"/>
  <c r="AN431" i="1"/>
  <c r="AL431" i="1" s="1"/>
  <c r="AF431" i="1"/>
  <c r="AN314" i="1"/>
  <c r="AL314" i="1" s="1"/>
  <c r="T314" i="1"/>
  <c r="AN1011" i="1"/>
  <c r="AL1011" i="1" s="1"/>
  <c r="AF1011" i="1"/>
  <c r="AN428" i="1"/>
  <c r="AL428" i="1" s="1"/>
  <c r="AF428" i="1"/>
  <c r="AN753" i="1"/>
  <c r="AL753" i="1" s="1"/>
  <c r="AF753" i="1"/>
  <c r="AN444" i="1"/>
  <c r="AL444" i="1" s="1"/>
  <c r="AF444" i="1"/>
  <c r="AN674" i="1"/>
  <c r="AL674" i="1" s="1"/>
  <c r="AF674" i="1"/>
  <c r="AN799" i="1"/>
  <c r="AL799" i="1" s="1"/>
  <c r="AF799" i="1"/>
  <c r="AN732" i="1"/>
  <c r="AL732" i="1" s="1"/>
  <c r="AF732" i="1"/>
  <c r="AN984" i="1"/>
  <c r="AL984" i="1" s="1"/>
  <c r="T984" i="1"/>
  <c r="AN849" i="1"/>
  <c r="AL849" i="1" s="1"/>
  <c r="AF849" i="1"/>
  <c r="AN743" i="1"/>
  <c r="AL743" i="1" s="1"/>
  <c r="AF743" i="1"/>
  <c r="AN227" i="1"/>
  <c r="AL227" i="1" s="1"/>
  <c r="AF227" i="1"/>
  <c r="AN237" i="1"/>
  <c r="AL237" i="1" s="1"/>
  <c r="AF237" i="1"/>
  <c r="AN659" i="1"/>
  <c r="AL659" i="1" s="1"/>
  <c r="AF659" i="1"/>
  <c r="AN635" i="1"/>
  <c r="AL635" i="1" s="1"/>
  <c r="AF635" i="1"/>
  <c r="AN577" i="1"/>
  <c r="AL577" i="1" s="1"/>
  <c r="AF577" i="1"/>
  <c r="AN833" i="1"/>
  <c r="AL833" i="1" s="1"/>
  <c r="AF833" i="1"/>
  <c r="AN751" i="1"/>
  <c r="AL751" i="1" s="1"/>
  <c r="AF751" i="1"/>
  <c r="AN304" i="1"/>
  <c r="AL304" i="1" s="1"/>
  <c r="T304" i="1"/>
  <c r="AN136" i="1"/>
  <c r="AL136" i="1" s="1"/>
  <c r="T136" i="1"/>
  <c r="AN179" i="1"/>
  <c r="AL179" i="1" s="1"/>
  <c r="T179" i="1"/>
  <c r="AN722" i="1"/>
  <c r="AL722" i="1" s="1"/>
  <c r="T722" i="1"/>
  <c r="AN516" i="1"/>
  <c r="AL516" i="1" s="1"/>
  <c r="T516" i="1"/>
  <c r="AN841" i="1"/>
  <c r="AL841" i="1" s="1"/>
  <c r="AF841" i="1"/>
  <c r="AN488" i="1"/>
  <c r="AL488" i="1" s="1"/>
  <c r="AF488" i="1"/>
  <c r="AN392" i="1"/>
  <c r="AL392" i="1" s="1"/>
  <c r="T392" i="1"/>
  <c r="AN492" i="1"/>
  <c r="AL492" i="1" s="1"/>
  <c r="T492" i="1"/>
  <c r="AN159" i="1"/>
  <c r="AL159" i="1" s="1"/>
  <c r="T159" i="1"/>
  <c r="AN717" i="1"/>
  <c r="AL717" i="1" s="1"/>
  <c r="T717" i="1"/>
  <c r="AN219" i="1"/>
  <c r="AL219" i="1" s="1"/>
  <c r="T219" i="1"/>
  <c r="AN158" i="1"/>
  <c r="AL158" i="1" s="1"/>
  <c r="T158" i="1"/>
  <c r="AN772" i="1"/>
  <c r="AL772" i="1" s="1"/>
  <c r="T772" i="1"/>
  <c r="AN819" i="1"/>
  <c r="AL819" i="1" s="1"/>
  <c r="T819" i="1"/>
  <c r="AN964" i="1"/>
  <c r="AL964" i="1" s="1"/>
  <c r="AF964" i="1"/>
  <c r="AN656" i="1"/>
  <c r="AL656" i="1" s="1"/>
  <c r="AF656" i="1"/>
  <c r="AN1008" i="1"/>
  <c r="AL1008" i="1" s="1"/>
  <c r="T1008" i="1"/>
  <c r="AN650" i="1"/>
  <c r="AL650" i="1" s="1"/>
  <c r="T650" i="1"/>
  <c r="AN252" i="1"/>
  <c r="AL252" i="1" s="1"/>
  <c r="T252" i="1"/>
  <c r="AN745" i="1"/>
  <c r="AL745" i="1" s="1"/>
  <c r="T745" i="1"/>
  <c r="AN363" i="1"/>
  <c r="AL363" i="1" s="1"/>
  <c r="T363" i="1"/>
  <c r="AN552" i="1"/>
  <c r="AL552" i="1" s="1"/>
  <c r="T552" i="1"/>
  <c r="AN127" i="1"/>
  <c r="AL127" i="1" s="1"/>
  <c r="T127" i="1"/>
  <c r="AN668" i="1"/>
  <c r="AL668" i="1" s="1"/>
  <c r="T668" i="1"/>
  <c r="AN352" i="1"/>
  <c r="AL352" i="1" s="1"/>
  <c r="AF352" i="1"/>
  <c r="AN351" i="1"/>
  <c r="AL351" i="1" s="1"/>
  <c r="AF351" i="1"/>
  <c r="AN489" i="1"/>
  <c r="AL489" i="1" s="1"/>
  <c r="T489" i="1"/>
  <c r="AN164" i="1"/>
  <c r="AL164" i="1" s="1"/>
  <c r="T164" i="1"/>
  <c r="AN527" i="1"/>
  <c r="AL527" i="1" s="1"/>
  <c r="T527" i="1"/>
  <c r="AN109" i="1"/>
  <c r="AL109" i="1" s="1"/>
  <c r="AN225" i="1"/>
  <c r="AL225" i="1" s="1"/>
  <c r="AN194" i="1"/>
  <c r="AL194" i="1" s="1"/>
  <c r="AN586" i="1"/>
  <c r="AL586" i="1" s="1"/>
  <c r="AN116" i="1"/>
  <c r="AL116" i="1" s="1"/>
  <c r="AN648" i="1"/>
  <c r="AL648" i="1" s="1"/>
  <c r="AN160" i="1"/>
  <c r="AL160" i="1" s="1"/>
  <c r="AN782" i="1"/>
  <c r="AL782" i="1" s="1"/>
  <c r="AN150" i="1"/>
  <c r="AL150" i="1" s="1"/>
  <c r="AN228" i="1"/>
  <c r="AL228" i="1" s="1"/>
  <c r="AN482" i="1"/>
  <c r="AL482" i="1" s="1"/>
  <c r="AN616" i="1"/>
  <c r="AL616" i="1" s="1"/>
  <c r="AN602" i="1"/>
  <c r="AL602" i="1" s="1"/>
  <c r="AN803" i="1"/>
  <c r="AL803" i="1" s="1"/>
  <c r="AN652" i="1"/>
  <c r="AL652" i="1" s="1"/>
  <c r="AN892" i="1"/>
  <c r="AL892" i="1" s="1"/>
  <c r="AN360" i="1"/>
  <c r="AL360" i="1" s="1"/>
  <c r="AN842" i="1"/>
  <c r="AL842" i="1" s="1"/>
  <c r="AN804" i="1"/>
  <c r="AL804" i="1" s="1"/>
  <c r="AN427" i="1"/>
  <c r="AL427" i="1" s="1"/>
  <c r="AN184" i="1"/>
  <c r="AL184" i="1" s="1"/>
  <c r="AN548" i="1"/>
  <c r="AL548" i="1" s="1"/>
  <c r="AN214" i="1"/>
  <c r="AL214" i="1" s="1"/>
  <c r="AN315" i="1"/>
  <c r="AL315" i="1" s="1"/>
  <c r="AN775" i="1"/>
  <c r="AL775" i="1" s="1"/>
  <c r="AN490" i="1"/>
  <c r="AL490" i="1" s="1"/>
  <c r="AN758" i="1"/>
  <c r="AL758" i="1" s="1"/>
  <c r="AN105" i="1"/>
  <c r="AL105" i="1" s="1"/>
  <c r="AN540" i="1"/>
  <c r="AL540" i="1" s="1"/>
  <c r="AN147" i="1"/>
  <c r="AL147" i="1" s="1"/>
  <c r="AN532" i="1"/>
  <c r="AL532" i="1" s="1"/>
  <c r="AN874" i="1"/>
  <c r="AL874" i="1" s="1"/>
  <c r="AN375" i="1"/>
  <c r="AL375" i="1" s="1"/>
  <c r="AN366" i="1"/>
  <c r="AL366" i="1" s="1"/>
  <c r="AN262" i="1"/>
  <c r="AL262" i="1" s="1"/>
  <c r="AN395" i="1"/>
  <c r="AL395" i="1" s="1"/>
  <c r="AN256" i="1"/>
  <c r="AL256" i="1" s="1"/>
  <c r="AN386" i="1"/>
  <c r="AL386" i="1" s="1"/>
  <c r="AN296" i="1"/>
  <c r="AL296" i="1" s="1"/>
  <c r="AN796" i="1"/>
  <c r="AL796" i="1" s="1"/>
  <c r="AN647" i="1"/>
  <c r="AL647" i="1" s="1"/>
  <c r="AN377" i="1"/>
  <c r="AL377" i="1" s="1"/>
  <c r="BN28" i="1"/>
  <c r="BK28" i="1" s="1" a="1"/>
  <c r="BK28" i="1" s="1"/>
  <c r="AR28" i="1" s="1"/>
  <c r="AF28" i="1" s="1"/>
  <c r="AS28" i="1" a="1"/>
  <c r="AS28" i="1" s="1"/>
  <c r="AN640" i="1"/>
  <c r="AL640" i="1" s="1"/>
  <c r="AN546" i="1"/>
  <c r="AL546" i="1" s="1"/>
  <c r="AN1021" i="1"/>
  <c r="AL1021" i="1" s="1"/>
  <c r="AN397" i="1"/>
  <c r="AL397" i="1" s="1"/>
  <c r="AN945" i="1"/>
  <c r="AL945" i="1" s="1"/>
  <c r="AN614" i="1"/>
  <c r="AL614" i="1" s="1"/>
  <c r="AN401" i="1"/>
  <c r="AL401" i="1" s="1"/>
  <c r="AN53" i="1"/>
  <c r="AL53" i="1" s="1"/>
  <c r="AN759" i="1"/>
  <c r="AL759" i="1" s="1"/>
  <c r="AN43" i="1"/>
  <c r="AL43" i="1" s="1"/>
  <c r="BN265" i="1"/>
  <c r="BK265" i="1" s="1" a="1"/>
  <c r="BK265" i="1" s="1"/>
  <c r="AR265" i="1" s="1"/>
  <c r="AS265" i="1" a="1"/>
  <c r="AS265" i="1" s="1"/>
  <c r="AQ265" i="1" s="1"/>
  <c r="T265" i="1" s="1"/>
  <c r="AS149" i="1" a="1"/>
  <c r="AS149" i="1" s="1"/>
  <c r="AQ149" i="1" s="1"/>
  <c r="BN31" i="1"/>
  <c r="AS31" i="1" a="1"/>
  <c r="AS31" i="1" s="1"/>
  <c r="AQ31" i="1" s="1"/>
  <c r="T31" i="1" s="1"/>
  <c r="AN663" i="1"/>
  <c r="AL663" i="1" s="1"/>
  <c r="AN134" i="1"/>
  <c r="AL134" i="1" s="1"/>
  <c r="AN701" i="1"/>
  <c r="AL701" i="1" s="1"/>
  <c r="AN861" i="1"/>
  <c r="AL861" i="1" s="1"/>
  <c r="AN704" i="1"/>
  <c r="AL704" i="1" s="1"/>
  <c r="AN114" i="1"/>
  <c r="AL114" i="1" s="1"/>
  <c r="AN413" i="1"/>
  <c r="AL413" i="1" s="1"/>
  <c r="AN48" i="1"/>
  <c r="AL48" i="1" s="1"/>
  <c r="AN309" i="1"/>
  <c r="AL309" i="1" s="1"/>
  <c r="AN346" i="1"/>
  <c r="AL346" i="1" s="1"/>
  <c r="AN1013" i="1"/>
  <c r="AL1013" i="1" s="1"/>
  <c r="AN946" i="1"/>
  <c r="AL946" i="1" s="1"/>
  <c r="AN713" i="1"/>
  <c r="AL713" i="1" s="1"/>
  <c r="AN408" i="1"/>
  <c r="AL408" i="1" s="1"/>
  <c r="AN451" i="1"/>
  <c r="AL451" i="1" s="1"/>
  <c r="AN370" i="1"/>
  <c r="AL370" i="1" s="1"/>
  <c r="AN216" i="1"/>
  <c r="AL216" i="1" s="1"/>
  <c r="AN354" i="1"/>
  <c r="AL354" i="1" s="1"/>
  <c r="AN680" i="1"/>
  <c r="AL680" i="1" s="1"/>
  <c r="AN850" i="1"/>
  <c r="AL850" i="1" s="1"/>
  <c r="AN421" i="1"/>
  <c r="AL421" i="1" s="1"/>
  <c r="AN975" i="1"/>
  <c r="AL975" i="1" s="1"/>
  <c r="AN845" i="1"/>
  <c r="AL845" i="1" s="1"/>
  <c r="AN364" i="1"/>
  <c r="AL364" i="1" s="1"/>
  <c r="AN424" i="1"/>
  <c r="AL424" i="1" s="1"/>
  <c r="AN110" i="1"/>
  <c r="AL110" i="1" s="1"/>
  <c r="AN636" i="1"/>
  <c r="AL636" i="1" s="1"/>
  <c r="AN967" i="1"/>
  <c r="AL967" i="1" s="1"/>
  <c r="AN689" i="1"/>
  <c r="AL689" i="1" s="1"/>
  <c r="AN625" i="1"/>
  <c r="AL625" i="1" s="1"/>
  <c r="AN705" i="1"/>
  <c r="AL705" i="1" s="1"/>
  <c r="AN405" i="1"/>
  <c r="AL405" i="1" s="1"/>
  <c r="AN504" i="1"/>
  <c r="AL504" i="1" s="1"/>
  <c r="AN217" i="1"/>
  <c r="AL217" i="1" s="1"/>
  <c r="AN694" i="1"/>
  <c r="AL694" i="1" s="1"/>
  <c r="AN429" i="1"/>
  <c r="AL429" i="1" s="1"/>
  <c r="BN854" i="1"/>
  <c r="BK854" i="1" s="1" a="1"/>
  <c r="BK854" i="1" s="1"/>
  <c r="AR854" i="1" s="1"/>
  <c r="AF854" i="1" s="1"/>
  <c r="AS854" i="1" a="1"/>
  <c r="AS854" i="1" s="1"/>
  <c r="AQ854" i="1" s="1"/>
  <c r="T854" i="1" s="1"/>
  <c r="BN813" i="1"/>
  <c r="BK813" i="1" s="1" a="1"/>
  <c r="BK813" i="1" s="1"/>
  <c r="AR813" i="1" s="1"/>
  <c r="AF813" i="1" s="1"/>
  <c r="AS813" i="1" a="1"/>
  <c r="AS813" i="1" s="1"/>
  <c r="AQ813" i="1" s="1"/>
  <c r="BN815" i="1"/>
  <c r="BK815" i="1" s="1" a="1"/>
  <c r="BK815" i="1" s="1"/>
  <c r="AR815" i="1" s="1"/>
  <c r="AF815" i="1" s="1"/>
  <c r="AS815" i="1" a="1"/>
  <c r="AS815" i="1" s="1"/>
  <c r="AQ815" i="1" s="1"/>
  <c r="AN87" i="1"/>
  <c r="AL87" i="1" s="1"/>
  <c r="AS962" i="1" a="1"/>
  <c r="AS962" i="1" s="1"/>
  <c r="AQ962" i="1" s="1"/>
  <c r="T962" i="1" s="1"/>
  <c r="BN962" i="1"/>
  <c r="BK962" i="1" s="1" a="1"/>
  <c r="BK962" i="1" s="1"/>
  <c r="AR962" i="1" s="1"/>
  <c r="AF962" i="1" s="1"/>
  <c r="AN276" i="1"/>
  <c r="AL276" i="1" s="1"/>
  <c r="AN86" i="1"/>
  <c r="AL86" i="1" s="1"/>
  <c r="AN221" i="1"/>
  <c r="AL221" i="1" s="1"/>
  <c r="AN601" i="1"/>
  <c r="AL601" i="1" s="1"/>
  <c r="AN41" i="1"/>
  <c r="AL41" i="1" s="1"/>
  <c r="AN317" i="1"/>
  <c r="AL317" i="1" s="1"/>
  <c r="AN961" i="1"/>
  <c r="AL961" i="1" s="1"/>
  <c r="AN595" i="1"/>
  <c r="AL595" i="1" s="1"/>
  <c r="AN249" i="1"/>
  <c r="AL249" i="1" s="1"/>
  <c r="AN908" i="1"/>
  <c r="AL908" i="1" s="1"/>
  <c r="AN49" i="1"/>
  <c r="AL49" i="1" s="1"/>
  <c r="AN203" i="1"/>
  <c r="AL203" i="1" s="1"/>
  <c r="AN568" i="1"/>
  <c r="AL568" i="1" s="1"/>
  <c r="AN270" i="1"/>
  <c r="AL270" i="1" s="1"/>
  <c r="AN215" i="1"/>
  <c r="AL215" i="1" s="1"/>
  <c r="AN138" i="1"/>
  <c r="AL138" i="1" s="1"/>
  <c r="AN676" i="1"/>
  <c r="AL676" i="1" s="1"/>
  <c r="AN226" i="1"/>
  <c r="AL226" i="1" s="1"/>
  <c r="AN144" i="1"/>
  <c r="AL144" i="1" s="1"/>
  <c r="AN32" i="1"/>
  <c r="AL32" i="1" s="1"/>
  <c r="AN738" i="1"/>
  <c r="AL738" i="1" s="1"/>
  <c r="AN469" i="1"/>
  <c r="AL469" i="1" s="1"/>
  <c r="AN774" i="1"/>
  <c r="AL774" i="1" s="1"/>
  <c r="AN571" i="1"/>
  <c r="AL571" i="1" s="1"/>
  <c r="BN878" i="1"/>
  <c r="BK878" i="1" s="1" a="1"/>
  <c r="BK878" i="1" s="1"/>
  <c r="AR878" i="1" s="1"/>
  <c r="AF878" i="1" s="1"/>
  <c r="AS878" i="1" a="1"/>
  <c r="AS878" i="1" s="1"/>
  <c r="AQ878" i="1" s="1"/>
  <c r="T878" i="1" s="1"/>
  <c r="BN724" i="1"/>
  <c r="BK724" i="1" s="1" a="1"/>
  <c r="BK724" i="1" s="1"/>
  <c r="AR724" i="1" s="1"/>
  <c r="AF724" i="1" s="1"/>
  <c r="AS724" i="1" a="1"/>
  <c r="AS724" i="1" s="1"/>
  <c r="AQ724" i="1" s="1"/>
  <c r="T724" i="1" s="1"/>
  <c r="BN949" i="1"/>
  <c r="BK949" i="1" s="1" a="1"/>
  <c r="BK949" i="1" s="1"/>
  <c r="AR949" i="1" s="1"/>
  <c r="AF949" i="1" s="1"/>
  <c r="AS949" i="1" a="1"/>
  <c r="AS949" i="1" s="1"/>
  <c r="AQ949" i="1" s="1"/>
  <c r="T949" i="1" s="1"/>
  <c r="BN789" i="1"/>
  <c r="BK789" i="1" s="1" a="1"/>
  <c r="BK789" i="1" s="1"/>
  <c r="AR789" i="1" s="1"/>
  <c r="AF789" i="1" s="1"/>
  <c r="AS789" i="1" a="1"/>
  <c r="AS789" i="1" s="1"/>
  <c r="AQ789" i="1" s="1"/>
  <c r="T789" i="1" s="1"/>
  <c r="BN27" i="1"/>
  <c r="BK27" i="1" s="1" a="1"/>
  <c r="BK27" i="1" s="1"/>
  <c r="AR27" i="1" s="1"/>
  <c r="AF27" i="1" s="1"/>
  <c r="AS27" i="1" a="1"/>
  <c r="AS27" i="1" s="1"/>
  <c r="AQ27" i="1" s="1"/>
  <c r="AN681" i="1"/>
  <c r="AL681" i="1" s="1"/>
  <c r="AN853" i="1"/>
  <c r="AL853" i="1" s="1"/>
  <c r="AN197" i="1"/>
  <c r="AL197" i="1" s="1"/>
  <c r="AN649" i="1"/>
  <c r="AL649" i="1" s="1"/>
  <c r="AN437" i="1"/>
  <c r="AL437" i="1" s="1"/>
  <c r="AN234" i="1"/>
  <c r="AL234" i="1" s="1"/>
  <c r="AN714" i="1"/>
  <c r="AL714" i="1" s="1"/>
  <c r="AN685" i="1"/>
  <c r="AL685" i="1" s="1"/>
  <c r="AN466" i="1"/>
  <c r="AL466" i="1" s="1"/>
  <c r="AN84" i="1"/>
  <c r="AL84" i="1" s="1"/>
  <c r="AN99" i="1"/>
  <c r="AL99" i="1" s="1"/>
  <c r="AN530" i="1"/>
  <c r="AL530" i="1" s="1"/>
  <c r="AN288" i="1"/>
  <c r="AL288" i="1" s="1"/>
  <c r="AN537" i="1"/>
  <c r="AL537" i="1" s="1"/>
  <c r="AN121" i="1"/>
  <c r="AL121" i="1" s="1"/>
  <c r="AN981" i="1"/>
  <c r="AL981" i="1" s="1"/>
  <c r="AN777" i="1"/>
  <c r="AL777" i="1" s="1"/>
  <c r="AN108" i="1"/>
  <c r="AL108" i="1" s="1"/>
  <c r="AN338" i="1"/>
  <c r="AL338" i="1" s="1"/>
  <c r="AN756" i="1"/>
  <c r="AL756" i="1" s="1"/>
  <c r="AN337" i="1"/>
  <c r="AL337" i="1" s="1"/>
  <c r="AN816" i="1"/>
  <c r="AL816" i="1" s="1"/>
  <c r="AN765" i="1"/>
  <c r="AL765" i="1" s="1"/>
  <c r="AN485" i="1"/>
  <c r="AL485" i="1" s="1"/>
  <c r="AN170" i="1"/>
  <c r="AL170" i="1" s="1"/>
  <c r="AN60" i="1"/>
  <c r="AL60" i="1" s="1"/>
  <c r="AN382" i="1"/>
  <c r="AL382" i="1" s="1"/>
  <c r="AN780" i="1"/>
  <c r="AL780" i="1" s="1"/>
  <c r="AN323" i="1"/>
  <c r="AL323" i="1" s="1"/>
  <c r="AN535" i="1"/>
  <c r="AL535" i="1" s="1"/>
  <c r="AS287" i="1" a="1"/>
  <c r="AS287" i="1" s="1"/>
  <c r="AQ287" i="1" s="1"/>
  <c r="T287" i="1" s="1"/>
  <c r="BN287" i="1"/>
  <c r="BK287" i="1" s="1" a="1"/>
  <c r="BK287" i="1" s="1"/>
  <c r="AR287" i="1" s="1"/>
  <c r="AF287" i="1" s="1"/>
  <c r="BN145" i="1"/>
  <c r="BK145" i="1" s="1" a="1"/>
  <c r="BK145" i="1" s="1"/>
  <c r="AR145" i="1" s="1"/>
  <c r="AF145" i="1" s="1"/>
  <c r="AS145" i="1" a="1"/>
  <c r="AS145" i="1" s="1"/>
  <c r="AQ145" i="1" s="1"/>
  <c r="T145" i="1" s="1"/>
  <c r="BN29" i="1"/>
  <c r="AS29" i="1" a="1"/>
  <c r="AS29" i="1" s="1"/>
  <c r="AQ29" i="1" s="1"/>
  <c r="T29" i="1" s="1"/>
  <c r="BN507" i="1"/>
  <c r="BK507" i="1" s="1" a="1"/>
  <c r="BK507" i="1" s="1"/>
  <c r="AR507" i="1" s="1"/>
  <c r="AF507" i="1" s="1"/>
  <c r="AS507" i="1" a="1"/>
  <c r="AS507" i="1" s="1"/>
  <c r="AQ507" i="1" s="1"/>
  <c r="T507" i="1" s="1"/>
  <c r="AN735" i="1"/>
  <c r="AL735" i="1" s="1"/>
  <c r="BK404" i="1" a="1"/>
  <c r="BK404" i="1" s="1"/>
  <c r="AR404" i="1" s="1"/>
  <c r="AS30" i="1" a="1"/>
  <c r="AS30" i="1" s="1"/>
  <c r="AQ30" i="1" s="1"/>
  <c r="T30" i="1" s="1"/>
  <c r="BN30" i="1"/>
  <c r="AN493" i="1"/>
  <c r="AL493" i="1" s="1"/>
  <c r="AN238" i="1"/>
  <c r="AL238" i="1" s="1"/>
  <c r="AN721" i="1"/>
  <c r="AL721" i="1" s="1"/>
  <c r="AN519" i="1"/>
  <c r="AL519" i="1" s="1"/>
  <c r="AN710" i="1"/>
  <c r="AL710" i="1" s="1"/>
  <c r="AN390" i="1"/>
  <c r="AL390" i="1" s="1"/>
  <c r="AN622" i="1"/>
  <c r="AL622" i="1" s="1"/>
  <c r="AN380" i="1"/>
  <c r="AL380" i="1" s="1"/>
  <c r="AN416" i="1"/>
  <c r="AL416" i="1" s="1"/>
  <c r="AN698" i="1"/>
  <c r="AL698" i="1" s="1"/>
  <c r="AN733" i="1"/>
  <c r="AL733" i="1" s="1"/>
  <c r="AN741" i="1"/>
  <c r="AL741" i="1" s="1"/>
  <c r="AN657" i="1"/>
  <c r="AL657" i="1" s="1"/>
  <c r="AN748" i="1"/>
  <c r="AL748" i="1" s="1"/>
  <c r="AN450" i="1"/>
  <c r="AL450" i="1" s="1"/>
  <c r="AN959" i="1"/>
  <c r="AL959" i="1" s="1"/>
  <c r="AN608" i="1"/>
  <c r="AL608" i="1" s="1"/>
  <c r="AN336" i="1"/>
  <c r="AL336" i="1" s="1"/>
  <c r="AN107" i="1"/>
  <c r="AL107" i="1" s="1"/>
  <c r="AN554" i="1"/>
  <c r="AL554" i="1" s="1"/>
  <c r="AN403" i="1"/>
  <c r="AL403" i="1" s="1"/>
  <c r="AN991" i="1"/>
  <c r="AL991" i="1" s="1"/>
  <c r="AN737" i="1"/>
  <c r="AL737" i="1" s="1"/>
  <c r="AN672" i="1"/>
  <c r="AL672" i="1" s="1"/>
  <c r="AN168" i="1"/>
  <c r="AL168" i="1" s="1"/>
  <c r="AN965" i="1"/>
  <c r="AL965" i="1" s="1"/>
  <c r="AN579" i="1"/>
  <c r="AL579" i="1" s="1"/>
  <c r="AN628" i="1"/>
  <c r="AL628" i="1" s="1"/>
  <c r="AN372" i="1"/>
  <c r="AL372" i="1" s="1"/>
  <c r="AN302" i="1"/>
  <c r="AL302" i="1" s="1"/>
  <c r="AN671" i="1"/>
  <c r="AL671" i="1" s="1"/>
  <c r="AN125" i="1"/>
  <c r="AL125" i="1" s="1"/>
  <c r="AN843" i="1"/>
  <c r="AL843" i="1" s="1"/>
  <c r="AN384" i="1"/>
  <c r="AL384" i="1" s="1"/>
  <c r="AN757" i="1"/>
  <c r="AL757" i="1" s="1"/>
  <c r="BN520" i="1"/>
  <c r="BK520" i="1" s="1" a="1"/>
  <c r="BK520" i="1" s="1"/>
  <c r="AR520" i="1" s="1"/>
  <c r="AF520" i="1" s="1"/>
  <c r="AS520" i="1" a="1"/>
  <c r="AS520" i="1" s="1"/>
  <c r="AQ520" i="1" s="1"/>
  <c r="T520" i="1" s="1"/>
  <c r="BN976" i="1"/>
  <c r="BK976" i="1" s="1" a="1"/>
  <c r="BK976" i="1" s="1"/>
  <c r="AR976" i="1" s="1"/>
  <c r="AF976" i="1" s="1"/>
  <c r="AS976" i="1" a="1"/>
  <c r="AS976" i="1" s="1"/>
  <c r="AQ976" i="1" s="1"/>
  <c r="T976" i="1" s="1"/>
  <c r="AS297" i="1" a="1"/>
  <c r="AS297" i="1" s="1"/>
  <c r="AQ297" i="1" s="1"/>
  <c r="BN786" i="1"/>
  <c r="BK786" i="1" s="1" a="1"/>
  <c r="BK786" i="1" s="1"/>
  <c r="AR786" i="1" s="1"/>
  <c r="AS786" i="1" a="1"/>
  <c r="AS786" i="1" s="1"/>
  <c r="AQ786" i="1" s="1"/>
  <c r="T786" i="1" s="1"/>
  <c r="BN24" i="1"/>
  <c r="BK24" i="1" s="1" a="1"/>
  <c r="BK24" i="1" s="1"/>
  <c r="AR24" i="1" s="1"/>
  <c r="AF24" i="1" s="1"/>
  <c r="AS24" i="1" a="1"/>
  <c r="AS24" i="1" s="1"/>
  <c r="AQ24" i="1" s="1"/>
  <c r="AS495" i="1" a="1"/>
  <c r="AS495" i="1" s="1"/>
  <c r="AQ495" i="1" s="1"/>
  <c r="T495" i="1" s="1"/>
  <c r="BN495" i="1"/>
  <c r="BK495" i="1" s="1" a="1"/>
  <c r="BK495" i="1" s="1"/>
  <c r="AR495" i="1" s="1"/>
  <c r="AF495" i="1" s="1"/>
  <c r="AS805" i="1" a="1"/>
  <c r="AS805" i="1" s="1"/>
  <c r="AQ805" i="1" s="1"/>
  <c r="T805" i="1" s="1"/>
  <c r="BN805" i="1"/>
  <c r="BK805" i="1" s="1" a="1"/>
  <c r="BK805" i="1" s="1"/>
  <c r="AR805" i="1" s="1"/>
  <c r="AF805" i="1" s="1"/>
  <c r="BN658" i="1"/>
  <c r="BK658" i="1" s="1" a="1"/>
  <c r="BK658" i="1" s="1"/>
  <c r="AR658" i="1" s="1"/>
  <c r="AF658" i="1" s="1"/>
  <c r="AS658" i="1" a="1"/>
  <c r="AS658" i="1" s="1"/>
  <c r="AQ658" i="1" s="1"/>
  <c r="T658" i="1" s="1"/>
  <c r="BK21" i="1" a="1"/>
  <c r="BK21" i="1" s="1"/>
  <c r="AS21" i="1" a="1"/>
  <c r="AS21" i="1" s="1"/>
  <c r="J22" i="1" a="1"/>
  <c r="J22" i="1" s="1"/>
  <c r="AN21" i="1" a="1"/>
  <c r="AN21" i="1" s="1"/>
  <c r="BY21" i="1" a="1"/>
  <c r="BY21" i="1" s="1"/>
  <c r="CC21" i="1" a="1"/>
  <c r="CC21" i="1" s="1"/>
  <c r="AO20" i="1" a="1"/>
  <c r="AO20" i="1" s="1"/>
  <c r="AN230" i="1"/>
  <c r="AL230" i="1" s="1"/>
  <c r="AN211" i="1"/>
  <c r="AL211" i="1" s="1"/>
  <c r="AN95" i="1"/>
  <c r="AL95" i="1" s="1"/>
  <c r="AN570" i="1"/>
  <c r="AL570" i="1" s="1"/>
  <c r="AS979" i="1" a="1"/>
  <c r="AS979" i="1" s="1"/>
  <c r="AQ979" i="1" s="1"/>
  <c r="T979" i="1" s="1"/>
  <c r="BN979" i="1"/>
  <c r="BK979" i="1" s="1" a="1"/>
  <c r="BK979" i="1" s="1"/>
  <c r="AR979" i="1" s="1"/>
  <c r="AF979" i="1" s="1"/>
  <c r="BN282" i="1"/>
  <c r="BK282" i="1" s="1" a="1"/>
  <c r="BK282" i="1" s="1"/>
  <c r="AR282" i="1" s="1"/>
  <c r="AF282" i="1" s="1"/>
  <c r="AS282" i="1" a="1"/>
  <c r="AS282" i="1" s="1"/>
  <c r="AQ282" i="1" s="1"/>
  <c r="T282" i="1" s="1"/>
  <c r="BN760" i="1"/>
  <c r="BK760" i="1" s="1" a="1"/>
  <c r="BK760" i="1" s="1"/>
  <c r="AR760" i="1" s="1"/>
  <c r="AF760" i="1" s="1"/>
  <c r="AS760" i="1" a="1"/>
  <c r="AS760" i="1" s="1"/>
  <c r="AQ760" i="1" s="1"/>
  <c r="T760" i="1" s="1"/>
  <c r="AN308" i="1"/>
  <c r="AL308" i="1" s="1"/>
  <c r="AN64" i="1"/>
  <c r="AL64" i="1" s="1"/>
  <c r="AN547" i="1"/>
  <c r="AL547" i="1" s="1"/>
  <c r="BN154" i="1"/>
  <c r="BK154" i="1" s="1" a="1"/>
  <c r="BK154" i="1" s="1"/>
  <c r="AR154" i="1" s="1"/>
  <c r="AF154" i="1" s="1"/>
  <c r="AS154" i="1" a="1"/>
  <c r="AS154" i="1" s="1"/>
  <c r="AQ154" i="1" s="1"/>
  <c r="T154" i="1" s="1"/>
  <c r="AN1003" i="1"/>
  <c r="AL1003" i="1" s="1"/>
  <c r="AN367" i="1"/>
  <c r="AL367" i="1" s="1"/>
  <c r="AN187" i="1"/>
  <c r="AL187" i="1" s="1"/>
  <c r="AN711" i="1"/>
  <c r="AL711" i="1" s="1"/>
  <c r="AN697" i="1"/>
  <c r="AL697" i="1" s="1"/>
  <c r="AN654" i="1"/>
  <c r="AL654" i="1" s="1"/>
  <c r="AS123" i="1" a="1"/>
  <c r="AS123" i="1" s="1"/>
  <c r="AQ123" i="1" s="1"/>
  <c r="T123" i="1" s="1"/>
  <c r="BN123" i="1"/>
  <c r="BK123" i="1" s="1" a="1"/>
  <c r="BK123" i="1" s="1"/>
  <c r="AR123" i="1" s="1"/>
  <c r="AF123" i="1" s="1"/>
  <c r="BN727" i="1"/>
  <c r="BK727" i="1" s="1" a="1"/>
  <c r="BK727" i="1" s="1"/>
  <c r="AR727" i="1" s="1"/>
  <c r="AF727" i="1" s="1"/>
  <c r="AS727" i="1" a="1"/>
  <c r="AS727" i="1" s="1"/>
  <c r="AQ727" i="1" s="1"/>
  <c r="T727" i="1" s="1"/>
  <c r="AN301" i="1"/>
  <c r="AL301" i="1" s="1"/>
  <c r="BN321" i="1"/>
  <c r="BK321" i="1" s="1" a="1"/>
  <c r="BK321" i="1" s="1"/>
  <c r="AR321" i="1" s="1"/>
  <c r="AF321" i="1" s="1"/>
  <c r="AS321" i="1" a="1"/>
  <c r="AS321" i="1" s="1"/>
  <c r="AQ321" i="1" s="1"/>
  <c r="T321" i="1" s="1"/>
  <c r="AN407" i="1"/>
  <c r="AL407" i="1" s="1"/>
  <c r="AN719" i="1"/>
  <c r="AL719" i="1" s="1"/>
  <c r="AN209" i="1"/>
  <c r="AL209" i="1" s="1"/>
  <c r="AN596" i="1"/>
  <c r="AL596" i="1" s="1"/>
  <c r="AN524" i="1"/>
  <c r="AL524" i="1" s="1"/>
  <c r="AN200" i="1"/>
  <c r="AL200" i="1" s="1"/>
  <c r="AN536" i="1"/>
  <c r="AL536" i="1" s="1"/>
  <c r="AN192" i="1"/>
  <c r="AL192" i="1" s="1"/>
  <c r="AN206" i="1"/>
  <c r="AL206" i="1" s="1"/>
  <c r="AN785" i="1"/>
  <c r="AL785" i="1" s="1"/>
  <c r="AN250" i="1"/>
  <c r="AL250" i="1" s="1"/>
  <c r="AN52" i="1"/>
  <c r="AL52" i="1" s="1"/>
  <c r="AN277" i="1"/>
  <c r="AL277" i="1" s="1"/>
  <c r="AS373" i="1" a="1"/>
  <c r="AS373" i="1" s="1"/>
  <c r="AQ373" i="1" s="1"/>
  <c r="BN373" i="1"/>
  <c r="BK373" i="1" s="1" a="1"/>
  <c r="BK373" i="1" s="1"/>
  <c r="AR373" i="1" s="1"/>
  <c r="AF373" i="1" s="1"/>
  <c r="BN574" i="1"/>
  <c r="BK574" i="1" s="1" a="1"/>
  <c r="BK574" i="1" s="1"/>
  <c r="AR574" i="1" s="1"/>
  <c r="AF574" i="1" s="1"/>
  <c r="AS574" i="1" a="1"/>
  <c r="AS574" i="1" s="1"/>
  <c r="AQ574" i="1" s="1"/>
  <c r="T574" i="1" s="1"/>
  <c r="AN142" i="1"/>
  <c r="AL142" i="1" s="1"/>
  <c r="AN419" i="1"/>
  <c r="AL419" i="1" s="1"/>
  <c r="AN241" i="1"/>
  <c r="AL241" i="1" s="1"/>
  <c r="BN104" i="1"/>
  <c r="BK104" i="1" s="1" a="1"/>
  <c r="BK104" i="1" s="1"/>
  <c r="AR104" i="1" s="1"/>
  <c r="AF104" i="1" s="1"/>
  <c r="AS104" i="1" a="1"/>
  <c r="AS104" i="1" s="1"/>
  <c r="AQ104" i="1" s="1"/>
  <c r="T104" i="1" s="1"/>
  <c r="BN94" i="1"/>
  <c r="BK94" i="1" s="1" a="1"/>
  <c r="BK94" i="1" s="1"/>
  <c r="AR94" i="1" s="1"/>
  <c r="AF94" i="1" s="1"/>
  <c r="AS94" i="1" a="1"/>
  <c r="AS94" i="1" s="1"/>
  <c r="AQ94" i="1" s="1"/>
  <c r="AN957" i="1"/>
  <c r="AL957" i="1" s="1"/>
  <c r="AN615" i="1"/>
  <c r="AL615" i="1" s="1"/>
  <c r="AN623" i="1"/>
  <c r="AL623" i="1" s="1"/>
  <c r="AN630" i="1"/>
  <c r="AL630" i="1" s="1"/>
  <c r="BN38" i="1"/>
  <c r="BK38" i="1" s="1" a="1"/>
  <c r="BK38" i="1" s="1"/>
  <c r="AR38" i="1" s="1"/>
  <c r="AF38" i="1" s="1"/>
  <c r="AS38" i="1" a="1"/>
  <c r="AS38" i="1" s="1"/>
  <c r="AQ38" i="1" s="1"/>
  <c r="T38" i="1" s="1"/>
  <c r="BN295" i="1"/>
  <c r="BK295" i="1" s="1" a="1"/>
  <c r="BK295" i="1" s="1"/>
  <c r="AR295" i="1" s="1"/>
  <c r="AF295" i="1" s="1"/>
  <c r="AS295" i="1" a="1"/>
  <c r="AS295" i="1" s="1"/>
  <c r="AQ295" i="1" s="1"/>
  <c r="AN174" i="1"/>
  <c r="AL174" i="1" s="1"/>
  <c r="AS963" i="1" a="1"/>
  <c r="AS963" i="1" s="1"/>
  <c r="AQ963" i="1" s="1"/>
  <c r="T963" i="1" s="1"/>
  <c r="BN963" i="1"/>
  <c r="BK963" i="1" s="1" a="1"/>
  <c r="BK963" i="1" s="1"/>
  <c r="AR963" i="1" s="1"/>
  <c r="AF963" i="1" s="1"/>
  <c r="AS646" i="1" a="1"/>
  <c r="AS646" i="1" s="1"/>
  <c r="AQ646" i="1" s="1"/>
  <c r="T646" i="1" s="1"/>
  <c r="BN646" i="1"/>
  <c r="BK646" i="1" s="1" a="1"/>
  <c r="BK646" i="1" s="1"/>
  <c r="AR646" i="1" s="1"/>
  <c r="AF646" i="1" s="1"/>
  <c r="BN1023" i="1"/>
  <c r="BK1023" i="1" s="1" a="1"/>
  <c r="BK1023" i="1" s="1"/>
  <c r="AR1023" i="1" s="1"/>
  <c r="AF1023" i="1" s="1"/>
  <c r="AS1023" i="1" a="1"/>
  <c r="AS1023" i="1" s="1"/>
  <c r="AQ1023" i="1" s="1"/>
  <c r="T1023" i="1" s="1"/>
  <c r="AS987" i="1" a="1"/>
  <c r="AS987" i="1" s="1"/>
  <c r="AQ987" i="1" s="1"/>
  <c r="BN987" i="1"/>
  <c r="BK987" i="1" s="1" a="1"/>
  <c r="BK987" i="1" s="1"/>
  <c r="AR987" i="1" s="1"/>
  <c r="AF987" i="1" s="1"/>
  <c r="AN399" i="1"/>
  <c r="AL399" i="1" s="1"/>
  <c r="AN61" i="1"/>
  <c r="AL61" i="1" s="1"/>
  <c r="AN448" i="1"/>
  <c r="AL448" i="1" s="1"/>
  <c r="AN78" i="1"/>
  <c r="AL78" i="1" s="1"/>
  <c r="AN411" i="1"/>
  <c r="AL411" i="1" s="1"/>
  <c r="BN934" i="1"/>
  <c r="BK934" i="1" s="1" a="1"/>
  <c r="BK934" i="1" s="1"/>
  <c r="AR934" i="1" s="1"/>
  <c r="AF934" i="1" s="1"/>
  <c r="AS934" i="1" a="1"/>
  <c r="AS934" i="1" s="1"/>
  <c r="AQ934" i="1" s="1"/>
  <c r="AN582" i="1"/>
  <c r="AL582" i="1" s="1"/>
  <c r="AN294" i="1"/>
  <c r="AL294" i="1" s="1"/>
  <c r="BN80" i="1"/>
  <c r="BK80" i="1" s="1" a="1"/>
  <c r="BK80" i="1" s="1"/>
  <c r="AR80" i="1" s="1"/>
  <c r="AF80" i="1" s="1"/>
  <c r="AS80" i="1" a="1"/>
  <c r="AS80" i="1" s="1"/>
  <c r="AQ80" i="1" s="1"/>
  <c r="T80" i="1" s="1"/>
  <c r="AN101" i="1"/>
  <c r="AL101" i="1" s="1"/>
  <c r="AN677" i="1"/>
  <c r="AL677" i="1" s="1"/>
  <c r="AS995" i="1" a="1"/>
  <c r="AS995" i="1" s="1"/>
  <c r="AQ995" i="1" s="1"/>
  <c r="T995" i="1" s="1"/>
  <c r="BN995" i="1"/>
  <c r="BK995" i="1" s="1" a="1"/>
  <c r="BK995" i="1" s="1"/>
  <c r="AR995" i="1" s="1"/>
  <c r="AF995" i="1" s="1"/>
  <c r="BN494" i="1"/>
  <c r="BK494" i="1" s="1" a="1"/>
  <c r="BK494" i="1" s="1"/>
  <c r="AR494" i="1" s="1"/>
  <c r="AF494" i="1" s="1"/>
  <c r="AS494" i="1" a="1"/>
  <c r="AS494" i="1" s="1"/>
  <c r="AQ494" i="1" s="1"/>
  <c r="T494" i="1" s="1"/>
  <c r="BN454" i="1"/>
  <c r="BK454" i="1" s="1" a="1"/>
  <c r="BK454" i="1" s="1"/>
  <c r="AR454" i="1" s="1"/>
  <c r="AF454" i="1" s="1"/>
  <c r="AS454" i="1" a="1"/>
  <c r="AS454" i="1" s="1"/>
  <c r="AQ454" i="1" s="1"/>
  <c r="T454" i="1" s="1"/>
  <c r="BN922" i="1"/>
  <c r="BK922" i="1" s="1" a="1"/>
  <c r="BK922" i="1" s="1"/>
  <c r="AR922" i="1" s="1"/>
  <c r="AF922" i="1" s="1"/>
  <c r="AS922" i="1" a="1"/>
  <c r="AS922" i="1" s="1"/>
  <c r="AQ922" i="1" s="1"/>
  <c r="T922" i="1" s="1"/>
  <c r="BN920" i="1"/>
  <c r="BK920" i="1" s="1" a="1"/>
  <c r="BK920" i="1" s="1"/>
  <c r="AR920" i="1" s="1"/>
  <c r="AF920" i="1" s="1"/>
  <c r="AS920" i="1" a="1"/>
  <c r="AS920" i="1" s="1"/>
  <c r="AQ920" i="1" s="1"/>
  <c r="BN311" i="1"/>
  <c r="BK311" i="1" s="1" a="1"/>
  <c r="BK311" i="1" s="1"/>
  <c r="AR311" i="1" s="1"/>
  <c r="AF311" i="1" s="1"/>
  <c r="AS311" i="1" a="1"/>
  <c r="AS311" i="1" s="1"/>
  <c r="AQ311" i="1" s="1"/>
  <c r="T311" i="1" s="1"/>
  <c r="BN928" i="1"/>
  <c r="BK928" i="1" s="1" a="1"/>
  <c r="BK928" i="1" s="1"/>
  <c r="AR928" i="1" s="1"/>
  <c r="AF928" i="1" s="1"/>
  <c r="AS928" i="1" a="1"/>
  <c r="AS928" i="1" s="1"/>
  <c r="AQ928" i="1" s="1"/>
  <c r="T928" i="1" s="1"/>
  <c r="BN720" i="1"/>
  <c r="BK720" i="1" s="1" a="1"/>
  <c r="BK720" i="1" s="1"/>
  <c r="AR720" i="1" s="1"/>
  <c r="AF720" i="1" s="1"/>
  <c r="AS720" i="1" a="1"/>
  <c r="AS720" i="1" s="1"/>
  <c r="AQ720" i="1" s="1"/>
  <c r="T720" i="1" s="1"/>
  <c r="BN298" i="1"/>
  <c r="BK298" i="1" s="1" a="1"/>
  <c r="BK298" i="1" s="1"/>
  <c r="AR298" i="1" s="1"/>
  <c r="AF298" i="1" s="1"/>
  <c r="AS298" i="1" a="1"/>
  <c r="AS298" i="1" s="1"/>
  <c r="AQ298" i="1" s="1"/>
  <c r="BN163" i="1"/>
  <c r="BK163" i="1" s="1" a="1"/>
  <c r="BK163" i="1" s="1"/>
  <c r="AR163" i="1" s="1"/>
  <c r="AF163" i="1" s="1"/>
  <c r="AS163" i="1" a="1"/>
  <c r="AS163" i="1" s="1"/>
  <c r="AQ163" i="1" s="1"/>
  <c r="T163" i="1" s="1"/>
  <c r="BN1005" i="1"/>
  <c r="BK1005" i="1" s="1" a="1"/>
  <c r="BK1005" i="1" s="1"/>
  <c r="AR1005" i="1" s="1"/>
  <c r="AF1005" i="1" s="1"/>
  <c r="AS1005" i="1" a="1"/>
  <c r="AS1005" i="1" s="1"/>
  <c r="AQ1005" i="1" s="1"/>
  <c r="T1005" i="1" s="1"/>
  <c r="BN171" i="1"/>
  <c r="BK171" i="1" s="1" a="1"/>
  <c r="BK171" i="1" s="1"/>
  <c r="AR171" i="1" s="1"/>
  <c r="AF171" i="1" s="1"/>
  <c r="AS171" i="1" a="1"/>
  <c r="AS171" i="1" s="1"/>
  <c r="AQ171" i="1" s="1"/>
  <c r="T171" i="1" s="1"/>
  <c r="BN213" i="1"/>
  <c r="BK213" i="1" s="1" a="1"/>
  <c r="BK213" i="1" s="1"/>
  <c r="AR213" i="1" s="1"/>
  <c r="AF213" i="1" s="1"/>
  <c r="AS213" i="1" a="1"/>
  <c r="AS213" i="1" s="1"/>
  <c r="AQ213" i="1" s="1"/>
  <c r="T213" i="1" s="1"/>
  <c r="BN278" i="1"/>
  <c r="BK278" i="1" s="1" a="1"/>
  <c r="BK278" i="1" s="1"/>
  <c r="AR278" i="1" s="1"/>
  <c r="AF278" i="1" s="1"/>
  <c r="AS278" i="1" a="1"/>
  <c r="AS278" i="1" s="1"/>
  <c r="AQ278" i="1" s="1"/>
  <c r="T278" i="1" s="1"/>
  <c r="BN936" i="1"/>
  <c r="BK936" i="1" s="1" a="1"/>
  <c r="BK936" i="1" s="1"/>
  <c r="AR936" i="1" s="1"/>
  <c r="AF936" i="1" s="1"/>
  <c r="AS936" i="1" a="1"/>
  <c r="AS936" i="1" s="1"/>
  <c r="AQ936" i="1" s="1"/>
  <c r="T936" i="1" s="1"/>
  <c r="BN886" i="1"/>
  <c r="BK886" i="1" s="1" a="1"/>
  <c r="BK886" i="1" s="1"/>
  <c r="AR886" i="1" s="1"/>
  <c r="AF886" i="1" s="1"/>
  <c r="AS886" i="1" a="1"/>
  <c r="AS886" i="1" s="1"/>
  <c r="AQ886" i="1" s="1"/>
  <c r="T886" i="1" s="1"/>
  <c r="BN904" i="1"/>
  <c r="BK904" i="1" s="1" a="1"/>
  <c r="BK904" i="1" s="1"/>
  <c r="AR904" i="1" s="1"/>
  <c r="AF904" i="1" s="1"/>
  <c r="AS904" i="1" a="1"/>
  <c r="AS904" i="1" s="1"/>
  <c r="AQ904" i="1" s="1"/>
  <c r="T904" i="1" s="1"/>
  <c r="AS189" i="1" a="1"/>
  <c r="AS189" i="1" s="1"/>
  <c r="AQ189" i="1" s="1"/>
  <c r="T189" i="1" s="1"/>
  <c r="BN189" i="1"/>
  <c r="BK189" i="1" s="1" a="1"/>
  <c r="BK189" i="1" s="1"/>
  <c r="AR189" i="1" s="1"/>
  <c r="AF189" i="1" s="1"/>
  <c r="BN863" i="1"/>
  <c r="BK863" i="1" s="1" a="1"/>
  <c r="BK863" i="1" s="1"/>
  <c r="AR863" i="1" s="1"/>
  <c r="AF863" i="1" s="1"/>
  <c r="AS863" i="1" a="1"/>
  <c r="AS863" i="1" s="1"/>
  <c r="AQ863" i="1" s="1"/>
  <c r="T863" i="1" s="1"/>
  <c r="BN1001" i="1"/>
  <c r="BK1001" i="1" s="1" a="1"/>
  <c r="BK1001" i="1" s="1"/>
  <c r="AR1001" i="1" s="1"/>
  <c r="AF1001" i="1" s="1"/>
  <c r="AS1001" i="1" a="1"/>
  <c r="AS1001" i="1" s="1"/>
  <c r="AQ1001" i="1" s="1"/>
  <c r="T1001" i="1" s="1"/>
  <c r="BN860" i="1"/>
  <c r="BK860" i="1" s="1" a="1"/>
  <c r="BK860" i="1" s="1"/>
  <c r="AR860" i="1" s="1"/>
  <c r="AF860" i="1" s="1"/>
  <c r="AS860" i="1" a="1"/>
  <c r="AS860" i="1" s="1"/>
  <c r="AQ860" i="1" s="1"/>
  <c r="T860" i="1" s="1"/>
  <c r="AS510" i="1" a="1"/>
  <c r="AS510" i="1" s="1"/>
  <c r="AQ510" i="1" s="1"/>
  <c r="T510" i="1" s="1"/>
  <c r="BN510" i="1"/>
  <c r="BK510" i="1" s="1" a="1"/>
  <c r="BK510" i="1" s="1"/>
  <c r="AR510" i="1" s="1"/>
  <c r="AF510" i="1" s="1"/>
  <c r="BN667" i="1"/>
  <c r="BK667" i="1" s="1" a="1"/>
  <c r="BK667" i="1" s="1"/>
  <c r="AR667" i="1" s="1"/>
  <c r="AF667" i="1" s="1"/>
  <c r="AS667" i="1" a="1"/>
  <c r="AS667" i="1" s="1"/>
  <c r="AQ667" i="1" s="1"/>
  <c r="T667" i="1" s="1"/>
  <c r="BN461" i="1"/>
  <c r="BK461" i="1" s="1" a="1"/>
  <c r="BK461" i="1" s="1"/>
  <c r="AR461" i="1" s="1"/>
  <c r="AF461" i="1" s="1"/>
  <c r="AS461" i="1" a="1"/>
  <c r="AS461" i="1" s="1"/>
  <c r="AQ461" i="1" s="1"/>
  <c r="T461" i="1" s="1"/>
  <c r="BN51" i="1"/>
  <c r="BK51" i="1" s="1" a="1"/>
  <c r="BK51" i="1" s="1"/>
  <c r="AR51" i="1" s="1"/>
  <c r="AF51" i="1" s="1"/>
  <c r="AS51" i="1" a="1"/>
  <c r="AS51" i="1" s="1"/>
  <c r="AQ51" i="1" s="1"/>
  <c r="T51" i="1" s="1"/>
  <c r="BN948" i="1"/>
  <c r="BK948" i="1" s="1" a="1"/>
  <c r="BK948" i="1" s="1"/>
  <c r="AR948" i="1" s="1"/>
  <c r="AF948" i="1" s="1"/>
  <c r="AS948" i="1" a="1"/>
  <c r="AS948" i="1" s="1"/>
  <c r="AQ948" i="1" s="1"/>
  <c r="T948" i="1" s="1"/>
  <c r="AS186" i="1" a="1"/>
  <c r="AS186" i="1" s="1"/>
  <c r="AQ186" i="1" s="1"/>
  <c r="BN186" i="1"/>
  <c r="BK186" i="1" s="1" a="1"/>
  <c r="BK186" i="1" s="1"/>
  <c r="AR186" i="1" s="1"/>
  <c r="AF186" i="1" s="1"/>
  <c r="BN890" i="1"/>
  <c r="BK890" i="1" s="1" a="1"/>
  <c r="BK890" i="1" s="1"/>
  <c r="AR890" i="1" s="1"/>
  <c r="AF890" i="1" s="1"/>
  <c r="AS890" i="1" a="1"/>
  <c r="AS890" i="1" s="1"/>
  <c r="AQ890" i="1" s="1"/>
  <c r="T890" i="1" s="1"/>
  <c r="BN594" i="1"/>
  <c r="BK594" i="1" s="1" a="1"/>
  <c r="BK594" i="1" s="1"/>
  <c r="AR594" i="1" s="1"/>
  <c r="AF594" i="1" s="1"/>
  <c r="AS594" i="1" a="1"/>
  <c r="AS594" i="1" s="1"/>
  <c r="AQ594" i="1" s="1"/>
  <c r="T594" i="1" s="1"/>
  <c r="BN918" i="1"/>
  <c r="BK918" i="1" s="1" a="1"/>
  <c r="BK918" i="1" s="1"/>
  <c r="AR918" i="1" s="1"/>
  <c r="AF918" i="1" s="1"/>
  <c r="AS918" i="1" a="1"/>
  <c r="AS918" i="1" s="1"/>
  <c r="AQ918" i="1" s="1"/>
  <c r="T918" i="1" s="1"/>
  <c r="BN712" i="1"/>
  <c r="BK712" i="1" s="1" a="1"/>
  <c r="BK712" i="1" s="1"/>
  <c r="AR712" i="1" s="1"/>
  <c r="AF712" i="1" s="1"/>
  <c r="AS712" i="1" a="1"/>
  <c r="AS712" i="1" s="1"/>
  <c r="AQ712" i="1" s="1"/>
  <c r="T712" i="1" s="1"/>
  <c r="BN347" i="1"/>
  <c r="BK347" i="1" s="1" a="1"/>
  <c r="BK347" i="1" s="1"/>
  <c r="AR347" i="1" s="1"/>
  <c r="AF347" i="1" s="1"/>
  <c r="AS347" i="1" a="1"/>
  <c r="AS347" i="1" s="1"/>
  <c r="AQ347" i="1" s="1"/>
  <c r="T347" i="1" s="1"/>
  <c r="BN977" i="1"/>
  <c r="BK977" i="1" s="1" a="1"/>
  <c r="BK977" i="1" s="1"/>
  <c r="AR977" i="1" s="1"/>
  <c r="AF977" i="1" s="1"/>
  <c r="AS977" i="1" a="1"/>
  <c r="AS977" i="1" s="1"/>
  <c r="AQ977" i="1" s="1"/>
  <c r="T977" i="1" s="1"/>
  <c r="AS740" i="1" a="1"/>
  <c r="AS740" i="1" s="1"/>
  <c r="AQ740" i="1" s="1"/>
  <c r="T740" i="1" s="1"/>
  <c r="BN740" i="1"/>
  <c r="BK740" i="1" s="1" a="1"/>
  <c r="BK740" i="1" s="1"/>
  <c r="AR740" i="1" s="1"/>
  <c r="AF740" i="1" s="1"/>
  <c r="AS102" i="1" a="1"/>
  <c r="AS102" i="1" s="1"/>
  <c r="AQ102" i="1" s="1"/>
  <c r="BN102" i="1"/>
  <c r="BK102" i="1" s="1" a="1"/>
  <c r="BK102" i="1" s="1"/>
  <c r="AR102" i="1" s="1"/>
  <c r="AF102" i="1" s="1"/>
  <c r="BN910" i="1"/>
  <c r="BK910" i="1" s="1" a="1"/>
  <c r="BK910" i="1" s="1"/>
  <c r="AR910" i="1" s="1"/>
  <c r="AF910" i="1" s="1"/>
  <c r="AS910" i="1" a="1"/>
  <c r="AS910" i="1" s="1"/>
  <c r="AQ910" i="1" s="1"/>
  <c r="T910" i="1" s="1"/>
  <c r="BN1007" i="1"/>
  <c r="BK1007" i="1" s="1" a="1"/>
  <c r="BK1007" i="1" s="1"/>
  <c r="AR1007" i="1" s="1"/>
  <c r="AF1007" i="1" s="1"/>
  <c r="AS1007" i="1" a="1"/>
  <c r="AS1007" i="1" s="1"/>
  <c r="AQ1007" i="1" s="1"/>
  <c r="T1007" i="1" s="1"/>
  <c r="BN784" i="1"/>
  <c r="BK784" i="1" s="1" a="1"/>
  <c r="BK784" i="1" s="1"/>
  <c r="AR784" i="1" s="1"/>
  <c r="AF784" i="1" s="1"/>
  <c r="AS784" i="1" a="1"/>
  <c r="AS784" i="1" s="1"/>
  <c r="AQ784" i="1" s="1"/>
  <c r="T784" i="1" s="1"/>
  <c r="BN440" i="1"/>
  <c r="BK440" i="1" s="1" a="1"/>
  <c r="BK440" i="1" s="1"/>
  <c r="AR440" i="1" s="1"/>
  <c r="AF440" i="1" s="1"/>
  <c r="AS440" i="1" a="1"/>
  <c r="AS440" i="1" s="1"/>
  <c r="AQ440" i="1" s="1"/>
  <c r="T440" i="1" s="1"/>
  <c r="BN820" i="1"/>
  <c r="BK820" i="1" s="1" a="1"/>
  <c r="BK820" i="1" s="1"/>
  <c r="AR820" i="1" s="1"/>
  <c r="AF820" i="1" s="1"/>
  <c r="AS820" i="1" a="1"/>
  <c r="AS820" i="1" s="1"/>
  <c r="AQ820" i="1" s="1"/>
  <c r="T820" i="1" s="1"/>
  <c r="BN291" i="1"/>
  <c r="BK291" i="1" s="1" a="1"/>
  <c r="BK291" i="1" s="1"/>
  <c r="AR291" i="1" s="1"/>
  <c r="AF291" i="1" s="1"/>
  <c r="AS291" i="1" a="1"/>
  <c r="AS291" i="1" s="1"/>
  <c r="AQ291" i="1" s="1"/>
  <c r="T291" i="1" s="1"/>
  <c r="BN514" i="1"/>
  <c r="BK514" i="1" s="1" a="1"/>
  <c r="BK514" i="1" s="1"/>
  <c r="AR514" i="1" s="1"/>
  <c r="AF514" i="1" s="1"/>
  <c r="AS514" i="1" a="1"/>
  <c r="AS514" i="1" s="1"/>
  <c r="AQ514" i="1" s="1"/>
  <c r="T514" i="1" s="1"/>
  <c r="BN224" i="1"/>
  <c r="BK224" i="1" s="1" a="1"/>
  <c r="BK224" i="1" s="1"/>
  <c r="AR224" i="1" s="1"/>
  <c r="AF224" i="1" s="1"/>
  <c r="AS224" i="1" a="1"/>
  <c r="AS224" i="1" s="1"/>
  <c r="AQ224" i="1" s="1"/>
  <c r="T224" i="1" s="1"/>
  <c r="BN808" i="1"/>
  <c r="BK808" i="1" s="1" a="1"/>
  <c r="BK808" i="1" s="1"/>
  <c r="AR808" i="1" s="1"/>
  <c r="AF808" i="1" s="1"/>
  <c r="AS808" i="1" a="1"/>
  <c r="AS808" i="1" s="1"/>
  <c r="AQ808" i="1" s="1"/>
  <c r="T808" i="1" s="1"/>
  <c r="BN176" i="1"/>
  <c r="BK176" i="1" s="1" a="1"/>
  <c r="BK176" i="1" s="1"/>
  <c r="AR176" i="1" s="1"/>
  <c r="AF176" i="1" s="1"/>
  <c r="AS176" i="1" a="1"/>
  <c r="AS176" i="1" s="1"/>
  <c r="AQ176" i="1" s="1"/>
  <c r="T176" i="1" s="1"/>
  <c r="AN161" i="1"/>
  <c r="AL161" i="1" s="1"/>
  <c r="AN423" i="1"/>
  <c r="AL423" i="1" s="1"/>
  <c r="BN831" i="1"/>
  <c r="BK831" i="1" s="1" a="1"/>
  <c r="BK831" i="1" s="1"/>
  <c r="AR831" i="1" s="1"/>
  <c r="AF831" i="1" s="1"/>
  <c r="AS831" i="1" a="1"/>
  <c r="AS831" i="1" s="1"/>
  <c r="AQ831" i="1" s="1"/>
  <c r="T831" i="1" s="1"/>
  <c r="BN426" i="1"/>
  <c r="BK426" i="1" s="1" a="1"/>
  <c r="BK426" i="1" s="1"/>
  <c r="AR426" i="1" s="1"/>
  <c r="AF426" i="1" s="1"/>
  <c r="AS426" i="1" a="1"/>
  <c r="AS426" i="1" s="1"/>
  <c r="AQ426" i="1" s="1"/>
  <c r="T426" i="1" s="1"/>
  <c r="BN522" i="1"/>
  <c r="BK522" i="1" s="1" a="1"/>
  <c r="BK522" i="1" s="1"/>
  <c r="AR522" i="1" s="1"/>
  <c r="AF522" i="1" s="1"/>
  <c r="AS522" i="1" a="1"/>
  <c r="AS522" i="1" s="1"/>
  <c r="AQ522" i="1" s="1"/>
  <c r="T522" i="1" s="1"/>
  <c r="AN119" i="1"/>
  <c r="AL119" i="1" s="1"/>
  <c r="BN993" i="1"/>
  <c r="BK993" i="1" s="1" a="1"/>
  <c r="BK993" i="1" s="1"/>
  <c r="AR993" i="1" s="1"/>
  <c r="AF993" i="1" s="1"/>
  <c r="AS993" i="1" a="1"/>
  <c r="AS993" i="1" s="1"/>
  <c r="AQ993" i="1" s="1"/>
  <c r="AN620" i="1"/>
  <c r="AL620" i="1" s="1"/>
  <c r="AN438" i="1"/>
  <c r="AL438" i="1" s="1"/>
  <c r="AN790" i="1"/>
  <c r="AL790" i="1" s="1"/>
  <c r="BN151" i="1"/>
  <c r="BK151" i="1" s="1" a="1"/>
  <c r="BK151" i="1" s="1"/>
  <c r="AR151" i="1" s="1"/>
  <c r="AF151" i="1" s="1"/>
  <c r="AS151" i="1" a="1"/>
  <c r="AS151" i="1" s="1"/>
  <c r="AQ151" i="1" s="1"/>
  <c r="T151" i="1" s="1"/>
  <c r="AN131" i="1"/>
  <c r="AL131" i="1" s="1"/>
  <c r="AN307" i="1"/>
  <c r="AL307" i="1" s="1"/>
  <c r="AN693" i="1"/>
  <c r="AL693" i="1" s="1"/>
  <c r="AN207" i="1"/>
  <c r="AL207" i="1" s="1"/>
  <c r="AN764" i="1"/>
  <c r="AL764" i="1" s="1"/>
  <c r="AN92" i="1"/>
  <c r="AL92" i="1" s="1"/>
  <c r="AN361" i="1"/>
  <c r="AL361" i="1" s="1"/>
  <c r="AN603" i="1"/>
  <c r="AL603" i="1" s="1"/>
  <c r="BN1017" i="1"/>
  <c r="BK1017" i="1" s="1" a="1"/>
  <c r="BK1017" i="1" s="1"/>
  <c r="AR1017" i="1" s="1"/>
  <c r="AF1017" i="1" s="1"/>
  <c r="AS1017" i="1" a="1"/>
  <c r="AS1017" i="1" s="1"/>
  <c r="AQ1017" i="1" s="1"/>
  <c r="T1017" i="1" s="1"/>
  <c r="AN350" i="1"/>
  <c r="AL350" i="1" s="1"/>
  <c r="BN584" i="1"/>
  <c r="BK584" i="1" s="1" a="1"/>
  <c r="BK584" i="1" s="1"/>
  <c r="AR584" i="1" s="1"/>
  <c r="AF584" i="1" s="1"/>
  <c r="AS584" i="1" a="1"/>
  <c r="AS584" i="1" s="1"/>
  <c r="AQ584" i="1" s="1"/>
  <c r="AN191" i="1"/>
  <c r="AL191" i="1" s="1"/>
  <c r="AN387" i="1"/>
  <c r="AL387" i="1" s="1"/>
  <c r="AN1010" i="1"/>
  <c r="AL1010" i="1" s="1"/>
  <c r="AN633" i="1"/>
  <c r="AL633" i="1" s="1"/>
  <c r="AN115" i="1"/>
  <c r="AL115" i="1" s="1"/>
  <c r="AN999" i="1"/>
  <c r="AL999" i="1" s="1"/>
  <c r="AN46" i="1"/>
  <c r="AL46" i="1" s="1"/>
  <c r="BN896" i="1"/>
  <c r="BK896" i="1" s="1" a="1"/>
  <c r="BK896" i="1" s="1"/>
  <c r="AR896" i="1" s="1"/>
  <c r="AF896" i="1" s="1"/>
  <c r="AS896" i="1" a="1"/>
  <c r="AS896" i="1" s="1"/>
  <c r="AQ896" i="1" s="1"/>
  <c r="T896" i="1" s="1"/>
  <c r="AN847" i="1"/>
  <c r="AL847" i="1" s="1"/>
  <c r="BN930" i="1"/>
  <c r="BK930" i="1" s="1" a="1"/>
  <c r="BK930" i="1" s="1"/>
  <c r="AR930" i="1" s="1"/>
  <c r="AF930" i="1" s="1"/>
  <c r="AS930" i="1" a="1"/>
  <c r="AS930" i="1" s="1"/>
  <c r="AQ930" i="1" s="1"/>
  <c r="T930" i="1" s="1"/>
  <c r="AN430" i="1"/>
  <c r="AL430" i="1" s="1"/>
  <c r="AN75" i="1"/>
  <c r="AL75" i="1" s="1"/>
  <c r="AN669" i="1"/>
  <c r="AL669" i="1" s="1"/>
  <c r="BN232" i="1"/>
  <c r="BK232" i="1" s="1" a="1"/>
  <c r="BK232" i="1" s="1"/>
  <c r="AR232" i="1" s="1"/>
  <c r="AF232" i="1" s="1"/>
  <c r="AS232" i="1" a="1"/>
  <c r="AS232" i="1" s="1"/>
  <c r="AQ232" i="1" s="1"/>
  <c r="T232" i="1" s="1"/>
  <c r="AN487" i="1"/>
  <c r="AL487" i="1" s="1"/>
  <c r="AN379" i="1"/>
  <c r="AL379" i="1" s="1"/>
  <c r="AN879" i="1"/>
  <c r="AL879" i="1" s="1"/>
  <c r="AN810" i="1"/>
  <c r="AL810" i="1" s="1"/>
  <c r="BN381" i="1"/>
  <c r="BK381" i="1" s="1" a="1"/>
  <c r="BK381" i="1" s="1"/>
  <c r="AR381" i="1" s="1"/>
  <c r="AF381" i="1" s="1"/>
  <c r="AS381" i="1" a="1"/>
  <c r="AS381" i="1" s="1"/>
  <c r="AQ381" i="1" s="1"/>
  <c r="T381" i="1" s="1"/>
  <c r="AN572" i="1"/>
  <c r="AL572" i="1" s="1"/>
  <c r="AN34" i="1"/>
  <c r="AL34" i="1" s="1"/>
  <c r="AN66" i="1"/>
  <c r="AL66" i="1" s="1"/>
  <c r="AN624" i="1"/>
  <c r="AL624" i="1" s="1"/>
  <c r="AN284" i="1"/>
  <c r="AL284" i="1" s="1"/>
  <c r="BN210" i="1"/>
  <c r="BK210" i="1" s="1" a="1"/>
  <c r="BK210" i="1" s="1"/>
  <c r="AR210" i="1" s="1"/>
  <c r="AF210" i="1" s="1"/>
  <c r="AS210" i="1" a="1"/>
  <c r="AS210" i="1" s="1"/>
  <c r="AQ210" i="1" s="1"/>
  <c r="BN800" i="1"/>
  <c r="BK800" i="1" s="1" a="1"/>
  <c r="BK800" i="1" s="1"/>
  <c r="AR800" i="1" s="1"/>
  <c r="AF800" i="1" s="1"/>
  <c r="AS800" i="1" a="1"/>
  <c r="AS800" i="1" s="1"/>
  <c r="AQ800" i="1" s="1"/>
  <c r="BN148" i="1"/>
  <c r="BK148" i="1" s="1" a="1"/>
  <c r="BK148" i="1" s="1"/>
  <c r="AR148" i="1" s="1"/>
  <c r="AF148" i="1" s="1"/>
  <c r="AS148" i="1" a="1"/>
  <c r="AS148" i="1" s="1"/>
  <c r="AQ148" i="1" s="1"/>
  <c r="AS795" i="1" a="1"/>
  <c r="AS795" i="1" s="1"/>
  <c r="AQ795" i="1" s="1"/>
  <c r="T795" i="1" s="1"/>
  <c r="BN795" i="1"/>
  <c r="BK795" i="1" s="1" a="1"/>
  <c r="BK795" i="1" s="1"/>
  <c r="AR795" i="1" s="1"/>
  <c r="AF795" i="1" s="1"/>
  <c r="BN205" i="1"/>
  <c r="BK205" i="1" s="1" a="1"/>
  <c r="BK205" i="1" s="1"/>
  <c r="AR205" i="1" s="1"/>
  <c r="AF205" i="1" s="1"/>
  <c r="AS205" i="1" a="1"/>
  <c r="AS205" i="1" s="1"/>
  <c r="AQ205" i="1" s="1"/>
  <c r="BN33" i="1"/>
  <c r="BK33" i="1" s="1" a="1"/>
  <c r="BK33" i="1" s="1"/>
  <c r="AR33" i="1" s="1"/>
  <c r="AF33" i="1" s="1"/>
  <c r="AS33" i="1" a="1"/>
  <c r="AS33" i="1" s="1"/>
  <c r="AQ33" i="1" s="1"/>
  <c r="BN257" i="1"/>
  <c r="BK257" i="1" s="1" a="1"/>
  <c r="BK257" i="1" s="1"/>
  <c r="AR257" i="1" s="1"/>
  <c r="AF257" i="1" s="1"/>
  <c r="AS257" i="1" a="1"/>
  <c r="AS257" i="1" s="1"/>
  <c r="AQ257" i="1" s="1"/>
  <c r="BN926" i="1"/>
  <c r="BK926" i="1" s="1" a="1"/>
  <c r="BK926" i="1" s="1"/>
  <c r="AR926" i="1" s="1"/>
  <c r="AF926" i="1" s="1"/>
  <c r="AS926" i="1" a="1"/>
  <c r="AS926" i="1" s="1"/>
  <c r="AQ926" i="1" s="1"/>
  <c r="T926" i="1" s="1"/>
  <c r="BN313" i="1"/>
  <c r="BK313" i="1" s="1" a="1"/>
  <c r="BK313" i="1" s="1"/>
  <c r="AR313" i="1" s="1"/>
  <c r="AF313" i="1" s="1"/>
  <c r="AS313" i="1" a="1"/>
  <c r="AS313" i="1" s="1"/>
  <c r="AQ313" i="1" s="1"/>
  <c r="AN471" i="1"/>
  <c r="AL471" i="1" s="1"/>
  <c r="AN687" i="1"/>
  <c r="AL687" i="1" s="1"/>
  <c r="AN812" i="1"/>
  <c r="AL812" i="1" s="1"/>
  <c r="AN316" i="1"/>
  <c r="AL316" i="1" s="1"/>
  <c r="AN539" i="1"/>
  <c r="AL539" i="1" s="1"/>
  <c r="AN445" i="1"/>
  <c r="AL445" i="1" s="1"/>
  <c r="BN792" i="1"/>
  <c r="BK792" i="1" s="1" a="1"/>
  <c r="BK792" i="1" s="1"/>
  <c r="AR792" i="1" s="1"/>
  <c r="AF792" i="1" s="1"/>
  <c r="AS792" i="1" a="1"/>
  <c r="AS792" i="1" s="1"/>
  <c r="AQ792" i="1" s="1"/>
  <c r="AN368" i="1"/>
  <c r="AL368" i="1" s="1"/>
  <c r="AN267" i="1"/>
  <c r="AL267" i="1" s="1"/>
  <c r="AN675" i="1"/>
  <c r="AL675" i="1" s="1"/>
  <c r="AN362" i="1"/>
  <c r="AL362" i="1" s="1"/>
  <c r="AN621" i="1"/>
  <c r="AL621" i="1" s="1"/>
  <c r="AN100" i="1"/>
  <c r="AL100" i="1" s="1"/>
  <c r="AN769" i="1"/>
  <c r="AL769" i="1" s="1"/>
  <c r="AN83" i="1"/>
  <c r="AL83" i="1" s="1"/>
  <c r="AN1015" i="1"/>
  <c r="AL1015" i="1" s="1"/>
  <c r="AN283" i="1"/>
  <c r="AL283" i="1" s="1"/>
  <c r="AN325" i="1"/>
  <c r="AL325" i="1" s="1"/>
  <c r="AN900" i="1"/>
  <c r="AL900" i="1" s="1"/>
  <c r="AN477" i="1"/>
  <c r="AL477" i="1" s="1"/>
  <c r="AN809" i="1"/>
  <c r="AL809" i="1" s="1"/>
  <c r="AN59" i="1"/>
  <c r="AL59" i="1" s="1"/>
  <c r="AN172" i="1"/>
  <c r="AL172" i="1" s="1"/>
  <c r="AN688" i="1"/>
  <c r="AL688" i="1" s="1"/>
  <c r="AN82" i="1"/>
  <c r="AL82" i="1" s="1"/>
  <c r="AN40" i="1"/>
  <c r="AL40" i="1" s="1"/>
  <c r="AN837" i="1"/>
  <c r="AL837" i="1" s="1"/>
  <c r="AN178" i="1"/>
  <c r="AL178" i="1" s="1"/>
  <c r="BN286" i="1"/>
  <c r="BK286" i="1" s="1" a="1"/>
  <c r="BK286" i="1" s="1"/>
  <c r="AR286" i="1" s="1"/>
  <c r="AF286" i="1" s="1"/>
  <c r="AS286" i="1" a="1"/>
  <c r="AS286" i="1" s="1"/>
  <c r="AQ286" i="1" s="1"/>
  <c r="T286" i="1" s="1"/>
  <c r="AN74" i="1"/>
  <c r="AL74" i="1" s="1"/>
  <c r="AN376" i="1"/>
  <c r="AL376" i="1" s="1"/>
  <c r="AN749" i="1"/>
  <c r="AL749" i="1" s="1"/>
  <c r="AN400" i="1"/>
  <c r="AL400" i="1" s="1"/>
  <c r="AN258" i="1"/>
  <c r="AL258" i="1" s="1"/>
  <c r="AN180" i="1"/>
  <c r="AL180" i="1" s="1"/>
  <c r="BN220" i="1"/>
  <c r="BK220" i="1" s="1" a="1"/>
  <c r="BK220" i="1" s="1"/>
  <c r="AR220" i="1" s="1"/>
  <c r="AF220" i="1" s="1"/>
  <c r="AS220" i="1" a="1"/>
  <c r="AS220" i="1" s="1"/>
  <c r="AQ220" i="1" s="1"/>
  <c r="T220" i="1" s="1"/>
  <c r="BN985" i="1"/>
  <c r="BK985" i="1" s="1" a="1"/>
  <c r="BK985" i="1" s="1"/>
  <c r="AR985" i="1" s="1"/>
  <c r="AF985" i="1" s="1"/>
  <c r="AS985" i="1" a="1"/>
  <c r="AS985" i="1" s="1"/>
  <c r="AQ985" i="1" s="1"/>
  <c r="T985" i="1" s="1"/>
  <c r="AN989" i="1"/>
  <c r="AL989" i="1" s="1"/>
  <c r="BN673" i="1"/>
  <c r="BK673" i="1" s="1" a="1"/>
  <c r="BK673" i="1" s="1"/>
  <c r="AR673" i="1" s="1"/>
  <c r="AF673" i="1" s="1"/>
  <c r="AS673" i="1" a="1"/>
  <c r="AS673" i="1" s="1"/>
  <c r="AQ673" i="1" s="1"/>
  <c r="AS181" i="1" a="1"/>
  <c r="AS181" i="1" s="1"/>
  <c r="AQ181" i="1" s="1"/>
  <c r="T181" i="1" s="1"/>
  <c r="BN181" i="1"/>
  <c r="BK181" i="1" s="1" a="1"/>
  <c r="BK181" i="1" s="1"/>
  <c r="AR181" i="1" s="1"/>
  <c r="AF181" i="1" s="1"/>
  <c r="BN402" i="1"/>
  <c r="BK402" i="1" s="1" a="1"/>
  <c r="BK402" i="1" s="1"/>
  <c r="AR402" i="1" s="1"/>
  <c r="AF402" i="1" s="1"/>
  <c r="AS402" i="1" a="1"/>
  <c r="AS402" i="1" s="1"/>
  <c r="AQ402" i="1" s="1"/>
  <c r="T402" i="1" s="1"/>
  <c r="BN938" i="1"/>
  <c r="BK938" i="1" s="1" a="1"/>
  <c r="BK938" i="1" s="1"/>
  <c r="AR938" i="1" s="1"/>
  <c r="AF938" i="1" s="1"/>
  <c r="AS938" i="1" a="1"/>
  <c r="AS938" i="1" s="1"/>
  <c r="AQ938" i="1" s="1"/>
  <c r="BN852" i="1"/>
  <c r="BK852" i="1" s="1" a="1"/>
  <c r="BK852" i="1" s="1"/>
  <c r="AR852" i="1" s="1"/>
  <c r="AF852" i="1" s="1"/>
  <c r="AS852" i="1" a="1"/>
  <c r="AS852" i="1" s="1"/>
  <c r="AQ852" i="1" s="1"/>
  <c r="BN544" i="1"/>
  <c r="BK544" i="1" s="1" a="1"/>
  <c r="BK544" i="1" s="1"/>
  <c r="AR544" i="1" s="1"/>
  <c r="AF544" i="1" s="1"/>
  <c r="AS544" i="1" a="1"/>
  <c r="AS544" i="1" s="1"/>
  <c r="AQ544" i="1" s="1"/>
  <c r="T544" i="1" s="1"/>
  <c r="BN894" i="1"/>
  <c r="BK894" i="1" s="1" a="1"/>
  <c r="BK894" i="1" s="1"/>
  <c r="AR894" i="1" s="1"/>
  <c r="AF894" i="1" s="1"/>
  <c r="AS894" i="1" a="1"/>
  <c r="AS894" i="1" s="1"/>
  <c r="AQ894" i="1" s="1"/>
  <c r="BN558" i="1"/>
  <c r="BK558" i="1" s="1" a="1"/>
  <c r="BK558" i="1" s="1"/>
  <c r="AR558" i="1" s="1"/>
  <c r="AF558" i="1" s="1"/>
  <c r="AS558" i="1" a="1"/>
  <c r="AS558" i="1" s="1"/>
  <c r="AQ558" i="1" s="1"/>
  <c r="BN77" i="1"/>
  <c r="BK77" i="1" s="1" a="1"/>
  <c r="BK77" i="1" s="1"/>
  <c r="AR77" i="1" s="1"/>
  <c r="AF77" i="1" s="1"/>
  <c r="AS77" i="1" a="1"/>
  <c r="AS77" i="1" s="1"/>
  <c r="AQ77" i="1" s="1"/>
  <c r="AS779" i="1" a="1"/>
  <c r="AS779" i="1" s="1"/>
  <c r="AQ779" i="1" s="1"/>
  <c r="T779" i="1" s="1"/>
  <c r="BN779" i="1"/>
  <c r="BK779" i="1" s="1" a="1"/>
  <c r="BK779" i="1" s="1"/>
  <c r="AR779" i="1" s="1"/>
  <c r="AF779" i="1" s="1"/>
  <c r="BN55" i="1"/>
  <c r="BK55" i="1" s="1" a="1"/>
  <c r="BK55" i="1" s="1"/>
  <c r="AR55" i="1" s="1"/>
  <c r="AF55" i="1" s="1"/>
  <c r="AS55" i="1" a="1"/>
  <c r="AS55" i="1" s="1"/>
  <c r="AQ55" i="1" s="1"/>
  <c r="BN264" i="1"/>
  <c r="BK264" i="1" s="1" a="1"/>
  <c r="BK264" i="1" s="1"/>
  <c r="AR264" i="1" s="1"/>
  <c r="AF264" i="1" s="1"/>
  <c r="AS264" i="1" a="1"/>
  <c r="AS264" i="1" s="1"/>
  <c r="AQ264" i="1" s="1"/>
  <c r="T264" i="1" s="1"/>
  <c r="BN566" i="1"/>
  <c r="BK566" i="1" s="1" a="1"/>
  <c r="BK566" i="1" s="1"/>
  <c r="AR566" i="1" s="1"/>
  <c r="AF566" i="1" s="1"/>
  <c r="AS566" i="1" a="1"/>
  <c r="AS566" i="1" s="1"/>
  <c r="AQ566" i="1" s="1"/>
  <c r="BN916" i="1"/>
  <c r="BK916" i="1" s="1" a="1"/>
  <c r="BK916" i="1" s="1"/>
  <c r="AR916" i="1" s="1"/>
  <c r="AF916" i="1" s="1"/>
  <c r="AS916" i="1" a="1"/>
  <c r="AS916" i="1" s="1"/>
  <c r="AQ916" i="1" s="1"/>
  <c r="T916" i="1" s="1"/>
  <c r="BN752" i="1"/>
  <c r="BK752" i="1" s="1" a="1"/>
  <c r="BK752" i="1" s="1"/>
  <c r="AR752" i="1" s="1"/>
  <c r="AF752" i="1" s="1"/>
  <c r="AS752" i="1" a="1"/>
  <c r="AS752" i="1" s="1"/>
  <c r="AQ752" i="1" s="1"/>
  <c r="BN817" i="1"/>
  <c r="BK817" i="1" s="1" a="1"/>
  <c r="BK817" i="1" s="1"/>
  <c r="AR817" i="1" s="1"/>
  <c r="AF817" i="1" s="1"/>
  <c r="AS817" i="1" a="1"/>
  <c r="AS817" i="1" s="1"/>
  <c r="AQ817" i="1" s="1"/>
  <c r="T817" i="1" s="1"/>
  <c r="BN303" i="1"/>
  <c r="BK303" i="1" s="1" a="1"/>
  <c r="BK303" i="1" s="1"/>
  <c r="AR303" i="1" s="1"/>
  <c r="AF303" i="1" s="1"/>
  <c r="AS303" i="1" a="1"/>
  <c r="AS303" i="1" s="1"/>
  <c r="AQ303" i="1" s="1"/>
  <c r="BN912" i="1"/>
  <c r="BK912" i="1" s="1" a="1"/>
  <c r="BK912" i="1" s="1"/>
  <c r="AR912" i="1" s="1"/>
  <c r="AF912" i="1" s="1"/>
  <c r="AS912" i="1" a="1"/>
  <c r="AS912" i="1" s="1"/>
  <c r="AQ912" i="1" s="1"/>
  <c r="T912" i="1" s="1"/>
  <c r="AS353" i="1" a="1"/>
  <c r="AS353" i="1" s="1"/>
  <c r="AQ353" i="1" s="1"/>
  <c r="T353" i="1" s="1"/>
  <c r="BN353" i="1"/>
  <c r="BK353" i="1" s="1" a="1"/>
  <c r="BK353" i="1" s="1"/>
  <c r="AR353" i="1" s="1"/>
  <c r="AF353" i="1" s="1"/>
  <c r="AN45" i="1"/>
  <c r="AL45" i="1" s="1"/>
  <c r="AN340" i="1"/>
  <c r="AL340" i="1" s="1"/>
  <c r="AN827" i="1"/>
  <c r="AL827" i="1" s="1"/>
  <c r="AN415" i="1"/>
  <c r="AL415" i="1" s="1"/>
  <c r="AN588" i="1"/>
  <c r="AL588" i="1" s="1"/>
  <c r="AN644" i="1"/>
  <c r="AL644" i="1" s="1"/>
  <c r="AN289" i="1"/>
  <c r="AL289" i="1" s="1"/>
  <c r="AN208" i="1"/>
  <c r="AL208" i="1" s="1"/>
  <c r="AN839" i="1"/>
  <c r="AL839" i="1" s="1"/>
  <c r="AN773" i="1"/>
  <c r="AL773" i="1" s="1"/>
  <c r="AN244" i="1"/>
  <c r="AL244" i="1" s="1"/>
  <c r="AN68" i="1"/>
  <c r="AL68" i="1" s="1"/>
  <c r="AN835" i="1"/>
  <c r="AL835" i="1" s="1"/>
  <c r="AN345" i="1"/>
  <c r="AL345" i="1" s="1"/>
  <c r="AN443" i="1"/>
  <c r="AL443" i="1" s="1"/>
  <c r="AN188" i="1"/>
  <c r="AL188" i="1" s="1"/>
  <c r="AN319" i="1"/>
  <c r="AL319" i="1" s="1"/>
  <c r="AN456" i="1"/>
  <c r="AL456" i="1" s="1"/>
  <c r="AN834" i="1"/>
  <c r="AL834" i="1" s="1"/>
  <c r="AN124" i="1"/>
  <c r="AL124" i="1" s="1"/>
  <c r="BN906" i="1"/>
  <c r="BK906" i="1" s="1" a="1"/>
  <c r="BK906" i="1" s="1"/>
  <c r="AR906" i="1" s="1"/>
  <c r="AF906" i="1" s="1"/>
  <c r="AS906" i="1" a="1"/>
  <c r="AS906" i="1" s="1"/>
  <c r="AQ906" i="1" s="1"/>
  <c r="T906" i="1" s="1"/>
  <c r="BN844" i="1"/>
  <c r="BK844" i="1" s="1" a="1"/>
  <c r="BK844" i="1" s="1"/>
  <c r="AR844" i="1" s="1"/>
  <c r="AF844" i="1" s="1"/>
  <c r="AS844" i="1" a="1"/>
  <c r="AS844" i="1" s="1"/>
  <c r="AQ844" i="1" s="1"/>
  <c r="T844" i="1" s="1"/>
  <c r="AN435" i="1"/>
  <c r="AL435" i="1" s="1"/>
  <c r="AS328" i="1" a="1"/>
  <c r="AS328" i="1" s="1"/>
  <c r="AQ328" i="1" s="1"/>
  <c r="T328" i="1" s="1"/>
  <c r="BN328" i="1"/>
  <c r="BK328" i="1" s="1" a="1"/>
  <c r="BK328" i="1" s="1"/>
  <c r="AR328" i="1" s="1"/>
  <c r="AF328" i="1" s="1"/>
  <c r="BN898" i="1"/>
  <c r="BK898" i="1" s="1" a="1"/>
  <c r="BK898" i="1" s="1"/>
  <c r="AR898" i="1" s="1"/>
  <c r="AF898" i="1" s="1"/>
  <c r="AS898" i="1" a="1"/>
  <c r="AS898" i="1" s="1"/>
  <c r="AQ898" i="1" s="1"/>
  <c r="T898" i="1" s="1"/>
  <c r="AN550" i="1"/>
  <c r="AL550" i="1" s="1"/>
  <c r="BN560" i="1"/>
  <c r="BK560" i="1" s="1" a="1"/>
  <c r="BK560" i="1" s="1"/>
  <c r="AR560" i="1" s="1"/>
  <c r="AF560" i="1" s="1"/>
  <c r="AS560" i="1" a="1"/>
  <c r="AS560" i="1" s="1"/>
  <c r="AQ560" i="1" s="1"/>
  <c r="T560" i="1" s="1"/>
  <c r="BN1009" i="1"/>
  <c r="BK1009" i="1" s="1" a="1"/>
  <c r="BK1009" i="1" s="1"/>
  <c r="AR1009" i="1" s="1"/>
  <c r="AF1009" i="1" s="1"/>
  <c r="AS1009" i="1" a="1"/>
  <c r="AS1009" i="1" s="1"/>
  <c r="AQ1009" i="1" s="1"/>
  <c r="AN275" i="1"/>
  <c r="AL275" i="1" s="1"/>
  <c r="AN195" i="1"/>
  <c r="AL195" i="1" s="1"/>
  <c r="AN332" i="1"/>
  <c r="AL332" i="1" s="1"/>
  <c r="AN665" i="1"/>
  <c r="AL665" i="1" s="1"/>
  <c r="AN165" i="1"/>
  <c r="AL165" i="1" s="1"/>
  <c r="AN606" i="1"/>
  <c r="AL606" i="1" s="1"/>
  <c r="BN339" i="1"/>
  <c r="BK339" i="1" s="1" a="1"/>
  <c r="BK339" i="1" s="1"/>
  <c r="AR339" i="1" s="1"/>
  <c r="AF339" i="1" s="1"/>
  <c r="AS339" i="1" a="1"/>
  <c r="AS339" i="1" s="1"/>
  <c r="AQ339" i="1" s="1"/>
  <c r="BN914" i="1"/>
  <c r="BK914" i="1" s="1" a="1"/>
  <c r="BK914" i="1" s="1"/>
  <c r="AR914" i="1" s="1"/>
  <c r="AF914" i="1" s="1"/>
  <c r="AS914" i="1" a="1"/>
  <c r="AS914" i="1" s="1"/>
  <c r="AQ914" i="1" s="1"/>
  <c r="AN641" i="1"/>
  <c r="AL641" i="1" s="1"/>
  <c r="AN120" i="1"/>
  <c r="AL120" i="1" s="1"/>
  <c r="BN465" i="1"/>
  <c r="BK465" i="1" s="1" a="1"/>
  <c r="BK465" i="1" s="1"/>
  <c r="AR465" i="1" s="1"/>
  <c r="AF465" i="1" s="1"/>
  <c r="AS465" i="1" a="1"/>
  <c r="AS465" i="1" s="1"/>
  <c r="AQ465" i="1" s="1"/>
  <c r="BN70" i="1"/>
  <c r="BK70" i="1" s="1" a="1"/>
  <c r="BK70" i="1" s="1"/>
  <c r="AR70" i="1" s="1"/>
  <c r="AF70" i="1" s="1"/>
  <c r="AS70" i="1" a="1"/>
  <c r="AS70" i="1" s="1"/>
  <c r="AQ70" i="1" s="1"/>
  <c r="BN576" i="1"/>
  <c r="BK576" i="1" s="1" a="1"/>
  <c r="BK576" i="1" s="1"/>
  <c r="AR576" i="1" s="1"/>
  <c r="AF576" i="1" s="1"/>
  <c r="AS576" i="1" a="1"/>
  <c r="AS576" i="1" s="1"/>
  <c r="AQ576" i="1" s="1"/>
  <c r="AN709" i="1"/>
  <c r="AL709" i="1" s="1"/>
  <c r="AN113" i="1"/>
  <c r="AL113" i="1" s="1"/>
  <c r="AN942" i="1"/>
  <c r="AL942" i="1" s="1"/>
  <c r="AN725" i="1"/>
  <c r="AL725" i="1" s="1"/>
  <c r="AN511" i="1"/>
  <c r="AL511" i="1" s="1"/>
  <c r="BN140" i="1"/>
  <c r="BK140" i="1" s="1" a="1"/>
  <c r="BK140" i="1" s="1"/>
  <c r="AR140" i="1" s="1"/>
  <c r="AF140" i="1" s="1"/>
  <c r="AS140" i="1" a="1"/>
  <c r="AS140" i="1" s="1"/>
  <c r="AQ140" i="1" s="1"/>
  <c r="T140" i="1" s="1"/>
  <c r="AN682" i="1"/>
  <c r="AL682" i="1" s="1"/>
  <c r="BN93" i="1"/>
  <c r="BK93" i="1" s="1" a="1"/>
  <c r="BK93" i="1" s="1"/>
  <c r="AR93" i="1" s="1"/>
  <c r="AF93" i="1" s="1"/>
  <c r="AS93" i="1" a="1"/>
  <c r="AS93" i="1" s="1"/>
  <c r="AQ93" i="1" s="1"/>
  <c r="T93" i="1" s="1"/>
  <c r="AN383" i="1"/>
  <c r="AL383" i="1" s="1"/>
  <c r="AN90" i="1"/>
  <c r="AL90" i="1" s="1"/>
  <c r="AN1020" i="1"/>
  <c r="AL1020" i="1" s="1"/>
  <c r="BN146" i="1"/>
  <c r="BK146" i="1" s="1" a="1"/>
  <c r="BK146" i="1" s="1"/>
  <c r="AR146" i="1" s="1"/>
  <c r="AF146" i="1" s="1"/>
  <c r="AS146" i="1" a="1"/>
  <c r="AS146" i="1" s="1"/>
  <c r="AQ146" i="1" s="1"/>
  <c r="T146" i="1" s="1"/>
  <c r="AN750" i="1"/>
  <c r="AL750" i="1" s="1"/>
  <c r="AN730" i="1"/>
  <c r="AL730" i="1" s="1"/>
  <c r="AN299" i="1"/>
  <c r="AL299" i="1" s="1"/>
  <c r="AS526" i="1" a="1"/>
  <c r="AS526" i="1" s="1"/>
  <c r="AQ526" i="1" s="1"/>
  <c r="T526" i="1" s="1"/>
  <c r="BN526" i="1"/>
  <c r="BK526" i="1" s="1" a="1"/>
  <c r="BK526" i="1" s="1"/>
  <c r="AR526" i="1" s="1"/>
  <c r="AF526" i="1" s="1"/>
  <c r="AN506" i="1"/>
  <c r="AL506" i="1" s="1"/>
  <c r="AN882" i="1"/>
  <c r="AL882" i="1" s="1"/>
  <c r="AN587" i="1"/>
  <c r="AL587" i="1" s="1"/>
  <c r="AN89" i="1"/>
  <c r="AL89" i="1" s="1"/>
  <c r="AN969" i="1"/>
  <c r="AL969" i="1" s="1"/>
  <c r="AN253" i="1"/>
  <c r="AL253" i="1" s="1"/>
  <c r="AN729" i="1"/>
  <c r="AL729" i="1" s="1"/>
  <c r="AN463" i="1"/>
  <c r="AL463" i="1" s="1"/>
  <c r="AN254" i="1"/>
  <c r="AL254" i="1" s="1"/>
  <c r="AN747" i="1"/>
  <c r="AL747" i="1" s="1"/>
  <c r="AN152" i="1"/>
  <c r="AL152" i="1" s="1"/>
  <c r="AN334" i="1"/>
  <c r="AL334" i="1" s="1"/>
  <c r="BN888" i="1"/>
  <c r="BK888" i="1" s="1" a="1"/>
  <c r="BK888" i="1" s="1"/>
  <c r="AR888" i="1" s="1"/>
  <c r="AF888" i="1" s="1"/>
  <c r="AS888" i="1" a="1"/>
  <c r="AS888" i="1" s="1"/>
  <c r="AQ888" i="1" s="1"/>
  <c r="T888" i="1" s="1"/>
  <c r="BN236" i="1"/>
  <c r="BK236" i="1" s="1" a="1"/>
  <c r="BK236" i="1" s="1"/>
  <c r="AR236" i="1" s="1"/>
  <c r="AF236" i="1" s="1"/>
  <c r="AS236" i="1" a="1"/>
  <c r="AS236" i="1" s="1"/>
  <c r="AQ236" i="1" s="1"/>
  <c r="AN871" i="1"/>
  <c r="AL871" i="1" s="1"/>
  <c r="AN866" i="1"/>
  <c r="AL866" i="1" s="1"/>
  <c r="AN330" i="1"/>
  <c r="AL330" i="1" s="1"/>
  <c r="AN91" i="1"/>
  <c r="AL91" i="1" s="1"/>
  <c r="AN617" i="1"/>
  <c r="AL617" i="1" s="1"/>
  <c r="AN348" i="1"/>
  <c r="AL348" i="1" s="1"/>
  <c r="AN951" i="1"/>
  <c r="AL951" i="1" s="1"/>
  <c r="AN312" i="1"/>
  <c r="AL312" i="1" s="1"/>
  <c r="AN233" i="1"/>
  <c r="AL233" i="1" s="1"/>
  <c r="BN768" i="1"/>
  <c r="BK768" i="1" s="1" a="1"/>
  <c r="BK768" i="1" s="1"/>
  <c r="AR768" i="1" s="1"/>
  <c r="AF768" i="1" s="1"/>
  <c r="AS768" i="1" a="1"/>
  <c r="AS768" i="1" s="1"/>
  <c r="AQ768" i="1" s="1"/>
  <c r="T768" i="1" s="1"/>
  <c r="BN266" i="1"/>
  <c r="BK266" i="1" s="1" a="1"/>
  <c r="BK266" i="1" s="1"/>
  <c r="AR266" i="1" s="1"/>
  <c r="AF266" i="1" s="1"/>
  <c r="AS266" i="1" a="1"/>
  <c r="AS266" i="1" s="1"/>
  <c r="AQ266" i="1" s="1"/>
  <c r="T266" i="1" s="1"/>
  <c r="BN823" i="1"/>
  <c r="BK823" i="1" s="1" a="1"/>
  <c r="BK823" i="1" s="1"/>
  <c r="AR823" i="1" s="1"/>
  <c r="AF823" i="1" s="1"/>
  <c r="AS823" i="1" a="1"/>
  <c r="AS823" i="1" s="1"/>
  <c r="AQ823" i="1" s="1"/>
  <c r="T823" i="1" s="1"/>
  <c r="AN475" i="1"/>
  <c r="AL475" i="1" s="1"/>
  <c r="AN562" i="1"/>
  <c r="AL562" i="1" s="1"/>
  <c r="AN744" i="1"/>
  <c r="AL744" i="1" s="1"/>
  <c r="AN877" i="1"/>
  <c r="AL877" i="1" s="1"/>
  <c r="AN538" i="1"/>
  <c r="AL538" i="1" s="1"/>
  <c r="AN39" i="1"/>
  <c r="AL39" i="1" s="1"/>
  <c r="AN851" i="1"/>
  <c r="AL851" i="1" s="1"/>
  <c r="BN85" i="1"/>
  <c r="BK85" i="1" s="1" a="1"/>
  <c r="BK85" i="1" s="1"/>
  <c r="AR85" i="1" s="1"/>
  <c r="AF85" i="1" s="1"/>
  <c r="AS85" i="1" a="1"/>
  <c r="AS85" i="1" s="1"/>
  <c r="AQ85" i="1" s="1"/>
  <c r="T85" i="1" s="1"/>
  <c r="BN442" i="1"/>
  <c r="BK442" i="1" s="1" a="1"/>
  <c r="BK442" i="1" s="1"/>
  <c r="AR442" i="1" s="1"/>
  <c r="AF442" i="1" s="1"/>
  <c r="AS442" i="1" a="1"/>
  <c r="AS442" i="1" s="1"/>
  <c r="AQ442" i="1" s="1"/>
  <c r="AN997" i="1"/>
  <c r="AL997" i="1" s="1"/>
  <c r="BN855" i="1"/>
  <c r="BK855" i="1" s="1" a="1"/>
  <c r="BK855" i="1" s="1"/>
  <c r="AR855" i="1" s="1"/>
  <c r="AF855" i="1" s="1"/>
  <c r="AS855" i="1" a="1"/>
  <c r="AS855" i="1" s="1"/>
  <c r="AQ855" i="1" s="1"/>
  <c r="T855" i="1" s="1"/>
  <c r="AN983" i="1"/>
  <c r="AL983" i="1" s="1"/>
  <c r="AN508" i="1"/>
  <c r="AL508" i="1" s="1"/>
  <c r="AN65" i="1"/>
  <c r="AL65" i="1" s="1"/>
  <c r="AS700" i="1" a="1"/>
  <c r="AS700" i="1" s="1"/>
  <c r="AQ700" i="1" s="1"/>
  <c r="T700" i="1" s="1"/>
  <c r="BN700" i="1"/>
  <c r="BK700" i="1" s="1" a="1"/>
  <c r="BK700" i="1" s="1"/>
  <c r="AR700" i="1" s="1"/>
  <c r="AF700" i="1" s="1"/>
  <c r="AS787" i="1" a="1"/>
  <c r="AS787" i="1" s="1"/>
  <c r="AQ787" i="1" s="1"/>
  <c r="T787" i="1" s="1"/>
  <c r="BN787" i="1"/>
  <c r="BK787" i="1" s="1" a="1"/>
  <c r="BK787" i="1" s="1"/>
  <c r="AR787" i="1" s="1"/>
  <c r="AF787" i="1" s="1"/>
  <c r="AN826" i="1"/>
  <c r="AL826" i="1" s="1"/>
  <c r="AN358" i="1"/>
  <c r="AL358" i="1" s="1"/>
  <c r="BN940" i="1"/>
  <c r="BK940" i="1" s="1" a="1"/>
  <c r="BK940" i="1" s="1"/>
  <c r="AR940" i="1" s="1"/>
  <c r="AF940" i="1" s="1"/>
  <c r="AS940" i="1" a="1"/>
  <c r="AS940" i="1" s="1"/>
  <c r="AQ940" i="1" s="1"/>
  <c r="T940" i="1" s="1"/>
  <c r="AN670" i="1"/>
  <c r="AL670" i="1" s="1"/>
  <c r="AN126" i="1"/>
  <c r="AL126" i="1" s="1"/>
  <c r="AN788" i="1"/>
  <c r="AL788" i="1" s="1"/>
  <c r="AN767" i="1"/>
  <c r="AL767" i="1" s="1"/>
  <c r="AN503" i="1"/>
  <c r="AL503" i="1" s="1"/>
  <c r="AN76" i="1"/>
  <c r="AL76" i="1" s="1"/>
  <c r="AN166" i="1"/>
  <c r="AL166" i="1" s="1"/>
  <c r="BN592" i="1"/>
  <c r="BK592" i="1" s="1" a="1"/>
  <c r="BK592" i="1" s="1"/>
  <c r="AR592" i="1" s="1"/>
  <c r="AF592" i="1" s="1"/>
  <c r="AS592" i="1" a="1"/>
  <c r="AS592" i="1" s="1"/>
  <c r="AQ592" i="1" s="1"/>
  <c r="T592" i="1" s="1"/>
  <c r="BN873" i="1"/>
  <c r="BK873" i="1" s="1" a="1"/>
  <c r="BK873" i="1" s="1"/>
  <c r="AR873" i="1" s="1"/>
  <c r="AF873" i="1" s="1"/>
  <c r="AS873" i="1" a="1"/>
  <c r="AS873" i="1" s="1"/>
  <c r="AQ873" i="1" s="1"/>
  <c r="T873" i="1" s="1"/>
  <c r="AN374" i="1"/>
  <c r="AL374" i="1" s="1"/>
  <c r="BN973" i="1"/>
  <c r="BK973" i="1" s="1" a="1"/>
  <c r="BK973" i="1" s="1"/>
  <c r="AR973" i="1" s="1"/>
  <c r="AF973" i="1" s="1"/>
  <c r="AS973" i="1" a="1"/>
  <c r="AS973" i="1" s="1"/>
  <c r="AQ973" i="1" s="1"/>
  <c r="T973" i="1" s="1"/>
  <c r="AN500" i="1"/>
  <c r="AL500" i="1" s="1"/>
  <c r="AN50" i="1"/>
  <c r="AL50" i="1" s="1"/>
  <c r="AN155" i="1"/>
  <c r="AL155" i="1" s="1"/>
  <c r="AN198" i="1"/>
  <c r="AL198" i="1" s="1"/>
  <c r="AN251" i="1"/>
  <c r="AL251" i="1" s="1"/>
  <c r="AN696" i="1"/>
  <c r="AL696" i="1" s="1"/>
  <c r="BN130" i="1"/>
  <c r="BK130" i="1" s="1" a="1"/>
  <c r="BK130" i="1" s="1"/>
  <c r="AR130" i="1" s="1"/>
  <c r="AF130" i="1" s="1"/>
  <c r="AS130" i="1" a="1"/>
  <c r="AS130" i="1" s="1"/>
  <c r="AQ130" i="1" s="1"/>
  <c r="T130" i="1" s="1"/>
  <c r="BN473" i="1"/>
  <c r="BK473" i="1" s="1" a="1"/>
  <c r="BK473" i="1" s="1"/>
  <c r="AR473" i="1" s="1"/>
  <c r="AF473" i="1" s="1"/>
  <c r="AS473" i="1" a="1"/>
  <c r="AS473" i="1" s="1"/>
  <c r="AQ473" i="1" s="1"/>
  <c r="T473" i="1" s="1"/>
  <c r="BN944" i="1"/>
  <c r="BK944" i="1" s="1" a="1"/>
  <c r="BK944" i="1" s="1"/>
  <c r="AR944" i="1" s="1"/>
  <c r="AF944" i="1" s="1"/>
  <c r="AS944" i="1" a="1"/>
  <c r="AS944" i="1" s="1"/>
  <c r="AQ944" i="1" s="1"/>
  <c r="AN718" i="1"/>
  <c r="AL718" i="1" s="1"/>
  <c r="AN432" i="1"/>
  <c r="AL432" i="1" s="1"/>
  <c r="AN859" i="1"/>
  <c r="AL859" i="1" s="1"/>
  <c r="AN356" i="1"/>
  <c r="AL356" i="1" s="1"/>
  <c r="AN173" i="1"/>
  <c r="AL173" i="1" s="1"/>
  <c r="AN479" i="1"/>
  <c r="AL479" i="1" s="1"/>
  <c r="AS365" i="1" a="1"/>
  <c r="AS365" i="1" s="1"/>
  <c r="AQ365" i="1" s="1"/>
  <c r="T365" i="1" s="1"/>
  <c r="BN365" i="1"/>
  <c r="BK365" i="1" s="1" a="1"/>
  <c r="BK365" i="1" s="1"/>
  <c r="AR365" i="1" s="1"/>
  <c r="AF365" i="1" s="1"/>
  <c r="BN122" i="1"/>
  <c r="BK122" i="1" s="1" a="1"/>
  <c r="BK122" i="1" s="1"/>
  <c r="AR122" i="1" s="1"/>
  <c r="AF122" i="1" s="1"/>
  <c r="AS122" i="1" a="1"/>
  <c r="AS122" i="1" s="1"/>
  <c r="AQ122" i="1" s="1"/>
  <c r="T122" i="1" s="1"/>
  <c r="BN97" i="1"/>
  <c r="BK97" i="1" s="1" a="1"/>
  <c r="BK97" i="1" s="1"/>
  <c r="AR97" i="1" s="1"/>
  <c r="AF97" i="1" s="1"/>
  <c r="AS97" i="1" a="1"/>
  <c r="AS97" i="1" s="1"/>
  <c r="AQ97" i="1" s="1"/>
  <c r="T97" i="1" s="1"/>
  <c r="BN869" i="1"/>
  <c r="BK869" i="1" s="1" a="1"/>
  <c r="BK869" i="1" s="1"/>
  <c r="AR869" i="1" s="1"/>
  <c r="AF869" i="1" s="1"/>
  <c r="AS869" i="1" a="1"/>
  <c r="AS869" i="1" s="1"/>
  <c r="AQ869" i="1" s="1"/>
  <c r="BN1019" i="1"/>
  <c r="BK1019" i="1" s="1" a="1"/>
  <c r="BK1019" i="1" s="1"/>
  <c r="AR1019" i="1" s="1"/>
  <c r="AF1019" i="1" s="1"/>
  <c r="AS1019" i="1" a="1"/>
  <c r="AS1019" i="1" s="1"/>
  <c r="AQ1019" i="1" s="1"/>
  <c r="BN272" i="1"/>
  <c r="BK272" i="1" s="1" a="1"/>
  <c r="BK272" i="1" s="1"/>
  <c r="AR272" i="1" s="1"/>
  <c r="AF272" i="1" s="1"/>
  <c r="AS272" i="1" a="1"/>
  <c r="AS272" i="1" s="1"/>
  <c r="AQ272" i="1" s="1"/>
  <c r="T272" i="1" s="1"/>
  <c r="AS708" i="1" a="1"/>
  <c r="AS708" i="1" s="1"/>
  <c r="AQ708" i="1" s="1"/>
  <c r="T708" i="1" s="1"/>
  <c r="BN708" i="1"/>
  <c r="BK708" i="1" s="1" a="1"/>
  <c r="BK708" i="1" s="1"/>
  <c r="AR708" i="1" s="1"/>
  <c r="AF708" i="1" s="1"/>
  <c r="BN728" i="1"/>
  <c r="BK728" i="1" s="1" a="1"/>
  <c r="BK728" i="1" s="1"/>
  <c r="AR728" i="1" s="1"/>
  <c r="AF728" i="1" s="1"/>
  <c r="AS728" i="1" a="1"/>
  <c r="AS728" i="1" s="1"/>
  <c r="AQ728" i="1" s="1"/>
  <c r="BN590" i="1"/>
  <c r="BK590" i="1" s="1" a="1"/>
  <c r="BK590" i="1" s="1"/>
  <c r="AR590" i="1" s="1"/>
  <c r="AF590" i="1" s="1"/>
  <c r="AS590" i="1" a="1"/>
  <c r="AS590" i="1" s="1"/>
  <c r="AQ590" i="1" s="1"/>
  <c r="BN902" i="1"/>
  <c r="BK902" i="1" s="1" a="1"/>
  <c r="BK902" i="1" s="1"/>
  <c r="AR902" i="1" s="1"/>
  <c r="AF902" i="1" s="1"/>
  <c r="AS902" i="1" a="1"/>
  <c r="AS902" i="1" s="1"/>
  <c r="AQ902" i="1" s="1"/>
  <c r="T902" i="1" s="1"/>
  <c r="AN57" i="1"/>
  <c r="AL57" i="1" s="1"/>
  <c r="AN342" i="1"/>
  <c r="AL342" i="1" s="1"/>
  <c r="BN776" i="1"/>
  <c r="BK776" i="1" s="1" a="1"/>
  <c r="BK776" i="1" s="1"/>
  <c r="AR776" i="1" s="1"/>
  <c r="AF776" i="1" s="1"/>
  <c r="AS776" i="1" a="1"/>
  <c r="AS776" i="1" s="1"/>
  <c r="AQ776" i="1" s="1"/>
  <c r="BN290" i="1"/>
  <c r="BK290" i="1" s="1" a="1"/>
  <c r="BK290" i="1" s="1"/>
  <c r="AR290" i="1" s="1"/>
  <c r="AF290" i="1" s="1"/>
  <c r="AS290" i="1" a="1"/>
  <c r="AS290" i="1" s="1"/>
  <c r="AQ290" i="1" s="1"/>
  <c r="BN739" i="1"/>
  <c r="BK739" i="1" s="1" a="1"/>
  <c r="BK739" i="1" s="1"/>
  <c r="AR739" i="1" s="1"/>
  <c r="AF739" i="1" s="1"/>
  <c r="AS739" i="1" a="1"/>
  <c r="AS739" i="1" s="1"/>
  <c r="AQ739" i="1" s="1"/>
  <c r="T739" i="1" s="1"/>
  <c r="BN798" i="1"/>
  <c r="BK798" i="1" s="1" a="1"/>
  <c r="BK798" i="1" s="1"/>
  <c r="AR798" i="1" s="1"/>
  <c r="AF798" i="1" s="1"/>
  <c r="AS798" i="1" a="1"/>
  <c r="AS798" i="1" s="1"/>
  <c r="AQ798" i="1" s="1"/>
  <c r="T798" i="1" s="1"/>
  <c r="BN280" i="1"/>
  <c r="BK280" i="1" s="1" a="1"/>
  <c r="BK280" i="1" s="1"/>
  <c r="AR280" i="1" s="1"/>
  <c r="AF280" i="1" s="1"/>
  <c r="AS280" i="1" a="1"/>
  <c r="AS280" i="1" s="1"/>
  <c r="AQ280" i="1" s="1"/>
  <c r="BN394" i="1"/>
  <c r="BK394" i="1" s="1" a="1"/>
  <c r="BK394" i="1" s="1"/>
  <c r="AR394" i="1" s="1"/>
  <c r="AF394" i="1" s="1"/>
  <c r="AS394" i="1" a="1"/>
  <c r="AS394" i="1" s="1"/>
  <c r="AQ394" i="1" s="1"/>
  <c r="BN884" i="1"/>
  <c r="BK884" i="1" s="1" a="1"/>
  <c r="BK884" i="1" s="1"/>
  <c r="AR884" i="1" s="1"/>
  <c r="AF884" i="1" s="1"/>
  <c r="AS884" i="1" a="1"/>
  <c r="AS884" i="1" s="1"/>
  <c r="AQ884" i="1" s="1"/>
  <c r="T884" i="1" s="1"/>
  <c r="BN67" i="1"/>
  <c r="BK67" i="1" s="1" a="1"/>
  <c r="BK67" i="1" s="1"/>
  <c r="AR67" i="1" s="1"/>
  <c r="AF67" i="1" s="1"/>
  <c r="AS67" i="1" a="1"/>
  <c r="AS67" i="1" s="1"/>
  <c r="AQ67" i="1" s="1"/>
  <c r="T67" i="1" s="1"/>
  <c r="AS609" i="1" a="1"/>
  <c r="AS609" i="1" s="1"/>
  <c r="AQ609" i="1" s="1"/>
  <c r="T609" i="1" s="1"/>
  <c r="BN609" i="1"/>
  <c r="BK609" i="1" s="1" a="1"/>
  <c r="BK609" i="1" s="1"/>
  <c r="AR609" i="1" s="1"/>
  <c r="AF609" i="1" s="1"/>
  <c r="BN481" i="1"/>
  <c r="BK481" i="1" s="1" a="1"/>
  <c r="BK481" i="1" s="1"/>
  <c r="AR481" i="1" s="1"/>
  <c r="AF481" i="1" s="1"/>
  <c r="AS481" i="1" a="1"/>
  <c r="AS481" i="1" s="1"/>
  <c r="AQ481" i="1" s="1"/>
  <c r="BN72" i="1"/>
  <c r="BK72" i="1" s="1" a="1"/>
  <c r="BK72" i="1" s="1"/>
  <c r="AR72" i="1" s="1"/>
  <c r="AF72" i="1" s="1"/>
  <c r="AS72" i="1" a="1"/>
  <c r="AS72" i="1" s="1"/>
  <c r="AQ72" i="1" s="1"/>
  <c r="T72" i="1" s="1"/>
  <c r="BN598" i="1"/>
  <c r="BK598" i="1" s="1" a="1"/>
  <c r="BK598" i="1" s="1"/>
  <c r="AR598" i="1" s="1"/>
  <c r="AF598" i="1" s="1"/>
  <c r="AS598" i="1" a="1"/>
  <c r="AS598" i="1" s="1"/>
  <c r="AQ598" i="1" s="1"/>
  <c r="T598" i="1" s="1"/>
  <c r="BN132" i="1"/>
  <c r="BK132" i="1" s="1" a="1"/>
  <c r="BK132" i="1" s="1"/>
  <c r="AR132" i="1" s="1"/>
  <c r="AF132" i="1" s="1"/>
  <c r="AS132" i="1" a="1"/>
  <c r="AS132" i="1" s="1"/>
  <c r="AQ132" i="1" s="1"/>
  <c r="T132" i="1" s="1"/>
  <c r="BN662" i="1"/>
  <c r="BK662" i="1" s="1" a="1"/>
  <c r="BK662" i="1" s="1"/>
  <c r="AR662" i="1" s="1"/>
  <c r="AF662" i="1" s="1"/>
  <c r="AS662" i="1" a="1"/>
  <c r="AS662" i="1" s="1"/>
  <c r="AQ662" i="1" s="1"/>
  <c r="BN806" i="1"/>
  <c r="BK806" i="1" s="1" a="1"/>
  <c r="BK806" i="1" s="1"/>
  <c r="AR806" i="1" s="1"/>
  <c r="AF806" i="1" s="1"/>
  <c r="AS806" i="1" a="1"/>
  <c r="AS806" i="1" s="1"/>
  <c r="AQ806" i="1" s="1"/>
  <c r="T806" i="1" s="1"/>
  <c r="BN248" i="1"/>
  <c r="BK248" i="1" s="1" a="1"/>
  <c r="BK248" i="1" s="1"/>
  <c r="AR248" i="1" s="1"/>
  <c r="AF248" i="1" s="1"/>
  <c r="AS248" i="1" a="1"/>
  <c r="AS248" i="1" s="1"/>
  <c r="AQ248" i="1" s="1"/>
  <c r="T248" i="1" s="1"/>
  <c r="BN600" i="1"/>
  <c r="BK600" i="1" s="1" a="1"/>
  <c r="BK600" i="1" s="1"/>
  <c r="AR600" i="1" s="1"/>
  <c r="AF600" i="1" s="1"/>
  <c r="AS600" i="1" a="1"/>
  <c r="AS600" i="1" s="1"/>
  <c r="AQ600" i="1" s="1"/>
  <c r="T600" i="1" s="1"/>
  <c r="AS502" i="1" a="1"/>
  <c r="AS502" i="1" s="1"/>
  <c r="AQ502" i="1" s="1"/>
  <c r="T502" i="1" s="1"/>
  <c r="BN502" i="1"/>
  <c r="BK502" i="1" s="1" a="1"/>
  <c r="BK502" i="1" s="1"/>
  <c r="AR502" i="1" s="1"/>
  <c r="AF502" i="1" s="1"/>
  <c r="BN156" i="1"/>
  <c r="BK156" i="1" s="1" a="1"/>
  <c r="BK156" i="1" s="1"/>
  <c r="AR156" i="1" s="1"/>
  <c r="AF156" i="1" s="1"/>
  <c r="AS156" i="1" a="1"/>
  <c r="AS156" i="1" s="1"/>
  <c r="AQ156" i="1" s="1"/>
  <c r="T156" i="1" s="1"/>
  <c r="BN868" i="1"/>
  <c r="BK868" i="1" s="1" a="1"/>
  <c r="BK868" i="1" s="1"/>
  <c r="AR868" i="1" s="1"/>
  <c r="AF868" i="1" s="1"/>
  <c r="AS868" i="1" a="1"/>
  <c r="AS868" i="1" s="1"/>
  <c r="AQ868" i="1" s="1"/>
  <c r="T868" i="1" s="1"/>
  <c r="AS955" i="1" a="1"/>
  <c r="AS955" i="1" s="1"/>
  <c r="AQ955" i="1" s="1"/>
  <c r="T955" i="1" s="1"/>
  <c r="BN955" i="1"/>
  <c r="BK955" i="1" s="1" a="1"/>
  <c r="BK955" i="1" s="1"/>
  <c r="AR955" i="1" s="1"/>
  <c r="AF955" i="1" s="1"/>
  <c r="BN932" i="1"/>
  <c r="BK932" i="1" s="1" a="1"/>
  <c r="BK932" i="1" s="1"/>
  <c r="AR932" i="1" s="1"/>
  <c r="AF932" i="1" s="1"/>
  <c r="AS932" i="1" a="1"/>
  <c r="AS932" i="1" s="1"/>
  <c r="AQ932" i="1" s="1"/>
  <c r="BN619" i="1"/>
  <c r="BK619" i="1" s="1" a="1"/>
  <c r="BK619" i="1" s="1"/>
  <c r="AR619" i="1" s="1"/>
  <c r="AF619" i="1" s="1"/>
  <c r="AS619" i="1" a="1"/>
  <c r="AS619" i="1" s="1"/>
  <c r="AQ619" i="1" s="1"/>
  <c r="T619" i="1" s="1"/>
  <c r="AN269" i="1"/>
  <c r="AL269" i="1" s="1"/>
  <c r="BN434" i="1"/>
  <c r="BK434" i="1" s="1" a="1"/>
  <c r="BK434" i="1" s="1"/>
  <c r="AR434" i="1" s="1"/>
  <c r="AF434" i="1" s="1"/>
  <c r="AS434" i="1" a="1"/>
  <c r="AS434" i="1" s="1"/>
  <c r="AQ434" i="1" s="1"/>
  <c r="BN246" i="1"/>
  <c r="BK246" i="1" s="1" a="1"/>
  <c r="BK246" i="1" s="1"/>
  <c r="AR246" i="1" s="1"/>
  <c r="AF246" i="1" s="1"/>
  <c r="AS246" i="1" a="1"/>
  <c r="AS246" i="1" s="1"/>
  <c r="AQ246" i="1" s="1"/>
  <c r="T246" i="1" s="1"/>
  <c r="AS638" i="1" a="1"/>
  <c r="AS638" i="1" s="1"/>
  <c r="AQ638" i="1" s="1"/>
  <c r="BN638" i="1"/>
  <c r="BK638" i="1" s="1" a="1"/>
  <c r="BK638" i="1" s="1"/>
  <c r="AR638" i="1" s="1"/>
  <c r="AF638" i="1" s="1"/>
  <c r="AS971" i="1" a="1"/>
  <c r="AS971" i="1" s="1"/>
  <c r="AQ971" i="1" s="1"/>
  <c r="T971" i="1" s="1"/>
  <c r="BN971" i="1"/>
  <c r="BK971" i="1" s="1" a="1"/>
  <c r="BK971" i="1" s="1"/>
  <c r="AR971" i="1" s="1"/>
  <c r="AF971" i="1" s="1"/>
  <c r="AQ28" i="1"/>
  <c r="B77" i="7" a="1"/>
  <c r="B77" i="7" s="1"/>
  <c r="B7" i="1" a="1"/>
  <c r="B7" i="1" s="1"/>
  <c r="J20" i="9" a="1"/>
  <c r="J20" i="9" s="1"/>
  <c r="B16" i="9" a="1"/>
  <c r="B16" i="9" s="1"/>
  <c r="G13" i="9" a="1"/>
  <c r="G13" i="9" s="1"/>
  <c r="B2" i="9" a="1"/>
  <c r="B2" i="9" s="1"/>
  <c r="B18" i="9" a="1"/>
  <c r="B18" i="9" s="1"/>
  <c r="B16" i="6" a="1"/>
  <c r="B16" i="6" s="1"/>
  <c r="J14" i="9" a="1"/>
  <c r="J14" i="9" s="1"/>
  <c r="J18" i="9" a="1"/>
  <c r="J18" i="9" s="1"/>
  <c r="F16" i="6" a="1"/>
  <c r="F16" i="6" s="1"/>
  <c r="J13" i="9" a="1"/>
  <c r="J13" i="9" s="1"/>
  <c r="J17" i="9" a="1"/>
  <c r="J17" i="9" s="1"/>
  <c r="B20" i="9" a="1"/>
  <c r="B20" i="9" s="1"/>
  <c r="K6" i="9" a="1"/>
  <c r="K6" i="9" s="1"/>
  <c r="J16" i="9" a="1"/>
  <c r="J16" i="9" s="1"/>
  <c r="B22" i="9" a="1"/>
  <c r="B22" i="9" s="1"/>
  <c r="J22" i="9" a="1"/>
  <c r="J22" i="9" s="1"/>
  <c r="G24" i="9" a="1"/>
  <c r="G24" i="9" s="1"/>
  <c r="B24" i="9" a="1"/>
  <c r="B24" i="9" s="1"/>
  <c r="B8" i="9" a="1"/>
  <c r="B8" i="9" s="1"/>
  <c r="J23" i="9" a="1"/>
  <c r="J23" i="9" s="1"/>
  <c r="J15" i="9" a="1"/>
  <c r="J15" i="9" s="1"/>
  <c r="M13" i="9" a="1"/>
  <c r="M13" i="9" s="1"/>
  <c r="K5" i="9" a="1"/>
  <c r="K5" i="9" s="1"/>
  <c r="J21" i="9" a="1"/>
  <c r="J21" i="9" s="1"/>
  <c r="B14" i="9" a="1"/>
  <c r="B14" i="9" s="1"/>
  <c r="K4" i="9" a="1"/>
  <c r="K4" i="9" s="1"/>
  <c r="B13" i="9" a="1"/>
  <c r="B13" i="9" s="1"/>
  <c r="B12" i="9" a="1"/>
  <c r="B12" i="9" s="1"/>
  <c r="F15" i="6" a="1"/>
  <c r="F15" i="6" s="1"/>
  <c r="B84" i="7" a="1"/>
  <c r="B84" i="7" s="1"/>
  <c r="B49" i="7" a="1"/>
  <c r="B49" i="7" s="1"/>
  <c r="B18" i="7" a="1"/>
  <c r="B18" i="7" s="1"/>
  <c r="I4" i="7" a="1"/>
  <c r="I4" i="7" s="1"/>
  <c r="B17" i="6" a="1"/>
  <c r="B17" i="6" s="1"/>
  <c r="I6" i="6" a="1"/>
  <c r="I6" i="6" s="1"/>
  <c r="B15" i="7" a="1"/>
  <c r="B15" i="7" s="1"/>
  <c r="B47" i="7" a="1"/>
  <c r="B47" i="7" s="1"/>
  <c r="I30" i="7" a="1"/>
  <c r="I30" i="7" s="1"/>
  <c r="B2" i="7" a="1"/>
  <c r="B2" i="7" s="1"/>
  <c r="E30" i="7" a="1"/>
  <c r="E30" i="7" s="1"/>
  <c r="B11" i="7" a="1"/>
  <c r="B11" i="7" s="1"/>
  <c r="I3" i="6" a="1"/>
  <c r="I3" i="6" s="1"/>
  <c r="B73" i="7" a="1"/>
  <c r="B73" i="7" s="1"/>
  <c r="B1" i="1"/>
  <c r="B16" i="1" s="1" a="1"/>
  <c r="B16" i="1" s="1"/>
  <c r="B81" i="7" a="1"/>
  <c r="B81" i="7" s="1"/>
  <c r="E46" i="7" a="1"/>
  <c r="E46" i="7" s="1"/>
  <c r="B29" i="7" a="1"/>
  <c r="B29" i="7" s="1"/>
  <c r="B22" i="7" a="1"/>
  <c r="B22" i="7" s="1"/>
  <c r="B10" i="7" a="1"/>
  <c r="B10" i="7" s="1"/>
  <c r="B42" i="6" a="1"/>
  <c r="B42" i="6" s="1"/>
  <c r="B79" i="7" a="1"/>
  <c r="B79" i="7" s="1"/>
  <c r="C69" i="7" a="1"/>
  <c r="C69" i="7" s="1"/>
  <c r="B46" i="7" a="1"/>
  <c r="B46" i="7" s="1"/>
  <c r="E37" i="7" a="1"/>
  <c r="E37" i="7" s="1"/>
  <c r="D22" i="6" a="1"/>
  <c r="D22" i="6" s="1"/>
  <c r="I2" i="6" a="1"/>
  <c r="I2" i="6" s="1"/>
  <c r="B43" i="6" a="1"/>
  <c r="B43" i="6" s="1"/>
  <c r="I4" i="6" a="1"/>
  <c r="I4" i="6" s="1"/>
  <c r="B86" i="7" a="1"/>
  <c r="B86" i="7" s="1"/>
  <c r="B52" i="7" a="1"/>
  <c r="B52" i="7" s="1"/>
  <c r="B27" i="7" a="1"/>
  <c r="B27" i="7" s="1"/>
  <c r="B13" i="7" a="1"/>
  <c r="B13" i="7" s="1"/>
  <c r="B8" i="7" a="1"/>
  <c r="B8" i="7" s="1"/>
  <c r="C22" i="6" a="1"/>
  <c r="C22" i="6" s="1"/>
  <c r="B15" i="6" a="1"/>
  <c r="B15" i="6" s="1"/>
  <c r="R12" i="6"/>
  <c r="B76" i="7" a="1"/>
  <c r="B76" i="7" s="1"/>
  <c r="E45" i="7" a="1"/>
  <c r="E45" i="7" s="1"/>
  <c r="B26" i="7" a="1"/>
  <c r="B26" i="7" s="1"/>
  <c r="I6" i="7" a="1"/>
  <c r="I6" i="7" s="1"/>
  <c r="B20" i="6" a="1"/>
  <c r="B20" i="6" s="1"/>
  <c r="B13" i="6" a="1"/>
  <c r="B13" i="6" s="1"/>
  <c r="B85" i="7" a="1"/>
  <c r="B85" i="7" s="1"/>
  <c r="C66" i="7" a="1"/>
  <c r="C66" i="7" s="1"/>
  <c r="B50" i="7" a="1"/>
  <c r="B50" i="7" s="1"/>
  <c r="B45" i="7" a="1"/>
  <c r="B45" i="7" s="1"/>
  <c r="B19" i="7" a="1"/>
  <c r="B19" i="7" s="1"/>
  <c r="B12" i="7" a="1"/>
  <c r="B12" i="7" s="1"/>
  <c r="I5" i="7" a="1"/>
  <c r="I5" i="7" s="1"/>
  <c r="F17" i="6" a="1"/>
  <c r="F17" i="6" s="1"/>
  <c r="D5" i="1"/>
  <c r="R10" i="6"/>
  <c r="L9" i="6" s="1"/>
  <c r="B82" i="7" a="1"/>
  <c r="B82" i="7" s="1"/>
  <c r="I8" i="6" a="1"/>
  <c r="I8" i="6" s="1"/>
  <c r="P23" i="6"/>
  <c r="B23" i="6" s="1"/>
  <c r="D23" i="6" s="1" a="1"/>
  <c r="D23" i="6" s="1"/>
  <c r="I9" i="6" a="1"/>
  <c r="I9" i="6" s="1"/>
  <c r="AN497" i="1" l="1"/>
  <c r="AL497" i="1" s="1"/>
  <c r="AN54" i="1"/>
  <c r="AL54" i="1" s="1"/>
  <c r="AN175" i="1"/>
  <c r="AL175" i="1" s="1"/>
  <c r="T484" i="1"/>
  <c r="AN484" i="1"/>
  <c r="AL484" i="1" s="1"/>
  <c r="AN858" i="1"/>
  <c r="AL858" i="1" s="1"/>
  <c r="AN901" i="1"/>
  <c r="AL901" i="1" s="1"/>
  <c r="AF462" i="1"/>
  <c r="AN462" i="1"/>
  <c r="AL462" i="1" s="1"/>
  <c r="AN255" i="1"/>
  <c r="AL255" i="1" s="1"/>
  <c r="AF343" i="1"/>
  <c r="AN343" i="1"/>
  <c r="AL343" i="1" s="1"/>
  <c r="AF464" i="1"/>
  <c r="AN464" i="1"/>
  <c r="AL464" i="1" s="1"/>
  <c r="AN414" i="1"/>
  <c r="AL414" i="1" s="1"/>
  <c r="AF746" i="1"/>
  <c r="AN746" i="1"/>
  <c r="AL746" i="1" s="1"/>
  <c r="AN513" i="1"/>
  <c r="AL513" i="1" s="1"/>
  <c r="AF876" i="1"/>
  <c r="AN876" i="1"/>
  <c r="AL876" i="1" s="1"/>
  <c r="AF1014" i="1"/>
  <c r="AN1014" i="1"/>
  <c r="AL1014" i="1" s="1"/>
  <c r="T24" i="1"/>
  <c r="AN24" i="1"/>
  <c r="AL24" i="1" s="1"/>
  <c r="D31" i="6" a="1"/>
  <c r="D31" i="6" s="1"/>
  <c r="B24" i="7" a="1"/>
  <c r="B24" i="7" s="1"/>
  <c r="C57" i="7" a="1"/>
  <c r="C57" i="7" s="1"/>
  <c r="C54" i="7" a="1"/>
  <c r="C54" i="7" s="1"/>
  <c r="AN736" i="1"/>
  <c r="AL736" i="1" s="1"/>
  <c r="T567" i="1"/>
  <c r="AN567" i="1"/>
  <c r="AL567" i="1" s="1"/>
  <c r="AN357" i="1"/>
  <c r="AL357" i="1" s="1"/>
  <c r="T357" i="1"/>
  <c r="AN856" i="1"/>
  <c r="AL856" i="1" s="1"/>
  <c r="T389" i="1"/>
  <c r="AN389" i="1"/>
  <c r="AL389" i="1" s="1"/>
  <c r="T212" i="1"/>
  <c r="AN212" i="1"/>
  <c r="AL212" i="1" s="1"/>
  <c r="AN813" i="1"/>
  <c r="AL813" i="1" s="1"/>
  <c r="T813" i="1"/>
  <c r="AN298" i="1"/>
  <c r="AL298" i="1" s="1"/>
  <c r="T298" i="1"/>
  <c r="AN920" i="1"/>
  <c r="AL920" i="1" s="1"/>
  <c r="T920" i="1"/>
  <c r="AN934" i="1"/>
  <c r="AL934" i="1" s="1"/>
  <c r="T934" i="1"/>
  <c r="AN987" i="1"/>
  <c r="AL987" i="1" s="1"/>
  <c r="T987" i="1"/>
  <c r="AN295" i="1"/>
  <c r="AL295" i="1" s="1"/>
  <c r="T295" i="1"/>
  <c r="AN94" i="1"/>
  <c r="AL94" i="1" s="1"/>
  <c r="T94" i="1"/>
  <c r="AN404" i="1"/>
  <c r="AL404" i="1" s="1"/>
  <c r="AF404" i="1"/>
  <c r="AN576" i="1"/>
  <c r="AL576" i="1" s="1"/>
  <c r="T576" i="1"/>
  <c r="AN914" i="1"/>
  <c r="AL914" i="1" s="1"/>
  <c r="T914" i="1"/>
  <c r="AN303" i="1"/>
  <c r="AL303" i="1" s="1"/>
  <c r="T303" i="1"/>
  <c r="AN566" i="1"/>
  <c r="AL566" i="1" s="1"/>
  <c r="T566" i="1"/>
  <c r="AN77" i="1"/>
  <c r="AL77" i="1" s="1"/>
  <c r="T77" i="1"/>
  <c r="AN852" i="1"/>
  <c r="AL852" i="1" s="1"/>
  <c r="T852" i="1"/>
  <c r="AN673" i="1"/>
  <c r="AL673" i="1" s="1"/>
  <c r="T673" i="1"/>
  <c r="AN257" i="1"/>
  <c r="AL257" i="1" s="1"/>
  <c r="T257" i="1"/>
  <c r="AN148" i="1"/>
  <c r="AL148" i="1" s="1"/>
  <c r="T148" i="1"/>
  <c r="AN149" i="1"/>
  <c r="AL149" i="1" s="1"/>
  <c r="T149" i="1"/>
  <c r="AN373" i="1"/>
  <c r="AL373" i="1" s="1"/>
  <c r="T373" i="1"/>
  <c r="AN638" i="1"/>
  <c r="AL638" i="1" s="1"/>
  <c r="T638" i="1"/>
  <c r="AN932" i="1"/>
  <c r="AL932" i="1" s="1"/>
  <c r="T932" i="1"/>
  <c r="AN662" i="1"/>
  <c r="AL662" i="1" s="1"/>
  <c r="T662" i="1"/>
  <c r="AN481" i="1"/>
  <c r="AL481" i="1" s="1"/>
  <c r="T481" i="1"/>
  <c r="AN394" i="1"/>
  <c r="AL394" i="1" s="1"/>
  <c r="T394" i="1"/>
  <c r="AN290" i="1"/>
  <c r="AL290" i="1" s="1"/>
  <c r="T290" i="1"/>
  <c r="AN590" i="1"/>
  <c r="AL590" i="1" s="1"/>
  <c r="T590" i="1"/>
  <c r="AN1019" i="1"/>
  <c r="AL1019" i="1" s="1"/>
  <c r="T1019" i="1"/>
  <c r="AN944" i="1"/>
  <c r="AL944" i="1" s="1"/>
  <c r="T944" i="1"/>
  <c r="AN442" i="1"/>
  <c r="AL442" i="1" s="1"/>
  <c r="T442" i="1"/>
  <c r="AN70" i="1"/>
  <c r="AL70" i="1" s="1"/>
  <c r="T70" i="1"/>
  <c r="AN339" i="1"/>
  <c r="AL339" i="1" s="1"/>
  <c r="T339" i="1"/>
  <c r="AN1009" i="1"/>
  <c r="AL1009" i="1" s="1"/>
  <c r="T1009" i="1"/>
  <c r="AN558" i="1"/>
  <c r="AL558" i="1" s="1"/>
  <c r="T558" i="1"/>
  <c r="AN938" i="1"/>
  <c r="AL938" i="1" s="1"/>
  <c r="T938" i="1"/>
  <c r="AN33" i="1"/>
  <c r="AL33" i="1" s="1"/>
  <c r="T33" i="1"/>
  <c r="AN800" i="1"/>
  <c r="AL800" i="1" s="1"/>
  <c r="T800" i="1"/>
  <c r="AN584" i="1"/>
  <c r="AL584" i="1" s="1"/>
  <c r="T584" i="1"/>
  <c r="AN265" i="1"/>
  <c r="AL265" i="1" s="1"/>
  <c r="AF265" i="1"/>
  <c r="T563" i="1"/>
  <c r="AN563" i="1"/>
  <c r="AL563" i="1" s="1"/>
  <c r="AN27" i="1"/>
  <c r="AL27" i="1" s="1"/>
  <c r="T27" i="1"/>
  <c r="AN280" i="1"/>
  <c r="AL280" i="1" s="1"/>
  <c r="T280" i="1"/>
  <c r="AN776" i="1"/>
  <c r="AL776" i="1" s="1"/>
  <c r="T776" i="1"/>
  <c r="AN728" i="1"/>
  <c r="AL728" i="1" s="1"/>
  <c r="T728" i="1"/>
  <c r="AN869" i="1"/>
  <c r="AL869" i="1" s="1"/>
  <c r="T869" i="1"/>
  <c r="AN236" i="1"/>
  <c r="AL236" i="1" s="1"/>
  <c r="T236" i="1"/>
  <c r="AN465" i="1"/>
  <c r="AL465" i="1" s="1"/>
  <c r="T465" i="1"/>
  <c r="AN752" i="1"/>
  <c r="AL752" i="1" s="1"/>
  <c r="T752" i="1"/>
  <c r="AN55" i="1"/>
  <c r="AL55" i="1" s="1"/>
  <c r="T55" i="1"/>
  <c r="AN894" i="1"/>
  <c r="AL894" i="1" s="1"/>
  <c r="T894" i="1"/>
  <c r="AN792" i="1"/>
  <c r="AL792" i="1" s="1"/>
  <c r="T792" i="1"/>
  <c r="AN313" i="1"/>
  <c r="AL313" i="1" s="1"/>
  <c r="T313" i="1"/>
  <c r="AN205" i="1"/>
  <c r="AL205" i="1" s="1"/>
  <c r="T205" i="1"/>
  <c r="AN210" i="1"/>
  <c r="AL210" i="1" s="1"/>
  <c r="T210" i="1"/>
  <c r="AN993" i="1"/>
  <c r="AL993" i="1" s="1"/>
  <c r="T993" i="1"/>
  <c r="AN102" i="1"/>
  <c r="AL102" i="1" s="1"/>
  <c r="T102" i="1"/>
  <c r="AN186" i="1"/>
  <c r="AL186" i="1" s="1"/>
  <c r="T186" i="1"/>
  <c r="AN786" i="1"/>
  <c r="AL786" i="1" s="1"/>
  <c r="AF786" i="1"/>
  <c r="AN815" i="1"/>
  <c r="AL815" i="1" s="1"/>
  <c r="T815" i="1"/>
  <c r="T496" i="1"/>
  <c r="AN496" i="1"/>
  <c r="AL496" i="1" s="1"/>
  <c r="AN28" i="1"/>
  <c r="AL28" i="1" s="1"/>
  <c r="T28" i="1"/>
  <c r="AN434" i="1"/>
  <c r="AL434" i="1" s="1"/>
  <c r="T434" i="1"/>
  <c r="AN297" i="1"/>
  <c r="AL297" i="1" s="1"/>
  <c r="T297" i="1"/>
  <c r="AN287" i="1"/>
  <c r="AL287" i="1" s="1"/>
  <c r="AN854" i="1"/>
  <c r="AL854" i="1" s="1"/>
  <c r="AN507" i="1"/>
  <c r="AL507" i="1" s="1"/>
  <c r="AN789" i="1"/>
  <c r="AL789" i="1" s="1"/>
  <c r="AN823" i="1"/>
  <c r="AL823" i="1" s="1"/>
  <c r="AN220" i="1"/>
  <c r="AL220" i="1" s="1"/>
  <c r="AN286" i="1"/>
  <c r="AL286" i="1" s="1"/>
  <c r="AN1017" i="1"/>
  <c r="AL1017" i="1" s="1"/>
  <c r="AN784" i="1"/>
  <c r="AL784" i="1" s="1"/>
  <c r="AN918" i="1"/>
  <c r="AL918" i="1" s="1"/>
  <c r="AN948" i="1"/>
  <c r="AL948" i="1" s="1"/>
  <c r="AN278" i="1"/>
  <c r="AL278" i="1" s="1"/>
  <c r="AN163" i="1"/>
  <c r="AL163" i="1" s="1"/>
  <c r="AN311" i="1"/>
  <c r="AL311" i="1" s="1"/>
  <c r="AN494" i="1"/>
  <c r="AL494" i="1" s="1"/>
  <c r="AN708" i="1"/>
  <c r="AL708" i="1" s="1"/>
  <c r="AN855" i="1"/>
  <c r="AL855" i="1" s="1"/>
  <c r="AN266" i="1"/>
  <c r="AL266" i="1" s="1"/>
  <c r="AN898" i="1"/>
  <c r="AL898" i="1" s="1"/>
  <c r="AN779" i="1"/>
  <c r="AL779" i="1" s="1"/>
  <c r="AN795" i="1"/>
  <c r="AL795" i="1" s="1"/>
  <c r="AN495" i="1"/>
  <c r="AL495" i="1" s="1"/>
  <c r="AN520" i="1"/>
  <c r="AL520" i="1" s="1"/>
  <c r="AN878" i="1"/>
  <c r="AL878" i="1" s="1"/>
  <c r="AN264" i="1"/>
  <c r="AL264" i="1" s="1"/>
  <c r="AN658" i="1"/>
  <c r="AL658" i="1" s="1"/>
  <c r="AN962" i="1"/>
  <c r="AL962" i="1" s="1"/>
  <c r="AN600" i="1"/>
  <c r="AL600" i="1" s="1"/>
  <c r="AN132" i="1"/>
  <c r="AL132" i="1" s="1"/>
  <c r="AN473" i="1"/>
  <c r="AL473" i="1" s="1"/>
  <c r="AN560" i="1"/>
  <c r="AL560" i="1" s="1"/>
  <c r="AN844" i="1"/>
  <c r="AL844" i="1" s="1"/>
  <c r="AN402" i="1"/>
  <c r="AL402" i="1" s="1"/>
  <c r="AN949" i="1"/>
  <c r="AL949" i="1" s="1"/>
  <c r="AN574" i="1"/>
  <c r="AL574" i="1" s="1"/>
  <c r="AN805" i="1"/>
  <c r="AL805" i="1" s="1"/>
  <c r="AN976" i="1"/>
  <c r="AL976" i="1" s="1"/>
  <c r="AN145" i="1"/>
  <c r="AL145" i="1" s="1"/>
  <c r="AN724" i="1"/>
  <c r="AL724" i="1" s="1"/>
  <c r="AN181" i="1"/>
  <c r="AL181" i="1" s="1"/>
  <c r="AN151" i="1"/>
  <c r="AL151" i="1" s="1"/>
  <c r="AN522" i="1"/>
  <c r="AL522" i="1" s="1"/>
  <c r="AN176" i="1"/>
  <c r="AL176" i="1" s="1"/>
  <c r="AN291" i="1"/>
  <c r="AL291" i="1" s="1"/>
  <c r="AN1007" i="1"/>
  <c r="AL1007" i="1" s="1"/>
  <c r="AN977" i="1"/>
  <c r="AL977" i="1" s="1"/>
  <c r="AN594" i="1"/>
  <c r="AL594" i="1" s="1"/>
  <c r="AN51" i="1"/>
  <c r="AL51" i="1" s="1"/>
  <c r="AN860" i="1"/>
  <c r="AL860" i="1" s="1"/>
  <c r="AN904" i="1"/>
  <c r="AL904" i="1" s="1"/>
  <c r="AN213" i="1"/>
  <c r="AL213" i="1" s="1"/>
  <c r="D28" i="6" a="1"/>
  <c r="D28" i="6" s="1"/>
  <c r="D26" i="6" a="1"/>
  <c r="D26" i="6" s="1"/>
  <c r="D27" i="6" a="1"/>
  <c r="D27" i="6" s="1"/>
  <c r="D32" i="6" a="1"/>
  <c r="D32" i="6" s="1"/>
  <c r="D29" i="6" a="1"/>
  <c r="D29" i="6" s="1"/>
  <c r="D24" i="6" a="1"/>
  <c r="D24" i="6" s="1"/>
  <c r="D33" i="6" a="1"/>
  <c r="D33" i="6" s="1"/>
  <c r="D35" i="6" a="1"/>
  <c r="D35" i="6" s="1"/>
  <c r="D36" i="6" a="1"/>
  <c r="D36" i="6" s="1"/>
  <c r="AN246" i="1"/>
  <c r="AL246" i="1" s="1"/>
  <c r="AN502" i="1"/>
  <c r="AL502" i="1" s="1"/>
  <c r="AN365" i="1"/>
  <c r="AL365" i="1" s="1"/>
  <c r="AN592" i="1"/>
  <c r="AL592" i="1" s="1"/>
  <c r="AN700" i="1"/>
  <c r="AL700" i="1" s="1"/>
  <c r="AN985" i="1"/>
  <c r="AL985" i="1" s="1"/>
  <c r="AN381" i="1"/>
  <c r="AL381" i="1" s="1"/>
  <c r="AN831" i="1"/>
  <c r="AL831" i="1" s="1"/>
  <c r="AN224" i="1"/>
  <c r="AL224" i="1" s="1"/>
  <c r="AN440" i="1"/>
  <c r="AL440" i="1" s="1"/>
  <c r="AN712" i="1"/>
  <c r="AL712" i="1" s="1"/>
  <c r="AN667" i="1"/>
  <c r="AL667" i="1" s="1"/>
  <c r="AN863" i="1"/>
  <c r="AL863" i="1" s="1"/>
  <c r="AN936" i="1"/>
  <c r="AL936" i="1" s="1"/>
  <c r="AN1005" i="1"/>
  <c r="AL1005" i="1" s="1"/>
  <c r="AN928" i="1"/>
  <c r="AL928" i="1" s="1"/>
  <c r="AN454" i="1"/>
  <c r="AL454" i="1" s="1"/>
  <c r="AN80" i="1"/>
  <c r="AL80" i="1" s="1"/>
  <c r="AN646" i="1"/>
  <c r="AL646" i="1" s="1"/>
  <c r="AN282" i="1"/>
  <c r="AL282" i="1" s="1"/>
  <c r="AN940" i="1"/>
  <c r="AL940" i="1" s="1"/>
  <c r="AN85" i="1"/>
  <c r="AL85" i="1" s="1"/>
  <c r="AN154" i="1"/>
  <c r="AL154" i="1" s="1"/>
  <c r="AN955" i="1"/>
  <c r="AL955" i="1" s="1"/>
  <c r="AN609" i="1"/>
  <c r="AL609" i="1" s="1"/>
  <c r="AN526" i="1"/>
  <c r="AL526" i="1" s="1"/>
  <c r="AN353" i="1"/>
  <c r="AL353" i="1" s="1"/>
  <c r="AN514" i="1"/>
  <c r="AL514" i="1" s="1"/>
  <c r="AN963" i="1"/>
  <c r="AL963" i="1" s="1"/>
  <c r="AN123" i="1"/>
  <c r="AL123" i="1" s="1"/>
  <c r="AN868" i="1"/>
  <c r="AL868" i="1" s="1"/>
  <c r="AN248" i="1"/>
  <c r="AL248" i="1" s="1"/>
  <c r="AN598" i="1"/>
  <c r="AL598" i="1" s="1"/>
  <c r="AN67" i="1"/>
  <c r="AL67" i="1" s="1"/>
  <c r="AN798" i="1"/>
  <c r="AL798" i="1" s="1"/>
  <c r="AN97" i="1"/>
  <c r="AL97" i="1" s="1"/>
  <c r="AN130" i="1"/>
  <c r="AL130" i="1" s="1"/>
  <c r="AN973" i="1"/>
  <c r="AL973" i="1" s="1"/>
  <c r="AN888" i="1"/>
  <c r="AL888" i="1" s="1"/>
  <c r="AN93" i="1"/>
  <c r="AL93" i="1" s="1"/>
  <c r="AN906" i="1"/>
  <c r="AL906" i="1" s="1"/>
  <c r="AN912" i="1"/>
  <c r="AL912" i="1" s="1"/>
  <c r="AN916" i="1"/>
  <c r="AL916" i="1" s="1"/>
  <c r="AN544" i="1"/>
  <c r="AL544" i="1" s="1"/>
  <c r="AN926" i="1"/>
  <c r="AL926" i="1" s="1"/>
  <c r="AN930" i="1"/>
  <c r="AL930" i="1" s="1"/>
  <c r="AN740" i="1"/>
  <c r="AL740" i="1" s="1"/>
  <c r="AN510" i="1"/>
  <c r="AL510" i="1" s="1"/>
  <c r="AN189" i="1"/>
  <c r="AL189" i="1" s="1"/>
  <c r="AN979" i="1"/>
  <c r="AL979" i="1" s="1"/>
  <c r="AN321" i="1"/>
  <c r="AL321" i="1" s="1"/>
  <c r="AN971" i="1"/>
  <c r="AL971" i="1" s="1"/>
  <c r="AN619" i="1"/>
  <c r="AL619" i="1" s="1"/>
  <c r="AN156" i="1"/>
  <c r="AL156" i="1" s="1"/>
  <c r="AN806" i="1"/>
  <c r="AL806" i="1" s="1"/>
  <c r="AN72" i="1"/>
  <c r="AL72" i="1" s="1"/>
  <c r="AN884" i="1"/>
  <c r="AL884" i="1" s="1"/>
  <c r="AN739" i="1"/>
  <c r="AL739" i="1" s="1"/>
  <c r="AN902" i="1"/>
  <c r="AL902" i="1" s="1"/>
  <c r="AN272" i="1"/>
  <c r="AL272" i="1" s="1"/>
  <c r="AN122" i="1"/>
  <c r="AL122" i="1" s="1"/>
  <c r="AN995" i="1"/>
  <c r="AL995" i="1" s="1"/>
  <c r="AN1023" i="1"/>
  <c r="AL1023" i="1" s="1"/>
  <c r="AN873" i="1"/>
  <c r="AL873" i="1" s="1"/>
  <c r="AN787" i="1"/>
  <c r="AL787" i="1" s="1"/>
  <c r="AN768" i="1"/>
  <c r="AL768" i="1" s="1"/>
  <c r="AN146" i="1"/>
  <c r="AL146" i="1" s="1"/>
  <c r="AN140" i="1"/>
  <c r="AL140" i="1" s="1"/>
  <c r="AN232" i="1"/>
  <c r="AL232" i="1" s="1"/>
  <c r="AN896" i="1"/>
  <c r="AL896" i="1" s="1"/>
  <c r="AN426" i="1"/>
  <c r="AL426" i="1" s="1"/>
  <c r="AN808" i="1"/>
  <c r="AL808" i="1" s="1"/>
  <c r="AN820" i="1"/>
  <c r="AL820" i="1" s="1"/>
  <c r="AN910" i="1"/>
  <c r="AL910" i="1" s="1"/>
  <c r="AN347" i="1"/>
  <c r="AL347" i="1" s="1"/>
  <c r="AN890" i="1"/>
  <c r="AL890" i="1" s="1"/>
  <c r="AN461" i="1"/>
  <c r="AL461" i="1" s="1"/>
  <c r="AN1001" i="1"/>
  <c r="AL1001" i="1" s="1"/>
  <c r="AN886" i="1"/>
  <c r="AL886" i="1" s="1"/>
  <c r="AN171" i="1"/>
  <c r="AL171" i="1" s="1"/>
  <c r="AN720" i="1"/>
  <c r="AL720" i="1" s="1"/>
  <c r="AN922" i="1"/>
  <c r="AL922" i="1" s="1"/>
  <c r="AN38" i="1"/>
  <c r="AL38" i="1" s="1"/>
  <c r="AN104" i="1"/>
  <c r="AL104" i="1" s="1"/>
  <c r="AN760" i="1"/>
  <c r="AL760" i="1" s="1"/>
  <c r="AN328" i="1"/>
  <c r="AL328" i="1" s="1"/>
  <c r="AN817" i="1"/>
  <c r="AL817" i="1" s="1"/>
  <c r="AN727" i="1"/>
  <c r="AL727" i="1" s="1"/>
  <c r="BS31" i="1" a="1"/>
  <c r="BS31" i="1" s="1"/>
  <c r="BQ31" i="1" a="1"/>
  <c r="BQ31" i="1" s="1"/>
  <c r="BP31" i="1" a="1"/>
  <c r="BP31" i="1" s="1"/>
  <c r="BO31" i="1" a="1"/>
  <c r="BO31" i="1" s="1"/>
  <c r="BR31" i="1" a="1"/>
  <c r="BR31" i="1" s="1"/>
  <c r="D25" i="6" a="1"/>
  <c r="D25" i="6" s="1"/>
  <c r="B9" i="9" a="1"/>
  <c r="B9" i="9" s="1"/>
  <c r="I33" i="7" a="1"/>
  <c r="I33" i="7" s="1"/>
  <c r="K33" i="7" a="1"/>
  <c r="K33" i="7" s="1"/>
  <c r="I34" i="7" a="1"/>
  <c r="I34" i="7" s="1"/>
  <c r="K34" i="7" a="1"/>
  <c r="K34" i="7" s="1"/>
  <c r="K32" i="7" a="1"/>
  <c r="K32" i="7" s="1"/>
  <c r="I32" i="7" a="1"/>
  <c r="I32" i="7" s="1"/>
  <c r="C8" i="1" a="1"/>
  <c r="C8" i="1" s="1"/>
  <c r="B18" i="1" a="1"/>
  <c r="B18" i="1" s="1"/>
  <c r="C13" i="1" a="1"/>
  <c r="C13" i="1" s="1"/>
  <c r="C11" i="1" a="1"/>
  <c r="C11" i="1" s="1"/>
  <c r="B4" i="1" a="1"/>
  <c r="B4" i="1" s="1"/>
  <c r="C9" i="1" a="1"/>
  <c r="C9" i="1" s="1"/>
  <c r="C10" i="1" a="1"/>
  <c r="C10" i="1" s="1"/>
  <c r="B6" i="1" a="1"/>
  <c r="B6" i="1" s="1"/>
  <c r="B15" i="1" a="1"/>
  <c r="B15" i="1" s="1"/>
  <c r="C12" i="1" a="1"/>
  <c r="C12" i="1" s="1"/>
  <c r="B2" i="1" a="1"/>
  <c r="B2" i="1" s="1"/>
  <c r="D34" i="6" a="1"/>
  <c r="D34" i="6" s="1"/>
  <c r="B42" i="7" a="1"/>
  <c r="B42" i="7" s="1"/>
  <c r="B36" i="7" a="1"/>
  <c r="B36" i="7" s="1"/>
  <c r="B31" i="7" a="1"/>
  <c r="B31" i="7" s="1"/>
  <c r="I35" i="7" a="1"/>
  <c r="I35" i="7" s="1"/>
  <c r="E44" i="7" a="1"/>
  <c r="E44" i="7" s="1"/>
  <c r="B44" i="7" a="1"/>
  <c r="B44" i="7" s="1"/>
  <c r="E39" i="7" a="1"/>
  <c r="E39" i="7" s="1"/>
  <c r="B38" i="7" a="1"/>
  <c r="B38" i="7" s="1"/>
  <c r="E35" i="7" a="1"/>
  <c r="E35" i="7" s="1"/>
  <c r="E40" i="7" a="1"/>
  <c r="E40" i="7" s="1"/>
  <c r="E43" i="7" a="1"/>
  <c r="E43" i="7" s="1"/>
  <c r="B35" i="7" a="1"/>
  <c r="B35" i="7" s="1"/>
  <c r="B9" i="7" a="1"/>
  <c r="B9" i="7" s="1"/>
  <c r="E38" i="7" a="1"/>
  <c r="E38" i="7" s="1"/>
  <c r="E41" i="7" a="1"/>
  <c r="E41" i="7" s="1"/>
  <c r="B43" i="7" a="1"/>
  <c r="B43" i="7" s="1"/>
  <c r="B20" i="7" a="1"/>
  <c r="B20" i="7" s="1"/>
  <c r="B23" i="7" a="1"/>
  <c r="B23" i="7" s="1"/>
  <c r="I36" i="7" a="1"/>
  <c r="I36" i="7" s="1"/>
  <c r="I31" i="7" a="1"/>
  <c r="I31" i="7" s="1"/>
  <c r="E42" i="7" a="1"/>
  <c r="E42" i="7" s="1"/>
  <c r="E36" i="7" a="1"/>
  <c r="E36" i="7" s="1"/>
  <c r="E31" i="7" a="1"/>
  <c r="E31" i="7" s="1"/>
  <c r="D30" i="6" a="1"/>
  <c r="D30" i="6" s="1"/>
  <c r="B5" i="1" a="1"/>
  <c r="B5" i="1" s="1"/>
  <c r="B17" i="1" a="1"/>
  <c r="B17" i="1" s="1"/>
  <c r="L12" i="7"/>
  <c r="D6" i="1"/>
  <c r="W21" i="1" a="1"/>
  <c r="W21" i="1" s="1"/>
  <c r="J21" i="1" a="1"/>
  <c r="J21" i="1" s="1"/>
  <c r="BK31" i="1" l="1" a="1"/>
  <c r="BK31" i="1" s="1"/>
  <c r="AR31" i="1" s="1"/>
  <c r="AJ21" i="1" a="1"/>
  <c r="AJ21" i="1" s="1"/>
  <c r="AC21" i="1" a="1"/>
  <c r="AC21" i="1" s="1"/>
  <c r="Z21" i="1" a="1"/>
  <c r="Z21" i="1" s="1"/>
  <c r="E21" i="1" a="1"/>
  <c r="E21" i="1" s="1"/>
  <c r="C20" i="1" a="1"/>
  <c r="C20" i="1" s="1"/>
  <c r="G20" i="1" a="1"/>
  <c r="G20" i="1" s="1"/>
  <c r="U20" i="1" a="1"/>
  <c r="U20" i="1" s="1"/>
  <c r="AF21" i="1" a="1"/>
  <c r="AF21" i="1" s="1"/>
  <c r="J20" i="1" a="1"/>
  <c r="J20" i="1" s="1"/>
  <c r="AB21" i="1" a="1"/>
  <c r="AB21" i="1" s="1"/>
  <c r="N21" i="1" a="1"/>
  <c r="N21" i="1" s="1"/>
  <c r="AI21" i="1" a="1"/>
  <c r="AI21" i="1" s="1"/>
  <c r="AD21" i="1" a="1"/>
  <c r="AD21" i="1" s="1"/>
  <c r="T21" i="1" a="1"/>
  <c r="T21" i="1" s="1"/>
  <c r="V21" i="1" a="1"/>
  <c r="V21" i="1" s="1"/>
  <c r="AA21" i="1" a="1"/>
  <c r="AA21" i="1" s="1"/>
  <c r="M21" i="1" a="1"/>
  <c r="M21" i="1" s="1"/>
  <c r="AH21" i="1" a="1"/>
  <c r="AH21" i="1" s="1"/>
  <c r="P21" i="1" a="1"/>
  <c r="P21" i="1" s="1"/>
  <c r="AG20" i="1" a="1"/>
  <c r="AG20" i="1" s="1"/>
  <c r="D21" i="1" a="1"/>
  <c r="D21" i="1" s="1"/>
  <c r="F21" i="1" a="1"/>
  <c r="F21" i="1" s="1"/>
  <c r="U21" i="1" a="1"/>
  <c r="U21" i="1" s="1"/>
  <c r="R21" i="1" a="1"/>
  <c r="R21" i="1" s="1"/>
  <c r="L22" i="1" a="1"/>
  <c r="L22" i="1" s="1"/>
  <c r="AL21" i="1" a="1"/>
  <c r="AL21" i="1" s="1"/>
  <c r="I21" i="1" a="1"/>
  <c r="I21" i="1" s="1"/>
  <c r="H21" i="1" a="1"/>
  <c r="H21" i="1" s="1"/>
  <c r="X21" i="1" a="1"/>
  <c r="X21" i="1" s="1"/>
  <c r="Q21" i="1" a="1"/>
  <c r="Q21" i="1" s="1"/>
  <c r="AK20" i="1" a="1"/>
  <c r="AK20" i="1" s="1"/>
  <c r="AE21" i="1" a="1"/>
  <c r="AE21" i="1" s="1"/>
  <c r="O21" i="1" a="1"/>
  <c r="O21" i="1" s="1"/>
  <c r="K22" i="1" a="1"/>
  <c r="K22" i="1" s="1"/>
  <c r="AK21" i="1" a="1"/>
  <c r="AK21" i="1" s="1"/>
  <c r="S21" i="1" a="1"/>
  <c r="S21" i="1" s="1"/>
  <c r="Y21" i="1" a="1"/>
  <c r="Y21" i="1" s="1"/>
  <c r="C21" i="1" a="1"/>
  <c r="C21" i="1" s="1"/>
  <c r="AN31" i="1" l="1"/>
  <c r="AL31" i="1" s="1"/>
  <c r="AF31" i="1"/>
  <c r="AR48" i="5"/>
  <c r="AR49" i="5"/>
  <c r="AR50" i="5"/>
  <c r="AR51" i="5"/>
  <c r="AR52" i="5"/>
  <c r="AR53" i="5"/>
  <c r="AR54" i="5"/>
  <c r="AR55" i="5"/>
  <c r="AR56" i="5"/>
  <c r="AR57" i="5"/>
  <c r="AR58" i="5"/>
  <c r="AR59" i="5"/>
  <c r="AR60" i="5"/>
  <c r="AR61" i="5"/>
  <c r="AR62" i="5"/>
  <c r="AR63" i="5"/>
  <c r="AR64" i="5"/>
  <c r="AR65" i="5"/>
  <c r="AR66" i="5"/>
  <c r="AR67" i="5"/>
  <c r="AR68" i="5"/>
  <c r="AR69" i="5"/>
  <c r="AR70" i="5"/>
  <c r="AR47" i="5"/>
  <c r="BY3" i="5"/>
  <c r="BY4" i="5"/>
  <c r="BY5" i="5"/>
  <c r="BY6" i="5"/>
  <c r="BY7" i="5"/>
  <c r="BY8" i="5"/>
  <c r="BY9" i="5"/>
  <c r="BY10" i="5"/>
  <c r="BY11" i="5"/>
  <c r="BY12" i="5"/>
  <c r="BY13" i="5"/>
  <c r="BY2" i="5"/>
  <c r="AX2" i="5" a="1"/>
  <c r="AX2" i="5" s="1"/>
  <c r="AY2" i="5" a="1"/>
  <c r="AY2" i="5" s="1"/>
  <c r="AZ2" i="5" a="1"/>
  <c r="AZ2" i="5"/>
  <c r="AX3" i="5" a="1"/>
  <c r="AX3" i="5" s="1"/>
  <c r="AY3" i="5" a="1"/>
  <c r="AY3" i="5" s="1"/>
  <c r="AZ3" i="5" a="1"/>
  <c r="AZ3" i="5" s="1"/>
  <c r="AX4" i="5" a="1"/>
  <c r="AX4" i="5"/>
  <c r="AY4" i="5" a="1"/>
  <c r="AY4" i="5" s="1"/>
  <c r="AZ4" i="5" a="1"/>
  <c r="AZ4" i="5" s="1"/>
  <c r="AX5" i="5" a="1"/>
  <c r="AX5" i="5" s="1"/>
  <c r="BA5" i="5" s="1"/>
  <c r="AY5" i="5" a="1"/>
  <c r="AY5" i="5"/>
  <c r="AZ5" i="5" a="1"/>
  <c r="AZ5" i="5" s="1"/>
  <c r="AX6" i="5" a="1"/>
  <c r="AX6" i="5" s="1"/>
  <c r="AY6" i="5" a="1"/>
  <c r="AY6" i="5" s="1"/>
  <c r="AZ6" i="5" a="1"/>
  <c r="AZ6" i="5"/>
  <c r="AX7" i="5" a="1"/>
  <c r="AX7" i="5" s="1"/>
  <c r="BA7" i="5" s="1"/>
  <c r="AY7" i="5" a="1"/>
  <c r="AY7" i="5" s="1"/>
  <c r="AZ7" i="5" a="1"/>
  <c r="AZ7" i="5" s="1"/>
  <c r="AX8" i="5" a="1"/>
  <c r="AX8" i="5"/>
  <c r="AY8" i="5" a="1"/>
  <c r="AY8" i="5" s="1"/>
  <c r="AZ8" i="5" a="1"/>
  <c r="AZ8" i="5" s="1"/>
  <c r="AX9" i="5" a="1"/>
  <c r="AX9" i="5" s="1"/>
  <c r="AY9" i="5" a="1"/>
  <c r="AY9" i="5"/>
  <c r="AZ9" i="5" a="1"/>
  <c r="AZ9" i="5" s="1"/>
  <c r="AX10" i="5" a="1"/>
  <c r="AX10" i="5" s="1"/>
  <c r="AY10" i="5" a="1"/>
  <c r="AY10" i="5" s="1"/>
  <c r="AZ10" i="5" a="1"/>
  <c r="AZ10" i="5"/>
  <c r="AX11" i="5" a="1"/>
  <c r="AX11" i="5" s="1"/>
  <c r="AY11" i="5" a="1"/>
  <c r="AY11" i="5" s="1"/>
  <c r="AZ11" i="5" a="1"/>
  <c r="AZ11" i="5" s="1"/>
  <c r="AX12" i="5" a="1"/>
  <c r="AX12" i="5"/>
  <c r="AY12" i="5" a="1"/>
  <c r="AY12" i="5" s="1"/>
  <c r="AZ12" i="5" a="1"/>
  <c r="AZ12" i="5" s="1"/>
  <c r="AX13" i="5" a="1"/>
  <c r="AX13" i="5" s="1"/>
  <c r="AY13" i="5" a="1"/>
  <c r="AY13" i="5"/>
  <c r="AZ13" i="5" a="1"/>
  <c r="AZ13" i="5" s="1"/>
  <c r="AX14" i="5" a="1"/>
  <c r="AX14" i="5" s="1"/>
  <c r="AY14" i="5" a="1"/>
  <c r="AY14" i="5" s="1"/>
  <c r="AZ14" i="5" a="1"/>
  <c r="AZ14" i="5"/>
  <c r="AX15" i="5" a="1"/>
  <c r="AX15" i="5" s="1"/>
  <c r="AY15" i="5" a="1"/>
  <c r="AY15" i="5" s="1"/>
  <c r="AZ15" i="5" a="1"/>
  <c r="AZ15" i="5" s="1"/>
  <c r="AX16" i="5" a="1"/>
  <c r="AX16" i="5"/>
  <c r="AY16" i="5" a="1"/>
  <c r="AY16" i="5" s="1"/>
  <c r="AZ16" i="5" a="1"/>
  <c r="AZ16" i="5" s="1"/>
  <c r="AX17" i="5" a="1"/>
  <c r="AX17" i="5" s="1"/>
  <c r="AY17" i="5" a="1"/>
  <c r="AY17" i="5"/>
  <c r="AZ17" i="5" a="1"/>
  <c r="AZ17" i="5" s="1"/>
  <c r="AX18" i="5" a="1"/>
  <c r="AX18" i="5" s="1"/>
  <c r="AY18" i="5" a="1"/>
  <c r="AY18" i="5" s="1"/>
  <c r="AZ18" i="5" a="1"/>
  <c r="AZ18" i="5"/>
  <c r="AX19" i="5" a="1"/>
  <c r="AX19" i="5" s="1"/>
  <c r="AY19" i="5" a="1"/>
  <c r="AY19" i="5" s="1"/>
  <c r="AZ19" i="5" a="1"/>
  <c r="AZ19" i="5" s="1"/>
  <c r="AX20" i="5" a="1"/>
  <c r="AX20" i="5"/>
  <c r="AY20" i="5" a="1"/>
  <c r="AY20" i="5" s="1"/>
  <c r="AZ20" i="5" a="1"/>
  <c r="AZ20" i="5" s="1"/>
  <c r="AX21" i="5" a="1"/>
  <c r="AX21" i="5" s="1"/>
  <c r="AY21" i="5" a="1"/>
  <c r="AY21" i="5"/>
  <c r="AZ21" i="5" a="1"/>
  <c r="AZ21" i="5" s="1"/>
  <c r="AX22" i="5" a="1"/>
  <c r="AX22" i="5" s="1"/>
  <c r="AY22" i="5" a="1"/>
  <c r="AY22" i="5" s="1"/>
  <c r="AZ22" i="5" a="1"/>
  <c r="AZ22" i="5"/>
  <c r="AX23" i="5" a="1"/>
  <c r="AX23" i="5" s="1"/>
  <c r="BA23" i="5" s="1"/>
  <c r="AY23" i="5" a="1"/>
  <c r="AY23" i="5" s="1"/>
  <c r="AZ23" i="5" a="1"/>
  <c r="AZ23" i="5" s="1"/>
  <c r="AX24" i="5" a="1"/>
  <c r="AX24" i="5"/>
  <c r="AY24" i="5" a="1"/>
  <c r="AY24" i="5" s="1"/>
  <c r="AZ24" i="5" a="1"/>
  <c r="AZ24" i="5" s="1"/>
  <c r="AX25" i="5" a="1"/>
  <c r="AX25" i="5" s="1"/>
  <c r="AY25" i="5" a="1"/>
  <c r="AY25" i="5"/>
  <c r="AZ25" i="5" a="1"/>
  <c r="AZ25" i="5" s="1"/>
  <c r="AX26" i="5" a="1"/>
  <c r="AX26" i="5" s="1"/>
  <c r="AY26" i="5" a="1"/>
  <c r="AY26" i="5" s="1"/>
  <c r="AZ26" i="5" a="1"/>
  <c r="AZ26" i="5"/>
  <c r="AX27" i="5" a="1"/>
  <c r="AX27" i="5" s="1"/>
  <c r="AY27" i="5" a="1"/>
  <c r="AY27" i="5" s="1"/>
  <c r="AZ27" i="5" a="1"/>
  <c r="AZ27" i="5" s="1"/>
  <c r="AX28" i="5" a="1"/>
  <c r="AX28" i="5"/>
  <c r="AY28" i="5" a="1"/>
  <c r="AY28" i="5" s="1"/>
  <c r="AZ28" i="5" a="1"/>
  <c r="AZ28" i="5" s="1"/>
  <c r="AX29" i="5" a="1"/>
  <c r="AX29" i="5" s="1"/>
  <c r="AY29" i="5" a="1"/>
  <c r="AY29" i="5"/>
  <c r="AZ29" i="5" a="1"/>
  <c r="AZ29" i="5" s="1"/>
  <c r="AX30" i="5" a="1"/>
  <c r="AX30" i="5" s="1"/>
  <c r="AY30" i="5" a="1"/>
  <c r="AY30" i="5" s="1"/>
  <c r="AZ30" i="5" a="1"/>
  <c r="AZ30" i="5"/>
  <c r="AX31" i="5" a="1"/>
  <c r="AX31" i="5" s="1"/>
  <c r="AY31" i="5" a="1"/>
  <c r="AY31" i="5" s="1"/>
  <c r="AZ31" i="5" a="1"/>
  <c r="AZ31" i="5" s="1"/>
  <c r="AX32" i="5" a="1"/>
  <c r="AX32" i="5"/>
  <c r="AY32" i="5" a="1"/>
  <c r="AY32" i="5" s="1"/>
  <c r="AZ32" i="5" a="1"/>
  <c r="AZ32" i="5" s="1"/>
  <c r="AX33" i="5" a="1"/>
  <c r="AX33" i="5" s="1"/>
  <c r="AY33" i="5" a="1"/>
  <c r="AY33" i="5"/>
  <c r="AZ33" i="5" a="1"/>
  <c r="AZ33" i="5" s="1"/>
  <c r="AX34" i="5" a="1"/>
  <c r="AX34" i="5" s="1"/>
  <c r="AY34" i="5" a="1"/>
  <c r="AY34" i="5" s="1"/>
  <c r="AZ34" i="5" a="1"/>
  <c r="AZ34" i="5"/>
  <c r="AX35" i="5" a="1"/>
  <c r="AX35" i="5" s="1"/>
  <c r="AY35" i="5" a="1"/>
  <c r="AY35" i="5" s="1"/>
  <c r="AZ35" i="5" a="1"/>
  <c r="AZ35" i="5" s="1"/>
  <c r="AX36" i="5" a="1"/>
  <c r="AX36" i="5"/>
  <c r="AY36" i="5" a="1"/>
  <c r="AY36" i="5" s="1"/>
  <c r="AZ36" i="5" a="1"/>
  <c r="AZ36" i="5" s="1"/>
  <c r="AX37" i="5" a="1"/>
  <c r="AX37" i="5" s="1"/>
  <c r="AY37" i="5" a="1"/>
  <c r="AY37" i="5"/>
  <c r="AZ37" i="5" a="1"/>
  <c r="AZ37" i="5" s="1"/>
  <c r="AX38" i="5" a="1"/>
  <c r="AX38" i="5" s="1"/>
  <c r="AY38" i="5" a="1"/>
  <c r="AY38" i="5" s="1"/>
  <c r="AZ38" i="5" a="1"/>
  <c r="AZ38" i="5"/>
  <c r="AX39" i="5" a="1"/>
  <c r="AX39" i="5" s="1"/>
  <c r="BA39" i="5" s="1"/>
  <c r="AY39" i="5" a="1"/>
  <c r="AY39" i="5" s="1"/>
  <c r="AZ39" i="5" a="1"/>
  <c r="AZ39" i="5" s="1"/>
  <c r="AX40" i="5" a="1"/>
  <c r="AX40" i="5"/>
  <c r="AY40" i="5" a="1"/>
  <c r="AY40" i="5" s="1"/>
  <c r="AZ40" i="5" a="1"/>
  <c r="AZ40" i="5" s="1"/>
  <c r="AX41" i="5" a="1"/>
  <c r="AX41" i="5" s="1"/>
  <c r="AY41" i="5" a="1"/>
  <c r="AY41" i="5"/>
  <c r="AZ41" i="5" a="1"/>
  <c r="AZ41" i="5" s="1"/>
  <c r="AX42" i="5" a="1"/>
  <c r="AX42" i="5" s="1"/>
  <c r="AY42" i="5" a="1"/>
  <c r="AY42" i="5" s="1"/>
  <c r="AZ42" i="5" a="1"/>
  <c r="AZ42" i="5"/>
  <c r="AX43" i="5" a="1"/>
  <c r="AX43" i="5" s="1"/>
  <c r="AY43" i="5" a="1"/>
  <c r="AY43" i="5" s="1"/>
  <c r="AZ43" i="5" a="1"/>
  <c r="AZ43" i="5" s="1"/>
  <c r="AX44" i="5" a="1"/>
  <c r="AX44" i="5"/>
  <c r="AY44" i="5" a="1"/>
  <c r="AY44" i="5" s="1"/>
  <c r="AZ44" i="5" a="1"/>
  <c r="AZ44" i="5" s="1"/>
  <c r="AX45" i="5" a="1"/>
  <c r="AX45" i="5" s="1"/>
  <c r="BA45" i="5" s="1"/>
  <c r="AY45" i="5" a="1"/>
  <c r="AY45" i="5"/>
  <c r="AZ45" i="5" a="1"/>
  <c r="AZ45" i="5" s="1"/>
  <c r="AW3" i="5" a="1"/>
  <c r="AW3" i="5" s="1"/>
  <c r="AW4" i="5" a="1"/>
  <c r="AW4" i="5" s="1"/>
  <c r="AW5" i="5" a="1"/>
  <c r="AW5" i="5" s="1"/>
  <c r="AW6" i="5" a="1"/>
  <c r="AW6" i="5"/>
  <c r="AW7" i="5" a="1"/>
  <c r="AW7" i="5" s="1"/>
  <c r="AW8" i="5" a="1"/>
  <c r="AW8" i="5" s="1"/>
  <c r="AW9" i="5" a="1"/>
  <c r="AW9" i="5" s="1"/>
  <c r="AW10" i="5" a="1"/>
  <c r="AW10" i="5"/>
  <c r="AW11" i="5" a="1"/>
  <c r="AW11" i="5" s="1"/>
  <c r="AW12" i="5" a="1"/>
  <c r="AW12" i="5" s="1"/>
  <c r="AW13" i="5" a="1"/>
  <c r="AW13" i="5" s="1"/>
  <c r="AW14" i="5" a="1"/>
  <c r="AW14" i="5"/>
  <c r="AW15" i="5" a="1"/>
  <c r="AW15" i="5" s="1"/>
  <c r="AW16" i="5" a="1"/>
  <c r="AW16" i="5" s="1"/>
  <c r="AW17" i="5" a="1"/>
  <c r="AW17" i="5" s="1"/>
  <c r="AW18" i="5" a="1"/>
  <c r="AW18" i="5"/>
  <c r="AW19" i="5" a="1"/>
  <c r="AW19" i="5" s="1"/>
  <c r="AW20" i="5" a="1"/>
  <c r="AW20" i="5" s="1"/>
  <c r="AW21" i="5" a="1"/>
  <c r="AW21" i="5" s="1"/>
  <c r="AW22" i="5" a="1"/>
  <c r="AW22" i="5"/>
  <c r="AW23" i="5" a="1"/>
  <c r="AW23" i="5" s="1"/>
  <c r="AW24" i="5" a="1"/>
  <c r="AW24" i="5" s="1"/>
  <c r="AW25" i="5" a="1"/>
  <c r="AW25" i="5" s="1"/>
  <c r="AW26" i="5" a="1"/>
  <c r="AW26" i="5"/>
  <c r="AW27" i="5" a="1"/>
  <c r="AW27" i="5" s="1"/>
  <c r="AW28" i="5" a="1"/>
  <c r="AW28" i="5" s="1"/>
  <c r="AW29" i="5" a="1"/>
  <c r="AW29" i="5" s="1"/>
  <c r="AW30" i="5" a="1"/>
  <c r="AW30" i="5"/>
  <c r="AW31" i="5" a="1"/>
  <c r="AW31" i="5" s="1"/>
  <c r="AW32" i="5" a="1"/>
  <c r="AW32" i="5" s="1"/>
  <c r="AW33" i="5" a="1"/>
  <c r="AW33" i="5" s="1"/>
  <c r="AW34" i="5" a="1"/>
  <c r="AW34" i="5"/>
  <c r="AW35" i="5" a="1"/>
  <c r="AW35" i="5" s="1"/>
  <c r="AW36" i="5" a="1"/>
  <c r="AW36" i="5" s="1"/>
  <c r="AW37" i="5" a="1"/>
  <c r="AW37" i="5" s="1"/>
  <c r="AW38" i="5" a="1"/>
  <c r="AW38" i="5"/>
  <c r="AW39" i="5" a="1"/>
  <c r="AW39" i="5" s="1"/>
  <c r="AW40" i="5" a="1"/>
  <c r="AW40" i="5" s="1"/>
  <c r="AW41" i="5" a="1"/>
  <c r="AW41" i="5" s="1"/>
  <c r="AW42" i="5" a="1"/>
  <c r="AW42" i="5"/>
  <c r="AW43" i="5" a="1"/>
  <c r="AW43" i="5" s="1"/>
  <c r="AW44" i="5" a="1"/>
  <c r="AW44" i="5" s="1"/>
  <c r="AW45" i="5" a="1"/>
  <c r="AW45" i="5" s="1"/>
  <c r="AW2" i="5" a="1"/>
  <c r="AW2" i="5" s="1"/>
  <c r="AV2" i="5" a="1"/>
  <c r="AV2" i="5" s="1"/>
  <c r="AV3" i="5" a="1"/>
  <c r="AV3" i="5"/>
  <c r="AV4" i="5" a="1"/>
  <c r="AV4" i="5" s="1"/>
  <c r="AV5" i="5" a="1"/>
  <c r="AV5" i="5"/>
  <c r="AV6" i="5" a="1"/>
  <c r="AV6" i="5" s="1"/>
  <c r="AV7" i="5" a="1"/>
  <c r="AV7" i="5"/>
  <c r="AV8" i="5" a="1"/>
  <c r="AV8" i="5" s="1"/>
  <c r="AV9" i="5" a="1"/>
  <c r="AV9" i="5"/>
  <c r="AV10" i="5" a="1"/>
  <c r="AV10" i="5" s="1"/>
  <c r="AV11" i="5" a="1"/>
  <c r="AV11" i="5" s="1"/>
  <c r="AV12" i="5" a="1"/>
  <c r="AV12" i="5" s="1"/>
  <c r="AV13" i="5" a="1"/>
  <c r="AV13" i="5"/>
  <c r="AV14" i="5" a="1"/>
  <c r="AV14" i="5" s="1"/>
  <c r="AV15" i="5" a="1"/>
  <c r="AV15" i="5" s="1"/>
  <c r="AV16" i="5" a="1"/>
  <c r="AV16" i="5" s="1"/>
  <c r="AV17" i="5" a="1"/>
  <c r="AV17" i="5"/>
  <c r="AV18" i="5" a="1"/>
  <c r="AV18" i="5" s="1"/>
  <c r="AV19" i="5" a="1"/>
  <c r="AV19" i="5" s="1"/>
  <c r="AV20" i="5" a="1"/>
  <c r="AV20" i="5" s="1"/>
  <c r="AV21" i="5" a="1"/>
  <c r="AV21" i="5"/>
  <c r="AV22" i="5" a="1"/>
  <c r="AV22" i="5" s="1"/>
  <c r="AV23" i="5" a="1"/>
  <c r="AV23" i="5" s="1"/>
  <c r="AV24" i="5" a="1"/>
  <c r="AV24" i="5" s="1"/>
  <c r="AV25" i="5" a="1"/>
  <c r="AV25" i="5"/>
  <c r="AV26" i="5" a="1"/>
  <c r="AV26" i="5" s="1"/>
  <c r="AV27" i="5" a="1"/>
  <c r="AV27" i="5" s="1"/>
  <c r="AV28" i="5" a="1"/>
  <c r="AV28" i="5" s="1"/>
  <c r="AV29" i="5" a="1"/>
  <c r="AV29" i="5" s="1"/>
  <c r="AV30" i="5" a="1"/>
  <c r="AV30" i="5" s="1"/>
  <c r="AV32" i="5" a="1"/>
  <c r="AV32" i="5" s="1"/>
  <c r="AV33" i="5" a="1"/>
  <c r="AV33" i="5" s="1"/>
  <c r="AV34" i="5" a="1"/>
  <c r="AV34" i="5" s="1"/>
  <c r="AV35" i="5" a="1"/>
  <c r="AV35" i="5"/>
  <c r="AV36" i="5" a="1"/>
  <c r="AV36" i="5" s="1"/>
  <c r="AV37" i="5" a="1"/>
  <c r="AV37" i="5" s="1"/>
  <c r="AV38" i="5" a="1"/>
  <c r="AV38" i="5" s="1"/>
  <c r="AV39" i="5" a="1"/>
  <c r="AV39" i="5"/>
  <c r="AV40" i="5" a="1"/>
  <c r="AV40" i="5" s="1"/>
  <c r="AV41" i="5" a="1"/>
  <c r="AV41" i="5" s="1"/>
  <c r="AV42" i="5" a="1"/>
  <c r="AV42" i="5" s="1"/>
  <c r="AV43" i="5" a="1"/>
  <c r="AV43" i="5" s="1"/>
  <c r="AV44" i="5" a="1"/>
  <c r="AV44" i="5" s="1"/>
  <c r="AV45" i="5" a="1"/>
  <c r="AV45" i="5" s="1"/>
  <c r="AV31" i="5" a="1"/>
  <c r="AV31" i="5" s="1"/>
  <c r="AG47" i="5"/>
  <c r="AH47" i="5"/>
  <c r="AI47" i="5"/>
  <c r="AJ47" i="5"/>
  <c r="AK47" i="5"/>
  <c r="AL47" i="5"/>
  <c r="AM47" i="5"/>
  <c r="AN47" i="5"/>
  <c r="AO47" i="5"/>
  <c r="AP47" i="5"/>
  <c r="AQ47" i="5"/>
  <c r="AG48" i="5"/>
  <c r="AH48" i="5"/>
  <c r="AI48" i="5"/>
  <c r="AJ48" i="5"/>
  <c r="AK48" i="5"/>
  <c r="AL48" i="5"/>
  <c r="AM48" i="5"/>
  <c r="AN48" i="5"/>
  <c r="AO48" i="5"/>
  <c r="AP48" i="5"/>
  <c r="AQ48" i="5"/>
  <c r="AG49" i="5"/>
  <c r="AH49" i="5"/>
  <c r="AI49" i="5"/>
  <c r="AJ49" i="5"/>
  <c r="AK49" i="5"/>
  <c r="AL49" i="5"/>
  <c r="AM49" i="5"/>
  <c r="AN49" i="5"/>
  <c r="AO49" i="5"/>
  <c r="AP49" i="5"/>
  <c r="AQ49" i="5"/>
  <c r="AG50" i="5"/>
  <c r="AH50" i="5"/>
  <c r="AI50" i="5"/>
  <c r="AJ50" i="5"/>
  <c r="AK50" i="5"/>
  <c r="AL50" i="5"/>
  <c r="AM50" i="5"/>
  <c r="AN50" i="5"/>
  <c r="AO50" i="5"/>
  <c r="AP50" i="5"/>
  <c r="AQ50" i="5"/>
  <c r="AG51" i="5"/>
  <c r="AH51" i="5"/>
  <c r="AI51" i="5"/>
  <c r="AJ51" i="5"/>
  <c r="AK51" i="5"/>
  <c r="AL51" i="5"/>
  <c r="AM51" i="5"/>
  <c r="AN51" i="5"/>
  <c r="AO51" i="5"/>
  <c r="AP51" i="5"/>
  <c r="AQ51" i="5"/>
  <c r="AG52" i="5"/>
  <c r="AH52" i="5"/>
  <c r="AI52" i="5"/>
  <c r="AJ52" i="5"/>
  <c r="AK52" i="5"/>
  <c r="AL52" i="5"/>
  <c r="AM52" i="5"/>
  <c r="AN52" i="5"/>
  <c r="AO52" i="5"/>
  <c r="AP52" i="5"/>
  <c r="AQ52" i="5"/>
  <c r="AG53" i="5"/>
  <c r="AH53" i="5"/>
  <c r="AI53" i="5"/>
  <c r="AJ53" i="5"/>
  <c r="AK53" i="5"/>
  <c r="AL53" i="5"/>
  <c r="AM53" i="5"/>
  <c r="AN53" i="5"/>
  <c r="AO53" i="5"/>
  <c r="AP53" i="5"/>
  <c r="AQ53" i="5"/>
  <c r="AG54" i="5"/>
  <c r="AH54" i="5"/>
  <c r="AI54" i="5"/>
  <c r="AJ54" i="5"/>
  <c r="AK54" i="5"/>
  <c r="AL54" i="5"/>
  <c r="AM54" i="5"/>
  <c r="AN54" i="5"/>
  <c r="AO54" i="5"/>
  <c r="AP54" i="5"/>
  <c r="AQ54" i="5"/>
  <c r="AG55" i="5"/>
  <c r="AH55" i="5"/>
  <c r="AI55" i="5"/>
  <c r="AJ55" i="5"/>
  <c r="AK55" i="5"/>
  <c r="AL55" i="5"/>
  <c r="AM55" i="5"/>
  <c r="AN55" i="5"/>
  <c r="AO55" i="5"/>
  <c r="AP55" i="5"/>
  <c r="AQ55" i="5"/>
  <c r="AG56" i="5"/>
  <c r="AH56" i="5"/>
  <c r="AI56" i="5"/>
  <c r="AJ56" i="5"/>
  <c r="AK56" i="5"/>
  <c r="AL56" i="5"/>
  <c r="AM56" i="5"/>
  <c r="AN56" i="5"/>
  <c r="AO56" i="5"/>
  <c r="AP56" i="5"/>
  <c r="AQ56" i="5"/>
  <c r="AG57" i="5"/>
  <c r="AH57" i="5"/>
  <c r="AI57" i="5"/>
  <c r="AJ57" i="5"/>
  <c r="AK57" i="5"/>
  <c r="AL57" i="5"/>
  <c r="AM57" i="5"/>
  <c r="AN57" i="5"/>
  <c r="AO57" i="5"/>
  <c r="AP57" i="5"/>
  <c r="AQ57" i="5"/>
  <c r="AG58" i="5"/>
  <c r="AH58" i="5"/>
  <c r="AI58" i="5"/>
  <c r="AJ58" i="5"/>
  <c r="AK58" i="5"/>
  <c r="AL58" i="5"/>
  <c r="AM58" i="5"/>
  <c r="AN58" i="5"/>
  <c r="AO58" i="5"/>
  <c r="AP58" i="5"/>
  <c r="AQ58" i="5"/>
  <c r="AG59" i="5"/>
  <c r="AH59" i="5"/>
  <c r="AI59" i="5"/>
  <c r="AJ59" i="5"/>
  <c r="AK59" i="5"/>
  <c r="AL59" i="5"/>
  <c r="AM59" i="5"/>
  <c r="AN59" i="5"/>
  <c r="AO59" i="5"/>
  <c r="AP59" i="5"/>
  <c r="AQ59" i="5"/>
  <c r="AG60" i="5"/>
  <c r="AH60" i="5"/>
  <c r="AI60" i="5"/>
  <c r="AJ60" i="5"/>
  <c r="AK60" i="5"/>
  <c r="AL60" i="5"/>
  <c r="AM60" i="5"/>
  <c r="AN60" i="5"/>
  <c r="AO60" i="5"/>
  <c r="AP60" i="5"/>
  <c r="AQ60" i="5"/>
  <c r="AG61" i="5"/>
  <c r="AH61" i="5"/>
  <c r="AI61" i="5"/>
  <c r="AJ61" i="5"/>
  <c r="AK61" i="5"/>
  <c r="AL61" i="5"/>
  <c r="AM61" i="5"/>
  <c r="AN61" i="5"/>
  <c r="AO61" i="5"/>
  <c r="AP61" i="5"/>
  <c r="AQ61" i="5"/>
  <c r="AG62" i="5"/>
  <c r="AH62" i="5"/>
  <c r="AI62" i="5"/>
  <c r="AJ62" i="5"/>
  <c r="AK62" i="5"/>
  <c r="AL62" i="5"/>
  <c r="AM62" i="5"/>
  <c r="AN62" i="5"/>
  <c r="AO62" i="5"/>
  <c r="AP62" i="5"/>
  <c r="AQ62" i="5"/>
  <c r="AG63" i="5"/>
  <c r="AH63" i="5"/>
  <c r="AI63" i="5"/>
  <c r="AJ63" i="5"/>
  <c r="AK63" i="5"/>
  <c r="AL63" i="5"/>
  <c r="AM63" i="5"/>
  <c r="AN63" i="5"/>
  <c r="AO63" i="5"/>
  <c r="AP63" i="5"/>
  <c r="AQ63" i="5"/>
  <c r="AG64" i="5"/>
  <c r="AH64" i="5"/>
  <c r="AI64" i="5"/>
  <c r="AJ64" i="5"/>
  <c r="AK64" i="5"/>
  <c r="AL64" i="5"/>
  <c r="AM64" i="5"/>
  <c r="AN64" i="5"/>
  <c r="AO64" i="5"/>
  <c r="AP64" i="5"/>
  <c r="AQ64" i="5"/>
  <c r="AG65" i="5"/>
  <c r="AH65" i="5"/>
  <c r="AI65" i="5"/>
  <c r="AJ65" i="5"/>
  <c r="AK65" i="5"/>
  <c r="AL65" i="5"/>
  <c r="AM65" i="5"/>
  <c r="AN65" i="5"/>
  <c r="AO65" i="5"/>
  <c r="AP65" i="5"/>
  <c r="AQ65" i="5"/>
  <c r="AG66" i="5"/>
  <c r="AH66" i="5"/>
  <c r="AI66" i="5"/>
  <c r="AJ66" i="5"/>
  <c r="AK66" i="5"/>
  <c r="AL66" i="5"/>
  <c r="AM66" i="5"/>
  <c r="AN66" i="5"/>
  <c r="AO66" i="5"/>
  <c r="AP66" i="5"/>
  <c r="AQ66" i="5"/>
  <c r="AG67" i="5"/>
  <c r="AH67" i="5"/>
  <c r="AI67" i="5"/>
  <c r="AJ67" i="5"/>
  <c r="AK67" i="5"/>
  <c r="AL67" i="5"/>
  <c r="AM67" i="5"/>
  <c r="AN67" i="5"/>
  <c r="AO67" i="5"/>
  <c r="AP67" i="5"/>
  <c r="AQ67" i="5"/>
  <c r="AG68" i="5"/>
  <c r="AH68" i="5"/>
  <c r="AI68" i="5"/>
  <c r="AJ68" i="5"/>
  <c r="AK68" i="5"/>
  <c r="AL68" i="5"/>
  <c r="AM68" i="5"/>
  <c r="AN68" i="5"/>
  <c r="AO68" i="5"/>
  <c r="AP68" i="5"/>
  <c r="AQ68" i="5"/>
  <c r="AG69" i="5"/>
  <c r="AH69" i="5"/>
  <c r="AI69" i="5"/>
  <c r="AJ69" i="5"/>
  <c r="AK69" i="5"/>
  <c r="AL69" i="5"/>
  <c r="AM69" i="5"/>
  <c r="AN69" i="5"/>
  <c r="AO69" i="5"/>
  <c r="AP69" i="5"/>
  <c r="AQ69" i="5"/>
  <c r="AG70" i="5"/>
  <c r="AH70" i="5"/>
  <c r="AI70" i="5"/>
  <c r="AJ70" i="5"/>
  <c r="AK70" i="5"/>
  <c r="AL70" i="5"/>
  <c r="AM70" i="5"/>
  <c r="AN70" i="5"/>
  <c r="AO70" i="5"/>
  <c r="AP70" i="5"/>
  <c r="AQ70" i="5"/>
  <c r="AF48" i="5"/>
  <c r="AF49" i="5"/>
  <c r="AF50" i="5"/>
  <c r="AF51" i="5"/>
  <c r="AF52" i="5"/>
  <c r="AF53" i="5"/>
  <c r="AF54" i="5"/>
  <c r="AF55" i="5"/>
  <c r="AF56" i="5"/>
  <c r="AF57" i="5"/>
  <c r="AF58" i="5"/>
  <c r="AF59" i="5"/>
  <c r="AF60" i="5"/>
  <c r="AF61" i="5"/>
  <c r="AF62" i="5"/>
  <c r="AF63" i="5"/>
  <c r="AF64" i="5"/>
  <c r="AF65" i="5"/>
  <c r="AF66" i="5"/>
  <c r="AF67" i="5"/>
  <c r="AF68" i="5"/>
  <c r="AF69" i="5"/>
  <c r="AF70" i="5"/>
  <c r="AF47" i="5"/>
  <c r="BA42" i="5" l="1"/>
  <c r="BA27" i="5"/>
  <c r="BA25" i="5"/>
  <c r="BA31" i="5"/>
  <c r="BA15" i="5"/>
  <c r="BA16" i="5"/>
  <c r="BA8" i="5"/>
  <c r="BA44" i="5"/>
  <c r="BA40" i="5"/>
  <c r="BA14" i="5"/>
  <c r="BA38" i="5"/>
  <c r="BA36" i="5"/>
  <c r="BA34" i="5"/>
  <c r="BA32" i="5"/>
  <c r="BA18" i="5"/>
  <c r="BA12" i="5"/>
  <c r="BA10" i="5"/>
  <c r="BA6" i="5"/>
  <c r="BA2" i="5"/>
  <c r="BA30" i="5"/>
  <c r="BA28" i="5"/>
  <c r="BA26" i="5"/>
  <c r="BA24" i="5"/>
  <c r="BA22" i="5"/>
  <c r="BA20" i="5"/>
  <c r="BA4" i="5"/>
  <c r="BA43" i="5"/>
  <c r="BA41" i="5"/>
  <c r="BA37" i="5"/>
  <c r="BA13" i="5"/>
  <c r="BA11" i="5"/>
  <c r="BA35" i="5"/>
  <c r="BA33" i="5"/>
  <c r="BA29" i="5"/>
  <c r="BA21" i="5"/>
  <c r="BA19" i="5"/>
  <c r="BA17" i="5"/>
  <c r="BA9" i="5"/>
  <c r="BA3" i="5"/>
  <c r="AD3" i="5"/>
  <c r="AD4"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C3" i="5"/>
  <c r="AC4" i="5"/>
  <c r="AC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T3" i="5"/>
  <c r="AT4" i="5"/>
  <c r="AT5"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2" i="5"/>
  <c r="BV6" i="5" l="1"/>
  <c r="BV12" i="5"/>
  <c r="BV10" i="5"/>
  <c r="BV13" i="5"/>
  <c r="BV9" i="5"/>
  <c r="BV4" i="5"/>
  <c r="BV2" i="5"/>
  <c r="BV7" i="5"/>
  <c r="BV8" i="5"/>
  <c r="BV5" i="5"/>
  <c r="BW2" i="5"/>
  <c r="BW4" i="5"/>
  <c r="BW6" i="5"/>
  <c r="BW3" i="5"/>
  <c r="BW5" i="5"/>
  <c r="BW12" i="5"/>
  <c r="BW7" i="5"/>
  <c r="BW10" i="5"/>
  <c r="BW8" i="5"/>
  <c r="BW11" i="5"/>
  <c r="BW13" i="5"/>
  <c r="BW9" i="5"/>
  <c r="BV11" i="5"/>
  <c r="BV3" i="5"/>
  <c r="BX2" i="5"/>
  <c r="BX4" i="5"/>
  <c r="BX6" i="5"/>
  <c r="BX8" i="5"/>
  <c r="BX3" i="5"/>
  <c r="BX5" i="5"/>
  <c r="BX7" i="5"/>
  <c r="BX9" i="5"/>
  <c r="BX13" i="5"/>
  <c r="BX12" i="5"/>
  <c r="BX10" i="5"/>
  <c r="BX11" i="5"/>
  <c r="AD2" i="5"/>
  <c r="AC2" i="5"/>
  <c r="BN46" i="5"/>
  <c r="BU3" i="5" l="1"/>
  <c r="BU5" i="5"/>
  <c r="BU7" i="5"/>
  <c r="BU9" i="5"/>
  <c r="BU2" i="5"/>
  <c r="BU4" i="5"/>
  <c r="BU6" i="5"/>
  <c r="BU8" i="5"/>
  <c r="BU12" i="5"/>
  <c r="BU11" i="5"/>
  <c r="BU13" i="5"/>
  <c r="BU10" i="5"/>
  <c r="BT3" i="5"/>
  <c r="BT6" i="5"/>
  <c r="BT4" i="5"/>
  <c r="BT12" i="5"/>
  <c r="BT5" i="5"/>
  <c r="BT13" i="5"/>
  <c r="BT8" i="5"/>
  <c r="BT7" i="5"/>
  <c r="BT9" i="5"/>
  <c r="BT10" i="5"/>
  <c r="BT11" i="5"/>
  <c r="BT2" i="5"/>
  <c r="BB41" i="5"/>
  <c r="BB33" i="5"/>
  <c r="BB25" i="5"/>
  <c r="BB17" i="5"/>
  <c r="BB9" i="5"/>
  <c r="BB40" i="5"/>
  <c r="BB43" i="5"/>
  <c r="BB35" i="5"/>
  <c r="BB19" i="5"/>
  <c r="BB11" i="5"/>
  <c r="BB42" i="5"/>
  <c r="BB34" i="5"/>
  <c r="BB26" i="5"/>
  <c r="BB18" i="5"/>
  <c r="BB10" i="5"/>
  <c r="BB16" i="5"/>
  <c r="BB24" i="5"/>
  <c r="BB39" i="5"/>
  <c r="BB31" i="5"/>
  <c r="BB23" i="5"/>
  <c r="BB15" i="5"/>
  <c r="BB7" i="5"/>
  <c r="BB38" i="5"/>
  <c r="BB30" i="5"/>
  <c r="BB22" i="5"/>
  <c r="BB14" i="5"/>
  <c r="BB6" i="5"/>
  <c r="BB32" i="5"/>
  <c r="BB8" i="5"/>
  <c r="BB45" i="5"/>
  <c r="BB37" i="5"/>
  <c r="BB29" i="5"/>
  <c r="BB21" i="5"/>
  <c r="BB13" i="5"/>
  <c r="BB5" i="5"/>
  <c r="BB44" i="5"/>
  <c r="BB36" i="5"/>
  <c r="BB28" i="5"/>
  <c r="BB20" i="5"/>
  <c r="BB12" i="5"/>
  <c r="BB4" i="5"/>
  <c r="BB27" i="5"/>
  <c r="BB3" i="5"/>
  <c r="BB2" i="5"/>
  <c r="BD46" i="5" l="1"/>
  <c r="BE46" i="5"/>
  <c r="BF46" i="5"/>
  <c r="BG46" i="5"/>
  <c r="BH46" i="5"/>
  <c r="BI46" i="5"/>
  <c r="BJ46" i="5"/>
  <c r="BK46" i="5"/>
  <c r="BL46" i="5"/>
  <c r="BM46" i="5"/>
  <c r="BC46" i="5"/>
  <c r="AZ26" i="1" l="1"/>
  <c r="AZ25" i="1"/>
  <c r="BN25" i="1" l="1"/>
  <c r="BK25" i="1" s="1" a="1"/>
  <c r="BK25" i="1" s="1"/>
  <c r="AR25" i="1" s="1"/>
  <c r="AF25" i="1" s="1"/>
  <c r="AS25" i="1" a="1"/>
  <c r="AS25" i="1" s="1"/>
  <c r="AQ25" i="1" s="1"/>
  <c r="T25" i="1" s="1"/>
  <c r="BN26" i="1"/>
  <c r="BK26" i="1" s="1" a="1"/>
  <c r="BK26" i="1" s="1"/>
  <c r="AR26" i="1" s="1"/>
  <c r="AF26" i="1" s="1"/>
  <c r="AS26" i="1" a="1"/>
  <c r="AS26" i="1" s="1"/>
  <c r="AQ26" i="1" s="1"/>
  <c r="T26" i="1" s="1"/>
  <c r="BS29" i="1" a="1"/>
  <c r="BS29" i="1" s="1"/>
  <c r="BR29" i="1" a="1"/>
  <c r="BR29" i="1" s="1"/>
  <c r="BP29" i="1" a="1"/>
  <c r="BP29" i="1" s="1"/>
  <c r="BQ29" i="1" a="1"/>
  <c r="BQ29" i="1" s="1"/>
  <c r="BO29" i="1" a="1"/>
  <c r="BO29" i="1" s="1"/>
  <c r="BP30" i="1" a="1"/>
  <c r="BP30" i="1" s="1"/>
  <c r="BO30" i="1" a="1"/>
  <c r="BO30" i="1" s="1"/>
  <c r="BQ30" i="1" a="1"/>
  <c r="BQ30" i="1" s="1"/>
  <c r="BR30" i="1" a="1"/>
  <c r="BR30" i="1" s="1"/>
  <c r="BS30" i="1" a="1"/>
  <c r="BS30" i="1" s="1"/>
  <c r="BK30" i="1" l="1" a="1"/>
  <c r="BK30" i="1" s="1"/>
  <c r="AR30" i="1" s="1"/>
  <c r="BK29" i="1" a="1"/>
  <c r="BK29" i="1" s="1"/>
  <c r="AR29" i="1" s="1"/>
  <c r="AN26" i="1"/>
  <c r="AL26" i="1" s="1"/>
  <c r="AN25" i="1"/>
  <c r="AL25" i="1" s="1"/>
  <c r="AN30" i="1" l="1"/>
  <c r="AL30" i="1" s="1"/>
  <c r="AF30" i="1"/>
  <c r="AN29" i="1"/>
  <c r="AL29" i="1" s="1"/>
  <c r="AF29" i="1"/>
  <c r="AJ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24" i="1"/>
  <c r="D17" i="1" l="1"/>
  <c r="H81" i="7" s="1"/>
  <c r="E2" i="3"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<sst xmlns="http://schemas.openxmlformats.org/spreadsheetml/2006/main" count="13474" uniqueCount="5281">
  <si>
    <t>PLZ</t>
  </si>
  <si>
    <t>Bern</t>
  </si>
  <si>
    <t>-</t>
  </si>
  <si>
    <t>Exemple SA</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</si>
  <si>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</si>
  <si>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</si>
  <si>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</si>
  <si>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</si>
  <si>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</si>
  <si>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</si>
  <si>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</si>
  <si>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</si>
  <si>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</si>
  <si>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</si>
  <si>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</si>
  <si>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</si>
  <si>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</si>
  <si>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</si>
  <si>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</si>
  <si>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</si>
  <si>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</si>
  <si>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</si>
  <si>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</si>
  <si>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</si>
  <si>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</si>
  <si>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</si>
  <si>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</si>
  <si>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</si>
  <si>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</si>
  <si>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</si>
  <si>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</si>
  <si>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</si>
  <si>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</si>
  <si>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</si>
  <si>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</si>
  <si>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</si>
  <si>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</si>
  <si>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</si>
  <si>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</si>
  <si>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</si>
  <si>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</si>
  <si>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</si>
  <si>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</si>
  <si>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</si>
  <si>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</si>
  <si>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</si>
  <si>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</si>
  <si>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</si>
  <si>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</si>
  <si>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</si>
  <si>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</si>
  <si>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</si>
  <si>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</si>
  <si>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</si>
  <si>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</si>
  <si>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</si>
  <si>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</si>
  <si>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</si>
  <si>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</si>
  <si>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</si>
  <si>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</si>
  <si>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</si>
  <si>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</si>
  <si>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</si>
  <si>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</si>
  <si>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</si>
  <si>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</si>
  <si>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</si>
  <si>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</si>
  <si>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</si>
  <si>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</si>
  <si>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</si>
  <si>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</si>
  <si>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</si>
  <si>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</si>
  <si>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</si>
  <si>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</si>
  <si>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</si>
  <si>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</si>
  <si>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</si>
  <si>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</si>
  <si>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</si>
  <si>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</si>
  <si>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</si>
  <si>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</si>
  <si>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</si>
  <si>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</si>
  <si>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</si>
  <si>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</si>
  <si>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</si>
  <si>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</si>
  <si>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</si>
  <si>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</si>
  <si>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</si>
  <si>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</si>
  <si>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</si>
  <si>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</si>
  <si>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</si>
  <si>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</si>
  <si>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</si>
  <si>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</si>
  <si>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</si>
  <si>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</si>
  <si>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</si>
  <si>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</si>
  <si>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</si>
  <si>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</si>
  <si>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</si>
  <si>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</si>
  <si>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</si>
  <si>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</si>
  <si>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</si>
  <si>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</si>
  <si>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</si>
  <si>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</si>
  <si>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</si>
  <si>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</si>
  <si>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</si>
  <si>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</si>
  <si>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</si>
  <si>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</si>
  <si>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</si>
  <si>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</si>
  <si>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</si>
  <si>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</si>
  <si>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</si>
  <si>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</si>
  <si>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</si>
  <si>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</si>
  <si>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</si>
  <si>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</si>
  <si>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</si>
  <si>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</si>
  <si>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</si>
  <si>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</si>
  <si>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</si>
  <si>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</si>
  <si>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</si>
  <si>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</si>
  <si>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</si>
  <si>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</si>
  <si>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</si>
  <si>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</si>
  <si>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</si>
  <si>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</si>
  <si>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</si>
  <si>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</si>
  <si>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</si>
  <si>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</si>
  <si>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</si>
  <si>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</si>
  <si>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</si>
  <si>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</si>
  <si>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</si>
  <si>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</si>
  <si>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</si>
  <si>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</si>
  <si>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</si>
  <si>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</si>
  <si>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</si>
  <si>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</si>
  <si>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</si>
  <si>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</si>
  <si>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</si>
  <si>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</si>
  <si>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</si>
  <si>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</si>
  <si>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</si>
  <si>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</si>
  <si>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</si>
  <si>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</si>
  <si>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</si>
  <si>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</si>
  <si>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</si>
  <si>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</si>
  <si>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</si>
  <si>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</si>
  <si>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</si>
  <si>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</si>
  <si>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</si>
  <si>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</si>
  <si>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</si>
  <si>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</si>
  <si>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</si>
  <si>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</si>
  <si>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</si>
  <si>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</si>
  <si>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</si>
  <si>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</si>
  <si>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</si>
  <si>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</si>
  <si>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</si>
  <si>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</si>
  <si>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</si>
  <si>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</si>
  <si>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</si>
  <si>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</si>
  <si>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</si>
  <si>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</si>
  <si>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</si>
  <si>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</si>
  <si>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</si>
  <si>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</si>
  <si>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</si>
  <si>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</si>
  <si>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</si>
  <si>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</si>
  <si>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</si>
  <si>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</si>
  <si>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</si>
  <si>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</si>
  <si>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</si>
  <si>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</si>
  <si>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</si>
  <si>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</si>
  <si>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</si>
  <si>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</si>
  <si>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</si>
  <si>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</si>
  <si>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</si>
  <si>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</si>
  <si>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</si>
  <si>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</si>
  <si>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</si>
  <si>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</si>
  <si>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</si>
  <si>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</si>
  <si>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</si>
  <si>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</si>
  <si>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</si>
  <si>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</si>
  <si>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</si>
  <si>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</si>
  <si>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</si>
  <si>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</si>
  <si>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</si>
  <si>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</si>
  <si>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</si>
  <si>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</si>
  <si>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</si>
  <si>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</si>
  <si>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</si>
  <si>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</si>
  <si>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</si>
  <si>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</si>
  <si>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</si>
  <si>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</si>
  <si>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</si>
  <si>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</si>
  <si>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</si>
  <si>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</si>
  <si>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</si>
  <si>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</si>
  <si>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</si>
  <si>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</si>
  <si>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</si>
  <si>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</si>
  <si>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</si>
  <si>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</si>
  <si>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</si>
  <si>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</si>
  <si>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</si>
  <si>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</si>
  <si>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</si>
  <si>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</si>
  <si>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</si>
  <si>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</si>
  <si>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</si>
  <si>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</si>
  <si>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</si>
  <si>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</si>
  <si>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</si>
  <si>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</si>
  <si>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</si>
  <si>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</si>
  <si>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</si>
  <si>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</si>
  <si>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</si>
  <si>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</si>
  <si>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</si>
  <si>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</si>
  <si>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</si>
  <si>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</si>
  <si>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</si>
  <si>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</si>
  <si>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</si>
  <si>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</si>
  <si>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</si>
  <si>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</si>
  <si>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</si>
  <si>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</si>
  <si>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</si>
  <si>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</si>
  <si>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</si>
  <si>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</si>
  <si>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</si>
  <si>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</si>
  <si>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</si>
  <si>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</si>
  <si>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</si>
  <si>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</si>
  <si>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</si>
  <si>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</si>
  <si>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</si>
  <si>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</si>
  <si>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</si>
  <si>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</si>
  <si>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</si>
  <si>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</si>
  <si>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</si>
  <si>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</si>
  <si>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</si>
  <si>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</si>
  <si>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</si>
  <si>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</si>
  <si>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</si>
  <si>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</si>
  <si>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</si>
  <si>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</si>
  <si>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</si>
  <si>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</si>
  <si>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</si>
  <si>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</si>
  <si>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</si>
  <si>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</si>
  <si>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</si>
  <si>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</si>
  <si>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</si>
  <si>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</si>
  <si>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</si>
  <si>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</si>
  <si>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</si>
  <si>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</si>
  <si>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</si>
  <si>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</si>
  <si>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</si>
  <si>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</si>
  <si>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</si>
  <si>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</si>
  <si>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</si>
  <si>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</si>
  <si>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</si>
  <si>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</si>
  <si>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</si>
  <si>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</si>
  <si>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</si>
  <si>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</si>
  <si>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</si>
  <si>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</si>
  <si>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</si>
  <si>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</si>
  <si>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</si>
  <si>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</si>
  <si>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</si>
  <si>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</si>
  <si>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</si>
  <si>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</si>
  <si>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</si>
  <si>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</si>
  <si>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</si>
  <si>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</si>
  <si>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</si>
  <si>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</si>
  <si>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</si>
  <si>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</si>
  <si>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</si>
  <si>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</si>
  <si>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</si>
  <si>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</si>
  <si>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</si>
  <si>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</si>
  <si>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</si>
  <si>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</si>
  <si>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</si>
  <si>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</si>
  <si>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</si>
  <si>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</si>
  <si>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</si>
  <si>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</si>
  <si>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</si>
  <si>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</si>
  <si>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</si>
  <si>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</si>
  <si>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</si>
  <si>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</si>
  <si>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</si>
  <si>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</si>
  <si>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</si>
  <si>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</si>
  <si>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</si>
  <si>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</si>
  <si>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</si>
  <si>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</si>
  <si>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</si>
  <si>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</si>
  <si>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</si>
  <si>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</si>
  <si>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</si>
  <si>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</si>
  <si>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</si>
  <si>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</si>
  <si>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</si>
  <si>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</si>
  <si>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</si>
  <si>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</si>
  <si>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</si>
  <si>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</si>
  <si>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</si>
  <si>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</si>
  <si>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</si>
  <si>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</si>
  <si>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</si>
  <si>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</si>
  <si>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</si>
  <si>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</si>
  <si>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</si>
  <si>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</si>
  <si>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</si>
  <si>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</si>
  <si>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</si>
  <si>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</si>
  <si>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</si>
  <si>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</si>
  <si>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</si>
  <si>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</si>
  <si>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</si>
  <si>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</si>
  <si>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</si>
  <si>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</si>
  <si>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</si>
  <si>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</si>
  <si>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</si>
  <si>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</si>
  <si>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</si>
  <si>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</si>
  <si>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</si>
  <si>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</si>
  <si>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</si>
  <si>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</si>
  <si>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</si>
  <si>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</si>
  <si>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</si>
  <si>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</si>
  <si>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</si>
  <si>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</si>
  <si>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</si>
  <si>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</si>
  <si>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</si>
  <si>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</si>
  <si>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</si>
  <si>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</si>
  <si>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</si>
  <si>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</si>
  <si>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</si>
  <si>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</si>
  <si>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</si>
  <si>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</si>
  <si>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</si>
  <si>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</si>
  <si>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</si>
  <si>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</si>
  <si>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</si>
  <si>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</si>
  <si>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</si>
  <si>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</si>
  <si>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</si>
  <si>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</si>
  <si>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</si>
  <si>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</si>
  <si>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</si>
  <si>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</si>
  <si>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</si>
  <si>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</si>
  <si>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</si>
  <si>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</si>
  <si>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</si>
  <si>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</si>
  <si>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</si>
  <si>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</si>
  <si>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</si>
  <si>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</si>
  <si>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</si>
  <si>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</si>
  <si>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</si>
  <si>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</si>
  <si>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</si>
  <si>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</si>
  <si>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</si>
  <si>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</si>
  <si>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</si>
  <si>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</si>
  <si>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</si>
  <si>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</si>
  <si>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</si>
  <si>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</si>
  <si>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</si>
  <si>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</si>
  <si>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</si>
  <si>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</si>
  <si>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</si>
  <si>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</si>
  <si>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</si>
  <si>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</si>
  <si>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</si>
  <si>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</si>
  <si>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</si>
  <si>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</si>
  <si>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</si>
  <si>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</si>
  <si>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</si>
  <si>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</si>
  <si>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</si>
  <si>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</si>
  <si>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</si>
  <si>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</si>
  <si>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</si>
  <si>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</si>
  <si>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</si>
  <si>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</si>
  <si>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</si>
  <si>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</si>
  <si>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</si>
  <si>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</si>
  <si>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</si>
  <si>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</si>
  <si>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</si>
  <si>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</si>
  <si>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</si>
  <si>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</si>
  <si>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</si>
  <si>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</si>
  <si>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</si>
  <si>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</si>
  <si>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</si>
  <si>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</si>
  <si>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</si>
  <si>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</si>
  <si>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</si>
  <si>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</si>
  <si>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</si>
  <si>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</si>
  <si>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</si>
  <si>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</si>
  <si>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</si>
  <si>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</si>
  <si>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</si>
  <si>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</si>
  <si>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</si>
  <si>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</si>
  <si>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</si>
  <si>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</si>
  <si>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</si>
  <si>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</si>
  <si>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</si>
  <si>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</si>
  <si>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</si>
  <si>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</si>
  <si>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</si>
  <si>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</si>
  <si>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</si>
  <si>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</si>
  <si>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</si>
  <si>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</si>
  <si>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</si>
  <si>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</si>
  <si>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</si>
  <si>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</si>
  <si>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</si>
  <si>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</si>
  <si>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</si>
  <si>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</si>
  <si>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</si>
  <si>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</si>
  <si>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</si>
  <si>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</si>
  <si>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</si>
  <si>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</si>
  <si>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</si>
  <si>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</si>
  <si>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</si>
  <si>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</si>
  <si>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</si>
  <si>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</si>
  <si>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</si>
  <si>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</si>
  <si>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</si>
  <si>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</si>
  <si>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</si>
  <si>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</si>
  <si>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</si>
  <si>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</si>
  <si>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</si>
  <si>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</si>
  <si>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</si>
  <si>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</si>
  <si>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</si>
  <si>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</si>
  <si>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</si>
  <si>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</si>
  <si>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</si>
  <si>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</si>
  <si>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</si>
  <si>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</si>
  <si>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</si>
  <si>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</si>
  <si>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</si>
  <si>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</si>
  <si>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</si>
  <si>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</si>
  <si>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</si>
  <si>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</si>
  <si>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</si>
  <si>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</si>
  <si>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</si>
  <si>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</si>
  <si>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</si>
  <si>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</si>
  <si>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</si>
  <si>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</si>
  <si>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</si>
  <si>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</si>
  <si>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</si>
  <si>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</si>
  <si>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</si>
  <si>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</si>
  <si>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</si>
  <si>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</si>
  <si>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</si>
  <si>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</si>
  <si>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</si>
  <si>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</si>
  <si>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</si>
  <si>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</si>
  <si>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</si>
  <si>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</si>
  <si>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</si>
  <si>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</si>
  <si>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</si>
  <si>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</si>
  <si>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</si>
  <si>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</si>
  <si>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</si>
  <si>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</si>
  <si>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</si>
  <si>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</si>
  <si>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</si>
  <si>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</si>
  <si>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</si>
  <si>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</si>
  <si>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</si>
  <si>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</si>
  <si>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</si>
  <si>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</si>
  <si>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</si>
  <si>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</si>
  <si>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</si>
  <si>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</si>
  <si>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</si>
  <si>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</si>
  <si>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</si>
  <si>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</si>
  <si>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</si>
  <si>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</si>
  <si>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</si>
  <si>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</si>
  <si>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</si>
  <si>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</si>
  <si>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</si>
  <si>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</si>
  <si>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</si>
  <si>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</si>
  <si>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</si>
  <si>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</si>
  <si>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</si>
  <si>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</si>
  <si>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</si>
  <si>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</si>
  <si>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</si>
  <si>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</si>
  <si>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</si>
  <si>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</si>
  <si>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</si>
  <si>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</si>
  <si>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</si>
  <si>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</si>
  <si>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</si>
  <si>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</si>
  <si>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</si>
  <si>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</si>
  <si>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</si>
  <si>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</si>
  <si>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</si>
  <si>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</si>
  <si>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</si>
  <si>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</si>
  <si>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</si>
  <si>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</si>
  <si>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</si>
  <si>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</si>
  <si>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</si>
  <si>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</si>
  <si>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</si>
  <si>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</si>
  <si>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</si>
  <si>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</si>
  <si>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</si>
  <si>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</si>
  <si>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</si>
  <si>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</si>
  <si>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</si>
  <si>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</si>
  <si>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</si>
  <si>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</si>
  <si>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</si>
  <si>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</si>
  <si>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</si>
  <si>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</si>
  <si>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</si>
  <si>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</si>
  <si>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</si>
  <si>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</si>
  <si>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</si>
  <si>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</si>
  <si>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</si>
  <si>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</si>
  <si>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</si>
  <si>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</si>
  <si>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</si>
  <si>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</si>
  <si>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</si>
  <si>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</si>
  <si>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</si>
  <si>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</si>
  <si>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</si>
  <si>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</si>
  <si>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</si>
  <si>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</si>
  <si>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</si>
  <si>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</si>
  <si>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</si>
  <si>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</si>
  <si>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</si>
  <si>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</si>
  <si>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</si>
  <si>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</si>
  <si>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</si>
  <si>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</si>
  <si>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</si>
  <si>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</si>
  <si>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</si>
  <si>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</si>
  <si>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</si>
  <si>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</si>
  <si>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</si>
  <si>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</si>
  <si>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</si>
  <si>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</si>
  <si>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</si>
  <si>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</si>
  <si>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</si>
  <si>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</si>
  <si>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</si>
  <si>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</si>
  <si>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</si>
  <si>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</si>
  <si>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</si>
  <si>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</si>
  <si>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</si>
  <si>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</si>
  <si>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</si>
  <si>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</si>
  <si>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</si>
  <si>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</si>
  <si>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</si>
  <si>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</si>
  <si>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</si>
  <si>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</si>
  <si>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</si>
  <si>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</si>
  <si>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</si>
  <si>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</si>
  <si>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</si>
  <si>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</si>
  <si>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</si>
  <si>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</si>
  <si>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</si>
  <si>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</si>
  <si>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</si>
  <si>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</si>
  <si>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</si>
  <si>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</si>
  <si>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</si>
  <si>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</si>
  <si>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</si>
  <si>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</si>
  <si>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</si>
  <si>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</si>
  <si>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</si>
  <si>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</si>
  <si>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</si>
  <si>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</si>
  <si>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</si>
  <si>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</si>
  <si>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</si>
  <si>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</si>
  <si>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</si>
  <si>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</si>
  <si>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</si>
  <si>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</si>
  <si>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</si>
  <si>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</si>
  <si>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</si>
  <si>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</si>
  <si>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</si>
  <si>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</si>
  <si>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</si>
  <si>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</si>
  <si>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</si>
  <si>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</si>
  <si>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</si>
  <si>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</si>
  <si>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</si>
  <si>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</si>
  <si>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</si>
  <si>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</si>
  <si>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</si>
  <si>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</si>
  <si>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</si>
  <si>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</si>
  <si>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</si>
  <si>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</si>
  <si>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</si>
  <si>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</si>
  <si>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</si>
  <si>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</si>
  <si>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</si>
  <si>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</si>
  <si>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</si>
  <si>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</si>
  <si>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</si>
  <si>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</si>
  <si>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</si>
  <si>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</si>
  <si>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</si>
  <si>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</si>
  <si>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</si>
  <si>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</si>
  <si>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</si>
  <si>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</si>
  <si>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</si>
  <si>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</si>
  <si>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</si>
  <si>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</si>
  <si>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</si>
  <si>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</si>
  <si>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</si>
  <si>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</si>
  <si>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</si>
  <si>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</si>
  <si>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</si>
  <si>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</si>
  <si>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</si>
  <si>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</si>
  <si>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</si>
  <si>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</si>
  <si>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</si>
  <si>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</si>
  <si>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</si>
  <si>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</si>
  <si>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</si>
  <si>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</si>
  <si>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</si>
  <si>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</si>
  <si>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</si>
  <si>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</si>
  <si>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</si>
  <si>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</si>
  <si>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</si>
  <si>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</si>
  <si>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</si>
  <si>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</si>
  <si>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</si>
  <si>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</si>
  <si>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</si>
  <si>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</si>
  <si>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</si>
  <si>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</si>
  <si>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</si>
  <si>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</si>
  <si>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</si>
  <si>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</si>
  <si>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</si>
  <si>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</si>
  <si>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</si>
  <si>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</si>
  <si>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</si>
  <si>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</si>
  <si>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</si>
  <si>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</si>
  <si>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</si>
  <si>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</si>
  <si>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</si>
  <si>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</si>
  <si>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</si>
  <si>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</si>
  <si>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</si>
  <si>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</si>
  <si>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</si>
  <si>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</si>
  <si>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</si>
  <si>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</si>
  <si>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</si>
  <si>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</si>
  <si>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</si>
  <si>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</si>
  <si>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</si>
  <si>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</si>
  <si>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</si>
  <si>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</si>
  <si>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</si>
  <si>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</si>
  <si>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</si>
  <si>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</si>
  <si>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</si>
  <si>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</si>
  <si>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</si>
  <si>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</si>
  <si>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</si>
  <si>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</si>
  <si>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</si>
  <si>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</si>
  <si>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</si>
  <si>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</si>
  <si>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</si>
  <si>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</si>
  <si>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</si>
  <si>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</si>
  <si>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</si>
  <si>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</si>
  <si>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</si>
  <si>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</si>
  <si>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</si>
  <si>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</si>
  <si>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</si>
  <si>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</si>
  <si>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</si>
  <si>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</si>
  <si>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</si>
  <si>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</si>
  <si>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</si>
  <si>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</si>
  <si>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</si>
  <si>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</si>
  <si>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</si>
  <si>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</si>
  <si>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</si>
  <si>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</si>
  <si>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</si>
  <si>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</si>
  <si>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</si>
  <si>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</si>
  <si>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</si>
  <si>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</si>
  <si>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</si>
  <si>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</si>
  <si>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</si>
  <si>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</si>
  <si>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</si>
  <si>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</si>
  <si>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</si>
  <si>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</si>
  <si>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</si>
  <si>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</si>
  <si>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</si>
  <si>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</si>
  <si>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</si>
  <si>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</si>
  <si>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</si>
  <si>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</si>
  <si>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</si>
  <si>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</si>
  <si>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</si>
  <si>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</si>
  <si>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</si>
  <si>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</si>
  <si>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</si>
  <si>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</si>
  <si>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</si>
  <si>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</si>
  <si>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</si>
  <si>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</si>
  <si>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</si>
  <si>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</si>
  <si>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</si>
  <si>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</si>
  <si>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</si>
  <si>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</si>
  <si>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</si>
  <si>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</si>
  <si>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</si>
  <si>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</si>
  <si>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</si>
  <si>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</si>
  <si>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</si>
  <si>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</si>
  <si>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</si>
  <si>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</si>
  <si>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</si>
  <si>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</si>
  <si>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</si>
  <si>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</si>
  <si>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</si>
  <si>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</si>
  <si>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</si>
  <si>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</si>
  <si>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</si>
  <si>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</si>
  <si>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</si>
  <si>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</si>
  <si>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</si>
  <si>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</si>
  <si>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</si>
  <si>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</si>
  <si>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</si>
  <si>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</si>
  <si>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</si>
  <si>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</si>
  <si>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</si>
  <si>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</si>
  <si>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</si>
  <si>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</si>
  <si>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</si>
  <si>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</si>
  <si>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</si>
  <si>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</si>
  <si>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</si>
  <si>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</si>
  <si>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</si>
  <si>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</si>
  <si>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</si>
  <si>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</si>
  <si>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</si>
  <si>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</si>
  <si>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</si>
  <si>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</si>
  <si>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</si>
  <si>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</si>
  <si>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</si>
  <si>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</si>
  <si>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</si>
  <si>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</si>
  <si>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</si>
  <si>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</si>
  <si>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</si>
  <si>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</si>
  <si>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</si>
  <si>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</si>
  <si>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</si>
  <si>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</si>
  <si>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</si>
  <si>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</si>
  <si>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</si>
  <si>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</si>
  <si>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</si>
  <si>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</si>
  <si>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</si>
  <si>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</si>
  <si>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</si>
  <si>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</si>
  <si>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</si>
  <si>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</si>
  <si>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</si>
  <si>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</si>
  <si>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</si>
  <si>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</si>
  <si>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</si>
  <si>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</si>
  <si>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</si>
  <si>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</si>
  <si>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</si>
  <si>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</si>
  <si>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</si>
  <si>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</si>
  <si>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</si>
  <si>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</si>
  <si>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</si>
  <si>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</si>
  <si>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</si>
  <si>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</si>
  <si>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</si>
  <si>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</si>
  <si>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</si>
  <si>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</si>
  <si>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</si>
  <si>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</si>
  <si>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</si>
  <si>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</si>
  <si>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</si>
  <si>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</si>
  <si>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</si>
  <si>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</si>
  <si>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</si>
  <si>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</si>
  <si>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</si>
  <si>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</si>
  <si>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</si>
  <si>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</si>
  <si>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</si>
  <si>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</si>
  <si>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</si>
  <si>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</si>
  <si>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</si>
  <si>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</si>
  <si>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</si>
  <si>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</si>
  <si>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</si>
  <si>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</si>
  <si>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</si>
  <si>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</si>
  <si>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</si>
  <si>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</si>
  <si>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</si>
  <si>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</si>
  <si>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</si>
  <si>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</si>
  <si>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</si>
  <si>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</si>
  <si>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</si>
  <si>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</si>
  <si>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</si>
  <si>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</si>
  <si>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</si>
  <si>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</si>
  <si>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</si>
  <si>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</si>
  <si>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</si>
  <si>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</si>
  <si>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</si>
  <si>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</si>
  <si>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</si>
  <si>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</si>
  <si>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</si>
  <si>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</si>
  <si>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</si>
  <si>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</si>
  <si>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</si>
  <si>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</si>
  <si>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</si>
  <si>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</si>
  <si>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</si>
  <si>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</si>
  <si>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</si>
  <si>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</si>
  <si>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</si>
  <si>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</si>
  <si>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</si>
  <si>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</si>
  <si>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</si>
  <si>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</si>
  <si>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</si>
  <si>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</si>
  <si>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</si>
  <si>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</si>
  <si>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</si>
  <si>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</si>
  <si>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</si>
  <si>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</si>
  <si>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</si>
  <si>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</si>
  <si>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</si>
  <si>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</si>
  <si>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</si>
  <si>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</si>
  <si>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</si>
  <si>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</si>
  <si>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</si>
  <si>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</si>
  <si>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</si>
  <si>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</si>
  <si>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</si>
  <si>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</si>
  <si>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</si>
  <si>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</si>
  <si>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</si>
  <si>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</si>
  <si>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</si>
  <si>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</si>
  <si>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</si>
  <si>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</si>
  <si>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</si>
  <si>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</si>
  <si>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</si>
  <si>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</si>
  <si>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</si>
  <si>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</si>
  <si>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</si>
  <si>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</si>
  <si>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</si>
  <si>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</si>
  <si>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</si>
  <si>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</si>
  <si>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</si>
  <si>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</si>
  <si>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</si>
  <si>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</si>
  <si>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</si>
  <si>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</si>
  <si>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</si>
  <si>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</si>
  <si>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</si>
  <si>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</si>
  <si>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</si>
  <si>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</si>
  <si>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</si>
  <si>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</si>
  <si>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</si>
  <si>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</si>
  <si>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</si>
  <si>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</si>
  <si>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</si>
  <si>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</si>
  <si>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</si>
  <si>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</si>
  <si>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</si>
  <si>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</si>
  <si>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</si>
  <si>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</si>
  <si>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</si>
  <si>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</si>
  <si>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</si>
  <si>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</si>
  <si>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</si>
  <si>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</si>
  <si>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</si>
  <si>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</si>
  <si>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</si>
  <si>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</si>
  <si>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</si>
  <si>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</si>
  <si>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</si>
  <si>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</si>
  <si>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</si>
  <si>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</si>
  <si>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</si>
  <si>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</si>
  <si>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</si>
  <si>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</si>
  <si>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</si>
  <si>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</si>
  <si>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</si>
  <si>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</si>
  <si>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</si>
  <si>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</si>
  <si>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</si>
  <si>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</si>
  <si>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</si>
  <si>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</si>
  <si>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</si>
  <si>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</si>
  <si>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</si>
  <si>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</si>
  <si>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</si>
  <si>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</si>
  <si>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</si>
  <si>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</si>
  <si>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</si>
  <si>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</si>
  <si>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</si>
  <si>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</si>
  <si>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</si>
  <si>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</si>
  <si>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</si>
  <si>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</si>
  <si>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</si>
  <si>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</si>
  <si>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</si>
  <si>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</si>
  <si>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</si>
  <si>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</si>
  <si>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</si>
  <si>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</si>
  <si>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</si>
  <si>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</si>
  <si>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</si>
  <si>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</si>
  <si>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</si>
  <si>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</si>
  <si>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</si>
  <si>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</si>
  <si>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</si>
  <si>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</si>
  <si>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</si>
  <si>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</si>
  <si>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</si>
  <si>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</si>
  <si>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</si>
  <si>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</si>
  <si>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</si>
  <si>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</si>
  <si>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</si>
  <si>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</si>
  <si>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</si>
  <si>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</si>
  <si>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</si>
  <si>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</si>
  <si>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</si>
  <si>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</si>
  <si>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</si>
  <si>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</si>
  <si>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</si>
  <si>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</si>
  <si>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</si>
  <si>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</si>
  <si>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</si>
  <si>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</si>
  <si>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</si>
  <si>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</si>
  <si>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</si>
  <si>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</si>
  <si>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</si>
  <si>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</si>
  <si>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</si>
  <si>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</si>
  <si>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</si>
  <si>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</si>
  <si>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</si>
  <si>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</si>
  <si>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</si>
  <si>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</si>
  <si>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</si>
  <si>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</si>
  <si>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</si>
  <si>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</si>
  <si>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</si>
  <si>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</si>
  <si>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</si>
  <si>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</si>
  <si>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</si>
  <si>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</si>
  <si>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</si>
  <si>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</si>
  <si>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</si>
  <si>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</si>
  <si>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</si>
  <si>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</si>
  <si>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</si>
  <si>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</si>
  <si>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</si>
  <si>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</si>
  <si>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</si>
  <si>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</si>
  <si>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</si>
  <si>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</si>
  <si>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</si>
  <si>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</si>
  <si>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</si>
  <si>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</si>
  <si>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</si>
  <si>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</si>
  <si>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</si>
  <si>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</si>
  <si>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</si>
  <si>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</si>
  <si>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</si>
  <si>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</si>
  <si>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</si>
  <si>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</si>
  <si>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</si>
  <si>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</si>
  <si>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</si>
  <si>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</si>
  <si>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</si>
  <si>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</si>
  <si>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</si>
  <si>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</si>
  <si>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</si>
  <si>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</si>
  <si>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</si>
  <si>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</si>
  <si>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</si>
  <si>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</si>
  <si>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</si>
  <si>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</si>
  <si>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</si>
  <si>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</si>
  <si>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</si>
  <si>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</si>
  <si>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</si>
  <si>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</si>
  <si>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</si>
  <si>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</si>
  <si>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</si>
  <si>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</si>
  <si>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</si>
  <si>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</si>
  <si>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</si>
  <si>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</si>
  <si>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</si>
  <si>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</si>
  <si>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</si>
  <si>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</si>
  <si>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</si>
  <si>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</si>
  <si>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</si>
  <si>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</si>
  <si>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</si>
  <si>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</si>
  <si>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</si>
  <si>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</si>
  <si>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</si>
  <si>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</si>
  <si>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</si>
  <si>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</si>
  <si>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</si>
  <si>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</si>
  <si>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</si>
  <si>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</si>
  <si>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</si>
  <si>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</si>
  <si>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</si>
  <si>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</si>
  <si>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</si>
  <si>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</si>
  <si>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</si>
  <si>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</si>
  <si>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</si>
  <si>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</si>
  <si>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</si>
  <si>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</si>
  <si>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</si>
  <si>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</si>
  <si>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</si>
  <si>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</si>
  <si>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</si>
  <si>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</si>
  <si>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</si>
  <si>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</si>
  <si>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</si>
  <si>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</si>
  <si>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</si>
  <si>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</si>
  <si>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</si>
  <si>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</si>
  <si>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</si>
  <si>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</si>
  <si>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</si>
  <si>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</si>
  <si>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</si>
  <si>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</si>
  <si>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</si>
  <si>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</si>
  <si>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</si>
  <si>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</si>
  <si>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</si>
  <si>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</si>
  <si>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</si>
  <si>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</si>
  <si>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</si>
  <si>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</si>
  <si>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</si>
  <si>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</si>
  <si>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</si>
  <si>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</si>
  <si>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</si>
  <si>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</si>
  <si>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</si>
  <si>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</si>
  <si>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</si>
  <si>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</si>
  <si>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</si>
  <si>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</si>
  <si>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</si>
  <si>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</si>
  <si>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</si>
  <si>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</si>
  <si>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</si>
  <si>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</si>
  <si>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</si>
  <si>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</si>
  <si>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</si>
  <si>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</si>
  <si>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</si>
  <si>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</si>
  <si>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</si>
  <si>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</si>
  <si>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</si>
  <si>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</si>
  <si>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</si>
  <si>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</si>
  <si>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</si>
  <si>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</si>
  <si>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</si>
  <si>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</si>
  <si>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</si>
  <si>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</si>
  <si>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</si>
  <si>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</si>
  <si>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</si>
  <si>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</si>
  <si>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</si>
  <si>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</si>
  <si>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</si>
  <si>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</si>
  <si>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</si>
  <si>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</si>
  <si>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</si>
  <si>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</si>
  <si>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</si>
  <si>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</si>
  <si>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</si>
  <si>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</si>
  <si>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</si>
  <si>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</si>
  <si>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</si>
  <si>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</si>
  <si>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</si>
  <si>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</si>
  <si>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</si>
  <si>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</si>
  <si>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</si>
  <si>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</si>
  <si>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</si>
  <si>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</si>
  <si>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</si>
  <si>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</si>
  <si>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</si>
  <si>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</si>
  <si>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</si>
  <si>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</si>
  <si>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</si>
  <si>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</si>
  <si>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</si>
  <si>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</si>
  <si>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</si>
  <si>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</si>
  <si>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</si>
  <si>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</si>
  <si>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</si>
  <si>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</si>
  <si>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</si>
  <si>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</si>
  <si>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</si>
  <si>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</si>
  <si>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</si>
  <si>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</si>
  <si>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</si>
  <si>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</si>
  <si>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</si>
  <si>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</si>
  <si>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</si>
  <si>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</si>
  <si>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</si>
  <si>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</si>
  <si>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</si>
  <si>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</si>
  <si>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</si>
  <si>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</si>
  <si>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</si>
  <si>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</si>
  <si>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</si>
  <si>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</si>
  <si>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</si>
  <si>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</si>
  <si>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</si>
  <si>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</si>
  <si>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</si>
  <si>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</si>
  <si>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</si>
  <si>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</si>
  <si>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</si>
  <si>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</si>
  <si>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</si>
  <si>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</si>
  <si>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</si>
  <si>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</si>
  <si>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</si>
  <si>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</si>
  <si>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</si>
  <si>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</si>
  <si>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</si>
  <si>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</si>
  <si>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</si>
  <si>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</si>
  <si>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</si>
  <si>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</si>
  <si>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</si>
  <si>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</si>
  <si>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</si>
  <si>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</si>
  <si>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</si>
  <si>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</si>
  <si>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</si>
  <si>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</si>
  <si>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</si>
  <si>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</si>
  <si>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</si>
  <si>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</si>
  <si>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</si>
  <si>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</si>
  <si>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</si>
  <si>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</si>
  <si>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</si>
  <si>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</si>
  <si>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</si>
  <si>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</si>
  <si>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</si>
  <si>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</si>
  <si>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</si>
  <si>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</si>
  <si>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</si>
  <si>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</si>
  <si>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</si>
  <si>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</si>
  <si>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</si>
  <si>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</si>
  <si>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</si>
  <si>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</si>
  <si>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</si>
  <si>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</si>
  <si>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</si>
  <si>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</si>
  <si>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</si>
  <si>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</si>
  <si>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</si>
  <si>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</si>
  <si>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</si>
  <si>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</si>
  <si>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</si>
  <si>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</si>
  <si>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</si>
  <si>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</si>
  <si>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</si>
  <si>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</si>
  <si>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</si>
  <si>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</si>
  <si>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</si>
  <si>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</si>
  <si>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</si>
  <si>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</si>
  <si>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</si>
  <si>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</si>
  <si>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</si>
  <si>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</si>
  <si>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</si>
  <si>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</si>
  <si>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</si>
  <si>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</si>
  <si>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</si>
  <si>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</si>
  <si>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</si>
  <si>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</si>
  <si>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</si>
  <si>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</si>
  <si>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</si>
  <si>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</si>
  <si>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</si>
  <si>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</si>
  <si>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</si>
  <si>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</si>
  <si>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</si>
  <si>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</si>
  <si>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</si>
  <si>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</si>
  <si>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</si>
  <si>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</si>
  <si>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</si>
  <si>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</si>
  <si>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</si>
  <si>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</si>
  <si>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</si>
  <si>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</si>
  <si>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</si>
  <si>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</si>
  <si>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</si>
  <si>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</si>
  <si>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</si>
  <si>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</si>
  <si>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</si>
  <si>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</si>
  <si>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</si>
  <si>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</si>
  <si>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</si>
  <si>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</si>
  <si>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</si>
  <si>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</si>
  <si>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</si>
  <si>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</si>
  <si>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</si>
  <si>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</si>
  <si>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</si>
  <si>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</si>
  <si>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</si>
  <si>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</si>
  <si>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</si>
  <si>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</si>
  <si>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</si>
  <si>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</si>
  <si>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</si>
  <si>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</si>
  <si>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</si>
  <si>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</si>
  <si>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</si>
  <si>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</si>
  <si>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</si>
  <si>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</si>
  <si>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</si>
  <si>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</si>
  <si>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</si>
  <si>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</si>
  <si>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</si>
  <si>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</si>
  <si>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</si>
  <si>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</si>
  <si>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</si>
  <si>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</si>
  <si>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</si>
  <si>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</si>
  <si>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</si>
  <si>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</si>
  <si>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</si>
  <si>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</si>
  <si>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</si>
  <si>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</si>
  <si>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</si>
  <si>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</si>
  <si>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</si>
  <si>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</si>
  <si>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</si>
  <si>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</si>
  <si>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</si>
  <si>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</si>
  <si>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</si>
  <si>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</si>
  <si>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</si>
  <si>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</si>
  <si>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</si>
  <si>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</si>
  <si>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</si>
  <si>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</si>
  <si>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</si>
  <si>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</si>
  <si>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</si>
  <si>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</si>
  <si>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</si>
  <si>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</si>
  <si>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</si>
  <si>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</si>
  <si>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</si>
  <si>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</si>
  <si>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</si>
  <si>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</si>
  <si>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</si>
  <si>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</si>
  <si>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</si>
  <si>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</si>
  <si>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</si>
  <si>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</si>
  <si>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</si>
  <si>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</si>
  <si>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</si>
  <si>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</si>
  <si>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</si>
  <si>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</si>
  <si>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</si>
  <si>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</si>
  <si>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</si>
  <si>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</si>
  <si>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</si>
  <si>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</si>
  <si>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</si>
  <si>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</si>
  <si>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</si>
  <si>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</si>
  <si>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</si>
  <si>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</si>
  <si>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</si>
  <si>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</si>
  <si>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</si>
  <si>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</si>
  <si>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</si>
  <si>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</si>
  <si>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</si>
  <si>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</si>
  <si>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</si>
  <si>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</si>
  <si>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</si>
  <si>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</si>
  <si>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</si>
  <si>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</si>
  <si>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</si>
  <si>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</si>
  <si>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</si>
  <si>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</si>
  <si>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</si>
  <si>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</si>
  <si>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</si>
  <si>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</si>
  <si>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</si>
  <si>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</si>
  <si>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</si>
  <si>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</si>
  <si>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</si>
  <si>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</si>
  <si>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</si>
  <si>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</si>
  <si>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</si>
  <si>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</si>
  <si>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</si>
  <si>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</si>
  <si>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</si>
  <si>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</si>
  <si>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</si>
  <si>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</si>
  <si>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</si>
  <si>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</si>
  <si>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</si>
  <si>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</si>
  <si>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</si>
  <si>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</si>
  <si>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</si>
  <si>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</si>
  <si>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</si>
  <si>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</si>
  <si>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</si>
  <si>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</si>
  <si>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</si>
  <si>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</si>
  <si>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</si>
  <si>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</si>
  <si>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</si>
  <si>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</si>
  <si>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</si>
  <si>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</si>
  <si>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</si>
  <si>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</si>
  <si>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</si>
  <si>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</si>
  <si>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</si>
  <si>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</si>
  <si>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</si>
  <si>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</si>
  <si>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</si>
  <si>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</si>
  <si>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</si>
  <si>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</si>
  <si>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</si>
  <si>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</si>
  <si>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</si>
  <si>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</si>
  <si>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</si>
  <si>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</si>
  <si>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</si>
  <si>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</si>
  <si>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</si>
  <si>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</si>
  <si>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</si>
  <si>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</si>
  <si>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</si>
  <si>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</si>
  <si>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</si>
  <si>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</si>
  <si>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</si>
  <si>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</si>
  <si>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</si>
  <si>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</si>
  <si>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</si>
  <si>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</si>
  <si>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</si>
  <si>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</si>
  <si>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</si>
  <si>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</si>
  <si>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</si>
  <si>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</si>
  <si>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</si>
  <si>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</si>
  <si>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</si>
  <si>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</si>
  <si>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</si>
  <si>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</si>
  <si>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</si>
  <si>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</si>
  <si>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</si>
  <si>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</si>
  <si>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</si>
  <si>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</si>
  <si>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</si>
  <si>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</si>
  <si>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</si>
  <si>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</si>
  <si>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</si>
  <si>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</si>
  <si>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</si>
  <si>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</si>
  <si>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</si>
  <si>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</si>
  <si>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</si>
  <si>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</si>
  <si>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</si>
  <si>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</si>
  <si>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</si>
  <si>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</si>
  <si>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</si>
  <si>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</si>
  <si>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</si>
  <si>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</si>
  <si>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</si>
  <si>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</si>
  <si>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</si>
  <si>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</si>
  <si>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</si>
  <si>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</si>
  <si>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</si>
  <si>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</si>
  <si>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</si>
  <si>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</si>
  <si>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</si>
  <si>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</si>
  <si>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</si>
  <si>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</si>
  <si>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</si>
  <si>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</si>
  <si>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</si>
  <si>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</si>
  <si>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</si>
  <si>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</si>
  <si>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</si>
  <si>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</si>
  <si>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</si>
  <si>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</si>
  <si>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</si>
  <si>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</si>
  <si>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</si>
  <si>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</si>
  <si>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</si>
  <si>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</si>
  <si>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</si>
  <si>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</si>
  <si>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</si>
  <si>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</si>
  <si>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</si>
  <si>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</si>
  <si>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</si>
  <si>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</si>
  <si>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</si>
  <si>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</si>
  <si>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</si>
  <si>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</si>
  <si>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</si>
  <si>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</si>
  <si>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</si>
  <si>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</si>
  <si>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</si>
  <si>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</si>
  <si>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</si>
  <si>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</si>
  <si>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</si>
  <si>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</si>
  <si>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</si>
  <si>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</si>
  <si>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</si>
  <si>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</si>
  <si>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</si>
  <si>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</si>
  <si>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</si>
  <si>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</si>
  <si>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</si>
  <si>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</si>
  <si>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</si>
  <si>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</si>
  <si>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</si>
  <si>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</si>
  <si>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</si>
  <si>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</si>
  <si>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</si>
  <si>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</si>
  <si>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</si>
  <si>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</si>
  <si>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</si>
  <si>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</si>
  <si>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</si>
  <si>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</si>
  <si>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</si>
  <si>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</si>
  <si>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</si>
  <si>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</si>
  <si>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</si>
  <si>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</si>
  <si>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</si>
  <si>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</si>
  <si>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</si>
  <si>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</si>
  <si>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</si>
  <si>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</si>
  <si>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</si>
  <si>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</si>
  <si>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</si>
  <si>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</si>
  <si>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</si>
  <si>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</si>
  <si>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</si>
  <si>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</si>
  <si>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</si>
  <si>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</si>
  <si>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</si>
  <si>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</si>
  <si>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</si>
  <si>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</si>
  <si>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</si>
  <si>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</si>
  <si>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</si>
  <si>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</si>
  <si>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</si>
  <si>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</si>
  <si>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</si>
  <si>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</si>
  <si>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</si>
  <si>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</si>
  <si>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</si>
  <si>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</si>
  <si>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</si>
  <si>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</si>
  <si>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</si>
  <si>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</si>
  <si>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</si>
  <si>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</si>
  <si>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</si>
  <si>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</si>
  <si>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</si>
  <si>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</si>
  <si>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</si>
  <si>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</si>
  <si>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</si>
  <si>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</si>
  <si>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</si>
  <si>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</si>
  <si>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</si>
  <si>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</si>
  <si>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</si>
  <si>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</si>
  <si>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</si>
  <si>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</si>
  <si>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</si>
  <si>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</si>
  <si>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</si>
  <si>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</si>
  <si>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</si>
  <si>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</si>
  <si>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</si>
  <si>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</si>
  <si>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</si>
  <si>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</si>
  <si>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</si>
  <si>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</si>
  <si>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</si>
  <si>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</si>
  <si>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</si>
  <si>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</si>
  <si>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</si>
  <si>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</si>
  <si>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</si>
  <si>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</si>
  <si>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</si>
  <si>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</si>
  <si>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</si>
  <si>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</si>
  <si>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</si>
  <si>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</si>
  <si>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</si>
  <si>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</si>
  <si>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</si>
  <si>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</si>
  <si>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</si>
  <si>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</si>
  <si>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</si>
  <si>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</si>
  <si>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</si>
  <si>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</si>
  <si>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</si>
  <si>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</si>
  <si>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</si>
  <si>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</si>
  <si>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</si>
  <si>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</si>
  <si>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</si>
  <si>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</si>
  <si>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</si>
  <si>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</si>
  <si>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</si>
  <si>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</si>
  <si>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</si>
  <si>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</si>
  <si>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</si>
  <si>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</si>
  <si>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</si>
  <si>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</si>
  <si>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</si>
  <si>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</si>
  <si>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</si>
  <si>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</si>
  <si>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</si>
  <si>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</si>
  <si>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</si>
  <si>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</si>
  <si>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</si>
  <si>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</si>
  <si>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</si>
  <si>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</si>
  <si>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</si>
  <si>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</si>
  <si>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</si>
  <si>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</si>
  <si>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</si>
  <si>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</si>
  <si>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</si>
  <si>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</si>
  <si>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</si>
  <si>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</si>
  <si>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</si>
  <si>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</si>
  <si>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</si>
  <si>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</si>
  <si>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</si>
  <si>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</si>
  <si>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</si>
  <si>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</si>
  <si>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</si>
  <si>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</si>
  <si>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</si>
  <si>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</si>
  <si>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</si>
  <si>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</si>
  <si>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</si>
  <si>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</si>
  <si>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</si>
  <si>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</si>
  <si>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</si>
  <si>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</si>
  <si>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</si>
  <si>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</si>
  <si>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</si>
  <si>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</si>
  <si>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</si>
  <si>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</si>
  <si>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</si>
  <si>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</si>
  <si>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</si>
  <si>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</si>
  <si>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</si>
  <si>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</si>
  <si>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</si>
  <si>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</si>
  <si>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</si>
  <si>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</si>
  <si>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</si>
  <si>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</si>
  <si>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</si>
  <si>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</si>
  <si>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</si>
  <si>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</si>
  <si>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</si>
  <si>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</si>
  <si>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</si>
  <si>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</si>
  <si>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</si>
  <si>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</si>
  <si>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</si>
  <si>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</si>
  <si>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</si>
  <si>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</si>
  <si>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</si>
  <si>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</si>
  <si>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</si>
  <si>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</si>
  <si>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</si>
  <si>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</si>
  <si>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</si>
  <si>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</si>
  <si>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</si>
  <si>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</si>
  <si>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</si>
  <si>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</si>
  <si>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</si>
  <si>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</si>
  <si>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</si>
  <si>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</si>
  <si>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</si>
  <si>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</si>
  <si>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</si>
  <si>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</si>
  <si>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</si>
  <si>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</si>
  <si>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</si>
  <si>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</si>
  <si>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</si>
  <si>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</si>
  <si>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</si>
  <si>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</si>
  <si>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</si>
  <si>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</si>
  <si>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</si>
  <si>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</si>
  <si>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</si>
  <si>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</si>
  <si>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</si>
  <si>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</si>
  <si>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</si>
  <si>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</si>
  <si>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</si>
  <si>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</si>
  <si>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</si>
  <si>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</si>
  <si>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</si>
  <si>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</si>
  <si>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</si>
  <si>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</si>
  <si>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</si>
  <si>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</si>
  <si>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</si>
  <si>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</si>
  <si>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</si>
  <si>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</si>
  <si>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</si>
  <si>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</si>
  <si>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</si>
  <si>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</si>
  <si>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</si>
  <si>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</si>
  <si>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</si>
  <si>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</si>
  <si>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</si>
  <si>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</si>
  <si>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</si>
  <si>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</si>
  <si>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</si>
  <si>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</si>
  <si>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</si>
  <si>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</si>
  <si>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</si>
  <si>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</si>
  <si>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</si>
  <si>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</si>
  <si>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</si>
  <si>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</si>
  <si>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</si>
  <si>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</si>
  <si>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</si>
  <si>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</si>
  <si>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</si>
  <si>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</si>
  <si>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</si>
  <si>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</si>
  <si>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</si>
  <si>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</si>
  <si>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</si>
  <si>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</si>
  <si>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</si>
  <si>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</si>
  <si>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</si>
  <si>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</si>
  <si>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</si>
  <si>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</si>
  <si>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</si>
  <si>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</si>
  <si>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</si>
  <si>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</si>
  <si>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</si>
  <si>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</si>
  <si>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</si>
  <si>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</si>
  <si>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</si>
  <si>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</si>
  <si>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</si>
  <si>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</si>
  <si>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</si>
  <si>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</si>
  <si>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</si>
  <si>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</si>
  <si>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</si>
  <si>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</si>
  <si>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</si>
  <si>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</si>
  <si>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</si>
  <si>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</si>
  <si>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</si>
  <si>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</si>
  <si>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</si>
  <si>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</si>
  <si>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</si>
  <si>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</si>
  <si>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</si>
  <si>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</si>
  <si>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</si>
  <si>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</si>
  <si>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</si>
  <si>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</si>
  <si>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</si>
  <si>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</si>
  <si>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</si>
  <si>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</si>
  <si>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</si>
  <si>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</si>
  <si>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</si>
  <si>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</si>
  <si>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</si>
  <si>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</si>
  <si>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</si>
  <si>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</si>
  <si>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</si>
  <si>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</si>
  <si>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</si>
  <si>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</si>
  <si>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</si>
  <si>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</si>
  <si>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</si>
  <si>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</si>
  <si>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</si>
  <si>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</si>
  <si>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</si>
  <si>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</si>
  <si>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</si>
  <si>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</si>
  <si>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</si>
  <si>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</si>
  <si>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</si>
  <si>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</si>
  <si>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</si>
  <si>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</si>
  <si>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</si>
  <si>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</si>
  <si>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</si>
  <si>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</si>
  <si>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</si>
  <si>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</si>
  <si>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</si>
  <si>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</si>
  <si>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</si>
  <si>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</si>
  <si>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</si>
  <si>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</si>
  <si>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</si>
  <si>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</si>
  <si>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</si>
  <si>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</si>
  <si>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</si>
  <si>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</si>
  <si>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</si>
  <si>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</si>
  <si>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</si>
  <si>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</si>
  <si>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</si>
  <si>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</si>
  <si>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</si>
  <si>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</si>
  <si>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</si>
  <si>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</si>
  <si>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</si>
  <si>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</si>
  <si>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</si>
  <si>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</si>
  <si>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</si>
  <si>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</si>
  <si>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</si>
  <si>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</si>
  <si>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</si>
  <si>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</si>
  <si>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</si>
  <si>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</si>
  <si>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</si>
  <si>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</si>
  <si>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</si>
  <si>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</si>
  <si>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</si>
  <si>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</si>
  <si>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</si>
  <si>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</si>
  <si>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</si>
  <si>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</si>
  <si>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</si>
  <si>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</si>
  <si>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</si>
  <si>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</si>
  <si>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</si>
  <si>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</si>
  <si>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</si>
  <si>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</si>
  <si>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</si>
  <si>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</si>
  <si>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</si>
  <si>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</si>
  <si>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</si>
  <si>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</si>
  <si>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</si>
  <si>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</si>
  <si>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</si>
  <si>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</si>
  <si>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</si>
  <si>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</si>
  <si>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</si>
  <si>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</si>
  <si>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</si>
  <si>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</si>
  <si>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</si>
  <si>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</si>
  <si>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</si>
  <si>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</si>
  <si>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</si>
  <si>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</si>
  <si>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</si>
  <si>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</si>
  <si>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</si>
  <si>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</si>
  <si>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</si>
  <si>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</si>
  <si>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</si>
  <si>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</si>
  <si>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</si>
  <si>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</si>
  <si>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</si>
  <si>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</si>
  <si>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</si>
  <si>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</si>
  <si>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</si>
  <si>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</si>
  <si>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</si>
  <si>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</si>
  <si>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</si>
  <si>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</si>
  <si>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</si>
  <si>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</si>
  <si>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</si>
  <si>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</si>
  <si>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</si>
  <si>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</si>
  <si>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</si>
  <si>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</si>
  <si>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</si>
  <si>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</si>
  <si>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</si>
  <si>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</si>
  <si>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</si>
  <si>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</si>
  <si>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</si>
  <si>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</si>
  <si>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</si>
  <si>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</si>
  <si>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</si>
  <si>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</si>
  <si>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</si>
  <si>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</si>
  <si>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</si>
  <si>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</si>
  <si>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</si>
  <si>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</si>
  <si>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</si>
  <si>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</si>
  <si>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</si>
  <si>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</si>
  <si>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</si>
  <si>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</si>
  <si>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</si>
  <si>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</si>
  <si>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</si>
  <si>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</si>
  <si>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</si>
  <si>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</si>
  <si>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</si>
  <si>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</si>
  <si>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</si>
  <si>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</si>
  <si>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</si>
  <si>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</si>
  <si>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</si>
  <si>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</si>
  <si>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</si>
  <si>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</si>
  <si>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</si>
  <si>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</si>
  <si>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</si>
  <si>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</si>
  <si>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</si>
  <si>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</si>
  <si>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</si>
  <si>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</si>
  <si>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</si>
  <si>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</si>
  <si>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</si>
  <si>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</si>
  <si>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</si>
  <si>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</si>
  <si>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</si>
  <si>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</si>
  <si>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</si>
  <si>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</si>
  <si>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</si>
  <si>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</si>
  <si>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</si>
  <si>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</si>
  <si>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</si>
  <si>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</si>
  <si>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</si>
  <si>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</si>
  <si>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</si>
  <si>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</si>
  <si>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</si>
  <si>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</si>
  <si>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</si>
  <si>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</si>
  <si>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</si>
  <si>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</si>
  <si>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</si>
  <si>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</si>
  <si>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</si>
  <si>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</si>
  <si>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</si>
  <si>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</si>
  <si>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</si>
  <si>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</si>
  <si>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</si>
  <si>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</si>
  <si>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</si>
  <si>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</si>
  <si>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</si>
  <si>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</si>
  <si>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</si>
  <si>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</si>
  <si>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</si>
  <si>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</si>
  <si>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</si>
  <si>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</si>
  <si>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</si>
  <si>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</si>
  <si>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</si>
  <si>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</si>
  <si>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</si>
  <si>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</si>
  <si>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</si>
  <si>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</si>
  <si>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</si>
  <si>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</si>
  <si>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</si>
  <si>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</si>
  <si>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</si>
  <si>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</si>
  <si>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</si>
  <si>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</si>
  <si>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</si>
  <si>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</si>
  <si>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</si>
  <si>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</si>
  <si>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</si>
  <si>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</si>
  <si>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</si>
  <si>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</si>
  <si>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</si>
  <si>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</si>
  <si>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</si>
  <si>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</si>
  <si>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</si>
  <si>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</si>
  <si>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</si>
  <si>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</si>
  <si>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</si>
  <si>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</si>
  <si>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</si>
  <si>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</si>
  <si>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</si>
  <si>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</si>
  <si>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</si>
  <si>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</si>
  <si>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</si>
  <si>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</si>
  <si>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</si>
  <si>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</si>
  <si>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</si>
  <si>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</si>
  <si>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</si>
  <si>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</si>
  <si>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</si>
  <si>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</si>
  <si>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</si>
  <si>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</si>
  <si>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</si>
  <si>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</si>
  <si>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</si>
  <si>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</si>
  <si>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</si>
  <si>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</si>
  <si>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</si>
  <si>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</si>
  <si>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</si>
  <si>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</si>
  <si>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</si>
  <si>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</si>
  <si>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</si>
  <si>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</si>
  <si>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</si>
  <si>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</si>
  <si>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</si>
  <si>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</si>
  <si>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</si>
  <si>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</si>
  <si>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</si>
  <si>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</si>
  <si>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</si>
  <si>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</si>
  <si>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</si>
  <si>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</si>
  <si>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</si>
  <si>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</si>
  <si>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</si>
  <si>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</si>
  <si>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</si>
  <si>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</si>
  <si>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</si>
  <si>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</si>
  <si>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</si>
  <si>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</si>
  <si>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</si>
  <si>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</si>
  <si>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</si>
  <si>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</si>
  <si>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</si>
  <si>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</si>
  <si>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</si>
  <si>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</si>
  <si>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</si>
  <si>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</si>
  <si>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</si>
  <si>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</si>
  <si>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</si>
  <si>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</si>
  <si>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</si>
  <si>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</si>
  <si>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</si>
  <si>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</si>
  <si>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</si>
  <si>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</si>
  <si>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</si>
  <si>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</si>
  <si>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</si>
  <si>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</si>
  <si>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</si>
  <si>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</si>
  <si>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</si>
  <si>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</si>
  <si>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</si>
  <si>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</si>
  <si>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</si>
  <si>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</si>
  <si>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</si>
  <si>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</si>
  <si>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</si>
  <si>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</si>
  <si>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</si>
  <si>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</si>
  <si>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</si>
  <si>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</si>
  <si>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</si>
  <si>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</si>
  <si>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</si>
  <si>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</si>
  <si>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</si>
  <si>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</si>
  <si>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</si>
  <si>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</si>
  <si>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</si>
  <si>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</si>
  <si>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</si>
  <si>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</si>
  <si>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</si>
  <si>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</si>
  <si>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</si>
  <si>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</si>
  <si>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</si>
  <si>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</si>
  <si>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</si>
  <si>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</si>
  <si>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</si>
  <si>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</si>
  <si>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</si>
  <si>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</si>
  <si>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</si>
  <si>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</si>
  <si>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</si>
  <si>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</si>
  <si>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</si>
  <si>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</si>
  <si>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</si>
  <si>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</si>
  <si>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</si>
  <si>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</si>
  <si>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</si>
  <si>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</si>
  <si>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</si>
  <si>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</si>
  <si>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</si>
  <si>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</si>
  <si>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</si>
  <si>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</si>
  <si>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</si>
  <si>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</si>
  <si>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</si>
  <si>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</si>
  <si>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</si>
  <si>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</si>
  <si>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</si>
  <si>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</si>
  <si>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</si>
  <si>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</si>
  <si>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</si>
  <si>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</si>
  <si>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</si>
  <si>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</si>
  <si>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</si>
  <si>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</si>
  <si>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</si>
  <si>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</si>
  <si>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</si>
  <si>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</si>
  <si>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</si>
  <si>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</si>
  <si>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</si>
  <si>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</si>
  <si>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</si>
  <si>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</si>
  <si>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</si>
  <si>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</si>
  <si>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</si>
  <si>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</si>
  <si>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</si>
  <si>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</si>
  <si>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</si>
  <si>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</si>
  <si>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</si>
  <si>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</si>
  <si>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</si>
  <si>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</si>
  <si>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</si>
  <si>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</si>
  <si>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</si>
  <si>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</si>
  <si>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</si>
  <si>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</si>
  <si>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</si>
  <si>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</si>
  <si>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</si>
  <si>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</si>
  <si>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</si>
  <si>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</si>
  <si>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</si>
  <si>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</si>
  <si>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</si>
  <si>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</si>
  <si>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</si>
  <si>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</si>
  <si>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</si>
  <si>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</si>
  <si>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</si>
  <si>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</si>
  <si>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</si>
  <si>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</si>
  <si>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</si>
  <si>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</si>
  <si>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</si>
  <si>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</si>
  <si>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</si>
  <si>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</si>
  <si>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</si>
  <si>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</si>
  <si>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</si>
  <si>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</si>
  <si>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</si>
  <si>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</si>
  <si>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</si>
  <si>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</si>
  <si>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</si>
  <si>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</si>
  <si>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</si>
  <si>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</si>
  <si>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</si>
  <si>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</si>
  <si>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</si>
  <si>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</si>
  <si>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</si>
  <si>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</si>
  <si>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</si>
  <si>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</si>
  <si>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</si>
  <si>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</si>
  <si>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</si>
  <si>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</si>
  <si>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</si>
  <si>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</si>
  <si>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</si>
  <si>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</si>
  <si>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</si>
  <si>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</si>
  <si>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</si>
  <si>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</si>
  <si>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</si>
  <si>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</si>
  <si>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</si>
  <si>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</si>
  <si>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</si>
  <si>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</si>
  <si>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</si>
  <si>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</si>
  <si>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</si>
  <si>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</si>
  <si>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</si>
  <si>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</si>
  <si>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</si>
  <si>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</si>
  <si>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</si>
  <si>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</si>
  <si>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</si>
  <si>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</si>
  <si>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</si>
  <si>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</si>
  <si>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</si>
  <si>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</si>
  <si>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</si>
  <si>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</si>
  <si>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</si>
  <si>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</si>
  <si>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</si>
  <si>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</si>
  <si>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</si>
  <si>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</si>
  <si>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</si>
  <si>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</si>
  <si>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</si>
  <si>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</si>
  <si>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</si>
  <si>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</si>
  <si>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</si>
  <si>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</si>
  <si>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</si>
  <si>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</si>
  <si>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</si>
  <si>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</si>
  <si>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</si>
  <si>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</si>
  <si>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</si>
  <si>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</si>
  <si>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</si>
  <si>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</si>
  <si>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</si>
  <si>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</si>
  <si>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</si>
  <si>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</si>
  <si>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</si>
  <si>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</si>
  <si>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</si>
  <si>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</si>
  <si>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</si>
  <si>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</si>
  <si>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</si>
  <si>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</si>
  <si>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</si>
  <si>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</si>
  <si>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</si>
  <si>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</si>
  <si>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</si>
  <si>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</si>
  <si>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</si>
  <si>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</si>
  <si>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</si>
  <si>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</si>
  <si>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</si>
  <si>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</si>
  <si>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</si>
  <si>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</si>
  <si>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</si>
  <si>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</si>
  <si>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</si>
  <si>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</si>
  <si>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</si>
  <si>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</si>
  <si>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</si>
  <si>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</si>
  <si>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</si>
  <si>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</si>
  <si>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</si>
  <si>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</si>
  <si>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</si>
  <si>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</si>
  <si>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</si>
  <si>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</si>
  <si>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</si>
  <si>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</si>
  <si>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</si>
  <si>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</si>
  <si>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</si>
  <si>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</si>
  <si>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</si>
  <si>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</si>
  <si>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</si>
  <si>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</si>
  <si>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</si>
  <si>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</si>
  <si>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</si>
  <si>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</si>
  <si>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</si>
  <si>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</si>
  <si>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</si>
  <si>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</si>
  <si>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</si>
  <si>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</si>
  <si>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</si>
  <si>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</si>
  <si>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</si>
  <si>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</si>
  <si>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</si>
  <si>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</si>
  <si>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</si>
  <si>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</si>
  <si>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</si>
  <si>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</si>
  <si>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</si>
  <si>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</si>
  <si>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</si>
  <si>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</si>
  <si>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</si>
  <si>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</si>
  <si>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</si>
  <si>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</si>
  <si>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</si>
  <si>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</si>
  <si>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</si>
  <si>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</si>
  <si>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</si>
  <si>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</si>
  <si>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</si>
  <si>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</si>
  <si>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</si>
  <si>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</si>
  <si>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</si>
  <si>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</si>
  <si>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</si>
  <si>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</si>
  <si>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</si>
  <si>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</si>
  <si>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</si>
  <si>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</si>
  <si>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</si>
  <si>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</si>
  <si>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</si>
  <si>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</si>
  <si>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</si>
  <si>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</si>
  <si>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</si>
  <si>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</si>
  <si>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</si>
  <si>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</si>
  <si>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</si>
  <si>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</si>
  <si>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</si>
  <si>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</si>
  <si>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</si>
  <si>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</si>
  <si>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</si>
  <si>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</si>
  <si>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</si>
  <si>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</si>
  <si>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</si>
  <si>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</si>
  <si>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</si>
  <si>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</si>
  <si>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</si>
  <si>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</si>
  <si>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</si>
  <si>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</si>
  <si>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</si>
  <si>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</si>
  <si>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</si>
  <si>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</si>
  <si>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</si>
  <si>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</si>
  <si>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</si>
  <si>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</si>
  <si>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</si>
  <si>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</si>
  <si>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</si>
  <si>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</si>
  <si>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</si>
  <si>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</si>
  <si>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</si>
  <si>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</si>
  <si>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</si>
  <si>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</si>
  <si>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</si>
  <si>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</si>
  <si>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</si>
  <si>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</si>
  <si>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</si>
  <si>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</si>
  <si>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</si>
  <si>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</si>
  <si>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</si>
  <si>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</si>
  <si>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</si>
  <si>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</si>
  <si>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</si>
  <si>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</si>
  <si>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</si>
  <si>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</si>
  <si>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</si>
  <si>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</si>
  <si>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</si>
  <si>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</si>
  <si>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</si>
  <si>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</si>
  <si>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</si>
  <si>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</si>
  <si>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</si>
  <si>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</si>
  <si>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</si>
  <si>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</si>
  <si>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</si>
  <si>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</si>
  <si>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</si>
  <si>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</si>
  <si>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</si>
  <si>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</si>
  <si>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</si>
  <si>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</si>
  <si>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</si>
  <si>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</si>
  <si>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</si>
  <si>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</si>
  <si>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</si>
  <si>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</si>
  <si>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</si>
  <si>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</si>
  <si>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</si>
  <si>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</si>
  <si>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</si>
  <si>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</si>
  <si>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</si>
  <si>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</si>
  <si>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</si>
  <si>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</si>
  <si>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</si>
  <si>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</si>
  <si>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</si>
  <si>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</si>
  <si>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</si>
  <si>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</si>
  <si>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</si>
  <si>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</si>
  <si>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</si>
  <si>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</si>
  <si>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</si>
  <si>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</si>
  <si>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</si>
  <si>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</si>
  <si>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</si>
  <si>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</si>
  <si>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</si>
  <si>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</si>
  <si>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</si>
  <si>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</si>
  <si>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</si>
  <si>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</si>
  <si>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</si>
  <si>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</si>
  <si>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</si>
  <si>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</si>
  <si>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</si>
  <si>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</si>
  <si>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</si>
  <si>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</si>
  <si>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</si>
  <si>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</si>
  <si>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</si>
  <si>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</si>
  <si>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</si>
  <si>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</si>
  <si>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</si>
  <si>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</si>
  <si>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</si>
  <si>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</si>
  <si>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</si>
  <si>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</si>
  <si>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</si>
  <si>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</si>
  <si>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</si>
  <si>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</si>
  <si>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</si>
  <si>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</si>
  <si>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</si>
  <si>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</si>
  <si>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</si>
  <si>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</si>
  <si>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</si>
  <si>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</si>
  <si>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</si>
  <si>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</si>
  <si>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</si>
  <si>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</si>
  <si>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</si>
  <si>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</si>
  <si>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</si>
  <si>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</si>
  <si>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</si>
  <si>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</si>
  <si>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</si>
  <si>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</si>
  <si>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</si>
  <si>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</si>
  <si>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</si>
  <si>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</si>
  <si>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</si>
  <si>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</si>
  <si>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</si>
  <si>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</si>
  <si>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</si>
  <si>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</si>
  <si>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</si>
  <si>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</si>
  <si>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</si>
  <si>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</si>
  <si>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</si>
  <si>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</si>
  <si>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</si>
  <si>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</si>
  <si>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</si>
  <si>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</si>
  <si>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</si>
  <si>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</si>
  <si>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</si>
  <si>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</si>
  <si>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</si>
  <si>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</si>
  <si>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</si>
  <si>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</si>
  <si>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</si>
  <si>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</si>
  <si>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</si>
  <si>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</si>
  <si>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</si>
  <si>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</si>
  <si>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</si>
  <si>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</si>
  <si>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</si>
  <si>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</si>
  <si>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</si>
  <si>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</si>
  <si>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</si>
  <si>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</si>
  <si>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</si>
  <si>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</si>
  <si>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</si>
  <si>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</si>
  <si>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</si>
  <si>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</si>
  <si>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</si>
  <si>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</si>
  <si>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</si>
  <si>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</si>
  <si>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</si>
  <si>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</si>
  <si>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</si>
  <si>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</si>
  <si>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</si>
  <si>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</si>
  <si>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</si>
  <si>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</si>
  <si>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</si>
  <si>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</si>
  <si>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</si>
  <si>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</si>
  <si>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</si>
  <si>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</si>
  <si>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</si>
  <si>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</si>
  <si>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</si>
  <si>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</si>
  <si>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</si>
  <si>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</si>
  <si>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</si>
  <si>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</si>
  <si>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</si>
  <si>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</si>
  <si>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</si>
  <si>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</si>
  <si>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</si>
  <si>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</si>
  <si>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</si>
  <si>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</si>
  <si>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</si>
  <si>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</si>
  <si>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</si>
  <si>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</si>
  <si>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</si>
  <si>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</si>
  <si>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</si>
  <si>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</si>
  <si>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</si>
  <si>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</si>
  <si>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</si>
  <si>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</si>
  <si>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</si>
  <si>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</si>
  <si>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</si>
  <si>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</si>
  <si>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</si>
  <si>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</si>
  <si>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</si>
  <si>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</si>
  <si>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</si>
  <si>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</si>
  <si>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</si>
  <si>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</si>
  <si>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</si>
  <si>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</si>
  <si>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</si>
  <si>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</si>
  <si>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</si>
  <si>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</si>
  <si>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</si>
  <si>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</si>
  <si>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</si>
  <si>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</si>
  <si>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</si>
  <si>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</si>
  <si>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</si>
  <si>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</si>
  <si>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</si>
  <si>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</si>
  <si>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</si>
  <si>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</si>
  <si>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</si>
  <si>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</si>
  <si>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</si>
  <si>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</si>
  <si>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</si>
  <si>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</si>
  <si>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</si>
  <si>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</si>
  <si>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</si>
  <si>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</si>
  <si>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</si>
  <si>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</si>
  <si>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</si>
  <si>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</si>
  <si>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</si>
  <si>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</si>
  <si>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</si>
  <si>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</si>
  <si>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</si>
  <si>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</si>
  <si>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</si>
  <si>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</si>
  <si>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</si>
  <si>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</si>
  <si>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</si>
  <si>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</si>
  <si>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</si>
  <si>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</si>
  <si>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</si>
  <si>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</si>
  <si>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</si>
  <si>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</si>
  <si>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</si>
  <si>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</si>
  <si>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</si>
  <si>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</si>
  <si>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</si>
  <si>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</si>
  <si>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</si>
  <si>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</si>
  <si>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</si>
  <si>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</si>
  <si>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</si>
  <si>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</si>
  <si>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</si>
  <si>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</si>
  <si>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</si>
  <si>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</si>
  <si>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</si>
  <si>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</si>
  <si>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</si>
  <si>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</si>
  <si>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</si>
  <si>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</si>
  <si>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</si>
  <si>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</si>
  <si>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</si>
  <si>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</si>
  <si>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</si>
  <si>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</si>
  <si>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</si>
  <si>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</si>
  <si>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</si>
  <si>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</si>
  <si>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</si>
  <si>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</si>
  <si>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</si>
  <si>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</si>
  <si>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</si>
  <si>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</si>
  <si>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</si>
  <si>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</si>
  <si>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</si>
  <si>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</si>
  <si>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</si>
  <si>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</si>
  <si>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</si>
  <si>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</si>
  <si>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</si>
  <si>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</si>
  <si>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</si>
  <si>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</si>
  <si>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</si>
  <si>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</si>
  <si>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</si>
  <si>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</si>
  <si>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</si>
  <si>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</si>
  <si>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</si>
  <si>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</si>
  <si>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</si>
  <si>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</si>
  <si>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</si>
  <si>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</si>
  <si>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</si>
  <si>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</si>
  <si>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</si>
  <si>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</si>
  <si>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</si>
  <si>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</si>
  <si>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</si>
  <si>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</si>
  <si>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</si>
  <si>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</si>
  <si>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</si>
  <si>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</si>
  <si>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</si>
  <si>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</si>
  <si>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</si>
  <si>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</si>
  <si>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</si>
  <si>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</si>
  <si>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</si>
  <si>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</si>
  <si>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</si>
  <si>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</si>
  <si>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</si>
  <si>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</si>
  <si>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</si>
  <si>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</si>
  <si>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</si>
  <si>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</si>
  <si>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</si>
  <si>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</si>
  <si>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</si>
  <si>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</si>
  <si>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</si>
  <si>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</si>
  <si>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</si>
  <si>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</si>
  <si>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</si>
  <si>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</si>
  <si>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</si>
  <si>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</si>
  <si>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</si>
  <si>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</si>
  <si>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</si>
  <si>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</si>
  <si>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</si>
  <si>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</si>
  <si>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</si>
  <si>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</si>
  <si>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</si>
  <si>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</si>
  <si>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</si>
  <si>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</si>
  <si>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</si>
  <si>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</si>
  <si>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</si>
  <si>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</si>
  <si>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</si>
  <si>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</si>
  <si>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</si>
  <si>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</si>
  <si>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</si>
  <si>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</si>
  <si>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</si>
  <si>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</si>
  <si>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</si>
  <si>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</si>
  <si>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</si>
  <si>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</si>
  <si>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</si>
  <si>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</si>
  <si>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</si>
  <si>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</si>
  <si>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</si>
  <si>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</si>
  <si>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</si>
  <si>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</si>
  <si>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</si>
  <si>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</si>
  <si>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</si>
  <si>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</si>
  <si>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</si>
  <si>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</si>
  <si>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</si>
  <si>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</si>
  <si>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</si>
  <si>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</si>
  <si>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</si>
  <si>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</si>
  <si>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</si>
  <si>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</si>
  <si>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</si>
  <si>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</si>
  <si>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</si>
  <si>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</si>
  <si>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</si>
  <si>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</si>
  <si>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</si>
  <si>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</si>
  <si>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</si>
  <si>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</si>
  <si>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</si>
  <si>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</si>
  <si>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</si>
  <si>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</si>
  <si>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</si>
  <si>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</si>
  <si>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</si>
  <si>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</si>
  <si>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</si>
  <si>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</si>
  <si>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</si>
  <si>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</si>
  <si>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</si>
  <si>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</si>
  <si>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</si>
  <si>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</si>
  <si>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</si>
  <si>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</si>
  <si>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</si>
  <si>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</si>
  <si>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</si>
  <si>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</si>
  <si>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</si>
  <si>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</si>
  <si>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</si>
  <si>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</si>
  <si>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</si>
  <si>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</si>
  <si>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</si>
  <si>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</si>
  <si>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</si>
  <si>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</si>
  <si>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</si>
  <si>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</si>
  <si>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</si>
  <si>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</si>
  <si>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</si>
  <si>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</si>
  <si>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</si>
  <si>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</si>
  <si>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</si>
  <si>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</si>
  <si>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</si>
  <si>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</si>
  <si>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</si>
  <si>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</si>
  <si>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</si>
  <si>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</si>
  <si>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</si>
  <si>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</si>
  <si>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</si>
  <si>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</si>
  <si>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</si>
  <si>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</si>
  <si>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</si>
  <si>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</si>
  <si>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</si>
  <si>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</si>
  <si>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</si>
  <si>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</si>
  <si>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</si>
  <si>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</si>
  <si>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</si>
  <si>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</si>
  <si>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</si>
  <si>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</si>
  <si>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</si>
  <si>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</si>
  <si>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</si>
  <si>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</si>
  <si>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</si>
  <si>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</si>
  <si>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</si>
  <si>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</si>
  <si>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</si>
  <si>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</si>
  <si>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</si>
  <si>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</si>
  <si>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</si>
  <si>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</si>
  <si>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</si>
  <si>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</si>
  <si>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</si>
  <si>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</si>
  <si>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</si>
  <si>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</si>
  <si>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</si>
  <si>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</si>
  <si>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</si>
  <si>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</si>
  <si>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</si>
  <si>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</si>
  <si>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</si>
  <si>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</si>
  <si>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</si>
  <si>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</si>
  <si>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</si>
  <si>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</si>
  <si>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</si>
  <si>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</si>
  <si>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</si>
  <si>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</si>
  <si>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</si>
  <si>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</si>
  <si>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</si>
  <si>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</si>
  <si>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</si>
  <si>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</si>
  <si>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</si>
  <si>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</si>
  <si>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</si>
  <si>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</si>
  <si>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</si>
  <si>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</si>
  <si>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</si>
  <si>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</si>
  <si>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</si>
  <si>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</si>
  <si>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</si>
  <si>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</si>
  <si>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</si>
  <si>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</si>
  <si>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</si>
  <si>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</si>
  <si>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</si>
  <si>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</si>
  <si>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</si>
  <si>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</si>
  <si>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</si>
  <si>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</si>
  <si>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</si>
  <si>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</si>
  <si>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</si>
  <si>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</si>
  <si>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</si>
  <si>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</si>
  <si>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</si>
  <si>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</si>
  <si>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</si>
  <si>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</si>
  <si>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</si>
  <si>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</si>
  <si>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</si>
  <si>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</si>
  <si>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</si>
  <si>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</si>
  <si>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</si>
  <si>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</si>
  <si>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</si>
  <si>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</si>
  <si>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</si>
  <si>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</si>
  <si>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</si>
  <si>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</si>
  <si>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</si>
  <si>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</si>
  <si>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</si>
  <si>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</si>
  <si>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</si>
  <si>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</si>
  <si>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</si>
  <si>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</si>
  <si>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</si>
  <si>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</si>
  <si>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</si>
  <si>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</si>
  <si>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</si>
  <si>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</si>
  <si>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</si>
  <si>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</si>
  <si>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</si>
  <si>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</si>
  <si>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</si>
  <si>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</si>
  <si>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</si>
  <si>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</si>
  <si>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</si>
  <si>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</si>
  <si>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</si>
  <si>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</si>
  <si>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</si>
  <si>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</si>
  <si>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</si>
  <si>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</si>
  <si>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</si>
  <si>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</si>
  <si>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</si>
  <si>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</si>
  <si>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</si>
  <si>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</si>
  <si>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</si>
  <si>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</si>
  <si>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</si>
  <si>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</si>
  <si>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</si>
  <si>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</si>
  <si>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</si>
  <si>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</si>
  <si>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</si>
  <si>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</si>
  <si>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</si>
  <si>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</si>
  <si>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</si>
  <si>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</si>
  <si>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</si>
  <si>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</si>
  <si>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</si>
  <si>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</si>
  <si>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</si>
  <si>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</si>
  <si>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</si>
  <si>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</si>
  <si>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</si>
  <si>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</si>
  <si>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</si>
  <si>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</si>
  <si>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</si>
  <si>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</si>
  <si>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</si>
  <si>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</si>
  <si>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</si>
  <si>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</si>
  <si>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</si>
  <si>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</si>
  <si>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</si>
  <si>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</si>
  <si>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</si>
  <si>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</si>
  <si>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</si>
  <si>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</si>
  <si>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</si>
  <si>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</si>
  <si>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</si>
  <si>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</si>
  <si>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</si>
  <si>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</si>
  <si>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</si>
  <si>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</si>
  <si>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</si>
  <si>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</si>
  <si>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</si>
  <si>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</si>
  <si>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</si>
  <si>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</si>
  <si>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</si>
  <si>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</si>
  <si>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</si>
  <si>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</si>
  <si>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</si>
  <si>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</si>
  <si>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</si>
  <si>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</si>
  <si>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</si>
  <si>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</si>
  <si>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</si>
  <si>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</si>
  <si>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</si>
  <si>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</si>
  <si>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</si>
  <si>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</si>
  <si>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</si>
  <si>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</si>
  <si>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</si>
  <si>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</si>
  <si>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</si>
  <si>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</si>
  <si>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</si>
  <si>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</si>
  <si>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</si>
  <si>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</si>
  <si>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</si>
  <si>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</si>
  <si>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</si>
  <si>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</si>
  <si>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</si>
  <si>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</si>
  <si>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</si>
  <si>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</si>
  <si>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</si>
  <si>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</si>
  <si>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</si>
  <si>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</si>
  <si>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</si>
  <si>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</si>
  <si>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</si>
  <si>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</si>
  <si>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</si>
  <si>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</si>
  <si>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</si>
  <si>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</si>
  <si>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</si>
  <si>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</si>
  <si>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</si>
  <si>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</si>
  <si>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</si>
  <si>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</si>
  <si>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</si>
  <si>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</si>
  <si>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</si>
  <si>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</si>
  <si>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</si>
  <si>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</si>
  <si>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</si>
  <si>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</si>
  <si>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</si>
  <si>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</si>
  <si>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</si>
  <si>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</si>
  <si>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</si>
  <si>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</si>
  <si>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</si>
  <si>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</si>
  <si>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</si>
  <si>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</si>
  <si>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</si>
  <si>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</si>
  <si>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</si>
  <si>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</si>
  <si>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</si>
  <si>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</si>
  <si>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</si>
  <si>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</si>
  <si>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</si>
  <si>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</si>
  <si>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</si>
  <si>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</si>
  <si>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</si>
  <si>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</si>
  <si>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</si>
  <si>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</si>
  <si>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</si>
  <si>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</si>
  <si>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</si>
  <si>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</si>
  <si>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</si>
  <si>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</si>
  <si>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</si>
  <si>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</si>
  <si>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</si>
  <si>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</si>
  <si>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</si>
  <si>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</si>
  <si>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</si>
  <si>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</si>
  <si>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</si>
  <si>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</si>
  <si>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</si>
  <si>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</si>
  <si>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</si>
  <si>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</si>
  <si>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</si>
  <si>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</si>
  <si>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</si>
  <si>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</si>
  <si>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</si>
  <si>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</si>
  <si>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</si>
  <si>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</si>
  <si>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</si>
  <si>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</si>
  <si>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</si>
  <si>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</si>
  <si>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</si>
  <si>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</si>
  <si>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</si>
  <si>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</si>
  <si>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</si>
  <si>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</si>
  <si>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</si>
  <si>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</si>
  <si>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</si>
  <si>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</si>
  <si>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</si>
  <si>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</si>
  <si>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</si>
  <si>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</si>
  <si>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</si>
  <si>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</si>
  <si>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</si>
  <si>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</si>
  <si>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</si>
  <si>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</si>
  <si>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</si>
  <si>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</si>
  <si>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</si>
  <si>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</si>
  <si>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</si>
  <si>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</si>
  <si>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</si>
  <si>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</si>
  <si>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</si>
  <si>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</si>
  <si>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</si>
  <si>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</si>
  <si>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</si>
  <si>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</si>
  <si>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</si>
  <si>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</si>
  <si>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</si>
  <si>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</si>
  <si>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</si>
  <si>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</si>
  <si>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</si>
  <si>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</si>
  <si>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</si>
  <si>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</si>
  <si>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</si>
  <si>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</si>
  <si>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</si>
  <si>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</si>
  <si>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</si>
  <si>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</si>
  <si>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</si>
  <si>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</si>
  <si>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</si>
  <si>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</si>
  <si>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</si>
  <si>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</si>
  <si>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</si>
  <si>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</si>
  <si>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</si>
  <si>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</si>
  <si>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</si>
  <si>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</si>
  <si>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</si>
  <si>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</si>
  <si>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</si>
  <si>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</si>
  <si>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</si>
  <si>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</si>
  <si>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</si>
  <si>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</si>
  <si>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</si>
  <si>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</si>
  <si>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</si>
  <si>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</si>
  <si>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</si>
  <si>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</si>
  <si>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</si>
  <si>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</si>
  <si>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</si>
  <si>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</si>
  <si>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</si>
  <si>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</si>
  <si>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</si>
  <si>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</si>
  <si>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</si>
  <si>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</si>
  <si>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</si>
  <si>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</si>
  <si>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</si>
  <si>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</si>
  <si>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</si>
  <si>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</si>
  <si>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</si>
  <si>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</si>
  <si>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</si>
  <si>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</si>
  <si>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</si>
  <si>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</si>
  <si>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</si>
  <si>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</si>
  <si>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</si>
  <si>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</si>
  <si>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</si>
  <si>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</si>
  <si>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</si>
  <si>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</si>
  <si>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</si>
  <si>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</si>
  <si>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</si>
  <si>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</si>
  <si>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</si>
  <si>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</si>
  <si>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</si>
  <si>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</si>
  <si>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</si>
  <si>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</si>
  <si>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</si>
  <si>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</si>
  <si>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</si>
  <si>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</si>
  <si>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</si>
  <si>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</si>
  <si>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</si>
  <si>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</si>
  <si>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</si>
  <si>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</si>
  <si>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</si>
  <si>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</si>
  <si>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</si>
  <si>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</si>
  <si>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</si>
  <si>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</si>
  <si>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</si>
  <si>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</si>
  <si>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</si>
  <si>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</si>
  <si>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</si>
  <si>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</si>
  <si>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</si>
  <si>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</si>
  <si>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</si>
  <si>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</si>
  <si>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</si>
  <si>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</si>
  <si>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</si>
  <si>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</si>
  <si>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</si>
  <si>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</si>
  <si>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</si>
  <si>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</si>
  <si>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</si>
  <si>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</si>
  <si>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</si>
  <si>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</si>
  <si>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</si>
  <si>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</si>
  <si>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</si>
  <si>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</si>
  <si>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</si>
  <si>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</si>
  <si>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</si>
  <si>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</si>
  <si>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</si>
  <si>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</si>
  <si>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</si>
  <si>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</si>
  <si>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</si>
  <si>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</si>
  <si>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</si>
  <si>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</si>
  <si>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</si>
  <si>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</si>
  <si>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</si>
  <si>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</si>
  <si>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</si>
  <si>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</si>
  <si>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</si>
  <si>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</si>
  <si>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</si>
  <si>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</si>
  <si>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</si>
  <si>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</si>
  <si>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</si>
  <si>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</si>
  <si>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</si>
  <si>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</si>
  <si>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</si>
  <si>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</si>
  <si>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</si>
  <si>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</si>
  <si>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</si>
  <si>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</si>
  <si>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</si>
  <si>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</si>
  <si>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</si>
  <si>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</si>
  <si>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</si>
  <si>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</si>
  <si>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</si>
  <si>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</si>
  <si>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</si>
  <si>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</si>
  <si>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</si>
  <si>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</si>
  <si>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</si>
  <si>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</si>
  <si>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</si>
  <si>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</si>
  <si>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</si>
  <si>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</si>
  <si>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</si>
  <si>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</si>
  <si>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</si>
  <si>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</si>
  <si>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</si>
  <si>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</si>
  <si>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</si>
  <si>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</si>
  <si>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</si>
  <si>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</si>
  <si>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</si>
  <si>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</si>
  <si>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</si>
  <si>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</si>
  <si>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</si>
  <si>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</si>
  <si>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</si>
  <si>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</si>
  <si>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</si>
  <si>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</si>
  <si>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</si>
  <si>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</si>
  <si>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</si>
  <si>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</si>
  <si>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</si>
  <si>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</si>
  <si>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</si>
  <si>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</si>
  <si>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</si>
  <si>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</si>
  <si>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</si>
  <si>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</si>
  <si>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</si>
  <si>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</si>
  <si>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</si>
  <si>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</si>
  <si>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</si>
  <si>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</si>
  <si>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</si>
  <si>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</si>
  <si>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</si>
  <si>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</si>
  <si>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</si>
  <si>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</si>
  <si>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</si>
  <si>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</si>
  <si>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</si>
  <si>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</si>
  <si>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</si>
  <si>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</si>
  <si>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</si>
  <si>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</si>
  <si>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</si>
  <si>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</si>
  <si>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</si>
  <si>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</si>
  <si>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</si>
  <si>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</si>
  <si>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</si>
  <si>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</si>
  <si>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</si>
  <si>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</si>
  <si>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</si>
  <si>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</si>
  <si>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</si>
  <si>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</si>
  <si>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</si>
  <si>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</si>
  <si>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</si>
  <si>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</si>
  <si>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</si>
  <si>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</si>
  <si>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</si>
  <si>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</si>
  <si>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</si>
  <si>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</si>
  <si>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</si>
  <si>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</si>
  <si>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</si>
  <si>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</si>
  <si>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</si>
  <si>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</si>
  <si>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</si>
  <si>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</si>
  <si>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</si>
  <si>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</si>
  <si>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</si>
  <si>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</si>
  <si>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</si>
  <si>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</si>
  <si>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</si>
  <si>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</si>
  <si>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</si>
  <si>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</si>
  <si>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</si>
  <si>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</si>
  <si>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</si>
  <si>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</si>
  <si>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</si>
  <si>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</si>
  <si>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</si>
  <si>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</si>
  <si>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</si>
  <si>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</si>
  <si>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</si>
  <si>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</si>
  <si>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</si>
  <si>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</si>
  <si>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</si>
  <si>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</si>
  <si>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</si>
  <si>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</si>
  <si>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</si>
  <si>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</si>
  <si>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</si>
  <si>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</si>
  <si>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</si>
  <si>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</si>
  <si>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</si>
  <si>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</si>
  <si>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</si>
  <si>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</si>
  <si>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</si>
  <si>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</si>
  <si>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</si>
  <si>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</si>
  <si>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</si>
  <si>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</si>
  <si>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</si>
  <si>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</si>
  <si>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</si>
  <si>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</si>
  <si>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</si>
  <si>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</si>
  <si>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</si>
  <si>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</si>
  <si>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</si>
  <si>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</si>
  <si>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</si>
  <si>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</si>
  <si>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</si>
  <si>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</si>
  <si>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</si>
  <si>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</si>
  <si>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</si>
  <si>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</si>
  <si>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</si>
  <si>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</si>
  <si>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</si>
  <si>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</si>
  <si>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</si>
  <si>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</si>
  <si>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</si>
  <si>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</si>
  <si>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</si>
  <si>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</si>
  <si>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</si>
  <si>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</si>
  <si>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</si>
  <si>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</si>
  <si>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</si>
  <si>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</si>
  <si>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</si>
  <si>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</si>
  <si>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</si>
  <si>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</si>
  <si>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</si>
  <si>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</si>
  <si>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</si>
  <si>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</si>
  <si>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</si>
  <si>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</si>
  <si>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</si>
  <si>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</si>
  <si>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</si>
  <si>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</si>
  <si>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</si>
  <si>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</si>
  <si>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</si>
  <si>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</si>
  <si>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</si>
  <si>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</si>
  <si>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</si>
  <si>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</si>
  <si>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</si>
  <si>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</si>
  <si>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</si>
  <si>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</si>
  <si>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</si>
  <si>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</si>
  <si>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</si>
  <si>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</si>
  <si>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</si>
  <si>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</si>
  <si>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</si>
  <si>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</si>
  <si>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</si>
  <si>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</si>
  <si>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</si>
  <si>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</si>
  <si>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</si>
  <si>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</si>
  <si>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</si>
  <si>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</si>
  <si>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</si>
  <si>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</si>
  <si>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</si>
  <si>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</si>
  <si>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</si>
  <si>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</si>
  <si>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</si>
  <si>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</si>
  <si>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</si>
  <si>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</si>
  <si>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</si>
  <si>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</si>
  <si>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</si>
  <si>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</si>
  <si>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</si>
  <si>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</si>
  <si>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</si>
  <si>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</si>
  <si>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</si>
  <si>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</si>
  <si>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</si>
  <si>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</si>
  <si>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</si>
  <si>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</si>
  <si>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</si>
  <si>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</si>
  <si>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</si>
  <si>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</si>
  <si>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</si>
  <si>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</si>
  <si>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</si>
  <si>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</si>
  <si>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</si>
  <si>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</si>
  <si>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</si>
  <si>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</si>
  <si>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</si>
  <si>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</si>
  <si>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</si>
  <si>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</si>
  <si>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</si>
  <si>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</si>
  <si>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</si>
  <si>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</si>
  <si>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</si>
  <si>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</si>
  <si>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</si>
  <si>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</si>
  <si>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</si>
  <si>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</si>
  <si>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</si>
  <si>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</si>
  <si>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</si>
  <si>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</si>
  <si>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</si>
  <si>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</si>
  <si>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</si>
  <si>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</si>
  <si>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</si>
  <si>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</si>
  <si>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</si>
  <si>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</si>
  <si>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</si>
  <si>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</si>
  <si>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</si>
  <si>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</si>
  <si>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</si>
  <si>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</si>
  <si>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</si>
  <si>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</si>
  <si>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</si>
  <si>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</si>
  <si>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</si>
  <si>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</si>
  <si>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</si>
  <si>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</si>
  <si>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</si>
  <si>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</si>
  <si>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</si>
  <si>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</si>
  <si>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</si>
  <si>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</si>
  <si>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</si>
  <si>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</si>
  <si>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</si>
  <si>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</si>
  <si>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</si>
  <si>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</si>
  <si>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</si>
  <si>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</si>
  <si>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</si>
  <si>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</si>
  <si>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</si>
  <si>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</si>
  <si>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</si>
  <si>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</si>
  <si>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</si>
  <si>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</si>
  <si>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</si>
  <si>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</si>
  <si>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</si>
  <si>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</si>
  <si>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</si>
  <si>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</si>
  <si>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</si>
  <si>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</si>
  <si>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</si>
  <si>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</si>
  <si>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</si>
  <si>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</si>
  <si>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</si>
  <si>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</si>
  <si>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</si>
  <si>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</si>
  <si>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</si>
  <si>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</si>
  <si>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</si>
  <si>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</si>
  <si>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</si>
  <si>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</si>
  <si>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</si>
  <si>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</si>
  <si>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</si>
  <si>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</si>
  <si>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</si>
  <si>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</si>
  <si>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</si>
  <si>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</si>
  <si>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</si>
  <si>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</si>
  <si>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</si>
  <si>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</si>
  <si>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</si>
  <si>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</si>
  <si>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</si>
  <si>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</si>
  <si>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</si>
  <si>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</si>
  <si>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</si>
  <si>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</si>
  <si>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</si>
  <si>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</si>
  <si>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</si>
  <si>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</si>
  <si>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</si>
  <si>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</si>
  <si>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</si>
  <si>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</si>
  <si>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</si>
  <si>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</si>
  <si>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</si>
  <si>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</si>
  <si>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</si>
  <si>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</si>
  <si>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</si>
  <si>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</si>
  <si>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</si>
  <si>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</si>
  <si>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</si>
  <si>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</si>
  <si>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</si>
  <si>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</si>
  <si>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</si>
  <si>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</si>
  <si>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</si>
  <si>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</si>
  <si>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</si>
  <si>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</si>
  <si>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</si>
  <si>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</si>
  <si>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</si>
  <si>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</si>
  <si>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</si>
  <si>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</si>
  <si>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</si>
  <si>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</si>
  <si>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</si>
  <si>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</si>
  <si>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</si>
  <si>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</si>
  <si>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</si>
  <si>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</si>
  <si>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</si>
  <si>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</si>
  <si>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</si>
  <si>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</si>
  <si>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</si>
  <si>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</si>
  <si>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</si>
  <si>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</si>
  <si>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</si>
  <si>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</si>
  <si>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</si>
  <si>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</si>
  <si>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</si>
  <si>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</si>
  <si>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</si>
  <si>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</si>
  <si>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</si>
  <si>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</si>
  <si>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</si>
  <si>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</si>
  <si>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</si>
  <si>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</si>
  <si>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</si>
  <si>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</si>
  <si>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</si>
  <si>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</si>
  <si>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</si>
  <si>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</si>
  <si>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</si>
  <si>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</si>
  <si>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</si>
  <si>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</si>
  <si>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</si>
  <si>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</si>
  <si>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</si>
  <si>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</si>
  <si>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</si>
  <si>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</si>
  <si>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</si>
  <si>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</si>
  <si>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</si>
  <si>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</si>
  <si>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</si>
  <si>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</si>
  <si>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</si>
  <si>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</si>
  <si>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</si>
  <si>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</si>
  <si>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</si>
  <si>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</si>
  <si>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</si>
  <si>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</si>
  <si>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</si>
  <si>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</si>
  <si>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</si>
  <si>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</si>
  <si>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</si>
  <si>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</si>
  <si>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</si>
  <si>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</si>
  <si>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</si>
  <si>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</si>
  <si>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</si>
  <si>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</si>
  <si>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</si>
  <si>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</si>
  <si>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</si>
  <si>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</si>
  <si>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</si>
  <si>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</si>
  <si>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</si>
  <si>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</si>
  <si>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</si>
  <si>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</si>
  <si>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</si>
  <si>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</si>
  <si>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</si>
  <si>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</si>
  <si>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</si>
  <si>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kWh/a</t>
  </si>
  <si>
    <t>Nr</t>
  </si>
  <si>
    <t>Gemeinden</t>
  </si>
  <si>
    <t>D</t>
  </si>
  <si>
    <t>Standort</t>
  </si>
  <si>
    <t>Site</t>
  </si>
  <si>
    <t>Gemeinde</t>
  </si>
  <si>
    <t>Commune</t>
  </si>
  <si>
    <t>Ort</t>
  </si>
  <si>
    <t>Lieu</t>
  </si>
  <si>
    <t>Adresse</t>
  </si>
  <si>
    <t>Name</t>
  </si>
  <si>
    <t>Nom</t>
  </si>
  <si>
    <t>n°</t>
  </si>
  <si>
    <t>NPA</t>
  </si>
  <si>
    <t>Demande électrique</t>
  </si>
  <si>
    <t>Einsparungen</t>
  </si>
  <si>
    <t>Gesamt</t>
  </si>
  <si>
    <t>Total</t>
  </si>
  <si>
    <t>Champ calculé</t>
  </si>
  <si>
    <t>Berechnetetes Feld</t>
  </si>
  <si>
    <t>Massnahme</t>
  </si>
  <si>
    <t>Mesure</t>
  </si>
  <si>
    <t>Posizione</t>
  </si>
  <si>
    <t>Luogo</t>
  </si>
  <si>
    <t>Indirizzo</t>
  </si>
  <si>
    <t>Nome</t>
  </si>
  <si>
    <t>CAP</t>
  </si>
  <si>
    <t>Fabbisogno di electtricità</t>
  </si>
  <si>
    <t>Risparmio</t>
  </si>
  <si>
    <t>Testweg 4</t>
  </si>
  <si>
    <t>Totale</t>
  </si>
  <si>
    <t>Campo calcolato</t>
  </si>
  <si>
    <t>Campo bloccato</t>
  </si>
  <si>
    <t>Misura</t>
  </si>
  <si>
    <t>Datum Inbetriebnahme</t>
  </si>
  <si>
    <t>Date de mise en service</t>
  </si>
  <si>
    <t>Data di messa in servizio</t>
  </si>
  <si>
    <t>kW</t>
  </si>
  <si>
    <t>A</t>
  </si>
  <si>
    <t>B</t>
  </si>
  <si>
    <t>UID</t>
  </si>
  <si>
    <t>&lt; 1999</t>
  </si>
  <si>
    <t>Frequenz-umrichter vorhanden</t>
  </si>
  <si>
    <t>Variateur de vitesse installé</t>
  </si>
  <si>
    <t>Baujahr</t>
  </si>
  <si>
    <t>Année de construction</t>
  </si>
  <si>
    <t>Anzahl Pole</t>
  </si>
  <si>
    <t>Nombre de pôles</t>
  </si>
  <si>
    <t>Système de transmission</t>
  </si>
  <si>
    <t>Courroie crantée ou plate</t>
  </si>
  <si>
    <t>Kein / Direkt</t>
  </si>
  <si>
    <t>Aucun système / direct</t>
  </si>
  <si>
    <t>Zahn- oder Flachriemen</t>
  </si>
  <si>
    <t>Keilriemen</t>
  </si>
  <si>
    <t>Courroie trapézoïdale</t>
  </si>
  <si>
    <t>Gebäude</t>
  </si>
  <si>
    <t>Bâtiment</t>
  </si>
  <si>
    <t>Moteur</t>
  </si>
  <si>
    <t>Wohnen MFH</t>
  </si>
  <si>
    <t>Hotelzimmer</t>
  </si>
  <si>
    <t>Empfang, Lobby</t>
  </si>
  <si>
    <t>Einzel-, Gruppenbüro</t>
  </si>
  <si>
    <t>Grossraumbüro</t>
  </si>
  <si>
    <t>Sitzungszimmer</t>
  </si>
  <si>
    <t>Schalterhalle, Empfang</t>
  </si>
  <si>
    <t>Schulzimmer</t>
  </si>
  <si>
    <t>Bibliothek</t>
  </si>
  <si>
    <t>Hörsaal</t>
  </si>
  <si>
    <t>Schulfachraum</t>
  </si>
  <si>
    <t>Lebensmittelverkauf</t>
  </si>
  <si>
    <t>Fachgeschäft</t>
  </si>
  <si>
    <t>Restaurant</t>
  </si>
  <si>
    <t>Verkauf Möbel, Bau, Garten</t>
  </si>
  <si>
    <t>Selbstbedienungs-restaurant</t>
  </si>
  <si>
    <t>Vorstellungsraum</t>
  </si>
  <si>
    <t>Mehrzweckhalle</t>
  </si>
  <si>
    <t>Ausstellungshalle</t>
  </si>
  <si>
    <t>Bettenzimmer</t>
  </si>
  <si>
    <t>Stationszimmer</t>
  </si>
  <si>
    <t>Behandlungsraum</t>
  </si>
  <si>
    <t>Laborraum</t>
  </si>
  <si>
    <t>Lagerraum</t>
  </si>
  <si>
    <t>Produktion (grobe Arbeit)</t>
  </si>
  <si>
    <t>Produktion (feine Arbeit)</t>
  </si>
  <si>
    <t>Küche (Restaurant)</t>
  </si>
  <si>
    <t>Küche (Selbstbedienungs-restaurant)</t>
  </si>
  <si>
    <t>Turnhalle</t>
  </si>
  <si>
    <t>Fitnessraum</t>
  </si>
  <si>
    <t>Schwimmhalle</t>
  </si>
  <si>
    <t>Verkehrsfläche</t>
  </si>
  <si>
    <t>Treppenhaus</t>
  </si>
  <si>
    <t>Nebenraum</t>
  </si>
  <si>
    <t>WC</t>
  </si>
  <si>
    <t>Parkhaus</t>
  </si>
  <si>
    <t>Kühlraum</t>
  </si>
  <si>
    <t>Serverraum</t>
  </si>
  <si>
    <t>Wasch- und Trockenraum</t>
  </si>
  <si>
    <t>Garderobe, Dusche</t>
  </si>
  <si>
    <t>WC, Bad, Dusche</t>
  </si>
  <si>
    <t>Küche, Teeküche</t>
  </si>
  <si>
    <t>Verkehrsfläche 24h</t>
  </si>
  <si>
    <t>Büro</t>
  </si>
  <si>
    <t>Schule (ohne Turnhalle)</t>
  </si>
  <si>
    <t>Verkauf (Fachgeschäft)</t>
  </si>
  <si>
    <t>Restauramt (mit Küche)</t>
  </si>
  <si>
    <t>Versammlungsort</t>
  </si>
  <si>
    <t>Spital</t>
  </si>
  <si>
    <t>Lager</t>
  </si>
  <si>
    <t>Hallenbad</t>
  </si>
  <si>
    <t>Consommation d'électricité (selon analyse fine)</t>
  </si>
  <si>
    <t>Type de régulation</t>
  </si>
  <si>
    <t>Regulierung</t>
  </si>
  <si>
    <t>Modulierend, Regelung über Sonde</t>
  </si>
  <si>
    <t>Pa</t>
  </si>
  <si>
    <t>Industrie</t>
  </si>
  <si>
    <t>Lehrerzimmer</t>
  </si>
  <si>
    <t>Débit</t>
  </si>
  <si>
    <t>Différentiel de pression</t>
  </si>
  <si>
    <t>C</t>
  </si>
  <si>
    <t>IE1</t>
  </si>
  <si>
    <t>IE2</t>
  </si>
  <si>
    <t>IE3</t>
  </si>
  <si>
    <t>IE4</t>
  </si>
  <si>
    <t>col</t>
  </si>
  <si>
    <t>row</t>
  </si>
  <si>
    <t>Ventilateur</t>
  </si>
  <si>
    <t>Modellkennzeichnung</t>
  </si>
  <si>
    <t>Marke/Hersteller</t>
  </si>
  <si>
    <t>Identification du modèle</t>
  </si>
  <si>
    <t>Marque/fabricant</t>
  </si>
  <si>
    <t>Marchio/produttore</t>
  </si>
  <si>
    <t xml:space="preserve">Gesamt-effizienz </t>
  </si>
  <si>
    <t>Rendement global</t>
  </si>
  <si>
    <t>Ventilatortyp</t>
  </si>
  <si>
    <t>Classe d'efficacité N</t>
  </si>
  <si>
    <t>Beispielshop AG</t>
  </si>
  <si>
    <t>Mit Feinanalyse</t>
  </si>
  <si>
    <t>Avec analyse de détails</t>
  </si>
  <si>
    <t>Eine Geschwindigkeit, mit Zeitschaltung</t>
  </si>
  <si>
    <t>Zwei Geschwindigkeiten, mit Zeitschaltung</t>
  </si>
  <si>
    <t>Variatore di frequenza installato</t>
  </si>
  <si>
    <t>Consumo d'elettricità (secondo l'analisi dettagliata)</t>
  </si>
  <si>
    <t>Con analisi dettagliata</t>
  </si>
  <si>
    <t>Classe d'efficienza N</t>
  </si>
  <si>
    <t>Anno di costruzione</t>
  </si>
  <si>
    <t>Numero di poli</t>
  </si>
  <si>
    <t>Sistema di trasmissione</t>
  </si>
  <si>
    <t>Rendimento globale</t>
  </si>
  <si>
    <t>Tipo di regolazione</t>
  </si>
  <si>
    <t>Nessuno sistema / diretto</t>
  </si>
  <si>
    <t>Cinghia dentata o piatta</t>
  </si>
  <si>
    <t>Cinghia trapezoidale</t>
  </si>
  <si>
    <t>Portata</t>
  </si>
  <si>
    <t>Differenza di pressione totale</t>
  </si>
  <si>
    <t>Tipo di ventilatore</t>
  </si>
  <si>
    <t>Una velocità, con timer</t>
  </si>
  <si>
    <t>Due velocità, con timer</t>
  </si>
  <si>
    <t>Modulante, controllo tramite sonda</t>
  </si>
  <si>
    <t>Une vitesse, avec temporisation</t>
  </si>
  <si>
    <t>Deux vitesses, avec temporisation</t>
  </si>
  <si>
    <t>Modulante, régulation par sonde</t>
  </si>
  <si>
    <t>Habitat collectif</t>
  </si>
  <si>
    <t>Chambre d'hôtel</t>
  </si>
  <si>
    <t>Réception, zone d'accueil</t>
  </si>
  <si>
    <t>Bureau individuel, collectif</t>
  </si>
  <si>
    <t>Bureau paysagé</t>
  </si>
  <si>
    <t>Salle de réunion</t>
  </si>
  <si>
    <t>Hall des guichets, zone clientèle</t>
  </si>
  <si>
    <t>Salle d'école</t>
  </si>
  <si>
    <t>Salle des maîtres</t>
  </si>
  <si>
    <t>Bibliothèque</t>
  </si>
  <si>
    <t>Auditoire</t>
  </si>
  <si>
    <t>Local spécial</t>
  </si>
  <si>
    <t>Magasin spécialisé</t>
  </si>
  <si>
    <t>Magasin de meubles, bricolage et jardin</t>
  </si>
  <si>
    <t>Magasin d'alimentation</t>
  </si>
  <si>
    <t>Restaurant self-service</t>
  </si>
  <si>
    <t>Cuisine de restaurant</t>
  </si>
  <si>
    <t>Cuisine de restaurant self-service</t>
  </si>
  <si>
    <t>Salle de spectacle</t>
  </si>
  <si>
    <t>Salle polyvalente</t>
  </si>
  <si>
    <t>Halle d'exposition</t>
  </si>
  <si>
    <t>Chambre d'hôpital</t>
  </si>
  <si>
    <t>Salle d'infirmerie</t>
  </si>
  <si>
    <t>Salle de soins</t>
  </si>
  <si>
    <t>Production (travail lourd)</t>
  </si>
  <si>
    <t>Production (travail fin)</t>
  </si>
  <si>
    <t>Laboratoire</t>
  </si>
  <si>
    <t>Entrepôt</t>
  </si>
  <si>
    <t>Salle de gymnastique</t>
  </si>
  <si>
    <t>Salle de fitness</t>
  </si>
  <si>
    <t>Piscine couverte</t>
  </si>
  <si>
    <t>Surface de dégagement</t>
  </si>
  <si>
    <t>Surface de dégagement 24h</t>
  </si>
  <si>
    <t>Cage d'escalier</t>
  </si>
  <si>
    <t>Local annexe</t>
  </si>
  <si>
    <t>Cuisine, kitchenette</t>
  </si>
  <si>
    <t>WC, salle de bain, douche</t>
  </si>
  <si>
    <t>Vestiaire, douche</t>
  </si>
  <si>
    <t>Garage collectif</t>
  </si>
  <si>
    <t>Buanderie, séchoir</t>
  </si>
  <si>
    <t>Chambre froide</t>
  </si>
  <si>
    <t>Salle de serveurs</t>
  </si>
  <si>
    <t>Abitazione monofamiliare</t>
  </si>
  <si>
    <t>Camera d'albergo</t>
  </si>
  <si>
    <t>Ricezione, lobby</t>
  </si>
  <si>
    <t>Ufficio individuale, collettivo</t>
  </si>
  <si>
    <t>Open space</t>
  </si>
  <si>
    <t>Sala riunioni</t>
  </si>
  <si>
    <t>Sala sportelli, accoglienza</t>
  </si>
  <si>
    <t>Aula scolastica</t>
  </si>
  <si>
    <t>Sala docenti</t>
  </si>
  <si>
    <t>Biblioteca</t>
  </si>
  <si>
    <t>Auditorio</t>
  </si>
  <si>
    <t>Aula speciale</t>
  </si>
  <si>
    <t>Negozio alimentare</t>
  </si>
  <si>
    <t>Negozio specializzato</t>
  </si>
  <si>
    <t>Vendita mobili, materiali da costruzione e giardinaggio</t>
  </si>
  <si>
    <t>Ristorante</t>
  </si>
  <si>
    <t>Ristorante self-service</t>
  </si>
  <si>
    <t>Cucina da ristorante</t>
  </si>
  <si>
    <t>Cucina da ristorante self-service</t>
  </si>
  <si>
    <t>Sala spettacoli</t>
  </si>
  <si>
    <t>Sala multiuso</t>
  </si>
  <si>
    <t>Padiglione d'esposizione</t>
  </si>
  <si>
    <t>Camera d'ospedale</t>
  </si>
  <si>
    <t>Camera di reparto</t>
  </si>
  <si>
    <t>Ambulatorio</t>
  </si>
  <si>
    <t>Produzione (lavoro pesante)</t>
  </si>
  <si>
    <t>Produzione (lavoro fine)</t>
  </si>
  <si>
    <t>Laboratorio</t>
  </si>
  <si>
    <t>Magazzino</t>
  </si>
  <si>
    <t>Palestra</t>
  </si>
  <si>
    <t>Locale fitness</t>
  </si>
  <si>
    <t>Piscina coperta</t>
  </si>
  <si>
    <t>Superficie di circolazione</t>
  </si>
  <si>
    <t>Superficie di circolazione 24h</t>
  </si>
  <si>
    <t>Vano scala</t>
  </si>
  <si>
    <t>Locale secondario</t>
  </si>
  <si>
    <t>Cucina, angolo cottura</t>
  </si>
  <si>
    <t>WC, bagno, doccia</t>
  </si>
  <si>
    <t>Vestiario, doccia</t>
  </si>
  <si>
    <t>Autorimessa</t>
  </si>
  <si>
    <t>Lavanderia e stenditoio</t>
  </si>
  <si>
    <t>Cella frogorifera</t>
  </si>
  <si>
    <t>Locale server</t>
  </si>
  <si>
    <t>Piscina corperta</t>
  </si>
  <si>
    <t>Impianto sportivo</t>
  </si>
  <si>
    <t>Desposito</t>
  </si>
  <si>
    <t>Industria</t>
  </si>
  <si>
    <t>Ospedale</t>
  </si>
  <si>
    <t>Locale pubblico</t>
  </si>
  <si>
    <t>Ristorante (con cucina)</t>
  </si>
  <si>
    <t>Negozio (specializzato)</t>
  </si>
  <si>
    <t>Scuola (senza palestra)</t>
  </si>
  <si>
    <t>Amministrazione</t>
  </si>
  <si>
    <t>Abitazione plurifamiliare</t>
  </si>
  <si>
    <t>Bureau</t>
  </si>
  <si>
    <t>Magasin (spécialisé)</t>
  </si>
  <si>
    <t>École (sans salle de gymnastique)</t>
  </si>
  <si>
    <t>Restaurant (avec cuisine)</t>
  </si>
  <si>
    <t>Local collectif</t>
  </si>
  <si>
    <t>Hôpital</t>
  </si>
  <si>
    <t>Local de stockage</t>
  </si>
  <si>
    <t>Local de sport</t>
  </si>
  <si>
    <t>Volumen-strom</t>
  </si>
  <si>
    <t>Gesamt-druck-differenz</t>
  </si>
  <si>
    <t>Effizienz-klasse N</t>
  </si>
  <si>
    <t>Sportbauten</t>
  </si>
  <si>
    <t>EGID</t>
  </si>
  <si>
    <t>M</t>
  </si>
  <si>
    <t>1V</t>
  </si>
  <si>
    <t>2V</t>
  </si>
  <si>
    <t>F</t>
  </si>
  <si>
    <t>KAT</t>
  </si>
  <si>
    <t>TOT</t>
  </si>
  <si>
    <t>I</t>
  </si>
  <si>
    <t>Hotel</t>
  </si>
  <si>
    <t>Hôtel</t>
  </si>
  <si>
    <t>Albergo</t>
  </si>
  <si>
    <t>2008 - 2016</t>
  </si>
  <si>
    <t>1999 - 2007</t>
  </si>
  <si>
    <t>&gt; 2016</t>
  </si>
  <si>
    <t>CNT</t>
  </si>
  <si>
    <t>f_P</t>
  </si>
  <si>
    <t>d_P</t>
  </si>
  <si>
    <t>h/a</t>
  </si>
  <si>
    <t>Anzahl Betriebs-stunden in V1</t>
  </si>
  <si>
    <t>Anzahl Betriebs-stunden in V2</t>
  </si>
  <si>
    <t>d_off</t>
  </si>
  <si>
    <t>Eingabefeld (optional)</t>
  </si>
  <si>
    <t>Champ d'entrée (optionnel)</t>
  </si>
  <si>
    <t>Strom-verbrauch (gemäss Feinanalyse)</t>
  </si>
  <si>
    <t>Zurück zur Übersicht</t>
  </si>
  <si>
    <t>Monitoringliste</t>
  </si>
  <si>
    <t>§</t>
  </si>
  <si>
    <t>Version</t>
  </si>
  <si>
    <t>Eingabefehler</t>
  </si>
  <si>
    <t>Elektrizitätslieferant</t>
  </si>
  <si>
    <t>Texte</t>
  </si>
  <si>
    <t>Lang</t>
  </si>
  <si>
    <t>Eidgenössisches Departement für Umwelt, Verkehr,</t>
  </si>
  <si>
    <t>Energie und Kommunikation UVEK</t>
  </si>
  <si>
    <t>Bundesamt für Energie BFE</t>
  </si>
  <si>
    <t>Bitte wählen Sie die Sprache aus</t>
  </si>
  <si>
    <t>Inhaltsverzeichnis</t>
  </si>
  <si>
    <t>A. Einsparprotokoll</t>
  </si>
  <si>
    <t>legt den Anwendungsbereich und die Anforderungen für die Umsetzung der Massnahme sowie an die Nachweise fest. Es ist keine Eingabe erforderlich.</t>
  </si>
  <si>
    <t>B. Monitoringliste</t>
  </si>
  <si>
    <t>fasst die in diesem Protokoll gemeldeten Massnahmen zusammen. Alle Eingabefelder müssen für jede Massnahme ausgefüllt werden.</t>
  </si>
  <si>
    <t>Versionshistorie</t>
  </si>
  <si>
    <t>Nr.</t>
  </si>
  <si>
    <t>Datum</t>
  </si>
  <si>
    <t>Änderung</t>
  </si>
  <si>
    <t>Erste Fassung</t>
  </si>
  <si>
    <t>Aufnahme einer Übersichtstabelle über die Änderungen zwischen den früheren Versionen</t>
  </si>
  <si>
    <t>Einfügen des Einsparprotokolls (Tabelle A)</t>
  </si>
  <si>
    <t>Änderung und Aufnahme von Feldern in der Monitoringliste  (Tabelle B)</t>
  </si>
  <si>
    <t>Diverese Layout Anpassungen</t>
  </si>
  <si>
    <t>Disclaimer</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</si>
  <si>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</si>
  <si>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kWh</t>
  </si>
  <si>
    <t>Sheet</t>
  </si>
  <si>
    <t>Monitoring</t>
  </si>
  <si>
    <t>Liste de monitoring</t>
  </si>
  <si>
    <t>Lista di Monitoring</t>
  </si>
  <si>
    <t>Alte Anlage/Gerät</t>
  </si>
  <si>
    <t>Ancienne installation/appareil</t>
  </si>
  <si>
    <t>Vecchio impianto/appareccho</t>
  </si>
  <si>
    <t>Neue Anlage/Gerät</t>
  </si>
  <si>
    <t>Nouvelle installation/appareil</t>
  </si>
  <si>
    <t>Nuovo impianto/appareccho</t>
  </si>
  <si>
    <t>Firma, welche den Ersatz durchgeführt hat</t>
  </si>
  <si>
    <t>Entreprise qui a effectué le remplacement</t>
  </si>
  <si>
    <t>Azienda che ha effettuato la sostituzione</t>
  </si>
  <si>
    <t>no</t>
  </si>
  <si>
    <t>Campo di ingresso (opzionale)</t>
  </si>
  <si>
    <t>Erreur de saisie</t>
  </si>
  <si>
    <t>Errore di inserimento</t>
  </si>
  <si>
    <t>Strombedarf</t>
  </si>
  <si>
    <t>Firma, welche die Optimierung durchgeführt hat</t>
  </si>
  <si>
    <t>Entreprise qui a effectué l'optimisation</t>
  </si>
  <si>
    <t>Azienda che ha effettuato l'ottimizzazione</t>
  </si>
  <si>
    <t>Versione</t>
  </si>
  <si>
    <t>(äquivalent)</t>
  </si>
  <si>
    <t>(équivalent)</t>
  </si>
  <si>
    <t>(equivalente)</t>
  </si>
  <si>
    <t>Fournisseur d'électricité</t>
  </si>
  <si>
    <t>Fornitore di elettricità</t>
  </si>
  <si>
    <t>Dateibezeichnung</t>
  </si>
  <si>
    <t>Référence du fichier</t>
  </si>
  <si>
    <t>Riferimento del file</t>
  </si>
  <si>
    <t>Vous pouvez saisir ici le nom du fichier défini au sein de votre organisation</t>
  </si>
  <si>
    <t>Qui può inserire il nome del file definito all'interno della vostra organizzazione</t>
  </si>
  <si>
    <t>Dieses Feld muss vor der Meldung der folgenden Massnahme(n) ausgefüllt werden.</t>
  </si>
  <si>
    <t>Ce champ doit être renseigné avant l'annonce de la ou des mesures ci-dessous.</t>
  </si>
  <si>
    <t>Questo campo deve essere compilato prima di comunicare la o le misure di seguito indicate.</t>
  </si>
  <si>
    <t>Etichettatura del modello</t>
  </si>
  <si>
    <t xml:space="preserve">Energie-effizienz-klasse </t>
  </si>
  <si>
    <t xml:space="preserve">Classe d'efficacité énergétique </t>
  </si>
  <si>
    <t xml:space="preserve">Classe di efficienza energetica </t>
  </si>
  <si>
    <t>Nutzung</t>
  </si>
  <si>
    <t>Utilisation</t>
  </si>
  <si>
    <t>Utilizzo</t>
  </si>
  <si>
    <t>Energie-bezugsfläche</t>
  </si>
  <si>
    <t>Surface de référence énergétique</t>
  </si>
  <si>
    <t>Superficie di riferimento energetico</t>
  </si>
  <si>
    <t>Edificio</t>
  </si>
  <si>
    <t>Gebäudekategorie</t>
  </si>
  <si>
    <t>Catégorie de bâtiment</t>
  </si>
  <si>
    <t>Categoria di edificio</t>
  </si>
  <si>
    <t>Wohnung</t>
  </si>
  <si>
    <t>Logement</t>
  </si>
  <si>
    <t>Alloggiamento</t>
  </si>
  <si>
    <t>Klimastation</t>
  </si>
  <si>
    <t>Station climatique</t>
  </si>
  <si>
    <t>Stazione climatica</t>
  </si>
  <si>
    <t xml:space="preserve">Wärmebedarf </t>
  </si>
  <si>
    <t>Demande de chauffage</t>
  </si>
  <si>
    <t>Fabbisogno di riscaldamento</t>
  </si>
  <si>
    <t>EBF</t>
  </si>
  <si>
    <t>SRE</t>
  </si>
  <si>
    <t>EBF = Energiebezugsfläche</t>
  </si>
  <si>
    <t>SRE = Surface de référence énergétique</t>
  </si>
  <si>
    <t>SRE = Superficie di riferimento energetico</t>
  </si>
  <si>
    <t>Protocole</t>
  </si>
  <si>
    <t>Einsparprotokoll</t>
  </si>
  <si>
    <t>Protocole d'économie</t>
  </si>
  <si>
    <t>Protocollo di risparmio</t>
  </si>
  <si>
    <t>Standardisierte Massnahme</t>
  </si>
  <si>
    <t>Mesure standardisée</t>
  </si>
  <si>
    <t>Misura standardizzata</t>
  </si>
  <si>
    <t>Massnahmennummer</t>
  </si>
  <si>
    <t>Identifiant de la mesure</t>
  </si>
  <si>
    <t>Numero della misura</t>
  </si>
  <si>
    <t>Gültig ab</t>
  </si>
  <si>
    <t>Valable dès</t>
  </si>
  <si>
    <t>Valida dal</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</si>
  <si>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</si>
  <si>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</si>
  <si>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</si>
  <si>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Gegenstand</t>
  </si>
  <si>
    <t>Objet</t>
  </si>
  <si>
    <t>Oggetto</t>
  </si>
  <si>
    <t>Anwendungsbereich</t>
  </si>
  <si>
    <t>Campo di applicazione</t>
  </si>
  <si>
    <t>Beschreibung</t>
  </si>
  <si>
    <t>Description</t>
  </si>
  <si>
    <t>Descrizione</t>
  </si>
  <si>
    <t>Anforderungen</t>
  </si>
  <si>
    <t>Exigences</t>
  </si>
  <si>
    <t>Requisiti</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</si>
  <si>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</si>
  <si>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</si>
  <si>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Tabelle 1: Anforderungen</t>
  </si>
  <si>
    <t>Tableau 1: Exigences</t>
  </si>
  <si>
    <t>Tabella 1: Requisiti</t>
  </si>
  <si>
    <t>Altes System</t>
  </si>
  <si>
    <t>Ancien système</t>
  </si>
  <si>
    <t>Vecchio sistema</t>
  </si>
  <si>
    <t>Neues System</t>
  </si>
  <si>
    <t>Nouveau système</t>
  </si>
  <si>
    <t>Nuovo sistema</t>
  </si>
  <si>
    <t>Altes / Neues System</t>
  </si>
  <si>
    <t>Ancien / Nouveau système</t>
  </si>
  <si>
    <t>Vecchio / Nuovo sistema</t>
  </si>
  <si>
    <t>Umsetzung</t>
  </si>
  <si>
    <t>Mise en œuvre</t>
  </si>
  <si>
    <t>Attuazione</t>
  </si>
  <si>
    <t>Der Ersatz und die Inbetriebnahme des neuen Systems müssen durch eine qualifizierte Fachperson oder Firma durchgeführt werden.</t>
  </si>
  <si>
    <t>Le remplacement et la mise en service du nouveau système doivent être effectués par une personne ou entreprise spécialisée et qualifiée.</t>
  </si>
  <si>
    <t>La sostituzione e la messa in funzione del nuovo sistema devono essere effettuate da una persona specializzata o un’azienda qualificata.</t>
  </si>
  <si>
    <t>Entsorgung</t>
  </si>
  <si>
    <t>Élimination</t>
  </si>
  <si>
    <t>Smaltimento</t>
  </si>
  <si>
    <t>Nachweis</t>
  </si>
  <si>
    <t>Justificatif</t>
  </si>
  <si>
    <t>Prova</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</si>
  <si>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</si>
  <si>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</si>
  <si>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</si>
  <si>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Tabelle 2: Nachweise</t>
  </si>
  <si>
    <t>Tableau 2: Justificatifs</t>
  </si>
  <si>
    <t>Tabella 2: Prove</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</si>
  <si>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</si>
  <si>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</si>
  <si>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</si>
  <si>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Erläuterung (Format PDF, max. 2 A4-Seiten), wie sichergestellt wird, dass die ersetzten Geräte fachgerecht entsorgt wurden (z. B. mittels Deklarationen, Entsorgungspositionen auf Unternehmerrechnungen, usw.).</t>
  </si>
  <si>
    <t>Une explication (format PDF, max. 2 pages A4) sur la manière dont il est garanti que les appareils remplacés ont été éliminés dans les règles de l’art (p. ex. au moyen de déclarations, de positions d'élimination sur les factures des entreprises, etc.)</t>
  </si>
  <si>
    <t>Spiegazione (in formato PDF, max. 2 pagine A4) delle modalità con cui si garantisce il corretto smaltimento degli apparecchi via via sostituiti (ad esempio tramite dichiarazioni, indicazioni di smaltimento sulle fatture aziendali, ecc.).</t>
  </si>
  <si>
    <t>Rechnungsbelege (Format PDF, PNG oder JPEG)</t>
  </si>
  <si>
    <t>Les justificatifs de la facture (format PDF, PNG ou JPEG)</t>
  </si>
  <si>
    <t xml:space="preserve">Giustificativi (in formato PDF, JPEG o PNG) della fattura </t>
  </si>
  <si>
    <t>Z. B. über Beispiele von Formularen, Positionen auf Rechnungen oder dergleichen.</t>
  </si>
  <si>
    <t>P. ex. via des exemples de formulaires, de positions sur des factures ou autres.</t>
  </si>
  <si>
    <t>Ad es. tramite formulari, voci di fatture o simili.</t>
  </si>
  <si>
    <t>Meldung der Massnahme</t>
  </si>
  <si>
    <t>Annonce de la mesure</t>
  </si>
  <si>
    <t>Notifica della misura</t>
  </si>
  <si>
    <t>Die Unterlagen unter Punkt 1 müssen bei der Meldung dem Einsparprotokoll beigelegt werden. Die Unterlagen unter Punkt</t>
  </si>
  <si>
    <t xml:space="preserve">Les documents du point 1 doivent être joints au protocole d’économie lors de l’annonce. Les documents du point </t>
  </si>
  <si>
    <t>I documenti di cui al punto 1 devono essere allegati al protocollo di risparmio al momento della presentazione della notifica. I documenti di cui ai punti da</t>
  </si>
  <si>
    <t>bis</t>
  </si>
  <si>
    <t>à</t>
  </si>
  <si>
    <t>a</t>
  </si>
  <si>
    <t xml:space="preserve">müssen nicht systematisch eingereicht, aber der Vollzugsbehörde bei einer allfälligen Kontrolle innerhalb von 30 Tagen vorgelegt werden können. </t>
  </si>
  <si>
    <t xml:space="preserve">ne doivent pas être annoncées de manière systématique mais pouvoir être présentés dans les 30 jours lors d’un éventuel contrôle de l’autorité d’exécution. </t>
  </si>
  <si>
    <t xml:space="preserve">non devono essere comunicate in modo sistematico, ma devono poter essere presentati entro 30 giorni in caso di ispezione da parte dell’autorità di esecuzione. </t>
  </si>
  <si>
    <t>Berechnungen</t>
  </si>
  <si>
    <t>Calculs</t>
  </si>
  <si>
    <t>Calcoli</t>
  </si>
  <si>
    <t xml:space="preserve"> zu finden</t>
  </si>
  <si>
    <t xml:space="preserve">Risparmio </t>
  </si>
  <si>
    <t>Anrechenbare Stromeinsparungen* [kWh]</t>
  </si>
  <si>
    <t>Économies d’électricité comptabilisables* [kWh]</t>
  </si>
  <si>
    <t>Risparmio di elettricità computabile* [kWh]</t>
  </si>
  <si>
    <t>* automatisch nach der in der Dokumentation</t>
  </si>
  <si>
    <t>* calculé automatiquement selon la méthode de calcul décrite dans la documentation</t>
  </si>
  <si>
    <t>* calcolato automaticamente secondo il metodo di calcolo descritto nella documentazione</t>
  </si>
  <si>
    <t xml:space="preserve"> beschriebenen Berechnungsmethode berechnet</t>
  </si>
  <si>
    <t>Referenz</t>
  </si>
  <si>
    <t>Référence</t>
  </si>
  <si>
    <t>Riferimento</t>
  </si>
  <si>
    <t>Fussnote</t>
  </si>
  <si>
    <t>Département fédéral de l’environnement, des transports,</t>
  </si>
  <si>
    <t>Dipartimento federale dell’ambiente, dei trasporti,</t>
  </si>
  <si>
    <t>de l’énergie et de la communication DETEC</t>
  </si>
  <si>
    <t>dell’energia e delle comunicazioni DATEC</t>
  </si>
  <si>
    <t>Office fédéral de l'énergie OFEN</t>
  </si>
  <si>
    <t>Ufficio federale dell’energia UFE</t>
  </si>
  <si>
    <t>Veuillez sélectionner la langue</t>
  </si>
  <si>
    <t>Selezionare la lingua</t>
  </si>
  <si>
    <t>Retour à la vue d'ensemble</t>
  </si>
  <si>
    <t>Torna alla panoramica</t>
  </si>
  <si>
    <t>Table des matières</t>
  </si>
  <si>
    <t>Indice dei contenuti</t>
  </si>
  <si>
    <t>A. Protocole d'économie</t>
  </si>
  <si>
    <t>A. Protocollo di risparmio</t>
  </si>
  <si>
    <t>B. Liste de monitoring</t>
  </si>
  <si>
    <t>B. Lista di monitoraggio</t>
  </si>
  <si>
    <t>definisce l'ambito di applicazione e i requisiti relativi all'attuazione della misura e alla documentazione giustificativa. Non è richiesta alcuna registrazione.</t>
  </si>
  <si>
    <t>riassume le misure annunciate nel presente protocollo. Tutti i campi devono essere compilati per ogni misura.</t>
  </si>
  <si>
    <t>Historique des versions</t>
  </si>
  <si>
    <t>Cronologia delle versioni</t>
  </si>
  <si>
    <t>Date</t>
  </si>
  <si>
    <t>Data</t>
  </si>
  <si>
    <t>Modifications</t>
  </si>
  <si>
    <t>Modifiche</t>
  </si>
  <si>
    <t>Première version</t>
  </si>
  <si>
    <t>Prima versione</t>
  </si>
  <si>
    <t>Aggiunta di una tabella riassuntiva delle modifiche apportate nelle versioni precedenti</t>
  </si>
  <si>
    <t>Intégration du protocole d'économie (tableau A)</t>
  </si>
  <si>
    <t>Integrazione del protocollo di risparmio nel documento (tabella A)</t>
  </si>
  <si>
    <t>Modification et ajout de champs dans la liste de monitoring (tableau B)</t>
  </si>
  <si>
    <t>Modifica e aggiunta di campi nell'elenco di monitoraggio  (tabella B)</t>
  </si>
  <si>
    <t>Divers changements de mise en page</t>
  </si>
  <si>
    <t>Varie modifiche di layout</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</si>
  <si>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</si>
  <si>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</si>
  <si>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Varia</t>
  </si>
  <si>
    <t>Motor</t>
  </si>
  <si>
    <t>Nenn-leistung (Welle)</t>
  </si>
  <si>
    <t>Potenza nominale (albero)</t>
  </si>
  <si>
    <t>?</t>
  </si>
  <si>
    <t>m³/h</t>
  </si>
  <si>
    <t>Antriebssystem</t>
  </si>
  <si>
    <t>Motore</t>
  </si>
  <si>
    <t>Bemerekungen</t>
  </si>
  <si>
    <t>Commentaires</t>
  </si>
  <si>
    <t>Osservazioni</t>
  </si>
  <si>
    <t>Für EZ</t>
  </si>
  <si>
    <t>Formeln</t>
  </si>
  <si>
    <t>Parameter</t>
  </si>
  <si>
    <t>Format</t>
  </si>
  <si>
    <t>Explanation</t>
  </si>
  <si>
    <t>measure_id</t>
  </si>
  <si>
    <t>Modifier en fonction de la mesure</t>
  </si>
  <si>
    <t>measure_nbr</t>
  </si>
  <si>
    <t>measure_version</t>
  </si>
  <si>
    <t>Lang_measure</t>
  </si>
  <si>
    <t>Modifier en fonction de la version et la date de la modification (l'entrée s'affiche seulement si le texte est saisi dans Y)</t>
  </si>
  <si>
    <t>Lines</t>
  </si>
  <si>
    <t>Height</t>
  </si>
  <si>
    <t>Subtitel</t>
  </si>
  <si>
    <t>Tabellentitel</t>
  </si>
  <si>
    <t>Cacher les lines non-utilisées</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</si>
  <si>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</si>
  <si>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</si>
  <si>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</si>
  <si>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Energia Beispiel AG</t>
  </si>
  <si>
    <t>Ersatz von Lüftungsanlagen</t>
  </si>
  <si>
    <t>Energieeffizienz</t>
  </si>
  <si>
    <t>Die neuen Komponenten der Lüftungsanlage müssen mindestens die folgenden Grenzwerte gemäss der Energieeffizienzverordnung (SR 730.02; EnEV) einhalten:</t>
  </si>
  <si>
    <t>Betriebsoptimierung von Lüftungsanlagen</t>
  </si>
  <si>
    <t>Kopplung / Getriebe</t>
  </si>
  <si>
    <t>Bei einem Antrieb mit Drehstrommotoren bis zu einer Wellenleistung von 5 kW muss eine direkte Kopplung gewählt werden.</t>
  </si>
  <si>
    <t>Betriebsoptimierung</t>
  </si>
  <si>
    <t>Dimensionierung</t>
  </si>
  <si>
    <t xml:space="preserve">Die gesamte installierte Nennleistung des alten Systems muss kleiner oder gleich wie die gesamte installierte Nennleistung des neuen Systems sein.
Zudem muss nachgewiesen werden, dass eine Reduktion der Volumenström und Gesamtdruckdifferenz geprüft und so weit wie möglich umgesetzt wird. </t>
  </si>
  <si>
    <t>Es muss nachgewiesen werden, dass das Lüftungsanlagen nach der Umsetzung optimiert wurde (angepasste Betriebszeiten, Betrieb ohne Nutzen, Bedarfsregelung)</t>
  </si>
  <si>
    <t>Ersatz ohne Feinanalyse:</t>
  </si>
  <si>
    <t>Ersatz mit Feinanalyse:</t>
  </si>
  <si>
    <t>Die Stromeinsparungen werden automatisch in der Monitoringliste (Tabelle B) berechnet. Dieser Ansatz kann nur bis zu einer elektrischen Nennleistung des Motors von 20 kW (altes System) angewendet werden.</t>
  </si>
  <si>
    <t>Klasse IE4</t>
  </si>
  <si>
    <t>Klasse IE2</t>
  </si>
  <si>
    <t>Ventilator</t>
  </si>
  <si>
    <t>N ≥ Anhang 1</t>
  </si>
  <si>
    <t>Insérer ici tous les titres spécifiques à la mesure</t>
  </si>
  <si>
    <t>Insérer ici le titre de la mesure</t>
  </si>
  <si>
    <t>Insérer ici le champ d'application</t>
  </si>
  <si>
    <t>Insérer ici la déscription</t>
  </si>
  <si>
    <t>Insérer ici un complément à la déscription (deuxième paragraphe)</t>
  </si>
  <si>
    <t>Insérer ici les justificatifs qui ne figurent pas dans les lines 128 à 130</t>
  </si>
  <si>
    <t>Insérer ci-dessous les exigences avec des formulations différentes pour alt &amp; neu</t>
  </si>
  <si>
    <t>Exigence 1 : titre</t>
  </si>
  <si>
    <t>Exigence 1 : alt</t>
  </si>
  <si>
    <t>Exigence 1 : neu</t>
  </si>
  <si>
    <t>Exigence 2 : titre</t>
  </si>
  <si>
    <t>Exigence 2 : alt</t>
  </si>
  <si>
    <t>Exigence 2 : neu</t>
  </si>
  <si>
    <t>Exigence 3 : titre</t>
  </si>
  <si>
    <t>Exigence 3 : alt</t>
  </si>
  <si>
    <t>Exigence 3 : neu</t>
  </si>
  <si>
    <t>Insérer ci-dessous les exigences avec des formulations pour alt &amp; neu qui ne figurent pas dans les lines 120 à 123</t>
  </si>
  <si>
    <t>Insérer une éventuel note de bas de page du tableau des exigences</t>
  </si>
  <si>
    <t>Insérer les modifications pour le tableau A (une ligne = une ligne dans le tableau A)</t>
  </si>
  <si>
    <t>OPTIONS pour exigences</t>
  </si>
  <si>
    <t>A1. Anhang 1</t>
  </si>
  <si>
    <t>A1. Annexe 1</t>
  </si>
  <si>
    <t>A1. Allegato 1</t>
  </si>
  <si>
    <t>Anhang 1</t>
  </si>
  <si>
    <t>Allegato 1</t>
  </si>
  <si>
    <t>Tabelle 1: Effizienzanforderungen für Ventilatoren gemäss Anhang 2.6 EnEV</t>
  </si>
  <si>
    <t>Messkategorie</t>
  </si>
  <si>
    <t>Effizienzkategorie</t>
  </si>
  <si>
    <t>Axialventilator</t>
  </si>
  <si>
    <t>Radialventilator mit vorwärts gekrümmten Schaufeln und Radialventilator mit Radialschaufeln</t>
  </si>
  <si>
    <t>Radialventilator mit rückwärts gekrümmten Schaufeln ohne Gehäuse</t>
  </si>
  <si>
    <t>Radialventilator mit rückwärts gekrümmten Schaufeln mit Gehäuse</t>
  </si>
  <si>
    <t>Diagonalventilator</t>
  </si>
  <si>
    <t>Querstromventilator</t>
  </si>
  <si>
    <t>statisch</t>
  </si>
  <si>
    <t>total</t>
  </si>
  <si>
    <t>nicht anrechenbar</t>
  </si>
  <si>
    <t xml:space="preserve">Mindesteffizienzgrad </t>
  </si>
  <si>
    <t>A, C</t>
  </si>
  <si>
    <t>B, D</t>
  </si>
  <si>
    <t>N ≥ 58</t>
  </si>
  <si>
    <t>N ≥ 70</t>
  </si>
  <si>
    <t>N ≥ 62</t>
  </si>
  <si>
    <t>N ≥ 65</t>
  </si>
  <si>
    <t>N ≥ 68</t>
  </si>
  <si>
    <t>N ≥ 69</t>
  </si>
  <si>
    <t>N ≥ 72</t>
  </si>
  <si>
    <t xml:space="preserve">Ersatz von Lüftungsanlagen mit einer elektrischen Nennleistung (Motor) grösser als 125 W im  Gebäudebereich. </t>
  </si>
  <si>
    <t>Zusätzlich zum Ersatz des Ventilators müssen sowohl der elektrische Antrieb ersetzt als auch ein Frequenzumrichter (FU) zur bedarfsabhängigen Regelung der Drehzahl des Ventilators eingebaut werden. Der eingebaute FU und der neue elektrische Antrieb müssen für den Nennleistungsaufnahme des Ventilators ausgelegt sein.</t>
  </si>
  <si>
    <t>Eingabefeld (obligatorisch)</t>
  </si>
  <si>
    <t>Champ d'entrée (obligatoire)</t>
  </si>
  <si>
    <t>Campo di ingresso (obbligatorio)</t>
  </si>
  <si>
    <t>Mehrfachauswahlfeld (obligatorisch)</t>
  </si>
  <si>
    <t>Champ à choix multiple (obligatoire)</t>
  </si>
  <si>
    <t>Campo a scelta multipla (obbligatorio)</t>
  </si>
  <si>
    <t>Einsparungen (gesamte) [kWh]</t>
  </si>
  <si>
    <t>Économies (totales) [kWh]</t>
  </si>
  <si>
    <t>Risparmi (totali) [kWh]</t>
  </si>
  <si>
    <t>Jede Massnahme muss mit den gesamten Angaben vollständig erfasst werden (Pflichtfelder).</t>
  </si>
  <si>
    <t>Chaque mesure doit être saisie avec toutes les informations requises (champs obligatoires).</t>
  </si>
  <si>
    <t>Ogni misura deve essere registrato con tutte le informazioni richieste (campi obbligatori).</t>
  </si>
  <si>
    <t>Technologie</t>
  </si>
  <si>
    <t>Tecnologia</t>
  </si>
  <si>
    <t>eindeutige Identifikation, die es ermöglicht, auf einer frei zugänglichen Website die Anforderungen in Tabelle 1 zu prüfen</t>
  </si>
  <si>
    <t>Identification univoque permettant de vérifier les exigences du tableau 1 sur un site web librement accessible.</t>
  </si>
  <si>
    <t>Identificazione univoca che consente di verificare i requisiti indicati nella tabella 1 su un sito web liberamente accessibile.</t>
  </si>
  <si>
    <t>enthält Ergänzungen zu den Effizienzanforderungen für neue Ventilatoren</t>
  </si>
  <si>
    <t>inclut des compléments en matière d'exigences d'efficacité pour les nouveaux ventilateurs</t>
  </si>
  <si>
    <t>include integrazioni relative ai requisiti di efficienza per i nuovi ventilatori</t>
  </si>
  <si>
    <t>Remplacement d’installations de ventilation</t>
  </si>
  <si>
    <t xml:space="preserve">Remplacement d’installations de ventilation d’une puissance électrique nominale (moteur) supérieure à 125 W dans les bâtiments. </t>
  </si>
  <si>
    <t>En plus du ventilateur, il faut également remplacer l’entraînement électrique et installer un convertisseur de fréquence (CF) afin de régler le régime du ventilateur en fonction des besoins. Le nouvel entraînement électrique et CF doivent être dimensionnés sur base de la puissance nominale du ventilateur.</t>
  </si>
  <si>
    <t>FU</t>
  </si>
  <si>
    <t>CF</t>
  </si>
  <si>
    <t>Classe IE4</t>
  </si>
  <si>
    <t>Classe IE2</t>
  </si>
  <si>
    <t>N ≥ Annexe 1</t>
  </si>
  <si>
    <t>Pour un entraînement avec des moteurs triphasés jusqu’à une puissance d’arbre de 5 kW, il faut choisir un couplage direct.</t>
  </si>
  <si>
    <t>Efficacité énergétique</t>
  </si>
  <si>
    <t>Couplage / Transmission</t>
  </si>
  <si>
    <t>Les nouveaux composants de l’installation de ventilation doivent respecter au moins les valeurs limites suivantes, conformément à l’ordonnance sur les exigences relatives à l’efficacité énergétique (RS 730.02; OEEE) :</t>
  </si>
  <si>
    <t>Remplacement sans analyse de détail :</t>
  </si>
  <si>
    <t>Dimensionnement</t>
  </si>
  <si>
    <t>Les économies d’électricité sont calculées automatiquement dans la liste de monitoring (Tableau B). Cette approche n’est applicable que jusqu’à une puissance électrique nominale du moteur de 20 kW (ancien système).</t>
  </si>
  <si>
    <t>Im Fall eines Ersatzes mit Feinanalyse: den Analysebericht (Format PDF), der von einer qualifizierten Person oder Firma erstellt wurde.</t>
  </si>
  <si>
    <t>Annexe 1</t>
  </si>
  <si>
    <t>Tabelle 1: Exigences relatives à l’efficacité des ventilateurs conformément à l’annexe 2.6 OEEE</t>
  </si>
  <si>
    <t>Types de ventilateur</t>
  </si>
  <si>
    <t>Ventilateur axial</t>
  </si>
  <si>
    <t>Catégorie de mesure</t>
  </si>
  <si>
    <t>Catégorie d’efficacité</t>
  </si>
  <si>
    <t xml:space="preserve">Niveau d’efficacité minimal </t>
  </si>
  <si>
    <t>statique</t>
  </si>
  <si>
    <t>pas pris en compte</t>
  </si>
  <si>
    <t>Ventilateur centrifuge à aubes courbées vers l’avant et ventilateur centrifuge à aubes radiales</t>
  </si>
  <si>
    <t>Ventilateur centrifuge à aubes courbées vers l’arrière, sans caisson</t>
  </si>
  <si>
    <t>Ventilateur centrifuge à aubes courbées vers l’arrière, avec caisson</t>
  </si>
  <si>
    <t>Ventilateur diagonal</t>
  </si>
  <si>
    <t>Ventilateur à flux transversal</t>
  </si>
  <si>
    <t xml:space="preserve">La puissance nominale totale installée de l’ancien système doit être inférieure ou égale à la puissance nominale totale installée du nouveau système.
Il est en outre nécessaire de prouver qu’une réduction du débit volumique et de la pression différentielle globale est envisagée et mise en œuvre dans la mesure du possible. </t>
  </si>
  <si>
    <t>Optimisation de l’exploitation</t>
  </si>
  <si>
    <t>Il est nécessaire de prouver que les installations de ventilation ont été optimisées après la mise en œuvre (modification des heures d’exploitation, exploitation hors besoins, régulation des besoins).</t>
  </si>
  <si>
    <t>Die Analyse muss über mindestens mehrere repräsentative Wochen durchgeführt werden, inkl. Wochenende. Dabei ist es wichtig, den Ist-Zustand für die Analyse nicht zu verändern. Folgende Ergebnisse von der Analyse sind zu dokumentieren: 
-  Der erforderliche Zuluftvolumenstrom und Gesamtdruckdifferenz, inkl. Profil
-  Wirkungsgrade der Komponenten im Bestpunkt und in den zu erwartenden Betriebspunkten festlegen
-  Bei Anwendungen mit variablem Betrieb ist es zweckmässig, typische Betriebspunkte mit ihrer Häufigkeit anzugeben
-  Leitungsführungskonzept und Druckverlustberechnung
-  Die elektrische Leistungsaufnahme (Wirkleistung) im Betriebszustand (bei dem erforderlich Luftvolumenstrom und Förderdruck). 
-  Strombedarf
-  Hochrechnung auf 1 Jahr
Die Analyse muss die möglichen Optimierungsmassnahmen der neuen Lüftungsanlage aufzeigen sowie die Berechnung des Jahresverbrauchs unter Berücksichtigung eines Ventilators, der den in Anhang 1 geforderten Mindestwirkungsgrad erfüllt. Bei einer Einsparung von über 30 %,  müssen diese klar und detailliert begründet werden.</t>
  </si>
  <si>
    <t>L’analyse doit porter sur plusieurs semaines représentatives au moins, week-end compris. Il est alors important de ne pas modifier l’état existant pendant l’analyse. L’analyse doit documenter les résultats suivants : 
-  le débit volumique d’air entrant nécessaire et la pression différentielle globale, profil compris ;
-  définir les rendements des composants au point optimal et aux points d’exploitation prévus ;
-  en présence d’applications avec une exploitation variable, il est utile d’indiquer les points d’exploitation typiques et leur fréquence ;
-  concept de tracé des conduites et calcul des pertes de pression ;
-  la puissance électrique absorbée (puissance active) en état de marche (au débit volumique d’air et à la pression requise) ; 
-  besoins en électricité ;
-  extrapolation à un an.
L’analyse doit indiquer les mesures d’optimisation potentielles de la nouvelle installation de ventilation ainsi que le calcul de la consommation annuelle en tenant compte d’un ventilateur dont le rendement est conforme au minimum exigé dans l'annexe 1. Si les économies sont supérieures à 30 %, celles-ci doivent être justifiées de manière claire et détaillée.</t>
  </si>
  <si>
    <t>Remplacement avec analyse de détail :</t>
  </si>
  <si>
    <t>Sostituzione di impianti di ventilazione</t>
  </si>
  <si>
    <t xml:space="preserve">Sostituzione di impianti di ventilazione con una potenza nominale (motore) maggiore di 125 W nel edifici. </t>
  </si>
  <si>
    <t>Oltre alla sostituzione del ventilatore, deve essere sostituito il motore elettrico nonché installato un convertitore di frequenza (CF) che permetta di regolare la velocità del ventilatore in base alle esigenze. Il nuovo CF e il nuovo motore elettrico devono essere progettati per la potenza nominale del ventilatore.</t>
  </si>
  <si>
    <t>N ≥ Allegato 1</t>
  </si>
  <si>
    <t>Ventilatore</t>
  </si>
  <si>
    <t>Sostituzione senza analisi di dettaglio:</t>
  </si>
  <si>
    <t>Sostituzione con analisi di dettaglio:</t>
  </si>
  <si>
    <t>Il risparmio di elettricità è calcolato automaticamente nella lista di monitoraggio (Tabella B). Questo approccio può essere impiegato solamente fino a una potenza elettrica nominale del motore di 20 kW (vecchio sistema).</t>
  </si>
  <si>
    <t>Efficienza energetica</t>
  </si>
  <si>
    <t>Accoppiamento/trasmissione</t>
  </si>
  <si>
    <t>In caso di motori trifase con una potenza sull’albero fino a 5 kW dev’essere scelto un accoppiamento diretto.</t>
  </si>
  <si>
    <t>I nuovi componenti dell’impianto di ventilazione devono rispettare almeno i seguenti valori limite conformemente all’ordinanza sui requisiti in materia di efficienza energetica (RS 730.02; OEEne):</t>
  </si>
  <si>
    <t>In caso di sostituzione con analisi di dettaglio: Rapporto di analisi (in formato PDF) rilasciato da una persona o un’azienda qualificata</t>
  </si>
  <si>
    <t>Le justificatif (format PDF) du respect des valeurs limites conformément à l'annexe 1 pour chaque ventilateur de la nouvelle installation.</t>
  </si>
  <si>
    <t>Den Nachweis (Format PDF) für die Einhaltung der Grenzwerte gemäss Anhang 1 für jeden Ventilators der neuen Anlage.</t>
  </si>
  <si>
    <t>La prova (in formato PDF) del rispetto dei valori di cui all'allegato 1 per ogni ventilatore del nuovo impianto.</t>
  </si>
  <si>
    <t>Tabella 1: Requisiti di efficienza dei ventilatori secondo l’allegato 2.6 OEEne</t>
  </si>
  <si>
    <t>Categoria di misura</t>
  </si>
  <si>
    <t>Categoria di efficienza</t>
  </si>
  <si>
    <t xml:space="preserve">Livello minimo di efficienza </t>
  </si>
  <si>
    <t>Ventilatore assiale</t>
  </si>
  <si>
    <t>Ventilatore centrifugo con pale curvate in avanti e ventilatore centrifugo con pale radiali</t>
  </si>
  <si>
    <t>Ventilatore centrifugo con pale curvate all’indietro senza contenitore</t>
  </si>
  <si>
    <t>Ventilatore centrifugo con pale curvate all’indietro con contenitore</t>
  </si>
  <si>
    <t>Ventilatore misto</t>
  </si>
  <si>
    <t>Ventilatore a flusso incrociato</t>
  </si>
  <si>
    <t>statico</t>
  </si>
  <si>
    <t>totale</t>
  </si>
  <si>
    <t>non computabile</t>
  </si>
  <si>
    <t>Dimensionamento</t>
  </si>
  <si>
    <t>Ottimizzazione dell’esercizio</t>
  </si>
  <si>
    <t xml:space="preserve">La potenza nominale installata totale del vecchio sistema deve essere inferiore o uguale a quella del nuovo sistema.
Deve inoltre essere provato che è stata esaminata e, per quanto possibile, attuata una riduzione della portata volumetrica e della differenza di pressione totale. </t>
  </si>
  <si>
    <t>L’analisi deve essere effettuata almeno per diverse settimane rappresentative, week-end inclusi. Per la sua buona riuscita è importante non modificare la situazione di partenza. Devono essere documentati i seguenti risultati dell’analisi: 
-  La portata volumetrica di aria richiesta e la differenza di pressione totale, profilo incluso
-  Il rendimento dei componenti nel punto ottimale e nei punti di esercizio previsti
-  Nel caso delle applicazioni a esercizio variabile, è appropriato indicare i punti di esercizio tipici con la relativa frequenza
-  Strategia di elaborazione dei tracciati e calcolo della perdita di pressione
-  La potenza elettrica assorbita (potenza attiva) nello stato di esercizio (con la portata volumetrica di aria e la pressione di mandata richieste). 
-  Fabbisogno di elettricità
-  Proiezione su un anno
L’analisi deve mostrare le possibili misure di ottimizzazione del nuovo impianto di ventilazione nonché il calcolo del consumo annuale, considerando un ventilatore che rispetta il rendimento minimo richiesto indicato nell'allegato 1. In caso di risparmio superiore al 30 %,  tali misure devono essere giustificate in maniera chiara e dettagliata.</t>
  </si>
  <si>
    <t>Puissance nominale (à l'arbre)</t>
  </si>
  <si>
    <t>Geleichung</t>
  </si>
  <si>
    <t>Équation</t>
  </si>
  <si>
    <t>Equazione</t>
  </si>
  <si>
    <r>
      <t>N</t>
    </r>
    <r>
      <rPr>
        <vertAlign val="subscript"/>
        <sz val="9"/>
        <color theme="1"/>
        <rFont val="Arial"/>
        <family val="2"/>
      </rPr>
      <t>s</t>
    </r>
  </si>
  <si>
    <r>
      <t>f</t>
    </r>
    <r>
      <rPr>
        <vertAlign val="subscript"/>
        <sz val="9"/>
        <color theme="1"/>
        <rFont val="Arial"/>
        <family val="2"/>
      </rPr>
      <t>eco</t>
    </r>
  </si>
  <si>
    <r>
      <t>E</t>
    </r>
    <r>
      <rPr>
        <vertAlign val="subscript"/>
        <sz val="9"/>
        <color theme="1"/>
        <rFont val="Arial"/>
        <family val="2"/>
      </rPr>
      <t>alt</t>
    </r>
  </si>
  <si>
    <r>
      <t>E</t>
    </r>
    <r>
      <rPr>
        <vertAlign val="subscript"/>
        <sz val="9"/>
        <color theme="1"/>
        <rFont val="Arial"/>
        <family val="2"/>
      </rPr>
      <t>neu</t>
    </r>
  </si>
  <si>
    <r>
      <t>η</t>
    </r>
    <r>
      <rPr>
        <vertAlign val="subscript"/>
        <sz val="9"/>
        <color theme="1"/>
        <rFont val="Arial"/>
        <family val="2"/>
      </rPr>
      <t>CF,alt</t>
    </r>
  </si>
  <si>
    <r>
      <t>η</t>
    </r>
    <r>
      <rPr>
        <vertAlign val="subscript"/>
        <sz val="9"/>
        <color theme="1"/>
        <rFont val="Arial"/>
        <family val="2"/>
      </rPr>
      <t>M,alt</t>
    </r>
  </si>
  <si>
    <r>
      <t>η</t>
    </r>
    <r>
      <rPr>
        <vertAlign val="subscript"/>
        <sz val="9"/>
        <color theme="1"/>
        <rFont val="Arial"/>
        <family val="2"/>
      </rPr>
      <t>T,alt</t>
    </r>
  </si>
  <si>
    <r>
      <t>η</t>
    </r>
    <r>
      <rPr>
        <vertAlign val="subscript"/>
        <sz val="9"/>
        <color theme="1"/>
        <rFont val="Arial"/>
        <family val="2"/>
      </rPr>
      <t>V,alt</t>
    </r>
  </si>
  <si>
    <r>
      <t>q</t>
    </r>
    <r>
      <rPr>
        <vertAlign val="subscript"/>
        <sz val="9"/>
        <color theme="1"/>
        <rFont val="Arial"/>
        <family val="2"/>
      </rPr>
      <t>V,alt</t>
    </r>
  </si>
  <si>
    <r>
      <t>dp</t>
    </r>
    <r>
      <rPr>
        <vertAlign val="subscript"/>
        <sz val="9"/>
        <color theme="1"/>
        <rFont val="Arial"/>
        <family val="2"/>
      </rPr>
      <t>alt</t>
    </r>
  </si>
  <si>
    <r>
      <t>P</t>
    </r>
    <r>
      <rPr>
        <vertAlign val="subscript"/>
        <sz val="9"/>
        <color theme="1"/>
        <rFont val="Arial"/>
        <family val="2"/>
      </rPr>
      <t>m,alt</t>
    </r>
  </si>
  <si>
    <t>MWh/a</t>
  </si>
  <si>
    <t>MWh</t>
  </si>
  <si>
    <t>Helpers</t>
  </si>
  <si>
    <t>T,alt</t>
  </si>
  <si>
    <t>M,alt (col)</t>
  </si>
  <si>
    <t>M,alt (row)</t>
  </si>
  <si>
    <t>M,alt (A)</t>
  </si>
  <si>
    <t>M,alt (B)</t>
  </si>
  <si>
    <t>M,alt (C)</t>
  </si>
  <si>
    <t>M,alt (D)</t>
  </si>
  <si>
    <r>
      <t>η</t>
    </r>
    <r>
      <rPr>
        <vertAlign val="subscript"/>
        <sz val="9"/>
        <color theme="1"/>
        <rFont val="Arial"/>
        <family val="2"/>
      </rPr>
      <t>ges,alt</t>
    </r>
  </si>
  <si>
    <t>CF,alt</t>
  </si>
  <si>
    <t>R,alt</t>
  </si>
  <si>
    <t>Cat.</t>
  </si>
  <si>
    <r>
      <t>η</t>
    </r>
    <r>
      <rPr>
        <b/>
        <vertAlign val="subscript"/>
        <sz val="9"/>
        <color theme="1"/>
        <rFont val="Arial"/>
        <family val="2"/>
      </rPr>
      <t>CF,alt</t>
    </r>
  </si>
  <si>
    <r>
      <t>E</t>
    </r>
    <r>
      <rPr>
        <b/>
        <vertAlign val="subscript"/>
        <sz val="9"/>
        <color theme="1"/>
        <rFont val="Arial"/>
        <family val="2"/>
      </rPr>
      <t>alt</t>
    </r>
  </si>
  <si>
    <r>
      <t>E</t>
    </r>
    <r>
      <rPr>
        <b/>
        <vertAlign val="subscript"/>
        <sz val="9"/>
        <color theme="1"/>
        <rFont val="Arial"/>
        <family val="2"/>
      </rPr>
      <t>eco</t>
    </r>
  </si>
  <si>
    <r>
      <t>q</t>
    </r>
    <r>
      <rPr>
        <vertAlign val="subscript"/>
        <sz val="9"/>
        <color theme="1"/>
        <rFont val="Arial"/>
        <family val="2"/>
      </rPr>
      <t>V,0,alt</t>
    </r>
    <r>
      <rPr>
        <sz val="9"/>
        <color theme="1"/>
        <rFont val="Arial"/>
        <family val="2"/>
      </rPr>
      <t xml:space="preserve"> / q</t>
    </r>
    <r>
      <rPr>
        <vertAlign val="subscript"/>
        <sz val="9"/>
        <color theme="1"/>
        <rFont val="Arial"/>
        <family val="2"/>
      </rPr>
      <t>V,alt</t>
    </r>
  </si>
  <si>
    <r>
      <t>q</t>
    </r>
    <r>
      <rPr>
        <vertAlign val="subscript"/>
        <sz val="9"/>
        <color theme="1"/>
        <rFont val="Arial"/>
        <family val="2"/>
      </rPr>
      <t>V,25,alt</t>
    </r>
    <r>
      <rPr>
        <sz val="9"/>
        <color theme="1"/>
        <rFont val="Arial"/>
        <family val="2"/>
      </rPr>
      <t xml:space="preserve"> / q</t>
    </r>
    <r>
      <rPr>
        <vertAlign val="subscript"/>
        <sz val="9"/>
        <color theme="1"/>
        <rFont val="Arial"/>
        <family val="2"/>
      </rPr>
      <t>V,alt</t>
    </r>
  </si>
  <si>
    <r>
      <t>q</t>
    </r>
    <r>
      <rPr>
        <vertAlign val="subscript"/>
        <sz val="9"/>
        <color theme="1"/>
        <rFont val="Arial"/>
        <family val="2"/>
      </rPr>
      <t>V,50,alt</t>
    </r>
    <r>
      <rPr>
        <sz val="9"/>
        <color theme="1"/>
        <rFont val="Arial"/>
        <family val="2"/>
      </rPr>
      <t xml:space="preserve"> / q</t>
    </r>
    <r>
      <rPr>
        <vertAlign val="subscript"/>
        <sz val="9"/>
        <color theme="1"/>
        <rFont val="Arial"/>
        <family val="2"/>
      </rPr>
      <t>V,alt</t>
    </r>
  </si>
  <si>
    <r>
      <t>q</t>
    </r>
    <r>
      <rPr>
        <vertAlign val="subscript"/>
        <sz val="9"/>
        <color theme="1"/>
        <rFont val="Arial"/>
        <family val="2"/>
      </rPr>
      <t>V,75,alt</t>
    </r>
    <r>
      <rPr>
        <sz val="9"/>
        <color theme="1"/>
        <rFont val="Arial"/>
        <family val="2"/>
      </rPr>
      <t xml:space="preserve"> / q</t>
    </r>
    <r>
      <rPr>
        <vertAlign val="subscript"/>
        <sz val="9"/>
        <color theme="1"/>
        <rFont val="Arial"/>
        <family val="2"/>
      </rPr>
      <t>V,alt</t>
    </r>
  </si>
  <si>
    <r>
      <t>q</t>
    </r>
    <r>
      <rPr>
        <vertAlign val="subscript"/>
        <sz val="9"/>
        <color theme="1"/>
        <rFont val="Arial"/>
        <family val="2"/>
      </rPr>
      <t>V,100,alt</t>
    </r>
    <r>
      <rPr>
        <sz val="9"/>
        <color theme="1"/>
        <rFont val="Arial"/>
        <family val="2"/>
      </rPr>
      <t xml:space="preserve"> / q</t>
    </r>
    <r>
      <rPr>
        <vertAlign val="subscript"/>
        <sz val="9"/>
        <color theme="1"/>
        <rFont val="Arial"/>
        <family val="2"/>
      </rPr>
      <t>V,alt</t>
    </r>
  </si>
  <si>
    <r>
      <t>t</t>
    </r>
    <r>
      <rPr>
        <vertAlign val="subscript"/>
        <sz val="9"/>
        <color theme="1"/>
        <rFont val="Arial"/>
        <family val="2"/>
      </rPr>
      <t>0,alt</t>
    </r>
  </si>
  <si>
    <r>
      <t>t</t>
    </r>
    <r>
      <rPr>
        <vertAlign val="subscript"/>
        <sz val="9"/>
        <color theme="1"/>
        <rFont val="Arial"/>
        <family val="2"/>
      </rPr>
      <t>25,alt</t>
    </r>
  </si>
  <si>
    <r>
      <t>t</t>
    </r>
    <r>
      <rPr>
        <vertAlign val="subscript"/>
        <sz val="9"/>
        <color theme="1"/>
        <rFont val="Arial"/>
        <family val="2"/>
      </rPr>
      <t>50,alt</t>
    </r>
  </si>
  <si>
    <r>
      <t>t</t>
    </r>
    <r>
      <rPr>
        <vertAlign val="subscript"/>
        <sz val="9"/>
        <color theme="1"/>
        <rFont val="Arial"/>
        <family val="2"/>
      </rPr>
      <t>75,alt</t>
    </r>
  </si>
  <si>
    <r>
      <t>t</t>
    </r>
    <r>
      <rPr>
        <vertAlign val="subscript"/>
        <sz val="9"/>
        <color theme="1"/>
        <rFont val="Arial"/>
        <family val="2"/>
      </rPr>
      <t>100,alt</t>
    </r>
  </si>
  <si>
    <r>
      <t>E</t>
    </r>
    <r>
      <rPr>
        <b/>
        <vertAlign val="subscript"/>
        <sz val="9"/>
        <color theme="1"/>
        <rFont val="Arial"/>
        <family val="2"/>
      </rPr>
      <t>neu</t>
    </r>
  </si>
  <si>
    <r>
      <t>q</t>
    </r>
    <r>
      <rPr>
        <vertAlign val="subscript"/>
        <sz val="9"/>
        <color theme="1"/>
        <rFont val="Arial"/>
        <family val="2"/>
      </rPr>
      <t>V,neu</t>
    </r>
  </si>
  <si>
    <r>
      <t>dp</t>
    </r>
    <r>
      <rPr>
        <vertAlign val="subscript"/>
        <sz val="9"/>
        <color theme="1"/>
        <rFont val="Arial"/>
        <family val="2"/>
      </rPr>
      <t>neu</t>
    </r>
  </si>
  <si>
    <r>
      <t>η</t>
    </r>
    <r>
      <rPr>
        <vertAlign val="subscript"/>
        <sz val="9"/>
        <color theme="1"/>
        <rFont val="Arial"/>
        <family val="2"/>
      </rPr>
      <t>ges,neu</t>
    </r>
  </si>
  <si>
    <r>
      <t>q</t>
    </r>
    <r>
      <rPr>
        <vertAlign val="subscript"/>
        <sz val="9"/>
        <color theme="1"/>
        <rFont val="Arial"/>
        <family val="2"/>
      </rPr>
      <t>V,0,neu</t>
    </r>
    <r>
      <rPr>
        <sz val="9"/>
        <color theme="1"/>
        <rFont val="Arial"/>
        <family val="2"/>
      </rPr>
      <t xml:space="preserve"> / q</t>
    </r>
    <r>
      <rPr>
        <vertAlign val="subscript"/>
        <sz val="9"/>
        <color theme="1"/>
        <rFont val="Arial"/>
        <family val="2"/>
      </rPr>
      <t>V,neu</t>
    </r>
  </si>
  <si>
    <r>
      <t>q</t>
    </r>
    <r>
      <rPr>
        <vertAlign val="subscript"/>
        <sz val="9"/>
        <color theme="1"/>
        <rFont val="Arial"/>
        <family val="2"/>
      </rPr>
      <t>V,25,neu</t>
    </r>
    <r>
      <rPr>
        <sz val="9"/>
        <color theme="1"/>
        <rFont val="Arial"/>
        <family val="2"/>
      </rPr>
      <t xml:space="preserve"> / q</t>
    </r>
    <r>
      <rPr>
        <vertAlign val="subscript"/>
        <sz val="9"/>
        <color theme="1"/>
        <rFont val="Arial"/>
        <family val="2"/>
      </rPr>
      <t>V,neu</t>
    </r>
  </si>
  <si>
    <r>
      <t>q</t>
    </r>
    <r>
      <rPr>
        <vertAlign val="subscript"/>
        <sz val="9"/>
        <color theme="1"/>
        <rFont val="Arial"/>
        <family val="2"/>
      </rPr>
      <t>V,50,neu</t>
    </r>
    <r>
      <rPr>
        <sz val="9"/>
        <color theme="1"/>
        <rFont val="Arial"/>
        <family val="2"/>
      </rPr>
      <t xml:space="preserve"> / q</t>
    </r>
    <r>
      <rPr>
        <vertAlign val="subscript"/>
        <sz val="9"/>
        <color theme="1"/>
        <rFont val="Arial"/>
        <family val="2"/>
      </rPr>
      <t>V,neu</t>
    </r>
  </si>
  <si>
    <r>
      <t>q</t>
    </r>
    <r>
      <rPr>
        <vertAlign val="subscript"/>
        <sz val="9"/>
        <color theme="1"/>
        <rFont val="Arial"/>
        <family val="2"/>
      </rPr>
      <t>V,75,neu</t>
    </r>
    <r>
      <rPr>
        <sz val="9"/>
        <color theme="1"/>
        <rFont val="Arial"/>
        <family val="2"/>
      </rPr>
      <t xml:space="preserve"> / q</t>
    </r>
    <r>
      <rPr>
        <vertAlign val="subscript"/>
        <sz val="9"/>
        <color theme="1"/>
        <rFont val="Arial"/>
        <family val="2"/>
      </rPr>
      <t>V,neu</t>
    </r>
  </si>
  <si>
    <r>
      <t>q</t>
    </r>
    <r>
      <rPr>
        <vertAlign val="subscript"/>
        <sz val="9"/>
        <color theme="1"/>
        <rFont val="Arial"/>
        <family val="2"/>
      </rPr>
      <t>V,100,neu</t>
    </r>
    <r>
      <rPr>
        <sz val="9"/>
        <color theme="1"/>
        <rFont val="Arial"/>
        <family val="2"/>
      </rPr>
      <t xml:space="preserve"> / q</t>
    </r>
    <r>
      <rPr>
        <vertAlign val="subscript"/>
        <sz val="9"/>
        <color theme="1"/>
        <rFont val="Arial"/>
        <family val="2"/>
      </rPr>
      <t>V,neu</t>
    </r>
  </si>
  <si>
    <t>R,neu</t>
  </si>
  <si>
    <r>
      <t>t</t>
    </r>
    <r>
      <rPr>
        <vertAlign val="subscript"/>
        <sz val="9"/>
        <color theme="1"/>
        <rFont val="Arial"/>
        <family val="2"/>
      </rPr>
      <t>0,neu</t>
    </r>
  </si>
  <si>
    <r>
      <t>t</t>
    </r>
    <r>
      <rPr>
        <vertAlign val="subscript"/>
        <sz val="9"/>
        <color theme="1"/>
        <rFont val="Arial"/>
        <family val="2"/>
      </rPr>
      <t>25,neu</t>
    </r>
  </si>
  <si>
    <r>
      <t>t</t>
    </r>
    <r>
      <rPr>
        <vertAlign val="subscript"/>
        <sz val="9"/>
        <color theme="1"/>
        <rFont val="Arial"/>
        <family val="2"/>
      </rPr>
      <t>50,neu</t>
    </r>
  </si>
  <si>
    <r>
      <t>t</t>
    </r>
    <r>
      <rPr>
        <vertAlign val="subscript"/>
        <sz val="9"/>
        <color theme="1"/>
        <rFont val="Arial"/>
        <family val="2"/>
      </rPr>
      <t>75,neu</t>
    </r>
  </si>
  <si>
    <r>
      <t>t</t>
    </r>
    <r>
      <rPr>
        <vertAlign val="subscript"/>
        <sz val="9"/>
        <color theme="1"/>
        <rFont val="Arial"/>
        <family val="2"/>
      </rPr>
      <t>100,neu</t>
    </r>
  </si>
  <si>
    <r>
      <t>P'</t>
    </r>
    <r>
      <rPr>
        <b/>
        <i/>
        <vertAlign val="subscript"/>
        <sz val="9"/>
        <color theme="1"/>
        <rFont val="Arial"/>
        <family val="2"/>
      </rPr>
      <t>e,alt</t>
    </r>
  </si>
  <si>
    <t>Gesperrtes Feld</t>
  </si>
  <si>
    <t>Hier können Sie den unternehmensinternen Dateinamen einfügen</t>
  </si>
  <si>
    <t>Die anrechenbaren Stromeinsparungen der Massnahme werden abhängig von den festgelegten Eingabevariablen durch die Monitoringliste in Kilowattstunden berechnet. Informationen zu den Annahmen und der Berechnungsmethode sind in der zugehörigen Dokumentation</t>
  </si>
  <si>
    <t xml:space="preserve">Betriebsoptimierung von Lüftungsanlagen mit einer elektrischen Nennleistung (Motor) grösser als 125 W im  Gebäudebereich. </t>
  </si>
  <si>
    <t>Optimisation d’installations de ventilation</t>
  </si>
  <si>
    <t xml:space="preserve">Optimisation d’installations de ventilation d’une puissance électrique nominale (moteur) supérieure à 125 W dans les bâtiments. </t>
  </si>
  <si>
    <t xml:space="preserve">Ottimizzazione di impianti di ventilazione con una potenza nominale (motore) maggiore di 125 W nel edifici. </t>
  </si>
  <si>
    <t>Im Fall einer Betriebsoptimierung mit Feinanalyse: den Analysebericht (Format PDF), der von einer qualifizierten Person oder Firma erstellt wurde.</t>
  </si>
  <si>
    <t>In caso di una ottimizzazione con analisi di dettaglio: Rapporto di analisi (in formato PDF) rilasciato da una persona o un’azienda qualificata</t>
  </si>
  <si>
    <t>Betriebsoptimierung ohne Feinanalyse:</t>
  </si>
  <si>
    <t>Optimisation sans analyse de détail :</t>
  </si>
  <si>
    <t>Ottimizzazione senza analisi di dettaglio:</t>
  </si>
  <si>
    <t>Die Analyse muss über mindestens mehrere repräsentative Wochen durchgeführt werden, inkl. Wochenende. Dabei ist es wichtig, den Ist-Zustand für die Analyse nicht zu verändern. Folgende Ergebnisse von der Analyse sind zu dokumentieren: 
-  Der erforderliche Zuluftvolumenstrom und Gesamtdruckdifferenz, inkl. Profil
-  Wirkungsgrade der Komponenten im Bestpunkt und in den zu erwartenden Betriebspunkten festlegen
-  Bei Anwendungen mit variablem Betrieb ist es zweckmässig, typische Betriebspunkte mit ihrer Häufigkeit anzugeben
-  Leitungsführungskonzept und Druckverlustberechnung
-  Die elektrische Leistungsaufnahme (Wirkleistung) im Betriebszustand (bei dem erforderlich Luftvolumenstrom und Förderdruck). 
-  Strombedarf
-  Hochrechnung auf 1 Jahr</t>
  </si>
  <si>
    <t>L’analyse doit porter sur plusieurs semaines représentatives au moins, week-end compris. Il est alors important de ne pas modifier l’état existant pendant l’analyse. L’analyse doit documenter les résultats suivants : 
-  le débit volumique d’air entrant nécessaire et la pression différentielle globale, profil compris ;
-  définir les rendements des composants au point optimal et aux points d’exploitation prévus ;
-  en présence d’applications avec une exploitation variable, il est utile d’indiquer les points d’exploitation typiques et leur fréquence ;
-  concept de tracé des conduites et calcul des pertes de pression ;
-  la puissance électrique absorbée (puissance active) en état de marche (au débit volumique d’air et à la pression requise) ; 
-  besoins en électricité ;
-  extrapolation à un an.</t>
  </si>
  <si>
    <t>L’analisi deve essere effettuata almeno per diverse settimane rappresentative, week-end inclusi. Per la sua buona riuscita è importante non modificare la situazione di partenza. Devono essere documentati i seguenti risultati dell’analisi: 
-  La portata volumetrica di aria richiesta e la differenza di pressione totale, profilo incluso
-  Il rendimento dei componenti nel punto ottimale e nei punti di esercizio previsti
-  Nel caso delle applicazioni a esercizio variabile, è appropriato indicare i punti di esercizio tipici con la relativa frequenza
-  Strategia di elaborazione dei tracciati e calcolo della perdita di pressione
-  La potenza elettrica assorbita (potenza attiva) nello stato di esercizio (con la portata volumetrica di aria e la pressione di mandata richieste). 
-  Fabbisogno di elettricità
-  Proiezione su un anno</t>
  </si>
  <si>
    <t>Das Ventilatorsystem (Turbine, Getriebe und Antrieb) muss neuer sein als 15 Jahre.</t>
  </si>
  <si>
    <t>Le système de ventilation (turbine, transmission et entraînement) doit être plus récent que 15 ans.</t>
  </si>
  <si>
    <t>Il sistema di ventilazione (turbina, trasmissione e azionamento) deve essere più recente di 15 anni.</t>
  </si>
  <si>
    <t>Dev’essere dimostrato che, dopo l’attuazione della misura, l’impianto di ventilazione è stato ottimizzato (modifica dei tempi di esercizio, esercizio a vuoto, sistema di regolazione del fabbisogno).</t>
  </si>
  <si>
    <t>In caso di sostituzione senza analisi di dettaglio: una foto della targhetta identificativa (in formato PNG, JPEG o PDF) o un documento equivalente che contenga le stesse informazioni (ad es. una scheda tecnica)</t>
  </si>
  <si>
    <t>Im Fall eines Ersatzes ohne Feinanalyse: ein Foto des Typenschilds (Format PNG, JPEG oder PDF) oder ein gleichwertiger Nachweis, der dieselben Informationen enthält (z. B. ein Datenblatt)</t>
  </si>
  <si>
    <t>Im Fall eines Betriebsoptimierung ohne Feinanalyse: ein Foto des Typenschilds (Format PNG, JPEG oder PDF) oder ein gleichwertiger Nachweis, der dieselben Informationen enthält (z. B. ein Datenblatt)</t>
  </si>
  <si>
    <t>In caso di una ottimizzazione senza analisi di dettaglio: una foto della targhetta identificativa (in formato PNG, JPEG o PDF) o un documento equivalente che contenga le stesse informazioni (ad es. una scheda tecnica)</t>
  </si>
  <si>
    <t>LU-01b</t>
  </si>
  <si>
    <t>Ersatz einer oder mehrerer Lüftungsanlagen gemäss Energieeffizienzverordnung (SR 730.02; Anhang 2.6, EnEV) in Gebäuden durch einen oder mehrere effizientere Lüftungsanlagen. Die daraus resultierenden anrechenbaren Einsparungen hängen von der Genauigkeit der aktuellen Verbrauchswerte ab (ohne oder mit Durchführung einer Feinanalyse). Die Massnahme kann nicht mit den anderen Massnahmen LU-01 kombiniert werden.</t>
  </si>
  <si>
    <t>Remplacement d’une ou de plusieurs installations de ventilation conformément à l’ordonnance sur les exigences relatives à l’efficacité énergétique (RS 730.02; annexe 2.6, OEEE) par une ou plusieurs installations plus efficaces. Les économies comptabilisables dépendent de la précision des valeurs de consommation de l’existant (sans ou avec réalisation d’une analyse de détail). La mesure ne peut pas être combinée avec les autres mesures LU-01.</t>
  </si>
  <si>
    <t>Sostituzione di uno o più impianti di ventilazione secondo l’ordinanza sull’efficienza energetica (RS 730.02; allegato 2.6, OEEne) con uno o più impianti più efficienti. I risparmi computabili risultanti dalla misura dipendono dalla precisione dei valori di consumo attuali (con o senza analisi dettagliata). La misura non può essere combinata con le altre misure LU-01.</t>
  </si>
  <si>
    <t>Betriebsoptimierung einer oder mehrerer Lüftungsanlagen gemäss Energieeffizienzverordnung (SR 730.02; Anhang 2.6, EnEV) in Gebäuden durch einen oder mehrere effizientere Lüftungsanlagen. Die daraus resultierenden anrechenbaren Einsparungen hängen von der Genauigkeit der aktuellen Verbrauchswerte ab (ohne oder mit Durchführung einer Feinanalyse). Die Massnahme kann nicht mit den anderen Massnahmen LU-01 kombiniert werden.</t>
  </si>
  <si>
    <t>Optimisation de l'exploitation d’une ou de plusieurs installations de ventilation conformément à l’ordonnance sur les exigences relatives à l’efficacité énergétique (RS 730.02; annexe 2.6, OEEE) par une ou plusieurs installations plus efficaces. Les économies comptabilisables dépendent de la précision des valeurs de consommation de l’existant (sans ou avec réalisation d’une analyse de détail). La mesure ne peut pas être combinée avec les autres mesures LU-01.</t>
  </si>
  <si>
    <t>Ottimizzazione operativa di uno o più impianti di ventilazione secondo l’ordinanza sull’efficienza energetica (RS 730.02; allegato 2.6, OEEne) con uno o più impianti più efficienti. I risparmi computabili risultanti dalla misura dipendono dalla precisione dei valori di consumo attuali (con o senza analisi dettagliata). La misura non può essere combinata con le altre misure LU-01.</t>
  </si>
  <si>
    <t>11.2025</t>
  </si>
  <si>
    <t>Dans le cas d’une optimisation avec analyse de détail : le rapport d’analyse (format PDF) établi par une personne ou une entreprise qualifiée.</t>
  </si>
  <si>
    <t xml:space="preserve">Dans le cas d’une optimisation sans analyse de détail : une photo de la plaque signalétique (format PNG, JPEG ou PDF) ou un justificatif équivalent qui contient les mêmes informations (p. ex. une fiche technique) </t>
  </si>
  <si>
    <t xml:space="preserve">Dans le cas d’un remplacement sans analyse de détail  : une photo de la plaque signalétique (format PNG, JPEG ou PDF) ou un justificatif équivalent qui contient les mêmes informations (p. ex. une fiche technique) </t>
  </si>
  <si>
    <t>Dans le cas d’un remplacement avec analyse de détail  : le rapport d’analyse (format PDF) établi par une personne ou une entreprise qualifiée.</t>
  </si>
  <si>
    <t>Lorem ipsum dolor sit amet, consectetur adipiscing elit, […]</t>
  </si>
  <si>
    <t>Lorem ipsum dolor sit amet, consectetur adipiscing elit, sed do eiusmod tempor incididunt ut labore et dolore magna aliqua</t>
  </si>
  <si>
    <t>Numero di ore di funzion-amento in V1</t>
  </si>
  <si>
    <t>Numero di ore di funzion-amento in V2</t>
  </si>
  <si>
    <t>Nombre d'heures de fonction-nement en V1</t>
  </si>
  <si>
    <t>Nombre d'heures de fonction-nement en V2</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</si>
  <si>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</si>
  <si>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</si>
  <si>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t>Champ d'application</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</si>
  <si>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</si>
  <si>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</si>
  <si>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</si>
  <si>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</si>
  <si>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définit le champ d'application et les exigences relatifs à la mise en œuvre de la mesure et les justificatifs. Aucune saisie n'est requise.</t>
  </si>
  <si>
    <t>résume les mesures annoncées par le présent protocole. Tous les champs de saisie doivent être remplis pour chaque mesure.</t>
  </si>
  <si>
    <t>Ajout d'un tableau récapitulatif des modifications entre les versions antécédentes</t>
  </si>
  <si>
    <t>Ottimizzazione di impianti di ventilazione</t>
  </si>
  <si>
    <t>Champ verrouillé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</si>
</sst>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
    <numFmt numFmtId="167" formatCode="0.0%"/>
    <numFmt numFmtId="168" formatCode="mm/yyyy"/>
  </numFmts>
  <fonts count="7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b/>
      <sz val="10"/>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sz val="11"/>
      <color theme="0"/>
      <name val="Arial"/>
      <family val="2"/>
    </font>
    <font>
      <sz val="9"/>
      <color theme="1"/>
      <name val="Arial"/>
      <family val="2"/>
    </font>
    <font>
      <sz val="8"/>
      <name val="Calibri"/>
      <family val="2"/>
      <scheme val="minor"/>
    </font>
    <font>
      <i/>
      <sz val="9"/>
      <color theme="0"/>
      <name val="Arial"/>
      <family val="2"/>
    </font>
    <font>
      <sz val="11"/>
      <color theme="1"/>
      <name val="Calibri"/>
      <family val="2"/>
      <scheme val="minor"/>
    </font>
    <font>
      <b/>
      <i/>
      <sz val="9"/>
      <color theme="1"/>
      <name val="Arial"/>
      <family val="2"/>
    </font>
    <font>
      <b/>
      <sz val="9"/>
      <color theme="1"/>
      <name val="Arial"/>
      <family val="2"/>
    </font>
    <font>
      <sz val="8"/>
      <name val="Arial"/>
      <family val="2"/>
    </font>
    <font>
      <sz val="10"/>
      <color theme="0" tint="-0.34998626667073579"/>
      <name val="Arial Narrow"/>
      <family val="2"/>
    </font>
    <font>
      <sz val="9"/>
      <color theme="0"/>
      <name val="Arial"/>
      <family val="2"/>
    </font>
    <font>
      <sz val="9"/>
      <color theme="0"/>
      <name val="Arial Narrow"/>
      <family val="2"/>
    </font>
    <font>
      <u/>
      <sz val="8"/>
      <color theme="10"/>
      <name val="Arial"/>
      <family val="2"/>
    </font>
    <font>
      <sz val="8"/>
      <color theme="1"/>
      <name val="Arial"/>
      <family val="2"/>
    </font>
    <font>
      <b/>
      <sz val="12"/>
      <name val="Arial"/>
      <family val="2"/>
    </font>
    <font>
      <i/>
      <sz val="8"/>
      <color theme="1"/>
      <name val="Arial"/>
      <family val="2"/>
    </font>
    <font>
      <i/>
      <sz val="8"/>
      <color rgb="FFFF0000"/>
      <name val="Arial"/>
      <family val="2"/>
    </font>
    <font>
      <b/>
      <sz val="9"/>
      <color rgb="FFFF0000"/>
      <name val="Arial"/>
      <family val="2"/>
    </font>
    <font>
      <sz val="9"/>
      <color rgb="FFFF0000"/>
      <name val="Arial"/>
      <family val="2"/>
    </font>
    <font>
      <u/>
      <sz val="9"/>
      <color theme="10"/>
      <name val="Arial"/>
      <family val="2"/>
    </font>
    <font>
      <sz val="9"/>
      <name val="Arial"/>
      <family val="2"/>
    </font>
    <font>
      <b/>
      <sz val="8"/>
      <color rgb="FFFF0000"/>
      <name val="Arial"/>
      <family val="2"/>
    </font>
    <font>
      <sz val="7"/>
      <color theme="1"/>
      <name val="Arial"/>
      <family val="2"/>
    </font>
    <font>
      <sz val="7"/>
      <color theme="0"/>
      <name val="Arial"/>
      <family val="2"/>
    </font>
    <font>
      <sz val="8"/>
      <color rgb="FFFF0000"/>
      <name val="Arial"/>
      <family val="2"/>
    </font>
    <font>
      <b/>
      <sz val="7"/>
      <color theme="1"/>
      <name val="Arial"/>
      <family val="2"/>
    </font>
    <font>
      <b/>
      <sz val="11"/>
      <name val="Arial"/>
      <family val="2"/>
    </font>
    <font>
      <sz val="12"/>
      <color theme="0"/>
      <name val="Arial"/>
      <family val="2"/>
    </font>
    <font>
      <sz val="12"/>
      <color theme="1"/>
      <name val="Arial"/>
      <family val="2"/>
    </font>
    <font>
      <u/>
      <sz val="11"/>
      <color theme="10"/>
      <name val="Arial"/>
      <family val="2"/>
    </font>
    <font>
      <i/>
      <sz val="11"/>
      <color theme="1"/>
      <name val="Arial"/>
      <family val="2"/>
    </font>
    <font>
      <b/>
      <sz val="8"/>
      <name val="Arial"/>
      <family val="2"/>
    </font>
    <font>
      <b/>
      <i/>
      <sz val="10"/>
      <color theme="1"/>
      <name val="Arial Narrow"/>
      <family val="2"/>
    </font>
    <font>
      <i/>
      <sz val="10"/>
      <color theme="1"/>
      <name val="Arial Narrow"/>
      <family val="2"/>
    </font>
    <font>
      <b/>
      <i/>
      <sz val="10"/>
      <color rgb="FF00B050"/>
      <name val="Arial"/>
      <family val="2"/>
    </font>
    <font>
      <sz val="11"/>
      <color rgb="FFFF0000"/>
      <name val="Arial"/>
      <family val="2"/>
    </font>
    <font>
      <b/>
      <i/>
      <sz val="8"/>
      <color rgb="FFFF0000"/>
      <name val="Arial"/>
      <family val="2"/>
    </font>
    <font>
      <sz val="12"/>
      <color rgb="FFFF0000"/>
      <name val="Arial"/>
      <family val="2"/>
    </font>
    <font>
      <sz val="14"/>
      <name val="Arial"/>
      <family val="2"/>
    </font>
    <font>
      <b/>
      <sz val="16"/>
      <name val="Arial"/>
      <family val="2"/>
    </font>
    <font>
      <sz val="12"/>
      <name val="Arial"/>
      <family val="2"/>
    </font>
    <font>
      <sz val="8"/>
      <color theme="0"/>
      <name val="Arial"/>
      <family val="2"/>
    </font>
    <font>
      <sz val="10"/>
      <name val="Arial"/>
      <family val="2"/>
    </font>
    <font>
      <i/>
      <sz val="7"/>
      <name val="Arial"/>
      <family val="2"/>
    </font>
    <font>
      <sz val="7"/>
      <name val="Arial"/>
      <family val="2"/>
    </font>
    <font>
      <i/>
      <sz val="8"/>
      <name val="Arial"/>
      <family val="2"/>
    </font>
    <font>
      <b/>
      <sz val="10"/>
      <name val="Arial"/>
      <family val="2"/>
    </font>
    <font>
      <i/>
      <sz val="9"/>
      <name val="Arial"/>
      <family val="2"/>
    </font>
    <font>
      <i/>
      <sz val="10"/>
      <name val="Arial"/>
      <family val="2"/>
    </font>
    <font>
      <b/>
      <sz val="9"/>
      <name val="Arial"/>
      <family val="2"/>
    </font>
    <font>
      <b/>
      <sz val="11"/>
      <color theme="1"/>
      <name val="Arial"/>
      <family val="2"/>
    </font>
    <font>
      <b/>
      <i/>
      <sz val="9"/>
      <color rgb="FFFF0000"/>
      <name val="Arial"/>
      <family val="2"/>
    </font>
    <font>
      <i/>
      <sz val="10"/>
      <color theme="1"/>
      <name val="Arial"/>
      <family val="2"/>
    </font>
    <font>
      <b/>
      <i/>
      <sz val="10"/>
      <color rgb="FFFF0000"/>
      <name val="Arial Narrow"/>
      <family val="2"/>
    </font>
    <font>
      <sz val="9"/>
      <color rgb="FF000000"/>
      <name val="Arial"/>
      <family val="2"/>
    </font>
    <font>
      <b/>
      <sz val="10"/>
      <color rgb="FFFF0000"/>
      <name val="Arial"/>
      <family val="2"/>
    </font>
    <font>
      <b/>
      <i/>
      <sz val="10"/>
      <color theme="1"/>
      <name val="Arial"/>
      <family val="2"/>
    </font>
    <font>
      <vertAlign val="subscript"/>
      <sz val="9"/>
      <color theme="1"/>
      <name val="Arial"/>
      <family val="2"/>
    </font>
    <font>
      <b/>
      <i/>
      <sz val="9"/>
      <color theme="0" tint="-0.499984740745262"/>
      <name val="Arial"/>
      <family val="2"/>
    </font>
    <font>
      <i/>
      <sz val="9"/>
      <color theme="0" tint="-0.499984740745262"/>
      <name val="Arial"/>
      <family val="2"/>
    </font>
    <font>
      <sz val="9"/>
      <color theme="0" tint="-0.499984740745262"/>
      <name val="Arial"/>
      <family val="2"/>
    </font>
    <font>
      <i/>
      <sz val="8"/>
      <color theme="0" tint="-0.499984740745262"/>
      <name val="Arial"/>
      <family val="2"/>
    </font>
    <font>
      <b/>
      <vertAlign val="subscript"/>
      <sz val="9"/>
      <color theme="1"/>
      <name val="Arial"/>
      <family val="2"/>
    </font>
    <font>
      <b/>
      <i/>
      <vertAlign val="subscript"/>
      <sz val="9"/>
      <color theme="1"/>
      <name val="Arial"/>
      <family val="2"/>
    </font>
    <font>
      <b/>
      <sz val="9"/>
      <color theme="0" tint="-0.499984740745262"/>
      <name val="Arial"/>
      <family val="2"/>
    </font>
    <font>
      <sz val="9"/>
      <color theme="0" tint="-0.499984740745262"/>
      <name val="Arial Narrow"/>
      <family val="2"/>
    </font>
    <font>
      <sz val="8"/>
      <color theme="0" tint="-0.499984740745262"/>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rgb="FFFFFF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7"/>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66"/>
        <bgColor indexed="64"/>
      </patternFill>
    </fill>
    <fill>
      <patternFill patternType="lightGray"/>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theme="9"/>
      </left>
      <right style="thin">
        <color theme="9"/>
      </right>
      <top style="thin">
        <color indexed="64"/>
      </top>
      <bottom style="thin">
        <color indexed="64"/>
      </bottom>
      <diagonal/>
    </border>
    <border>
      <left style="thin">
        <color theme="9"/>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s>
  <cellStyleXfs count="3">
    <xf numFmtId="0" fontId="0" fillId="0" borderId="0"/>
    <xf numFmtId="0" fontId="6" fillId="0" borderId="0" applyNumberFormat="0" applyFill="0" applyBorder="0" applyAlignment="0" applyProtection="0"/>
    <xf numFmtId="9" fontId="16" fillId="0" borderId="0" applyFont="0" applyFill="0" applyBorder="0" applyAlignment="0" applyProtection="0"/>
  </cellStyleXfs>
  <cellXfs count="455">
    <xf numFmtId="0" fontId="0" fillId="0" borderId="0" xfId="0"/>
    <xf numFmtId="0" fontId="7" fillId="0" borderId="1" xfId="0" applyFont="1" applyBorder="1" applyAlignment="1">
      <alignment vertical="center"/>
    </xf>
    <xf numFmtId="0" fontId="8" fillId="0" borderId="0" xfId="0" applyFont="1"/>
    <xf numFmtId="0" fontId="8" fillId="0" borderId="1" xfId="0" applyFont="1" applyBorder="1"/>
    <xf numFmtId="14" fontId="8" fillId="0" borderId="0" xfId="0" applyNumberFormat="1" applyFont="1"/>
    <xf numFmtId="0" fontId="9" fillId="0" borderId="0" xfId="1" applyFont="1"/>
    <xf numFmtId="0" fontId="12" fillId="2" borderId="0" xfId="0" applyFont="1" applyFill="1" applyAlignment="1" applyProtection="1">
      <alignment horizontal="center"/>
      <protection hidden="1"/>
    </xf>
    <xf numFmtId="0" fontId="4" fillId="2" borderId="0" xfId="0" applyFont="1" applyFill="1" applyProtection="1">
      <protection hidden="1"/>
    </xf>
    <xf numFmtId="0" fontId="10" fillId="2" borderId="0" xfId="0" applyFont="1" applyFill="1" applyAlignment="1" applyProtection="1">
      <alignment vertical="center"/>
      <protection hidden="1"/>
    </xf>
    <xf numFmtId="0" fontId="13"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protection hidden="1"/>
    </xf>
    <xf numFmtId="0" fontId="10" fillId="2" borderId="0" xfId="0" applyFont="1" applyFill="1" applyAlignment="1" applyProtection="1">
      <alignment vertical="center" wrapText="1"/>
      <protection hidden="1"/>
    </xf>
    <xf numFmtId="0" fontId="8" fillId="0" borderId="1" xfId="0" applyFont="1" applyBorder="1" applyAlignment="1">
      <alignment wrapText="1"/>
    </xf>
    <xf numFmtId="0" fontId="15" fillId="2" borderId="0" xfId="0" applyFont="1" applyFill="1" applyAlignment="1" applyProtection="1">
      <alignment vertical="center"/>
      <protection hidden="1"/>
    </xf>
    <xf numFmtId="0" fontId="7" fillId="0" borderId="1" xfId="0" applyFont="1" applyBorder="1" applyAlignment="1">
      <alignment horizontal="center"/>
    </xf>
    <xf numFmtId="0" fontId="8" fillId="0" borderId="1" xfId="0" applyFont="1" applyBorder="1" applyAlignment="1">
      <alignment horizontal="right"/>
    </xf>
    <xf numFmtId="0" fontId="13" fillId="2" borderId="0" xfId="0" applyFont="1" applyFill="1" applyAlignment="1" applyProtection="1">
      <alignment horizontal="center"/>
      <protection hidden="1"/>
    </xf>
    <xf numFmtId="0" fontId="13" fillId="2" borderId="0" xfId="0" applyFont="1" applyFill="1" applyProtection="1">
      <protection hidden="1"/>
    </xf>
    <xf numFmtId="166" fontId="8" fillId="0" borderId="0" xfId="0" applyNumberFormat="1" applyFont="1" applyAlignment="1">
      <alignment horizontal="center" vertical="center"/>
    </xf>
    <xf numFmtId="3" fontId="8" fillId="0" borderId="1" xfId="0" applyNumberFormat="1" applyFont="1" applyBorder="1"/>
    <xf numFmtId="3" fontId="8" fillId="0" borderId="0" xfId="0" applyNumberFormat="1" applyFont="1"/>
    <xf numFmtId="0" fontId="7" fillId="0" borderId="0" xfId="0" applyFont="1" applyAlignment="1">
      <alignment horizontal="center"/>
    </xf>
    <xf numFmtId="0" fontId="13" fillId="0" borderId="0" xfId="0" applyFont="1" applyProtection="1">
      <protection hidden="1"/>
    </xf>
    <xf numFmtId="166" fontId="8" fillId="0" borderId="1" xfId="0" applyNumberFormat="1" applyFont="1" applyBorder="1" applyAlignment="1">
      <alignment horizontal="center" vertical="center"/>
    </xf>
    <xf numFmtId="0" fontId="8" fillId="5" borderId="1" xfId="0" applyFont="1" applyFill="1" applyBorder="1"/>
    <xf numFmtId="0" fontId="7" fillId="8" borderId="1" xfId="0" applyFont="1" applyFill="1" applyBorder="1" applyAlignment="1">
      <alignment horizontal="center"/>
    </xf>
    <xf numFmtId="1" fontId="7" fillId="0" borderId="1" xfId="0" applyNumberFormat="1" applyFont="1" applyBorder="1" applyAlignment="1">
      <alignment horizontal="center" vertical="center"/>
    </xf>
    <xf numFmtId="9" fontId="7" fillId="9" borderId="1" xfId="2" applyFont="1" applyFill="1" applyBorder="1" applyAlignment="1">
      <alignment horizontal="center"/>
    </xf>
    <xf numFmtId="3" fontId="20" fillId="0" borderId="0" xfId="0" applyNumberFormat="1" applyFont="1" applyAlignment="1">
      <alignment horizontal="left"/>
    </xf>
    <xf numFmtId="166" fontId="8" fillId="0" borderId="1" xfId="0" applyNumberFormat="1" applyFont="1" applyBorder="1"/>
    <xf numFmtId="166" fontId="8" fillId="7" borderId="1" xfId="0" applyNumberFormat="1" applyFont="1" applyFill="1" applyBorder="1" applyAlignment="1">
      <alignment horizontal="center" vertical="center"/>
    </xf>
    <xf numFmtId="164" fontId="8" fillId="0" borderId="0" xfId="0" applyNumberFormat="1" applyFont="1"/>
    <xf numFmtId="9" fontId="8" fillId="0" borderId="0" xfId="2" applyFont="1" applyAlignment="1">
      <alignment horizontal="center" vertical="center"/>
    </xf>
    <xf numFmtId="0" fontId="7" fillId="0" borderId="0" xfId="0" applyFont="1"/>
    <xf numFmtId="164" fontId="20" fillId="0" borderId="0" xfId="0" applyNumberFormat="1" applyFont="1" applyAlignment="1">
      <alignment horizontal="left"/>
    </xf>
    <xf numFmtId="0" fontId="21" fillId="2" borderId="0" xfId="0" applyFont="1" applyFill="1" applyProtection="1">
      <protection hidden="1"/>
    </xf>
    <xf numFmtId="0" fontId="21" fillId="2" borderId="0" xfId="0" applyFont="1" applyFill="1" applyAlignment="1" applyProtection="1">
      <alignment horizontal="center"/>
      <protection hidden="1"/>
    </xf>
    <xf numFmtId="0" fontId="22" fillId="2" borderId="0" xfId="0" applyFont="1" applyFill="1" applyAlignment="1" applyProtection="1">
      <alignment horizontal="center" vertical="center"/>
      <protection hidden="1"/>
    </xf>
    <xf numFmtId="0" fontId="24" fillId="2" borderId="0" xfId="0" applyFont="1" applyFill="1" applyAlignment="1" applyProtection="1">
      <alignment horizontal="right" vertical="center" indent="1"/>
      <protection hidden="1"/>
    </xf>
    <xf numFmtId="0" fontId="21" fillId="2" borderId="0" xfId="0" applyFont="1" applyFill="1" applyAlignment="1" applyProtection="1">
      <alignment horizontal="center" vertical="center"/>
      <protection hidden="1"/>
    </xf>
    <xf numFmtId="0" fontId="24" fillId="2" borderId="0" xfId="0" applyFont="1" applyFill="1" applyAlignment="1" applyProtection="1">
      <alignment horizontal="left"/>
      <protection hidden="1"/>
    </xf>
    <xf numFmtId="0" fontId="21" fillId="2" borderId="0" xfId="0" applyFont="1" applyFill="1" applyAlignment="1" applyProtection="1">
      <alignment vertical="center"/>
      <protection hidden="1"/>
    </xf>
    <xf numFmtId="0" fontId="25" fillId="2" borderId="0" xfId="0" applyFont="1" applyFill="1" applyAlignment="1" applyProtection="1">
      <alignment horizontal="left" vertical="center"/>
      <protection hidden="1"/>
    </xf>
    <xf numFmtId="0" fontId="10" fillId="2" borderId="0" xfId="0" applyFont="1" applyFill="1" applyAlignment="1" applyProtection="1">
      <alignment horizontal="left" vertical="center"/>
      <protection hidden="1"/>
    </xf>
    <xf numFmtId="0" fontId="13" fillId="0" borderId="0" xfId="0" applyFont="1" applyAlignment="1" applyProtection="1">
      <alignment vertical="center"/>
      <protection hidden="1"/>
    </xf>
    <xf numFmtId="0" fontId="13" fillId="2" borderId="0" xfId="0" applyFont="1" applyFill="1" applyAlignment="1" applyProtection="1">
      <alignment vertical="center"/>
      <protection hidden="1"/>
    </xf>
    <xf numFmtId="0" fontId="13" fillId="2" borderId="0" xfId="0" applyFont="1" applyFill="1" applyAlignment="1" applyProtection="1">
      <alignment horizontal="center" vertical="center"/>
      <protection hidden="1"/>
    </xf>
    <xf numFmtId="0" fontId="26" fillId="2" borderId="0" xfId="0" applyFont="1" applyFill="1" applyAlignment="1" applyProtection="1">
      <alignment horizontal="left" indent="1"/>
      <protection hidden="1"/>
    </xf>
    <xf numFmtId="0" fontId="18" fillId="4" borderId="11" xfId="0" applyFont="1" applyFill="1" applyBorder="1" applyAlignment="1" applyProtection="1">
      <alignment horizontal="center" vertical="center"/>
      <protection hidden="1"/>
    </xf>
    <xf numFmtId="0" fontId="18" fillId="2" borderId="11" xfId="0" applyFont="1" applyFill="1" applyBorder="1" applyAlignment="1" applyProtection="1">
      <alignment horizontal="center" vertical="center"/>
      <protection hidden="1"/>
    </xf>
    <xf numFmtId="0" fontId="13" fillId="3" borderId="11" xfId="0" applyFont="1" applyFill="1" applyBorder="1" applyAlignment="1" applyProtection="1">
      <alignment horizontal="right" vertical="center" indent="1"/>
      <protection hidden="1"/>
    </xf>
    <xf numFmtId="0" fontId="18" fillId="10" borderId="12" xfId="0" applyFont="1" applyFill="1" applyBorder="1" applyAlignment="1" applyProtection="1">
      <alignment horizontal="center" vertical="center"/>
      <protection hidden="1"/>
    </xf>
    <xf numFmtId="0" fontId="27" fillId="2" borderId="0" xfId="0" applyFont="1" applyFill="1" applyAlignment="1" applyProtection="1">
      <alignment horizontal="left" indent="1"/>
      <protection hidden="1"/>
    </xf>
    <xf numFmtId="0" fontId="13" fillId="2" borderId="0" xfId="0" applyFont="1" applyFill="1" applyAlignment="1" applyProtection="1">
      <alignment horizontal="left" vertical="center" indent="1"/>
      <protection hidden="1"/>
    </xf>
    <xf numFmtId="0" fontId="13" fillId="2" borderId="13" xfId="0" applyFont="1" applyFill="1" applyBorder="1" applyAlignment="1" applyProtection="1">
      <alignment horizontal="left" vertical="center" indent="1"/>
      <protection hidden="1"/>
    </xf>
    <xf numFmtId="0" fontId="13" fillId="2" borderId="14" xfId="0" applyFont="1" applyFill="1" applyBorder="1" applyAlignment="1" applyProtection="1">
      <alignment vertical="center"/>
      <protection hidden="1"/>
    </xf>
    <xf numFmtId="0" fontId="28" fillId="2" borderId="0" xfId="0" applyFont="1" applyFill="1" applyAlignment="1" applyProtection="1">
      <alignment horizontal="left" vertical="center" indent="1"/>
      <protection hidden="1"/>
    </xf>
    <xf numFmtId="0" fontId="29" fillId="2" borderId="0" xfId="0" applyFont="1" applyFill="1" applyAlignment="1" applyProtection="1">
      <alignment horizontal="center" vertical="center"/>
      <protection hidden="1"/>
    </xf>
    <xf numFmtId="0" fontId="13" fillId="2" borderId="16" xfId="0" applyFont="1" applyFill="1" applyBorder="1" applyAlignment="1" applyProtection="1">
      <alignment horizontal="left" vertical="center" indent="1"/>
      <protection hidden="1"/>
    </xf>
    <xf numFmtId="0" fontId="13" fillId="2" borderId="17" xfId="0" applyFont="1" applyFill="1" applyBorder="1" applyAlignment="1" applyProtection="1">
      <alignment vertical="center"/>
      <protection hidden="1"/>
    </xf>
    <xf numFmtId="0" fontId="13" fillId="2" borderId="20" xfId="0" applyFont="1" applyFill="1" applyBorder="1" applyAlignment="1" applyProtection="1">
      <alignment horizontal="left" vertical="center" indent="1"/>
      <protection hidden="1"/>
    </xf>
    <xf numFmtId="0" fontId="13" fillId="2" borderId="21" xfId="0" applyFont="1" applyFill="1" applyBorder="1" applyAlignment="1" applyProtection="1">
      <alignment vertical="center"/>
      <protection hidden="1"/>
    </xf>
    <xf numFmtId="0" fontId="26" fillId="2" borderId="3" xfId="0" applyFont="1" applyFill="1" applyBorder="1" applyAlignment="1" applyProtection="1">
      <alignment horizontal="left" vertical="center"/>
      <protection hidden="1"/>
    </xf>
    <xf numFmtId="3" fontId="13" fillId="2" borderId="0" xfId="0" applyNumberFormat="1" applyFont="1" applyFill="1" applyAlignment="1" applyProtection="1">
      <alignment horizontal="left" vertical="center" indent="1"/>
      <protection hidden="1"/>
    </xf>
    <xf numFmtId="0" fontId="18" fillId="6" borderId="23" xfId="0" applyFont="1" applyFill="1" applyBorder="1" applyAlignment="1" applyProtection="1">
      <alignment horizontal="center" vertical="center"/>
      <protection hidden="1"/>
    </xf>
    <xf numFmtId="0" fontId="3" fillId="2" borderId="0" xfId="0" applyFont="1" applyFill="1" applyProtection="1">
      <protection hidden="1"/>
    </xf>
    <xf numFmtId="0" fontId="3" fillId="2" borderId="5" xfId="0" applyFont="1" applyFill="1" applyBorder="1" applyAlignment="1" applyProtection="1">
      <alignment vertical="center"/>
      <protection hidden="1"/>
    </xf>
    <xf numFmtId="0" fontId="5" fillId="2" borderId="4" xfId="0" applyFont="1" applyFill="1" applyBorder="1" applyAlignment="1" applyProtection="1">
      <alignment horizontal="left" vertical="center" wrapText="1" indent="1"/>
      <protection hidden="1"/>
    </xf>
    <xf numFmtId="0" fontId="5" fillId="2" borderId="8" xfId="0" applyFont="1" applyFill="1" applyBorder="1" applyAlignment="1" applyProtection="1">
      <alignment vertical="center" wrapText="1"/>
      <protection hidden="1"/>
    </xf>
    <xf numFmtId="0" fontId="5" fillId="2" borderId="9" xfId="0" applyFont="1" applyFill="1" applyBorder="1" applyAlignment="1" applyProtection="1">
      <alignment vertical="center" wrapText="1"/>
      <protection hidden="1"/>
    </xf>
    <xf numFmtId="0" fontId="5" fillId="2" borderId="4" xfId="0" applyFont="1" applyFill="1" applyBorder="1" applyAlignment="1" applyProtection="1">
      <alignment horizontal="left" vertical="center" indent="1"/>
      <protection hidden="1"/>
    </xf>
    <xf numFmtId="0" fontId="3" fillId="2" borderId="8" xfId="0" applyFont="1" applyFill="1" applyBorder="1" applyProtection="1">
      <protection hidden="1"/>
    </xf>
    <xf numFmtId="0" fontId="5" fillId="2" borderId="9" xfId="0" applyFont="1" applyFill="1" applyBorder="1" applyAlignment="1" applyProtection="1">
      <alignment vertical="center"/>
      <protection hidden="1"/>
    </xf>
    <xf numFmtId="0" fontId="5" fillId="2" borderId="8" xfId="0" applyFont="1" applyFill="1" applyBorder="1" applyAlignment="1" applyProtection="1">
      <alignment horizontal="left" vertical="center" indent="1"/>
      <protection hidden="1"/>
    </xf>
    <xf numFmtId="0" fontId="5" fillId="2" borderId="3" xfId="0" applyFont="1" applyFill="1" applyBorder="1" applyAlignment="1" applyProtection="1">
      <alignment vertical="center" wrapText="1"/>
      <protection hidden="1"/>
    </xf>
    <xf numFmtId="0" fontId="5" fillId="2" borderId="2" xfId="0" applyFont="1" applyFill="1" applyBorder="1" applyAlignment="1" applyProtection="1">
      <alignment horizontal="left" vertical="center" indent="1"/>
      <protection hidden="1"/>
    </xf>
    <xf numFmtId="0" fontId="13" fillId="2" borderId="7" xfId="0" applyFont="1" applyFill="1" applyBorder="1" applyAlignment="1" applyProtection="1">
      <alignment vertical="center"/>
      <protection hidden="1"/>
    </xf>
    <xf numFmtId="0" fontId="13" fillId="2" borderId="6" xfId="0" applyFont="1" applyFill="1" applyBorder="1" applyAlignment="1" applyProtection="1">
      <alignment horizontal="center" vertical="center" wrapText="1"/>
      <protection hidden="1"/>
    </xf>
    <xf numFmtId="0" fontId="13" fillId="2" borderId="6" xfId="0" applyFont="1" applyFill="1" applyBorder="1" applyAlignment="1" applyProtection="1">
      <alignment horizontal="center" vertical="center"/>
      <protection hidden="1"/>
    </xf>
    <xf numFmtId="0" fontId="13" fillId="4" borderId="1" xfId="0" applyFont="1" applyFill="1" applyBorder="1" applyAlignment="1" applyProtection="1">
      <alignment horizontal="center" vertical="center"/>
      <protection locked="0"/>
    </xf>
    <xf numFmtId="0" fontId="13" fillId="2" borderId="1" xfId="0" applyFont="1" applyFill="1" applyBorder="1" applyAlignment="1" applyProtection="1">
      <alignment horizontal="left" vertical="center" indent="1"/>
      <protection hidden="1"/>
    </xf>
    <xf numFmtId="164" fontId="13" fillId="4" borderId="1" xfId="0" applyNumberFormat="1" applyFont="1" applyFill="1" applyBorder="1" applyAlignment="1" applyProtection="1">
      <alignment horizontal="left" vertical="center" indent="1"/>
      <protection locked="0"/>
    </xf>
    <xf numFmtId="3" fontId="13" fillId="4" borderId="1" xfId="0" applyNumberFormat="1" applyFont="1" applyFill="1" applyBorder="1" applyAlignment="1" applyProtection="1">
      <alignment horizontal="center" vertical="center"/>
      <protection locked="0"/>
    </xf>
    <xf numFmtId="3" fontId="13" fillId="4" borderId="1" xfId="0" applyNumberFormat="1" applyFont="1" applyFill="1" applyBorder="1" applyAlignment="1" applyProtection="1">
      <alignment horizontal="left" vertical="center" indent="1"/>
      <protection locked="0"/>
    </xf>
    <xf numFmtId="3" fontId="13" fillId="6" borderId="1" xfId="0" applyNumberFormat="1" applyFont="1" applyFill="1" applyBorder="1" applyAlignment="1" applyProtection="1">
      <alignment horizontal="center" vertical="center"/>
      <protection locked="0"/>
    </xf>
    <xf numFmtId="3" fontId="13" fillId="2" borderId="1" xfId="0" applyNumberFormat="1" applyFont="1" applyFill="1" applyBorder="1" applyAlignment="1" applyProtection="1">
      <alignment horizontal="center" vertical="center"/>
      <protection hidden="1"/>
    </xf>
    <xf numFmtId="0" fontId="11" fillId="2" borderId="0" xfId="0" applyFont="1" applyFill="1" applyProtection="1">
      <protection hidden="1"/>
    </xf>
    <xf numFmtId="0" fontId="32" fillId="9" borderId="0" xfId="0" applyFont="1" applyFill="1" applyAlignment="1" applyProtection="1">
      <alignment horizontal="left" vertical="center" indent="1"/>
      <protection hidden="1"/>
    </xf>
    <xf numFmtId="0" fontId="4" fillId="0" borderId="0" xfId="0" applyFont="1" applyProtection="1">
      <protection hidden="1"/>
    </xf>
    <xf numFmtId="0" fontId="11"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35" fillId="9" borderId="0" xfId="0" applyFont="1" applyFill="1" applyAlignment="1" applyProtection="1">
      <alignment horizontal="left" vertical="center" indent="1"/>
      <protection hidden="1"/>
    </xf>
    <xf numFmtId="0" fontId="36" fillId="2" borderId="0" xfId="0" applyFont="1" applyFill="1" applyProtection="1">
      <protection hidden="1"/>
    </xf>
    <xf numFmtId="0" fontId="33" fillId="2" borderId="0" xfId="0" applyFont="1" applyFill="1" applyProtection="1">
      <protection hidden="1"/>
    </xf>
    <xf numFmtId="0" fontId="34" fillId="2" borderId="0" xfId="0" applyFont="1" applyFill="1" applyProtection="1">
      <protection hidden="1"/>
    </xf>
    <xf numFmtId="0" fontId="24" fillId="2" borderId="0" xfId="0" applyFont="1" applyFill="1" applyAlignment="1" applyProtection="1">
      <alignment vertical="center"/>
      <protection hidden="1"/>
    </xf>
    <xf numFmtId="0" fontId="26" fillId="2" borderId="0" xfId="0" applyFont="1" applyFill="1" applyAlignment="1" applyProtection="1">
      <alignment horizontal="left" vertical="center" indent="1"/>
      <protection hidden="1"/>
    </xf>
    <xf numFmtId="0" fontId="24" fillId="4" borderId="24" xfId="0" applyFont="1" applyFill="1" applyBorder="1" applyAlignment="1" applyProtection="1">
      <alignment horizontal="center" vertical="center"/>
      <protection locked="0" hidden="1"/>
    </xf>
    <xf numFmtId="0" fontId="12" fillId="2" borderId="0" xfId="0" applyFont="1" applyFill="1" applyProtection="1">
      <protection hidden="1"/>
    </xf>
    <xf numFmtId="0" fontId="12" fillId="2" borderId="0" xfId="0" applyFont="1" applyFill="1" applyAlignment="1" applyProtection="1">
      <alignment horizontal="center" vertical="center"/>
      <protection hidden="1"/>
    </xf>
    <xf numFmtId="0" fontId="12" fillId="2" borderId="0" xfId="0" applyFont="1" applyFill="1" applyAlignment="1" applyProtection="1">
      <alignment vertical="center"/>
      <protection hidden="1"/>
    </xf>
    <xf numFmtId="0" fontId="26" fillId="2" borderId="0" xfId="0" applyFont="1" applyFill="1" applyAlignment="1" applyProtection="1">
      <alignment horizontal="left" vertical="center"/>
      <protection hidden="1"/>
    </xf>
    <xf numFmtId="0" fontId="4" fillId="2" borderId="0" xfId="0" applyFont="1" applyFill="1" applyAlignment="1" applyProtection="1">
      <alignment vertical="center"/>
      <protection hidden="1"/>
    </xf>
    <xf numFmtId="0" fontId="24" fillId="2" borderId="0" xfId="0" applyFont="1" applyFill="1" applyAlignment="1" applyProtection="1">
      <alignment horizontal="left" indent="1"/>
      <protection hidden="1"/>
    </xf>
    <xf numFmtId="0" fontId="24" fillId="2" borderId="0" xfId="0" applyFont="1" applyFill="1" applyAlignment="1" applyProtection="1">
      <alignment horizontal="right" vertical="center"/>
      <protection hidden="1"/>
    </xf>
    <xf numFmtId="0" fontId="4" fillId="0" borderId="0" xfId="0" applyFont="1" applyAlignment="1" applyProtection="1">
      <alignment vertical="center"/>
      <protection hidden="1"/>
    </xf>
    <xf numFmtId="0" fontId="19" fillId="2" borderId="0" xfId="0" applyFont="1" applyFill="1" applyAlignment="1" applyProtection="1">
      <alignment horizontal="left" vertical="center"/>
      <protection hidden="1"/>
    </xf>
    <xf numFmtId="0" fontId="37" fillId="2" borderId="0" xfId="0" applyFont="1" applyFill="1" applyAlignment="1" applyProtection="1">
      <alignment horizontal="left" vertical="center"/>
      <protection hidden="1"/>
    </xf>
    <xf numFmtId="0" fontId="38" fillId="2" borderId="0" xfId="0" applyFont="1" applyFill="1" applyProtection="1">
      <protection hidden="1"/>
    </xf>
    <xf numFmtId="0" fontId="39" fillId="2" borderId="0" xfId="0" applyFont="1" applyFill="1" applyProtection="1">
      <protection hidden="1"/>
    </xf>
    <xf numFmtId="0" fontId="39" fillId="0" borderId="0" xfId="0" applyFont="1" applyProtection="1">
      <protection hidden="1"/>
    </xf>
    <xf numFmtId="0" fontId="40" fillId="2" borderId="0" xfId="1" applyFont="1" applyFill="1" applyAlignment="1" applyProtection="1">
      <alignment horizontal="left" vertical="center" indent="1"/>
      <protection hidden="1"/>
    </xf>
    <xf numFmtId="0" fontId="41" fillId="2" borderId="0" xfId="0" applyFont="1" applyFill="1" applyAlignment="1" applyProtection="1">
      <alignment horizontal="left" vertical="center" indent="1"/>
      <protection hidden="1"/>
    </xf>
    <xf numFmtId="0" fontId="38" fillId="2" borderId="0" xfId="0" applyFont="1" applyFill="1" applyAlignment="1" applyProtection="1">
      <alignment horizontal="center" vertical="center"/>
      <protection hidden="1"/>
    </xf>
    <xf numFmtId="0" fontId="13" fillId="12" borderId="1" xfId="0" applyFont="1" applyFill="1" applyBorder="1" applyAlignment="1" applyProtection="1">
      <alignment horizontal="left" vertical="center" indent="1"/>
      <protection hidden="1"/>
    </xf>
    <xf numFmtId="0" fontId="13" fillId="12" borderId="8" xfId="0" applyFont="1" applyFill="1" applyBorder="1" applyAlignment="1" applyProtection="1">
      <alignment horizontal="center" vertical="center"/>
      <protection hidden="1"/>
    </xf>
    <xf numFmtId="168" fontId="13" fillId="2" borderId="14" xfId="0" applyNumberFormat="1" applyFont="1" applyFill="1" applyBorder="1" applyAlignment="1" applyProtection="1">
      <alignment horizontal="center" vertical="center" wrapText="1"/>
      <protection hidden="1"/>
    </xf>
    <xf numFmtId="166" fontId="35" fillId="7" borderId="0" xfId="0" applyNumberFormat="1" applyFont="1" applyFill="1" applyAlignment="1" applyProtection="1">
      <alignment horizontal="left" vertical="center" indent="1"/>
      <protection hidden="1"/>
    </xf>
    <xf numFmtId="168" fontId="35" fillId="7" borderId="0" xfId="0" applyNumberFormat="1" applyFont="1" applyFill="1" applyAlignment="1" applyProtection="1">
      <alignment horizontal="left" vertical="center" indent="1"/>
      <protection hidden="1"/>
    </xf>
    <xf numFmtId="0" fontId="35" fillId="7" borderId="0" xfId="0" applyFont="1" applyFill="1" applyAlignment="1" applyProtection="1">
      <alignment horizontal="center" vertical="center"/>
      <protection hidden="1"/>
    </xf>
    <xf numFmtId="168" fontId="13" fillId="2" borderId="24" xfId="0" applyNumberFormat="1" applyFont="1" applyFill="1" applyBorder="1" applyAlignment="1" applyProtection="1">
      <alignment horizontal="center" vertical="center" wrapText="1"/>
      <protection hidden="1"/>
    </xf>
    <xf numFmtId="168" fontId="13" fillId="2" borderId="21" xfId="0" applyNumberFormat="1" applyFont="1" applyFill="1" applyBorder="1" applyAlignment="1" applyProtection="1">
      <alignment horizontal="center" vertical="center" wrapText="1"/>
      <protection hidden="1"/>
    </xf>
    <xf numFmtId="49" fontId="13" fillId="2" borderId="0" xfId="0" applyNumberFormat="1" applyFont="1" applyFill="1" applyAlignment="1" applyProtection="1">
      <alignment horizontal="left" vertical="center" indent="1"/>
      <protection hidden="1"/>
    </xf>
    <xf numFmtId="0" fontId="13" fillId="2" borderId="0" xfId="0" applyFont="1" applyFill="1" applyAlignment="1" applyProtection="1">
      <alignment horizontal="left" vertical="center" wrapText="1" indent="1"/>
      <protection hidden="1"/>
    </xf>
    <xf numFmtId="0" fontId="31" fillId="2" borderId="0" xfId="0" applyFont="1" applyFill="1" applyAlignment="1" applyProtection="1">
      <alignment horizontal="left" vertical="top" wrapText="1"/>
      <protection hidden="1"/>
    </xf>
    <xf numFmtId="0" fontId="42" fillId="2" borderId="0" xfId="0" applyFont="1" applyFill="1" applyAlignment="1" applyProtection="1">
      <alignment vertical="center"/>
      <protection hidden="1"/>
    </xf>
    <xf numFmtId="3" fontId="13" fillId="0" borderId="1" xfId="0" applyNumberFormat="1" applyFont="1" applyBorder="1" applyAlignment="1" applyProtection="1">
      <alignment horizontal="right" vertical="center" indent="1"/>
      <protection hidden="1"/>
    </xf>
    <xf numFmtId="0" fontId="13" fillId="2" borderId="0" xfId="0" applyFont="1" applyFill="1" applyAlignment="1" applyProtection="1">
      <alignment horizontal="left" indent="1"/>
      <protection hidden="1"/>
    </xf>
    <xf numFmtId="0" fontId="13" fillId="2" borderId="0" xfId="0" applyFont="1" applyFill="1" applyAlignment="1" applyProtection="1">
      <alignment horizontal="left" indent="2"/>
      <protection hidden="1"/>
    </xf>
    <xf numFmtId="0" fontId="7" fillId="12" borderId="1" xfId="0" applyFont="1" applyFill="1" applyBorder="1" applyAlignment="1">
      <alignment horizontal="center" vertical="top" wrapText="1"/>
    </xf>
    <xf numFmtId="0" fontId="43" fillId="8" borderId="0" xfId="0" applyFont="1" applyFill="1" applyAlignment="1">
      <alignment horizontal="left" indent="1"/>
    </xf>
    <xf numFmtId="0" fontId="8" fillId="8" borderId="0" xfId="0" applyFont="1" applyFill="1" applyAlignment="1">
      <alignment horizontal="center" vertical="top"/>
    </xf>
    <xf numFmtId="0" fontId="8" fillId="0" borderId="1" xfId="0" applyFont="1" applyBorder="1" applyAlignment="1">
      <alignment vertical="top" wrapText="1"/>
    </xf>
    <xf numFmtId="0" fontId="8" fillId="8" borderId="0" xfId="0" applyFont="1" applyFill="1"/>
    <xf numFmtId="0" fontId="8" fillId="6" borderId="1" xfId="0" applyFont="1" applyFill="1" applyBorder="1" applyAlignment="1">
      <alignment vertical="top" wrapText="1"/>
    </xf>
    <xf numFmtId="0" fontId="43" fillId="13" borderId="0" xfId="0" applyFont="1" applyFill="1" applyAlignment="1">
      <alignment horizontal="left" indent="1"/>
    </xf>
    <xf numFmtId="0" fontId="8" fillId="13" borderId="0" xfId="0" applyFont="1" applyFill="1" applyAlignment="1">
      <alignment horizontal="center" vertical="top"/>
    </xf>
    <xf numFmtId="0" fontId="8" fillId="13" borderId="0" xfId="0" applyFont="1" applyFill="1"/>
    <xf numFmtId="0" fontId="7" fillId="0" borderId="1" xfId="0" applyFont="1" applyBorder="1" applyAlignment="1">
      <alignment vertical="top" wrapText="1"/>
    </xf>
    <xf numFmtId="0" fontId="44" fillId="0" borderId="1" xfId="0" applyFont="1" applyBorder="1" applyAlignment="1">
      <alignment vertical="top" wrapText="1"/>
    </xf>
    <xf numFmtId="0" fontId="44" fillId="13" borderId="0" xfId="0" applyFont="1" applyFill="1" applyAlignment="1">
      <alignment horizontal="left" vertical="top" indent="1"/>
    </xf>
    <xf numFmtId="0" fontId="8" fillId="2" borderId="1" xfId="0" applyFont="1" applyFill="1" applyBorder="1" applyAlignment="1">
      <alignment vertical="top" wrapText="1"/>
    </xf>
    <xf numFmtId="0" fontId="7" fillId="6" borderId="1" xfId="0" applyFont="1" applyFill="1" applyBorder="1" applyAlignment="1">
      <alignment vertical="top" wrapText="1"/>
    </xf>
    <xf numFmtId="0" fontId="43" fillId="7" borderId="0" xfId="0" applyFont="1" applyFill="1" applyAlignment="1">
      <alignment horizontal="left" indent="1"/>
    </xf>
    <xf numFmtId="0" fontId="8" fillId="7" borderId="0" xfId="0" applyFont="1" applyFill="1" applyAlignment="1">
      <alignment horizontal="center" vertical="top"/>
    </xf>
    <xf numFmtId="0" fontId="8" fillId="7" borderId="0" xfId="0" applyFont="1" applyFill="1"/>
    <xf numFmtId="0" fontId="43" fillId="0" borderId="0" xfId="0" applyFont="1" applyAlignment="1">
      <alignment horizontal="left" indent="1"/>
    </xf>
    <xf numFmtId="0" fontId="8" fillId="0" borderId="0" xfId="0" applyFont="1" applyAlignment="1">
      <alignment horizontal="center" vertical="top"/>
    </xf>
    <xf numFmtId="0" fontId="8" fillId="0" borderId="0" xfId="0" applyFont="1" applyAlignment="1">
      <alignment vertical="top" wrapText="1"/>
    </xf>
    <xf numFmtId="0" fontId="3" fillId="2" borderId="7" xfId="0" applyFont="1" applyFill="1" applyBorder="1" applyAlignment="1" applyProtection="1">
      <alignment vertical="center"/>
      <protection hidden="1"/>
    </xf>
    <xf numFmtId="0" fontId="45" fillId="13" borderId="33" xfId="0" applyFont="1" applyFill="1" applyBorder="1" applyAlignment="1" applyProtection="1">
      <alignment horizontal="center" vertical="center"/>
      <protection hidden="1"/>
    </xf>
    <xf numFmtId="0" fontId="5" fillId="2" borderId="34" xfId="0" applyFont="1" applyFill="1" applyBorder="1" applyAlignment="1" applyProtection="1">
      <alignment horizontal="left" vertical="center" indent="1"/>
      <protection hidden="1"/>
    </xf>
    <xf numFmtId="0" fontId="8" fillId="6" borderId="1" xfId="0" applyFont="1" applyFill="1" applyBorder="1" applyAlignment="1">
      <alignment wrapText="1"/>
    </xf>
    <xf numFmtId="0" fontId="8" fillId="6" borderId="1" xfId="0" applyFont="1" applyFill="1" applyBorder="1"/>
    <xf numFmtId="0" fontId="28" fillId="5" borderId="0" xfId="0" applyFont="1" applyFill="1" applyAlignment="1" applyProtection="1">
      <alignment horizontal="center" vertical="center"/>
      <protection hidden="1"/>
    </xf>
    <xf numFmtId="0" fontId="23" fillId="2" borderId="0" xfId="1" applyFont="1" applyFill="1" applyAlignment="1" applyProtection="1">
      <alignment horizontal="left"/>
      <protection hidden="1"/>
    </xf>
    <xf numFmtId="0" fontId="32" fillId="7" borderId="0" xfId="0" applyFont="1" applyFill="1" applyAlignment="1" applyProtection="1">
      <alignment horizontal="left" vertical="center" wrapText="1" indent="1"/>
      <protection hidden="1"/>
    </xf>
    <xf numFmtId="0" fontId="32" fillId="10" borderId="0" xfId="0" applyFont="1" applyFill="1" applyAlignment="1" applyProtection="1">
      <alignment horizontal="left" vertical="center" indent="1"/>
      <protection hidden="1"/>
    </xf>
    <xf numFmtId="0" fontId="32" fillId="3" borderId="0" xfId="0" applyFont="1" applyFill="1" applyAlignment="1" applyProtection="1">
      <alignment horizontal="center" vertical="center"/>
      <protection hidden="1"/>
    </xf>
    <xf numFmtId="0" fontId="32" fillId="10" borderId="0" xfId="0" applyFont="1" applyFill="1" applyAlignment="1" applyProtection="1">
      <alignment horizontal="center" vertical="center"/>
      <protection hidden="1"/>
    </xf>
    <xf numFmtId="0" fontId="2" fillId="0" borderId="0" xfId="0" applyFont="1" applyProtection="1">
      <protection hidden="1"/>
    </xf>
    <xf numFmtId="0" fontId="2" fillId="2" borderId="0" xfId="0" applyFont="1" applyFill="1" applyAlignment="1" applyProtection="1">
      <alignment vertical="center"/>
      <protection hidden="1"/>
    </xf>
    <xf numFmtId="0" fontId="46" fillId="9" borderId="0" xfId="0" applyFont="1" applyFill="1" applyProtection="1">
      <protection hidden="1"/>
    </xf>
    <xf numFmtId="0" fontId="4" fillId="7" borderId="0" xfId="0" applyFont="1" applyFill="1" applyProtection="1">
      <protection hidden="1"/>
    </xf>
    <xf numFmtId="0" fontId="35" fillId="3" borderId="0" xfId="0" applyFont="1" applyFill="1" applyAlignment="1" applyProtection="1">
      <alignment horizontal="center" vertical="center"/>
      <protection hidden="1"/>
    </xf>
    <xf numFmtId="0" fontId="2" fillId="0" borderId="0" xfId="0" applyFont="1" applyAlignment="1" applyProtection="1">
      <alignment vertical="center"/>
      <protection hidden="1"/>
    </xf>
    <xf numFmtId="0" fontId="2" fillId="2" borderId="0" xfId="0" applyFont="1" applyFill="1" applyProtection="1">
      <protection hidden="1"/>
    </xf>
    <xf numFmtId="0" fontId="2" fillId="7" borderId="0" xfId="0" applyFont="1" applyFill="1" applyProtection="1">
      <protection hidden="1"/>
    </xf>
    <xf numFmtId="0" fontId="32" fillId="2" borderId="0" xfId="0" applyFont="1" applyFill="1" applyAlignment="1" applyProtection="1">
      <alignment horizontal="left" vertical="center" indent="1"/>
      <protection hidden="1"/>
    </xf>
    <xf numFmtId="0" fontId="18" fillId="2" borderId="0" xfId="0" applyFont="1" applyFill="1" applyAlignment="1" applyProtection="1">
      <alignment horizontal="left" indent="2"/>
      <protection hidden="1"/>
    </xf>
    <xf numFmtId="0" fontId="4" fillId="2" borderId="0" xfId="0" applyFont="1" applyFill="1" applyAlignment="1" applyProtection="1">
      <alignment horizontal="left" indent="1"/>
      <protection hidden="1"/>
    </xf>
    <xf numFmtId="0" fontId="46" fillId="9" borderId="0" xfId="0" applyFont="1" applyFill="1" applyAlignment="1" applyProtection="1">
      <alignment vertical="center"/>
      <protection hidden="1"/>
    </xf>
    <xf numFmtId="0" fontId="4" fillId="7" borderId="0" xfId="0" applyFont="1" applyFill="1" applyAlignment="1" applyProtection="1">
      <alignment vertical="center"/>
      <protection hidden="1"/>
    </xf>
    <xf numFmtId="0" fontId="32" fillId="11" borderId="0" xfId="0" applyFont="1" applyFill="1" applyAlignment="1" applyProtection="1">
      <alignment horizontal="left" vertical="center" indent="1"/>
      <protection hidden="1"/>
    </xf>
    <xf numFmtId="0" fontId="47" fillId="10" borderId="0" xfId="0" applyFont="1" applyFill="1" applyAlignment="1" applyProtection="1">
      <alignment horizontal="left" vertical="center" wrapText="1" indent="1"/>
      <protection hidden="1"/>
    </xf>
    <xf numFmtId="0" fontId="39" fillId="7" borderId="0" xfId="0" applyFont="1" applyFill="1" applyProtection="1">
      <protection hidden="1"/>
    </xf>
    <xf numFmtId="0" fontId="48" fillId="9" borderId="0" xfId="0" applyFont="1" applyFill="1" applyProtection="1">
      <protection hidden="1"/>
    </xf>
    <xf numFmtId="166" fontId="13" fillId="2" borderId="13" xfId="0" applyNumberFormat="1" applyFont="1" applyFill="1" applyBorder="1" applyAlignment="1" applyProtection="1">
      <alignment horizontal="center" vertical="center" wrapText="1"/>
      <protection hidden="1"/>
    </xf>
    <xf numFmtId="166" fontId="32" fillId="11" borderId="0" xfId="0" applyNumberFormat="1" applyFont="1" applyFill="1" applyAlignment="1" applyProtection="1">
      <alignment horizontal="left" vertical="center" indent="1"/>
      <protection hidden="1"/>
    </xf>
    <xf numFmtId="168" fontId="32" fillId="10" borderId="0" xfId="0" applyNumberFormat="1" applyFont="1" applyFill="1" applyAlignment="1" applyProtection="1">
      <alignment horizontal="left" vertical="center" wrapText="1" indent="1"/>
      <protection hidden="1"/>
    </xf>
    <xf numFmtId="166" fontId="13" fillId="2" borderId="31" xfId="0" applyNumberFormat="1" applyFont="1" applyFill="1" applyBorder="1" applyAlignment="1" applyProtection="1">
      <alignment horizontal="center" vertical="center" wrapText="1"/>
      <protection hidden="1"/>
    </xf>
    <xf numFmtId="166" fontId="32" fillId="7" borderId="0" xfId="0" applyNumberFormat="1" applyFont="1" applyFill="1" applyAlignment="1" applyProtection="1">
      <alignment horizontal="left" vertical="center" indent="1"/>
      <protection hidden="1"/>
    </xf>
    <xf numFmtId="0" fontId="32" fillId="7" borderId="0" xfId="0" applyFont="1" applyFill="1" applyAlignment="1" applyProtection="1">
      <alignment horizontal="left" vertical="center" indent="1"/>
      <protection hidden="1"/>
    </xf>
    <xf numFmtId="166" fontId="13" fillId="2" borderId="20" xfId="0" applyNumberFormat="1" applyFont="1" applyFill="1" applyBorder="1" applyAlignment="1" applyProtection="1">
      <alignment horizontal="center" vertical="center" wrapText="1"/>
      <protection hidden="1"/>
    </xf>
    <xf numFmtId="0" fontId="27" fillId="3" borderId="0" xfId="0" applyFont="1" applyFill="1" applyAlignment="1" applyProtection="1">
      <alignment horizontal="center" vertical="center"/>
      <protection hidden="1"/>
    </xf>
    <xf numFmtId="0" fontId="32" fillId="9" borderId="0" xfId="0" applyFont="1" applyFill="1" applyAlignment="1" applyProtection="1">
      <alignment horizontal="center" vertical="center"/>
      <protection hidden="1"/>
    </xf>
    <xf numFmtId="0" fontId="32" fillId="7" borderId="0" xfId="0" applyFont="1" applyFill="1" applyAlignment="1" applyProtection="1">
      <alignment horizontal="center" vertical="center" wrapText="1"/>
      <protection hidden="1"/>
    </xf>
    <xf numFmtId="0" fontId="35" fillId="9" borderId="0" xfId="0" applyFont="1" applyFill="1" applyAlignment="1" applyProtection="1">
      <alignment horizontal="left" vertical="center"/>
      <protection hidden="1"/>
    </xf>
    <xf numFmtId="0" fontId="36" fillId="2" borderId="0" xfId="0" applyFont="1" applyFill="1" applyAlignment="1" applyProtection="1">
      <alignment vertical="center"/>
      <protection hidden="1"/>
    </xf>
    <xf numFmtId="0" fontId="49" fillId="2" borderId="0" xfId="0" applyFont="1" applyFill="1" applyAlignment="1" applyProtection="1">
      <alignment horizontal="center"/>
      <protection hidden="1"/>
    </xf>
    <xf numFmtId="0" fontId="50" fillId="2" borderId="0" xfId="0" applyFont="1" applyFill="1" applyAlignment="1" applyProtection="1">
      <alignment horizontal="center" vertical="center" wrapText="1"/>
      <protection hidden="1"/>
    </xf>
    <xf numFmtId="0" fontId="19" fillId="2" borderId="0" xfId="0" applyFont="1" applyFill="1" applyAlignment="1" applyProtection="1">
      <alignment horizontal="right" vertical="center"/>
      <protection hidden="1"/>
    </xf>
    <xf numFmtId="0" fontId="19" fillId="2" borderId="0" xfId="0" applyFont="1" applyFill="1" applyAlignment="1" applyProtection="1">
      <alignment vertical="center"/>
      <protection hidden="1"/>
    </xf>
    <xf numFmtId="49" fontId="19" fillId="2" borderId="0" xfId="0" applyNumberFormat="1" applyFont="1" applyFill="1" applyAlignment="1" applyProtection="1">
      <alignment horizontal="right" vertical="center"/>
      <protection hidden="1"/>
    </xf>
    <xf numFmtId="0" fontId="52" fillId="2" borderId="0" xfId="0" applyFont="1" applyFill="1" applyProtection="1">
      <protection hidden="1"/>
    </xf>
    <xf numFmtId="0" fontId="52" fillId="2" borderId="0" xfId="0" applyFont="1" applyFill="1" applyAlignment="1" applyProtection="1">
      <alignment horizontal="left"/>
      <protection hidden="1"/>
    </xf>
    <xf numFmtId="14" fontId="19" fillId="2" borderId="0" xfId="0" applyNumberFormat="1" applyFont="1" applyFill="1" applyAlignment="1" applyProtection="1">
      <alignment horizontal="right" vertical="center"/>
      <protection hidden="1"/>
    </xf>
    <xf numFmtId="14" fontId="53" fillId="2" borderId="0" xfId="0" applyNumberFormat="1" applyFont="1" applyFill="1" applyAlignment="1" applyProtection="1">
      <alignment horizontal="right" vertical="center" indent="1"/>
      <protection hidden="1"/>
    </xf>
    <xf numFmtId="0" fontId="53" fillId="2" borderId="0" xfId="0" applyFont="1" applyFill="1" applyAlignment="1" applyProtection="1">
      <alignment horizontal="left" vertical="center" indent="1"/>
      <protection hidden="1"/>
    </xf>
    <xf numFmtId="0" fontId="54" fillId="2" borderId="0" xfId="0" applyFont="1" applyFill="1" applyAlignment="1" applyProtection="1">
      <alignment vertical="center" wrapText="1"/>
      <protection hidden="1"/>
    </xf>
    <xf numFmtId="0" fontId="56" fillId="2" borderId="0" xfId="0" applyFont="1" applyFill="1" applyAlignment="1" applyProtection="1">
      <alignment horizontal="left" vertical="center" wrapText="1" indent="1"/>
      <protection hidden="1"/>
    </xf>
    <xf numFmtId="0" fontId="56" fillId="2" borderId="35" xfId="0" applyFont="1" applyFill="1" applyBorder="1" applyAlignment="1" applyProtection="1">
      <alignment horizontal="left" vertical="center" wrapText="1" indent="1"/>
      <protection hidden="1"/>
    </xf>
    <xf numFmtId="0" fontId="57" fillId="2" borderId="3" xfId="0" applyFont="1" applyFill="1" applyBorder="1" applyAlignment="1" applyProtection="1">
      <alignment vertical="center"/>
      <protection hidden="1"/>
    </xf>
    <xf numFmtId="0" fontId="11" fillId="2" borderId="3" xfId="0" applyFont="1" applyFill="1" applyBorder="1" applyProtection="1">
      <protection hidden="1"/>
    </xf>
    <xf numFmtId="0" fontId="2" fillId="2" borderId="3" xfId="0" applyFont="1" applyFill="1" applyBorder="1" applyProtection="1">
      <protection hidden="1"/>
    </xf>
    <xf numFmtId="0" fontId="47" fillId="3" borderId="0" xfId="0" applyFont="1" applyFill="1" applyAlignment="1" applyProtection="1">
      <alignment horizontal="center" vertical="center"/>
      <protection hidden="1"/>
    </xf>
    <xf numFmtId="0" fontId="58" fillId="2" borderId="0" xfId="0" applyFont="1" applyFill="1" applyAlignment="1" applyProtection="1">
      <alignment vertical="center"/>
      <protection hidden="1"/>
    </xf>
    <xf numFmtId="0" fontId="59" fillId="2" borderId="0" xfId="0" applyFont="1" applyFill="1" applyAlignment="1" applyProtection="1">
      <alignment vertical="center"/>
      <protection hidden="1"/>
    </xf>
    <xf numFmtId="0" fontId="31" fillId="2" borderId="0" xfId="0" applyFont="1" applyFill="1" applyAlignment="1" applyProtection="1">
      <alignment horizontal="justify" vertical="top" wrapText="1"/>
      <protection hidden="1"/>
    </xf>
    <xf numFmtId="0" fontId="35" fillId="9" borderId="0" xfId="0" applyFont="1" applyFill="1" applyAlignment="1" applyProtection="1">
      <alignment horizontal="left" vertical="center" wrapText="1" indent="1"/>
      <protection hidden="1"/>
    </xf>
    <xf numFmtId="0" fontId="35" fillId="7" borderId="0" xfId="0" applyFont="1" applyFill="1" applyAlignment="1" applyProtection="1">
      <alignment horizontal="center" vertical="center" wrapText="1"/>
      <protection hidden="1"/>
    </xf>
    <xf numFmtId="0" fontId="2" fillId="0" borderId="0" xfId="0" applyFont="1" applyAlignment="1" applyProtection="1">
      <alignment wrapText="1"/>
      <protection hidden="1"/>
    </xf>
    <xf numFmtId="0" fontId="42" fillId="2" borderId="0" xfId="0" applyFont="1" applyFill="1" applyAlignment="1" applyProtection="1">
      <alignment horizontal="center" vertical="top" wrapText="1"/>
      <protection hidden="1"/>
    </xf>
    <xf numFmtId="0" fontId="60" fillId="2" borderId="2" xfId="0" applyFont="1" applyFill="1" applyBorder="1" applyAlignment="1" applyProtection="1">
      <alignment horizontal="left" vertical="top" wrapText="1" indent="1"/>
      <protection hidden="1"/>
    </xf>
    <xf numFmtId="0" fontId="60" fillId="2" borderId="3" xfId="0" applyFont="1" applyFill="1" applyBorder="1" applyAlignment="1" applyProtection="1">
      <alignment horizontal="center" vertical="top" wrapText="1"/>
      <protection hidden="1"/>
    </xf>
    <xf numFmtId="0" fontId="60" fillId="2" borderId="36" xfId="0" applyFont="1" applyFill="1" applyBorder="1" applyAlignment="1" applyProtection="1">
      <alignment horizontal="center" vertical="top" wrapText="1"/>
      <protection hidden="1"/>
    </xf>
    <xf numFmtId="0" fontId="13" fillId="2" borderId="16" xfId="0" applyFont="1" applyFill="1" applyBorder="1" applyAlignment="1" applyProtection="1">
      <alignment horizontal="left" vertical="top" indent="1"/>
      <protection hidden="1"/>
    </xf>
    <xf numFmtId="0" fontId="60" fillId="2" borderId="16" xfId="0" applyFont="1" applyFill="1" applyBorder="1" applyAlignment="1" applyProtection="1">
      <alignment horizontal="left" vertical="top" wrapText="1" indent="1"/>
      <protection hidden="1"/>
    </xf>
    <xf numFmtId="0" fontId="60" fillId="2" borderId="0" xfId="0" applyFont="1" applyFill="1" applyAlignment="1" applyProtection="1">
      <alignment horizontal="center" vertical="top" wrapText="1"/>
      <protection hidden="1"/>
    </xf>
    <xf numFmtId="0" fontId="60" fillId="2" borderId="42" xfId="0" applyFont="1" applyFill="1" applyBorder="1" applyAlignment="1" applyProtection="1">
      <alignment horizontal="center" vertical="top" wrapText="1"/>
      <protection hidden="1"/>
    </xf>
    <xf numFmtId="0" fontId="60" fillId="2" borderId="43" xfId="0" applyFont="1" applyFill="1" applyBorder="1" applyAlignment="1" applyProtection="1">
      <alignment horizontal="left" vertical="top" wrapText="1" indent="1"/>
      <protection hidden="1"/>
    </xf>
    <xf numFmtId="0" fontId="60" fillId="2" borderId="44" xfId="0" applyFont="1" applyFill="1" applyBorder="1" applyAlignment="1" applyProtection="1">
      <alignment horizontal="center" vertical="top" wrapText="1"/>
      <protection hidden="1"/>
    </xf>
    <xf numFmtId="0" fontId="60" fillId="2" borderId="45" xfId="0" applyFont="1" applyFill="1" applyBorder="1" applyAlignment="1" applyProtection="1">
      <alignment horizontal="center" vertical="top" wrapText="1"/>
      <protection hidden="1"/>
    </xf>
    <xf numFmtId="0" fontId="42" fillId="2" borderId="43" xfId="0" applyFont="1" applyFill="1" applyBorder="1" applyAlignment="1" applyProtection="1">
      <alignment horizontal="center" vertical="top" wrapText="1"/>
      <protection hidden="1"/>
    </xf>
    <xf numFmtId="0" fontId="42" fillId="2" borderId="44" xfId="0" applyFont="1" applyFill="1" applyBorder="1" applyAlignment="1" applyProtection="1">
      <alignment horizontal="center" vertical="top" wrapText="1"/>
      <protection hidden="1"/>
    </xf>
    <xf numFmtId="0" fontId="42" fillId="2" borderId="45" xfId="0" applyFont="1" applyFill="1" applyBorder="1" applyAlignment="1" applyProtection="1">
      <alignment horizontal="center" vertical="top" wrapText="1"/>
      <protection hidden="1"/>
    </xf>
    <xf numFmtId="0" fontId="42" fillId="2" borderId="16" xfId="0" applyFont="1" applyFill="1" applyBorder="1" applyAlignment="1" applyProtection="1">
      <alignment horizontal="center" vertical="top" wrapText="1"/>
      <protection hidden="1"/>
    </xf>
    <xf numFmtId="0" fontId="42" fillId="2" borderId="42" xfId="0" applyFont="1" applyFill="1" applyBorder="1" applyAlignment="1" applyProtection="1">
      <alignment horizontal="center" vertical="top" wrapText="1"/>
      <protection hidden="1"/>
    </xf>
    <xf numFmtId="0" fontId="42" fillId="2" borderId="46" xfId="0" applyFont="1" applyFill="1" applyBorder="1" applyAlignment="1" applyProtection="1">
      <alignment horizontal="center" vertical="top" wrapText="1"/>
      <protection hidden="1"/>
    </xf>
    <xf numFmtId="0" fontId="42" fillId="2" borderId="35" xfId="0" applyFont="1" applyFill="1" applyBorder="1" applyAlignment="1" applyProtection="1">
      <alignment horizontal="center" vertical="top" wrapText="1"/>
      <protection hidden="1"/>
    </xf>
    <xf numFmtId="0" fontId="42" fillId="2" borderId="47" xfId="0" applyFont="1" applyFill="1" applyBorder="1" applyAlignment="1" applyProtection="1">
      <alignment horizontal="center" vertical="top" wrapText="1"/>
      <protection hidden="1"/>
    </xf>
    <xf numFmtId="0" fontId="47" fillId="10" borderId="0" xfId="0" applyFont="1" applyFill="1" applyAlignment="1" applyProtection="1">
      <alignment horizontal="center" vertical="center" wrapText="1"/>
      <protection hidden="1"/>
    </xf>
    <xf numFmtId="0" fontId="37" fillId="2" borderId="0" xfId="0" applyFont="1" applyFill="1" applyAlignment="1" applyProtection="1">
      <alignment vertical="center"/>
      <protection hidden="1"/>
    </xf>
    <xf numFmtId="0" fontId="31" fillId="2" borderId="0" xfId="0" applyFont="1" applyFill="1" applyAlignment="1" applyProtection="1">
      <alignment horizontal="left" vertical="center" wrapText="1"/>
      <protection hidden="1"/>
    </xf>
    <xf numFmtId="0" fontId="62" fillId="2" borderId="0" xfId="0" applyFont="1" applyFill="1" applyAlignment="1" applyProtection="1">
      <alignment horizontal="left" vertical="center"/>
      <protection hidden="1"/>
    </xf>
    <xf numFmtId="0" fontId="18" fillId="14" borderId="10" xfId="0" applyFont="1" applyFill="1" applyBorder="1" applyAlignment="1" applyProtection="1">
      <alignment horizontal="center" vertical="center"/>
      <protection hidden="1"/>
    </xf>
    <xf numFmtId="0" fontId="56" fillId="2" borderId="0" xfId="0" applyFont="1" applyFill="1" applyAlignment="1" applyProtection="1">
      <alignment horizontal="left" vertical="top" indent="1"/>
      <protection hidden="1"/>
    </xf>
    <xf numFmtId="0" fontId="13" fillId="14" borderId="1" xfId="0" applyFont="1" applyFill="1" applyBorder="1" applyAlignment="1" applyProtection="1">
      <alignment horizontal="left" vertical="center" indent="1"/>
      <protection locked="0"/>
    </xf>
    <xf numFmtId="0" fontId="58" fillId="2" borderId="0" xfId="0" applyFont="1" applyFill="1" applyAlignment="1" applyProtection="1">
      <alignment horizontal="left" vertical="top" wrapText="1"/>
      <protection hidden="1"/>
    </xf>
    <xf numFmtId="0" fontId="63" fillId="2" borderId="0" xfId="0" applyFont="1" applyFill="1" applyProtection="1">
      <protection hidden="1"/>
    </xf>
    <xf numFmtId="0" fontId="47" fillId="9" borderId="0" xfId="0" applyFont="1" applyFill="1" applyAlignment="1" applyProtection="1">
      <alignment horizontal="left" vertical="center" indent="1"/>
      <protection hidden="1"/>
    </xf>
    <xf numFmtId="0" fontId="27" fillId="9" borderId="0" xfId="0" applyFont="1" applyFill="1" applyAlignment="1" applyProtection="1">
      <alignment horizontal="left" vertical="center" indent="1"/>
      <protection hidden="1"/>
    </xf>
    <xf numFmtId="0" fontId="27" fillId="7" borderId="0" xfId="0" applyFont="1" applyFill="1" applyAlignment="1" applyProtection="1">
      <alignment horizontal="center" vertical="center"/>
      <protection hidden="1"/>
    </xf>
    <xf numFmtId="0" fontId="41" fillId="2" borderId="0" xfId="0" applyFont="1" applyFill="1" applyProtection="1">
      <protection hidden="1"/>
    </xf>
    <xf numFmtId="0" fontId="63" fillId="0" borderId="0" xfId="0" applyFont="1" applyProtection="1">
      <protection hidden="1"/>
    </xf>
    <xf numFmtId="0" fontId="64" fillId="8" borderId="0" xfId="0" applyFont="1" applyFill="1" applyAlignment="1">
      <alignment horizontal="left" wrapText="1" indent="1"/>
    </xf>
    <xf numFmtId="0" fontId="64" fillId="13" borderId="0" xfId="0" applyFont="1" applyFill="1" applyAlignment="1">
      <alignment horizontal="left" vertical="top" indent="1"/>
    </xf>
    <xf numFmtId="0" fontId="64" fillId="13" borderId="0" xfId="0" applyFont="1" applyFill="1" applyAlignment="1">
      <alignment horizontal="left" vertical="top" wrapText="1" indent="1"/>
    </xf>
    <xf numFmtId="0" fontId="64" fillId="13" borderId="0" xfId="0" applyFont="1" applyFill="1" applyAlignment="1">
      <alignment horizontal="left" vertical="center" wrapText="1" indent="1"/>
    </xf>
    <xf numFmtId="0" fontId="64" fillId="7" borderId="0" xfId="0" applyFont="1" applyFill="1" applyAlignment="1">
      <alignment horizontal="left" wrapText="1" indent="1"/>
    </xf>
    <xf numFmtId="0" fontId="1" fillId="0" borderId="0" xfId="0" applyFont="1" applyProtection="1">
      <protection hidden="1"/>
    </xf>
    <xf numFmtId="0" fontId="1" fillId="2" borderId="0" xfId="0" applyFont="1" applyFill="1" applyAlignment="1" applyProtection="1">
      <alignment vertical="center"/>
      <protection hidden="1"/>
    </xf>
    <xf numFmtId="0" fontId="1" fillId="2" borderId="0" xfId="0" applyFont="1" applyFill="1" applyProtection="1">
      <protection hidden="1"/>
    </xf>
    <xf numFmtId="0" fontId="1" fillId="0" borderId="0" xfId="0" applyFont="1" applyAlignment="1" applyProtection="1">
      <alignment vertical="center"/>
      <protection hidden="1"/>
    </xf>
    <xf numFmtId="164" fontId="31" fillId="14" borderId="1" xfId="0" applyNumberFormat="1"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4" fontId="13" fillId="14" borderId="1" xfId="0" applyNumberFormat="1" applyFont="1" applyFill="1" applyBorder="1" applyAlignment="1" applyProtection="1">
      <alignment horizontal="center" vertical="center"/>
      <protection locked="0"/>
    </xf>
    <xf numFmtId="3" fontId="13" fillId="14" borderId="1" xfId="0" applyNumberFormat="1" applyFont="1" applyFill="1" applyBorder="1" applyAlignment="1" applyProtection="1">
      <alignment horizontal="center" vertical="center"/>
      <protection locked="0"/>
    </xf>
    <xf numFmtId="167" fontId="13" fillId="14" borderId="1" xfId="2" applyNumberFormat="1" applyFont="1" applyFill="1" applyBorder="1" applyAlignment="1" applyProtection="1">
      <alignment horizontal="center" vertical="center"/>
      <protection locked="0"/>
    </xf>
    <xf numFmtId="0" fontId="13" fillId="14" borderId="1" xfId="0" applyFont="1" applyFill="1" applyBorder="1" applyAlignment="1" applyProtection="1">
      <alignment horizontal="center" vertical="center"/>
      <protection locked="0"/>
    </xf>
    <xf numFmtId="14" fontId="13" fillId="14" borderId="1" xfId="0" applyNumberFormat="1" applyFont="1" applyFill="1" applyBorder="1" applyAlignment="1" applyProtection="1">
      <alignment horizontal="center" vertical="center"/>
      <protection locked="0"/>
    </xf>
    <xf numFmtId="0" fontId="1" fillId="2" borderId="0" xfId="0" applyFont="1" applyFill="1" applyAlignment="1" applyProtection="1">
      <alignment wrapText="1"/>
      <protection hidden="1"/>
    </xf>
    <xf numFmtId="0" fontId="35" fillId="9" borderId="0" xfId="0" applyFont="1" applyFill="1" applyAlignment="1" applyProtection="1">
      <alignment horizontal="left" vertical="center" wrapText="1"/>
      <protection hidden="1"/>
    </xf>
    <xf numFmtId="0" fontId="4" fillId="2" borderId="0" xfId="0" applyFont="1" applyFill="1" applyAlignment="1" applyProtection="1">
      <alignment wrapText="1"/>
      <protection hidden="1"/>
    </xf>
    <xf numFmtId="0" fontId="35" fillId="3" borderId="0" xfId="0" applyFont="1" applyFill="1" applyAlignment="1" applyProtection="1">
      <alignment horizontal="center" vertical="center" wrapText="1"/>
      <protection hidden="1"/>
    </xf>
    <xf numFmtId="0" fontId="1" fillId="0" borderId="0" xfId="0" applyFont="1" applyAlignment="1" applyProtection="1">
      <alignment wrapText="1"/>
      <protection hidden="1"/>
    </xf>
    <xf numFmtId="0" fontId="8" fillId="10" borderId="1" xfId="0" applyFont="1" applyFill="1" applyBorder="1" applyAlignment="1">
      <alignment vertical="top" wrapText="1"/>
    </xf>
    <xf numFmtId="0" fontId="7" fillId="10" borderId="1" xfId="0" applyFont="1" applyFill="1" applyBorder="1" applyAlignment="1">
      <alignment vertical="top" wrapText="1"/>
    </xf>
    <xf numFmtId="0" fontId="13" fillId="2" borderId="0" xfId="0" applyFont="1" applyFill="1"/>
    <xf numFmtId="0" fontId="13" fillId="2" borderId="0" xfId="0" applyFont="1" applyFill="1" applyAlignment="1">
      <alignment horizontal="right"/>
    </xf>
    <xf numFmtId="0" fontId="71" fillId="2" borderId="0" xfId="0" applyFont="1" applyFill="1"/>
    <xf numFmtId="0" fontId="13" fillId="2" borderId="0" xfId="0" applyFont="1" applyFill="1" applyAlignment="1">
      <alignment vertical="center"/>
    </xf>
    <xf numFmtId="0" fontId="13" fillId="2" borderId="0" xfId="0" applyFont="1" applyFill="1" applyAlignment="1">
      <alignment horizontal="right" vertical="center"/>
    </xf>
    <xf numFmtId="0" fontId="71" fillId="2" borderId="0" xfId="0" applyFont="1" applyFill="1" applyAlignment="1">
      <alignment vertical="center"/>
    </xf>
    <xf numFmtId="0" fontId="13" fillId="2" borderId="0" xfId="0" applyFont="1" applyFill="1" applyAlignment="1">
      <alignment horizontal="center"/>
    </xf>
    <xf numFmtId="0" fontId="3" fillId="2" borderId="0" xfId="0" applyFont="1" applyFill="1"/>
    <xf numFmtId="0" fontId="66" fillId="11" borderId="1" xfId="0" applyFont="1" applyFill="1" applyBorder="1" applyAlignment="1">
      <alignment horizontal="center" vertical="center"/>
    </xf>
    <xf numFmtId="0" fontId="10" fillId="2" borderId="0" xfId="0" applyFont="1" applyFill="1" applyAlignment="1">
      <alignment vertical="center" wrapText="1"/>
    </xf>
    <xf numFmtId="0" fontId="18"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72" fillId="2" borderId="1" xfId="0" applyFont="1" applyFill="1" applyBorder="1" applyAlignment="1">
      <alignment horizontal="center" vertical="center" wrapText="1"/>
    </xf>
    <xf numFmtId="0" fontId="10" fillId="2" borderId="0" xfId="0" applyFont="1" applyFill="1" applyAlignment="1">
      <alignment horizontal="right" vertical="center" wrapText="1"/>
    </xf>
    <xf numFmtId="0" fontId="70" fillId="2" borderId="0" xfId="0" applyFont="1" applyFill="1" applyAlignment="1">
      <alignment vertical="center" wrapText="1"/>
    </xf>
    <xf numFmtId="0" fontId="10" fillId="2" borderId="0" xfId="0" applyFont="1" applyFill="1" applyAlignment="1">
      <alignment vertical="center"/>
    </xf>
    <xf numFmtId="0" fontId="24" fillId="2" borderId="1" xfId="0" applyFont="1" applyFill="1" applyBorder="1" applyAlignment="1">
      <alignment horizontal="center" vertical="center"/>
    </xf>
    <xf numFmtId="0" fontId="24" fillId="2" borderId="1" xfId="0" applyFont="1" applyFill="1" applyBorder="1" applyAlignment="1">
      <alignment horizontal="center" vertical="center" wrapText="1"/>
    </xf>
    <xf numFmtId="1" fontId="24" fillId="2" borderId="1" xfId="2" applyNumberFormat="1" applyFont="1" applyFill="1" applyBorder="1" applyAlignment="1" applyProtection="1">
      <alignment horizontal="center" vertical="center"/>
    </xf>
    <xf numFmtId="0" fontId="77" fillId="2" borderId="1" xfId="0" applyFont="1" applyFill="1" applyBorder="1" applyAlignment="1">
      <alignment horizontal="center" vertical="center"/>
    </xf>
    <xf numFmtId="0" fontId="10" fillId="2" borderId="0" xfId="0" applyFont="1" applyFill="1" applyAlignment="1">
      <alignment horizontal="right" vertical="center"/>
    </xf>
    <xf numFmtId="0" fontId="70" fillId="2" borderId="0" xfId="0" applyFont="1" applyFill="1" applyAlignment="1">
      <alignment vertical="center"/>
    </xf>
    <xf numFmtId="1" fontId="13" fillId="2" borderId="1" xfId="0" applyNumberFormat="1" applyFont="1" applyFill="1" applyBorder="1" applyAlignment="1">
      <alignment horizontal="center" vertical="center"/>
    </xf>
    <xf numFmtId="166" fontId="13" fillId="2" borderId="1" xfId="0" applyNumberFormat="1" applyFont="1" applyFill="1" applyBorder="1" applyAlignment="1">
      <alignment horizontal="center" vertical="center"/>
    </xf>
    <xf numFmtId="2" fontId="13" fillId="2" borderId="1" xfId="0" applyNumberFormat="1" applyFont="1" applyFill="1" applyBorder="1" applyAlignment="1">
      <alignment horizontal="center" vertical="center"/>
    </xf>
    <xf numFmtId="4" fontId="13" fillId="2" borderId="1" xfId="0" applyNumberFormat="1" applyFont="1" applyFill="1" applyBorder="1" applyAlignment="1">
      <alignment horizontal="center" vertical="center"/>
    </xf>
    <xf numFmtId="9" fontId="13" fillId="2" borderId="1" xfId="2" applyFont="1" applyFill="1" applyBorder="1" applyAlignment="1" applyProtection="1">
      <alignment horizontal="center" vertical="center"/>
    </xf>
    <xf numFmtId="3" fontId="13" fillId="2" borderId="1" xfId="0" applyNumberFormat="1" applyFont="1" applyFill="1" applyBorder="1" applyAlignment="1">
      <alignment horizontal="center" vertical="center"/>
    </xf>
    <xf numFmtId="2" fontId="13" fillId="2" borderId="1" xfId="2" applyNumberFormat="1" applyFont="1" applyFill="1" applyBorder="1" applyAlignment="1" applyProtection="1">
      <alignment horizontal="center" vertical="center"/>
    </xf>
    <xf numFmtId="164" fontId="13" fillId="2" borderId="1" xfId="0" applyNumberFormat="1" applyFont="1" applyFill="1" applyBorder="1" applyAlignment="1">
      <alignment horizontal="center" vertical="center"/>
    </xf>
    <xf numFmtId="0" fontId="71" fillId="2" borderId="1" xfId="0" applyFont="1" applyFill="1" applyBorder="1" applyAlignment="1">
      <alignment horizontal="center" vertical="center"/>
    </xf>
    <xf numFmtId="1" fontId="71" fillId="2" borderId="1" xfId="0" applyNumberFormat="1" applyFont="1" applyFill="1" applyBorder="1" applyAlignment="1">
      <alignment horizontal="center" vertical="center"/>
    </xf>
    <xf numFmtId="2" fontId="71" fillId="2" borderId="1" xfId="0" applyNumberFormat="1" applyFont="1" applyFill="1" applyBorder="1" applyAlignment="1">
      <alignment horizontal="center" vertical="center"/>
    </xf>
    <xf numFmtId="0" fontId="70" fillId="2" borderId="0" xfId="0" applyFont="1" applyFill="1" applyAlignment="1">
      <alignment horizontal="center"/>
    </xf>
    <xf numFmtId="0" fontId="71" fillId="2" borderId="0" xfId="0" applyFont="1" applyFill="1" applyAlignment="1">
      <alignment horizontal="center"/>
    </xf>
    <xf numFmtId="0" fontId="75" fillId="2" borderId="1" xfId="0" applyFont="1" applyFill="1" applyBorder="1" applyAlignment="1">
      <alignment horizontal="center" wrapText="1"/>
    </xf>
    <xf numFmtId="0" fontId="70" fillId="2" borderId="0" xfId="0" applyFont="1" applyFill="1" applyAlignment="1">
      <alignment horizontal="right" vertical="center"/>
    </xf>
    <xf numFmtId="0" fontId="70" fillId="2" borderId="0" xfId="0" applyFont="1" applyFill="1" applyAlignment="1">
      <alignment horizontal="center" vertical="center"/>
    </xf>
    <xf numFmtId="0" fontId="71" fillId="2" borderId="0" xfId="0" applyFont="1" applyFill="1" applyAlignment="1">
      <alignment horizontal="right" vertical="center"/>
    </xf>
    <xf numFmtId="0" fontId="71" fillId="2" borderId="0" xfId="0" applyFont="1" applyFill="1" applyAlignment="1">
      <alignment horizontal="center" vertical="center"/>
    </xf>
    <xf numFmtId="166" fontId="71" fillId="2" borderId="1" xfId="0" applyNumberFormat="1" applyFont="1" applyFill="1" applyBorder="1" applyAlignment="1">
      <alignment vertical="center"/>
    </xf>
    <xf numFmtId="0" fontId="71" fillId="0" borderId="0" xfId="0" applyFont="1" applyAlignment="1">
      <alignment vertical="center"/>
    </xf>
    <xf numFmtId="0" fontId="75" fillId="2" borderId="4" xfId="0" applyFont="1" applyFill="1" applyBorder="1" applyAlignment="1">
      <alignment horizontal="left" vertical="center" indent="1"/>
    </xf>
    <xf numFmtId="0" fontId="13" fillId="2" borderId="8" xfId="0" applyFont="1" applyFill="1" applyBorder="1" applyAlignment="1">
      <alignment vertical="center"/>
    </xf>
    <xf numFmtId="0" fontId="71" fillId="2" borderId="8" xfId="0" applyFont="1" applyFill="1" applyBorder="1" applyAlignment="1">
      <alignment vertical="center"/>
    </xf>
    <xf numFmtId="0" fontId="71" fillId="2" borderId="9" xfId="0" applyFont="1" applyFill="1" applyBorder="1" applyAlignment="1">
      <alignment vertical="center"/>
    </xf>
    <xf numFmtId="166" fontId="71" fillId="2" borderId="1" xfId="0" applyNumberFormat="1" applyFont="1" applyFill="1" applyBorder="1" applyAlignment="1">
      <alignment horizontal="center" vertical="center"/>
    </xf>
    <xf numFmtId="166" fontId="75" fillId="2" borderId="1" xfId="0" applyNumberFormat="1" applyFont="1" applyFill="1" applyBorder="1" applyAlignment="1">
      <alignment horizontal="center" vertical="center"/>
    </xf>
    <xf numFmtId="166" fontId="75" fillId="0" borderId="1" xfId="0" applyNumberFormat="1" applyFont="1" applyBorder="1" applyAlignment="1">
      <alignment horizontal="center" vertical="center"/>
    </xf>
    <xf numFmtId="0" fontId="75" fillId="2" borderId="0" xfId="0" applyFont="1" applyFill="1" applyAlignment="1">
      <alignment horizontal="center"/>
    </xf>
    <xf numFmtId="0" fontId="75" fillId="2" borderId="4" xfId="0" applyFont="1" applyFill="1" applyBorder="1" applyAlignment="1">
      <alignment horizontal="left" indent="1"/>
    </xf>
    <xf numFmtId="165" fontId="71" fillId="2" borderId="9" xfId="0" applyNumberFormat="1" applyFont="1" applyFill="1" applyBorder="1"/>
    <xf numFmtId="0" fontId="76" fillId="2" borderId="0" xfId="0" applyFont="1" applyFill="1"/>
    <xf numFmtId="0" fontId="75" fillId="2" borderId="0" xfId="0" applyFont="1" applyFill="1" applyAlignment="1">
      <alignment vertical="center"/>
    </xf>
    <xf numFmtId="0" fontId="71" fillId="2" borderId="2" xfId="0" applyFont="1" applyFill="1" applyBorder="1" applyAlignment="1">
      <alignment vertical="center"/>
    </xf>
    <xf numFmtId="0" fontId="71" fillId="2" borderId="3" xfId="0" applyFont="1" applyFill="1" applyBorder="1" applyAlignment="1">
      <alignment vertical="center"/>
    </xf>
    <xf numFmtId="0" fontId="75" fillId="2" borderId="36" xfId="0" applyFont="1" applyFill="1" applyBorder="1" applyAlignment="1">
      <alignment horizontal="right" indent="1"/>
    </xf>
    <xf numFmtId="9" fontId="71" fillId="2" borderId="1" xfId="2" applyFont="1" applyFill="1" applyBorder="1" applyProtection="1"/>
    <xf numFmtId="0" fontId="71" fillId="2" borderId="4" xfId="0" applyFont="1" applyFill="1" applyBorder="1" applyAlignment="1">
      <alignment vertical="center"/>
    </xf>
    <xf numFmtId="0" fontId="75" fillId="2" borderId="9" xfId="0" applyFont="1" applyFill="1" applyBorder="1" applyAlignment="1">
      <alignment horizontal="right" indent="1"/>
    </xf>
    <xf numFmtId="0" fontId="71" fillId="2" borderId="46" xfId="0" applyFont="1" applyFill="1" applyBorder="1" applyAlignment="1">
      <alignment vertical="center"/>
    </xf>
    <xf numFmtId="0" fontId="71" fillId="2" borderId="35" xfId="0" applyFont="1" applyFill="1" applyBorder="1" applyAlignment="1">
      <alignment vertical="center"/>
    </xf>
    <xf numFmtId="0" fontId="75" fillId="2" borderId="47" xfId="0" applyFont="1" applyFill="1" applyBorder="1" applyAlignment="1">
      <alignment horizontal="right" indent="1"/>
    </xf>
    <xf numFmtId="0" fontId="71" fillId="2" borderId="8" xfId="0" applyFont="1" applyFill="1" applyBorder="1"/>
    <xf numFmtId="0" fontId="71" fillId="2" borderId="9" xfId="0" applyFont="1" applyFill="1" applyBorder="1"/>
    <xf numFmtId="3" fontId="71" fillId="2" borderId="1" xfId="0" applyNumberFormat="1" applyFont="1" applyFill="1" applyBorder="1"/>
    <xf numFmtId="0" fontId="13" fillId="2" borderId="24" xfId="0" applyFont="1" applyFill="1" applyBorder="1" applyAlignment="1" applyProtection="1">
      <alignment horizontal="left" vertical="center" wrapText="1" indent="1"/>
      <protection hidden="1"/>
    </xf>
    <xf numFmtId="0" fontId="13" fillId="2" borderId="32" xfId="0" applyFont="1" applyFill="1" applyBorder="1" applyAlignment="1" applyProtection="1">
      <alignment horizontal="left" vertical="center" wrapText="1" indent="1"/>
      <protection hidden="1"/>
    </xf>
    <xf numFmtId="0" fontId="30" fillId="2" borderId="25" xfId="1" applyFont="1" applyFill="1" applyBorder="1" applyAlignment="1" applyProtection="1">
      <alignment horizontal="left" vertical="center" indent="1"/>
      <protection hidden="1"/>
    </xf>
    <xf numFmtId="0" fontId="30" fillId="2" borderId="26" xfId="1" applyFont="1" applyFill="1" applyBorder="1" applyAlignment="1" applyProtection="1">
      <alignment horizontal="left" vertical="center" indent="1"/>
      <protection hidden="1"/>
    </xf>
    <xf numFmtId="0" fontId="19" fillId="2" borderId="26" xfId="0" applyFont="1" applyFill="1" applyBorder="1" applyAlignment="1" applyProtection="1">
      <alignment horizontal="left" vertical="center" wrapText="1"/>
      <protection hidden="1"/>
    </xf>
    <xf numFmtId="0" fontId="19" fillId="2" borderId="27" xfId="0" applyFont="1" applyFill="1" applyBorder="1" applyAlignment="1" applyProtection="1">
      <alignment horizontal="left" vertical="center" wrapText="1"/>
      <protection hidden="1"/>
    </xf>
    <xf numFmtId="0" fontId="30" fillId="6" borderId="28" xfId="1" applyFont="1" applyFill="1" applyBorder="1" applyAlignment="1" applyProtection="1">
      <alignment horizontal="left" vertical="center" indent="1"/>
      <protection hidden="1"/>
    </xf>
    <xf numFmtId="0" fontId="30" fillId="6" borderId="29" xfId="1" applyFont="1" applyFill="1" applyBorder="1" applyAlignment="1" applyProtection="1">
      <alignment horizontal="left" vertical="center" indent="1"/>
      <protection hidden="1"/>
    </xf>
    <xf numFmtId="0" fontId="19" fillId="6" borderId="29" xfId="0" applyFont="1" applyFill="1" applyBorder="1" applyAlignment="1" applyProtection="1">
      <alignment horizontal="left" vertical="center" wrapText="1"/>
      <protection hidden="1"/>
    </xf>
    <xf numFmtId="0" fontId="19" fillId="6" borderId="30" xfId="0" applyFont="1" applyFill="1" applyBorder="1" applyAlignment="1" applyProtection="1">
      <alignment horizontal="left" vertical="center" wrapText="1"/>
      <protection hidden="1"/>
    </xf>
    <xf numFmtId="0" fontId="13" fillId="12" borderId="4" xfId="0" applyFont="1" applyFill="1" applyBorder="1" applyAlignment="1" applyProtection="1">
      <alignment horizontal="left" vertical="center" indent="1"/>
      <protection hidden="1"/>
    </xf>
    <xf numFmtId="0" fontId="13" fillId="12" borderId="8" xfId="0" applyFont="1" applyFill="1" applyBorder="1" applyAlignment="1" applyProtection="1">
      <alignment horizontal="left" vertical="center" indent="1"/>
      <protection hidden="1"/>
    </xf>
    <xf numFmtId="0" fontId="13" fillId="12" borderId="9" xfId="0" applyFont="1" applyFill="1" applyBorder="1" applyAlignment="1" applyProtection="1">
      <alignment horizontal="left" vertical="center" indent="1"/>
      <protection hidden="1"/>
    </xf>
    <xf numFmtId="0" fontId="13" fillId="2" borderId="14" xfId="0" applyFont="1" applyFill="1" applyBorder="1" applyAlignment="1" applyProtection="1">
      <alignment horizontal="left" vertical="center" wrapText="1" indent="1"/>
      <protection hidden="1"/>
    </xf>
    <xf numFmtId="0" fontId="13" fillId="2" borderId="15" xfId="0" applyFont="1" applyFill="1" applyBorder="1" applyAlignment="1" applyProtection="1">
      <alignment horizontal="left" vertical="center" wrapText="1" indent="1"/>
      <protection hidden="1"/>
    </xf>
    <xf numFmtId="0" fontId="19" fillId="2" borderId="40" xfId="0" applyFont="1" applyFill="1" applyBorder="1" applyAlignment="1" applyProtection="1">
      <alignment horizontal="left" vertical="center" wrapText="1"/>
      <protection hidden="1"/>
    </xf>
    <xf numFmtId="0" fontId="19" fillId="2" borderId="19" xfId="0" applyFont="1" applyFill="1" applyBorder="1" applyAlignment="1" applyProtection="1">
      <alignment horizontal="left" vertical="center" wrapText="1"/>
      <protection hidden="1"/>
    </xf>
    <xf numFmtId="0" fontId="30" fillId="2" borderId="51" xfId="1" applyFont="1" applyFill="1" applyBorder="1" applyAlignment="1" applyProtection="1">
      <alignment horizontal="left" vertical="center" indent="1"/>
      <protection hidden="1"/>
    </xf>
    <xf numFmtId="0" fontId="30" fillId="2" borderId="40" xfId="1" applyFont="1" applyFill="1" applyBorder="1" applyAlignment="1" applyProtection="1">
      <alignment horizontal="left" vertical="center" indent="1"/>
      <protection hidden="1"/>
    </xf>
    <xf numFmtId="0" fontId="13" fillId="2" borderId="21" xfId="0" applyFont="1" applyFill="1" applyBorder="1" applyAlignment="1" applyProtection="1">
      <alignment horizontal="left" vertical="center" wrapText="1" indent="1"/>
      <protection hidden="1"/>
    </xf>
    <xf numFmtId="0" fontId="13" fillId="2" borderId="22" xfId="0" applyFont="1" applyFill="1" applyBorder="1" applyAlignment="1" applyProtection="1">
      <alignment horizontal="left" vertical="center" wrapText="1" indent="1"/>
      <protection hidden="1"/>
    </xf>
    <xf numFmtId="0" fontId="19" fillId="2" borderId="0" xfId="0" applyFont="1" applyFill="1" applyAlignment="1" applyProtection="1">
      <alignment horizontal="left" vertical="top" wrapText="1"/>
      <protection hidden="1"/>
    </xf>
    <xf numFmtId="0" fontId="31" fillId="2" borderId="0" xfId="0" applyFont="1" applyFill="1" applyAlignment="1" applyProtection="1">
      <alignment horizontal="left" vertical="center" wrapText="1"/>
      <protection hidden="1"/>
    </xf>
    <xf numFmtId="0" fontId="58" fillId="2" borderId="0" xfId="0" applyFont="1" applyFill="1" applyAlignment="1" applyProtection="1">
      <alignment horizontal="left" vertical="center" wrapText="1"/>
      <protection hidden="1"/>
    </xf>
    <xf numFmtId="0" fontId="13" fillId="0" borderId="41" xfId="0" applyFont="1" applyBorder="1" applyAlignment="1" applyProtection="1">
      <alignment horizontal="left" vertical="center" wrapText="1" indent="1"/>
      <protection hidden="1"/>
    </xf>
    <xf numFmtId="0" fontId="13" fillId="0" borderId="21" xfId="0" applyFont="1" applyBorder="1" applyAlignment="1" applyProtection="1">
      <alignment horizontal="left" vertical="center" wrapText="1" indent="1"/>
      <protection hidden="1"/>
    </xf>
    <xf numFmtId="0" fontId="13" fillId="0" borderId="22" xfId="0" applyFont="1" applyBorder="1" applyAlignment="1" applyProtection="1">
      <alignment horizontal="left" vertical="center" wrapText="1" indent="1"/>
      <protection hidden="1"/>
    </xf>
    <xf numFmtId="0" fontId="19" fillId="2" borderId="3" xfId="0" applyFont="1" applyFill="1" applyBorder="1" applyAlignment="1" applyProtection="1">
      <alignment horizontal="left" vertical="center" wrapText="1"/>
      <protection hidden="1"/>
    </xf>
    <xf numFmtId="0" fontId="19" fillId="2" borderId="0" xfId="0" applyFont="1" applyFill="1" applyAlignment="1" applyProtection="1">
      <alignment horizontal="left" vertical="center" wrapText="1"/>
      <protection hidden="1"/>
    </xf>
    <xf numFmtId="0" fontId="31" fillId="2" borderId="0" xfId="0" applyFont="1" applyFill="1" applyAlignment="1" applyProtection="1">
      <alignment horizontal="left" vertical="top" wrapText="1"/>
      <protection hidden="1"/>
    </xf>
    <xf numFmtId="0" fontId="31" fillId="2" borderId="42" xfId="0" applyFont="1" applyFill="1" applyBorder="1" applyAlignment="1" applyProtection="1">
      <alignment horizontal="left" vertical="top" wrapText="1"/>
      <protection hidden="1"/>
    </xf>
    <xf numFmtId="0" fontId="42" fillId="2" borderId="0" xfId="0" applyFont="1" applyFill="1" applyAlignment="1" applyProtection="1">
      <alignment horizontal="center" vertical="top" wrapText="1"/>
      <protection hidden="1"/>
    </xf>
    <xf numFmtId="0" fontId="31" fillId="0" borderId="0" xfId="0" applyFont="1" applyAlignment="1" applyProtection="1">
      <alignment horizontal="justify" vertical="top" wrapText="1"/>
      <protection hidden="1"/>
    </xf>
    <xf numFmtId="0" fontId="31" fillId="2" borderId="0" xfId="0" applyFont="1" applyFill="1" applyAlignment="1" applyProtection="1">
      <alignment horizontal="justify" vertical="top" wrapText="1"/>
      <protection hidden="1"/>
    </xf>
    <xf numFmtId="3" fontId="61" fillId="2" borderId="4" xfId="0" applyNumberFormat="1" applyFont="1" applyFill="1" applyBorder="1" applyAlignment="1" applyProtection="1">
      <alignment horizontal="center" vertical="center"/>
      <protection hidden="1"/>
    </xf>
    <xf numFmtId="3" fontId="61" fillId="2" borderId="8" xfId="0" applyNumberFormat="1" applyFont="1" applyFill="1" applyBorder="1" applyAlignment="1" applyProtection="1">
      <alignment horizontal="center" vertical="center"/>
      <protection hidden="1"/>
    </xf>
    <xf numFmtId="3" fontId="61" fillId="2" borderId="9" xfId="0" applyNumberFormat="1" applyFont="1" applyFill="1" applyBorder="1" applyAlignment="1" applyProtection="1">
      <alignment horizontal="center" vertical="center"/>
      <protection hidden="1"/>
    </xf>
    <xf numFmtId="0" fontId="13" fillId="12" borderId="8" xfId="0" applyFont="1" applyFill="1" applyBorder="1" applyAlignment="1" applyProtection="1">
      <alignment horizontal="center" vertical="center"/>
      <protection hidden="1"/>
    </xf>
    <xf numFmtId="0" fontId="13" fillId="12" borderId="9" xfId="0" applyFont="1" applyFill="1" applyBorder="1" applyAlignment="1" applyProtection="1">
      <alignment horizontal="center" vertical="center"/>
      <protection hidden="1"/>
    </xf>
    <xf numFmtId="0" fontId="13" fillId="0" borderId="31" xfId="0" applyFont="1" applyBorder="1" applyAlignment="1" applyProtection="1">
      <alignment horizontal="left" vertical="center" wrapText="1" indent="1"/>
      <protection hidden="1"/>
    </xf>
    <xf numFmtId="0" fontId="13" fillId="0" borderId="17" xfId="0" applyFont="1" applyBorder="1" applyAlignment="1" applyProtection="1">
      <alignment horizontal="left" vertical="center" wrapText="1" indent="1"/>
      <protection hidden="1"/>
    </xf>
    <xf numFmtId="0" fontId="13" fillId="0" borderId="32" xfId="0" applyFont="1" applyBorder="1" applyAlignment="1" applyProtection="1">
      <alignment horizontal="left" vertical="center" wrapText="1" indent="1"/>
      <protection hidden="1"/>
    </xf>
    <xf numFmtId="0" fontId="13" fillId="0" borderId="40" xfId="0" applyFont="1" applyBorder="1" applyAlignment="1" applyProtection="1">
      <alignment horizontal="left" vertical="center" wrapText="1" indent="1"/>
      <protection hidden="1"/>
    </xf>
    <xf numFmtId="0" fontId="13" fillId="0" borderId="19" xfId="0" applyFont="1" applyBorder="1" applyAlignment="1" applyProtection="1">
      <alignment horizontal="left" vertical="center" wrapText="1" indent="1"/>
      <protection hidden="1"/>
    </xf>
    <xf numFmtId="0" fontId="13" fillId="0" borderId="24" xfId="0" applyFont="1" applyBorder="1" applyAlignment="1" applyProtection="1">
      <alignment horizontal="left" vertical="center" wrapText="1" indent="1"/>
      <protection hidden="1"/>
    </xf>
    <xf numFmtId="0" fontId="13" fillId="2" borderId="16" xfId="0" applyFont="1" applyFill="1" applyBorder="1" applyAlignment="1" applyProtection="1">
      <alignment horizontal="left" vertical="top" wrapText="1" indent="1"/>
      <protection hidden="1"/>
    </xf>
    <xf numFmtId="0" fontId="13" fillId="2" borderId="0" xfId="0" applyFont="1" applyFill="1" applyAlignment="1" applyProtection="1">
      <alignment horizontal="left" vertical="top" wrapText="1" indent="1"/>
      <protection hidden="1"/>
    </xf>
    <xf numFmtId="0" fontId="13" fillId="2" borderId="42" xfId="0" applyFont="1" applyFill="1" applyBorder="1" applyAlignment="1" applyProtection="1">
      <alignment horizontal="left" vertical="top" wrapText="1" indent="1"/>
      <protection hidden="1"/>
    </xf>
    <xf numFmtId="0" fontId="10" fillId="2" borderId="16" xfId="0" applyFont="1" applyFill="1" applyBorder="1" applyAlignment="1" applyProtection="1">
      <alignment horizontal="left" wrapText="1" indent="1"/>
      <protection hidden="1"/>
    </xf>
    <xf numFmtId="0" fontId="10" fillId="2" borderId="0" xfId="0" applyFont="1" applyFill="1" applyAlignment="1" applyProtection="1">
      <alignment horizontal="left" wrapText="1" indent="1"/>
      <protection hidden="1"/>
    </xf>
    <xf numFmtId="0" fontId="10" fillId="2" borderId="42" xfId="0" applyFont="1" applyFill="1" applyBorder="1" applyAlignment="1" applyProtection="1">
      <alignment horizontal="left" wrapText="1" indent="1"/>
      <protection hidden="1"/>
    </xf>
    <xf numFmtId="0" fontId="13" fillId="2" borderId="48" xfId="0" applyFont="1" applyFill="1" applyBorder="1" applyAlignment="1" applyProtection="1">
      <alignment horizontal="left" vertical="top" wrapText="1" indent="1"/>
      <protection hidden="1"/>
    </xf>
    <xf numFmtId="0" fontId="13" fillId="2" borderId="49" xfId="0" applyFont="1" applyFill="1" applyBorder="1" applyAlignment="1" applyProtection="1">
      <alignment horizontal="left" vertical="top" wrapText="1" indent="1"/>
      <protection hidden="1"/>
    </xf>
    <xf numFmtId="0" fontId="13" fillId="0" borderId="2" xfId="0" applyFont="1" applyBorder="1" applyAlignment="1" applyProtection="1">
      <alignment horizontal="left" vertical="center" wrapText="1" indent="1"/>
      <protection hidden="1"/>
    </xf>
    <xf numFmtId="0" fontId="13" fillId="0" borderId="3" xfId="0" applyFont="1" applyBorder="1" applyAlignment="1" applyProtection="1">
      <alignment horizontal="left" vertical="center" wrapText="1" indent="1"/>
      <protection hidden="1"/>
    </xf>
    <xf numFmtId="0" fontId="13" fillId="0" borderId="36" xfId="0" applyFont="1" applyBorder="1" applyAlignment="1" applyProtection="1">
      <alignment horizontal="left" vertical="center" wrapText="1" indent="1"/>
      <protection hidden="1"/>
    </xf>
    <xf numFmtId="0" fontId="13" fillId="0" borderId="16" xfId="0" applyFont="1" applyBorder="1" applyAlignment="1" applyProtection="1">
      <alignment horizontal="left" vertical="center" wrapText="1" indent="1"/>
      <protection hidden="1"/>
    </xf>
    <xf numFmtId="0" fontId="13" fillId="0" borderId="0" xfId="0" applyFont="1" applyAlignment="1" applyProtection="1">
      <alignment horizontal="left" vertical="center" wrapText="1" indent="1"/>
      <protection hidden="1"/>
    </xf>
    <xf numFmtId="0" fontId="13" fillId="0" borderId="42" xfId="0" applyFont="1" applyBorder="1" applyAlignment="1" applyProtection="1">
      <alignment horizontal="left" vertical="center" wrapText="1" indent="1"/>
      <protection hidden="1"/>
    </xf>
    <xf numFmtId="0" fontId="13" fillId="0" borderId="50" xfId="0" applyFont="1" applyBorder="1" applyAlignment="1" applyProtection="1">
      <alignment horizontal="left" vertical="center" wrapText="1" indent="1"/>
      <protection hidden="1"/>
    </xf>
    <xf numFmtId="0" fontId="13" fillId="0" borderId="48" xfId="0" applyFont="1" applyBorder="1" applyAlignment="1" applyProtection="1">
      <alignment horizontal="left" vertical="center" wrapText="1" indent="1"/>
      <protection hidden="1"/>
    </xf>
    <xf numFmtId="0" fontId="13" fillId="0" borderId="49" xfId="0" applyFont="1" applyBorder="1" applyAlignment="1" applyProtection="1">
      <alignment horizontal="left" vertical="center" wrapText="1" indent="1"/>
      <protection hidden="1"/>
    </xf>
    <xf numFmtId="0" fontId="13" fillId="0" borderId="20" xfId="0" applyFont="1" applyBorder="1" applyAlignment="1" applyProtection="1">
      <alignment horizontal="left" vertical="center" wrapText="1" indent="1"/>
      <protection hidden="1"/>
    </xf>
    <xf numFmtId="0" fontId="10" fillId="2" borderId="3" xfId="0" applyFont="1" applyFill="1" applyBorder="1" applyAlignment="1" applyProtection="1">
      <alignment horizontal="left" wrapText="1" indent="1"/>
      <protection hidden="1"/>
    </xf>
    <xf numFmtId="0" fontId="10" fillId="2" borderId="36" xfId="0" applyFont="1" applyFill="1" applyBorder="1" applyAlignment="1" applyProtection="1">
      <alignment horizontal="left" wrapText="1" indent="1"/>
      <protection hidden="1"/>
    </xf>
    <xf numFmtId="0" fontId="13" fillId="2" borderId="16" xfId="0" applyFont="1" applyFill="1" applyBorder="1" applyAlignment="1" applyProtection="1">
      <alignment horizontal="left" vertical="center" wrapText="1" indent="1"/>
      <protection hidden="1"/>
    </xf>
    <xf numFmtId="0" fontId="13" fillId="2" borderId="0" xfId="0" applyFont="1" applyFill="1" applyAlignment="1" applyProtection="1">
      <alignment horizontal="left" vertical="center" wrapText="1" indent="1"/>
      <protection hidden="1"/>
    </xf>
    <xf numFmtId="0" fontId="13" fillId="2" borderId="42" xfId="0" applyFont="1" applyFill="1" applyBorder="1" applyAlignment="1" applyProtection="1">
      <alignment horizontal="left" vertical="center" wrapText="1" indent="1"/>
      <protection hidden="1"/>
    </xf>
    <xf numFmtId="0" fontId="13" fillId="0" borderId="37" xfId="0" applyFont="1" applyBorder="1" applyAlignment="1" applyProtection="1">
      <alignment horizontal="left" vertical="center" wrapText="1" indent="1"/>
      <protection hidden="1"/>
    </xf>
    <xf numFmtId="0" fontId="13" fillId="0" borderId="38" xfId="0" applyFont="1" applyBorder="1" applyAlignment="1" applyProtection="1">
      <alignment horizontal="left" vertical="center" wrapText="1" indent="1"/>
      <protection hidden="1"/>
    </xf>
    <xf numFmtId="0" fontId="13" fillId="0" borderId="39" xfId="0" applyFont="1" applyBorder="1" applyAlignment="1" applyProtection="1">
      <alignment horizontal="left" vertical="center" wrapText="1" indent="1"/>
      <protection hidden="1"/>
    </xf>
    <xf numFmtId="0" fontId="13" fillId="12" borderId="4" xfId="0" applyFont="1" applyFill="1" applyBorder="1" applyAlignment="1" applyProtection="1">
      <alignment horizontal="center" vertical="center"/>
      <protection hidden="1"/>
    </xf>
    <xf numFmtId="0" fontId="23" fillId="2" borderId="0" xfId="1" applyFont="1" applyFill="1" applyAlignment="1" applyProtection="1">
      <alignment horizontal="left"/>
      <protection hidden="1"/>
    </xf>
    <xf numFmtId="0" fontId="49" fillId="2" borderId="3" xfId="0" applyFont="1" applyFill="1" applyBorder="1" applyAlignment="1" applyProtection="1">
      <alignment horizontal="center"/>
      <protection hidden="1"/>
    </xf>
    <xf numFmtId="0" fontId="50" fillId="2" borderId="0" xfId="0" applyFont="1" applyFill="1" applyAlignment="1" applyProtection="1">
      <alignment horizontal="center" vertical="center" wrapText="1"/>
      <protection hidden="1"/>
    </xf>
    <xf numFmtId="0" fontId="51" fillId="2" borderId="0" xfId="0" applyFont="1" applyFill="1" applyAlignment="1" applyProtection="1">
      <alignment horizontal="center" vertical="top"/>
      <protection hidden="1"/>
    </xf>
    <xf numFmtId="14" fontId="19" fillId="2" borderId="0" xfId="0" applyNumberFormat="1" applyFont="1" applyFill="1" applyAlignment="1" applyProtection="1">
      <alignment horizontal="right" vertical="center"/>
      <protection hidden="1"/>
    </xf>
    <xf numFmtId="0" fontId="55" fillId="2" borderId="0" xfId="0" applyFont="1" applyFill="1" applyAlignment="1" applyProtection="1">
      <alignment horizontal="justify" vertical="center" wrapText="1"/>
      <protection hidden="1"/>
    </xf>
    <xf numFmtId="0" fontId="42" fillId="2" borderId="35" xfId="0" applyFont="1" applyFill="1" applyBorder="1" applyAlignment="1" applyProtection="1">
      <alignment horizontal="center" vertical="center"/>
      <protection hidden="1"/>
    </xf>
    <xf numFmtId="0" fontId="60" fillId="12" borderId="4" xfId="0" applyFont="1" applyFill="1" applyBorder="1" applyAlignment="1" applyProtection="1">
      <alignment horizontal="center" vertical="center" wrapText="1"/>
      <protection hidden="1"/>
    </xf>
    <xf numFmtId="0" fontId="60" fillId="12" borderId="8" xfId="0" applyFont="1" applyFill="1" applyBorder="1" applyAlignment="1" applyProtection="1">
      <alignment horizontal="center" vertical="center" wrapText="1"/>
      <protection hidden="1"/>
    </xf>
    <xf numFmtId="0" fontId="60" fillId="12" borderId="9" xfId="0" applyFont="1" applyFill="1" applyBorder="1" applyAlignment="1" applyProtection="1">
      <alignment horizontal="center" vertical="center" wrapText="1"/>
      <protection hidden="1"/>
    </xf>
    <xf numFmtId="0" fontId="28" fillId="2" borderId="0" xfId="0" applyFont="1" applyFill="1" applyAlignment="1" applyProtection="1">
      <alignment horizontal="left"/>
      <protection hidden="1"/>
    </xf>
    <xf numFmtId="0" fontId="65" fillId="0" borderId="2" xfId="0" applyFont="1" applyBorder="1" applyAlignment="1">
      <alignment horizontal="left" vertical="center" wrapText="1" indent="1"/>
    </xf>
    <xf numFmtId="0" fontId="65" fillId="0" borderId="3" xfId="0" applyFont="1" applyBorder="1" applyAlignment="1">
      <alignment horizontal="left" vertical="center" wrapText="1" indent="1"/>
    </xf>
    <xf numFmtId="0" fontId="65" fillId="0" borderId="36" xfId="0" applyFont="1" applyBorder="1" applyAlignment="1">
      <alignment horizontal="left" vertical="center" wrapText="1" indent="1"/>
    </xf>
    <xf numFmtId="0" fontId="65" fillId="0" borderId="46" xfId="0" applyFont="1" applyBorder="1" applyAlignment="1">
      <alignment horizontal="left" vertical="center" wrapText="1" indent="1"/>
    </xf>
    <xf numFmtId="0" fontId="65" fillId="0" borderId="35" xfId="0" applyFont="1" applyBorder="1" applyAlignment="1">
      <alignment horizontal="left" vertical="center" wrapText="1" indent="1"/>
    </xf>
    <xf numFmtId="0" fontId="65" fillId="0" borderId="47" xfId="0" applyFont="1" applyBorder="1" applyAlignment="1">
      <alignment horizontal="left" vertical="center" wrapText="1" indent="1"/>
    </xf>
    <xf numFmtId="0" fontId="60" fillId="12" borderId="4" xfId="0" applyFont="1" applyFill="1" applyBorder="1" applyAlignment="1" applyProtection="1">
      <alignment horizontal="left" vertical="center" wrapText="1" indent="1"/>
      <protection hidden="1"/>
    </xf>
    <xf numFmtId="0" fontId="60" fillId="12" borderId="8" xfId="0" applyFont="1" applyFill="1" applyBorder="1" applyAlignment="1" applyProtection="1">
      <alignment horizontal="left" vertical="center" wrapText="1" indent="1"/>
      <protection hidden="1"/>
    </xf>
    <xf numFmtId="0" fontId="60" fillId="12" borderId="9" xfId="0" applyFont="1" applyFill="1" applyBorder="1" applyAlignment="1" applyProtection="1">
      <alignment horizontal="left" vertical="center" wrapText="1" indent="1"/>
      <protection hidden="1"/>
    </xf>
    <xf numFmtId="0" fontId="65" fillId="0" borderId="4" xfId="0" applyFont="1" applyBorder="1" applyAlignment="1">
      <alignment horizontal="left" vertical="center" wrapText="1" indent="1"/>
    </xf>
    <xf numFmtId="0" fontId="65" fillId="0" borderId="8" xfId="0" applyFont="1" applyBorder="1" applyAlignment="1">
      <alignment horizontal="left" vertical="center" wrapText="1" indent="1"/>
    </xf>
    <xf numFmtId="0" fontId="65" fillId="0" borderId="9" xfId="0" applyFont="1" applyBorder="1" applyAlignment="1">
      <alignment horizontal="left" vertical="center" wrapText="1" indent="1"/>
    </xf>
    <xf numFmtId="2" fontId="65" fillId="0" borderId="4" xfId="0" applyNumberFormat="1" applyFont="1" applyBorder="1" applyAlignment="1">
      <alignment horizontal="center" vertical="center" wrapText="1"/>
    </xf>
    <xf numFmtId="2" fontId="65" fillId="0" borderId="8" xfId="0" applyNumberFormat="1" applyFont="1" applyBorder="1" applyAlignment="1">
      <alignment horizontal="center" vertical="center" wrapText="1"/>
    </xf>
    <xf numFmtId="2" fontId="65" fillId="0" borderId="9" xfId="0" applyNumberFormat="1" applyFont="1" applyBorder="1" applyAlignment="1">
      <alignment horizontal="center" vertical="center" wrapText="1"/>
    </xf>
    <xf numFmtId="2" fontId="65" fillId="15" borderId="4" xfId="0" applyNumberFormat="1" applyFont="1" applyFill="1" applyBorder="1" applyAlignment="1">
      <alignment horizontal="center" vertical="center" wrapText="1"/>
    </xf>
    <xf numFmtId="2" fontId="65" fillId="15" borderId="8" xfId="0" applyNumberFormat="1" applyFont="1" applyFill="1" applyBorder="1" applyAlignment="1">
      <alignment horizontal="center" vertical="center" wrapText="1"/>
    </xf>
    <xf numFmtId="2" fontId="65" fillId="15" borderId="9" xfId="0" applyNumberFormat="1" applyFont="1" applyFill="1" applyBorder="1" applyAlignment="1">
      <alignment horizontal="center" vertical="center" wrapText="1"/>
    </xf>
    <xf numFmtId="0" fontId="67" fillId="2" borderId="1" xfId="0" applyFont="1" applyFill="1" applyBorder="1" applyAlignment="1">
      <alignment horizontal="center" vertical="center" wrapText="1"/>
    </xf>
    <xf numFmtId="0" fontId="18" fillId="2" borderId="6" xfId="0" applyFont="1" applyFill="1" applyBorder="1" applyAlignment="1">
      <alignment horizontal="center" vertical="center"/>
    </xf>
    <xf numFmtId="0" fontId="18" fillId="2" borderId="46" xfId="0" applyFont="1" applyFill="1" applyBorder="1" applyAlignment="1">
      <alignment horizontal="center" vertical="center"/>
    </xf>
    <xf numFmtId="0" fontId="18" fillId="2" borderId="47" xfId="0" applyFont="1" applyFill="1" applyBorder="1" applyAlignment="1">
      <alignment horizontal="center" vertical="center"/>
    </xf>
    <xf numFmtId="0" fontId="18" fillId="2" borderId="35" xfId="0" applyFont="1" applyFill="1" applyBorder="1" applyAlignment="1">
      <alignment horizontal="center" vertical="center"/>
    </xf>
    <xf numFmtId="0" fontId="69" fillId="2" borderId="1" xfId="0" applyFont="1" applyFill="1" applyBorder="1" applyAlignment="1">
      <alignment horizontal="center" vertical="center"/>
    </xf>
    <xf numFmtId="0" fontId="13" fillId="2" borderId="5" xfId="0" applyFont="1" applyFill="1" applyBorder="1" applyAlignment="1" applyProtection="1">
      <alignment horizontal="center" vertical="center" wrapText="1"/>
      <protection hidden="1"/>
    </xf>
    <xf numFmtId="0" fontId="13" fillId="2" borderId="6"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30" fillId="2" borderId="5" xfId="1" applyFont="1" applyFill="1" applyBorder="1" applyAlignment="1" applyProtection="1">
      <alignment horizontal="center" vertical="center" wrapText="1"/>
      <protection hidden="1"/>
    </xf>
    <xf numFmtId="0" fontId="30" fillId="2" borderId="6" xfId="1" applyFont="1" applyFill="1" applyBorder="1" applyAlignment="1" applyProtection="1">
      <alignment horizontal="center" vertical="center" wrapText="1"/>
      <protection hidden="1"/>
    </xf>
    <xf numFmtId="0" fontId="13" fillId="14" borderId="14" xfId="0" applyFont="1" applyFill="1" applyBorder="1" applyAlignment="1" applyProtection="1">
      <alignment horizontal="left" vertical="center" indent="1"/>
      <protection locked="0"/>
    </xf>
    <xf numFmtId="0" fontId="13" fillId="14" borderId="15" xfId="0" applyFont="1" applyFill="1" applyBorder="1" applyAlignment="1" applyProtection="1">
      <alignment horizontal="left" vertical="center" indent="1"/>
      <protection locked="0"/>
    </xf>
    <xf numFmtId="0" fontId="13" fillId="6" borderId="18" xfId="0" applyFont="1" applyFill="1" applyBorder="1" applyAlignment="1" applyProtection="1">
      <alignment horizontal="left" vertical="center" indent="1"/>
      <protection locked="0"/>
    </xf>
    <xf numFmtId="0" fontId="13" fillId="6" borderId="19" xfId="0" applyFont="1" applyFill="1" applyBorder="1" applyAlignment="1" applyProtection="1">
      <alignment horizontal="left" vertical="center" indent="1"/>
      <protection locked="0"/>
    </xf>
    <xf numFmtId="3" fontId="13" fillId="2" borderId="21" xfId="0" applyNumberFormat="1" applyFont="1" applyFill="1" applyBorder="1" applyAlignment="1" applyProtection="1">
      <alignment horizontal="left" vertical="center" indent="1"/>
      <protection hidden="1"/>
    </xf>
    <xf numFmtId="3" fontId="13" fillId="2" borderId="22" xfId="0" applyNumberFormat="1" applyFont="1" applyFill="1" applyBorder="1" applyAlignment="1" applyProtection="1">
      <alignment horizontal="left" vertical="center" indent="1"/>
      <protection hidden="1"/>
    </xf>
    <xf numFmtId="0" fontId="18" fillId="2" borderId="1" xfId="0" applyFont="1" applyFill="1" applyBorder="1" applyAlignment="1" applyProtection="1">
      <alignment horizontal="center" vertical="center"/>
      <protection hidden="1"/>
    </xf>
  </cellXfs>
  <cellStyles count="3">
    <cellStyle name="Lien hypertexte" xfId="1" builtinId="8"/>
    <cellStyle name="Normal" xfId="0" builtinId="0"/>
    <cellStyle name="Pourcentage" xfId="2" builtinId="5"/>
  </cellStyles>
  <dxfs count="13">
    <dxf>
      <font>
        <color theme="2"/>
      </font>
      <fill>
        <patternFill>
          <bgColor theme="2"/>
        </patternFill>
      </fill>
    </dxf>
    <dxf>
      <font>
        <color rgb="FFFF0000"/>
      </font>
      <fill>
        <patternFill>
          <bgColor rgb="FFFFC000"/>
        </patternFill>
      </fill>
    </dxf>
    <dxf>
      <font>
        <color theme="2"/>
      </font>
      <fill>
        <patternFill>
          <bgColor theme="2"/>
        </patternFill>
      </fill>
    </dxf>
    <dxf>
      <font>
        <color rgb="FFFF0000"/>
      </font>
      <fill>
        <patternFill>
          <bgColor rgb="FFFFC000"/>
        </patternFill>
      </fill>
    </dxf>
    <dxf>
      <font>
        <color theme="2"/>
      </font>
      <fill>
        <patternFill>
          <fgColor auto="1"/>
          <bgColor theme="2"/>
        </patternFill>
      </fill>
    </dxf>
    <dxf>
      <font>
        <color rgb="FFFF0000"/>
      </font>
      <fill>
        <patternFill>
          <fgColor auto="1"/>
          <bgColor rgb="FFFFC000"/>
        </patternFill>
      </fill>
    </dxf>
    <dxf>
      <font>
        <color theme="2"/>
      </font>
      <fill>
        <patternFill>
          <bgColor theme="2"/>
        </patternFill>
      </fill>
    </dxf>
    <dxf>
      <font>
        <color rgb="FFFF0000"/>
      </font>
      <fill>
        <patternFill>
          <bgColor rgb="FFFFC000"/>
        </patternFill>
      </fill>
    </dxf>
    <dxf>
      <font>
        <color theme="2"/>
      </font>
      <fill>
        <patternFill>
          <bgColor theme="2"/>
        </patternFill>
      </fill>
    </dxf>
    <dxf>
      <font>
        <color rgb="FFFF0000"/>
      </font>
      <fill>
        <patternFill>
          <bgColor rgb="FFFFC000"/>
        </patternFill>
      </fill>
    </dxf>
    <dxf>
      <font>
        <color theme="2"/>
      </font>
      <fill>
        <patternFill>
          <bgColor theme="2"/>
        </patternFill>
      </fill>
    </dxf>
    <dxf>
      <font>
        <color rgb="FFFF0000"/>
      </font>
      <fill>
        <patternFill>
          <bgColor rgb="FFFFC000"/>
        </patternFill>
      </fill>
    </dxf>
    <dxf>
      <fill>
        <patternFill>
          <bgColor rgb="FFF9F9F9"/>
        </patternFill>
      </fill>
    </dxf>
  </dxfs>
  <tableStyles count="0" defaultTableStyle="TableStyleMedium2" defaultPivotStyle="PivotStyleLight16"/>
  <colors>
    <mruColors>
      <color rgb="FFFFFF66"/>
      <color rgb="FFFFFFCC"/>
      <color rgb="FFFF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1</xdr:col>
      <xdr:colOff>38100</xdr:colOff>
      <xdr:row>3</xdr:row>
      <xdr:rowOff>88610</xdr:rowOff>
    </xdr:to>
    <xdr:pic>
      <xdr:nvPicPr>
        <xdr:cNvPr id="2" name="Grafik 11" descr="Logo Bundesverwaltung&#10;[Correspondence.PrePrinted]">
          <a:extLst>
            <a:ext uri="{FF2B5EF4-FFF2-40B4-BE49-F238E27FC236}">
              <a16:creationId xmlns:a16="http://schemas.microsoft.com/office/drawing/2014/main" id="{FECE5496-F44C-4431-8547-0E824AE95E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6260" y="403860"/>
          <a:ext cx="1710691" cy="4505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38100</xdr:colOff>
      <xdr:row>1</xdr:row>
      <xdr:rowOff>19050</xdr:rowOff>
    </xdr:from>
    <xdr:to>
      <xdr:col>4</xdr:col>
      <xdr:colOff>405766</xdr:colOff>
      <xdr:row>4</xdr:row>
      <xdr:rowOff>980</xdr:rowOff>
    </xdr:to>
    <xdr:pic>
      <xdr:nvPicPr>
        <xdr:cNvPr id="3" name="Grafik 11" descr="Logo Bundesverwaltung&#10;[Correspondence.PrePrinted]">
          <a:extLst>
            <a:ext uri="{FF2B5EF4-FFF2-40B4-BE49-F238E27FC236}">
              <a16:creationId xmlns:a16="http://schemas.microsoft.com/office/drawing/2014/main" id="{E09A2CE9-4AFE-4C81-8770-74083DACC0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10691" cy="4581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38100</xdr:colOff>
      <xdr:row>1</xdr:row>
      <xdr:rowOff>19050</xdr:rowOff>
    </xdr:from>
    <xdr:to>
      <xdr:col>4</xdr:col>
      <xdr:colOff>409576</xdr:colOff>
      <xdr:row>4</xdr:row>
      <xdr:rowOff>980</xdr:rowOff>
    </xdr:to>
    <xdr:pic>
      <xdr:nvPicPr>
        <xdr:cNvPr id="4" name="Grafik 11" descr="Logo Bundesverwaltung&#10;[Correspondence.PrePrinted]">
          <a:extLst>
            <a:ext uri="{FF2B5EF4-FFF2-40B4-BE49-F238E27FC236}">
              <a16:creationId xmlns:a16="http://schemas.microsoft.com/office/drawing/2014/main" id="{57A59EEB-A5B5-49A5-93E7-C0DE2CF005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1450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3</xdr:row>
      <xdr:rowOff>19050</xdr:rowOff>
    </xdr:from>
    <xdr:to>
      <xdr:col>5</xdr:col>
      <xdr:colOff>93344</xdr:colOff>
      <xdr:row>5</xdr:row>
      <xdr:rowOff>254074</xdr:rowOff>
    </xdr:to>
    <xdr:pic>
      <xdr:nvPicPr>
        <xdr:cNvPr id="3" name="Grafik 11" descr="Logo Bundesverwaltung&#10;[Correspondence.PrePrinted]">
          <a:extLst>
            <a:ext uri="{FF2B5EF4-FFF2-40B4-BE49-F238E27FC236}">
              <a16:creationId xmlns:a16="http://schemas.microsoft.com/office/drawing/2014/main" id="{FAFFD0DF-CD05-40D4-AEA8-539ECFA33E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925" y="742950"/>
          <a:ext cx="1855469" cy="482674"/>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0</xdr:colOff>
      <xdr:row>5</xdr:row>
      <xdr:rowOff>101674</xdr:rowOff>
    </xdr:to>
    <xdr:pic>
      <xdr:nvPicPr>
        <xdr:cNvPr id="2" name="Grafik 11" descr="Logo Bundesverwaltung&#10;[Correspondence.PrePrinted]">
          <a:extLst>
            <a:ext uri="{FF2B5EF4-FFF2-40B4-BE49-F238E27FC236}">
              <a16:creationId xmlns:a16="http://schemas.microsoft.com/office/drawing/2014/main" id="{B0F97825-3159-4238-848C-5FBD58945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8160" y="723900"/>
          <a:ext cx="1851659" cy="48267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xdr:row>
      <xdr:rowOff>0</xdr:rowOff>
    </xdr:from>
    <xdr:to>
      <xdr:col>5</xdr:col>
      <xdr:colOff>194309</xdr:colOff>
      <xdr:row>5</xdr:row>
      <xdr:rowOff>235024</xdr:rowOff>
    </xdr:to>
    <xdr:pic>
      <xdr:nvPicPr>
        <xdr:cNvPr id="3" name="Grafik 11" descr="Logo Bundesverwaltung&#10;[Correspondence.PrePrinted]">
          <a:extLst>
            <a:ext uri="{FF2B5EF4-FFF2-40B4-BE49-F238E27FC236}">
              <a16:creationId xmlns:a16="http://schemas.microsoft.com/office/drawing/2014/main" id="{424D7A75-E4D6-4D77-B954-E3C0F65273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4350" y="723900"/>
          <a:ext cx="1851659" cy="482674"/>
        </a:xfrm>
        <a:prstGeom prst="rect">
          <a:avLst/>
        </a:prstGeom>
        <a:ln>
          <a:noFill/>
        </a:ln>
        <a:extLst>
          <a:ext uri="{53640926-AAD7-44D8-BBD7-CCE9431645EC}">
            <a14:shadowObscured xmlns:a14="http://schemas.microsoft.com/office/drawing/2010/main"/>
          </a:ext>
        </a:extLst>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zefix.c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AF312-7FC2-41AD-9834-B1C40688DB54}">
  <dimension ref="A1:W84"/>
  <sheetViews>
    <sheetView tabSelected="1" zoomScaleNormal="100" workbookViewId="0">
      <selection activeCell="D36" sqref="D36:L36"/>
    </sheetView>
  </sheetViews>
  <sheetFormatPr baseColWidth="10" defaultColWidth="0" defaultRowHeight="14.25" customHeight="1"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88" hidden="1" customWidth="1"/>
    <col min="20" max="20" width="10.7109375" style="165" hidden="1" customWidth="1"/>
    <col min="21" max="21" width="100.7109375" style="7" hidden="1" customWidth="1"/>
    <col min="22" max="16384" width="9.140625" style="88" hidden="1"/>
  </cols>
  <sheetData>
    <row r="1" spans="1:23" s="161" customFormat="1" ht="30" customHeight="1" x14ac:dyDescent="0.2">
      <c r="A1" s="86"/>
      <c r="B1" s="86"/>
      <c r="C1" s="86"/>
      <c r="D1" s="86"/>
      <c r="E1" s="86"/>
      <c r="F1" s="86"/>
      <c r="G1" s="86"/>
      <c r="H1" s="86"/>
      <c r="I1" s="86"/>
      <c r="J1" s="86"/>
      <c r="K1" s="86"/>
      <c r="L1" s="86"/>
      <c r="M1" s="86"/>
      <c r="N1" s="87" t="s">
        <v>4764</v>
      </c>
      <c r="O1" s="87" t="s">
        <v>4764</v>
      </c>
      <c r="P1" s="157" t="s">
        <v>4996</v>
      </c>
      <c r="Q1" s="157" t="s">
        <v>4996</v>
      </c>
      <c r="R1" s="158" t="s">
        <v>4997</v>
      </c>
      <c r="S1" s="158" t="s">
        <v>4997</v>
      </c>
      <c r="T1" s="159" t="s">
        <v>4998</v>
      </c>
      <c r="U1" s="160" t="s">
        <v>4999</v>
      </c>
      <c r="V1" s="88"/>
      <c r="W1" s="88"/>
    </row>
    <row r="2" spans="1:23" s="166" customFormat="1" ht="9.9499999999999993" customHeight="1" x14ac:dyDescent="0.2">
      <c r="A2" s="89"/>
      <c r="B2" s="89"/>
      <c r="C2" s="89"/>
      <c r="D2" s="89"/>
      <c r="E2" s="89"/>
      <c r="F2" s="89"/>
      <c r="G2" s="89"/>
      <c r="H2" s="162"/>
      <c r="I2" s="90" t="str" cm="1">
        <f t="array" ref="I2">INDEX(Trad, N2, lang)</f>
        <v>Eidgenössisches Departement für Umwelt, Verkehr,</v>
      </c>
      <c r="J2" s="90"/>
      <c r="K2" s="91"/>
      <c r="L2" s="89"/>
      <c r="M2" s="89"/>
      <c r="N2" s="92">
        <v>200</v>
      </c>
      <c r="O2" s="163"/>
      <c r="P2" s="164"/>
      <c r="Q2" s="164"/>
      <c r="R2" s="7"/>
      <c r="S2" s="7"/>
      <c r="T2" s="165"/>
      <c r="U2" s="7"/>
      <c r="V2" s="88"/>
      <c r="W2" s="88"/>
    </row>
    <row r="3" spans="1:23" s="166" customFormat="1" ht="9.9499999999999993" customHeight="1" x14ac:dyDescent="0.2">
      <c r="A3" s="89"/>
      <c r="B3" s="89"/>
      <c r="C3" s="89"/>
      <c r="D3" s="89"/>
      <c r="E3" s="89"/>
      <c r="F3" s="89"/>
      <c r="G3" s="89"/>
      <c r="H3" s="162"/>
      <c r="I3" s="90" t="str" cm="1">
        <f t="array" ref="I3">INDEX(Trad, N3, lang)</f>
        <v>Energie und Kommunikation UVEK</v>
      </c>
      <c r="J3" s="90"/>
      <c r="K3" s="91"/>
      <c r="L3" s="89"/>
      <c r="M3" s="89"/>
      <c r="N3" s="92">
        <v>201</v>
      </c>
      <c r="O3" s="163"/>
      <c r="P3" s="164"/>
      <c r="Q3" s="164"/>
      <c r="R3" s="7"/>
      <c r="S3" s="7"/>
      <c r="T3" s="165"/>
      <c r="U3" s="7"/>
      <c r="V3" s="88"/>
      <c r="W3" s="88"/>
    </row>
    <row r="4" spans="1:23" s="161" customFormat="1" ht="18" customHeight="1" x14ac:dyDescent="0.2">
      <c r="A4" s="86"/>
      <c r="B4" s="86"/>
      <c r="C4" s="86"/>
      <c r="D4" s="86"/>
      <c r="E4" s="86"/>
      <c r="F4" s="86"/>
      <c r="G4" s="86"/>
      <c r="H4" s="167"/>
      <c r="I4" s="93" t="str" cm="1">
        <f t="array" ref="I4">INDEX(Trad, N4, lang)</f>
        <v>Bundesamt für Energie BFE</v>
      </c>
      <c r="J4" s="94"/>
      <c r="K4" s="95"/>
      <c r="L4" s="86"/>
      <c r="M4" s="86"/>
      <c r="N4" s="92">
        <v>202</v>
      </c>
      <c r="O4" s="163"/>
      <c r="P4" s="164"/>
      <c r="Q4" s="164"/>
      <c r="R4" s="7"/>
      <c r="S4" s="7"/>
      <c r="T4" s="165"/>
      <c r="U4" s="7"/>
      <c r="V4" s="88"/>
      <c r="W4" s="88"/>
    </row>
    <row r="5" spans="1:23" s="161" customFormat="1" ht="30" customHeight="1" x14ac:dyDescent="0.2">
      <c r="A5" s="86"/>
      <c r="B5" s="86"/>
      <c r="C5" s="86"/>
      <c r="D5" s="86"/>
      <c r="E5" s="86"/>
      <c r="F5" s="86"/>
      <c r="G5" s="86"/>
      <c r="H5" s="86"/>
      <c r="I5" s="86"/>
      <c r="J5" s="86"/>
      <c r="K5" s="86"/>
      <c r="L5" s="86"/>
      <c r="M5" s="86"/>
      <c r="N5" s="92"/>
      <c r="O5" s="163"/>
      <c r="P5" s="164"/>
      <c r="Q5" s="164"/>
      <c r="R5" s="7"/>
      <c r="S5" s="7"/>
      <c r="T5" s="165"/>
      <c r="U5" s="7"/>
      <c r="V5" s="88"/>
      <c r="W5" s="88"/>
    </row>
    <row r="6" spans="1:23" s="161" customFormat="1" ht="12.6" customHeight="1" x14ac:dyDescent="0.2">
      <c r="A6" s="86"/>
      <c r="B6" s="167"/>
      <c r="C6" s="96"/>
      <c r="D6" s="167"/>
      <c r="E6" s="86"/>
      <c r="F6" s="86"/>
      <c r="G6" s="86"/>
      <c r="H6" s="86"/>
      <c r="I6" s="97" t="str" cm="1">
        <f t="array" ref="I6">INDEX(Trad, N6, lang)</f>
        <v>Bitte wählen Sie die Sprache aus</v>
      </c>
      <c r="J6" s="86"/>
      <c r="L6" s="98" t="s">
        <v>4467</v>
      </c>
      <c r="M6" s="86"/>
      <c r="N6" s="92">
        <v>203</v>
      </c>
      <c r="O6" s="163"/>
      <c r="P6" s="168"/>
      <c r="Q6" s="164"/>
      <c r="R6" s="169" cm="1">
        <f t="array" ref="R6">_xlfn.SWITCH(L6, "D", 1, "F", 2, "I", 3)</f>
        <v>1</v>
      </c>
      <c r="S6" s="170" t="s">
        <v>4765</v>
      </c>
      <c r="T6" s="165"/>
      <c r="U6" s="7"/>
      <c r="V6" s="88"/>
      <c r="W6" s="88"/>
    </row>
    <row r="7" spans="1:23" ht="5.0999999999999996" customHeight="1" x14ac:dyDescent="0.2">
      <c r="A7" s="99"/>
      <c r="B7" s="6">
        <f>IF(B12="D", 1, IF(B12="F", 2, 3))</f>
        <v>3</v>
      </c>
      <c r="F7" s="99"/>
      <c r="G7" s="100"/>
      <c r="H7" s="100"/>
      <c r="I7" s="100"/>
      <c r="J7" s="100"/>
      <c r="M7" s="99"/>
      <c r="N7" s="92"/>
      <c r="O7" s="163"/>
      <c r="P7" s="164"/>
      <c r="Q7" s="164"/>
      <c r="R7" s="171"/>
      <c r="S7" s="171"/>
    </row>
    <row r="8" spans="1:23" s="106" customFormat="1" ht="12.75" customHeight="1" x14ac:dyDescent="0.2">
      <c r="A8" s="101"/>
      <c r="B8" s="42"/>
      <c r="C8" s="102"/>
      <c r="D8" s="103"/>
      <c r="E8" s="103"/>
      <c r="F8" s="101"/>
      <c r="G8" s="100"/>
      <c r="H8" s="100"/>
      <c r="I8" s="104" t="str" cm="1">
        <f t="array" ref="I8">INDEX(Trad, N8, $R$6)</f>
        <v>Massnahme</v>
      </c>
      <c r="J8" s="100"/>
      <c r="K8" s="17"/>
      <c r="L8" s="105" t="str">
        <f>R8</f>
        <v>LU-01b</v>
      </c>
      <c r="M8" s="101"/>
      <c r="N8" s="92">
        <v>23</v>
      </c>
      <c r="O8" s="172"/>
      <c r="P8" s="173"/>
      <c r="Q8" s="164"/>
      <c r="R8" s="174" t="s">
        <v>5251</v>
      </c>
      <c r="S8" s="170" t="s">
        <v>5000</v>
      </c>
      <c r="T8" s="165"/>
      <c r="U8" s="175" t="s">
        <v>5001</v>
      </c>
    </row>
    <row r="9" spans="1:23" ht="12.75" customHeight="1" x14ac:dyDescent="0.2">
      <c r="A9" s="99"/>
      <c r="B9" s="107"/>
      <c r="C9" s="97"/>
      <c r="E9" s="97"/>
      <c r="F9" s="99"/>
      <c r="G9" s="100"/>
      <c r="H9" s="100"/>
      <c r="I9" s="104" t="str" cm="1">
        <f t="array" ref="I9">INDEX(Trad, N9, $R$6)</f>
        <v>Version</v>
      </c>
      <c r="J9" s="100"/>
      <c r="K9" s="17"/>
      <c r="L9" s="105" t="str">
        <f>R10</f>
        <v>1.0 (11.2025)</v>
      </c>
      <c r="M9" s="99"/>
      <c r="N9" s="92">
        <v>24</v>
      </c>
      <c r="O9" s="163"/>
      <c r="P9" s="164"/>
      <c r="Q9" s="164"/>
      <c r="R9" s="169">
        <v>2</v>
      </c>
      <c r="S9" s="170" t="s">
        <v>5002</v>
      </c>
    </row>
    <row r="10" spans="1:23" ht="12.75" customHeight="1" x14ac:dyDescent="0.2">
      <c r="A10" s="99"/>
      <c r="B10" s="107"/>
      <c r="C10" s="97"/>
      <c r="E10" s="97"/>
      <c r="F10" s="99"/>
      <c r="G10" s="100"/>
      <c r="H10" s="100"/>
      <c r="I10" s="100"/>
      <c r="J10" s="100"/>
      <c r="K10" s="17"/>
      <c r="L10" s="38"/>
      <c r="M10" s="99"/>
      <c r="N10" s="92"/>
      <c r="O10" s="163"/>
      <c r="P10" s="164"/>
      <c r="Q10" s="164"/>
      <c r="R10" s="169" t="str">
        <f>$Q$22&amp;" ("&amp;$Q$23&amp;")"</f>
        <v>1.0 (11.2025)</v>
      </c>
      <c r="S10" s="170" t="s">
        <v>5003</v>
      </c>
    </row>
    <row r="11" spans="1:23" ht="12.75" customHeight="1" x14ac:dyDescent="0.2">
      <c r="A11" s="99"/>
      <c r="B11" s="107"/>
      <c r="C11" s="97"/>
      <c r="E11" s="97"/>
      <c r="F11" s="99"/>
      <c r="G11" s="100"/>
      <c r="H11" s="100"/>
      <c r="I11" s="100"/>
      <c r="J11" s="100"/>
      <c r="K11" s="17"/>
      <c r="L11" s="38"/>
      <c r="M11" s="99"/>
      <c r="N11" s="92"/>
      <c r="O11" s="163"/>
      <c r="P11" s="164"/>
      <c r="Q11" s="164"/>
      <c r="R11" s="7"/>
      <c r="S11" s="7"/>
    </row>
    <row r="12" spans="1:23" ht="12.75" customHeight="1" x14ac:dyDescent="0.2">
      <c r="A12" s="99"/>
      <c r="B12" s="6">
        <f>IF(B22="D", 1, IF(B22="F", 2, 3))</f>
        <v>3</v>
      </c>
      <c r="F12" s="99"/>
      <c r="G12" s="100"/>
      <c r="H12" s="100"/>
      <c r="I12" s="100"/>
      <c r="J12" s="100"/>
      <c r="M12" s="99"/>
      <c r="N12" s="92"/>
      <c r="O12" s="163"/>
      <c r="P12" s="164"/>
      <c r="Q12" s="164"/>
      <c r="R12" s="169">
        <f>lang + 3*(R9-1)</f>
        <v>4</v>
      </c>
      <c r="S12" s="170" t="s">
        <v>5004</v>
      </c>
    </row>
    <row r="13" spans="1:23" s="106" customFormat="1" ht="20.100000000000001" customHeight="1" x14ac:dyDescent="0.2">
      <c r="A13" s="101"/>
      <c r="B13" s="108" t="str" cm="1">
        <f t="array" ref="B13">INDEX(Trad, N13, lang)</f>
        <v>Inhaltsverzeichnis</v>
      </c>
      <c r="C13" s="102"/>
      <c r="D13" s="103"/>
      <c r="E13" s="103"/>
      <c r="F13" s="101"/>
      <c r="G13" s="100"/>
      <c r="H13" s="100"/>
      <c r="I13" s="100"/>
      <c r="J13" s="100"/>
      <c r="K13" s="103"/>
      <c r="L13" s="103"/>
      <c r="M13" s="101"/>
      <c r="N13" s="92">
        <v>205</v>
      </c>
      <c r="O13" s="172"/>
      <c r="P13" s="173"/>
      <c r="Q13" s="164"/>
      <c r="R13" s="7"/>
      <c r="S13" s="7"/>
      <c r="T13" s="165"/>
      <c r="U13" s="7"/>
    </row>
    <row r="14" spans="1:23" ht="8.1" customHeight="1" x14ac:dyDescent="0.2">
      <c r="A14" s="99"/>
      <c r="B14" s="107"/>
      <c r="C14" s="97"/>
      <c r="E14" s="97"/>
      <c r="F14" s="99"/>
      <c r="G14" s="100"/>
      <c r="H14" s="100"/>
      <c r="I14" s="100"/>
      <c r="J14" s="100"/>
      <c r="M14" s="99"/>
      <c r="N14" s="92"/>
      <c r="O14" s="163"/>
      <c r="P14" s="164"/>
      <c r="Q14" s="164"/>
      <c r="R14" s="7"/>
      <c r="S14" s="7"/>
    </row>
    <row r="15" spans="1:23" ht="24.95" customHeight="1" x14ac:dyDescent="0.2">
      <c r="A15" s="86"/>
      <c r="B15" s="338" t="str" cm="1">
        <f t="array" ref="B15">INDEX(Trad, N15, lang)</f>
        <v>A. Einsparprotokoll</v>
      </c>
      <c r="C15" s="339"/>
      <c r="D15" s="339"/>
      <c r="E15" s="339"/>
      <c r="F15" s="340" t="str" cm="1">
        <f t="array" ref="F15">INDEX(Trad, O15, $R$6)</f>
        <v>legt den Anwendungsbereich und die Anforderungen für die Umsetzung der Massnahme sowie an die Nachweise fest. Es ist keine Eingabe erforderlich.</v>
      </c>
      <c r="G15" s="340"/>
      <c r="H15" s="340"/>
      <c r="I15" s="340"/>
      <c r="J15" s="340"/>
      <c r="K15" s="340"/>
      <c r="L15" s="341"/>
      <c r="M15" s="99"/>
      <c r="N15" s="92">
        <v>206</v>
      </c>
      <c r="O15" s="92">
        <v>208</v>
      </c>
      <c r="P15" s="164"/>
      <c r="Q15" s="164"/>
      <c r="R15" s="7"/>
      <c r="S15" s="7"/>
    </row>
    <row r="16" spans="1:23" ht="24.95" hidden="1" customHeight="1" x14ac:dyDescent="0.2">
      <c r="A16" s="86"/>
      <c r="B16" s="353" t="str" cm="1">
        <f t="array" ref="B16">INDEX(Trad, N16, lang)</f>
        <v>A1. Anhang 1</v>
      </c>
      <c r="C16" s="354"/>
      <c r="D16" s="354"/>
      <c r="E16" s="354"/>
      <c r="F16" s="351" t="str" cm="1">
        <f t="array" ref="F16">INDEX(Trad, O16, $R$6)</f>
        <v>enthält Ergänzungen zu den Effizienzanforderungen für neue Ventilatoren</v>
      </c>
      <c r="G16" s="351"/>
      <c r="H16" s="351"/>
      <c r="I16" s="351"/>
      <c r="J16" s="351"/>
      <c r="K16" s="351"/>
      <c r="L16" s="352"/>
      <c r="M16" s="99"/>
      <c r="N16" s="92">
        <v>212</v>
      </c>
      <c r="O16" s="92">
        <v>213</v>
      </c>
      <c r="P16" s="164"/>
      <c r="Q16" s="164"/>
      <c r="R16" s="7"/>
      <c r="S16" s="7"/>
    </row>
    <row r="17" spans="1:21" s="111" customFormat="1" ht="24.95" customHeight="1" x14ac:dyDescent="0.2">
      <c r="A17" s="86"/>
      <c r="B17" s="342" t="str" cm="1">
        <f t="array" ref="B17">INDEX(Trad, N17, lang)</f>
        <v>B. Monitoringliste</v>
      </c>
      <c r="C17" s="343"/>
      <c r="D17" s="343"/>
      <c r="E17" s="343"/>
      <c r="F17" s="344" t="str" cm="1">
        <f t="array" ref="F17">INDEX(Trad, O17, $R$6)</f>
        <v>fasst die in diesem Protokoll gemeldeten Massnahmen zusammen. Alle Eingabefelder müssen für jede Massnahme ausgefüllt werden.</v>
      </c>
      <c r="G17" s="344"/>
      <c r="H17" s="344"/>
      <c r="I17" s="344"/>
      <c r="J17" s="344"/>
      <c r="K17" s="344"/>
      <c r="L17" s="345"/>
      <c r="M17" s="109"/>
      <c r="N17" s="92">
        <v>207</v>
      </c>
      <c r="O17" s="92">
        <v>209</v>
      </c>
      <c r="P17" s="176"/>
      <c r="Q17" s="164"/>
      <c r="R17" s="7"/>
      <c r="S17" s="7"/>
      <c r="T17" s="165"/>
      <c r="U17" s="7"/>
    </row>
    <row r="18" spans="1:21" s="111" customFormat="1" ht="20.100000000000001" customHeight="1" x14ac:dyDescent="0.2">
      <c r="A18" s="99"/>
      <c r="B18" s="112"/>
      <c r="C18" s="113"/>
      <c r="D18" s="7"/>
      <c r="E18" s="113"/>
      <c r="F18" s="109"/>
      <c r="G18" s="114"/>
      <c r="H18" s="114"/>
      <c r="I18" s="114"/>
      <c r="J18" s="114"/>
      <c r="K18" s="110"/>
      <c r="L18" s="110"/>
      <c r="M18" s="109"/>
      <c r="N18" s="92"/>
      <c r="O18" s="177"/>
      <c r="P18" s="176"/>
      <c r="Q18" s="164"/>
      <c r="R18" s="110"/>
      <c r="S18" s="110"/>
      <c r="T18" s="165"/>
      <c r="U18" s="7"/>
    </row>
    <row r="19" spans="1:21" ht="12.75" customHeight="1" x14ac:dyDescent="0.2">
      <c r="A19" s="99"/>
      <c r="B19" s="107"/>
      <c r="C19" s="97"/>
      <c r="E19" s="97"/>
      <c r="F19" s="99"/>
      <c r="G19" s="100"/>
      <c r="H19" s="100"/>
      <c r="I19" s="100"/>
      <c r="J19" s="100"/>
      <c r="M19" s="99"/>
      <c r="N19" s="92"/>
      <c r="O19" s="163"/>
      <c r="P19" s="164"/>
      <c r="Q19" s="164"/>
      <c r="R19" s="7"/>
      <c r="S19" s="7"/>
      <c r="T19" s="159"/>
    </row>
    <row r="20" spans="1:21" s="106" customFormat="1" ht="20.100000000000001" customHeight="1" x14ac:dyDescent="0.2">
      <c r="A20" s="101"/>
      <c r="B20" s="108" t="str" cm="1">
        <f t="array" ref="B20">INDEX(Trad, N20, lang)</f>
        <v>Versionshistorie</v>
      </c>
      <c r="C20" s="102"/>
      <c r="D20" s="103"/>
      <c r="E20" s="103"/>
      <c r="F20" s="101"/>
      <c r="G20" s="100"/>
      <c r="H20" s="100"/>
      <c r="I20" s="100"/>
      <c r="J20" s="100"/>
      <c r="K20" s="103"/>
      <c r="L20" s="103"/>
      <c r="M20" s="101"/>
      <c r="N20" s="92">
        <v>210</v>
      </c>
      <c r="O20" s="172"/>
      <c r="P20" s="173"/>
      <c r="Q20" s="164"/>
      <c r="R20" s="103"/>
      <c r="S20" s="103"/>
      <c r="T20" s="165"/>
      <c r="U20" s="7"/>
    </row>
    <row r="21" spans="1:21" ht="8.1" customHeight="1" x14ac:dyDescent="0.2">
      <c r="A21" s="99"/>
      <c r="B21" s="107"/>
      <c r="C21" s="97"/>
      <c r="E21" s="97"/>
      <c r="F21" s="99"/>
      <c r="G21" s="100"/>
      <c r="H21" s="100"/>
      <c r="I21" s="100"/>
      <c r="J21" s="100"/>
      <c r="M21" s="99"/>
      <c r="N21" s="92"/>
      <c r="O21" s="163"/>
      <c r="P21" s="173"/>
      <c r="Q21" s="164"/>
      <c r="R21" s="7"/>
      <c r="S21" s="7"/>
    </row>
    <row r="22" spans="1:21" s="106" customFormat="1" ht="20.100000000000001" customHeight="1" x14ac:dyDescent="0.2">
      <c r="A22" s="103"/>
      <c r="B22" s="115" t="s">
        <v>4776</v>
      </c>
      <c r="C22" s="116" t="str" cm="1">
        <f t="array" ref="C22">INDEX(Trad, N22, lang)</f>
        <v>Datum</v>
      </c>
      <c r="D22" s="346" t="str" cm="1">
        <f t="array" ref="D22">INDEX(Trad, O22, lang)</f>
        <v>Änderung</v>
      </c>
      <c r="E22" s="347"/>
      <c r="F22" s="347"/>
      <c r="G22" s="347"/>
      <c r="H22" s="347"/>
      <c r="I22" s="347"/>
      <c r="J22" s="347"/>
      <c r="K22" s="347"/>
      <c r="L22" s="348"/>
      <c r="M22" s="103"/>
      <c r="N22" s="92">
        <v>211</v>
      </c>
      <c r="O22" s="92">
        <v>220</v>
      </c>
      <c r="P22" s="118" cm="1">
        <f t="array" ref="P22">_xlfn.XLOOKUP(TRUE, $R$23:$R$36&lt;&gt;"", $R$23:$R$36, , ,-1)</f>
        <v>1</v>
      </c>
      <c r="Q22" s="118" t="str">
        <f>TEXT(P22,"#.0")</f>
        <v>1.0</v>
      </c>
      <c r="R22" s="103"/>
      <c r="S22" s="103"/>
      <c r="T22" s="165"/>
      <c r="U22" s="7"/>
    </row>
    <row r="23" spans="1:21" ht="15" customHeight="1" x14ac:dyDescent="0.2">
      <c r="B23" s="178">
        <f>IF(OR(ISBLANK(R23), P23=R23),"",R23)</f>
        <v>1</v>
      </c>
      <c r="C23" s="117">
        <f>IF(OR(ISBLANK(S23), Q23=S23),"",S23)</f>
        <v>45962</v>
      </c>
      <c r="D23" s="349" t="str" cm="1">
        <f t="array" ref="D23">IF(ISBLANK(B23), "", INDEX(Trad, N23, lang))</f>
        <v>Erste Fassung</v>
      </c>
      <c r="E23" s="349"/>
      <c r="F23" s="349"/>
      <c r="G23" s="349"/>
      <c r="H23" s="349"/>
      <c r="I23" s="349"/>
      <c r="J23" s="349"/>
      <c r="K23" s="349"/>
      <c r="L23" s="350"/>
      <c r="N23" s="92">
        <v>221</v>
      </c>
      <c r="O23" s="163"/>
      <c r="P23" s="119">
        <f>VLOOKUP(P22, $R$23:$S$36, 2, FALSE)</f>
        <v>45962</v>
      </c>
      <c r="Q23" s="119" t="s">
        <v>5258</v>
      </c>
      <c r="R23" s="179">
        <v>1</v>
      </c>
      <c r="S23" s="180">
        <v>45962</v>
      </c>
      <c r="T23" s="165">
        <f>1</f>
        <v>1</v>
      </c>
      <c r="U23" s="175" t="s">
        <v>5005</v>
      </c>
    </row>
    <row r="24" spans="1:21" ht="15" customHeight="1" x14ac:dyDescent="0.2">
      <c r="B24" s="181" t="str">
        <f t="shared" ref="B24:C36" si="0">IF(OR(ISBLANK(R24), R23=R24),"",R24)</f>
        <v/>
      </c>
      <c r="C24" s="121" t="str">
        <f t="shared" si="0"/>
        <v/>
      </c>
      <c r="D24" s="336" t="str" cm="1">
        <f t="array" ref="D24">IF(ISBLANK(INDEX(Trad, N24, Lang_measure)), "", INDEX(Trad, N24, Lang_measure))</f>
        <v/>
      </c>
      <c r="E24" s="336"/>
      <c r="F24" s="336"/>
      <c r="G24" s="336"/>
      <c r="H24" s="336"/>
      <c r="I24" s="336"/>
      <c r="J24" s="336"/>
      <c r="K24" s="336"/>
      <c r="L24" s="337"/>
      <c r="N24" s="87">
        <v>222</v>
      </c>
      <c r="O24" s="163"/>
      <c r="P24" s="182"/>
      <c r="Q24" s="183"/>
      <c r="R24" s="179"/>
      <c r="S24" s="180"/>
      <c r="T24" s="165">
        <f>IF(ISBLANK(R24), 1001, IF(R24&lt;&gt;R23, T23+1,T23))</f>
        <v>1001</v>
      </c>
      <c r="U24" s="175"/>
    </row>
    <row r="25" spans="1:21" ht="15" customHeight="1" x14ac:dyDescent="0.2">
      <c r="B25" s="181" t="str">
        <f t="shared" si="0"/>
        <v/>
      </c>
      <c r="C25" s="121" t="str">
        <f t="shared" si="0"/>
        <v/>
      </c>
      <c r="D25" s="336" t="str" cm="1">
        <f t="array" ref="D25">IF(ISBLANK(INDEX(Trad, N25, Lang_measure)), "", INDEX(Trad, N25, Lang_measure))</f>
        <v/>
      </c>
      <c r="E25" s="336"/>
      <c r="F25" s="336"/>
      <c r="G25" s="336"/>
      <c r="H25" s="336"/>
      <c r="I25" s="336"/>
      <c r="J25" s="336"/>
      <c r="K25" s="336"/>
      <c r="L25" s="337"/>
      <c r="N25" s="87">
        <v>223</v>
      </c>
      <c r="O25" s="163"/>
      <c r="P25" s="182"/>
      <c r="Q25" s="183"/>
      <c r="R25" s="179"/>
      <c r="S25" s="180"/>
      <c r="T25" s="165">
        <f t="shared" ref="T25:T36" si="1">IF(ISBLANK(R25), 1001, IF(R25&lt;&gt;R24, T24+1,T24))</f>
        <v>1001</v>
      </c>
      <c r="U25" s="175"/>
    </row>
    <row r="26" spans="1:21" ht="15" customHeight="1" x14ac:dyDescent="0.2">
      <c r="B26" s="181" t="str">
        <f t="shared" si="0"/>
        <v/>
      </c>
      <c r="C26" s="121" t="str">
        <f t="shared" si="0"/>
        <v/>
      </c>
      <c r="D26" s="336" t="str" cm="1">
        <f t="array" ref="D26">IF(ISBLANK(INDEX(Trad, N26, Lang_measure)), "", INDEX(Trad, N26, Lang_measure))</f>
        <v/>
      </c>
      <c r="E26" s="336"/>
      <c r="F26" s="336"/>
      <c r="G26" s="336"/>
      <c r="H26" s="336"/>
      <c r="I26" s="336"/>
      <c r="J26" s="336"/>
      <c r="K26" s="336"/>
      <c r="L26" s="337"/>
      <c r="N26" s="87">
        <v>224</v>
      </c>
      <c r="O26" s="163"/>
      <c r="P26" s="182"/>
      <c r="Q26" s="183"/>
      <c r="R26" s="179"/>
      <c r="S26" s="180"/>
      <c r="T26" s="165">
        <f t="shared" si="1"/>
        <v>1001</v>
      </c>
      <c r="U26" s="175"/>
    </row>
    <row r="27" spans="1:21" ht="15" customHeight="1" x14ac:dyDescent="0.2">
      <c r="B27" s="181" t="str">
        <f t="shared" si="0"/>
        <v/>
      </c>
      <c r="C27" s="121" t="str">
        <f t="shared" si="0"/>
        <v/>
      </c>
      <c r="D27" s="336" t="str" cm="1">
        <f t="array" ref="D27">IF(ISBLANK(INDEX(Trad, N27, Lang_measure)), "", INDEX(Trad, N27, Lang_measure))</f>
        <v/>
      </c>
      <c r="E27" s="336"/>
      <c r="F27" s="336"/>
      <c r="G27" s="336"/>
      <c r="H27" s="336"/>
      <c r="I27" s="336"/>
      <c r="J27" s="336"/>
      <c r="K27" s="336"/>
      <c r="L27" s="337"/>
      <c r="N27" s="87">
        <v>225</v>
      </c>
      <c r="O27" s="163"/>
      <c r="P27" s="182"/>
      <c r="Q27" s="183"/>
      <c r="R27" s="179"/>
      <c r="S27" s="180"/>
      <c r="T27" s="165">
        <f t="shared" si="1"/>
        <v>1001</v>
      </c>
      <c r="U27" s="175"/>
    </row>
    <row r="28" spans="1:21" ht="15" customHeight="1" x14ac:dyDescent="0.2">
      <c r="B28" s="181" t="str">
        <f t="shared" si="0"/>
        <v/>
      </c>
      <c r="C28" s="121" t="str">
        <f t="shared" si="0"/>
        <v/>
      </c>
      <c r="D28" s="336" t="str" cm="1">
        <f t="array" ref="D28">IF(ISBLANK(INDEX(Trad, N28, Lang_measure)), "", INDEX(Trad, N28, Lang_measure))</f>
        <v/>
      </c>
      <c r="E28" s="336"/>
      <c r="F28" s="336"/>
      <c r="G28" s="336"/>
      <c r="H28" s="336"/>
      <c r="I28" s="336"/>
      <c r="J28" s="336"/>
      <c r="K28" s="336"/>
      <c r="L28" s="337"/>
      <c r="N28" s="87">
        <v>226</v>
      </c>
      <c r="O28" s="163"/>
      <c r="P28" s="182"/>
      <c r="Q28" s="183"/>
      <c r="R28" s="179"/>
      <c r="S28" s="180"/>
      <c r="T28" s="165">
        <f t="shared" si="1"/>
        <v>1001</v>
      </c>
      <c r="U28" s="175"/>
    </row>
    <row r="29" spans="1:21" ht="15" customHeight="1" x14ac:dyDescent="0.2">
      <c r="B29" s="181" t="str">
        <f t="shared" si="0"/>
        <v/>
      </c>
      <c r="C29" s="121" t="str">
        <f t="shared" si="0"/>
        <v/>
      </c>
      <c r="D29" s="336" t="str" cm="1">
        <f t="array" ref="D29">IF(ISBLANK(INDEX(Trad, N29, Lang_measure)), "", INDEX(Trad, N29, Lang_measure))</f>
        <v/>
      </c>
      <c r="E29" s="336"/>
      <c r="F29" s="336"/>
      <c r="G29" s="336"/>
      <c r="H29" s="336"/>
      <c r="I29" s="336"/>
      <c r="J29" s="336"/>
      <c r="K29" s="336"/>
      <c r="L29" s="337"/>
      <c r="N29" s="87">
        <v>227</v>
      </c>
      <c r="O29" s="163"/>
      <c r="P29" s="182"/>
      <c r="Q29" s="183"/>
      <c r="R29" s="179"/>
      <c r="S29" s="180"/>
      <c r="T29" s="165">
        <f t="shared" si="1"/>
        <v>1001</v>
      </c>
      <c r="U29" s="175"/>
    </row>
    <row r="30" spans="1:21" ht="15" customHeight="1" x14ac:dyDescent="0.2">
      <c r="B30" s="181" t="str">
        <f t="shared" si="0"/>
        <v/>
      </c>
      <c r="C30" s="121" t="str">
        <f t="shared" si="0"/>
        <v/>
      </c>
      <c r="D30" s="336" t="str" cm="1">
        <f t="array" ref="D30">IF(ISBLANK(INDEX(Trad, N30, Lang_measure)), "", INDEX(Trad, N30, Lang_measure))</f>
        <v/>
      </c>
      <c r="E30" s="336"/>
      <c r="F30" s="336"/>
      <c r="G30" s="336"/>
      <c r="H30" s="336"/>
      <c r="I30" s="336"/>
      <c r="J30" s="336"/>
      <c r="K30" s="336"/>
      <c r="L30" s="337"/>
      <c r="N30" s="87">
        <v>228</v>
      </c>
      <c r="O30" s="163"/>
      <c r="P30" s="182"/>
      <c r="Q30" s="183"/>
      <c r="R30" s="179"/>
      <c r="S30" s="180"/>
      <c r="T30" s="165">
        <f t="shared" si="1"/>
        <v>1001</v>
      </c>
      <c r="U30" s="175"/>
    </row>
    <row r="31" spans="1:21" ht="15" customHeight="1" x14ac:dyDescent="0.2">
      <c r="B31" s="181" t="str">
        <f t="shared" si="0"/>
        <v/>
      </c>
      <c r="C31" s="121" t="str">
        <f t="shared" si="0"/>
        <v/>
      </c>
      <c r="D31" s="336" t="str" cm="1">
        <f t="array" ref="D31">IF(ISBLANK(INDEX(Trad, N31, Lang_measure)), "", INDEX(Trad, N31, Lang_measure))</f>
        <v/>
      </c>
      <c r="E31" s="336"/>
      <c r="F31" s="336"/>
      <c r="G31" s="336"/>
      <c r="H31" s="336"/>
      <c r="I31" s="336"/>
      <c r="J31" s="336"/>
      <c r="K31" s="336"/>
      <c r="L31" s="337"/>
      <c r="N31" s="87">
        <v>229</v>
      </c>
      <c r="O31" s="163"/>
      <c r="P31" s="182"/>
      <c r="Q31" s="183"/>
      <c r="R31" s="179"/>
      <c r="S31" s="180"/>
      <c r="T31" s="165">
        <f t="shared" si="1"/>
        <v>1001</v>
      </c>
      <c r="U31" s="175"/>
    </row>
    <row r="32" spans="1:21" ht="15" customHeight="1" x14ac:dyDescent="0.2">
      <c r="B32" s="181" t="str">
        <f t="shared" si="0"/>
        <v/>
      </c>
      <c r="C32" s="121" t="str">
        <f t="shared" si="0"/>
        <v/>
      </c>
      <c r="D32" s="336" t="str" cm="1">
        <f t="array" ref="D32">IF(ISBLANK(INDEX(Trad, N32, Lang_measure)), "", INDEX(Trad, N32, Lang_measure))</f>
        <v/>
      </c>
      <c r="E32" s="336"/>
      <c r="F32" s="336"/>
      <c r="G32" s="336"/>
      <c r="H32" s="336"/>
      <c r="I32" s="336"/>
      <c r="J32" s="336"/>
      <c r="K32" s="336"/>
      <c r="L32" s="337"/>
      <c r="N32" s="87">
        <v>230</v>
      </c>
      <c r="O32" s="163"/>
      <c r="P32" s="182"/>
      <c r="Q32" s="183"/>
      <c r="R32" s="179"/>
      <c r="S32" s="180"/>
      <c r="T32" s="165">
        <f t="shared" si="1"/>
        <v>1001</v>
      </c>
      <c r="U32" s="175"/>
    </row>
    <row r="33" spans="1:23" ht="15" customHeight="1" x14ac:dyDescent="0.2">
      <c r="B33" s="181" t="str">
        <f t="shared" si="0"/>
        <v/>
      </c>
      <c r="C33" s="121" t="str">
        <f t="shared" si="0"/>
        <v/>
      </c>
      <c r="D33" s="336" t="str" cm="1">
        <f t="array" ref="D33">IF(ISBLANK(INDEX(Trad, N33, Lang_measure)), "", INDEX(Trad, N33, Lang_measure))</f>
        <v/>
      </c>
      <c r="E33" s="336"/>
      <c r="F33" s="336"/>
      <c r="G33" s="336"/>
      <c r="H33" s="336"/>
      <c r="I33" s="336"/>
      <c r="J33" s="336"/>
      <c r="K33" s="336"/>
      <c r="L33" s="337"/>
      <c r="N33" s="87">
        <v>227</v>
      </c>
      <c r="O33" s="163"/>
      <c r="P33" s="182"/>
      <c r="Q33" s="183"/>
      <c r="R33" s="179"/>
      <c r="S33" s="180"/>
      <c r="T33" s="165">
        <f t="shared" si="1"/>
        <v>1001</v>
      </c>
      <c r="U33" s="175"/>
    </row>
    <row r="34" spans="1:23" ht="15" customHeight="1" x14ac:dyDescent="0.2">
      <c r="B34" s="181" t="str">
        <f t="shared" si="0"/>
        <v/>
      </c>
      <c r="C34" s="121" t="str">
        <f t="shared" si="0"/>
        <v/>
      </c>
      <c r="D34" s="336" t="str" cm="1">
        <f t="array" ref="D34">IF(ISBLANK(INDEX(Trad, N34, Lang_measure)), "", INDEX(Trad, N34, Lang_measure))</f>
        <v/>
      </c>
      <c r="E34" s="336"/>
      <c r="F34" s="336"/>
      <c r="G34" s="336"/>
      <c r="H34" s="336"/>
      <c r="I34" s="336"/>
      <c r="J34" s="336"/>
      <c r="K34" s="336"/>
      <c r="L34" s="337"/>
      <c r="N34" s="87">
        <v>228</v>
      </c>
      <c r="O34" s="163"/>
      <c r="P34" s="182"/>
      <c r="Q34" s="183"/>
      <c r="R34" s="179"/>
      <c r="S34" s="180"/>
      <c r="T34" s="165">
        <f t="shared" si="1"/>
        <v>1001</v>
      </c>
      <c r="U34" s="175"/>
    </row>
    <row r="35" spans="1:23" ht="15" customHeight="1" x14ac:dyDescent="0.2">
      <c r="B35" s="181" t="str">
        <f t="shared" si="0"/>
        <v/>
      </c>
      <c r="C35" s="121" t="str">
        <f t="shared" si="0"/>
        <v/>
      </c>
      <c r="D35" s="336" t="str" cm="1">
        <f t="array" ref="D35">IF(ISBLANK(INDEX(Trad, N35, Lang_measure)), "", INDEX(Trad, N35, Lang_measure))</f>
        <v/>
      </c>
      <c r="E35" s="336"/>
      <c r="F35" s="336"/>
      <c r="G35" s="336"/>
      <c r="H35" s="336"/>
      <c r="I35" s="336"/>
      <c r="J35" s="336"/>
      <c r="K35" s="336"/>
      <c r="L35" s="337"/>
      <c r="N35" s="87">
        <v>229</v>
      </c>
      <c r="O35" s="163"/>
      <c r="P35" s="182"/>
      <c r="Q35" s="183"/>
      <c r="R35" s="179"/>
      <c r="S35" s="180"/>
      <c r="T35" s="165">
        <f t="shared" si="1"/>
        <v>1001</v>
      </c>
      <c r="U35" s="175"/>
    </row>
    <row r="36" spans="1:23" ht="15" customHeight="1" x14ac:dyDescent="0.2">
      <c r="B36" s="184" t="str">
        <f t="shared" si="0"/>
        <v/>
      </c>
      <c r="C36" s="122" t="str">
        <f t="shared" si="0"/>
        <v/>
      </c>
      <c r="D36" s="355" t="str" cm="1">
        <f t="array" ref="D36">IF(ISBLANK(INDEX(Trad, N36, Lang_measure)), "", INDEX(Trad, N36, Lang_measure))</f>
        <v/>
      </c>
      <c r="E36" s="355"/>
      <c r="F36" s="355"/>
      <c r="G36" s="355"/>
      <c r="H36" s="355"/>
      <c r="I36" s="355"/>
      <c r="J36" s="355"/>
      <c r="K36" s="355"/>
      <c r="L36" s="356"/>
      <c r="N36" s="87">
        <v>230</v>
      </c>
      <c r="O36" s="163"/>
      <c r="P36" s="182"/>
      <c r="Q36" s="183"/>
      <c r="R36" s="179"/>
      <c r="S36" s="180"/>
      <c r="T36" s="165">
        <f t="shared" si="1"/>
        <v>1001</v>
      </c>
      <c r="U36" s="175"/>
    </row>
    <row r="37" spans="1:23" ht="15" customHeight="1" x14ac:dyDescent="0.2">
      <c r="B37" s="123"/>
      <c r="C37" s="124"/>
      <c r="D37" s="124"/>
      <c r="E37" s="124"/>
      <c r="F37" s="124"/>
      <c r="G37" s="124"/>
      <c r="H37" s="124"/>
      <c r="I37" s="124"/>
      <c r="J37" s="124"/>
      <c r="K37" s="124"/>
      <c r="L37" s="124"/>
      <c r="N37" s="92"/>
      <c r="O37" s="163"/>
      <c r="P37" s="173"/>
      <c r="Q37" s="164"/>
      <c r="R37" s="7"/>
      <c r="S37" s="7"/>
    </row>
    <row r="38" spans="1:23" ht="15" customHeight="1" x14ac:dyDescent="0.2">
      <c r="N38" s="92"/>
      <c r="O38" s="163"/>
      <c r="P38" s="173"/>
      <c r="Q38" s="164"/>
      <c r="R38" s="7"/>
      <c r="S38" s="7"/>
    </row>
    <row r="39" spans="1:23" ht="15" customHeight="1" x14ac:dyDescent="0.2">
      <c r="N39" s="92"/>
      <c r="O39" s="163"/>
      <c r="P39" s="164"/>
      <c r="Q39" s="164"/>
      <c r="R39" s="7"/>
      <c r="S39" s="7"/>
    </row>
    <row r="40" spans="1:23" ht="15" customHeight="1" x14ac:dyDescent="0.2">
      <c r="N40" s="92"/>
      <c r="O40" s="163"/>
      <c r="P40" s="164"/>
      <c r="Q40" s="164"/>
      <c r="R40" s="7"/>
      <c r="S40" s="7"/>
    </row>
    <row r="41" spans="1:23" ht="15" customHeight="1" x14ac:dyDescent="0.2">
      <c r="N41" s="92"/>
      <c r="O41" s="163"/>
      <c r="P41" s="164"/>
      <c r="Q41" s="164"/>
      <c r="R41" s="7"/>
      <c r="S41" s="7"/>
    </row>
    <row r="42" spans="1:23" s="161" customFormat="1" ht="13.5" customHeight="1" x14ac:dyDescent="0.2">
      <c r="A42" s="125"/>
      <c r="B42" s="126" t="str" cm="1">
        <f t="array" ref="B42">INDEX(Trad, N42, lang)</f>
        <v>Disclaimer</v>
      </c>
      <c r="C42" s="126"/>
      <c r="D42" s="167"/>
      <c r="E42" s="167"/>
      <c r="F42" s="167"/>
      <c r="G42" s="167"/>
      <c r="H42" s="167"/>
      <c r="I42" s="167"/>
      <c r="J42" s="167"/>
      <c r="K42" s="167"/>
      <c r="L42" s="167"/>
      <c r="M42" s="167"/>
      <c r="N42" s="92">
        <v>240</v>
      </c>
      <c r="O42" s="163"/>
      <c r="P42" s="164"/>
      <c r="Q42" s="164"/>
      <c r="R42" s="7"/>
      <c r="S42" s="7"/>
      <c r="T42" s="185"/>
      <c r="U42" s="7"/>
      <c r="V42" s="88"/>
      <c r="W42" s="88"/>
    </row>
    <row r="43" spans="1:23" s="161" customFormat="1" ht="58.5" customHeight="1" x14ac:dyDescent="0.2">
      <c r="A43" s="125"/>
      <c r="B43" s="357" t="str" cm="1">
        <f t="array" ref="B43">INDEX(Trad, N43,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3" s="357"/>
      <c r="D43" s="357"/>
      <c r="E43" s="357"/>
      <c r="F43" s="357"/>
      <c r="G43" s="357"/>
      <c r="H43" s="357"/>
      <c r="I43" s="357"/>
      <c r="J43" s="357"/>
      <c r="K43" s="357"/>
      <c r="L43" s="357"/>
      <c r="M43" s="167"/>
      <c r="N43" s="92">
        <v>241</v>
      </c>
      <c r="O43" s="163"/>
      <c r="P43" s="164"/>
      <c r="Q43" s="164"/>
      <c r="R43" s="7"/>
      <c r="S43" s="7"/>
      <c r="T43" s="165"/>
      <c r="U43" s="7"/>
      <c r="V43" s="88"/>
      <c r="W43" s="88"/>
    </row>
    <row r="44" spans="1:23" x14ac:dyDescent="0.2">
      <c r="N44" s="92"/>
      <c r="O44" s="163"/>
      <c r="P44" s="164"/>
      <c r="Q44" s="164"/>
      <c r="R44" s="7"/>
      <c r="S44" s="7"/>
      <c r="T44" s="159"/>
    </row>
    <row r="45" spans="1:23" x14ac:dyDescent="0.2">
      <c r="N45" s="92"/>
      <c r="O45" s="163"/>
      <c r="P45" s="164"/>
      <c r="Q45" s="164"/>
      <c r="R45" s="7"/>
      <c r="S45" s="7"/>
    </row>
    <row r="46" spans="1:23" x14ac:dyDescent="0.2">
      <c r="N46" s="92"/>
      <c r="O46" s="163"/>
      <c r="P46" s="164"/>
      <c r="Q46" s="164"/>
      <c r="R46" s="7"/>
      <c r="S46" s="7"/>
    </row>
    <row r="47" spans="1:23" x14ac:dyDescent="0.2">
      <c r="N47" s="92"/>
      <c r="O47" s="163"/>
      <c r="P47" s="164"/>
      <c r="Q47" s="164"/>
      <c r="R47" s="7"/>
      <c r="S47" s="7"/>
    </row>
    <row r="48" spans="1:23" x14ac:dyDescent="0.2">
      <c r="N48" s="92"/>
      <c r="O48" s="163"/>
      <c r="P48" s="164"/>
      <c r="Q48" s="164"/>
      <c r="R48" s="7"/>
      <c r="S48" s="7"/>
    </row>
    <row r="49" spans="14:20" x14ac:dyDescent="0.2">
      <c r="N49" s="92"/>
      <c r="O49" s="163"/>
      <c r="P49" s="164"/>
      <c r="Q49" s="164"/>
      <c r="R49" s="7"/>
      <c r="S49" s="7"/>
    </row>
    <row r="50" spans="14:20" hidden="1" x14ac:dyDescent="0.2">
      <c r="N50" s="92"/>
    </row>
    <row r="51" spans="14:20" hidden="1" x14ac:dyDescent="0.2">
      <c r="N51" s="92"/>
    </row>
    <row r="52" spans="14:20" hidden="1" x14ac:dyDescent="0.2">
      <c r="N52" s="92"/>
      <c r="T52" s="165">
        <v>10</v>
      </c>
    </row>
    <row r="53" spans="14:20" hidden="1" x14ac:dyDescent="0.2">
      <c r="N53" s="92"/>
    </row>
    <row r="54" spans="14:20" hidden="1" x14ac:dyDescent="0.2">
      <c r="N54" s="92"/>
    </row>
    <row r="55" spans="14:20" hidden="1" x14ac:dyDescent="0.2">
      <c r="N55" s="92"/>
      <c r="T55" s="165">
        <v>10</v>
      </c>
    </row>
    <row r="56" spans="14:20" hidden="1" x14ac:dyDescent="0.2">
      <c r="N56" s="92"/>
    </row>
    <row r="57" spans="14:20" hidden="1" x14ac:dyDescent="0.2">
      <c r="N57" s="92"/>
    </row>
    <row r="58" spans="14:20" hidden="1" x14ac:dyDescent="0.2">
      <c r="N58" s="92"/>
      <c r="T58" s="165">
        <v>10</v>
      </c>
    </row>
    <row r="59" spans="14:20" hidden="1" x14ac:dyDescent="0.2">
      <c r="N59" s="92"/>
    </row>
    <row r="60" spans="14:20" hidden="1" x14ac:dyDescent="0.2">
      <c r="N60" s="92"/>
    </row>
    <row r="61" spans="14:20" hidden="1" x14ac:dyDescent="0.2">
      <c r="N61" s="92"/>
      <c r="T61" s="165">
        <v>10</v>
      </c>
    </row>
    <row r="62" spans="14:20" hidden="1" x14ac:dyDescent="0.2">
      <c r="N62" s="92"/>
    </row>
    <row r="63" spans="14:20" hidden="1" x14ac:dyDescent="0.2">
      <c r="N63" s="92"/>
    </row>
    <row r="64" spans="14:20" hidden="1" x14ac:dyDescent="0.2">
      <c r="N64" s="92"/>
      <c r="T64" s="165">
        <v>10</v>
      </c>
    </row>
    <row r="65" spans="14:20" hidden="1" x14ac:dyDescent="0.2">
      <c r="N65" s="92"/>
    </row>
    <row r="66" spans="14:20" hidden="1" x14ac:dyDescent="0.2">
      <c r="N66" s="92"/>
      <c r="T66" s="185">
        <v>8</v>
      </c>
    </row>
    <row r="67" spans="14:20" hidden="1" x14ac:dyDescent="0.2">
      <c r="N67" s="92"/>
    </row>
    <row r="68" spans="14:20" hidden="1" x14ac:dyDescent="0.2">
      <c r="N68" s="92"/>
      <c r="T68" s="165">
        <v>10</v>
      </c>
    </row>
    <row r="69" spans="14:20" hidden="1" x14ac:dyDescent="0.2">
      <c r="N69" s="92"/>
      <c r="T69" s="165">
        <v>10</v>
      </c>
    </row>
    <row r="70" spans="14:20" hidden="1" x14ac:dyDescent="0.2">
      <c r="N70" s="92"/>
    </row>
    <row r="71" spans="14:20" hidden="1" x14ac:dyDescent="0.2">
      <c r="N71" s="92"/>
      <c r="T71" s="159">
        <v>11</v>
      </c>
    </row>
    <row r="72" spans="14:20" hidden="1" x14ac:dyDescent="0.2">
      <c r="N72" s="92"/>
      <c r="T72" s="165">
        <v>10</v>
      </c>
    </row>
    <row r="73" spans="14:20" hidden="1" x14ac:dyDescent="0.2">
      <c r="N73" s="92"/>
    </row>
    <row r="74" spans="14:20" hidden="1" x14ac:dyDescent="0.2">
      <c r="N74" s="92"/>
      <c r="T74" s="159">
        <v>11</v>
      </c>
    </row>
    <row r="75" spans="14:20" hidden="1" x14ac:dyDescent="0.2">
      <c r="N75" s="92"/>
      <c r="T75" s="159"/>
    </row>
    <row r="76" spans="14:20" hidden="1" x14ac:dyDescent="0.2">
      <c r="N76" s="92"/>
    </row>
    <row r="77" spans="14:20" hidden="1" x14ac:dyDescent="0.2">
      <c r="N77" s="92"/>
      <c r="T77" s="165">
        <v>8</v>
      </c>
    </row>
    <row r="78" spans="14:20" hidden="1" x14ac:dyDescent="0.2">
      <c r="N78" s="92"/>
    </row>
    <row r="79" spans="14:20" hidden="1" x14ac:dyDescent="0.2">
      <c r="N79" s="92"/>
      <c r="T79" s="159">
        <v>11</v>
      </c>
    </row>
    <row r="80" spans="14:20" hidden="1" x14ac:dyDescent="0.2">
      <c r="N80" s="92"/>
    </row>
    <row r="81" spans="14:14" hidden="1" x14ac:dyDescent="0.2">
      <c r="N81" s="92"/>
    </row>
    <row r="82" spans="14:14" hidden="1" x14ac:dyDescent="0.2">
      <c r="N82" s="92"/>
    </row>
    <row r="83" spans="14:14" hidden="1" x14ac:dyDescent="0.2">
      <c r="N83" s="92"/>
    </row>
    <row r="84" spans="14:14" hidden="1" x14ac:dyDescent="0.2">
      <c r="N84" s="92"/>
    </row>
  </sheetData>
  <sheetProtection algorithmName="SHA-512" hashValue="FioTJvMWHDjNCbriUkn0CIpFNV8JlcGBQnXwXtE9Sq/yB57MzybDtoousuL2BWR40lh4b03iJU1roEBjLg6Odg==" saltValue="PlQq8wwREWVUcw8OWVQfrw==" spinCount="100000" sheet="1" objects="1" scenarios="1"/>
  <mergeCells count="22">
    <mergeCell ref="D34:L34"/>
    <mergeCell ref="D35:L35"/>
    <mergeCell ref="D36:L36"/>
    <mergeCell ref="B43:L43"/>
    <mergeCell ref="D28:L28"/>
    <mergeCell ref="D29:L29"/>
    <mergeCell ref="D30:L30"/>
    <mergeCell ref="D31:L31"/>
    <mergeCell ref="D32:L32"/>
    <mergeCell ref="D33:L33"/>
    <mergeCell ref="D24:L24"/>
    <mergeCell ref="D25:L25"/>
    <mergeCell ref="D26:L26"/>
    <mergeCell ref="D27:L27"/>
    <mergeCell ref="B15:E15"/>
    <mergeCell ref="F15:L15"/>
    <mergeCell ref="B17:E17"/>
    <mergeCell ref="F17:L17"/>
    <mergeCell ref="D22:L22"/>
    <mergeCell ref="D23:L23"/>
    <mergeCell ref="F16:L16"/>
    <mergeCell ref="B16:E16"/>
  </mergeCells>
  <conditionalFormatting sqref="B23:L36">
    <cfRule type="expression" dxfId="12" priority="1">
      <formula>AND(NOT(ISBLANK($R23)), ISEVEN($T23))=TRUE</formula>
    </cfRule>
  </conditionalFormatting>
  <dataValidations count="1">
    <dataValidation type="list" allowBlank="1" showInputMessage="1" showErrorMessage="1" sqref="L6" xr:uid="{8B745F6D-213F-4BDA-A1D8-5B18907F6ED4}">
      <formula1>"D,F,I"</formula1>
    </dataValidation>
  </dataValidations>
  <hyperlinks>
    <hyperlink ref="B15" location="A!A1" display="A!A1" xr:uid="{EC786A85-B9E5-4FE2-B288-485EFCC595B5}"/>
    <hyperlink ref="B17" location="B!A1" display="B!A1" xr:uid="{FFCDB1D7-43E2-4AC3-A699-829334FAFCBE}"/>
    <hyperlink ref="B16:E16" location="'A1'!A1" display="'A1'!A1" xr:uid="{A1579F7C-59DD-4E4C-8964-EB88D62E072B}"/>
  </hyperlinks>
  <pageMargins left="0.7" right="0.7" top="0.75" bottom="0.75" header="0.3" footer="0.3"/>
  <pageSetup paperSize="9" scale="82"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4991-86D1-4F13-B484-93953F7AB84B}">
  <sheetPr>
    <tabColor theme="0"/>
  </sheetPr>
  <dimension ref="A1:AY95"/>
  <sheetViews>
    <sheetView zoomScaleNormal="100" workbookViewId="0"/>
  </sheetViews>
  <sheetFormatPr baseColWidth="10" defaultColWidth="0" defaultRowHeight="14.25" zeroHeight="1" x14ac:dyDescent="0.2"/>
  <cols>
    <col min="1" max="1" width="7.7109375" style="167" customWidth="1"/>
    <col min="2" max="2" width="4.7109375" style="167" customWidth="1"/>
    <col min="3" max="4" width="6.7109375" style="167" customWidth="1"/>
    <col min="5" max="12" width="8.7109375" style="167" customWidth="1"/>
    <col min="13" max="13" width="7.7109375" style="167" customWidth="1"/>
    <col min="14" max="18" width="5.7109375" style="92" hidden="1" customWidth="1"/>
    <col min="19" max="19" width="10.7109375" style="120" hidden="1" customWidth="1"/>
    <col min="20" max="21" width="10.7109375" style="88" hidden="1" customWidth="1"/>
    <col min="22" max="25" width="10.7109375" style="165" hidden="1" customWidth="1"/>
    <col min="26" max="26" width="100.7109375" style="88" hidden="1" customWidth="1"/>
    <col min="27" max="51" width="0" style="161" hidden="1" customWidth="1"/>
    <col min="52" max="16384" width="9.140625" style="161" hidden="1"/>
  </cols>
  <sheetData>
    <row r="1" spans="1:51" ht="30" customHeight="1" x14ac:dyDescent="0.2">
      <c r="A1" s="86"/>
      <c r="B1" s="86"/>
      <c r="C1" s="86"/>
      <c r="D1" s="86"/>
      <c r="E1" s="86"/>
      <c r="F1" s="86"/>
      <c r="G1" s="86"/>
      <c r="H1" s="86"/>
      <c r="I1" s="86"/>
      <c r="J1" s="86"/>
      <c r="K1" s="86"/>
      <c r="L1" s="86"/>
      <c r="M1" s="86"/>
      <c r="N1" s="186" t="s">
        <v>4764</v>
      </c>
      <c r="O1" s="186" t="s">
        <v>4764</v>
      </c>
      <c r="P1" s="186" t="s">
        <v>4764</v>
      </c>
      <c r="Q1" s="186" t="s">
        <v>4764</v>
      </c>
      <c r="R1" s="186" t="s">
        <v>4764</v>
      </c>
      <c r="S1" s="187" t="s">
        <v>4996</v>
      </c>
      <c r="T1" s="160" t="s">
        <v>4997</v>
      </c>
      <c r="U1" s="160" t="s">
        <v>4997</v>
      </c>
      <c r="V1" s="159" t="s">
        <v>4998</v>
      </c>
      <c r="W1" s="159" t="s">
        <v>4998</v>
      </c>
      <c r="X1" s="159" t="s">
        <v>4998</v>
      </c>
      <c r="Y1" s="159" t="s">
        <v>4998</v>
      </c>
      <c r="Z1" s="160" t="s">
        <v>4999</v>
      </c>
    </row>
    <row r="2" spans="1:51" s="17" customFormat="1" ht="12" customHeight="1" x14ac:dyDescent="0.2">
      <c r="A2" s="35"/>
      <c r="B2" s="408" t="str" cm="1">
        <f t="array" ref="B2">INDEX(Trad, 204, lang)</f>
        <v>Zurück zur Übersicht</v>
      </c>
      <c r="C2" s="408"/>
      <c r="D2" s="408"/>
      <c r="E2" s="408"/>
      <c r="F2" s="39"/>
      <c r="G2" s="39"/>
      <c r="H2" s="39"/>
      <c r="I2" s="39"/>
      <c r="J2" s="39"/>
      <c r="K2" s="39"/>
      <c r="L2" s="39"/>
      <c r="M2" s="39"/>
      <c r="N2" s="92"/>
      <c r="O2" s="188"/>
      <c r="P2" s="188"/>
      <c r="Q2" s="188"/>
      <c r="R2" s="188"/>
      <c r="S2" s="120"/>
      <c r="T2" s="7"/>
      <c r="U2" s="7"/>
      <c r="V2" s="165"/>
      <c r="W2" s="165"/>
      <c r="X2" s="165"/>
      <c r="Y2" s="165"/>
      <c r="Z2" s="7"/>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row>
    <row r="3" spans="1:51" s="17" customFormat="1" ht="15" customHeight="1" x14ac:dyDescent="0.2">
      <c r="A3" s="35"/>
      <c r="B3" s="40"/>
      <c r="D3" s="38"/>
      <c r="F3" s="39"/>
      <c r="G3" s="39"/>
      <c r="H3" s="39"/>
      <c r="I3" s="39"/>
      <c r="J3" s="39"/>
      <c r="K3" s="39"/>
      <c r="L3" s="39"/>
      <c r="M3" s="39"/>
      <c r="N3" s="92"/>
      <c r="O3" s="188"/>
      <c r="P3" s="188"/>
      <c r="Q3" s="188"/>
      <c r="R3" s="188"/>
      <c r="S3" s="120"/>
      <c r="T3" s="7"/>
      <c r="U3" s="7"/>
      <c r="V3" s="165"/>
      <c r="W3" s="165"/>
      <c r="X3" s="165"/>
      <c r="Y3" s="165"/>
      <c r="Z3" s="7"/>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row>
    <row r="4" spans="1:51" s="166" customFormat="1" ht="9.9499999999999993" customHeight="1" x14ac:dyDescent="0.2">
      <c r="A4" s="89"/>
      <c r="B4" s="89"/>
      <c r="C4" s="89"/>
      <c r="D4" s="89"/>
      <c r="E4" s="89"/>
      <c r="F4" s="89"/>
      <c r="G4" s="89"/>
      <c r="H4" s="162"/>
      <c r="I4" s="90" t="str" cm="1">
        <f t="array" ref="I4">INDEX(Trad, N4, lang)</f>
        <v>Eidgenössisches Departement für Umwelt, Verkehr,</v>
      </c>
      <c r="J4" s="90"/>
      <c r="K4" s="91"/>
      <c r="L4" s="89"/>
      <c r="M4" s="167"/>
      <c r="N4" s="92">
        <v>200</v>
      </c>
      <c r="O4" s="188"/>
      <c r="P4" s="188"/>
      <c r="Q4" s="188"/>
      <c r="R4" s="188"/>
      <c r="S4" s="120"/>
      <c r="T4" s="7"/>
      <c r="U4" s="7"/>
      <c r="V4" s="165"/>
      <c r="W4" s="165"/>
      <c r="X4" s="165"/>
      <c r="Y4" s="165"/>
      <c r="Z4" s="7"/>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row>
    <row r="5" spans="1:51" s="166" customFormat="1" ht="9.9499999999999993" customHeight="1" x14ac:dyDescent="0.2">
      <c r="A5" s="89"/>
      <c r="B5" s="89"/>
      <c r="C5" s="89"/>
      <c r="D5" s="89"/>
      <c r="E5" s="89"/>
      <c r="F5" s="89"/>
      <c r="G5" s="89"/>
      <c r="H5" s="162"/>
      <c r="I5" s="90" t="str" cm="1">
        <f t="array" ref="I5">INDEX(Trad, N5, lang)</f>
        <v>Energie und Kommunikation UVEK</v>
      </c>
      <c r="J5" s="90"/>
      <c r="K5" s="91"/>
      <c r="L5" s="89"/>
      <c r="M5" s="167"/>
      <c r="N5" s="92">
        <v>201</v>
      </c>
      <c r="O5" s="188"/>
      <c r="P5" s="188"/>
      <c r="Q5" s="188"/>
      <c r="R5" s="188"/>
      <c r="S5" s="120"/>
      <c r="T5" s="7"/>
      <c r="U5" s="7"/>
      <c r="V5" s="165"/>
      <c r="W5" s="165"/>
      <c r="X5" s="165"/>
      <c r="Y5" s="165"/>
      <c r="Z5" s="7"/>
    </row>
    <row r="6" spans="1:51" ht="24.95" customHeight="1" x14ac:dyDescent="0.2">
      <c r="A6" s="86"/>
      <c r="B6" s="86"/>
      <c r="C6" s="86"/>
      <c r="D6" s="86"/>
      <c r="E6" s="86"/>
      <c r="F6" s="86"/>
      <c r="G6" s="86"/>
      <c r="I6" s="189" t="str" cm="1">
        <f t="array" ref="I6">INDEX(Trad, N6, lang)</f>
        <v>Bundesamt für Energie BFE</v>
      </c>
      <c r="J6" s="94"/>
      <c r="K6" s="95"/>
      <c r="L6" s="86"/>
      <c r="N6" s="92">
        <v>202</v>
      </c>
      <c r="T6" s="7"/>
      <c r="U6" s="7"/>
      <c r="Z6" s="7"/>
    </row>
    <row r="7" spans="1:51" ht="75" customHeight="1" x14ac:dyDescent="0.2">
      <c r="A7" s="86"/>
      <c r="B7" s="86"/>
      <c r="C7" s="86"/>
      <c r="D7" s="86"/>
      <c r="E7" s="86"/>
      <c r="F7" s="86"/>
      <c r="G7" s="86"/>
      <c r="H7" s="86"/>
      <c r="I7" s="86"/>
      <c r="J7" s="86"/>
      <c r="K7" s="86"/>
      <c r="L7" s="86"/>
      <c r="T7" s="7"/>
      <c r="U7" s="7"/>
      <c r="V7" s="165" t="s">
        <v>1331</v>
      </c>
      <c r="W7" s="165" t="s">
        <v>5006</v>
      </c>
      <c r="X7" s="165" t="s">
        <v>5007</v>
      </c>
      <c r="Z7" s="7"/>
      <c r="AB7" s="166"/>
      <c r="AC7" s="166"/>
      <c r="AD7" s="166"/>
      <c r="AE7" s="166"/>
      <c r="AF7" s="166"/>
      <c r="AG7" s="166"/>
      <c r="AH7" s="166"/>
    </row>
    <row r="8" spans="1:51" ht="36" customHeight="1" x14ac:dyDescent="0.25">
      <c r="A8" s="190"/>
      <c r="B8" s="409" t="str" cm="1">
        <f t="array" ref="B8">INDEX(Trad, N8, lang)</f>
        <v>Standardisierte Massnahme</v>
      </c>
      <c r="C8" s="409"/>
      <c r="D8" s="409"/>
      <c r="E8" s="409"/>
      <c r="F8" s="409"/>
      <c r="G8" s="409"/>
      <c r="H8" s="409"/>
      <c r="I8" s="409"/>
      <c r="J8" s="409"/>
      <c r="K8" s="409"/>
      <c r="L8" s="409"/>
      <c r="N8" s="92">
        <v>101</v>
      </c>
      <c r="T8" s="7"/>
      <c r="U8" s="7"/>
      <c r="V8" s="165">
        <v>14</v>
      </c>
      <c r="Z8" s="7"/>
      <c r="AB8" s="166"/>
      <c r="AC8" s="166"/>
      <c r="AD8" s="166"/>
      <c r="AE8" s="166"/>
      <c r="AF8" s="166"/>
      <c r="AG8" s="166"/>
      <c r="AH8" s="166"/>
    </row>
    <row r="9" spans="1:51" ht="99.95" customHeight="1" x14ac:dyDescent="0.2">
      <c r="A9" s="191"/>
      <c r="B9" s="410" t="str" cm="1">
        <f t="array" ref="B9">INDEX(Trad, N9, Lang_measure)</f>
        <v>Betriebsoptimierung von Lüftungsanlagen</v>
      </c>
      <c r="C9" s="410"/>
      <c r="D9" s="410"/>
      <c r="E9" s="410"/>
      <c r="F9" s="410"/>
      <c r="G9" s="410"/>
      <c r="H9" s="410"/>
      <c r="I9" s="410"/>
      <c r="J9" s="410"/>
      <c r="K9" s="410"/>
      <c r="L9" s="410"/>
      <c r="N9" s="87">
        <v>150</v>
      </c>
      <c r="T9" s="7"/>
      <c r="U9" s="7"/>
      <c r="V9" s="165">
        <v>16</v>
      </c>
      <c r="Z9" s="7"/>
      <c r="AB9" s="166"/>
      <c r="AC9" s="166"/>
      <c r="AD9" s="166"/>
      <c r="AE9" s="166"/>
      <c r="AF9" s="166"/>
      <c r="AG9" s="166"/>
      <c r="AH9" s="166"/>
    </row>
    <row r="10" spans="1:51" ht="36" customHeight="1" x14ac:dyDescent="0.25">
      <c r="A10" s="190"/>
      <c r="B10" s="411" t="str" cm="1">
        <f t="array" ref="B10">INDEX(Trad, N10, lang)</f>
        <v>Einsparprotokoll</v>
      </c>
      <c r="C10" s="411"/>
      <c r="D10" s="411"/>
      <c r="E10" s="411"/>
      <c r="F10" s="411"/>
      <c r="G10" s="411"/>
      <c r="H10" s="411"/>
      <c r="I10" s="411"/>
      <c r="J10" s="411"/>
      <c r="K10" s="411"/>
      <c r="L10" s="411"/>
      <c r="N10" s="92">
        <v>100</v>
      </c>
      <c r="T10" s="7"/>
      <c r="U10" s="7"/>
      <c r="Z10" s="7"/>
      <c r="AB10" s="166"/>
      <c r="AC10" s="166"/>
      <c r="AD10" s="166"/>
      <c r="AE10" s="166"/>
      <c r="AF10" s="166"/>
      <c r="AG10" s="166"/>
      <c r="AH10" s="166"/>
    </row>
    <row r="11" spans="1:51" ht="15" customHeight="1" x14ac:dyDescent="0.2">
      <c r="A11" s="192"/>
      <c r="B11" s="193" t="str" cm="1">
        <f t="array" ref="B11">INDEX(Trad, N11, lang)</f>
        <v>Massnahmennummer</v>
      </c>
      <c r="C11" s="193"/>
      <c r="D11" s="193"/>
      <c r="E11" s="193"/>
      <c r="F11" s="193"/>
      <c r="G11" s="193"/>
      <c r="H11" s="193"/>
      <c r="I11" s="193"/>
      <c r="J11" s="193"/>
      <c r="K11" s="107"/>
      <c r="L11" s="192" t="str">
        <f>measure_id</f>
        <v>LU-01b</v>
      </c>
      <c r="N11" s="92">
        <v>102</v>
      </c>
      <c r="T11" s="7"/>
      <c r="U11" s="7"/>
      <c r="V11" s="165">
        <v>8</v>
      </c>
      <c r="W11" s="165">
        <v>1</v>
      </c>
      <c r="X11" s="165">
        <f>12.75*W11 + 2.25</f>
        <v>15</v>
      </c>
      <c r="Z11" s="7"/>
      <c r="AB11" s="166"/>
      <c r="AC11" s="166"/>
      <c r="AD11" s="166"/>
      <c r="AE11" s="166"/>
      <c r="AF11" s="166"/>
      <c r="AG11" s="166"/>
      <c r="AH11" s="166"/>
    </row>
    <row r="12" spans="1:51" ht="15" customHeight="1" x14ac:dyDescent="0.2">
      <c r="A12" s="194"/>
      <c r="B12" s="193" t="str" cm="1">
        <f t="array" ref="B12">INDEX(Trad, N12, lang)</f>
        <v>Version</v>
      </c>
      <c r="C12" s="193"/>
      <c r="D12" s="195"/>
      <c r="E12" s="195"/>
      <c r="F12" s="195"/>
      <c r="G12" s="195"/>
      <c r="H12" s="195"/>
      <c r="I12" s="195"/>
      <c r="J12" s="195"/>
      <c r="K12" s="196"/>
      <c r="L12" s="192" t="str">
        <f>measure_version</f>
        <v>1.0 (11.2025)</v>
      </c>
      <c r="N12" s="92">
        <v>103</v>
      </c>
      <c r="T12" s="7"/>
      <c r="U12" s="7"/>
      <c r="V12" s="165">
        <v>8</v>
      </c>
      <c r="W12" s="165">
        <v>1</v>
      </c>
      <c r="X12" s="165">
        <f t="shared" ref="X12:X13" si="0">12.75*W12 + 2.25</f>
        <v>15</v>
      </c>
      <c r="Z12" s="7"/>
      <c r="AB12" s="166"/>
      <c r="AC12" s="166"/>
      <c r="AD12" s="166"/>
      <c r="AE12" s="166"/>
      <c r="AF12" s="166"/>
      <c r="AG12" s="166"/>
      <c r="AH12" s="166"/>
    </row>
    <row r="13" spans="1:51" ht="15" customHeight="1" x14ac:dyDescent="0.2">
      <c r="A13" s="197"/>
      <c r="B13" s="193" t="str" cm="1">
        <f t="array" ref="B13">INDEX(Trad, N13, lang)</f>
        <v>Gültig ab</v>
      </c>
      <c r="C13" s="193"/>
      <c r="D13" s="195"/>
      <c r="E13" s="195"/>
      <c r="F13" s="195"/>
      <c r="G13" s="195"/>
      <c r="H13" s="195"/>
      <c r="I13" s="195"/>
      <c r="J13" s="195"/>
      <c r="K13" s="412">
        <v>46023</v>
      </c>
      <c r="L13" s="412"/>
      <c r="N13" s="92">
        <v>104</v>
      </c>
      <c r="T13" s="7"/>
      <c r="U13" s="7"/>
      <c r="V13" s="165">
        <v>8</v>
      </c>
      <c r="W13" s="165">
        <v>1</v>
      </c>
      <c r="X13" s="165">
        <f t="shared" si="0"/>
        <v>15</v>
      </c>
      <c r="Z13" s="7"/>
      <c r="AB13" s="166"/>
      <c r="AC13" s="166"/>
      <c r="AD13" s="166"/>
      <c r="AE13" s="166"/>
      <c r="AF13" s="166"/>
      <c r="AG13" s="166"/>
      <c r="AH13" s="166"/>
    </row>
    <row r="14" spans="1:51" ht="5.0999999999999996" customHeight="1" x14ac:dyDescent="0.2">
      <c r="A14" s="198"/>
      <c r="B14" s="199"/>
      <c r="C14" s="199"/>
      <c r="D14" s="86"/>
      <c r="E14" s="86"/>
      <c r="F14" s="86"/>
      <c r="G14" s="86"/>
      <c r="H14" s="86"/>
      <c r="I14" s="86"/>
      <c r="J14" s="86"/>
      <c r="K14" s="198"/>
      <c r="L14" s="198"/>
      <c r="T14" s="7"/>
      <c r="U14" s="7"/>
      <c r="Z14" s="7"/>
      <c r="AB14" s="166"/>
      <c r="AC14" s="166"/>
      <c r="AD14" s="166"/>
      <c r="AE14" s="166"/>
      <c r="AF14" s="166"/>
      <c r="AG14" s="166"/>
      <c r="AH14" s="166"/>
    </row>
    <row r="15" spans="1:51" s="166" customFormat="1" ht="36" customHeight="1" x14ac:dyDescent="0.2">
      <c r="A15" s="200"/>
      <c r="B15" s="413"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413"/>
      <c r="D15" s="413"/>
      <c r="E15" s="413"/>
      <c r="F15" s="413"/>
      <c r="G15" s="413"/>
      <c r="H15" s="413"/>
      <c r="I15" s="413"/>
      <c r="J15" s="413"/>
      <c r="K15" s="413"/>
      <c r="L15" s="413"/>
      <c r="M15" s="167"/>
      <c r="N15" s="92">
        <v>105</v>
      </c>
      <c r="O15" s="92"/>
      <c r="P15" s="92"/>
      <c r="Q15" s="92"/>
      <c r="R15" s="92"/>
      <c r="S15" s="120"/>
      <c r="T15" s="7"/>
      <c r="U15" s="7"/>
      <c r="V15" s="165">
        <v>7</v>
      </c>
      <c r="W15" s="165">
        <v>3</v>
      </c>
      <c r="X15" s="165">
        <f>11.25*W15 + 2.25</f>
        <v>36</v>
      </c>
      <c r="Y15" s="165"/>
      <c r="Z15" s="7"/>
    </row>
    <row r="16" spans="1:51" s="166" customFormat="1" ht="5.0999999999999996" customHeight="1" x14ac:dyDescent="0.2">
      <c r="A16" s="201"/>
      <c r="B16" s="202"/>
      <c r="C16" s="202"/>
      <c r="D16" s="202"/>
      <c r="E16" s="202"/>
      <c r="F16" s="202"/>
      <c r="G16" s="202"/>
      <c r="H16" s="202"/>
      <c r="I16" s="202"/>
      <c r="J16" s="202"/>
      <c r="K16" s="202"/>
      <c r="L16" s="202"/>
      <c r="M16" s="167"/>
      <c r="N16" s="92"/>
      <c r="O16" s="92"/>
      <c r="P16" s="92"/>
      <c r="Q16" s="92"/>
      <c r="R16" s="92"/>
      <c r="S16" s="120"/>
      <c r="T16" s="7"/>
      <c r="U16" s="7"/>
      <c r="V16" s="165"/>
      <c r="W16" s="165"/>
      <c r="X16" s="165"/>
      <c r="Y16" s="165"/>
      <c r="Z16" s="7"/>
    </row>
    <row r="17" spans="1:26" ht="39.950000000000003" customHeight="1" x14ac:dyDescent="0.2">
      <c r="B17" s="86"/>
      <c r="C17" s="86"/>
      <c r="D17" s="86"/>
      <c r="E17" s="86"/>
      <c r="F17" s="86"/>
      <c r="G17" s="86"/>
      <c r="H17" s="86"/>
      <c r="I17" s="86"/>
      <c r="J17" s="86"/>
      <c r="K17" s="86"/>
      <c r="T17" s="7"/>
      <c r="U17" s="7"/>
      <c r="V17" s="165" t="s">
        <v>1331</v>
      </c>
      <c r="W17" s="165" t="s">
        <v>5006</v>
      </c>
      <c r="X17" s="165" t="s">
        <v>5007</v>
      </c>
      <c r="Z17" s="7"/>
    </row>
    <row r="18" spans="1:26" ht="20.100000000000001" customHeight="1" x14ac:dyDescent="0.2">
      <c r="B18" s="203" t="str" cm="1">
        <f t="array" ref="B18">"1. " &amp; INDEX(Trad, N18, lang)</f>
        <v>1. Gegenstand</v>
      </c>
      <c r="C18" s="203"/>
      <c r="D18" s="204"/>
      <c r="E18" s="204"/>
      <c r="F18" s="204"/>
      <c r="G18" s="204"/>
      <c r="H18" s="204"/>
      <c r="I18" s="204"/>
      <c r="J18" s="204"/>
      <c r="K18" s="204"/>
      <c r="L18" s="205"/>
      <c r="N18" s="92">
        <v>109</v>
      </c>
      <c r="T18" s="7"/>
      <c r="U18" s="7"/>
      <c r="V18" s="159">
        <v>11</v>
      </c>
      <c r="W18" s="159" t="s">
        <v>2</v>
      </c>
      <c r="X18" s="159">
        <v>20</v>
      </c>
      <c r="Y18" s="206" t="s">
        <v>5008</v>
      </c>
      <c r="Z18" s="7"/>
    </row>
    <row r="19" spans="1:26" ht="15" customHeight="1" x14ac:dyDescent="0.2">
      <c r="B19" s="207" t="str" cm="1">
        <f t="array" ref="B19">INDEX(Trad, N19, lang)</f>
        <v>Anwendungsbereich</v>
      </c>
      <c r="C19" s="208"/>
      <c r="D19" s="86"/>
      <c r="E19" s="86"/>
      <c r="F19" s="86"/>
      <c r="G19" s="86"/>
      <c r="H19" s="86"/>
      <c r="I19" s="86"/>
      <c r="J19" s="86"/>
      <c r="K19" s="86"/>
      <c r="N19" s="92">
        <v>110</v>
      </c>
      <c r="T19" s="7"/>
      <c r="U19" s="7"/>
      <c r="V19" s="165">
        <v>10</v>
      </c>
      <c r="W19" s="165">
        <v>1</v>
      </c>
      <c r="X19" s="165">
        <f>12.75*W19 + 2.25</f>
        <v>15</v>
      </c>
      <c r="Z19" s="7"/>
    </row>
    <row r="20" spans="1:26" ht="27.95" customHeight="1" x14ac:dyDescent="0.2">
      <c r="A20" s="125"/>
      <c r="B20" s="369" t="str" cm="1">
        <f t="array" ref="B20">INDEX(Trad, N20, Lang_measure)</f>
        <v xml:space="preserve">Betriebsoptimierung von Lüftungsanlagen mit einer elektrischen Nennleistung (Motor) grösser als 125 W im  Gebäudebereich. </v>
      </c>
      <c r="C20" s="369"/>
      <c r="D20" s="369"/>
      <c r="E20" s="369"/>
      <c r="F20" s="369"/>
      <c r="G20" s="369"/>
      <c r="H20" s="369"/>
      <c r="I20" s="369"/>
      <c r="J20" s="369"/>
      <c r="K20" s="369"/>
      <c r="L20" s="369"/>
      <c r="N20" s="87">
        <v>151</v>
      </c>
      <c r="T20" s="7"/>
      <c r="U20" s="7"/>
      <c r="V20" s="165">
        <v>10</v>
      </c>
      <c r="W20" s="165">
        <v>2</v>
      </c>
      <c r="X20" s="165">
        <f>12.75*W20 + 2.25</f>
        <v>27.75</v>
      </c>
      <c r="Z20" s="7"/>
    </row>
    <row r="21" spans="1:26" ht="9.9499999999999993" customHeight="1" x14ac:dyDescent="0.2">
      <c r="A21" s="125"/>
      <c r="B21" s="86"/>
      <c r="C21" s="86"/>
      <c r="D21" s="86"/>
      <c r="E21" s="86"/>
      <c r="F21" s="86"/>
      <c r="G21" s="86"/>
      <c r="H21" s="86"/>
      <c r="I21" s="86"/>
      <c r="J21" s="86"/>
      <c r="K21" s="86"/>
      <c r="T21" s="7"/>
      <c r="U21" s="7"/>
      <c r="Z21" s="7"/>
    </row>
    <row r="22" spans="1:26" ht="15" customHeight="1" x14ac:dyDescent="0.2">
      <c r="A22" s="125"/>
      <c r="B22" s="207" t="str" cm="1">
        <f t="array" ref="B22">INDEX(Trad, N22, lang)</f>
        <v>Beschreibung</v>
      </c>
      <c r="C22" s="208"/>
      <c r="D22" s="86"/>
      <c r="E22" s="86"/>
      <c r="F22" s="86"/>
      <c r="G22" s="86"/>
      <c r="H22" s="86"/>
      <c r="I22" s="86"/>
      <c r="J22" s="86"/>
      <c r="K22" s="86"/>
      <c r="N22" s="92">
        <v>111</v>
      </c>
      <c r="T22" s="7"/>
      <c r="U22" s="7"/>
      <c r="Z22" s="7"/>
    </row>
    <row r="23" spans="1:26" ht="66" customHeight="1" x14ac:dyDescent="0.2">
      <c r="A23" s="125"/>
      <c r="B23" s="369" t="str" cm="1">
        <f t="array" ref="B23">INDEX(Trad, N23, Lang_measure)</f>
        <v>Betriebsoptimierung einer oder mehrerer Lüftungsanlagen gemäss Energieeffizienzverordnung (SR 730.02; Anhang 2.6, EnEV) in Gebäuden durch einen oder mehrere effizientere Lüftungsanlagen. Die daraus resultierenden anrechenbaren Einsparungen hängen von der Genauigkeit der aktuellen Verbrauchswerte ab (ohne oder mit Durchführung einer Feinanalyse). Die Massnahme kann nicht mit den anderen Massnahmen LU-01 kombiniert werden.</v>
      </c>
      <c r="C23" s="369"/>
      <c r="D23" s="369"/>
      <c r="E23" s="369"/>
      <c r="F23" s="369"/>
      <c r="G23" s="369"/>
      <c r="H23" s="369"/>
      <c r="I23" s="369"/>
      <c r="J23" s="369"/>
      <c r="K23" s="369"/>
      <c r="L23" s="369"/>
      <c r="N23" s="87">
        <v>152</v>
      </c>
      <c r="T23" s="7"/>
      <c r="U23" s="7"/>
      <c r="V23" s="165">
        <v>10</v>
      </c>
      <c r="W23" s="165">
        <v>5</v>
      </c>
      <c r="X23" s="165">
        <f>12.75*W23 + 2.25</f>
        <v>66</v>
      </c>
      <c r="Z23" s="7"/>
    </row>
    <row r="24" spans="1:26" ht="54" hidden="1" customHeight="1" x14ac:dyDescent="0.2">
      <c r="A24" s="125"/>
      <c r="B24" s="365" cm="1">
        <f t="array" ref="B24">INDEX(Trad, O24, Lang_measure)</f>
        <v>0</v>
      </c>
      <c r="C24" s="365"/>
      <c r="D24" s="365"/>
      <c r="E24" s="365"/>
      <c r="F24" s="365"/>
      <c r="G24" s="365"/>
      <c r="H24" s="365"/>
      <c r="I24" s="365"/>
      <c r="J24" s="365"/>
      <c r="K24" s="365"/>
      <c r="L24" s="365"/>
      <c r="N24" s="92">
        <v>112</v>
      </c>
      <c r="O24" s="92">
        <v>153</v>
      </c>
      <c r="T24" s="7"/>
      <c r="U24" s="7"/>
      <c r="V24" s="165">
        <v>10</v>
      </c>
      <c r="W24" s="165">
        <v>4</v>
      </c>
      <c r="X24" s="165">
        <f>12.75*W24 + 2.25</f>
        <v>53.25</v>
      </c>
      <c r="Z24" s="7"/>
    </row>
    <row r="25" spans="1:26" ht="20.100000000000001" customHeight="1" x14ac:dyDescent="0.2">
      <c r="A25" s="125"/>
      <c r="B25" s="86"/>
      <c r="C25" s="86"/>
      <c r="D25" s="86"/>
      <c r="E25" s="86"/>
      <c r="F25" s="86"/>
      <c r="G25" s="86"/>
      <c r="H25" s="86"/>
      <c r="I25" s="86"/>
      <c r="J25" s="86"/>
      <c r="K25" s="86"/>
      <c r="T25" s="7"/>
      <c r="U25" s="7"/>
      <c r="Z25" s="7"/>
    </row>
    <row r="26" spans="1:26" ht="20.100000000000001" customHeight="1" x14ac:dyDescent="0.2">
      <c r="A26" s="125"/>
      <c r="B26" s="203" t="str" cm="1">
        <f t="array" ref="B26">"2. " &amp; INDEX(Trad, N26, lang)</f>
        <v>2. Anforderungen</v>
      </c>
      <c r="C26" s="203"/>
      <c r="D26" s="204"/>
      <c r="E26" s="204"/>
      <c r="F26" s="204"/>
      <c r="G26" s="204"/>
      <c r="H26" s="204"/>
      <c r="I26" s="204"/>
      <c r="J26" s="204"/>
      <c r="K26" s="204"/>
      <c r="L26" s="205"/>
      <c r="N26" s="92">
        <v>114</v>
      </c>
      <c r="T26" s="7"/>
      <c r="U26" s="7"/>
      <c r="V26" s="159">
        <v>11</v>
      </c>
      <c r="W26" s="159" t="s">
        <v>2</v>
      </c>
      <c r="X26" s="159">
        <v>20</v>
      </c>
      <c r="Y26" s="206" t="s">
        <v>5008</v>
      </c>
      <c r="Z26" s="7"/>
    </row>
    <row r="27" spans="1:26" s="212" customFormat="1" ht="40.5" customHeight="1" x14ac:dyDescent="0.2">
      <c r="A27" s="125"/>
      <c r="B27" s="369" t="str" cm="1">
        <f t="array" ref="B27">INDEX(Trad, N27,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7" s="369"/>
      <c r="D27" s="369"/>
      <c r="E27" s="369"/>
      <c r="F27" s="369"/>
      <c r="G27" s="369"/>
      <c r="H27" s="369"/>
      <c r="I27" s="369"/>
      <c r="J27" s="369"/>
      <c r="K27" s="369"/>
      <c r="L27" s="369"/>
      <c r="M27" s="167"/>
      <c r="N27" s="210">
        <v>115</v>
      </c>
      <c r="O27" s="210"/>
      <c r="P27" s="210"/>
      <c r="Q27" s="210"/>
      <c r="R27" s="210"/>
      <c r="S27" s="211"/>
      <c r="T27" s="7"/>
      <c r="U27" s="7"/>
      <c r="V27" s="165">
        <v>10</v>
      </c>
      <c r="W27" s="165">
        <v>3</v>
      </c>
      <c r="X27" s="165">
        <f>12.75*W27 + 2.25</f>
        <v>40.5</v>
      </c>
      <c r="Y27" s="165"/>
      <c r="Z27" s="7"/>
    </row>
    <row r="28" spans="1:26" ht="5.0999999999999996" customHeight="1" x14ac:dyDescent="0.2">
      <c r="A28" s="125"/>
      <c r="B28" s="86"/>
      <c r="C28" s="86"/>
      <c r="D28" s="86"/>
      <c r="E28" s="86"/>
      <c r="F28" s="86"/>
      <c r="G28" s="86"/>
      <c r="H28" s="86"/>
      <c r="I28" s="86"/>
      <c r="J28" s="86"/>
      <c r="K28" s="86"/>
      <c r="T28" s="7"/>
      <c r="U28" s="7"/>
      <c r="Z28" s="7"/>
    </row>
    <row r="29" spans="1:26" ht="15" customHeight="1" x14ac:dyDescent="0.2">
      <c r="A29" s="125"/>
      <c r="B29" s="367" t="str" cm="1">
        <f t="array" ref="B29">INDEX(Trad, N29, lang)</f>
        <v>Tabelle 1: Anforderungen</v>
      </c>
      <c r="C29" s="367"/>
      <c r="D29" s="367"/>
      <c r="E29" s="367"/>
      <c r="F29" s="367"/>
      <c r="G29" s="367"/>
      <c r="H29" s="367"/>
      <c r="I29" s="367"/>
      <c r="J29" s="367"/>
      <c r="K29" s="367"/>
      <c r="L29" s="367"/>
      <c r="N29" s="92">
        <v>116</v>
      </c>
      <c r="T29" s="7"/>
      <c r="U29" s="7"/>
      <c r="V29" s="165">
        <v>8</v>
      </c>
      <c r="W29" s="165" t="s">
        <v>2</v>
      </c>
      <c r="X29" s="165">
        <v>15</v>
      </c>
      <c r="Y29" s="185" t="s">
        <v>5009</v>
      </c>
      <c r="Z29" s="7"/>
    </row>
    <row r="30" spans="1:26" s="166" customFormat="1" ht="20.100000000000001" customHeight="1" x14ac:dyDescent="0.2">
      <c r="A30" s="125"/>
      <c r="B30" s="346"/>
      <c r="C30" s="347"/>
      <c r="D30" s="348"/>
      <c r="E30" s="373" t="str" cm="1">
        <f t="array" ref="E30">INDEX(Trad, O30, lang)</f>
        <v>Altes System</v>
      </c>
      <c r="F30" s="373"/>
      <c r="G30" s="373"/>
      <c r="H30" s="374"/>
      <c r="I30" s="407" t="str" cm="1">
        <f t="array" ref="I30">INDEX(Trad, P30, lang)</f>
        <v>Neues System</v>
      </c>
      <c r="J30" s="373"/>
      <c r="K30" s="373"/>
      <c r="L30" s="374"/>
      <c r="M30" s="167"/>
      <c r="N30" s="92"/>
      <c r="O30" s="92">
        <v>117</v>
      </c>
      <c r="P30" s="92">
        <v>118</v>
      </c>
      <c r="Q30" s="92"/>
      <c r="R30" s="92"/>
      <c r="S30" s="120"/>
      <c r="T30" s="7"/>
      <c r="U30" s="7"/>
      <c r="V30" s="159">
        <v>10</v>
      </c>
      <c r="W30" s="159" t="s">
        <v>2</v>
      </c>
      <c r="X30" s="159">
        <v>20</v>
      </c>
      <c r="Y30" s="206" t="s">
        <v>5008</v>
      </c>
      <c r="Z30" s="7"/>
    </row>
    <row r="31" spans="1:26" ht="77.099999999999994" hidden="1" customHeight="1" x14ac:dyDescent="0.2">
      <c r="A31" s="125"/>
      <c r="B31" s="389" cm="1">
        <f t="array" ref="B31">INDEX(Trad, N31, Lang_measure)</f>
        <v>0</v>
      </c>
      <c r="C31" s="390"/>
      <c r="D31" s="391"/>
      <c r="E31" s="389" cm="1">
        <f t="array" ref="E31">INDEX(Trad, O31, Lang_measure)</f>
        <v>0</v>
      </c>
      <c r="F31" s="390"/>
      <c r="G31" s="390"/>
      <c r="H31" s="391"/>
      <c r="I31" s="389" cm="1">
        <f t="array" ref="I31">INDEX(Trad, P31, Lang_measure)</f>
        <v>0</v>
      </c>
      <c r="J31" s="390"/>
      <c r="K31" s="390"/>
      <c r="L31" s="391"/>
      <c r="N31" s="87">
        <v>170</v>
      </c>
      <c r="O31" s="87">
        <v>171</v>
      </c>
      <c r="P31" s="87">
        <v>172</v>
      </c>
      <c r="T31" s="7"/>
      <c r="U31" s="7"/>
      <c r="V31" s="165">
        <v>10</v>
      </c>
      <c r="W31" s="165">
        <v>6</v>
      </c>
      <c r="X31" s="165">
        <f>12.75*W31 + 2.25</f>
        <v>78.75</v>
      </c>
      <c r="Z31" s="7"/>
    </row>
    <row r="32" spans="1:26" ht="15" hidden="1" customHeight="1" x14ac:dyDescent="0.2">
      <c r="A32" s="125"/>
      <c r="B32" s="392"/>
      <c r="C32" s="393"/>
      <c r="D32" s="394"/>
      <c r="E32" s="392"/>
      <c r="F32" s="393"/>
      <c r="G32" s="393"/>
      <c r="H32" s="394"/>
      <c r="I32" s="401" cm="1">
        <f t="array" ref="I32">INDEX(Trad, N32, Lang_measure)</f>
        <v>0</v>
      </c>
      <c r="J32" s="402"/>
      <c r="K32" s="402" cm="1">
        <f t="array" ref="K32">INDEX(Trad, P32, Lang_measure)</f>
        <v>0</v>
      </c>
      <c r="L32" s="403"/>
      <c r="N32" s="87">
        <v>154</v>
      </c>
      <c r="O32" s="87"/>
      <c r="P32" s="87">
        <v>155</v>
      </c>
      <c r="T32" s="7"/>
      <c r="U32" s="7"/>
      <c r="Z32" s="7"/>
    </row>
    <row r="33" spans="1:26" ht="15" hidden="1" customHeight="1" x14ac:dyDescent="0.2">
      <c r="A33" s="125"/>
      <c r="B33" s="392"/>
      <c r="C33" s="393"/>
      <c r="D33" s="394"/>
      <c r="E33" s="392"/>
      <c r="F33" s="393"/>
      <c r="G33" s="393"/>
      <c r="H33" s="394"/>
      <c r="I33" s="401" cm="1">
        <f t="array" ref="I33">INDEX(Trad, N33, Lang_measure)</f>
        <v>0</v>
      </c>
      <c r="J33" s="402"/>
      <c r="K33" s="402" cm="1">
        <f t="array" ref="K33">INDEX(Trad, P33, Lang_measure)</f>
        <v>0</v>
      </c>
      <c r="L33" s="403"/>
      <c r="N33" s="87">
        <v>156</v>
      </c>
      <c r="O33" s="87"/>
      <c r="P33" s="87">
        <v>157</v>
      </c>
      <c r="T33" s="7"/>
      <c r="U33" s="7"/>
      <c r="Z33" s="7"/>
    </row>
    <row r="34" spans="1:26" ht="15" hidden="1" customHeight="1" x14ac:dyDescent="0.2">
      <c r="A34" s="125"/>
      <c r="B34" s="395"/>
      <c r="C34" s="396"/>
      <c r="D34" s="397"/>
      <c r="E34" s="395"/>
      <c r="F34" s="396"/>
      <c r="G34" s="396"/>
      <c r="H34" s="397"/>
      <c r="I34" s="401" cm="1">
        <f t="array" ref="I34">INDEX(Trad, N34, Lang_measure)</f>
        <v>0</v>
      </c>
      <c r="J34" s="402"/>
      <c r="K34" s="402" cm="1">
        <f t="array" ref="K34">INDEX(Trad, P34, Lang_measure)</f>
        <v>0</v>
      </c>
      <c r="L34" s="403"/>
      <c r="N34" s="87">
        <v>158</v>
      </c>
      <c r="O34" s="87"/>
      <c r="P34" s="87">
        <v>159</v>
      </c>
      <c r="T34" s="7"/>
      <c r="U34" s="7"/>
      <c r="Z34" s="7"/>
    </row>
    <row r="35" spans="1:26" ht="54" customHeight="1" x14ac:dyDescent="0.2">
      <c r="A35" s="125"/>
      <c r="B35" s="375" t="str" cm="1">
        <f t="array" ref="B35">INDEX(Trad, N35, Lang_measure)</f>
        <v>Baujahr</v>
      </c>
      <c r="C35" s="376"/>
      <c r="D35" s="377"/>
      <c r="E35" s="375" t="str" cm="1">
        <f t="array" ref="E35">INDEX(Trad, O35, Lang_measure)</f>
        <v>Das Ventilatorsystem (Turbine, Getriebe und Antrieb) muss neuer sein als 15 Jahre.</v>
      </c>
      <c r="F35" s="380"/>
      <c r="G35" s="380"/>
      <c r="H35" s="377"/>
      <c r="I35" s="375" t="str" cm="1">
        <f t="array" ref="I35">INDEX(Trad, P35, Lang_measure)</f>
        <v>-</v>
      </c>
      <c r="J35" s="380"/>
      <c r="K35" s="380"/>
      <c r="L35" s="377"/>
      <c r="N35" s="87">
        <v>173</v>
      </c>
      <c r="O35" s="87">
        <v>174</v>
      </c>
      <c r="P35" s="87">
        <v>175</v>
      </c>
      <c r="T35" s="7"/>
      <c r="U35" s="7"/>
      <c r="V35" s="165">
        <v>10</v>
      </c>
      <c r="W35" s="165">
        <v>4</v>
      </c>
      <c r="X35" s="165">
        <f>12.75*W35 + 2.25</f>
        <v>53.25</v>
      </c>
      <c r="Z35" s="7"/>
    </row>
    <row r="36" spans="1:26" ht="105" hidden="1" customHeight="1" x14ac:dyDescent="0.2">
      <c r="A36" s="125"/>
      <c r="B36" s="375" cm="1">
        <f t="array" ref="B36">INDEX(Trad, N36, Lang_measure)</f>
        <v>0</v>
      </c>
      <c r="C36" s="376"/>
      <c r="D36" s="377"/>
      <c r="E36" s="398" cm="1">
        <f t="array" ref="E36">INDEX(Trad, O36, Lang_measure)</f>
        <v>0</v>
      </c>
      <c r="F36" s="361"/>
      <c r="G36" s="361"/>
      <c r="H36" s="362"/>
      <c r="I36" s="404" cm="1">
        <f t="array" ref="I36">INDEX(Trad, P36, Lang_measure)</f>
        <v>0</v>
      </c>
      <c r="J36" s="405"/>
      <c r="K36" s="405"/>
      <c r="L36" s="406"/>
      <c r="N36" s="87">
        <v>176</v>
      </c>
      <c r="O36" s="87">
        <v>177</v>
      </c>
      <c r="P36" s="87">
        <v>178</v>
      </c>
      <c r="T36" s="7"/>
      <c r="U36" s="7"/>
      <c r="V36" s="165">
        <v>10</v>
      </c>
      <c r="W36" s="165">
        <v>8</v>
      </c>
      <c r="X36" s="165">
        <f>12.75*W36 + 2.25</f>
        <v>104.25</v>
      </c>
      <c r="Z36" s="7"/>
    </row>
    <row r="37" spans="1:26" s="166" customFormat="1" ht="20.100000000000001" customHeight="1" x14ac:dyDescent="0.2">
      <c r="A37" s="125"/>
      <c r="B37" s="346"/>
      <c r="C37" s="347"/>
      <c r="D37" s="348"/>
      <c r="E37" s="373" t="str" cm="1">
        <f t="array" ref="E37">INDEX(Trad, O37, lang)</f>
        <v>Altes / Neues System</v>
      </c>
      <c r="F37" s="373"/>
      <c r="G37" s="373"/>
      <c r="H37" s="373"/>
      <c r="I37" s="373"/>
      <c r="J37" s="373"/>
      <c r="K37" s="373"/>
      <c r="L37" s="374"/>
      <c r="M37" s="167"/>
      <c r="N37" s="92"/>
      <c r="O37" s="92">
        <v>119</v>
      </c>
      <c r="P37" s="92"/>
      <c r="Q37" s="92"/>
      <c r="R37" s="92"/>
      <c r="S37" s="120"/>
      <c r="T37" s="7"/>
      <c r="U37" s="7"/>
      <c r="V37" s="159">
        <v>10</v>
      </c>
      <c r="W37" s="159" t="s">
        <v>2</v>
      </c>
      <c r="X37" s="159">
        <v>20</v>
      </c>
      <c r="Y37" s="206" t="s">
        <v>5008</v>
      </c>
      <c r="Z37" s="7"/>
    </row>
    <row r="38" spans="1:26" s="245" customFormat="1" ht="15" customHeight="1" x14ac:dyDescent="0.2">
      <c r="A38" s="239"/>
      <c r="B38" s="389" t="str" cm="1">
        <f t="array" ref="B38">INDEX(Trad, N38, Lang_measure)</f>
        <v>Einsparungen</v>
      </c>
      <c r="C38" s="390"/>
      <c r="D38" s="391"/>
      <c r="E38" s="399" t="str" cm="1">
        <f t="array" ref="E38">INDEX(Trad, O38, Lang_measure)</f>
        <v>Betriebsoptimierung ohne Feinanalyse:</v>
      </c>
      <c r="F38" s="399"/>
      <c r="G38" s="399"/>
      <c r="H38" s="399"/>
      <c r="I38" s="399"/>
      <c r="J38" s="399"/>
      <c r="K38" s="399"/>
      <c r="L38" s="400"/>
      <c r="M38" s="240"/>
      <c r="N38" s="241">
        <v>180</v>
      </c>
      <c r="O38" s="241">
        <v>181</v>
      </c>
      <c r="P38" s="242"/>
      <c r="Q38" s="242"/>
      <c r="R38" s="242"/>
      <c r="S38" s="243"/>
      <c r="T38" s="7"/>
      <c r="U38" s="244"/>
      <c r="V38" s="185">
        <v>10</v>
      </c>
      <c r="W38" s="185">
        <v>1</v>
      </c>
      <c r="X38" s="185">
        <f>12.75*W38 + 2.25</f>
        <v>15</v>
      </c>
      <c r="Y38" s="185"/>
      <c r="Z38" s="175" t="s">
        <v>5010</v>
      </c>
    </row>
    <row r="39" spans="1:26" ht="41.1" customHeight="1" x14ac:dyDescent="0.2">
      <c r="A39" s="125"/>
      <c r="B39" s="392"/>
      <c r="C39" s="393"/>
      <c r="D39" s="394"/>
      <c r="E39" s="381" t="str" cm="1">
        <f t="array" ref="E39">INDEX(Trad, O39, Lang_measure)</f>
        <v>Die Stromeinsparungen werden automatisch in der Monitoringliste (Tabelle B) berechnet. Dieser Ansatz kann nur bis zu einer elektrischen Nennleistung des Motors von 20 kW (altes System) angewendet werden.</v>
      </c>
      <c r="F39" s="382"/>
      <c r="G39" s="382"/>
      <c r="H39" s="382"/>
      <c r="I39" s="382"/>
      <c r="J39" s="382"/>
      <c r="K39" s="382"/>
      <c r="L39" s="383"/>
      <c r="N39" s="87"/>
      <c r="O39" s="87">
        <v>190</v>
      </c>
      <c r="T39" s="7"/>
      <c r="U39" s="7"/>
      <c r="V39" s="165">
        <v>10</v>
      </c>
      <c r="W39" s="165">
        <v>3</v>
      </c>
      <c r="X39" s="165">
        <f>12.75*W39 + 2.25</f>
        <v>40.5</v>
      </c>
      <c r="Z39" s="7"/>
    </row>
    <row r="40" spans="1:26" ht="15" customHeight="1" x14ac:dyDescent="0.2">
      <c r="A40" s="125"/>
      <c r="B40" s="392"/>
      <c r="C40" s="393"/>
      <c r="D40" s="394"/>
      <c r="E40" s="384" t="str" cm="1">
        <f t="array" ref="E40">INDEX(Trad, O40, Lang_measure)</f>
        <v>Ersatz mit Feinanalyse:</v>
      </c>
      <c r="F40" s="385"/>
      <c r="G40" s="385"/>
      <c r="H40" s="385"/>
      <c r="I40" s="385"/>
      <c r="J40" s="385"/>
      <c r="K40" s="385"/>
      <c r="L40" s="386"/>
      <c r="N40" s="87"/>
      <c r="O40" s="87">
        <v>191</v>
      </c>
      <c r="T40" s="7"/>
      <c r="U40" s="7"/>
      <c r="V40" s="165">
        <v>10</v>
      </c>
      <c r="W40" s="165">
        <v>1</v>
      </c>
      <c r="X40" s="165">
        <f>12.75*W40 + 2.25</f>
        <v>15</v>
      </c>
      <c r="Z40" s="7"/>
    </row>
    <row r="41" spans="1:26" ht="180.95" customHeight="1" x14ac:dyDescent="0.2">
      <c r="A41" s="125"/>
      <c r="B41" s="395"/>
      <c r="C41" s="396"/>
      <c r="D41" s="397"/>
      <c r="E41" s="387" t="str" cm="1">
        <f t="array" ref="E41">INDEX(Trad, O41, Lang_measure)</f>
        <v>Die Analyse muss über mindestens mehrere repräsentative Wochen durchgeführt werden, inkl. Wochenende. Dabei ist es wichtig, den Ist-Zustand für die Analyse nicht zu verändern. Folgende Ergebnisse von der Analyse sind zu dokumentieren: 
-  Der erforderliche Zuluftvolumenstrom und Gesamtdruckdifferenz, inkl. Profil
-  Wirkungsgrade der Komponenten im Bestpunkt und in den zu erwartenden Betriebspunkten festlegen
-  Bei Anwendungen mit variablem Betrieb ist es zweckmässig, typische Betriebspunkte mit ihrer Häufigkeit anzugeben
-  Leitungsführungskonzept und Druckverlustberechnung
-  Die elektrische Leistungsaufnahme (Wirkleistung) im Betriebszustand (bei dem erforderlich Luftvolumenstrom und Förderdruck). 
-  Strombedarf
-  Hochrechnung auf 1 Jahr</v>
      </c>
      <c r="F41" s="387"/>
      <c r="G41" s="387"/>
      <c r="H41" s="387"/>
      <c r="I41" s="387"/>
      <c r="J41" s="387"/>
      <c r="K41" s="387"/>
      <c r="L41" s="388"/>
      <c r="N41" s="87"/>
      <c r="O41" s="87">
        <v>192</v>
      </c>
      <c r="T41" s="7"/>
      <c r="U41" s="7"/>
      <c r="V41" s="165">
        <v>10</v>
      </c>
      <c r="W41" s="165">
        <v>14</v>
      </c>
      <c r="X41" s="165">
        <f>12.75*W41 + 2.25</f>
        <v>180.75</v>
      </c>
      <c r="Z41" s="7"/>
    </row>
    <row r="42" spans="1:26" ht="66" hidden="1" customHeight="1" x14ac:dyDescent="0.2">
      <c r="A42" s="125"/>
      <c r="B42" s="375" cm="1">
        <f t="array" ref="B42">INDEX(Trad, N42, Lang_measure)</f>
        <v>0</v>
      </c>
      <c r="C42" s="376"/>
      <c r="D42" s="377"/>
      <c r="E42" s="378" cm="1">
        <f t="array" ref="E42">INDEX(Trad, O42, Lang_measure)</f>
        <v>0</v>
      </c>
      <c r="F42" s="378"/>
      <c r="G42" s="378"/>
      <c r="H42" s="378"/>
      <c r="I42" s="378"/>
      <c r="J42" s="378"/>
      <c r="K42" s="378"/>
      <c r="L42" s="379"/>
      <c r="N42" s="87">
        <v>182</v>
      </c>
      <c r="O42" s="87">
        <v>183</v>
      </c>
      <c r="T42" s="7"/>
      <c r="U42" s="7"/>
      <c r="V42" s="165">
        <v>10</v>
      </c>
      <c r="W42" s="165">
        <v>5</v>
      </c>
      <c r="X42" s="165">
        <f t="shared" ref="X42:X44" si="1">12.75*W42 + 2.25</f>
        <v>66</v>
      </c>
      <c r="Z42" s="7"/>
    </row>
    <row r="43" spans="1:26" ht="41.1" hidden="1" customHeight="1" x14ac:dyDescent="0.2">
      <c r="A43" s="125"/>
      <c r="B43" s="375" cm="1">
        <f t="array" ref="B43">INDEX(Trad, N43, Lang_measure)</f>
        <v>0</v>
      </c>
      <c r="C43" s="376"/>
      <c r="D43" s="377"/>
      <c r="E43" s="378" cm="1">
        <f t="array" ref="E43">INDEX(Trad, O43, Lang_measure)</f>
        <v>0</v>
      </c>
      <c r="F43" s="378"/>
      <c r="G43" s="378"/>
      <c r="H43" s="378"/>
      <c r="I43" s="378"/>
      <c r="J43" s="378"/>
      <c r="K43" s="378"/>
      <c r="L43" s="379"/>
      <c r="N43" s="87">
        <v>184</v>
      </c>
      <c r="O43" s="87">
        <v>185</v>
      </c>
      <c r="T43" s="7"/>
      <c r="U43" s="7"/>
      <c r="V43" s="165">
        <v>10</v>
      </c>
      <c r="W43" s="165">
        <v>3</v>
      </c>
      <c r="X43" s="165">
        <f t="shared" si="1"/>
        <v>40.5</v>
      </c>
      <c r="Z43" s="7"/>
    </row>
    <row r="44" spans="1:26" ht="27.75" hidden="1" customHeight="1" x14ac:dyDescent="0.2">
      <c r="A44" s="125"/>
      <c r="B44" s="375" cm="1">
        <f t="array" ref="B44">INDEX(Trad, N44, Lang_measure)</f>
        <v>0</v>
      </c>
      <c r="C44" s="376"/>
      <c r="D44" s="377"/>
      <c r="E44" s="376" cm="1">
        <f t="array" ref="E44">INDEX(Trad, O44, Lang_measure)</f>
        <v>0</v>
      </c>
      <c r="F44" s="380"/>
      <c r="G44" s="380"/>
      <c r="H44" s="380"/>
      <c r="I44" s="380"/>
      <c r="J44" s="380"/>
      <c r="K44" s="380"/>
      <c r="L44" s="377"/>
      <c r="N44" s="87">
        <v>186</v>
      </c>
      <c r="O44" s="87">
        <v>187</v>
      </c>
      <c r="T44" s="7"/>
      <c r="U44" s="7"/>
      <c r="V44" s="165">
        <v>10</v>
      </c>
      <c r="W44" s="165">
        <v>2</v>
      </c>
      <c r="X44" s="165">
        <f t="shared" si="1"/>
        <v>27.75</v>
      </c>
      <c r="Z44" s="7"/>
    </row>
    <row r="45" spans="1:26" ht="27.75" customHeight="1" x14ac:dyDescent="0.2">
      <c r="A45" s="125"/>
      <c r="B45" s="375" t="str" cm="1">
        <f t="array" ref="B45">INDEX(Trad, N45, lang)</f>
        <v>Umsetzung</v>
      </c>
      <c r="C45" s="376"/>
      <c r="D45" s="377"/>
      <c r="E45" s="376" t="str" cm="1">
        <f t="array" ref="E45">INDEX(Trad, O45, lang)</f>
        <v>Der Ersatz und die Inbetriebnahme des neuen Systems müssen durch eine qualifizierte Fachperson oder Firma durchgeführt werden.</v>
      </c>
      <c r="F45" s="380"/>
      <c r="G45" s="380"/>
      <c r="H45" s="380"/>
      <c r="I45" s="380"/>
      <c r="J45" s="380"/>
      <c r="K45" s="380"/>
      <c r="L45" s="377"/>
      <c r="N45" s="92">
        <v>120</v>
      </c>
      <c r="O45" s="92">
        <v>121</v>
      </c>
      <c r="T45" s="7"/>
      <c r="U45" s="7"/>
      <c r="V45" s="165">
        <v>10</v>
      </c>
      <c r="W45" s="165">
        <v>2</v>
      </c>
      <c r="X45" s="165">
        <f>12.75*W45 + 2.25</f>
        <v>27.75</v>
      </c>
      <c r="Z45" s="7"/>
    </row>
    <row r="46" spans="1:26" ht="27.75" hidden="1" customHeight="1" x14ac:dyDescent="0.2">
      <c r="A46" s="125"/>
      <c r="B46" s="398" t="str" cm="1">
        <f t="array" ref="B46">INDEX(Trad, N46, lang)</f>
        <v>Entsorgung</v>
      </c>
      <c r="C46" s="360"/>
      <c r="D46" s="362"/>
      <c r="E46" s="360" t="str" cm="1">
        <f t="array" ref="E46">INDEX(Trad, O46, lang)</f>
        <v>Die verbrauchsrelevanten Komponenten der alten Geräte dürfen innerhalb der Schweiz nicht weiterbetrieben werden. Die fachgerechte Entsorgung oder die Ausfuhr muss auf Anfrage nachgewiesen werden können.</v>
      </c>
      <c r="F46" s="361"/>
      <c r="G46" s="361"/>
      <c r="H46" s="361"/>
      <c r="I46" s="361"/>
      <c r="J46" s="361"/>
      <c r="K46" s="361"/>
      <c r="L46" s="362"/>
      <c r="N46" s="92">
        <v>122</v>
      </c>
      <c r="O46" s="92">
        <v>123</v>
      </c>
      <c r="T46" s="7"/>
      <c r="U46" s="7"/>
      <c r="V46" s="165">
        <v>10</v>
      </c>
      <c r="W46" s="165">
        <v>2</v>
      </c>
      <c r="X46" s="165">
        <f>12.75*W46 + 2.25</f>
        <v>27.75</v>
      </c>
      <c r="Z46" s="7"/>
    </row>
    <row r="47" spans="1:26" ht="15" customHeight="1" x14ac:dyDescent="0.2">
      <c r="A47" s="125"/>
      <c r="B47" s="363" t="str" cm="1">
        <f t="array" ref="B47">IF(LEN(INDEX(Trad, N47, lang))&gt;0, "* " &amp; INDEX(Trad, N47, lang), "")</f>
        <v/>
      </c>
      <c r="C47" s="363"/>
      <c r="D47" s="363"/>
      <c r="E47" s="363"/>
      <c r="F47" s="363"/>
      <c r="G47" s="363"/>
      <c r="H47" s="363"/>
      <c r="I47" s="363"/>
      <c r="J47" s="363"/>
      <c r="K47" s="363"/>
      <c r="L47" s="363"/>
      <c r="N47" s="92">
        <v>195</v>
      </c>
      <c r="T47" s="7"/>
      <c r="U47" s="7"/>
      <c r="V47" s="185">
        <v>8</v>
      </c>
      <c r="W47" s="185" t="s">
        <v>2</v>
      </c>
      <c r="X47" s="185">
        <v>15</v>
      </c>
      <c r="Y47" s="185" t="s">
        <v>4948</v>
      </c>
      <c r="Z47" s="7"/>
    </row>
    <row r="48" spans="1:26" ht="20.100000000000001" customHeight="1" x14ac:dyDescent="0.2">
      <c r="A48" s="125"/>
      <c r="B48" s="86"/>
      <c r="C48" s="86"/>
      <c r="D48" s="86"/>
      <c r="E48" s="86"/>
      <c r="F48" s="86"/>
      <c r="G48" s="86"/>
      <c r="H48" s="86"/>
      <c r="I48" s="86"/>
      <c r="J48" s="86"/>
      <c r="K48" s="86"/>
      <c r="T48" s="7"/>
      <c r="U48" s="7"/>
      <c r="Z48" s="7"/>
    </row>
    <row r="49" spans="1:26" ht="20.100000000000001" customHeight="1" x14ac:dyDescent="0.2">
      <c r="A49" s="125"/>
      <c r="B49" s="203" t="str" cm="1">
        <f t="array" ref="B49">"3. " &amp; INDEX(Trad, N49, lang)</f>
        <v>3. Nachweis</v>
      </c>
      <c r="C49" s="203"/>
      <c r="D49" s="204"/>
      <c r="E49" s="204"/>
      <c r="F49" s="204"/>
      <c r="G49" s="204"/>
      <c r="H49" s="204"/>
      <c r="I49" s="204"/>
      <c r="J49" s="204"/>
      <c r="K49" s="204"/>
      <c r="L49" s="205"/>
      <c r="N49" s="92">
        <v>125</v>
      </c>
      <c r="T49" s="7"/>
      <c r="U49" s="7"/>
      <c r="V49" s="159">
        <v>11</v>
      </c>
      <c r="W49" s="159" t="s">
        <v>2</v>
      </c>
      <c r="X49" s="159">
        <v>20</v>
      </c>
      <c r="Y49" s="206" t="s">
        <v>5008</v>
      </c>
      <c r="Z49" s="7"/>
    </row>
    <row r="50" spans="1:26" ht="27.75" customHeight="1" x14ac:dyDescent="0.2">
      <c r="A50" s="125"/>
      <c r="B50" s="369" t="str" cm="1">
        <f t="array" ref="B50">INDEX(Trad, N50, lang)</f>
        <v>Die Einhaltung der Anforderungen muss durch die folgenden Dokumente belegt werden. Die in der Tabelle 2 aufgeführten Unterlagen sind integraler Bestandteil des Nachweises der Massnahmenumsetzung.</v>
      </c>
      <c r="C50" s="369"/>
      <c r="D50" s="369"/>
      <c r="E50" s="369"/>
      <c r="F50" s="369"/>
      <c r="G50" s="369"/>
      <c r="H50" s="369"/>
      <c r="I50" s="369"/>
      <c r="J50" s="369"/>
      <c r="K50" s="369"/>
      <c r="L50" s="369"/>
      <c r="N50" s="92">
        <v>126</v>
      </c>
      <c r="T50" s="7"/>
      <c r="U50" s="7"/>
      <c r="V50" s="165">
        <v>10</v>
      </c>
      <c r="W50" s="165">
        <v>2</v>
      </c>
      <c r="X50" s="165">
        <f>12.75*W50 + 2.25</f>
        <v>27.75</v>
      </c>
      <c r="Z50" s="7"/>
    </row>
    <row r="51" spans="1:26" ht="5.0999999999999996" customHeight="1" x14ac:dyDescent="0.2">
      <c r="A51" s="125"/>
      <c r="B51" s="125"/>
      <c r="C51" s="125"/>
      <c r="D51" s="125"/>
      <c r="E51" s="125"/>
      <c r="F51" s="125"/>
      <c r="G51" s="125"/>
      <c r="H51" s="125"/>
      <c r="I51" s="125"/>
      <c r="J51" s="125"/>
      <c r="K51" s="125"/>
      <c r="L51" s="125"/>
      <c r="T51" s="7"/>
      <c r="U51" s="7"/>
      <c r="Z51" s="7"/>
    </row>
    <row r="52" spans="1:26" ht="15" customHeight="1" x14ac:dyDescent="0.2">
      <c r="A52" s="125"/>
      <c r="B52" s="367" t="str" cm="1">
        <f t="array" ref="B52">INDEX(Trad, N52, lang)</f>
        <v>Tabelle 2: Nachweise</v>
      </c>
      <c r="C52" s="367"/>
      <c r="D52" s="367"/>
      <c r="E52" s="367"/>
      <c r="F52" s="367"/>
      <c r="G52" s="367"/>
      <c r="H52" s="367"/>
      <c r="I52" s="367"/>
      <c r="J52" s="367"/>
      <c r="K52" s="367"/>
      <c r="L52" s="367"/>
      <c r="N52" s="92">
        <v>127</v>
      </c>
      <c r="T52" s="7"/>
      <c r="U52" s="7"/>
      <c r="V52" s="165">
        <v>8</v>
      </c>
      <c r="W52" s="165" t="s">
        <v>2</v>
      </c>
      <c r="X52" s="165">
        <v>15</v>
      </c>
      <c r="Y52" s="185" t="s">
        <v>5009</v>
      </c>
      <c r="Z52" s="7"/>
    </row>
    <row r="53" spans="1:26" ht="5.0999999999999996" customHeight="1" x14ac:dyDescent="0.2">
      <c r="A53" s="125"/>
      <c r="B53" s="214"/>
      <c r="C53" s="215"/>
      <c r="D53" s="215"/>
      <c r="E53" s="215"/>
      <c r="F53" s="215"/>
      <c r="G53" s="215"/>
      <c r="H53" s="215"/>
      <c r="I53" s="215"/>
      <c r="J53" s="215"/>
      <c r="K53" s="215"/>
      <c r="L53" s="216"/>
      <c r="N53" s="87"/>
      <c r="T53" s="7"/>
      <c r="U53" s="7"/>
      <c r="Z53" s="7"/>
    </row>
    <row r="54" spans="1:26" ht="36" customHeight="1" x14ac:dyDescent="0.2">
      <c r="A54" s="125"/>
      <c r="B54" s="217" t="str">
        <f>IF(ISNUMBER(N54), T54 &amp; ".", "")</f>
        <v>1.</v>
      </c>
      <c r="C54" s="365" t="str" cm="1">
        <f t="array" ref="C54">IF(ISNUMBER(N54), INDEX(Trad, N54, Lang_measure), "")</f>
        <v>Im Fall einer Betriebsoptimierung mit Feinanalyse: den Analysebericht (Format PDF), der von einer qualifizierten Person oder Firma erstellt wurde.</v>
      </c>
      <c r="D54" s="365"/>
      <c r="E54" s="365"/>
      <c r="F54" s="365"/>
      <c r="G54" s="365"/>
      <c r="H54" s="365"/>
      <c r="I54" s="365"/>
      <c r="J54" s="365"/>
      <c r="K54" s="365"/>
      <c r="L54" s="366"/>
      <c r="N54" s="87">
        <v>161</v>
      </c>
      <c r="T54" s="160">
        <v>1</v>
      </c>
      <c r="U54" s="7"/>
      <c r="V54" s="165">
        <v>10</v>
      </c>
      <c r="W54" s="165">
        <v>3</v>
      </c>
      <c r="X54" s="165">
        <f t="shared" ref="X54" si="2">12.75*W54 + 2.25</f>
        <v>40.5</v>
      </c>
      <c r="Z54" s="175" t="s">
        <v>5011</v>
      </c>
    </row>
    <row r="55" spans="1:26" ht="5.0999999999999996" customHeight="1" x14ac:dyDescent="0.2">
      <c r="A55" s="125"/>
      <c r="B55" s="218"/>
      <c r="C55" s="219"/>
      <c r="D55" s="219"/>
      <c r="E55" s="219"/>
      <c r="F55" s="219"/>
      <c r="G55" s="219"/>
      <c r="H55" s="219"/>
      <c r="I55" s="219"/>
      <c r="J55" s="219"/>
      <c r="K55" s="219"/>
      <c r="L55" s="220"/>
      <c r="N55" s="87"/>
      <c r="T55" s="160"/>
      <c r="U55" s="7"/>
      <c r="Z55" s="7"/>
    </row>
    <row r="56" spans="1:26" ht="5.0999999999999996" customHeight="1" x14ac:dyDescent="0.2">
      <c r="A56" s="125"/>
      <c r="B56" s="221"/>
      <c r="C56" s="222"/>
      <c r="D56" s="222"/>
      <c r="E56" s="222"/>
      <c r="F56" s="222"/>
      <c r="G56" s="222"/>
      <c r="H56" s="222"/>
      <c r="I56" s="222"/>
      <c r="J56" s="222"/>
      <c r="K56" s="222"/>
      <c r="L56" s="223"/>
      <c r="N56" s="87"/>
      <c r="T56" s="160"/>
      <c r="U56" s="7"/>
      <c r="Z56" s="7"/>
    </row>
    <row r="57" spans="1:26" ht="36" customHeight="1" x14ac:dyDescent="0.2">
      <c r="A57" s="125"/>
      <c r="B57" s="217" t="str">
        <f>IF(ISNUMBER(N57), T57 &amp; ".", "")</f>
        <v>2.</v>
      </c>
      <c r="C57" s="365" t="str" cm="1">
        <f t="array" ref="C57">IF(ISNUMBER(N57), INDEX(Trad, N57, Lang_measure), "")</f>
        <v>Im Fall eines Betriebsoptimierung ohne Feinanalyse: ein Foto des Typenschilds (Format PNG, JPEG oder PDF) oder ein gleichwertiger Nachweis, der dieselben Informationen enthält (z. B. ein Datenblatt)</v>
      </c>
      <c r="D57" s="365"/>
      <c r="E57" s="365"/>
      <c r="F57" s="365"/>
      <c r="G57" s="365"/>
      <c r="H57" s="365"/>
      <c r="I57" s="365"/>
      <c r="J57" s="365"/>
      <c r="K57" s="365"/>
      <c r="L57" s="366"/>
      <c r="N57" s="87">
        <v>162</v>
      </c>
      <c r="T57" s="160">
        <v>2</v>
      </c>
      <c r="U57" s="7"/>
      <c r="V57" s="165">
        <v>10</v>
      </c>
      <c r="W57" s="165">
        <v>3</v>
      </c>
      <c r="X57" s="165">
        <f t="shared" ref="X57" si="3">12.75*W57 + 2.25</f>
        <v>40.5</v>
      </c>
      <c r="Z57" s="7"/>
    </row>
    <row r="58" spans="1:26" ht="5.0999999999999996" customHeight="1" x14ac:dyDescent="0.2">
      <c r="A58" s="125"/>
      <c r="B58" s="218"/>
      <c r="C58" s="219"/>
      <c r="D58" s="219"/>
      <c r="E58" s="219"/>
      <c r="F58" s="219"/>
      <c r="G58" s="219"/>
      <c r="H58" s="219"/>
      <c r="I58" s="219"/>
      <c r="J58" s="219"/>
      <c r="K58" s="219"/>
      <c r="L58" s="220"/>
      <c r="N58" s="87"/>
      <c r="T58" s="160"/>
      <c r="U58" s="7"/>
      <c r="Z58" s="7"/>
    </row>
    <row r="59" spans="1:26" ht="5.0999999999999996" customHeight="1" x14ac:dyDescent="0.2">
      <c r="A59" s="125"/>
      <c r="B59" s="221"/>
      <c r="C59" s="222"/>
      <c r="D59" s="222"/>
      <c r="E59" s="222"/>
      <c r="F59" s="222"/>
      <c r="G59" s="222"/>
      <c r="H59" s="222"/>
      <c r="I59" s="222"/>
      <c r="J59" s="222"/>
      <c r="K59" s="222"/>
      <c r="L59" s="223"/>
      <c r="N59" s="87"/>
      <c r="T59" s="160"/>
      <c r="U59" s="7"/>
      <c r="Z59" s="7"/>
    </row>
    <row r="60" spans="1:26" ht="36" customHeight="1" x14ac:dyDescent="0.2">
      <c r="A60" s="125"/>
      <c r="B60" s="217" t="str">
        <f>IF(ISNUMBER(N60), T60 &amp; ".", "")</f>
        <v>3.</v>
      </c>
      <c r="C60" s="365" t="str" cm="1">
        <f t="array" ref="C60">IF(ISNUMBER(N60), INDEX(Trad, N60, lang), "")</f>
        <v>Rechnungsbelege (Format PDF, PNG oder JPEG)</v>
      </c>
      <c r="D60" s="365"/>
      <c r="E60" s="365"/>
      <c r="F60" s="365"/>
      <c r="G60" s="365"/>
      <c r="H60" s="365"/>
      <c r="I60" s="365"/>
      <c r="J60" s="365"/>
      <c r="K60" s="365"/>
      <c r="L60" s="366"/>
      <c r="N60" s="87">
        <v>130</v>
      </c>
      <c r="T60" s="160">
        <v>3</v>
      </c>
      <c r="U60" s="7"/>
      <c r="V60" s="165">
        <v>10</v>
      </c>
      <c r="W60" s="165">
        <v>3</v>
      </c>
      <c r="X60" s="165">
        <f t="shared" ref="X60" si="4">12.75*W60 + 2.25</f>
        <v>40.5</v>
      </c>
      <c r="Z60" s="7"/>
    </row>
    <row r="61" spans="1:26" ht="5.0999999999999996" customHeight="1" x14ac:dyDescent="0.2">
      <c r="A61" s="125"/>
      <c r="B61" s="218"/>
      <c r="C61" s="219"/>
      <c r="D61" s="219"/>
      <c r="E61" s="219"/>
      <c r="F61" s="219"/>
      <c r="G61" s="219"/>
      <c r="H61" s="219"/>
      <c r="I61" s="219"/>
      <c r="J61" s="219"/>
      <c r="K61" s="219"/>
      <c r="L61" s="220"/>
      <c r="N61" s="87"/>
      <c r="T61" s="160"/>
      <c r="U61" s="7"/>
      <c r="Z61" s="7"/>
    </row>
    <row r="62" spans="1:26" ht="5.0999999999999996" hidden="1" customHeight="1" x14ac:dyDescent="0.2">
      <c r="A62" s="125"/>
      <c r="B62" s="224"/>
      <c r="C62" s="225"/>
      <c r="D62" s="225"/>
      <c r="E62" s="225"/>
      <c r="F62" s="225"/>
      <c r="G62" s="225"/>
      <c r="H62" s="225"/>
      <c r="I62" s="225"/>
      <c r="J62" s="225"/>
      <c r="K62" s="225"/>
      <c r="L62" s="226"/>
      <c r="N62" s="87"/>
      <c r="T62" s="160"/>
      <c r="U62" s="7"/>
      <c r="Z62" s="7"/>
    </row>
    <row r="63" spans="1:26" ht="40.5" hidden="1" customHeight="1" x14ac:dyDescent="0.2">
      <c r="A63" s="125"/>
      <c r="B63" s="217" t="str">
        <f>IF(ISNUMBER(N63), T63 &amp; ".", "")</f>
        <v>4.</v>
      </c>
      <c r="C63" s="365" t="str" cm="1">
        <f t="array" ref="C63">IF(LEN(INDEX(Trad, N63, lang))&gt;0, INDEX(Trad, N63, lang), "")</f>
        <v>Rechnungsbelege (Format PDF, PNG oder JPEG)</v>
      </c>
      <c r="D63" s="365"/>
      <c r="E63" s="365"/>
      <c r="F63" s="365"/>
      <c r="G63" s="365"/>
      <c r="H63" s="365"/>
      <c r="I63" s="365"/>
      <c r="J63" s="365"/>
      <c r="K63" s="365"/>
      <c r="L63" s="366"/>
      <c r="N63" s="87">
        <v>130</v>
      </c>
      <c r="T63" s="160">
        <v>4</v>
      </c>
      <c r="U63" s="7"/>
      <c r="V63" s="165">
        <v>10</v>
      </c>
      <c r="W63" s="165">
        <v>3</v>
      </c>
      <c r="X63" s="165">
        <f t="shared" ref="X63" si="5">12.75*W63 + 2.25</f>
        <v>40.5</v>
      </c>
      <c r="Z63" s="7"/>
    </row>
    <row r="64" spans="1:26" ht="5.0999999999999996" hidden="1" customHeight="1" x14ac:dyDescent="0.2">
      <c r="A64" s="125"/>
      <c r="B64" s="227"/>
      <c r="C64" s="213"/>
      <c r="D64" s="213"/>
      <c r="E64" s="213"/>
      <c r="F64" s="213"/>
      <c r="G64" s="213"/>
      <c r="H64" s="213"/>
      <c r="I64" s="213"/>
      <c r="J64" s="213"/>
      <c r="K64" s="213"/>
      <c r="L64" s="228"/>
      <c r="T64" s="160"/>
      <c r="U64" s="7"/>
      <c r="Z64" s="7"/>
    </row>
    <row r="65" spans="1:26" ht="5.0999999999999996" hidden="1" customHeight="1" x14ac:dyDescent="0.2">
      <c r="A65" s="125"/>
      <c r="B65" s="224"/>
      <c r="C65" s="225"/>
      <c r="D65" s="225"/>
      <c r="E65" s="225"/>
      <c r="F65" s="225"/>
      <c r="G65" s="225"/>
      <c r="H65" s="225"/>
      <c r="I65" s="225"/>
      <c r="J65" s="225"/>
      <c r="K65" s="225"/>
      <c r="L65" s="226"/>
      <c r="T65" s="160"/>
      <c r="U65" s="7"/>
      <c r="Z65" s="7"/>
    </row>
    <row r="66" spans="1:26" ht="40.5" hidden="1" customHeight="1" x14ac:dyDescent="0.2">
      <c r="A66" s="125"/>
      <c r="B66" s="217" t="str">
        <f>IF(ISNUMBER(N66), T66 &amp; ".", "")</f>
        <v>5.</v>
      </c>
      <c r="C66" s="365" t="str" cm="1">
        <f t="array" ref="C66">IF(LEN(INDEX(Trad, N66, lang))&gt;0, INDEX(Trad, N66, lang), "")</f>
        <v>Im Fall eines Ersatzes ohne Feinanalyse: ein Foto des Typenschilds (Format PNG, JPEG oder PDF) oder ein gleichwertiger Nachweis, der dieselben Informationen enthält (z. B. ein Datenblatt)</v>
      </c>
      <c r="D66" s="365"/>
      <c r="E66" s="365"/>
      <c r="F66" s="365"/>
      <c r="G66" s="365"/>
      <c r="H66" s="365"/>
      <c r="I66" s="365"/>
      <c r="J66" s="365"/>
      <c r="K66" s="365"/>
      <c r="L66" s="366"/>
      <c r="N66" s="92">
        <v>162</v>
      </c>
      <c r="T66" s="160">
        <v>5</v>
      </c>
      <c r="U66" s="7"/>
      <c r="V66" s="165">
        <v>10</v>
      </c>
      <c r="W66" s="165">
        <v>3</v>
      </c>
      <c r="X66" s="165">
        <f t="shared" ref="X66" si="6">12.75*W66 + 2.25</f>
        <v>40.5</v>
      </c>
      <c r="Z66" s="7"/>
    </row>
    <row r="67" spans="1:26" ht="5.0999999999999996" hidden="1" customHeight="1" x14ac:dyDescent="0.2">
      <c r="A67" s="125"/>
      <c r="B67" s="227"/>
      <c r="C67" s="213"/>
      <c r="D67" s="213"/>
      <c r="E67" s="213"/>
      <c r="F67" s="213"/>
      <c r="G67" s="213"/>
      <c r="H67" s="213"/>
      <c r="I67" s="213"/>
      <c r="J67" s="213"/>
      <c r="K67" s="213"/>
      <c r="L67" s="228"/>
      <c r="T67" s="160"/>
      <c r="U67" s="7"/>
      <c r="Z67" s="7"/>
    </row>
    <row r="68" spans="1:26" ht="5.0999999999999996" hidden="1" customHeight="1" x14ac:dyDescent="0.2">
      <c r="A68" s="125"/>
      <c r="B68" s="224"/>
      <c r="C68" s="225"/>
      <c r="D68" s="225"/>
      <c r="E68" s="225"/>
      <c r="F68" s="225"/>
      <c r="G68" s="225"/>
      <c r="H68" s="225"/>
      <c r="I68" s="225"/>
      <c r="J68" s="225"/>
      <c r="K68" s="225"/>
      <c r="L68" s="226"/>
      <c r="T68" s="160"/>
      <c r="U68" s="7"/>
      <c r="Z68" s="7"/>
    </row>
    <row r="69" spans="1:26" ht="40.5" hidden="1" customHeight="1" x14ac:dyDescent="0.2">
      <c r="A69" s="125"/>
      <c r="B69" s="217" t="str">
        <f>IF(ISNUMBER(N69), T69 &amp; ".", "")</f>
        <v>6.</v>
      </c>
      <c r="C69" s="365" t="str" cm="1">
        <f t="array" ref="C69">IF(LEN(INDEX(Trad, N69, lang))&gt;0, INDEX(Trad, N69, lang), "")</f>
        <v/>
      </c>
      <c r="D69" s="365"/>
      <c r="E69" s="365"/>
      <c r="F69" s="365"/>
      <c r="G69" s="365"/>
      <c r="H69" s="365"/>
      <c r="I69" s="365"/>
      <c r="J69" s="365"/>
      <c r="K69" s="365"/>
      <c r="L69" s="366"/>
      <c r="N69" s="92">
        <v>163</v>
      </c>
      <c r="T69" s="160">
        <v>6</v>
      </c>
      <c r="U69" s="7"/>
      <c r="V69" s="165">
        <v>10</v>
      </c>
      <c r="W69" s="165">
        <v>3</v>
      </c>
      <c r="X69" s="165">
        <f t="shared" ref="X69" si="7">12.75*W69 + 2.25</f>
        <v>40.5</v>
      </c>
      <c r="Z69" s="7"/>
    </row>
    <row r="70" spans="1:26" ht="5.0999999999999996" customHeight="1" x14ac:dyDescent="0.2">
      <c r="A70" s="125"/>
      <c r="B70" s="229"/>
      <c r="C70" s="230"/>
      <c r="D70" s="230"/>
      <c r="E70" s="230"/>
      <c r="F70" s="230"/>
      <c r="G70" s="230"/>
      <c r="H70" s="230"/>
      <c r="I70" s="230"/>
      <c r="J70" s="230"/>
      <c r="K70" s="230"/>
      <c r="L70" s="231"/>
      <c r="T70" s="160"/>
      <c r="U70" s="7"/>
      <c r="Z70" s="7"/>
    </row>
    <row r="71" spans="1:26" ht="15" hidden="1" customHeight="1" x14ac:dyDescent="0.2">
      <c r="A71" s="125"/>
      <c r="B71" s="363"/>
      <c r="C71" s="363"/>
      <c r="D71" s="363"/>
      <c r="E71" s="363"/>
      <c r="F71" s="363"/>
      <c r="G71" s="363"/>
      <c r="H71" s="363"/>
      <c r="I71" s="363"/>
      <c r="J71" s="363"/>
      <c r="K71" s="363"/>
      <c r="L71" s="363"/>
      <c r="N71" s="92">
        <v>131</v>
      </c>
      <c r="T71" s="7"/>
      <c r="U71" s="7"/>
      <c r="V71" s="185">
        <v>8</v>
      </c>
      <c r="W71" s="185" t="s">
        <v>2</v>
      </c>
      <c r="X71" s="185">
        <v>15</v>
      </c>
      <c r="Y71" s="185" t="s">
        <v>4948</v>
      </c>
      <c r="Z71" s="7"/>
    </row>
    <row r="72" spans="1:26" ht="9.9499999999999993" customHeight="1" x14ac:dyDescent="0.2">
      <c r="A72" s="125"/>
      <c r="B72" s="86"/>
      <c r="C72" s="86"/>
      <c r="D72" s="86"/>
      <c r="E72" s="86"/>
      <c r="F72" s="86"/>
      <c r="G72" s="86"/>
      <c r="H72" s="86"/>
      <c r="I72" s="86"/>
      <c r="J72" s="86"/>
      <c r="K72" s="86"/>
      <c r="T72" s="7"/>
      <c r="Z72" s="7"/>
    </row>
    <row r="73" spans="1:26" ht="15" customHeight="1" x14ac:dyDescent="0.2">
      <c r="B73" s="207" t="str" cm="1">
        <f t="array" ref="B73">INDEX(Trad, N73, lang)</f>
        <v>Meldung der Massnahme</v>
      </c>
      <c r="C73" s="208"/>
      <c r="D73" s="86"/>
      <c r="E73" s="86"/>
      <c r="F73" s="86"/>
      <c r="G73" s="86"/>
      <c r="H73" s="86"/>
      <c r="I73" s="86"/>
      <c r="J73" s="86"/>
      <c r="K73" s="86"/>
      <c r="N73" s="92">
        <v>135</v>
      </c>
      <c r="T73" s="160" t="b">
        <v>1</v>
      </c>
      <c r="U73" s="232"/>
      <c r="V73" s="165">
        <v>10</v>
      </c>
      <c r="W73" s="165">
        <v>1</v>
      </c>
      <c r="X73" s="165">
        <f>12.75*W73 + 2.25</f>
        <v>15</v>
      </c>
      <c r="Z73" s="175" t="s">
        <v>5012</v>
      </c>
    </row>
    <row r="74" spans="1:26" ht="40.5" customHeight="1" x14ac:dyDescent="0.2">
      <c r="A74" s="125"/>
      <c r="B74" s="368" t="str" cm="1">
        <f t="array" ref="B74">IF(T73, INDEX(Trad, N74, lang) &amp; " ", "") &amp; "" &amp; T74 &amp; " " &amp; INDEX(Trad, O74, lang) &amp; " " &amp; U74 &amp; " " &amp; INDEX(Trad, Q74, lang) &amp; " " &amp; INDEX(Trad, P74, lang)</f>
        <v xml:space="preserve">Die Unterlagen unter Punkt 1 müssen bei der Meldung dem Einsparprotokoll beigelegt werden. Die Unterlagen unter Punkt 2 bis 3  müssen nicht systematisch eingereicht, aber der Vollzugsbehörde bei einer allfälligen Kontrolle innerhalb von 30 Tagen vorgelegt werden können. </v>
      </c>
      <c r="C74" s="368"/>
      <c r="D74" s="368"/>
      <c r="E74" s="368"/>
      <c r="F74" s="368"/>
      <c r="G74" s="368"/>
      <c r="H74" s="368"/>
      <c r="I74" s="368"/>
      <c r="J74" s="368"/>
      <c r="K74" s="368"/>
      <c r="L74" s="368"/>
      <c r="N74" s="92">
        <v>136</v>
      </c>
      <c r="O74" s="92">
        <v>137</v>
      </c>
      <c r="P74" s="92">
        <v>138</v>
      </c>
      <c r="Q74" s="92">
        <v>139</v>
      </c>
      <c r="T74" s="160">
        <v>2</v>
      </c>
      <c r="U74" s="160">
        <v>3</v>
      </c>
      <c r="V74" s="165">
        <v>10</v>
      </c>
      <c r="W74" s="165">
        <v>3</v>
      </c>
      <c r="X74" s="165">
        <f t="shared" ref="X74" si="8">12.75*W74 + 2.25</f>
        <v>40.5</v>
      </c>
      <c r="Z74" s="175" t="s">
        <v>5013</v>
      </c>
    </row>
    <row r="75" spans="1:26" ht="20.100000000000001" customHeight="1" x14ac:dyDescent="0.2">
      <c r="A75" s="125"/>
      <c r="B75" s="86"/>
      <c r="C75" s="86"/>
      <c r="D75" s="86"/>
      <c r="E75" s="86"/>
      <c r="F75" s="86"/>
      <c r="G75" s="86"/>
      <c r="H75" s="86"/>
      <c r="I75" s="86"/>
      <c r="J75" s="86"/>
      <c r="K75" s="86"/>
      <c r="T75" s="7"/>
      <c r="U75" s="7"/>
      <c r="Z75" s="7"/>
    </row>
    <row r="76" spans="1:26" ht="20.100000000000001" customHeight="1" x14ac:dyDescent="0.2">
      <c r="A76" s="125"/>
      <c r="B76" s="203" t="str" cm="1">
        <f t="array" ref="B76">"4. " &amp; INDEX(Trad, N76, lang)</f>
        <v>4. Berechnungen</v>
      </c>
      <c r="C76" s="203"/>
      <c r="D76" s="204"/>
      <c r="E76" s="204"/>
      <c r="F76" s="204"/>
      <c r="G76" s="204"/>
      <c r="H76" s="204"/>
      <c r="I76" s="204"/>
      <c r="J76" s="204"/>
      <c r="K76" s="204"/>
      <c r="L76" s="205"/>
      <c r="N76" s="92">
        <v>140</v>
      </c>
      <c r="T76" s="7"/>
      <c r="U76" s="7"/>
      <c r="V76" s="159">
        <v>11</v>
      </c>
      <c r="W76" s="159" t="s">
        <v>2</v>
      </c>
      <c r="X76" s="159">
        <v>20</v>
      </c>
      <c r="Y76" s="206" t="s">
        <v>5008</v>
      </c>
      <c r="Z76" s="7"/>
    </row>
    <row r="77" spans="1:26" s="212" customFormat="1" ht="53.25" customHeight="1" x14ac:dyDescent="0.2">
      <c r="A77" s="125"/>
      <c r="B77" s="369" t="str" cm="1">
        <f t="array" ref="B77">INDEX(Trad,N77,lang) &amp; " " &amp; LEFT(L11, LEN(L11) - 1) &amp; INDEX(Trad,O77,lang) &amp; "."</f>
        <v>Die anrechenbaren Stromeinsparungen der Massnahme werden abhängig von den festgelegten Eingabevariablen durch die Monitoringliste in Kilowattstunden berechnet. Informationen zu den Annahmen und der Berechnungsmethode sind in der zugehörigen Dokumentation LU-01 zu finden.</v>
      </c>
      <c r="C77" s="369"/>
      <c r="D77" s="369"/>
      <c r="E77" s="369"/>
      <c r="F77" s="369"/>
      <c r="G77" s="369"/>
      <c r="H77" s="369"/>
      <c r="I77" s="369"/>
      <c r="J77" s="369"/>
      <c r="K77" s="369"/>
      <c r="L77" s="369"/>
      <c r="M77" s="167"/>
      <c r="N77" s="210">
        <v>141</v>
      </c>
      <c r="O77" s="210">
        <v>142</v>
      </c>
      <c r="P77" s="210"/>
      <c r="Q77" s="210"/>
      <c r="R77" s="210"/>
      <c r="S77" s="211"/>
      <c r="T77" s="7"/>
      <c r="U77" s="7"/>
      <c r="V77" s="165">
        <v>10</v>
      </c>
      <c r="W77" s="165">
        <v>4</v>
      </c>
      <c r="X77" s="165">
        <f t="shared" ref="X77" si="9">12.75*W77 + 2.25</f>
        <v>53.25</v>
      </c>
      <c r="Y77" s="165"/>
      <c r="Z77" s="7"/>
    </row>
    <row r="78" spans="1:26" ht="20.100000000000001" customHeight="1" x14ac:dyDescent="0.2">
      <c r="A78" s="125"/>
      <c r="B78" s="86"/>
      <c r="C78" s="86"/>
      <c r="D78" s="86"/>
      <c r="E78" s="86"/>
      <c r="F78" s="86"/>
      <c r="G78" s="86"/>
      <c r="H78" s="86"/>
      <c r="I78" s="86"/>
      <c r="J78" s="86"/>
      <c r="K78" s="86"/>
      <c r="T78" s="7"/>
      <c r="U78" s="7"/>
      <c r="Z78" s="7"/>
    </row>
    <row r="79" spans="1:26" ht="20.100000000000001" customHeight="1" x14ac:dyDescent="0.2">
      <c r="A79" s="125"/>
      <c r="B79" s="203" t="str" cm="1">
        <f t="array" ref="B79">"5. "&amp;INDEX(Trad,N79,lang)</f>
        <v>5. Einsparungen</v>
      </c>
      <c r="C79" s="203"/>
      <c r="D79" s="204"/>
      <c r="E79" s="204"/>
      <c r="F79" s="204"/>
      <c r="G79" s="204"/>
      <c r="H79" s="204"/>
      <c r="I79" s="204"/>
      <c r="J79" s="204"/>
      <c r="K79" s="204"/>
      <c r="L79" s="205"/>
      <c r="N79" s="92">
        <v>143</v>
      </c>
      <c r="T79" s="7"/>
      <c r="U79" s="7"/>
      <c r="V79" s="159">
        <v>11</v>
      </c>
      <c r="W79" s="159" t="s">
        <v>2</v>
      </c>
      <c r="X79" s="159">
        <v>20</v>
      </c>
      <c r="Y79" s="206" t="s">
        <v>5008</v>
      </c>
      <c r="Z79" s="7"/>
    </row>
    <row r="80" spans="1:26" ht="5.0999999999999996" customHeight="1" x14ac:dyDescent="0.2">
      <c r="A80" s="125"/>
      <c r="B80" s="233"/>
      <c r="C80" s="233"/>
      <c r="D80" s="86"/>
      <c r="E80" s="86"/>
      <c r="F80" s="86"/>
      <c r="G80" s="86"/>
      <c r="H80" s="86"/>
      <c r="I80" s="86"/>
      <c r="J80" s="86"/>
      <c r="K80" s="86"/>
      <c r="T80" s="7"/>
      <c r="U80" s="7"/>
      <c r="V80" s="159"/>
      <c r="W80" s="159"/>
      <c r="X80" s="159"/>
      <c r="Y80" s="206"/>
      <c r="Z80" s="7"/>
    </row>
    <row r="81" spans="1:26" ht="40.5" customHeight="1" x14ac:dyDescent="0.2">
      <c r="A81" s="125"/>
      <c r="B81" s="346" t="str" cm="1">
        <f t="array" ref="B81">INDEX(Trad, N81, lang)</f>
        <v>Anrechenbare Stromeinsparungen* [kWh]</v>
      </c>
      <c r="C81" s="347"/>
      <c r="D81" s="347"/>
      <c r="E81" s="347"/>
      <c r="F81" s="347"/>
      <c r="G81" s="348"/>
      <c r="H81" s="370">
        <f>ROUND(B!D17, 1)</f>
        <v>34739.9</v>
      </c>
      <c r="I81" s="371"/>
      <c r="J81" s="371"/>
      <c r="K81" s="371"/>
      <c r="L81" s="372"/>
      <c r="N81" s="92">
        <v>144</v>
      </c>
      <c r="T81" s="7"/>
      <c r="U81" s="7"/>
      <c r="Z81" s="7"/>
    </row>
    <row r="82" spans="1:26" ht="15" customHeight="1" x14ac:dyDescent="0.2">
      <c r="A82" s="125"/>
      <c r="B82" s="364" t="str" cm="1">
        <f t="array" ref="B82">INDEX(Trad, N82, lang) &amp; " " &amp; LEFT(L11, LEN(L11) - 1) &amp; INDEX(Trad, O82, lang)</f>
        <v>* automatisch nach der in der Dokumentation LU-01 beschriebenen Berechnungsmethode berechnet</v>
      </c>
      <c r="C82" s="364"/>
      <c r="D82" s="364"/>
      <c r="E82" s="364"/>
      <c r="F82" s="364"/>
      <c r="G82" s="364"/>
      <c r="H82" s="364"/>
      <c r="I82" s="364"/>
      <c r="J82" s="364"/>
      <c r="K82" s="364"/>
      <c r="L82" s="364"/>
      <c r="N82" s="92">
        <v>145</v>
      </c>
      <c r="O82" s="92">
        <v>146</v>
      </c>
      <c r="T82" s="7"/>
      <c r="U82" s="7"/>
      <c r="V82" s="165">
        <v>8</v>
      </c>
      <c r="W82" s="165">
        <v>1</v>
      </c>
      <c r="X82" s="165">
        <f>11.25*W82 + 2.25</f>
        <v>13.5</v>
      </c>
      <c r="Z82" s="7"/>
    </row>
    <row r="83" spans="1:26" ht="20.100000000000001" customHeight="1" x14ac:dyDescent="0.2">
      <c r="A83" s="125"/>
      <c r="B83" s="86"/>
      <c r="C83" s="86"/>
      <c r="D83" s="86"/>
      <c r="E83" s="86"/>
      <c r="F83" s="86"/>
      <c r="G83" s="86"/>
      <c r="H83" s="86"/>
      <c r="I83" s="86"/>
      <c r="J83" s="86"/>
      <c r="K83" s="86"/>
      <c r="T83" s="7"/>
      <c r="U83" s="7"/>
      <c r="Z83" s="7"/>
    </row>
    <row r="84" spans="1:26" ht="20.100000000000001" customHeight="1" x14ac:dyDescent="0.2">
      <c r="A84" s="125"/>
      <c r="B84" s="203" t="str" cm="1">
        <f t="array" ref="B84">"6. " &amp; INDEX(Trad, N84, lang)</f>
        <v>6. Referenz</v>
      </c>
      <c r="C84" s="203"/>
      <c r="D84" s="204"/>
      <c r="E84" s="204"/>
      <c r="F84" s="204"/>
      <c r="G84" s="204"/>
      <c r="H84" s="204"/>
      <c r="I84" s="204"/>
      <c r="J84" s="204"/>
      <c r="K84" s="204"/>
      <c r="L84" s="205"/>
      <c r="N84" s="92">
        <v>147</v>
      </c>
      <c r="T84" s="7"/>
      <c r="U84" s="7"/>
      <c r="V84" s="159">
        <v>11</v>
      </c>
      <c r="W84" s="159" t="s">
        <v>2</v>
      </c>
      <c r="X84" s="159">
        <v>20</v>
      </c>
      <c r="Y84" s="206" t="s">
        <v>5008</v>
      </c>
      <c r="Z84" s="7"/>
    </row>
    <row r="85" spans="1:26" s="166" customFormat="1" ht="15" customHeight="1" x14ac:dyDescent="0.2">
      <c r="A85" s="234"/>
      <c r="B85" s="358" t="str" cm="1">
        <f t="array" ref="B85">INDEX(Trad,N85,lang)</f>
        <v>Elektrizitätslieferant</v>
      </c>
      <c r="C85" s="358"/>
      <c r="D85" s="358"/>
      <c r="E85" s="358"/>
      <c r="F85" s="358"/>
      <c r="G85" s="358"/>
      <c r="H85" s="359" t="str">
        <f>IF(ISBLANK(B!D15), "!", B!D15)</f>
        <v>Energia Beispiel AG</v>
      </c>
      <c r="I85" s="359"/>
      <c r="J85" s="359"/>
      <c r="K85" s="359"/>
      <c r="L85" s="359"/>
      <c r="M85" s="162"/>
      <c r="N85" s="92">
        <v>148</v>
      </c>
      <c r="O85" s="188"/>
      <c r="P85" s="188"/>
      <c r="Q85" s="188"/>
      <c r="R85" s="188"/>
      <c r="S85" s="120"/>
      <c r="T85" s="7"/>
      <c r="U85" s="7"/>
      <c r="V85" s="165"/>
      <c r="W85" s="165"/>
      <c r="X85" s="165"/>
      <c r="Y85" s="165"/>
      <c r="Z85" s="7"/>
    </row>
    <row r="86" spans="1:26" s="166" customFormat="1" ht="15" customHeight="1" x14ac:dyDescent="0.2">
      <c r="A86" s="234"/>
      <c r="B86" s="358" t="str" cm="1">
        <f t="array" ref="B86">INDEX(Trad,N86,lang)</f>
        <v>Dateibezeichnung</v>
      </c>
      <c r="C86" s="358"/>
      <c r="D86" s="358"/>
      <c r="E86" s="358"/>
      <c r="F86" s="358"/>
      <c r="G86" s="358"/>
      <c r="H86" s="359" t="str">
        <f>IF(ISBLANK(B!D16),"-",B!D16)</f>
        <v>-</v>
      </c>
      <c r="I86" s="359"/>
      <c r="J86" s="359"/>
      <c r="K86" s="359"/>
      <c r="L86" s="359"/>
      <c r="M86" s="162"/>
      <c r="N86" s="92">
        <v>149</v>
      </c>
      <c r="O86" s="188"/>
      <c r="P86" s="188"/>
      <c r="Q86" s="188"/>
      <c r="R86" s="188"/>
      <c r="S86" s="120"/>
      <c r="T86" s="7"/>
      <c r="U86" s="7"/>
      <c r="V86" s="165"/>
      <c r="W86" s="165"/>
      <c r="X86" s="165"/>
      <c r="Y86" s="165"/>
      <c r="Z86" s="7"/>
    </row>
    <row r="87" spans="1:26" ht="12.7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row r="91" spans="1:26" ht="14.25" customHeight="1" x14ac:dyDescent="0.2">
      <c r="T91" s="7"/>
      <c r="U91" s="7"/>
      <c r="Z91" s="7"/>
    </row>
    <row r="92" spans="1:26" ht="14.25" customHeight="1" x14ac:dyDescent="0.2">
      <c r="T92" s="7"/>
      <c r="U92" s="7"/>
      <c r="Z92" s="7"/>
    </row>
    <row r="93" spans="1:26" ht="14.25" customHeight="1" x14ac:dyDescent="0.2">
      <c r="T93" s="7"/>
      <c r="U93" s="7"/>
      <c r="Z93" s="7"/>
    </row>
    <row r="94" spans="1:26" ht="14.25" customHeight="1" x14ac:dyDescent="0.2">
      <c r="T94" s="7"/>
      <c r="U94" s="7"/>
      <c r="Z94" s="7"/>
    </row>
    <row r="95" spans="1:26" ht="14.25" customHeight="1" x14ac:dyDescent="0.2">
      <c r="T95" s="7"/>
      <c r="U95" s="7"/>
      <c r="Z95" s="7"/>
    </row>
  </sheetData>
  <sheetProtection algorithmName="SHA-512" hashValue="EKN2z82SxGqi59EP3OPIcmos39YKRxlKuy0XqhYcF/pSwPVhy492cDAYLRDGcwwviSH++lPVjQLMYtV5xE5Z3A==" saltValue="8FXtSV5LcDz7NZ0lDksjLg==" spinCount="100000" sheet="1" objects="1" scenarios="1"/>
  <mergeCells count="65">
    <mergeCell ref="B29:L29"/>
    <mergeCell ref="B15:L15"/>
    <mergeCell ref="B24:L24"/>
    <mergeCell ref="B20:L20"/>
    <mergeCell ref="B23:L23"/>
    <mergeCell ref="B27:L27"/>
    <mergeCell ref="B2:E2"/>
    <mergeCell ref="B8:L8"/>
    <mergeCell ref="B9:L9"/>
    <mergeCell ref="B10:L10"/>
    <mergeCell ref="K13:L13"/>
    <mergeCell ref="B36:D36"/>
    <mergeCell ref="E36:H36"/>
    <mergeCell ref="I36:L36"/>
    <mergeCell ref="B30:D30"/>
    <mergeCell ref="E30:H30"/>
    <mergeCell ref="I30:L30"/>
    <mergeCell ref="B45:D45"/>
    <mergeCell ref="E45:L45"/>
    <mergeCell ref="B46:D46"/>
    <mergeCell ref="E38:L38"/>
    <mergeCell ref="I31:L31"/>
    <mergeCell ref="B35:D35"/>
    <mergeCell ref="E35:H35"/>
    <mergeCell ref="I35:L35"/>
    <mergeCell ref="E31:H34"/>
    <mergeCell ref="I32:J32"/>
    <mergeCell ref="K32:L32"/>
    <mergeCell ref="I33:J33"/>
    <mergeCell ref="K33:L33"/>
    <mergeCell ref="I34:J34"/>
    <mergeCell ref="K34:L34"/>
    <mergeCell ref="B31:D34"/>
    <mergeCell ref="B77:L77"/>
    <mergeCell ref="B81:G81"/>
    <mergeCell ref="H81:L81"/>
    <mergeCell ref="B37:D37"/>
    <mergeCell ref="E37:L37"/>
    <mergeCell ref="B50:L50"/>
    <mergeCell ref="B42:D42"/>
    <mergeCell ref="E42:L42"/>
    <mergeCell ref="B43:D43"/>
    <mergeCell ref="E43:L43"/>
    <mergeCell ref="B44:D44"/>
    <mergeCell ref="E44:L44"/>
    <mergeCell ref="E39:L39"/>
    <mergeCell ref="E40:L40"/>
    <mergeCell ref="E41:L41"/>
    <mergeCell ref="B38:D41"/>
    <mergeCell ref="B86:G86"/>
    <mergeCell ref="H86:L86"/>
    <mergeCell ref="E46:L46"/>
    <mergeCell ref="B47:L47"/>
    <mergeCell ref="B82:L82"/>
    <mergeCell ref="B85:G85"/>
    <mergeCell ref="H85:L85"/>
    <mergeCell ref="C69:L69"/>
    <mergeCell ref="B52:L52"/>
    <mergeCell ref="C54:L54"/>
    <mergeCell ref="C57:L57"/>
    <mergeCell ref="C60:L60"/>
    <mergeCell ref="C63:L63"/>
    <mergeCell ref="C66:L66"/>
    <mergeCell ref="B71:L71"/>
    <mergeCell ref="B74:L74"/>
  </mergeCells>
  <hyperlinks>
    <hyperlink ref="B2" location="Version!A1" display="Version!A1" xr:uid="{2FC5D50A-60FE-42B0-8019-10BCA1168DDA}"/>
  </hyperlinks>
  <pageMargins left="0.7" right="0.7" top="0.75" bottom="0.75" header="0.3" footer="0.3"/>
  <pageSetup paperSize="9" scale="99" orientation="portrait" horizontalDpi="90" verticalDpi="90" r:id="rId1"/>
  <rowBreaks count="2" manualBreakCount="2">
    <brk id="17" min="1" max="11" man="1"/>
    <brk id="48" min="1"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08D0-436C-4BA4-9F9C-9F2BD58E6DE4}">
  <sheetPr>
    <tabColor theme="0"/>
  </sheetPr>
  <dimension ref="A1:BB40"/>
  <sheetViews>
    <sheetView zoomScaleNormal="100" workbookViewId="0">
      <selection activeCell="G27" sqref="G27"/>
    </sheetView>
  </sheetViews>
  <sheetFormatPr baseColWidth="10" defaultColWidth="0" defaultRowHeight="14.25" customHeight="1" zeroHeight="1" x14ac:dyDescent="0.2"/>
  <cols>
    <col min="1" max="1" width="7.7109375" style="253" customWidth="1"/>
    <col min="2" max="2" width="4.7109375" style="253" customWidth="1"/>
    <col min="3" max="15" width="6.7109375" style="253" customWidth="1"/>
    <col min="16" max="16" width="7.7109375" style="253" customWidth="1"/>
    <col min="17" max="21" width="5.7109375" style="92" hidden="1" customWidth="1"/>
    <col min="22" max="22" width="10.7109375" style="120" hidden="1" customWidth="1"/>
    <col min="23" max="24" width="10.7109375" style="88" hidden="1" customWidth="1"/>
    <col min="25" max="28" width="10.7109375" style="165" hidden="1" customWidth="1"/>
    <col min="29" max="29" width="100.7109375" style="88" hidden="1" customWidth="1"/>
    <col min="30" max="54" width="0" style="251" hidden="1" customWidth="1"/>
    <col min="55" max="16384" width="9.140625" style="251" hidden="1"/>
  </cols>
  <sheetData>
    <row r="1" spans="1:54" ht="30" customHeight="1" x14ac:dyDescent="0.2">
      <c r="A1" s="86"/>
      <c r="B1" s="86"/>
      <c r="C1" s="86"/>
      <c r="D1" s="86"/>
      <c r="E1" s="86"/>
      <c r="F1" s="86"/>
      <c r="G1" s="86"/>
      <c r="H1" s="86"/>
      <c r="I1" s="86"/>
      <c r="J1" s="86"/>
      <c r="K1" s="86"/>
      <c r="L1" s="86"/>
      <c r="M1" s="86"/>
      <c r="N1" s="86"/>
      <c r="O1" s="86"/>
      <c r="P1" s="86"/>
      <c r="Q1" s="186" t="s">
        <v>4764</v>
      </c>
      <c r="R1" s="186" t="s">
        <v>4764</v>
      </c>
      <c r="S1" s="186" t="s">
        <v>4764</v>
      </c>
      <c r="T1" s="186" t="s">
        <v>4764</v>
      </c>
      <c r="U1" s="186" t="s">
        <v>4764</v>
      </c>
      <c r="V1" s="187" t="s">
        <v>4996</v>
      </c>
      <c r="W1" s="160" t="s">
        <v>4997</v>
      </c>
      <c r="X1" s="160" t="s">
        <v>4997</v>
      </c>
      <c r="Y1" s="159" t="s">
        <v>4998</v>
      </c>
      <c r="Z1" s="159" t="s">
        <v>4998</v>
      </c>
      <c r="AA1" s="159" t="s">
        <v>4998</v>
      </c>
      <c r="AB1" s="159" t="s">
        <v>4998</v>
      </c>
      <c r="AC1" s="160" t="s">
        <v>4999</v>
      </c>
    </row>
    <row r="2" spans="1:54" s="17" customFormat="1" ht="12" customHeight="1" x14ac:dyDescent="0.2">
      <c r="A2" s="35"/>
      <c r="B2" s="408" t="str" cm="1">
        <f t="array" ref="B2">INDEX(Trad, 204, lang)</f>
        <v>Zurück zur Übersicht</v>
      </c>
      <c r="C2" s="408"/>
      <c r="D2" s="408"/>
      <c r="E2" s="408"/>
      <c r="F2" s="156"/>
      <c r="G2" s="156"/>
      <c r="H2" s="39"/>
      <c r="I2" s="39"/>
      <c r="J2" s="39"/>
      <c r="K2" s="39"/>
      <c r="L2" s="39"/>
      <c r="M2" s="39"/>
      <c r="N2" s="39"/>
      <c r="O2" s="39"/>
      <c r="P2" s="39"/>
      <c r="Q2" s="92"/>
      <c r="R2" s="188"/>
      <c r="S2" s="188"/>
      <c r="T2" s="188"/>
      <c r="U2" s="188"/>
      <c r="V2" s="120"/>
      <c r="W2" s="7"/>
      <c r="X2" s="7"/>
      <c r="Y2" s="165"/>
      <c r="Z2" s="165"/>
      <c r="AA2" s="165"/>
      <c r="AB2" s="165"/>
      <c r="AC2" s="7"/>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row>
    <row r="3" spans="1:54" s="17" customFormat="1" ht="15" customHeight="1" x14ac:dyDescent="0.2">
      <c r="A3" s="35"/>
      <c r="B3" s="40"/>
      <c r="D3" s="38"/>
      <c r="H3" s="39"/>
      <c r="I3" s="39"/>
      <c r="J3" s="39"/>
      <c r="K3" s="39"/>
      <c r="L3" s="39"/>
      <c r="M3" s="39"/>
      <c r="N3" s="39"/>
      <c r="O3" s="39"/>
      <c r="P3" s="39"/>
      <c r="Q3" s="92"/>
      <c r="R3" s="188"/>
      <c r="S3" s="188"/>
      <c r="T3" s="188"/>
      <c r="U3" s="188"/>
      <c r="V3" s="120"/>
      <c r="W3" s="7"/>
      <c r="X3" s="7"/>
      <c r="Y3" s="165"/>
      <c r="Z3" s="165"/>
      <c r="AA3" s="165"/>
      <c r="AB3" s="165"/>
      <c r="AC3" s="7"/>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row>
    <row r="4" spans="1:54" s="254" customFormat="1" ht="9.9499999999999993" customHeight="1" x14ac:dyDescent="0.2">
      <c r="A4" s="89"/>
      <c r="B4" s="89"/>
      <c r="C4" s="89"/>
      <c r="D4" s="89"/>
      <c r="E4" s="89"/>
      <c r="F4" s="89"/>
      <c r="G4" s="89"/>
      <c r="H4" s="89"/>
      <c r="I4" s="89"/>
      <c r="J4" s="252"/>
      <c r="K4" s="90" t="str" cm="1">
        <f t="array" ref="K4">INDEX(Trad, Q4, lang)</f>
        <v>Eidgenössisches Departement für Umwelt, Verkehr,</v>
      </c>
      <c r="L4" s="252"/>
      <c r="M4" s="252"/>
      <c r="N4" s="90"/>
      <c r="O4" s="91"/>
      <c r="P4" s="253"/>
      <c r="Q4" s="92">
        <v>200</v>
      </c>
      <c r="R4" s="188"/>
      <c r="S4" s="188"/>
      <c r="T4" s="188"/>
      <c r="U4" s="188"/>
      <c r="V4" s="120"/>
      <c r="W4" s="7"/>
      <c r="X4" s="7"/>
      <c r="Y4" s="165"/>
      <c r="Z4" s="165"/>
      <c r="AA4" s="165"/>
      <c r="AB4" s="165"/>
      <c r="AC4" s="7"/>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row>
    <row r="5" spans="1:54" s="254" customFormat="1" ht="9.9499999999999993" customHeight="1" x14ac:dyDescent="0.2">
      <c r="A5" s="89"/>
      <c r="B5" s="89"/>
      <c r="C5" s="89"/>
      <c r="D5" s="89"/>
      <c r="E5" s="89"/>
      <c r="F5" s="89"/>
      <c r="G5" s="89"/>
      <c r="H5" s="89"/>
      <c r="I5" s="89"/>
      <c r="J5" s="252"/>
      <c r="K5" s="90" t="str" cm="1">
        <f t="array" ref="K5">INDEX(Trad, Q5, lang)</f>
        <v>Energie und Kommunikation UVEK</v>
      </c>
      <c r="L5" s="252"/>
      <c r="M5" s="252"/>
      <c r="N5" s="90"/>
      <c r="O5" s="91"/>
      <c r="P5" s="253"/>
      <c r="Q5" s="92">
        <v>201</v>
      </c>
      <c r="R5" s="188"/>
      <c r="S5" s="188"/>
      <c r="T5" s="188"/>
      <c r="U5" s="188"/>
      <c r="V5" s="120"/>
      <c r="W5" s="7"/>
      <c r="X5" s="7"/>
      <c r="Y5" s="165"/>
      <c r="Z5" s="165"/>
      <c r="AA5" s="165"/>
      <c r="AB5" s="165"/>
      <c r="AC5" s="7"/>
    </row>
    <row r="6" spans="1:54" ht="24.95" customHeight="1" x14ac:dyDescent="0.2">
      <c r="A6" s="86"/>
      <c r="B6" s="86"/>
      <c r="C6" s="86"/>
      <c r="D6" s="86"/>
      <c r="E6" s="86"/>
      <c r="F6" s="86"/>
      <c r="G6" s="86"/>
      <c r="H6" s="86"/>
      <c r="I6" s="86"/>
      <c r="K6" s="189" t="str" cm="1">
        <f t="array" ref="K6">INDEX(Trad, Q6, lang)</f>
        <v>Bundesamt für Energie BFE</v>
      </c>
      <c r="N6" s="94"/>
      <c r="O6" s="95"/>
      <c r="Q6" s="92">
        <v>202</v>
      </c>
      <c r="W6" s="7"/>
      <c r="X6" s="7"/>
      <c r="AC6" s="7"/>
    </row>
    <row r="7" spans="1:54" ht="75" customHeight="1" x14ac:dyDescent="0.2">
      <c r="A7" s="86"/>
      <c r="B7" s="86"/>
      <c r="C7" s="86"/>
      <c r="D7" s="86"/>
      <c r="E7" s="86"/>
      <c r="F7" s="86"/>
      <c r="G7" s="86"/>
      <c r="H7" s="86"/>
      <c r="I7" s="86"/>
      <c r="J7" s="86"/>
      <c r="K7" s="86"/>
      <c r="L7" s="86"/>
      <c r="M7" s="86"/>
      <c r="N7" s="86"/>
      <c r="O7" s="86"/>
      <c r="W7" s="7"/>
      <c r="X7" s="7"/>
      <c r="Y7" s="165" t="s">
        <v>1331</v>
      </c>
      <c r="Z7" s="165" t="s">
        <v>5006</v>
      </c>
      <c r="AA7" s="165" t="s">
        <v>5007</v>
      </c>
      <c r="AC7" s="7"/>
      <c r="AE7" s="254"/>
      <c r="AF7" s="254"/>
      <c r="AG7" s="254"/>
      <c r="AH7" s="254"/>
      <c r="AI7" s="254"/>
      <c r="AJ7" s="254"/>
      <c r="AK7" s="254"/>
    </row>
    <row r="8" spans="1:54" ht="36" customHeight="1" x14ac:dyDescent="0.25">
      <c r="A8" s="190"/>
      <c r="B8" s="409" t="str" cm="1">
        <f t="array" ref="B8">INDEX(Trad, Q8, lang)</f>
        <v>Standardisierte Massnahme</v>
      </c>
      <c r="C8" s="409"/>
      <c r="D8" s="409"/>
      <c r="E8" s="409"/>
      <c r="F8" s="409"/>
      <c r="G8" s="409"/>
      <c r="H8" s="409"/>
      <c r="I8" s="409"/>
      <c r="J8" s="409"/>
      <c r="K8" s="409"/>
      <c r="L8" s="409"/>
      <c r="M8" s="409"/>
      <c r="N8" s="409"/>
      <c r="O8" s="409"/>
      <c r="Q8" s="92">
        <v>101</v>
      </c>
      <c r="W8" s="7"/>
      <c r="X8" s="7"/>
      <c r="Y8" s="165">
        <v>14</v>
      </c>
      <c r="AC8" s="7"/>
      <c r="AE8" s="254"/>
      <c r="AF8" s="254"/>
      <c r="AG8" s="254"/>
      <c r="AH8" s="254"/>
      <c r="AI8" s="254"/>
      <c r="AJ8" s="254"/>
      <c r="AK8" s="254"/>
    </row>
    <row r="9" spans="1:54" ht="99.95" customHeight="1" x14ac:dyDescent="0.2">
      <c r="A9" s="191"/>
      <c r="B9" s="410" cm="1">
        <f t="array" ref="B9">INDEX(Trad, Q9, Lang_measure)</f>
        <v>0</v>
      </c>
      <c r="C9" s="410"/>
      <c r="D9" s="410"/>
      <c r="E9" s="410"/>
      <c r="F9" s="410"/>
      <c r="G9" s="410"/>
      <c r="H9" s="410"/>
      <c r="I9" s="410"/>
      <c r="J9" s="410"/>
      <c r="K9" s="410"/>
      <c r="L9" s="410"/>
      <c r="M9" s="410"/>
      <c r="N9" s="410"/>
      <c r="O9" s="410"/>
      <c r="Q9" s="87">
        <v>251</v>
      </c>
      <c r="W9" s="7"/>
      <c r="X9" s="7"/>
      <c r="Y9" s="165">
        <v>16</v>
      </c>
      <c r="AC9" s="7"/>
      <c r="AE9" s="254"/>
      <c r="AF9" s="254"/>
      <c r="AG9" s="254"/>
      <c r="AH9" s="254"/>
      <c r="AI9" s="254"/>
      <c r="AJ9" s="254"/>
      <c r="AK9" s="254"/>
    </row>
    <row r="10" spans="1:54" s="254" customFormat="1" ht="5.0999999999999996" customHeight="1" x14ac:dyDescent="0.2">
      <c r="A10" s="201"/>
      <c r="B10" s="202"/>
      <c r="C10" s="202"/>
      <c r="D10" s="202"/>
      <c r="E10" s="202"/>
      <c r="F10" s="202"/>
      <c r="G10" s="202"/>
      <c r="H10" s="202"/>
      <c r="I10" s="202"/>
      <c r="J10" s="202"/>
      <c r="K10" s="202"/>
      <c r="L10" s="202"/>
      <c r="M10" s="202"/>
      <c r="N10" s="202"/>
      <c r="O10" s="202"/>
      <c r="P10" s="253"/>
      <c r="Q10" s="92"/>
      <c r="R10" s="92"/>
      <c r="S10" s="92"/>
      <c r="T10" s="92"/>
      <c r="U10" s="92"/>
      <c r="V10" s="120"/>
      <c r="W10" s="7"/>
      <c r="X10" s="7"/>
      <c r="Y10" s="165"/>
      <c r="Z10" s="165"/>
      <c r="AA10" s="165"/>
      <c r="AB10" s="165"/>
      <c r="AC10" s="7"/>
    </row>
    <row r="11" spans="1:54" ht="39.950000000000003" customHeight="1" x14ac:dyDescent="0.2">
      <c r="B11" s="204"/>
      <c r="C11" s="204"/>
      <c r="D11" s="204"/>
      <c r="E11" s="204"/>
      <c r="F11" s="204"/>
      <c r="G11" s="204"/>
      <c r="H11" s="204"/>
      <c r="I11" s="204"/>
      <c r="J11" s="204"/>
      <c r="K11" s="204"/>
      <c r="L11" s="204"/>
      <c r="M11" s="204"/>
      <c r="N11" s="204"/>
      <c r="O11" s="204"/>
      <c r="W11" s="7"/>
      <c r="X11" s="7"/>
      <c r="Y11" s="165" t="s">
        <v>1331</v>
      </c>
      <c r="Z11" s="165" t="s">
        <v>5006</v>
      </c>
      <c r="AA11" s="165" t="s">
        <v>5007</v>
      </c>
      <c r="AC11" s="7"/>
    </row>
    <row r="12" spans="1:54" ht="24" customHeight="1" x14ac:dyDescent="0.2">
      <c r="B12" s="414" t="str" cm="1">
        <f t="array" ref="B12">INDEX(Trad, R12, lang)</f>
        <v>Tabelle 1: Effizienzanforderungen für Ventilatoren gemäss Anhang 2.6 EnEV</v>
      </c>
      <c r="C12" s="414"/>
      <c r="D12" s="414"/>
      <c r="E12" s="414"/>
      <c r="F12" s="414"/>
      <c r="G12" s="414"/>
      <c r="H12" s="414"/>
      <c r="I12" s="414"/>
      <c r="J12" s="414"/>
      <c r="K12" s="414"/>
      <c r="L12" s="414"/>
      <c r="M12" s="414"/>
      <c r="N12" s="414"/>
      <c r="O12" s="414"/>
      <c r="Q12" s="92">
        <v>258</v>
      </c>
      <c r="R12" s="92">
        <v>252</v>
      </c>
      <c r="W12" s="7"/>
      <c r="X12" s="7"/>
      <c r="Y12" s="159">
        <v>11</v>
      </c>
      <c r="Z12" s="159" t="s">
        <v>2</v>
      </c>
      <c r="AA12" s="159">
        <v>20</v>
      </c>
      <c r="AB12" s="206" t="s">
        <v>5008</v>
      </c>
      <c r="AC12" s="7"/>
    </row>
    <row r="13" spans="1:54" s="265" customFormat="1" ht="30" customHeight="1" x14ac:dyDescent="0.2">
      <c r="A13" s="261"/>
      <c r="B13" s="425" t="str" cm="1">
        <f t="array" ref="B13">INDEX(Trad, Q13, lang)</f>
        <v>Ventilatortyp</v>
      </c>
      <c r="C13" s="426"/>
      <c r="D13" s="426"/>
      <c r="E13" s="426"/>
      <c r="F13" s="427"/>
      <c r="G13" s="415" t="str" cm="1">
        <f t="array" ref="G13">INDEX(Trad, R13, lang)</f>
        <v>Messkategorie</v>
      </c>
      <c r="H13" s="416"/>
      <c r="I13" s="417"/>
      <c r="J13" s="415" t="str" cm="1">
        <f t="array" ref="J13">INDEX(Trad, S13, lang)</f>
        <v>Effizienzkategorie</v>
      </c>
      <c r="K13" s="416"/>
      <c r="L13" s="417"/>
      <c r="M13" s="415" t="str" cm="1">
        <f t="array" ref="M13">INDEX(Trad, T13, lang)</f>
        <v xml:space="preserve">Mindesteffizienzgrad </v>
      </c>
      <c r="N13" s="416"/>
      <c r="O13" s="417"/>
      <c r="P13" s="261"/>
      <c r="Q13" s="262">
        <v>253</v>
      </c>
      <c r="R13" s="262">
        <v>254</v>
      </c>
      <c r="S13" s="262">
        <v>255</v>
      </c>
      <c r="T13" s="262">
        <v>256</v>
      </c>
      <c r="U13" s="262"/>
      <c r="V13" s="211"/>
      <c r="W13" s="263"/>
      <c r="X13" s="263"/>
      <c r="Y13" s="264">
        <v>10</v>
      </c>
      <c r="Z13" s="264">
        <v>1</v>
      </c>
      <c r="AA13" s="264">
        <f>12.75*Z13 + 2.25</f>
        <v>15</v>
      </c>
      <c r="AB13" s="264"/>
      <c r="AC13" s="263"/>
    </row>
    <row r="14" spans="1:54" ht="20.100000000000001" customHeight="1" x14ac:dyDescent="0.2">
      <c r="A14" s="125"/>
      <c r="B14" s="419" t="str" cm="1">
        <f t="array" ref="B14">INDEX(Trad, Q14, lang)</f>
        <v>Axialventilator</v>
      </c>
      <c r="C14" s="420"/>
      <c r="D14" s="420"/>
      <c r="E14" s="420"/>
      <c r="F14" s="421"/>
      <c r="G14" s="431" t="s">
        <v>5070</v>
      </c>
      <c r="H14" s="432"/>
      <c r="I14" s="433"/>
      <c r="J14" s="431" t="str" cm="1">
        <f t="array" ref="J14">INDEX(Trad, S14, lang)</f>
        <v>statisch</v>
      </c>
      <c r="K14" s="432"/>
      <c r="L14" s="433"/>
      <c r="M14" s="431" t="s">
        <v>5072</v>
      </c>
      <c r="N14" s="432"/>
      <c r="O14" s="433"/>
      <c r="Q14" s="92">
        <v>257</v>
      </c>
      <c r="S14" s="92">
        <v>263</v>
      </c>
      <c r="W14" s="7"/>
      <c r="X14" s="7"/>
      <c r="AC14" s="7"/>
    </row>
    <row r="15" spans="1:54" ht="20.100000000000001" customHeight="1" x14ac:dyDescent="0.2">
      <c r="A15" s="125"/>
      <c r="B15" s="422"/>
      <c r="C15" s="423"/>
      <c r="D15" s="423"/>
      <c r="E15" s="423"/>
      <c r="F15" s="424"/>
      <c r="G15" s="431" t="s">
        <v>5071</v>
      </c>
      <c r="H15" s="432"/>
      <c r="I15" s="433"/>
      <c r="J15" s="431" t="str" cm="1">
        <f t="array" ref="J15">INDEX(Trad, S15, lang)</f>
        <v>total</v>
      </c>
      <c r="K15" s="432"/>
      <c r="L15" s="433"/>
      <c r="M15" s="431" t="s">
        <v>5073</v>
      </c>
      <c r="N15" s="432"/>
      <c r="O15" s="433"/>
      <c r="S15" s="92">
        <v>264</v>
      </c>
      <c r="W15" s="7"/>
      <c r="X15" s="7"/>
      <c r="AC15" s="7"/>
    </row>
    <row r="16" spans="1:54" ht="20.100000000000001" customHeight="1" x14ac:dyDescent="0.2">
      <c r="A16" s="125"/>
      <c r="B16" s="419" t="str" cm="1">
        <f t="array" ref="B16">INDEX(Trad, Q16, lang)</f>
        <v>Radialventilator mit vorwärts gekrümmten Schaufeln und Radialventilator mit Radialschaufeln</v>
      </c>
      <c r="C16" s="420"/>
      <c r="D16" s="420"/>
      <c r="E16" s="420"/>
      <c r="F16" s="421"/>
      <c r="G16" s="431" t="s">
        <v>5070</v>
      </c>
      <c r="H16" s="432"/>
      <c r="I16" s="433"/>
      <c r="J16" s="431" t="str" cm="1">
        <f t="array" ref="J16">INDEX(Trad, S16, lang)</f>
        <v>statisch</v>
      </c>
      <c r="K16" s="432"/>
      <c r="L16" s="433"/>
      <c r="M16" s="431" t="s">
        <v>5074</v>
      </c>
      <c r="N16" s="432"/>
      <c r="O16" s="433"/>
      <c r="Q16" s="92">
        <v>258</v>
      </c>
      <c r="S16" s="92">
        <v>263</v>
      </c>
      <c r="W16" s="7"/>
      <c r="X16" s="7"/>
      <c r="AC16" s="7"/>
    </row>
    <row r="17" spans="1:31" ht="20.100000000000001" customHeight="1" x14ac:dyDescent="0.2">
      <c r="A17" s="125"/>
      <c r="B17" s="422"/>
      <c r="C17" s="423"/>
      <c r="D17" s="423"/>
      <c r="E17" s="423"/>
      <c r="F17" s="424"/>
      <c r="G17" s="431" t="s">
        <v>5071</v>
      </c>
      <c r="H17" s="432"/>
      <c r="I17" s="433"/>
      <c r="J17" s="431" t="str" cm="1">
        <f t="array" ref="J17">INDEX(Trad, S17, lang)</f>
        <v>total</v>
      </c>
      <c r="K17" s="432"/>
      <c r="L17" s="433"/>
      <c r="M17" s="431" t="s">
        <v>5075</v>
      </c>
      <c r="N17" s="432"/>
      <c r="O17" s="433"/>
      <c r="S17" s="92">
        <v>264</v>
      </c>
      <c r="W17" s="7"/>
      <c r="X17" s="7"/>
      <c r="AC17" s="7"/>
    </row>
    <row r="18" spans="1:31" ht="20.100000000000001" customHeight="1" x14ac:dyDescent="0.2">
      <c r="A18" s="125"/>
      <c r="B18" s="419" t="str" cm="1">
        <f t="array" ref="B18">INDEX(Trad, Q18, lang)</f>
        <v>Radialventilator mit rückwärts gekrümmten Schaufeln ohne Gehäuse</v>
      </c>
      <c r="C18" s="420"/>
      <c r="D18" s="420"/>
      <c r="E18" s="420"/>
      <c r="F18" s="421"/>
      <c r="G18" s="431" t="s">
        <v>5070</v>
      </c>
      <c r="H18" s="432"/>
      <c r="I18" s="433"/>
      <c r="J18" s="431" t="str" cm="1">
        <f t="array" ref="J18">INDEX(Trad, S18, lang)</f>
        <v>statisch</v>
      </c>
      <c r="K18" s="432"/>
      <c r="L18" s="433"/>
      <c r="M18" s="431" t="s">
        <v>5076</v>
      </c>
      <c r="N18" s="432"/>
      <c r="O18" s="433"/>
      <c r="Q18" s="92">
        <v>259</v>
      </c>
      <c r="S18" s="92">
        <v>263</v>
      </c>
      <c r="W18" s="7"/>
      <c r="X18" s="7"/>
      <c r="AC18" s="7"/>
      <c r="AD18" s="148">
        <v>252</v>
      </c>
      <c r="AE18" s="133" t="s">
        <v>5057</v>
      </c>
    </row>
    <row r="19" spans="1:31" ht="20.100000000000001" customHeight="1" x14ac:dyDescent="0.2">
      <c r="A19" s="125"/>
      <c r="B19" s="422"/>
      <c r="C19" s="423"/>
      <c r="D19" s="423"/>
      <c r="E19" s="423"/>
      <c r="F19" s="424"/>
      <c r="G19" s="434"/>
      <c r="H19" s="435"/>
      <c r="I19" s="436"/>
      <c r="J19" s="434"/>
      <c r="K19" s="435"/>
      <c r="L19" s="436"/>
      <c r="M19" s="434"/>
      <c r="N19" s="435"/>
      <c r="O19" s="436"/>
      <c r="S19" s="92">
        <v>264</v>
      </c>
      <c r="W19" s="7"/>
      <c r="X19" s="7"/>
      <c r="AC19" s="7"/>
      <c r="AD19" s="148"/>
      <c r="AE19" s="133"/>
    </row>
    <row r="20" spans="1:31" ht="20.100000000000001" customHeight="1" x14ac:dyDescent="0.2">
      <c r="A20" s="125"/>
      <c r="B20" s="419" t="str" cm="1">
        <f t="array" ref="B20">INDEX(Trad, Q20, lang)</f>
        <v>Radialventilator mit rückwärts gekrümmten Schaufeln mit Gehäuse</v>
      </c>
      <c r="C20" s="420"/>
      <c r="D20" s="420"/>
      <c r="E20" s="420"/>
      <c r="F20" s="421"/>
      <c r="G20" s="431" t="s">
        <v>5070</v>
      </c>
      <c r="H20" s="432"/>
      <c r="I20" s="433"/>
      <c r="J20" s="431" t="str" cm="1">
        <f t="array" ref="J20">INDEX(Trad, S20, lang)</f>
        <v>statisch</v>
      </c>
      <c r="K20" s="432"/>
      <c r="L20" s="433"/>
      <c r="M20" s="431" t="s">
        <v>5077</v>
      </c>
      <c r="N20" s="432"/>
      <c r="O20" s="433"/>
      <c r="Q20" s="92">
        <v>260</v>
      </c>
      <c r="S20" s="92">
        <v>263</v>
      </c>
      <c r="W20" s="7"/>
      <c r="X20" s="7"/>
      <c r="AC20" s="7"/>
      <c r="AD20" s="148">
        <v>253</v>
      </c>
      <c r="AE20" s="133" t="s">
        <v>4598</v>
      </c>
    </row>
    <row r="21" spans="1:31" ht="20.100000000000001" customHeight="1" x14ac:dyDescent="0.2">
      <c r="A21" s="125"/>
      <c r="B21" s="422"/>
      <c r="C21" s="423"/>
      <c r="D21" s="423"/>
      <c r="E21" s="423"/>
      <c r="F21" s="424"/>
      <c r="G21" s="431" t="s">
        <v>5071</v>
      </c>
      <c r="H21" s="432"/>
      <c r="I21" s="433"/>
      <c r="J21" s="431" t="str" cm="1">
        <f t="array" ref="J21">INDEX(Trad, S21, lang)</f>
        <v>total</v>
      </c>
      <c r="K21" s="432"/>
      <c r="L21" s="433"/>
      <c r="M21" s="431" t="s">
        <v>5078</v>
      </c>
      <c r="N21" s="432"/>
      <c r="O21" s="433"/>
      <c r="S21" s="92">
        <v>264</v>
      </c>
      <c r="W21" s="7"/>
      <c r="X21" s="7"/>
      <c r="AC21" s="7"/>
      <c r="AD21" s="148"/>
      <c r="AE21" s="133"/>
    </row>
    <row r="22" spans="1:31" ht="20.100000000000001" customHeight="1" x14ac:dyDescent="0.2">
      <c r="A22" s="125"/>
      <c r="B22" s="419" t="str" cm="1">
        <f t="array" ref="B22">INDEX(Trad, Q22, lang)</f>
        <v>Diagonalventilator</v>
      </c>
      <c r="C22" s="420"/>
      <c r="D22" s="420"/>
      <c r="E22" s="420"/>
      <c r="F22" s="421"/>
      <c r="G22" s="431" t="s">
        <v>5070</v>
      </c>
      <c r="H22" s="432"/>
      <c r="I22" s="433"/>
      <c r="J22" s="431" t="str" cm="1">
        <f t="array" ref="J22">INDEX(Trad, S22, lang)</f>
        <v>statisch</v>
      </c>
      <c r="K22" s="432"/>
      <c r="L22" s="433"/>
      <c r="M22" s="431" t="s">
        <v>5074</v>
      </c>
      <c r="N22" s="432"/>
      <c r="O22" s="433"/>
      <c r="Q22" s="92">
        <v>261</v>
      </c>
      <c r="S22" s="92">
        <v>263</v>
      </c>
      <c r="W22" s="7"/>
      <c r="X22" s="7"/>
      <c r="AC22" s="7"/>
      <c r="AD22" s="148">
        <v>254</v>
      </c>
      <c r="AE22" s="133" t="s">
        <v>5058</v>
      </c>
    </row>
    <row r="23" spans="1:31" ht="20.100000000000001" customHeight="1" x14ac:dyDescent="0.2">
      <c r="A23" s="125"/>
      <c r="B23" s="422"/>
      <c r="C23" s="423"/>
      <c r="D23" s="423"/>
      <c r="E23" s="423"/>
      <c r="F23" s="424"/>
      <c r="G23" s="431" t="s">
        <v>5071</v>
      </c>
      <c r="H23" s="432"/>
      <c r="I23" s="433"/>
      <c r="J23" s="431" t="str" cm="1">
        <f t="array" ref="J23">INDEX(Trad, S23, lang)</f>
        <v>total</v>
      </c>
      <c r="K23" s="432"/>
      <c r="L23" s="433"/>
      <c r="M23" s="431" t="s">
        <v>5075</v>
      </c>
      <c r="N23" s="432"/>
      <c r="O23" s="433"/>
      <c r="S23" s="92">
        <v>264</v>
      </c>
      <c r="W23" s="7"/>
      <c r="X23" s="7"/>
      <c r="AC23" s="7"/>
      <c r="AD23" s="148"/>
      <c r="AE23" s="133"/>
    </row>
    <row r="24" spans="1:31" ht="39.950000000000003" customHeight="1" x14ac:dyDescent="0.2">
      <c r="A24" s="125"/>
      <c r="B24" s="428" t="str" cm="1">
        <f t="array" ref="B24">INDEX(Trad, Q24, lang)</f>
        <v>Querstromventilator</v>
      </c>
      <c r="C24" s="429"/>
      <c r="D24" s="429"/>
      <c r="E24" s="429"/>
      <c r="F24" s="430"/>
      <c r="G24" s="431" t="str" cm="1">
        <f t="array" ref="G24">INDEX(Trad, S24, lang)</f>
        <v>nicht anrechenbar</v>
      </c>
      <c r="H24" s="432"/>
      <c r="I24" s="432"/>
      <c r="J24" s="432"/>
      <c r="K24" s="432"/>
      <c r="L24" s="432"/>
      <c r="M24" s="432"/>
      <c r="N24" s="432"/>
      <c r="O24" s="433"/>
      <c r="Q24" s="92">
        <v>262</v>
      </c>
      <c r="S24" s="92">
        <v>265</v>
      </c>
      <c r="W24" s="7"/>
      <c r="X24" s="7"/>
      <c r="AC24" s="7"/>
      <c r="AD24" s="148">
        <v>255</v>
      </c>
      <c r="AE24" s="133" t="s">
        <v>5059</v>
      </c>
    </row>
    <row r="25" spans="1:31" ht="24.95" customHeight="1" x14ac:dyDescent="0.2">
      <c r="A25" s="125"/>
      <c r="B25" s="418"/>
      <c r="C25" s="418"/>
      <c r="D25" s="209"/>
      <c r="E25" s="209"/>
      <c r="F25" s="209"/>
      <c r="G25" s="209"/>
      <c r="H25" s="209"/>
      <c r="I25" s="209"/>
      <c r="J25" s="209"/>
      <c r="K25" s="209"/>
      <c r="L25" s="209"/>
      <c r="M25" s="209"/>
      <c r="N25" s="209"/>
      <c r="O25" s="209"/>
      <c r="W25" s="7"/>
      <c r="X25" s="7"/>
      <c r="AC25" s="7"/>
    </row>
    <row r="26" spans="1:31" x14ac:dyDescent="0.2"/>
    <row r="27" spans="1:31" x14ac:dyDescent="0.2"/>
    <row r="28" spans="1:31" x14ac:dyDescent="0.2"/>
    <row r="29" spans="1:31" x14ac:dyDescent="0.2"/>
    <row r="30" spans="1:31" x14ac:dyDescent="0.2"/>
    <row r="31" spans="1:31" ht="14.25" customHeight="1" x14ac:dyDescent="0.2"/>
    <row r="32" spans="1:31"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sheetData>
  <mergeCells count="46">
    <mergeCell ref="G17:I17"/>
    <mergeCell ref="J17:L17"/>
    <mergeCell ref="M17:O17"/>
    <mergeCell ref="G19:I19"/>
    <mergeCell ref="J19:L19"/>
    <mergeCell ref="M19:O19"/>
    <mergeCell ref="G24:O24"/>
    <mergeCell ref="G18:I18"/>
    <mergeCell ref="J18:L18"/>
    <mergeCell ref="M18:O18"/>
    <mergeCell ref="G20:I20"/>
    <mergeCell ref="J20:L20"/>
    <mergeCell ref="M20:O20"/>
    <mergeCell ref="G21:I21"/>
    <mergeCell ref="J21:L21"/>
    <mergeCell ref="M21:O21"/>
    <mergeCell ref="G23:I23"/>
    <mergeCell ref="J23:L23"/>
    <mergeCell ref="M23:O23"/>
    <mergeCell ref="G22:I22"/>
    <mergeCell ref="J22:L22"/>
    <mergeCell ref="M22:O22"/>
    <mergeCell ref="G14:I14"/>
    <mergeCell ref="J14:L14"/>
    <mergeCell ref="M14:O14"/>
    <mergeCell ref="G16:I16"/>
    <mergeCell ref="J16:L16"/>
    <mergeCell ref="M16:O16"/>
    <mergeCell ref="G15:I15"/>
    <mergeCell ref="J15:L15"/>
    <mergeCell ref="M15:O15"/>
    <mergeCell ref="B25:C25"/>
    <mergeCell ref="B22:F23"/>
    <mergeCell ref="B13:F13"/>
    <mergeCell ref="B24:F24"/>
    <mergeCell ref="B14:F15"/>
    <mergeCell ref="B16:F17"/>
    <mergeCell ref="B18:F19"/>
    <mergeCell ref="B20:F21"/>
    <mergeCell ref="B2:E2"/>
    <mergeCell ref="B8:O8"/>
    <mergeCell ref="B9:O9"/>
    <mergeCell ref="B12:O12"/>
    <mergeCell ref="M13:O13"/>
    <mergeCell ref="J13:L13"/>
    <mergeCell ref="G13:I13"/>
  </mergeCells>
  <hyperlinks>
    <hyperlink ref="B2" location="Version!A1" display="Version!A1" xr:uid="{443F34B0-3900-4405-A899-6AB57F628D13}"/>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99"/>
  </sheetPr>
  <dimension ref="A1:DK1023"/>
  <sheetViews>
    <sheetView zoomScaleNormal="100" workbookViewId="0">
      <pane ySplit="23" topLeftCell="A24" activePane="bottomLeft" state="frozen"/>
      <selection pane="bottomLeft" activeCell="B2" sqref="B2:C2"/>
    </sheetView>
  </sheetViews>
  <sheetFormatPr baseColWidth="10" defaultColWidth="9.140625" defaultRowHeight="12.75" customHeight="1" outlineLevelRow="1" outlineLevelCol="1" x14ac:dyDescent="0.2"/>
  <cols>
    <col min="1" max="1" width="5.7109375" style="17" customWidth="1"/>
    <col min="2" max="2" width="5.7109375" style="16" customWidth="1"/>
    <col min="3" max="4" width="25.7109375" style="128" customWidth="1"/>
    <col min="5" max="5" width="8.28515625" style="17" customWidth="1"/>
    <col min="6" max="6" width="25.7109375" style="128" customWidth="1"/>
    <col min="7" max="7" width="13.28515625" style="128" customWidth="1"/>
    <col min="8" max="8" width="30.7109375" style="129" customWidth="1"/>
    <col min="9" max="11" width="10.7109375" style="17" customWidth="1"/>
    <col min="12" max="12" width="13.28515625" style="17" customWidth="1"/>
    <col min="13" max="13" width="25.7109375" style="128" customWidth="1"/>
    <col min="14" max="18" width="10.7109375" style="17" customWidth="1"/>
    <col min="19" max="20" width="13.28515625" style="17" customWidth="1"/>
    <col min="21" max="22" width="30.7109375" style="128" hidden="1" customWidth="1"/>
    <col min="23" max="23" width="50.7109375" style="17" customWidth="1"/>
    <col min="24" max="25" width="10.7109375" style="17" hidden="1" customWidth="1"/>
    <col min="26" max="26" width="10.7109375" style="17" customWidth="1"/>
    <col min="27" max="28" width="10.7109375" style="17" hidden="1" customWidth="1"/>
    <col min="29" max="30" width="10.7109375" style="17" customWidth="1"/>
    <col min="31" max="32" width="13.28515625" style="17" customWidth="1"/>
    <col min="33" max="33" width="20.7109375" style="17" customWidth="1"/>
    <col min="34" max="34" width="25.7109375" style="17" customWidth="1"/>
    <col min="35" max="35" width="9.140625" style="17" customWidth="1"/>
    <col min="36" max="36" width="25.7109375" style="17" customWidth="1"/>
    <col min="37" max="37" width="15.7109375" style="16" customWidth="1"/>
    <col min="38" max="38" width="15.7109375" style="17" customWidth="1"/>
    <col min="39" max="39" width="5.7109375" style="268" customWidth="1"/>
    <col min="40" max="77" width="5.7109375" style="268" customWidth="1" outlineLevel="1"/>
    <col min="78" max="78" width="5.5703125" style="268" customWidth="1" outlineLevel="1"/>
    <col min="79" max="94" width="5.7109375" style="268" customWidth="1" outlineLevel="1"/>
    <col min="95" max="95" width="5.7109375" style="269" customWidth="1" outlineLevel="1"/>
    <col min="96" max="113" width="5.7109375" style="270" customWidth="1" outlineLevel="1"/>
    <col min="114" max="115" width="9.140625" style="268"/>
    <col min="116" max="16384" width="9.140625" style="17"/>
  </cols>
  <sheetData>
    <row r="1" spans="1:115" ht="12.75" customHeight="1" x14ac:dyDescent="0.2">
      <c r="A1" s="35"/>
      <c r="B1" s="36">
        <f>lang</f>
        <v>1</v>
      </c>
      <c r="C1" s="22"/>
      <c r="D1" s="17"/>
      <c r="F1" s="37"/>
      <c r="G1" s="37"/>
      <c r="H1" s="37"/>
      <c r="I1" s="37"/>
      <c r="L1" s="16"/>
      <c r="M1" s="17"/>
      <c r="S1" s="35"/>
      <c r="T1" s="35"/>
      <c r="U1" s="35"/>
      <c r="V1" s="35"/>
      <c r="W1" s="35"/>
      <c r="X1" s="35"/>
      <c r="Y1" s="35"/>
      <c r="Z1" s="35"/>
      <c r="AA1" s="35"/>
      <c r="AB1" s="35"/>
      <c r="AC1" s="35"/>
      <c r="AK1" s="17"/>
    </row>
    <row r="2" spans="1:115" ht="12" customHeight="1" x14ac:dyDescent="0.2">
      <c r="A2" s="35"/>
      <c r="B2" s="408" t="str" cm="1">
        <f t="array" ref="B2">INDEX(Trad, 204, $B$1)</f>
        <v>Zurück zur Übersicht</v>
      </c>
      <c r="C2" s="408"/>
      <c r="D2" s="38"/>
      <c r="F2" s="39"/>
      <c r="G2" s="39"/>
      <c r="H2" s="39"/>
      <c r="I2" s="39"/>
      <c r="J2" s="36"/>
      <c r="K2" s="36"/>
      <c r="L2" s="36"/>
      <c r="M2" s="17"/>
      <c r="S2" s="35"/>
      <c r="T2" s="35"/>
      <c r="U2" s="35"/>
      <c r="V2" s="35"/>
      <c r="W2" s="35"/>
      <c r="X2" s="35"/>
      <c r="Y2" s="35"/>
      <c r="Z2" s="35"/>
      <c r="AA2" s="35"/>
      <c r="AB2" s="35"/>
      <c r="AC2" s="35"/>
      <c r="AK2" s="17"/>
    </row>
    <row r="3" spans="1:115" ht="12" customHeight="1" x14ac:dyDescent="0.2">
      <c r="A3" s="35"/>
      <c r="B3" s="40"/>
      <c r="C3" s="17"/>
      <c r="D3" s="38"/>
      <c r="F3" s="39"/>
      <c r="G3" s="39"/>
      <c r="H3" s="39"/>
      <c r="I3" s="39"/>
      <c r="J3" s="36"/>
      <c r="K3" s="36"/>
      <c r="L3" s="36"/>
      <c r="M3" s="17"/>
      <c r="S3" s="35"/>
      <c r="T3" s="35"/>
      <c r="U3" s="35"/>
      <c r="V3" s="35"/>
      <c r="W3" s="35"/>
      <c r="X3" s="35"/>
      <c r="Y3" s="35"/>
      <c r="Z3" s="35"/>
      <c r="AA3" s="35"/>
      <c r="AB3" s="35"/>
      <c r="AC3" s="35"/>
      <c r="AK3" s="17"/>
    </row>
    <row r="4" spans="1:115" s="45" customFormat="1" ht="20.100000000000001" customHeight="1" x14ac:dyDescent="0.25">
      <c r="A4" s="41"/>
      <c r="B4" s="42" t="str" cm="1">
        <f t="array" ref="B4">INDEX(Trad, 1, $B$1)</f>
        <v>Monitoringliste</v>
      </c>
      <c r="C4" s="43"/>
      <c r="D4" s="44"/>
      <c r="F4" s="37"/>
      <c r="G4" s="37"/>
      <c r="H4" s="37"/>
      <c r="I4" s="37"/>
      <c r="L4" s="46"/>
      <c r="S4" s="41"/>
      <c r="T4" s="41"/>
      <c r="U4" s="41"/>
      <c r="V4" s="41"/>
      <c r="W4" s="41"/>
      <c r="X4" s="41"/>
      <c r="Y4" s="41"/>
      <c r="Z4" s="41"/>
      <c r="AA4" s="41"/>
      <c r="AB4" s="41"/>
      <c r="AC4" s="4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2"/>
      <c r="CR4" s="273"/>
      <c r="CS4" s="273"/>
      <c r="CT4" s="273"/>
      <c r="CU4" s="273"/>
      <c r="CV4" s="273"/>
      <c r="CW4" s="273"/>
      <c r="CX4" s="273"/>
      <c r="CY4" s="273"/>
      <c r="CZ4" s="273"/>
      <c r="DA4" s="273"/>
      <c r="DB4" s="273"/>
      <c r="DC4" s="273"/>
      <c r="DD4" s="273"/>
      <c r="DE4" s="273"/>
      <c r="DF4" s="273"/>
      <c r="DG4" s="273"/>
      <c r="DH4" s="273"/>
      <c r="DI4" s="273"/>
      <c r="DJ4" s="271"/>
      <c r="DK4" s="271"/>
    </row>
    <row r="5" spans="1:115" ht="12" customHeight="1" x14ac:dyDescent="0.2">
      <c r="A5" s="35"/>
      <c r="B5" s="40" t="str" cm="1">
        <f t="array" ref="B5">INDEX(Trad, 23, $B$1)</f>
        <v>Massnahme</v>
      </c>
      <c r="C5" s="17"/>
      <c r="D5" s="38" t="str">
        <f>measure_id</f>
        <v>LU-01b</v>
      </c>
      <c r="F5" s="39"/>
      <c r="G5" s="39"/>
      <c r="H5" s="39"/>
      <c r="I5" s="39"/>
      <c r="J5" s="36"/>
      <c r="K5" s="36"/>
      <c r="L5" s="36"/>
      <c r="M5" s="17"/>
      <c r="S5" s="35"/>
      <c r="T5" s="35"/>
      <c r="U5" s="35"/>
      <c r="V5" s="35"/>
      <c r="W5" s="35"/>
      <c r="X5" s="35"/>
      <c r="Y5" s="35"/>
      <c r="Z5" s="35"/>
      <c r="AA5" s="35"/>
      <c r="AB5" s="35"/>
      <c r="AC5" s="35"/>
      <c r="AK5" s="17"/>
    </row>
    <row r="6" spans="1:115" ht="12" customHeight="1" x14ac:dyDescent="0.2">
      <c r="A6" s="35" t="s">
        <v>4760</v>
      </c>
      <c r="B6" s="40" t="str" cm="1">
        <f t="array" ref="B6">INDEX(Trad, 24, $B$1)</f>
        <v>Version</v>
      </c>
      <c r="C6" s="17"/>
      <c r="D6" s="38" t="str">
        <f>measure_version</f>
        <v>1.0 (11.2025)</v>
      </c>
      <c r="F6" s="39"/>
      <c r="G6" s="39"/>
      <c r="H6" s="39"/>
      <c r="I6" s="39"/>
      <c r="J6" s="36"/>
      <c r="K6" s="36"/>
      <c r="L6" s="36"/>
      <c r="M6" s="17"/>
      <c r="S6" s="35"/>
      <c r="T6" s="35"/>
      <c r="U6" s="35"/>
      <c r="V6" s="35"/>
      <c r="W6" s="35"/>
      <c r="X6" s="35"/>
      <c r="Y6" s="35"/>
      <c r="Z6" s="35"/>
      <c r="AA6" s="35"/>
      <c r="AB6" s="35"/>
      <c r="AC6" s="35"/>
      <c r="AK6" s="17"/>
    </row>
    <row r="7" spans="1:115" s="45" customFormat="1" ht="24.95" customHeight="1" x14ac:dyDescent="0.25">
      <c r="A7" s="41"/>
      <c r="B7" s="235" t="str" cm="1">
        <f t="array" ref="B7">INDEX(Trad, 34, lang)</f>
        <v>Jede Massnahme muss mit den gesamten Angaben vollständig erfasst werden (Pflichtfelder).</v>
      </c>
      <c r="D7" s="105"/>
      <c r="F7" s="39"/>
      <c r="G7" s="39"/>
      <c r="H7" s="39"/>
      <c r="I7" s="39"/>
      <c r="J7" s="39"/>
      <c r="K7" s="39"/>
      <c r="L7" s="39"/>
      <c r="S7" s="41"/>
      <c r="T7" s="41"/>
      <c r="U7" s="41"/>
      <c r="V7" s="41"/>
      <c r="W7" s="41"/>
      <c r="X7" s="41"/>
      <c r="Y7" s="41"/>
      <c r="Z7" s="41"/>
      <c r="AA7" s="41"/>
      <c r="AB7" s="41"/>
      <c r="AC7" s="4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2"/>
      <c r="CR7" s="273"/>
      <c r="CS7" s="273"/>
      <c r="CT7" s="273"/>
      <c r="CU7" s="273"/>
      <c r="CV7" s="273"/>
      <c r="CW7" s="273"/>
      <c r="CX7" s="273"/>
      <c r="CY7" s="273"/>
      <c r="CZ7" s="273"/>
      <c r="DA7" s="273"/>
      <c r="DB7" s="273"/>
      <c r="DC7" s="273"/>
      <c r="DD7" s="273"/>
      <c r="DE7" s="273"/>
      <c r="DF7" s="273"/>
      <c r="DG7" s="273"/>
      <c r="DH7" s="273"/>
      <c r="DI7" s="273"/>
      <c r="DJ7" s="271"/>
      <c r="DK7" s="271"/>
    </row>
    <row r="8" spans="1:115" ht="12" customHeight="1" outlineLevel="1" x14ac:dyDescent="0.2">
      <c r="A8" s="35"/>
      <c r="B8" s="236"/>
      <c r="C8" s="47" t="str" cm="1">
        <f t="array" ref="C8">INDEX(Trad, 7, $B$1)</f>
        <v>Eingabefeld (obligatorisch)</v>
      </c>
      <c r="D8" s="17"/>
      <c r="F8" s="46"/>
      <c r="G8" s="46"/>
      <c r="H8" s="46"/>
      <c r="I8" s="46"/>
      <c r="J8" s="36"/>
      <c r="K8" s="36"/>
      <c r="L8" s="36"/>
      <c r="M8" s="17"/>
      <c r="S8" s="35"/>
      <c r="T8" s="35"/>
      <c r="U8" s="35"/>
      <c r="V8" s="35"/>
      <c r="W8" s="35"/>
      <c r="X8" s="35"/>
      <c r="Y8" s="35"/>
      <c r="Z8" s="35"/>
      <c r="AA8" s="35"/>
      <c r="AB8" s="35"/>
      <c r="AC8" s="35"/>
      <c r="AK8" s="17"/>
    </row>
    <row r="9" spans="1:115" ht="12" customHeight="1" outlineLevel="1" x14ac:dyDescent="0.2">
      <c r="A9" s="35"/>
      <c r="B9" s="64"/>
      <c r="C9" s="47" t="str" cm="1">
        <f t="array" ref="C9">INDEX(Trad, 18, $B$1)</f>
        <v>Eingabefeld (optional)</v>
      </c>
      <c r="D9" s="17"/>
      <c r="F9" s="46"/>
      <c r="G9" s="46"/>
      <c r="H9" s="46"/>
      <c r="I9" s="46"/>
      <c r="J9" s="36"/>
      <c r="K9" s="36"/>
      <c r="L9" s="36"/>
      <c r="M9" s="17"/>
      <c r="S9" s="35"/>
      <c r="T9" s="35"/>
      <c r="U9" s="35"/>
      <c r="V9" s="35"/>
      <c r="W9" s="35"/>
      <c r="X9" s="35"/>
      <c r="Y9" s="35"/>
      <c r="Z9" s="35"/>
      <c r="AA9" s="35"/>
      <c r="AB9" s="35"/>
      <c r="AC9" s="35"/>
      <c r="AK9" s="17"/>
    </row>
    <row r="10" spans="1:115" ht="12" customHeight="1" outlineLevel="1" x14ac:dyDescent="0.2">
      <c r="A10" s="35"/>
      <c r="B10" s="48"/>
      <c r="C10" s="47" t="str" cm="1">
        <f t="array" ref="C10">INDEX(Trad, 17, $B$1)</f>
        <v>Mehrfachauswahlfeld (obligatorisch)</v>
      </c>
      <c r="D10" s="17"/>
      <c r="F10" s="46"/>
      <c r="G10" s="46"/>
      <c r="H10" s="46"/>
      <c r="I10" s="46"/>
      <c r="J10" s="36"/>
      <c r="K10" s="36"/>
      <c r="L10" s="36"/>
      <c r="M10" s="17"/>
      <c r="S10" s="35"/>
      <c r="T10" s="35"/>
      <c r="U10" s="35"/>
      <c r="V10" s="35"/>
      <c r="W10" s="35"/>
      <c r="X10" s="35"/>
      <c r="Y10" s="35"/>
      <c r="Z10" s="35"/>
      <c r="AA10" s="35"/>
      <c r="AB10" s="35"/>
      <c r="AC10" s="35"/>
      <c r="AK10" s="17"/>
    </row>
    <row r="11" spans="1:115" ht="12" customHeight="1" outlineLevel="1" x14ac:dyDescent="0.2">
      <c r="A11" s="35"/>
      <c r="B11" s="49"/>
      <c r="C11" s="47" t="str" cm="1">
        <f t="array" ref="C11">INDEX(Trad, 8, $B$1)</f>
        <v>Berechnetetes Feld</v>
      </c>
      <c r="D11" s="17"/>
      <c r="F11" s="46"/>
      <c r="G11" s="46"/>
      <c r="H11" s="46"/>
      <c r="I11" s="46"/>
      <c r="J11" s="36"/>
      <c r="K11" s="36"/>
      <c r="L11" s="36"/>
      <c r="M11" s="17"/>
      <c r="S11" s="35"/>
      <c r="T11" s="35"/>
      <c r="U11" s="35"/>
      <c r="V11" s="35"/>
      <c r="W11" s="35"/>
      <c r="X11" s="35"/>
      <c r="Y11" s="35"/>
      <c r="Z11" s="35"/>
      <c r="AA11" s="35"/>
      <c r="AB11" s="35"/>
      <c r="AC11" s="35"/>
      <c r="AK11" s="17"/>
    </row>
    <row r="12" spans="1:115" ht="12" customHeight="1" outlineLevel="1" x14ac:dyDescent="0.2">
      <c r="A12" s="35"/>
      <c r="B12" s="50"/>
      <c r="C12" s="47" t="str" cm="1">
        <f t="array" ref="C12">INDEX(Trad, 9, $B$1)</f>
        <v>Gesperrtes Feld</v>
      </c>
      <c r="D12" s="17"/>
      <c r="F12" s="46"/>
      <c r="G12" s="46"/>
      <c r="H12" s="46"/>
      <c r="I12" s="46"/>
      <c r="J12" s="36"/>
      <c r="K12" s="36"/>
      <c r="L12" s="36"/>
      <c r="M12" s="17"/>
      <c r="S12" s="35"/>
      <c r="T12" s="35"/>
      <c r="U12" s="35"/>
      <c r="V12" s="35"/>
      <c r="W12" s="35"/>
      <c r="X12" s="35"/>
      <c r="Y12" s="35"/>
      <c r="Z12" s="35"/>
      <c r="AA12" s="35"/>
      <c r="AB12" s="35"/>
      <c r="AC12" s="35"/>
      <c r="AK12" s="17"/>
    </row>
    <row r="13" spans="1:115" ht="12" customHeight="1" outlineLevel="1" x14ac:dyDescent="0.2">
      <c r="A13" s="35"/>
      <c r="B13" s="51"/>
      <c r="C13" s="52" t="str" cm="1">
        <f t="array" ref="C13">INDEX(Trad, 19, $B$1)</f>
        <v>Eingabefehler</v>
      </c>
      <c r="D13" s="17"/>
      <c r="F13" s="53"/>
      <c r="G13" s="46"/>
      <c r="H13" s="46"/>
      <c r="I13" s="46"/>
      <c r="J13" s="36"/>
      <c r="K13" s="36"/>
      <c r="L13" s="36"/>
      <c r="M13" s="17"/>
      <c r="S13" s="35"/>
      <c r="T13" s="35"/>
      <c r="U13" s="35"/>
      <c r="V13" s="35"/>
      <c r="W13" s="35"/>
      <c r="X13" s="35"/>
      <c r="Y13" s="35"/>
      <c r="Z13" s="35"/>
      <c r="AA13" s="35"/>
      <c r="AB13" s="35"/>
      <c r="AC13" s="35"/>
      <c r="AK13" s="17"/>
    </row>
    <row r="14" spans="1:115" ht="12" customHeight="1" outlineLevel="1" x14ac:dyDescent="0.2">
      <c r="A14" s="35"/>
      <c r="B14" s="40"/>
      <c r="C14" s="17"/>
      <c r="D14" s="38"/>
      <c r="F14" s="39"/>
      <c r="G14" s="39"/>
      <c r="H14" s="39"/>
      <c r="I14" s="39"/>
      <c r="J14" s="36"/>
      <c r="K14" s="36"/>
      <c r="L14" s="36"/>
      <c r="M14" s="17"/>
      <c r="S14" s="35"/>
      <c r="T14" s="35"/>
      <c r="U14" s="35"/>
      <c r="V14" s="35"/>
      <c r="W14" s="35"/>
      <c r="X14" s="35"/>
      <c r="Y14" s="35"/>
      <c r="Z14" s="35"/>
      <c r="AA14" s="35"/>
      <c r="AB14" s="35"/>
      <c r="AC14" s="35"/>
      <c r="AK14" s="17"/>
    </row>
    <row r="15" spans="1:115" s="45" customFormat="1" ht="12.75" customHeight="1" x14ac:dyDescent="0.25">
      <c r="A15" s="41"/>
      <c r="B15" s="54" t="str" cm="1">
        <f t="array" ref="B15">INDEX(Trad, 27, $B$1)</f>
        <v>Elektrizitätslieferant</v>
      </c>
      <c r="C15" s="55"/>
      <c r="D15" s="448" t="s">
        <v>5014</v>
      </c>
      <c r="E15" s="449"/>
      <c r="F15" s="56" t="str" cm="1">
        <f t="array" ref="F15">IF(ISBLANK(D15), INDEX(Trad, 30, $B$1),"")</f>
        <v/>
      </c>
      <c r="G15" s="39"/>
      <c r="H15" s="39"/>
      <c r="I15" s="57"/>
      <c r="J15" s="39"/>
      <c r="K15" s="39"/>
      <c r="L15" s="39"/>
      <c r="S15" s="41"/>
      <c r="T15" s="41"/>
      <c r="U15" s="41"/>
      <c r="V15" s="41"/>
      <c r="W15" s="41"/>
      <c r="X15" s="41"/>
      <c r="Y15" s="41"/>
      <c r="Z15" s="41"/>
      <c r="AA15" s="41"/>
      <c r="AB15" s="41"/>
      <c r="AC15" s="4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2"/>
      <c r="CR15" s="273"/>
      <c r="CS15" s="273"/>
      <c r="CT15" s="273"/>
      <c r="CU15" s="273"/>
      <c r="CV15" s="273"/>
      <c r="CW15" s="273"/>
      <c r="CX15" s="273"/>
      <c r="CY15" s="273"/>
      <c r="CZ15" s="273"/>
      <c r="DA15" s="273"/>
      <c r="DB15" s="273"/>
      <c r="DC15" s="273"/>
      <c r="DD15" s="273"/>
      <c r="DE15" s="273"/>
      <c r="DF15" s="273"/>
      <c r="DG15" s="273"/>
      <c r="DH15" s="273"/>
      <c r="DI15" s="273"/>
      <c r="DJ15" s="271"/>
      <c r="DK15" s="271"/>
    </row>
    <row r="16" spans="1:115" s="45" customFormat="1" ht="12.75" customHeight="1" x14ac:dyDescent="0.25">
      <c r="A16" s="41"/>
      <c r="B16" s="58" t="str" cm="1">
        <f t="array" ref="B16">INDEX(Trad, 28, $B$1) &amp; "*"</f>
        <v>Dateibezeichnung*</v>
      </c>
      <c r="C16" s="59"/>
      <c r="D16" s="450"/>
      <c r="E16" s="451"/>
      <c r="F16" s="56"/>
      <c r="G16" s="39"/>
      <c r="H16" s="39"/>
      <c r="I16" s="57"/>
      <c r="J16" s="39"/>
      <c r="K16" s="39"/>
      <c r="L16" s="39"/>
      <c r="S16" s="41"/>
      <c r="T16" s="41"/>
      <c r="U16" s="41"/>
      <c r="V16" s="41"/>
      <c r="W16" s="41"/>
      <c r="X16" s="41"/>
      <c r="Y16" s="41"/>
      <c r="Z16" s="41"/>
      <c r="AA16" s="41"/>
      <c r="AB16" s="41"/>
      <c r="AC16" s="4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2"/>
      <c r="CR16" s="273"/>
      <c r="CS16" s="273"/>
      <c r="CT16" s="273"/>
      <c r="CU16" s="273"/>
      <c r="CV16" s="273"/>
      <c r="CW16" s="273"/>
      <c r="CX16" s="273"/>
      <c r="CY16" s="273"/>
      <c r="CZ16" s="273"/>
      <c r="DA16" s="273"/>
      <c r="DB16" s="273"/>
      <c r="DC16" s="273"/>
      <c r="DD16" s="273"/>
      <c r="DE16" s="273"/>
      <c r="DF16" s="273"/>
      <c r="DG16" s="273"/>
      <c r="DH16" s="273"/>
      <c r="DI16" s="273"/>
      <c r="DJ16" s="271"/>
      <c r="DK16" s="271"/>
    </row>
    <row r="17" spans="1:115" s="45" customFormat="1" ht="12.75" customHeight="1" x14ac:dyDescent="0.25">
      <c r="A17" s="41"/>
      <c r="B17" s="60" t="str" cm="1">
        <f t="array" ref="B17">INDEX(Trad, 26, $B$1)</f>
        <v>Einsparungen (gesamte) [kWh]</v>
      </c>
      <c r="C17" s="61"/>
      <c r="D17" s="452">
        <f>SUM($AL$24:$AL$1023)</f>
        <v>34739.88842463708</v>
      </c>
      <c r="E17" s="453"/>
      <c r="F17" s="39"/>
      <c r="G17" s="39"/>
      <c r="H17" s="39"/>
      <c r="I17" s="39"/>
      <c r="J17" s="39"/>
      <c r="K17" s="39"/>
      <c r="L17" s="39"/>
      <c r="S17" s="41"/>
      <c r="T17" s="41"/>
      <c r="U17" s="41"/>
      <c r="V17" s="41"/>
      <c r="W17" s="41"/>
      <c r="X17" s="41"/>
      <c r="Y17" s="41"/>
      <c r="Z17" s="41"/>
      <c r="AA17" s="41"/>
      <c r="AB17" s="41"/>
      <c r="AC17" s="4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2"/>
      <c r="CR17" s="273"/>
      <c r="CS17" s="273"/>
      <c r="CT17" s="273"/>
      <c r="CU17" s="273"/>
      <c r="CV17" s="273"/>
      <c r="CW17" s="273"/>
      <c r="CX17" s="273"/>
      <c r="CY17" s="273"/>
      <c r="CZ17" s="273"/>
      <c r="DA17" s="273"/>
      <c r="DB17" s="273"/>
      <c r="DC17" s="273"/>
      <c r="DD17" s="273"/>
      <c r="DE17" s="273"/>
      <c r="DF17" s="273"/>
      <c r="DG17" s="273"/>
      <c r="DH17" s="273"/>
      <c r="DI17" s="273"/>
      <c r="DJ17" s="271"/>
      <c r="DK17" s="271"/>
    </row>
    <row r="18" spans="1:115" s="45" customFormat="1" ht="12.75" customHeight="1" x14ac:dyDescent="0.25">
      <c r="A18" s="41"/>
      <c r="B18" s="62" t="str" cm="1">
        <f t="array" ref="B18">"* " &amp; INDEX(Trad, 29, $B$1)</f>
        <v>* Hier können Sie den unternehmensinternen Dateinamen einfügen</v>
      </c>
      <c r="D18" s="63"/>
      <c r="E18" s="63"/>
      <c r="F18" s="39"/>
      <c r="G18" s="39"/>
      <c r="H18" s="39"/>
      <c r="I18" s="39"/>
      <c r="J18" s="237"/>
      <c r="K18" s="39"/>
      <c r="L18" s="39"/>
      <c r="S18" s="41"/>
      <c r="T18" s="41"/>
      <c r="U18" s="41"/>
      <c r="V18" s="41"/>
      <c r="W18" s="41"/>
      <c r="X18" s="41"/>
      <c r="Y18" s="41"/>
      <c r="Z18" s="41"/>
      <c r="AA18" s="41"/>
      <c r="AB18" s="41"/>
      <c r="AC18" s="4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2"/>
      <c r="CR18" s="273"/>
      <c r="CS18" s="273"/>
      <c r="CT18" s="273"/>
      <c r="CU18" s="273"/>
      <c r="CV18" s="273"/>
      <c r="CW18" s="273"/>
      <c r="CX18" s="273"/>
      <c r="CY18" s="273"/>
      <c r="CZ18" s="273"/>
      <c r="DA18" s="273"/>
      <c r="DB18" s="273"/>
      <c r="DC18" s="273"/>
      <c r="DD18" s="273"/>
      <c r="DE18" s="273"/>
      <c r="DF18" s="273"/>
      <c r="DG18" s="273"/>
      <c r="DH18" s="273"/>
      <c r="DI18" s="273"/>
      <c r="DJ18" s="271"/>
      <c r="DK18" s="271"/>
    </row>
    <row r="19" spans="1:115" ht="12" customHeight="1" x14ac:dyDescent="0.2">
      <c r="A19" s="35"/>
      <c r="B19" s="40"/>
      <c r="C19" s="17"/>
      <c r="D19" s="38"/>
      <c r="F19" s="39"/>
      <c r="G19" s="39"/>
      <c r="H19" s="39"/>
      <c r="I19" s="39">
        <v>50</v>
      </c>
      <c r="J19" s="39"/>
      <c r="K19" s="39"/>
      <c r="L19" s="39"/>
      <c r="M19" s="39"/>
      <c r="N19" s="39"/>
      <c r="O19" s="36"/>
      <c r="P19" s="36"/>
      <c r="Q19" s="36"/>
      <c r="U19" s="155" t="s">
        <v>4995</v>
      </c>
      <c r="V19" s="155" t="s">
        <v>4995</v>
      </c>
      <c r="W19" s="41"/>
      <c r="X19" s="155" t="s">
        <v>4995</v>
      </c>
      <c r="Y19" s="155" t="s">
        <v>4995</v>
      </c>
      <c r="Z19" s="41"/>
      <c r="AA19" s="155" t="s">
        <v>4995</v>
      </c>
      <c r="AB19" s="155" t="s">
        <v>4995</v>
      </c>
      <c r="AC19" s="41"/>
      <c r="AD19" s="41"/>
      <c r="AE19" s="41"/>
      <c r="AF19" s="41"/>
      <c r="AG19" s="41"/>
      <c r="AH19" s="41"/>
      <c r="AI19" s="41"/>
      <c r="AJ19" s="41"/>
      <c r="AK19" s="45"/>
      <c r="AL19" s="45"/>
      <c r="AN19" s="274"/>
      <c r="AO19" s="274"/>
      <c r="AP19" s="274"/>
      <c r="AQ19" s="274"/>
      <c r="AR19" s="274"/>
      <c r="AS19" s="274"/>
    </row>
    <row r="20" spans="1:115" s="65" customFormat="1" ht="30" customHeight="1" x14ac:dyDescent="0.2">
      <c r="B20" s="66"/>
      <c r="C20" s="67" t="str" cm="1">
        <f t="array" ref="C20">INDEX(Trad, 2, lang)</f>
        <v>Standort</v>
      </c>
      <c r="D20" s="68"/>
      <c r="E20" s="68"/>
      <c r="F20" s="69"/>
      <c r="G20" s="70" t="str" cm="1">
        <f t="array" ref="G20">INDEX(Trad, 37, lang)</f>
        <v>Gebäude</v>
      </c>
      <c r="H20" s="71"/>
      <c r="I20" s="72"/>
      <c r="J20" s="70" t="str" cm="1">
        <f t="array" ref="J20">INDEX(Trad, 3, lang)</f>
        <v>Alte Anlage/Gerät</v>
      </c>
      <c r="K20" s="73"/>
      <c r="L20" s="73"/>
      <c r="M20" s="73"/>
      <c r="N20" s="151" t="s">
        <v>4988</v>
      </c>
      <c r="O20" s="152"/>
      <c r="P20" s="73"/>
      <c r="Q20" s="73"/>
      <c r="R20" s="73"/>
      <c r="S20" s="73"/>
      <c r="T20" s="69"/>
      <c r="U20" s="70" t="str" cm="1">
        <f t="array" ref="U20">INDEX(Trad, 4, lang)</f>
        <v>Neue Anlage/Gerät</v>
      </c>
      <c r="V20" s="68"/>
      <c r="W20" s="73" t="str" cm="1">
        <f t="array" ref="W20">INDEX(Trad, 4, lang)</f>
        <v>Neue Anlage/Gerät</v>
      </c>
      <c r="X20" s="68"/>
      <c r="Y20" s="73"/>
      <c r="Z20" s="151" t="s">
        <v>4988</v>
      </c>
      <c r="AA20" s="73"/>
      <c r="AB20" s="73"/>
      <c r="AC20" s="73"/>
      <c r="AD20" s="73"/>
      <c r="AE20" s="73"/>
      <c r="AF20" s="69"/>
      <c r="AG20" s="75" t="str" cm="1">
        <f t="array" ref="AG20">INDEX(Trad, 5, lang)</f>
        <v>Firma, welche den Ersatz durchgeführt hat</v>
      </c>
      <c r="AH20" s="74"/>
      <c r="AI20" s="74"/>
      <c r="AJ20" s="69"/>
      <c r="AK20" s="75" t="str" cm="1">
        <f t="array" ref="AK20">INDEX(Trad, 21, lang)</f>
        <v>Einsparungen</v>
      </c>
      <c r="AL20" s="69"/>
      <c r="AM20" s="275"/>
      <c r="AN20" s="276" t="str">
        <f>IF(Version!R9=1, "EZ", "BO")</f>
        <v>BO</v>
      </c>
      <c r="AO20" s="437" t="str" cm="1">
        <f t="array" ref="AO20">INDEX(Trad, 48, lang)</f>
        <v>Berechnungen</v>
      </c>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437"/>
      <c r="BW20" s="437"/>
      <c r="BX20" s="437"/>
      <c r="BY20" s="437"/>
      <c r="BZ20" s="437"/>
      <c r="CA20" s="437"/>
      <c r="CB20" s="437"/>
      <c r="CC20" s="437"/>
      <c r="CD20" s="437"/>
      <c r="CE20" s="437"/>
      <c r="CF20" s="437"/>
      <c r="CG20" s="437"/>
      <c r="CH20" s="437"/>
      <c r="CI20" s="437"/>
      <c r="CJ20" s="437"/>
      <c r="CK20" s="437"/>
      <c r="CL20" s="437"/>
      <c r="CM20" s="437"/>
      <c r="CN20" s="437"/>
      <c r="CO20" s="437"/>
      <c r="CP20" s="268"/>
      <c r="CQ20" s="269"/>
      <c r="CR20" s="270"/>
      <c r="CS20" s="270"/>
      <c r="CT20" s="270"/>
      <c r="CU20" s="270"/>
      <c r="CV20" s="270"/>
      <c r="CW20" s="270"/>
      <c r="CX20" s="270"/>
      <c r="CY20" s="270"/>
      <c r="CZ20" s="270"/>
      <c r="DA20" s="270"/>
      <c r="DB20" s="270"/>
      <c r="DC20" s="270"/>
      <c r="DD20" s="270"/>
      <c r="DE20" s="270"/>
      <c r="DF20" s="270"/>
      <c r="DG20" s="270"/>
      <c r="DH20" s="270"/>
      <c r="DI20" s="270"/>
      <c r="DJ20" s="268"/>
      <c r="DK20" s="275"/>
    </row>
    <row r="21" spans="1:115" s="65" customFormat="1" ht="15" customHeight="1" x14ac:dyDescent="0.2">
      <c r="B21" s="150"/>
      <c r="C21" s="443" t="str" cm="1">
        <f t="array" ref="C21">INDEX(Trad, 14, lang)</f>
        <v>Name</v>
      </c>
      <c r="D21" s="443" t="str" cm="1">
        <f t="array" ref="D21">INDEX(Trad, 12, lang)</f>
        <v>Adresse</v>
      </c>
      <c r="E21" s="443" t="str" cm="1">
        <f t="array" ref="E21">INDEX(Trad, 15, lang)</f>
        <v>PLZ</v>
      </c>
      <c r="F21" s="443" t="str" cm="1">
        <f t="array" ref="F21">INDEX(Trad, 10, lang)</f>
        <v>Gemeinde</v>
      </c>
      <c r="G21" s="443" t="s">
        <v>4734</v>
      </c>
      <c r="H21" s="443" t="str" cm="1">
        <f t="array" ref="H21">INDEX(Trad, 38, lang)</f>
        <v>Gebäudekategorie</v>
      </c>
      <c r="I21" s="443" t="str" cm="1">
        <f t="array" ref="I21">INDEX(Trad, 50, lang)</f>
        <v>Mit Feinanalyse</v>
      </c>
      <c r="J21" s="454" t="str" cm="1">
        <f t="array" ref="J21">INDEX(Trad, 72, lang)</f>
        <v>Motor</v>
      </c>
      <c r="K21" s="454"/>
      <c r="L21" s="454"/>
      <c r="M21" s="445" t="str" cm="1">
        <f t="array" ref="M21">INDEX(Trad, 54, lang)</f>
        <v>Antriebssystem</v>
      </c>
      <c r="N21" s="445" t="str" cm="1">
        <f t="array" ref="N21">INDEX(Trad, 57, lang)</f>
        <v>Regulierung</v>
      </c>
      <c r="O21" s="445" t="str" cm="1">
        <f t="array" ref="O21">INDEX(Trad, 67, lang)</f>
        <v>Volumen-strom</v>
      </c>
      <c r="P21" s="445" t="str" cm="1">
        <f t="array" ref="P21">INDEX(Trad, 68, lang)</f>
        <v>Gesamt-druck-differenz</v>
      </c>
      <c r="Q21" s="445" t="str" cm="1">
        <f t="array" ref="Q21">INDEX(Trad, 70, lang)</f>
        <v>Anzahl Betriebs-stunden in V1</v>
      </c>
      <c r="R21" s="445" t="str" cm="1">
        <f t="array" ref="R21">INDEX(Trad, 71, lang)</f>
        <v>Anzahl Betriebs-stunden in V2</v>
      </c>
      <c r="S21" s="445" t="str" cm="1">
        <f t="array" ref="S21">INDEX(Trad, 69, lang)</f>
        <v>Strom-verbrauch (gemäss Feinanalyse)</v>
      </c>
      <c r="T21" s="443" t="str" cm="1">
        <f t="array" ref="T21">INDEX(Trad, 20, lang)</f>
        <v>Strombedarf</v>
      </c>
      <c r="U21" s="445" t="str" cm="1">
        <f t="array" ref="U21">INDEX(Trad, 31, lang)</f>
        <v>Marke/Hersteller</v>
      </c>
      <c r="V21" s="445" t="str" cm="1">
        <f t="array" ref="V21">INDEX(Trad, 32, lang)</f>
        <v>Modellkennzeichnung</v>
      </c>
      <c r="W21" s="445" t="str" cm="1">
        <f t="array" ref="W21">INDEX(Trad, 49, lang)</f>
        <v>Bemerekungen</v>
      </c>
      <c r="X21" s="445" t="str" cm="1">
        <f t="array" ref="X21">INDEX(Trad, 51, lang)</f>
        <v>Effizienz-klasse N</v>
      </c>
      <c r="Y21" s="445" t="str" cm="1">
        <f t="array" ref="Y21">INDEX(Trad, 55, lang)</f>
        <v xml:space="preserve">Gesamt-effizienz </v>
      </c>
      <c r="Z21" s="445" t="str" cm="1">
        <f t="array" ref="Z21">INDEX(Trad, 57, lang)</f>
        <v>Regulierung</v>
      </c>
      <c r="AA21" s="445" t="str" cm="1">
        <f t="array" ref="AA21">INDEX(Trad, 67, lang)</f>
        <v>Volumen-strom</v>
      </c>
      <c r="AB21" s="445" t="str" cm="1">
        <f t="array" ref="AB21">INDEX(Trad, 68, lang)</f>
        <v>Gesamt-druck-differenz</v>
      </c>
      <c r="AC21" s="445" t="str" cm="1">
        <f t="array" ref="AC21">INDEX(Trad, 70, lang)</f>
        <v>Anzahl Betriebs-stunden in V1</v>
      </c>
      <c r="AD21" s="445" t="str" cm="1">
        <f t="array" ref="AD21">INDEX(Trad, 71, lang)</f>
        <v>Anzahl Betriebs-stunden in V2</v>
      </c>
      <c r="AE21" s="445" t="str" cm="1">
        <f t="array" ref="AE21">INDEX(Trad, 69, lang)</f>
        <v>Strom-verbrauch (gemäss Feinanalyse)</v>
      </c>
      <c r="AF21" s="443" t="str" cm="1">
        <f t="array" ref="AF21">INDEX(Trad, 20, lang)</f>
        <v>Strombedarf</v>
      </c>
      <c r="AG21" s="446" t="s">
        <v>4505</v>
      </c>
      <c r="AH21" s="443" t="str" cm="1">
        <f t="array" ref="AH21">INDEX(Trad, 14, lang)</f>
        <v>Name</v>
      </c>
      <c r="AI21" s="443" t="str" cm="1">
        <f t="array" ref="AI21">INDEX(Trad, 15, lang)</f>
        <v>PLZ</v>
      </c>
      <c r="AJ21" s="443" t="str" cm="1">
        <f t="array" ref="AJ21">INDEX(Trad, 10, lang)</f>
        <v>Gemeinde</v>
      </c>
      <c r="AK21" s="443" t="str" cm="1">
        <f t="array" ref="AK21">INDEX(Trad, 16, lang)</f>
        <v>Datum Inbetriebnahme</v>
      </c>
      <c r="AL21" s="443" t="str" cm="1">
        <f t="array" ref="AL21">INDEX(Trad, 21, lang)</f>
        <v>Einsparungen</v>
      </c>
      <c r="AM21" s="275"/>
      <c r="AN21" s="438" t="str" cm="1">
        <f t="array" ref="AN21">INDEX(Trad, 47, lang) &amp; " 1"</f>
        <v>Geleichung 1</v>
      </c>
      <c r="AO21" s="438"/>
      <c r="AP21" s="438"/>
      <c r="AQ21" s="438"/>
      <c r="AR21" s="438"/>
      <c r="AS21" s="439" t="str" cm="1">
        <f t="array" ref="AS21">INDEX(Trad, 47, lang) &amp; " 2 (alt)"</f>
        <v>Geleichung 2 (alt)</v>
      </c>
      <c r="AT21" s="441"/>
      <c r="AU21" s="441"/>
      <c r="AV21" s="441"/>
      <c r="AW21" s="441"/>
      <c r="AX21" s="441"/>
      <c r="AY21" s="441"/>
      <c r="AZ21" s="441"/>
      <c r="BA21" s="441"/>
      <c r="BB21" s="441"/>
      <c r="BC21" s="441"/>
      <c r="BD21" s="441"/>
      <c r="BE21" s="441"/>
      <c r="BF21" s="441"/>
      <c r="BG21" s="441"/>
      <c r="BH21" s="441"/>
      <c r="BI21" s="441"/>
      <c r="BJ21" s="440"/>
      <c r="BK21" s="439" t="str" cm="1">
        <f t="array" ref="BK21">INDEX(Trad, 47, lang) &amp; " 2 (neu)"</f>
        <v>Geleichung 2 (neu)</v>
      </c>
      <c r="BL21" s="441"/>
      <c r="BM21" s="441"/>
      <c r="BN21" s="441"/>
      <c r="BO21" s="441"/>
      <c r="BP21" s="441"/>
      <c r="BQ21" s="441"/>
      <c r="BR21" s="441"/>
      <c r="BS21" s="441"/>
      <c r="BT21" s="441"/>
      <c r="BU21" s="441"/>
      <c r="BV21" s="441"/>
      <c r="BW21" s="441"/>
      <c r="BX21" s="440"/>
      <c r="BY21" s="439" t="str" cm="1">
        <f t="array" ref="BY21">INDEX(Trad, 47, lang) &amp; " 3"</f>
        <v>Geleichung 3</v>
      </c>
      <c r="BZ21" s="441"/>
      <c r="CA21" s="441"/>
      <c r="CB21" s="440"/>
      <c r="CC21" s="439" t="str" cm="1">
        <f t="array" ref="CC21">INDEX(Trad, 47, lang) &amp; " 4"</f>
        <v>Geleichung 4</v>
      </c>
      <c r="CD21" s="440"/>
      <c r="CE21" s="442" t="s">
        <v>5187</v>
      </c>
      <c r="CF21" s="442"/>
      <c r="CG21" s="442"/>
      <c r="CH21" s="442"/>
      <c r="CI21" s="442"/>
      <c r="CJ21" s="442"/>
      <c r="CK21" s="442"/>
      <c r="CL21" s="442"/>
      <c r="CM21" s="442"/>
      <c r="CN21" s="442"/>
      <c r="CO21" s="442"/>
      <c r="CP21" s="268"/>
      <c r="CQ21" s="269"/>
      <c r="CR21" s="270"/>
      <c r="CS21" s="270"/>
      <c r="CT21" s="270"/>
      <c r="CU21" s="270"/>
      <c r="CV21" s="270"/>
      <c r="CW21" s="270"/>
      <c r="CX21" s="270"/>
      <c r="CY21" s="270"/>
      <c r="CZ21" s="270"/>
      <c r="DA21" s="270"/>
      <c r="DB21" s="270"/>
      <c r="DC21" s="270"/>
      <c r="DD21" s="270"/>
      <c r="DE21" s="270"/>
      <c r="DF21" s="270"/>
      <c r="DG21" s="270"/>
      <c r="DH21" s="270"/>
      <c r="DI21" s="270"/>
      <c r="DJ21" s="268"/>
      <c r="DK21" s="275"/>
    </row>
    <row r="22" spans="1:115" s="11" customFormat="1" ht="45" customHeight="1" x14ac:dyDescent="0.25">
      <c r="B22" s="76"/>
      <c r="C22" s="444"/>
      <c r="D22" s="444"/>
      <c r="E22" s="444"/>
      <c r="F22" s="444"/>
      <c r="G22" s="444"/>
      <c r="H22" s="444"/>
      <c r="I22" s="444"/>
      <c r="J22" s="77" t="str" cm="1">
        <f t="array" ref="J22">INDEX(Trad, 73, lang)</f>
        <v>Nenn-leistung (Welle)</v>
      </c>
      <c r="K22" s="77" t="str" cm="1">
        <f t="array" ref="K22">INDEX(Trad, 53, lang)</f>
        <v>Anzahl Pole</v>
      </c>
      <c r="L22" s="77" t="str" cm="1">
        <f t="array" ref="L22">INDEX(Trad, 52, lang)</f>
        <v>Baujahr</v>
      </c>
      <c r="M22" s="445"/>
      <c r="N22" s="445"/>
      <c r="O22" s="445"/>
      <c r="P22" s="445"/>
      <c r="Q22" s="445"/>
      <c r="R22" s="445"/>
      <c r="S22" s="445"/>
      <c r="T22" s="444"/>
      <c r="U22" s="445"/>
      <c r="V22" s="445"/>
      <c r="W22" s="445"/>
      <c r="X22" s="445"/>
      <c r="Y22" s="445"/>
      <c r="Z22" s="445"/>
      <c r="AA22" s="445"/>
      <c r="AB22" s="445"/>
      <c r="AC22" s="445"/>
      <c r="AD22" s="445"/>
      <c r="AE22" s="445"/>
      <c r="AF22" s="444"/>
      <c r="AG22" s="447"/>
      <c r="AH22" s="444"/>
      <c r="AI22" s="444"/>
      <c r="AJ22" s="444"/>
      <c r="AK22" s="444"/>
      <c r="AL22" s="444"/>
      <c r="AM22" s="277"/>
      <c r="AN22" s="278" t="s">
        <v>5201</v>
      </c>
      <c r="AO22" s="279" t="s">
        <v>5174</v>
      </c>
      <c r="AP22" s="279" t="s">
        <v>5175</v>
      </c>
      <c r="AQ22" s="279" t="s">
        <v>5176</v>
      </c>
      <c r="AR22" s="279" t="s">
        <v>5177</v>
      </c>
      <c r="AS22" s="278" t="s">
        <v>5200</v>
      </c>
      <c r="AT22" s="279" t="s">
        <v>5182</v>
      </c>
      <c r="AU22" s="279" t="s">
        <v>5183</v>
      </c>
      <c r="AV22" s="279" t="s">
        <v>5181</v>
      </c>
      <c r="AW22" s="279" t="s">
        <v>5180</v>
      </c>
      <c r="AX22" s="279" t="s">
        <v>5179</v>
      </c>
      <c r="AY22" s="279" t="s">
        <v>5178</v>
      </c>
      <c r="AZ22" s="279" t="s">
        <v>5195</v>
      </c>
      <c r="BA22" s="280" t="s">
        <v>5202</v>
      </c>
      <c r="BB22" s="280" t="s">
        <v>5203</v>
      </c>
      <c r="BC22" s="280" t="s">
        <v>5204</v>
      </c>
      <c r="BD22" s="280" t="s">
        <v>5205</v>
      </c>
      <c r="BE22" s="280" t="s">
        <v>5206</v>
      </c>
      <c r="BF22" s="280" t="s">
        <v>5207</v>
      </c>
      <c r="BG22" s="280" t="s">
        <v>5208</v>
      </c>
      <c r="BH22" s="280" t="s">
        <v>5209</v>
      </c>
      <c r="BI22" s="280" t="s">
        <v>5210</v>
      </c>
      <c r="BJ22" s="280" t="s">
        <v>5211</v>
      </c>
      <c r="BK22" s="278" t="s">
        <v>5212</v>
      </c>
      <c r="BL22" s="279" t="s">
        <v>5213</v>
      </c>
      <c r="BM22" s="279" t="s">
        <v>5214</v>
      </c>
      <c r="BN22" s="279" t="s">
        <v>5215</v>
      </c>
      <c r="BO22" s="280" t="s">
        <v>5216</v>
      </c>
      <c r="BP22" s="280" t="s">
        <v>5217</v>
      </c>
      <c r="BQ22" s="280" t="s">
        <v>5218</v>
      </c>
      <c r="BR22" s="280" t="s">
        <v>5219</v>
      </c>
      <c r="BS22" s="280" t="s">
        <v>5220</v>
      </c>
      <c r="BT22" s="280" t="s">
        <v>5222</v>
      </c>
      <c r="BU22" s="280" t="s">
        <v>5223</v>
      </c>
      <c r="BV22" s="280" t="s">
        <v>5224</v>
      </c>
      <c r="BW22" s="280" t="s">
        <v>5225</v>
      </c>
      <c r="BX22" s="280" t="s">
        <v>5226</v>
      </c>
      <c r="BY22" s="281" t="s">
        <v>5227</v>
      </c>
      <c r="BZ22" s="279" t="s">
        <v>5184</v>
      </c>
      <c r="CA22" s="279" t="s">
        <v>5179</v>
      </c>
      <c r="CB22" s="279" t="s">
        <v>5178</v>
      </c>
      <c r="CC22" s="278" t="s">
        <v>5199</v>
      </c>
      <c r="CD22" s="279" t="s">
        <v>5184</v>
      </c>
      <c r="CE22" s="282" t="s">
        <v>5198</v>
      </c>
      <c r="CF22" s="282" t="s">
        <v>5197</v>
      </c>
      <c r="CG22" s="282" t="s">
        <v>5196</v>
      </c>
      <c r="CH22" s="282" t="s">
        <v>5188</v>
      </c>
      <c r="CI22" s="282" t="s">
        <v>5189</v>
      </c>
      <c r="CJ22" s="282" t="s">
        <v>5190</v>
      </c>
      <c r="CK22" s="282" t="s">
        <v>5191</v>
      </c>
      <c r="CL22" s="282" t="s">
        <v>5192</v>
      </c>
      <c r="CM22" s="282" t="s">
        <v>5193</v>
      </c>
      <c r="CN22" s="282" t="s">
        <v>5194</v>
      </c>
      <c r="CO22" s="282" t="s">
        <v>5221</v>
      </c>
      <c r="CP22" s="277"/>
      <c r="CQ22" s="283"/>
      <c r="CR22" s="284"/>
      <c r="CS22" s="284"/>
      <c r="CT22" s="284"/>
      <c r="CU22" s="284"/>
      <c r="CV22" s="284"/>
      <c r="CW22" s="284"/>
      <c r="CX22" s="284"/>
      <c r="CY22" s="284"/>
      <c r="CZ22" s="284"/>
      <c r="DA22" s="284"/>
      <c r="DB22" s="284"/>
      <c r="DC22" s="284"/>
      <c r="DD22" s="284"/>
      <c r="DE22" s="284"/>
      <c r="DF22" s="284"/>
      <c r="DG22" s="284"/>
      <c r="DH22" s="284"/>
      <c r="DI22" s="284"/>
      <c r="DJ22" s="277"/>
      <c r="DK22" s="277"/>
    </row>
    <row r="23" spans="1:115" s="8" customFormat="1" ht="15" customHeight="1" x14ac:dyDescent="0.25">
      <c r="B23" s="78" t="s">
        <v>4465</v>
      </c>
      <c r="C23" s="9" t="s">
        <v>2</v>
      </c>
      <c r="D23" s="9" t="s">
        <v>2</v>
      </c>
      <c r="E23" s="10" t="s">
        <v>2</v>
      </c>
      <c r="F23" s="10" t="s">
        <v>2</v>
      </c>
      <c r="G23" s="10" t="s">
        <v>2</v>
      </c>
      <c r="H23" s="9" t="s">
        <v>2</v>
      </c>
      <c r="I23" s="9" t="s">
        <v>2</v>
      </c>
      <c r="J23" s="9" t="s">
        <v>4502</v>
      </c>
      <c r="K23" s="9" t="s">
        <v>2</v>
      </c>
      <c r="L23" s="9" t="s">
        <v>2</v>
      </c>
      <c r="M23" s="9" t="s">
        <v>2</v>
      </c>
      <c r="N23" s="9" t="s">
        <v>2</v>
      </c>
      <c r="O23" s="9" t="s">
        <v>4989</v>
      </c>
      <c r="P23" s="9" t="s">
        <v>4578</v>
      </c>
      <c r="Q23" s="9" t="s">
        <v>4751</v>
      </c>
      <c r="R23" s="9" t="s">
        <v>4751</v>
      </c>
      <c r="S23" s="9" t="s">
        <v>4464</v>
      </c>
      <c r="T23" s="9" t="s">
        <v>4464</v>
      </c>
      <c r="U23" s="10" t="s">
        <v>2</v>
      </c>
      <c r="V23" s="10" t="s">
        <v>2</v>
      </c>
      <c r="W23" s="9" t="s">
        <v>2</v>
      </c>
      <c r="X23" s="9" t="s">
        <v>2</v>
      </c>
      <c r="Y23" s="9" t="s">
        <v>2</v>
      </c>
      <c r="Z23" s="9" t="s">
        <v>2</v>
      </c>
      <c r="AA23" s="9" t="s">
        <v>4989</v>
      </c>
      <c r="AB23" s="9" t="s">
        <v>4578</v>
      </c>
      <c r="AC23" s="9" t="s">
        <v>4751</v>
      </c>
      <c r="AD23" s="9" t="s">
        <v>4751</v>
      </c>
      <c r="AE23" s="9" t="s">
        <v>4464</v>
      </c>
      <c r="AF23" s="9" t="s">
        <v>4464</v>
      </c>
      <c r="AG23" s="10" t="s">
        <v>2</v>
      </c>
      <c r="AH23" s="10" t="s">
        <v>2</v>
      </c>
      <c r="AI23" s="10" t="s">
        <v>2</v>
      </c>
      <c r="AJ23" s="10" t="s">
        <v>2</v>
      </c>
      <c r="AK23" s="10" t="s">
        <v>2</v>
      </c>
      <c r="AL23" s="10" t="s">
        <v>4786</v>
      </c>
      <c r="AM23" s="285"/>
      <c r="AN23" s="286" t="s">
        <v>5186</v>
      </c>
      <c r="AO23" s="286" t="s">
        <v>4929</v>
      </c>
      <c r="AP23" s="286" t="s">
        <v>2</v>
      </c>
      <c r="AQ23" s="286" t="s">
        <v>5185</v>
      </c>
      <c r="AR23" s="286" t="s">
        <v>5185</v>
      </c>
      <c r="AS23" s="286" t="s">
        <v>5185</v>
      </c>
      <c r="AT23" s="287" t="s">
        <v>4989</v>
      </c>
      <c r="AU23" s="287" t="s">
        <v>4578</v>
      </c>
      <c r="AV23" s="286" t="s">
        <v>2</v>
      </c>
      <c r="AW23" s="286" t="s">
        <v>2</v>
      </c>
      <c r="AX23" s="286" t="s">
        <v>2</v>
      </c>
      <c r="AY23" s="286" t="s">
        <v>2</v>
      </c>
      <c r="AZ23" s="286" t="s">
        <v>2</v>
      </c>
      <c r="BA23" s="288">
        <v>1</v>
      </c>
      <c r="BB23" s="288">
        <v>2</v>
      </c>
      <c r="BC23" s="288">
        <v>3</v>
      </c>
      <c r="BD23" s="288">
        <v>4</v>
      </c>
      <c r="BE23" s="288">
        <v>5</v>
      </c>
      <c r="BF23" s="288">
        <v>1</v>
      </c>
      <c r="BG23" s="288">
        <v>2</v>
      </c>
      <c r="BH23" s="288">
        <v>3</v>
      </c>
      <c r="BI23" s="288">
        <v>4</v>
      </c>
      <c r="BJ23" s="288">
        <v>5</v>
      </c>
      <c r="BK23" s="286" t="s">
        <v>5185</v>
      </c>
      <c r="BL23" s="287" t="s">
        <v>4989</v>
      </c>
      <c r="BM23" s="287" t="s">
        <v>4578</v>
      </c>
      <c r="BN23" s="286" t="s">
        <v>2</v>
      </c>
      <c r="BO23" s="288">
        <v>1</v>
      </c>
      <c r="BP23" s="288">
        <v>2</v>
      </c>
      <c r="BQ23" s="288">
        <v>3</v>
      </c>
      <c r="BR23" s="288">
        <v>4</v>
      </c>
      <c r="BS23" s="288">
        <v>5</v>
      </c>
      <c r="BT23" s="288">
        <v>1</v>
      </c>
      <c r="BU23" s="288">
        <v>2</v>
      </c>
      <c r="BV23" s="288">
        <v>3</v>
      </c>
      <c r="BW23" s="288">
        <v>4</v>
      </c>
      <c r="BX23" s="288">
        <v>5</v>
      </c>
      <c r="BY23" s="286" t="s">
        <v>4502</v>
      </c>
      <c r="BZ23" s="286" t="s">
        <v>4502</v>
      </c>
      <c r="CA23" s="286" t="s">
        <v>2</v>
      </c>
      <c r="CB23" s="286" t="s">
        <v>2</v>
      </c>
      <c r="CC23" s="286" t="s">
        <v>2</v>
      </c>
      <c r="CD23" s="286" t="s">
        <v>4502</v>
      </c>
      <c r="CE23" s="289" t="s">
        <v>2</v>
      </c>
      <c r="CF23" s="289" t="s">
        <v>2</v>
      </c>
      <c r="CG23" s="289" t="s">
        <v>2</v>
      </c>
      <c r="CH23" s="289" t="s">
        <v>2</v>
      </c>
      <c r="CI23" s="289" t="s">
        <v>2</v>
      </c>
      <c r="CJ23" s="289" t="s">
        <v>2</v>
      </c>
      <c r="CK23" s="289">
        <v>1</v>
      </c>
      <c r="CL23" s="289">
        <v>2</v>
      </c>
      <c r="CM23" s="289">
        <v>3</v>
      </c>
      <c r="CN23" s="289">
        <v>4</v>
      </c>
      <c r="CO23" s="289" t="s">
        <v>2</v>
      </c>
      <c r="CP23" s="285"/>
      <c r="CQ23" s="290"/>
      <c r="CR23" s="291"/>
      <c r="CS23" s="291"/>
      <c r="CT23" s="291"/>
      <c r="CU23" s="291"/>
      <c r="CV23" s="291"/>
      <c r="CW23" s="291"/>
      <c r="CX23" s="291"/>
      <c r="CY23" s="291"/>
      <c r="CZ23" s="291"/>
      <c r="DA23" s="291"/>
      <c r="DB23" s="291"/>
      <c r="DC23" s="291"/>
      <c r="DD23" s="291"/>
      <c r="DE23" s="291"/>
      <c r="DF23" s="291"/>
      <c r="DG23" s="291"/>
      <c r="DH23" s="291"/>
      <c r="DI23" s="291"/>
      <c r="DJ23" s="285"/>
      <c r="DK23" s="285"/>
    </row>
    <row r="24" spans="1:115" s="45" customFormat="1" ht="12.75" customHeight="1" x14ac:dyDescent="0.2">
      <c r="A24" s="13" cm="1">
        <f t="array" ref="A24">IFERROR(INDEX(Operation, IFERROR(MATCH($N24,#REF!, 0), IFERROR(MATCH($N24,#REF!, 0), MATCH($N24,#REF!, 0))), 4), 0)</f>
        <v>0</v>
      </c>
      <c r="B24" s="10">
        <v>1</v>
      </c>
      <c r="C24" s="238" t="s">
        <v>4600</v>
      </c>
      <c r="D24" s="238" t="s">
        <v>4494</v>
      </c>
      <c r="E24" s="79">
        <v>8002</v>
      </c>
      <c r="F24" s="80" t="str">
        <f>IF(ISBLANK(E24), "", VLOOKUP(E24, Z!$A$2:$C$4127, 3, FALSE))</f>
        <v>Zürich</v>
      </c>
      <c r="G24" s="238">
        <v>10124863</v>
      </c>
      <c r="H24" s="81" t="s">
        <v>4567</v>
      </c>
      <c r="I24" s="255" t="b">
        <v>0</v>
      </c>
      <c r="J24" s="256">
        <v>6</v>
      </c>
      <c r="K24" s="82">
        <v>4</v>
      </c>
      <c r="L24" s="82" t="s">
        <v>4746</v>
      </c>
      <c r="M24" s="83" t="s">
        <v>4517</v>
      </c>
      <c r="N24" s="79" t="s">
        <v>4737</v>
      </c>
      <c r="O24" s="84"/>
      <c r="P24" s="84"/>
      <c r="Q24" s="257">
        <v>2880</v>
      </c>
      <c r="R24" s="257">
        <v>480</v>
      </c>
      <c r="S24" s="257"/>
      <c r="T24" s="85">
        <f>IFERROR(AQ24*1000, 0)</f>
        <v>15638.543532616608</v>
      </c>
      <c r="U24" s="238"/>
      <c r="V24" s="238"/>
      <c r="W24" s="238" t="s">
        <v>5264</v>
      </c>
      <c r="X24" s="257"/>
      <c r="Y24" s="258"/>
      <c r="Z24" s="79" t="s">
        <v>4735</v>
      </c>
      <c r="AA24" s="257"/>
      <c r="AB24" s="257"/>
      <c r="AC24" s="257"/>
      <c r="AD24" s="257"/>
      <c r="AE24" s="257"/>
      <c r="AF24" s="85">
        <f>IFERROR(AR24*1000, 0)</f>
        <v>4722.7050203780145</v>
      </c>
      <c r="AG24" s="259" t="s">
        <v>4463</v>
      </c>
      <c r="AH24" s="238" t="s">
        <v>3</v>
      </c>
      <c r="AI24" s="79">
        <v>8215</v>
      </c>
      <c r="AJ24" s="80" t="str">
        <f>IF(ISBLANK(AI24), "", VLOOKUP(AI24, Z!$A$2:$C$4127, 3, FALSE))</f>
        <v>Hallau</v>
      </c>
      <c r="AK24" s="260">
        <v>45575</v>
      </c>
      <c r="AL24" s="127">
        <f>AN24*1000</f>
        <v>32747.515536715782</v>
      </c>
      <c r="AM24" s="271"/>
      <c r="AN24" s="292">
        <f>IFERROR(AP24*AO24*(AQ24-AR24), 0)</f>
        <v>32.747515536715781</v>
      </c>
      <c r="AO24" s="279">
        <f>IF($AN$20="EZ", 15, IF(OR($I24=TRUE, AND(CO24=3,CF24&lt;&gt; 3)), 4, 1))</f>
        <v>4</v>
      </c>
      <c r="AP24" s="279">
        <v>0.75</v>
      </c>
      <c r="AQ24" s="293">
        <f>IF($I24, S24/1000, AS24)</f>
        <v>15.638543532616607</v>
      </c>
      <c r="AR24" s="293">
        <f>IF($I24, AE24/1000, BK24)</f>
        <v>4.7227050203780143</v>
      </c>
      <c r="AS24" s="293" cm="1">
        <f t="array" ref="AS24">IFERROR(IFERROR((AT24*AU24)/(3600*1000)/AZ24, BY24) * SUMPRODUCT($BA24:$BE24^2.5, $BF24:$BJ24) / 1000, "-")</f>
        <v>15.638543532616607</v>
      </c>
      <c r="AT24" s="279" t="str">
        <f>IF(ISNUMBER(O24),O24,"-")</f>
        <v>-</v>
      </c>
      <c r="AU24" s="279" t="str">
        <f>IF(ISNUMBER(P24),P24,"-")</f>
        <v>-</v>
      </c>
      <c r="AV24" s="294">
        <f>IFERROR(0.00357 * LN($J24) + 0.6656, "-")</f>
        <v>0.67199658130514417</v>
      </c>
      <c r="AW24" s="294" cm="1">
        <f t="array" ref="AW24">IF(CH24&gt;0, INDEX($CV$58:$CV$60, CH24), "-")</f>
        <v>0.98</v>
      </c>
      <c r="AX24" s="294">
        <f>CA24</f>
        <v>0.87947265811051978</v>
      </c>
      <c r="AY24" s="295">
        <f>CC24</f>
        <v>1</v>
      </c>
      <c r="AZ24" s="294">
        <f>PRODUCT(AV24:AY24)</f>
        <v>0.57918256720958483</v>
      </c>
      <c r="BA24" s="296" cm="1">
        <f t="array" ref="BA24">IFERROR(INDEX($CV$63:$CZ$65, $CF24, BA$23), "-")</f>
        <v>0</v>
      </c>
      <c r="BB24" s="296" cm="1">
        <f t="array" ref="BB24">IFERROR(INDEX($CV$63:$CZ$65, $CF24, BB$23), "-")</f>
        <v>0.67</v>
      </c>
      <c r="BC24" s="296" cm="1">
        <f t="array" ref="BC24">IFERROR(INDEX($CV$63:$CZ$65, $CF24, BC$23), "-")</f>
        <v>0.67</v>
      </c>
      <c r="BD24" s="296" cm="1">
        <f t="array" ref="BD24">IFERROR(INDEX($CV$63:$CZ$65, $CF24, BD$23), "-")</f>
        <v>0.67</v>
      </c>
      <c r="BE24" s="296" cm="1">
        <f t="array" ref="BE24">IFERROR(INDEX($CV$63:$CZ$65, $CF24, BE$23), "-")</f>
        <v>1</v>
      </c>
      <c r="BF24" s="297" cm="1">
        <f t="array" ref="BF24">IF($CF24=3,
IFERROR(INDEX($CV$68:$CZ$79, $CE24, BF$23), "-"),
IF($CF24=2,
IF(BF$23=5, $Q24, IF(BF$23=4, $R24, 0)), IF(BF$23=5, $Q24, 0)
))</f>
        <v>0</v>
      </c>
      <c r="BG24" s="297" cm="1">
        <f t="array" ref="BG24">IF($CF24=3,
IFERROR(INDEX($CV$68:$CZ$79, $CE24, BG$23), "-"),
IF($CF24=2,
IF(BG$23=5, $Q24, IF(BG$23=4, $R24, 0)), IF(BG$23=5, $Q24, 0)
))</f>
        <v>0</v>
      </c>
      <c r="BH24" s="297" cm="1">
        <f t="array" ref="BH24">IF($CF24=3,
IFERROR(INDEX($CV$68:$CZ$79, $CE24, BH$23), "-"),
IF($CF24=2,
IF(BH$23=5, $Q24, IF(BH$23=4, $R24, 0)), IF(BH$23=5, $Q24, 0)
))</f>
        <v>0</v>
      </c>
      <c r="BI24" s="297" cm="1">
        <f t="array" ref="BI24">IF($CF24=3,
IFERROR(INDEX($CV$68:$CZ$79, $CE24, BI$23), "-"),
IF($CF24=2,
IF(BI$23=5, $Q24, IF(BI$23=4, $R24, 0)), IF(BI$23=5, $Q24, 0)
))</f>
        <v>480</v>
      </c>
      <c r="BJ24" s="297" cm="1">
        <f t="array" ref="BJ24">IF($CF24=3,
IFERROR(INDEX($CV$68:$CZ$79, $CE24, BJ$23), "-"),
IF($CF24=2,
IF(BJ$23=5, $Q24, IF(BJ$23=4, $R24, 0)), IF(BJ$23=5, $Q24, 0)
))</f>
        <v>2880</v>
      </c>
      <c r="BK24" s="293" cm="1">
        <f t="array" ref="BK24">IFERROR(IF(OR($AN$20="EZ", ISNUMBER((BL24*BM24)/(3600*1000)/BN24)), (BL24*BM24)/(3600*1000)/BN24, BY24) * SUMPRODUCT($BO24:$BS24^2.5, $BT24:$BX24) / 1000, "-")</f>
        <v>4.7227050203780143</v>
      </c>
      <c r="BL24" s="279" t="str">
        <f>IF($AN$20="EZ", IF(ISNUMBER(AA24),AA24,"-"), AT24)</f>
        <v>-</v>
      </c>
      <c r="BM24" s="279" t="str">
        <f>IF($AN$20="EZ", IF(ISNUMBER(AB24),AB24,"-"), AU24)</f>
        <v>-</v>
      </c>
      <c r="BN24" s="298">
        <f>IF($AN$20="EZ", IF(ISNUMBER(Y24), Y24,"-"), AZ24)</f>
        <v>0.57918256720958483</v>
      </c>
      <c r="BO24" s="296" cm="1">
        <f t="array" ref="BO24">IFERROR(INDEX($CV$63:$CZ$65, $CO24, BO$23), "-")</f>
        <v>0</v>
      </c>
      <c r="BP24" s="296" cm="1">
        <f t="array" ref="BP24">IFERROR(INDEX($CV$63:$CZ$65, $CO24, BP$23), "-")</f>
        <v>0.3</v>
      </c>
      <c r="BQ24" s="296" cm="1">
        <f t="array" ref="BQ24">IFERROR(INDEX($CV$63:$CZ$65, $CO24, BQ$23), "-")</f>
        <v>0.5</v>
      </c>
      <c r="BR24" s="296" cm="1">
        <f t="array" ref="BR24">IFERROR(INDEX($CV$63:$CZ$65, $CO24, BR$23), "-")</f>
        <v>0.75</v>
      </c>
      <c r="BS24" s="296" cm="1">
        <f t="array" ref="BS24">IFERROR(INDEX($CV$63:$CZ$65, $CO24, BS$23), "-")</f>
        <v>1</v>
      </c>
      <c r="BT24" s="297" cm="1">
        <f t="array" ref="BT24">IF($CO24=3,
IFERROR(INDEX($CV$68:$CZ$79, $CE24, BT$23), "-"),
IF($CO24=2,
IF(BT$23=5, $AC24, IF(BT$23=4, $AD24, 0)), IF(BT$23=5, $AC24, 0)
))</f>
        <v>3752.1262465753471</v>
      </c>
      <c r="BU24" s="297" cm="1">
        <f t="array" ref="BU24">IF($CO24=3,
IFERROR(INDEX($CV$68:$CZ$79, $CE24, BU$23), "-"),
IF($CO24=2,
IF(BU$23=5, $AC24, IF(BU$23=4, $AD24, 0)), IF(BU$23=5, $AC24, 0)
))</f>
        <v>519.43178082191776</v>
      </c>
      <c r="BV24" s="297" cm="1">
        <f t="array" ref="BV24">IF($CO24=3,
IFERROR(INDEX($CV$68:$CZ$79, $CE24, BV$23), "-"),
IF($CO24=2,
IF(BV$23=5, $AC24, IF(BV$23=4, $AD24, 0)), IF(BV$23=5, $AC24, 0)
))</f>
        <v>2119.7464383561669</v>
      </c>
      <c r="BW24" s="297" cm="1">
        <f t="array" ref="BW24">IF($CO24=3,
IFERROR(INDEX($CV$68:$CZ$79, $CE24, BW$23), "-"),
IF($CO24=2,
IF(BW$23=5, $AC24, IF(BW$23=4, $AD24, 0)), IF(BW$23=5, $AC24, 0)
))</f>
        <v>436.03446575342457</v>
      </c>
      <c r="BX24" s="297" cm="1">
        <f t="array" ref="BX24">IF($CO24=3,
IFERROR(INDEX($CV$68:$CZ$79, $CE24, BX$23), "-"),
IF($CO24=2,
IF(BX$23=5, $AC24, IF(BX$23=4, $AD24, 0)), IF(BX$23=5, $AC24, 0)
))</f>
        <v>310.26106849315056</v>
      </c>
      <c r="BY24" s="293">
        <f>IFERROR(0.75*BZ24/(CA24*CB24), "-")</f>
        <v>5.116702558630883</v>
      </c>
      <c r="BZ24" s="299">
        <f>$J24</f>
        <v>6</v>
      </c>
      <c r="CA24" s="294">
        <f t="shared" ref="CA24:CA31" si="0">IFERROR((CK24*LOG($J24)^3 + CL24*LOG($J24)^2 + CM24*LOG($J24) + CN24) / 100, "-")</f>
        <v>0.87947265811051978</v>
      </c>
      <c r="CB24" s="295">
        <f>CC24</f>
        <v>1</v>
      </c>
      <c r="CC24" s="295">
        <f t="shared" ref="CC24:CC31" si="1">IF(CD24&gt;0, IF(CF24=3, 0.79 + 0.22 * (1 - 1 /LOG10(40 * CD24)), 1), "-")</f>
        <v>1</v>
      </c>
      <c r="CD24" s="299">
        <f>$J24</f>
        <v>6</v>
      </c>
      <c r="CE24" s="300">
        <f t="shared" ref="CE24:CE87" si="2">IFERROR(IFERROR( IFERROR(MATCH($H24,INDEX(categories,,1),0), MATCH($H24,INDEX(categories,,2),0)), MATCH($H24,INDEX(categories,,3),0)), "-")</f>
        <v>3</v>
      </c>
      <c r="CF24" s="300">
        <f t="shared" ref="CF24:CF87" si="3">IFERROR(MATCH($N24, $CU$63:$CU$65), "-")</f>
        <v>2</v>
      </c>
      <c r="CG24" s="300">
        <v>0</v>
      </c>
      <c r="CH24" s="300">
        <f t="shared" ref="CH24:CH87" si="4">IFERROR(IFERROR( IFERROR(MATCH($M24,INDEX(Transmission,,1),0), MATCH($M24,INDEX(Transmission,,2),0)), MATCH($M24,INDEX(Transmission,,3),0)), 0)</f>
        <v>2</v>
      </c>
      <c r="CI24" s="301">
        <f t="shared" ref="CI24:CI87" si="5">IFERROR((MATCH($L24, $CS$38:$CS$41, 0) - 1)*4, 0)</f>
        <v>4</v>
      </c>
      <c r="CJ24" s="301">
        <f>IFERROR($K24/2 + IF($J24&lt;0.75, 0, 4), 0)</f>
        <v>6</v>
      </c>
      <c r="CK24" s="302" cm="1">
        <f t="array" ref="CK24">IF($CJ24&gt;0, INDEX($CS$28:$DH$35, $CJ24, $CI24+CK$23), "-")</f>
        <v>2.7799999999999998E-2</v>
      </c>
      <c r="CL24" s="302" cm="1">
        <f t="array" ref="CL24">IF($CJ24&gt;0, INDEX($CS$28:$DH$35, $CJ24, $CI24+CL$23), "-")</f>
        <v>-1.9247000000000001</v>
      </c>
      <c r="CM24" s="302" cm="1">
        <f t="array" ref="CM24">IF($CJ24&gt;0, INDEX($CS$28:$DH$35, $CJ24, $CI24+CM$23), "-")</f>
        <v>10.439500000000001</v>
      </c>
      <c r="CN24" s="302" cm="1">
        <f t="array" ref="CN24">IF($CJ24&gt;0, INDEX($CS$28:$DH$35, $CJ24, $CI24+CN$23), "-")</f>
        <v>80.976100000000002</v>
      </c>
      <c r="CO24" s="300">
        <f t="shared" ref="CO24:CO87" si="6">IF($AN$20="EZ", 3, IFERROR(MATCH($Z24, $CU$63:$CU$65), "-"))</f>
        <v>3</v>
      </c>
      <c r="CP24" s="271"/>
      <c r="CQ24" s="272"/>
      <c r="CR24" s="270"/>
      <c r="CS24" s="273"/>
      <c r="CT24" s="273"/>
      <c r="CU24" s="273"/>
      <c r="CV24" s="273"/>
      <c r="CW24" s="273"/>
      <c r="CX24" s="273"/>
      <c r="CY24" s="273"/>
      <c r="CZ24" s="273"/>
      <c r="DA24" s="273"/>
      <c r="DB24" s="273"/>
      <c r="DC24" s="273"/>
      <c r="DD24" s="273"/>
      <c r="DE24" s="273"/>
      <c r="DF24" s="273"/>
      <c r="DG24" s="273"/>
      <c r="DH24" s="273"/>
      <c r="DI24" s="273"/>
      <c r="DJ24" s="271"/>
      <c r="DK24" s="271"/>
    </row>
    <row r="25" spans="1:115" s="45" customFormat="1" ht="12.75" customHeight="1" x14ac:dyDescent="0.2">
      <c r="A25" s="13" cm="1">
        <f t="array" ref="A25">IFERROR(INDEX(Operation, IFERROR(MATCH($N25,#REF!, 0), IFERROR(MATCH($N25,#REF!, 0), MATCH($N25,#REF!, 0))), 4), 0)</f>
        <v>0</v>
      </c>
      <c r="B25" s="10">
        <v>2</v>
      </c>
      <c r="C25" s="238" t="s">
        <v>4600</v>
      </c>
      <c r="D25" s="238" t="s">
        <v>4494</v>
      </c>
      <c r="E25" s="79">
        <v>8002</v>
      </c>
      <c r="F25" s="80" t="str">
        <f>IF(ISBLANK(E25), "", VLOOKUP(E25, Z!$A$2:$C$4127, 3, FALSE))</f>
        <v>Zürich</v>
      </c>
      <c r="G25" s="238">
        <v>10124863</v>
      </c>
      <c r="H25" s="81" t="s">
        <v>4567</v>
      </c>
      <c r="I25" s="255" t="b">
        <v>0</v>
      </c>
      <c r="J25" s="256">
        <v>6</v>
      </c>
      <c r="K25" s="82">
        <v>4</v>
      </c>
      <c r="L25" s="82" t="s">
        <v>4747</v>
      </c>
      <c r="M25" s="83" t="s">
        <v>4515</v>
      </c>
      <c r="N25" s="79" t="s">
        <v>4737</v>
      </c>
      <c r="O25" s="84"/>
      <c r="P25" s="84"/>
      <c r="Q25" s="257">
        <v>2880</v>
      </c>
      <c r="R25" s="257">
        <v>480</v>
      </c>
      <c r="S25" s="257"/>
      <c r="T25" s="85">
        <f t="shared" ref="T25:T88" si="7">IFERROR(AQ25*1000, 0)</f>
        <v>14935.274931994107</v>
      </c>
      <c r="U25" s="238"/>
      <c r="V25" s="238"/>
      <c r="W25" s="238" t="s">
        <v>5263</v>
      </c>
      <c r="X25" s="257"/>
      <c r="Y25" s="258"/>
      <c r="Z25" s="79" t="s">
        <v>4737</v>
      </c>
      <c r="AA25" s="257"/>
      <c r="AB25" s="257"/>
      <c r="AC25" s="257">
        <v>2160</v>
      </c>
      <c r="AD25" s="257">
        <v>960</v>
      </c>
      <c r="AE25" s="257"/>
      <c r="AF25" s="85">
        <f t="shared" ref="AF25:AF88" si="8">IFERROR(AR25*1000, 0)</f>
        <v>12278.777748099043</v>
      </c>
      <c r="AG25" s="259" t="s">
        <v>4463</v>
      </c>
      <c r="AH25" s="238" t="s">
        <v>3</v>
      </c>
      <c r="AI25" s="79">
        <v>8215</v>
      </c>
      <c r="AJ25" s="80" t="str">
        <f>IF(ISBLANK(AI25), "", VLOOKUP(AI25, Z!$A$2:$C$4127, 3, FALSE))</f>
        <v>Hallau</v>
      </c>
      <c r="AK25" s="260">
        <v>45575</v>
      </c>
      <c r="AL25" s="127">
        <f t="shared" ref="AL25:AL88" si="9">AN25*1000</f>
        <v>1992.3728879212983</v>
      </c>
      <c r="AM25" s="271"/>
      <c r="AN25" s="292">
        <f t="shared" ref="AN25:AN31" si="10">IFERROR(AP25*AO25*(AQ25-AR25), 0)</f>
        <v>1.9923728879212983</v>
      </c>
      <c r="AO25" s="279">
        <f t="shared" ref="AO25:AO88" si="11">IF($AN$20="EZ", 15, IF(OR($I25=TRUE, AND(CO25=3,CF25&lt;&gt; 3)), 4, 1))</f>
        <v>1</v>
      </c>
      <c r="AP25" s="279">
        <v>0.75</v>
      </c>
      <c r="AQ25" s="293">
        <f t="shared" ref="AQ25:AQ31" si="12">IF($I25, S25/1000, AS25)</f>
        <v>14.935274931994106</v>
      </c>
      <c r="AR25" s="293">
        <f t="shared" ref="AR25:AR31" si="13">IF($I25, AE25/1000, BK25)</f>
        <v>12.278777748099042</v>
      </c>
      <c r="AS25" s="293" cm="1">
        <f t="array" ref="AS25">IFERROR(IFERROR((AT25*AU25)/(3600*1000)/AZ25, BY25) * SUMPRODUCT($BA25:$BE25^2.5, $BF25:$BJ25) / 1000, "-")</f>
        <v>14.935274931994106</v>
      </c>
      <c r="AT25" s="279" t="str">
        <f t="shared" ref="AT25:AT26" si="14">IF(ISNUMBER(O25),O25,"-")</f>
        <v>-</v>
      </c>
      <c r="AU25" s="279" t="str">
        <f t="shared" ref="AU25:AU26" si="15">IF(ISNUMBER(P25),P25,"-")</f>
        <v>-</v>
      </c>
      <c r="AV25" s="294">
        <f t="shared" ref="AV25:AV279" si="16">IFERROR(0.00357 * LN($J25) + 0.6656, "-")</f>
        <v>0.67199658130514417</v>
      </c>
      <c r="AW25" s="294" cm="1">
        <f t="array" ref="AW25">IF(CH25&gt;0, INDEX($CV$58:$CV$60, CH25), "-")</f>
        <v>1</v>
      </c>
      <c r="AX25" s="294">
        <f>CA25</f>
        <v>0.92088505315322378</v>
      </c>
      <c r="AY25" s="295">
        <f t="shared" ref="AY25:AY31" si="17">CC25</f>
        <v>1</v>
      </c>
      <c r="AZ25" s="294">
        <f t="shared" ref="AZ25:AZ31" si="18">PRODUCT(AV25:AY25)</f>
        <v>0.61883160749397237</v>
      </c>
      <c r="BA25" s="296" cm="1">
        <f t="array" ref="BA25">IFERROR(INDEX($CV$63:$CZ$65, $CF25, BA$23), "-")</f>
        <v>0</v>
      </c>
      <c r="BB25" s="296" cm="1">
        <f t="array" ref="BB25">IFERROR(INDEX($CV$63:$CZ$65, $CF25, BB$23), "-")</f>
        <v>0.67</v>
      </c>
      <c r="BC25" s="296" cm="1">
        <f t="array" ref="BC25">IFERROR(INDEX($CV$63:$CZ$65, $CF25, BC$23), "-")</f>
        <v>0.67</v>
      </c>
      <c r="BD25" s="296" cm="1">
        <f t="array" ref="BD25">IFERROR(INDEX($CV$63:$CZ$65, $CF25, BD$23), "-")</f>
        <v>0.67</v>
      </c>
      <c r="BE25" s="296" cm="1">
        <f t="array" ref="BE25">IFERROR(INDEX($CV$63:$CZ$65, $CF25, BE$23), "-")</f>
        <v>1</v>
      </c>
      <c r="BF25" s="297" cm="1">
        <f t="array" ref="BF25">IF($CF25=3,
IFERROR(INDEX($CV$68:$CZ$79, $CE25, BF$23), "-"),
IF($CF25=2,
IF(BF$23=5, $Q25, IF(BF$23=4, $R25, 0)), IF(BF$23=5, $Q25, 0)
))</f>
        <v>0</v>
      </c>
      <c r="BG25" s="297" cm="1">
        <f t="array" ref="BG25">IF($CF25=3,
IFERROR(INDEX($CV$68:$CZ$79, $CE25, BG$23), "-"),
IF($CF25=2,
IF(BG$23=5, $Q25, IF(BG$23=4, $R25, 0)), IF(BG$23=5, $Q25, 0)
))</f>
        <v>0</v>
      </c>
      <c r="BH25" s="297" cm="1">
        <f t="array" ref="BH25">IF($CF25=3,
IFERROR(INDEX($CV$68:$CZ$79, $CE25, BH$23), "-"),
IF($CF25=2,
IF(BH$23=5, $Q25, IF(BH$23=4, $R25, 0)), IF(BH$23=5, $Q25, 0)
))</f>
        <v>0</v>
      </c>
      <c r="BI25" s="297" cm="1">
        <f t="array" ref="BI25">IF($CF25=3,
IFERROR(INDEX($CV$68:$CZ$79, $CE25, BI$23), "-"),
IF($CF25=2,
IF(BI$23=5, $Q25, IF(BI$23=4, $R25, 0)), IF(BI$23=5, $Q25, 0)
))</f>
        <v>480</v>
      </c>
      <c r="BJ25" s="297" cm="1">
        <f t="array" ref="BJ25">IF($CF25=3,
IFERROR(INDEX($CV$68:$CZ$79, $CE25, BJ$23), "-"),
IF($CF25=2,
IF(BJ$23=5, $Q25, IF(BJ$23=4, $R25, 0)), IF(BJ$23=5, $Q25, 0)
))</f>
        <v>2880</v>
      </c>
      <c r="BK25" s="293" cm="1">
        <f t="array" ref="BK25">IFERROR(IF(OR($AN$20="EZ", ISNUMBER((BL25*BM25)/(3600*1000)/BN25)), (BL25*BM25)/(3600*1000)/BN25, BY25) * SUMPRODUCT($BO25:$BS25^2.5, $BT25:$BX25) / 1000, "-")</f>
        <v>12.278777748099042</v>
      </c>
      <c r="BL25" s="279" t="str">
        <f t="shared" ref="BL25:BM31" si="19">IF($AN$20="EZ", IF(ISNUMBER(AA25),AA25,"-"), AT25)</f>
        <v>-</v>
      </c>
      <c r="BM25" s="279" t="str">
        <f t="shared" si="19"/>
        <v>-</v>
      </c>
      <c r="BN25" s="298">
        <f t="shared" ref="BN25:BN31" si="20">IF($AN$20="EZ", IF(ISNUMBER(Y25), Y25,"-"), AZ25)</f>
        <v>0.61883160749397237</v>
      </c>
      <c r="BO25" s="296" cm="1">
        <f t="array" ref="BO25">IFERROR(INDEX($CV$63:$CZ$65, $CO25, BO$23), "-")</f>
        <v>0</v>
      </c>
      <c r="BP25" s="296" cm="1">
        <f t="array" ref="BP25">IFERROR(INDEX($CV$63:$CZ$65, $CO25, BP$23), "-")</f>
        <v>0.67</v>
      </c>
      <c r="BQ25" s="296" cm="1">
        <f t="array" ref="BQ25">IFERROR(INDEX($CV$63:$CZ$65, $CO25, BQ$23), "-")</f>
        <v>0.67</v>
      </c>
      <c r="BR25" s="296" cm="1">
        <f t="array" ref="BR25">IFERROR(INDEX($CV$63:$CZ$65, $CO25, BR$23), "-")</f>
        <v>0.67</v>
      </c>
      <c r="BS25" s="296" cm="1">
        <f t="array" ref="BS25">IFERROR(INDEX($CV$63:$CZ$65, $CO25, BS$23), "-")</f>
        <v>1</v>
      </c>
      <c r="BT25" s="297" cm="1">
        <f t="array" ref="BT25">IF($CO25=3,
IFERROR(INDEX($CV$68:$CZ$79, $CE25, BT$23), "-"),
IF($CO25=2,
IF(BT$23=5, $AC25, IF(BT$23=4, $AD25, 0)), IF(BT$23=5, $AC25, 0)
))</f>
        <v>0</v>
      </c>
      <c r="BU25" s="297" cm="1">
        <f t="array" ref="BU25">IF($CO25=3,
IFERROR(INDEX($CV$68:$CZ$79, $CE25, BU$23), "-"),
IF($CO25=2,
IF(BU$23=5, $AC25, IF(BU$23=4, $AD25, 0)), IF(BU$23=5, $AC25, 0)
))</f>
        <v>0</v>
      </c>
      <c r="BV25" s="297" cm="1">
        <f t="array" ref="BV25">IF($CO25=3,
IFERROR(INDEX($CV$68:$CZ$79, $CE25, BV$23), "-"),
IF($CO25=2,
IF(BV$23=5, $AC25, IF(BV$23=4, $AD25, 0)), IF(BV$23=5, $AC25, 0)
))</f>
        <v>0</v>
      </c>
      <c r="BW25" s="297" cm="1">
        <f t="array" ref="BW25">IF($CO25=3,
IFERROR(INDEX($CV$68:$CZ$79, $CE25, BW$23), "-"),
IF($CO25=2,
IF(BW$23=5, $AC25, IF(BW$23=4, $AD25, 0)), IF(BW$23=5, $AC25, 0)
))</f>
        <v>960</v>
      </c>
      <c r="BX25" s="297" cm="1">
        <f t="array" ref="BX25">IF($CO25=3,
IFERROR(INDEX($CV$68:$CZ$79, $CE25, BX$23), "-"),
IF($CO25=2,
IF(BX$23=5, $AC25, IF(BX$23=4, $AD25, 0)), IF(BX$23=5, $AC25, 0)
))</f>
        <v>2160</v>
      </c>
      <c r="BY25" s="293">
        <f t="shared" ref="BY25:BY31" si="21">IFERROR(0.75*BZ25/(CA25*CB25), "-")</f>
        <v>4.8866033655247696</v>
      </c>
      <c r="BZ25" s="299">
        <f t="shared" ref="BZ25:BZ279" si="22">$J25</f>
        <v>6</v>
      </c>
      <c r="CA25" s="294">
        <f t="shared" si="0"/>
        <v>0.92088505315322378</v>
      </c>
      <c r="CB25" s="295">
        <f t="shared" ref="CB25:CB279" si="23">CC25</f>
        <v>1</v>
      </c>
      <c r="CC25" s="295">
        <f t="shared" si="1"/>
        <v>1</v>
      </c>
      <c r="CD25" s="299">
        <f t="shared" ref="CD25:CD279" si="24">$J25</f>
        <v>6</v>
      </c>
      <c r="CE25" s="300">
        <f t="shared" si="2"/>
        <v>3</v>
      </c>
      <c r="CF25" s="300">
        <f t="shared" si="3"/>
        <v>2</v>
      </c>
      <c r="CG25" s="300">
        <v>0</v>
      </c>
      <c r="CH25" s="300">
        <f t="shared" si="4"/>
        <v>1</v>
      </c>
      <c r="CI25" s="301">
        <f t="shared" si="5"/>
        <v>12</v>
      </c>
      <c r="CJ25" s="301">
        <f t="shared" ref="CJ25:CJ279" si="25">IFERROR($K25/2 + IF($J25&lt;0.75, 0, 4), 0)</f>
        <v>6</v>
      </c>
      <c r="CK25" s="302" cm="1">
        <f t="array" ref="CK25">IF($CJ25&gt;0, INDEX($CS$28:$DH$35, $CJ25, $CI25+CK$23), "-")</f>
        <v>0.2412</v>
      </c>
      <c r="CL25" s="302" cm="1">
        <f t="array" ref="CL25">IF($CJ25&gt;0, INDEX($CS$28:$DH$35, $CJ25, $CI25+CL$23), "-")</f>
        <v>-2.3607999999999998</v>
      </c>
      <c r="CM25" s="302" cm="1">
        <f t="array" ref="CM25">IF($CJ25&gt;0, INDEX($CS$28:$DH$35, $CJ25, $CI25+CM$23), "-")</f>
        <v>8.4459999999999997</v>
      </c>
      <c r="CN25" s="302" cm="1">
        <f t="array" ref="CN25">IF($CJ25&gt;0, INDEX($CS$28:$DH$35, $CJ25, $CI25+CN$23), "-")</f>
        <v>86.832099999999997</v>
      </c>
      <c r="CO25" s="300">
        <f t="shared" si="6"/>
        <v>2</v>
      </c>
      <c r="CP25" s="271"/>
      <c r="CQ25" s="272"/>
      <c r="CR25" s="303" t="s">
        <v>4588</v>
      </c>
      <c r="CS25" s="304">
        <v>1</v>
      </c>
      <c r="CT25" s="304">
        <v>2</v>
      </c>
      <c r="CU25" s="304">
        <v>3</v>
      </c>
      <c r="CV25" s="304">
        <v>4</v>
      </c>
      <c r="CW25" s="304">
        <v>5</v>
      </c>
      <c r="CX25" s="304">
        <v>6</v>
      </c>
      <c r="CY25" s="304">
        <v>7</v>
      </c>
      <c r="CZ25" s="304">
        <v>8</v>
      </c>
      <c r="DA25" s="304">
        <v>9</v>
      </c>
      <c r="DB25" s="304">
        <v>10</v>
      </c>
      <c r="DC25" s="304">
        <v>11</v>
      </c>
      <c r="DD25" s="304">
        <v>12</v>
      </c>
      <c r="DE25" s="304">
        <v>13</v>
      </c>
      <c r="DF25" s="304">
        <v>14</v>
      </c>
      <c r="DG25" s="304">
        <v>15</v>
      </c>
      <c r="DH25" s="304">
        <v>16</v>
      </c>
      <c r="DI25" s="273"/>
      <c r="DJ25" s="271"/>
      <c r="DK25" s="271"/>
    </row>
    <row r="26" spans="1:115" s="45" customFormat="1" ht="12.75" customHeight="1" x14ac:dyDescent="0.2">
      <c r="A26" s="13" cm="1">
        <f t="array" ref="A26">IFERROR(INDEX(Operation, IFERROR(MATCH($N26,#REF!, 0), IFERROR(MATCH($N26,#REF!, 0), MATCH($N26,#REF!, 0))), 4), 0)</f>
        <v>0</v>
      </c>
      <c r="B26" s="10">
        <v>3</v>
      </c>
      <c r="C26" s="238"/>
      <c r="D26" s="238"/>
      <c r="E26" s="79"/>
      <c r="F26" s="80" t="str">
        <f>IF(ISBLANK(E26), "", VLOOKUP(E26, Z!$A$2:$C$4127, 3, FALSE))</f>
        <v/>
      </c>
      <c r="G26" s="238"/>
      <c r="H26" s="81"/>
      <c r="I26" s="255" t="b">
        <v>0</v>
      </c>
      <c r="J26" s="256"/>
      <c r="K26" s="82"/>
      <c r="L26" s="82"/>
      <c r="M26" s="83"/>
      <c r="N26" s="79"/>
      <c r="O26" s="84"/>
      <c r="P26" s="84"/>
      <c r="Q26" s="257"/>
      <c r="R26" s="257"/>
      <c r="S26" s="257"/>
      <c r="T26" s="85">
        <f t="shared" si="7"/>
        <v>0</v>
      </c>
      <c r="U26" s="238"/>
      <c r="V26" s="238"/>
      <c r="W26" s="238"/>
      <c r="X26" s="257"/>
      <c r="Y26" s="258"/>
      <c r="Z26" s="79"/>
      <c r="AA26" s="257"/>
      <c r="AB26" s="257"/>
      <c r="AC26" s="257"/>
      <c r="AD26" s="257"/>
      <c r="AE26" s="257"/>
      <c r="AF26" s="85">
        <f t="shared" si="8"/>
        <v>0</v>
      </c>
      <c r="AG26" s="259"/>
      <c r="AH26" s="238"/>
      <c r="AI26" s="79"/>
      <c r="AJ26" s="80" t="str">
        <f>IF(ISBLANK(AI26), "", VLOOKUP(AI26, Z!$A$2:$C$4127, 3, FALSE))</f>
        <v/>
      </c>
      <c r="AK26" s="260"/>
      <c r="AL26" s="127">
        <f t="shared" si="9"/>
        <v>0</v>
      </c>
      <c r="AM26" s="271"/>
      <c r="AN26" s="292">
        <f t="shared" si="10"/>
        <v>0</v>
      </c>
      <c r="AO26" s="279">
        <f t="shared" si="11"/>
        <v>1</v>
      </c>
      <c r="AP26" s="279">
        <v>0.75</v>
      </c>
      <c r="AQ26" s="293" t="str">
        <f t="shared" si="12"/>
        <v>-</v>
      </c>
      <c r="AR26" s="293" t="str">
        <f t="shared" si="13"/>
        <v>-</v>
      </c>
      <c r="AS26" s="293" t="str" cm="1">
        <f t="array" ref="AS26">IFERROR(IFERROR((AT26*AU26)/(3600*1000)/AZ26, BY26) * SUMPRODUCT($BA26:$BE26^2.5, $BF26:$BJ26) / 1000, "-")</f>
        <v>-</v>
      </c>
      <c r="AT26" s="279" t="str">
        <f t="shared" si="14"/>
        <v>-</v>
      </c>
      <c r="AU26" s="279" t="str">
        <f t="shared" si="15"/>
        <v>-</v>
      </c>
      <c r="AV26" s="294" t="str">
        <f t="shared" si="16"/>
        <v>-</v>
      </c>
      <c r="AW26" s="294" t="str" cm="1">
        <f t="array" ref="AW26">IF(CH26&gt;0, INDEX($CV$58:$CV$60, CH26), "-")</f>
        <v>-</v>
      </c>
      <c r="AX26" s="294" t="str">
        <f t="shared" ref="AX26:AX31" si="26">CA26</f>
        <v>-</v>
      </c>
      <c r="AY26" s="295" t="str">
        <f t="shared" si="17"/>
        <v>-</v>
      </c>
      <c r="AZ26" s="294">
        <f t="shared" si="18"/>
        <v>0</v>
      </c>
      <c r="BA26" s="296" t="str" cm="1">
        <f t="array" ref="BA26">IFERROR(INDEX($CV$63:$CZ$65, $CF26, BA$23), "-")</f>
        <v>-</v>
      </c>
      <c r="BB26" s="296" t="str" cm="1">
        <f t="array" ref="BB26">IFERROR(INDEX($CV$63:$CZ$65, $CF26, BB$23), "-")</f>
        <v>-</v>
      </c>
      <c r="BC26" s="296" t="str" cm="1">
        <f t="array" ref="BC26">IFERROR(INDEX($CV$63:$CZ$65, $CF26, BC$23), "-")</f>
        <v>-</v>
      </c>
      <c r="BD26" s="296" t="str" cm="1">
        <f t="array" ref="BD26">IFERROR(INDEX($CV$63:$CZ$65, $CF26, BD$23), "-")</f>
        <v>-</v>
      </c>
      <c r="BE26" s="296" t="str" cm="1">
        <f t="array" ref="BE26">IFERROR(INDEX($CV$63:$CZ$65, $CF26, BE$23), "-")</f>
        <v>-</v>
      </c>
      <c r="BF26" s="297" cm="1">
        <f t="array" ref="BF26">IF($CF26=3,
IFERROR(INDEX($CV$68:$CZ$79, $CE26, BF$23), "-"),
IF($CF26=2,
IF(BF$23=5, $Q26, IF(BF$23=4, $R26, 0)), IF(BF$23=5, $Q26, 0)
))</f>
        <v>0</v>
      </c>
      <c r="BG26" s="297" cm="1">
        <f t="array" ref="BG26">IF($CF26=3,
IFERROR(INDEX($CV$68:$CZ$79, $CE26, BG$23), "-"),
IF($CF26=2,
IF(BG$23=5, $Q26, IF(BG$23=4, $R26, 0)), IF(BG$23=5, $Q26, 0)
))</f>
        <v>0</v>
      </c>
      <c r="BH26" s="297" cm="1">
        <f t="array" ref="BH26">IF($CF26=3,
IFERROR(INDEX($CV$68:$CZ$79, $CE26, BH$23), "-"),
IF($CF26=2,
IF(BH$23=5, $Q26, IF(BH$23=4, $R26, 0)), IF(BH$23=5, $Q26, 0)
))</f>
        <v>0</v>
      </c>
      <c r="BI26" s="297" cm="1">
        <f t="array" ref="BI26">IF($CF26=3,
IFERROR(INDEX($CV$68:$CZ$79, $CE26, BI$23), "-"),
IF($CF26=2,
IF(BI$23=5, $Q26, IF(BI$23=4, $R26, 0)), IF(BI$23=5, $Q26, 0)
))</f>
        <v>0</v>
      </c>
      <c r="BJ26" s="297" cm="1">
        <f t="array" ref="BJ26">IF($CF26=3,
IFERROR(INDEX($CV$68:$CZ$79, $CE26, BJ$23), "-"),
IF($CF26=2,
IF(BJ$23=5, $Q26, IF(BJ$23=4, $R26, 0)), IF(BJ$23=5, $Q26, 0)
))</f>
        <v>0</v>
      </c>
      <c r="BK26" s="293" t="str" cm="1">
        <f t="array" ref="BK26">IFERROR(IF(OR($AN$20="EZ", ISNUMBER((BL26*BM26)/(3600*1000)/BN26)), (BL26*BM26)/(3600*1000)/BN26, BY26) * SUMPRODUCT($BO26:$BS26^2.5, $BT26:$BX26) / 1000, "-")</f>
        <v>-</v>
      </c>
      <c r="BL26" s="279" t="str">
        <f t="shared" si="19"/>
        <v>-</v>
      </c>
      <c r="BM26" s="279" t="str">
        <f t="shared" si="19"/>
        <v>-</v>
      </c>
      <c r="BN26" s="298">
        <f t="shared" si="20"/>
        <v>0</v>
      </c>
      <c r="BO26" s="296" t="str" cm="1">
        <f t="array" ref="BO26">IFERROR(INDEX($CV$63:$CZ$65, $CO26, BO$23), "-")</f>
        <v>-</v>
      </c>
      <c r="BP26" s="296" t="str" cm="1">
        <f t="array" ref="BP26">IFERROR(INDEX($CV$63:$CZ$65, $CO26, BP$23), "-")</f>
        <v>-</v>
      </c>
      <c r="BQ26" s="296" t="str" cm="1">
        <f t="array" ref="BQ26">IFERROR(INDEX($CV$63:$CZ$65, $CO26, BQ$23), "-")</f>
        <v>-</v>
      </c>
      <c r="BR26" s="296" t="str" cm="1">
        <f t="array" ref="BR26">IFERROR(INDEX($CV$63:$CZ$65, $CO26, BR$23), "-")</f>
        <v>-</v>
      </c>
      <c r="BS26" s="296" t="str" cm="1">
        <f t="array" ref="BS26">IFERROR(INDEX($CV$63:$CZ$65, $CO26, BS$23), "-")</f>
        <v>-</v>
      </c>
      <c r="BT26" s="297" cm="1">
        <f t="array" ref="BT26">IF($CO26=3,
IFERROR(INDEX($CV$68:$CZ$79, $CE26, BT$23), "-"),
IF($CO26=2,
IF(BT$23=5, $AC26, IF(BT$23=4, $AD26, 0)), IF(BT$23=5, $AC26, 0)
))</f>
        <v>0</v>
      </c>
      <c r="BU26" s="297" cm="1">
        <f t="array" ref="BU26">IF($CO26=3,
IFERROR(INDEX($CV$68:$CZ$79, $CE26, BU$23), "-"),
IF($CO26=2,
IF(BU$23=5, $AC26, IF(BU$23=4, $AD26, 0)), IF(BU$23=5, $AC26, 0)
))</f>
        <v>0</v>
      </c>
      <c r="BV26" s="297" cm="1">
        <f t="array" ref="BV26">IF($CO26=3,
IFERROR(INDEX($CV$68:$CZ$79, $CE26, BV$23), "-"),
IF($CO26=2,
IF(BV$23=5, $AC26, IF(BV$23=4, $AD26, 0)), IF(BV$23=5, $AC26, 0)
))</f>
        <v>0</v>
      </c>
      <c r="BW26" s="297" cm="1">
        <f t="array" ref="BW26">IF($CO26=3,
IFERROR(INDEX($CV$68:$CZ$79, $CE26, BW$23), "-"),
IF($CO26=2,
IF(BW$23=5, $AC26, IF(BW$23=4, $AD26, 0)), IF(BW$23=5, $AC26, 0)
))</f>
        <v>0</v>
      </c>
      <c r="BX26" s="297" cm="1">
        <f t="array" ref="BX26">IF($CO26=3,
IFERROR(INDEX($CV$68:$CZ$79, $CE26, BX$23), "-"),
IF($CO26=2,
IF(BX$23=5, $AC26, IF(BX$23=4, $AD26, 0)), IF(BX$23=5, $AC26, 0)
))</f>
        <v>0</v>
      </c>
      <c r="BY26" s="293" t="str">
        <f t="shared" si="21"/>
        <v>-</v>
      </c>
      <c r="BZ26" s="299">
        <f t="shared" si="22"/>
        <v>0</v>
      </c>
      <c r="CA26" s="294" t="str">
        <f t="shared" si="0"/>
        <v>-</v>
      </c>
      <c r="CB26" s="295" t="str">
        <f t="shared" si="23"/>
        <v>-</v>
      </c>
      <c r="CC26" s="295" t="str">
        <f t="shared" si="1"/>
        <v>-</v>
      </c>
      <c r="CD26" s="299">
        <f t="shared" si="24"/>
        <v>0</v>
      </c>
      <c r="CE26" s="300" t="str">
        <f t="shared" si="2"/>
        <v>-</v>
      </c>
      <c r="CF26" s="300" t="str">
        <f t="shared" si="3"/>
        <v>-</v>
      </c>
      <c r="CG26" s="300">
        <v>0</v>
      </c>
      <c r="CH26" s="300">
        <f t="shared" si="4"/>
        <v>0</v>
      </c>
      <c r="CI26" s="301">
        <f t="shared" si="5"/>
        <v>0</v>
      </c>
      <c r="CJ26" s="301">
        <f t="shared" si="25"/>
        <v>0</v>
      </c>
      <c r="CK26" s="302" t="str" cm="1">
        <f t="array" ref="CK26">IF($CJ26&gt;0, INDEX($CS$28:$DH$35, $CJ26, $CI26+CK$23), "-")</f>
        <v>-</v>
      </c>
      <c r="CL26" s="302" t="str" cm="1">
        <f t="array" ref="CL26">IF($CJ26&gt;0, INDEX($CS$28:$DH$35, $CJ26, $CI26+CL$23), "-")</f>
        <v>-</v>
      </c>
      <c r="CM26" s="302" t="str" cm="1">
        <f t="array" ref="CM26">IF($CJ26&gt;0, INDEX($CS$28:$DH$35, $CJ26, $CI26+CM$23), "-")</f>
        <v>-</v>
      </c>
      <c r="CN26" s="302" t="str" cm="1">
        <f t="array" ref="CN26">IF($CJ26&gt;0, INDEX($CS$28:$DH$35, $CJ26, $CI26+CN$23), "-")</f>
        <v>-</v>
      </c>
      <c r="CO26" s="300" t="str">
        <f t="shared" si="6"/>
        <v>-</v>
      </c>
      <c r="CP26" s="271"/>
      <c r="CQ26" s="272"/>
      <c r="CR26" s="284"/>
      <c r="CS26" s="305" t="s">
        <v>4584</v>
      </c>
      <c r="CT26" s="305" t="s">
        <v>4584</v>
      </c>
      <c r="CU26" s="305" t="s">
        <v>4584</v>
      </c>
      <c r="CV26" s="305" t="s">
        <v>4584</v>
      </c>
      <c r="CW26" s="305" t="s">
        <v>4585</v>
      </c>
      <c r="CX26" s="305" t="s">
        <v>4585</v>
      </c>
      <c r="CY26" s="305" t="s">
        <v>4585</v>
      </c>
      <c r="CZ26" s="305" t="s">
        <v>4585</v>
      </c>
      <c r="DA26" s="305" t="s">
        <v>4586</v>
      </c>
      <c r="DB26" s="305" t="s">
        <v>4586</v>
      </c>
      <c r="DC26" s="305" t="s">
        <v>4586</v>
      </c>
      <c r="DD26" s="305" t="s">
        <v>4586</v>
      </c>
      <c r="DE26" s="305" t="s">
        <v>4587</v>
      </c>
      <c r="DF26" s="305" t="s">
        <v>4587</v>
      </c>
      <c r="DG26" s="305" t="s">
        <v>4587</v>
      </c>
      <c r="DH26" s="305" t="s">
        <v>4587</v>
      </c>
      <c r="DI26" s="273"/>
      <c r="DJ26" s="271"/>
      <c r="DK26" s="271"/>
    </row>
    <row r="27" spans="1:115" s="45" customFormat="1" ht="12.75" customHeight="1" x14ac:dyDescent="0.2">
      <c r="A27" s="13" cm="1">
        <f t="array" ref="A27">IFERROR(INDEX(Operation, IFERROR(MATCH($N27,#REF!, 0), IFERROR(MATCH($N27,#REF!, 0), MATCH($N27,#REF!, 0))), 4), 0)</f>
        <v>0</v>
      </c>
      <c r="B27" s="10">
        <v>4</v>
      </c>
      <c r="C27" s="238"/>
      <c r="D27" s="238"/>
      <c r="E27" s="79"/>
      <c r="F27" s="80" t="str">
        <f>IF(ISBLANK(E27), "", VLOOKUP(E27, Z!$A$2:$C$4127, 3, FALSE))</f>
        <v/>
      </c>
      <c r="G27" s="238"/>
      <c r="H27" s="81"/>
      <c r="I27" s="255" t="b">
        <v>0</v>
      </c>
      <c r="J27" s="256"/>
      <c r="K27" s="82"/>
      <c r="L27" s="82"/>
      <c r="M27" s="83"/>
      <c r="N27" s="79"/>
      <c r="O27" s="84"/>
      <c r="P27" s="84"/>
      <c r="Q27" s="257"/>
      <c r="R27" s="257"/>
      <c r="S27" s="257"/>
      <c r="T27" s="85">
        <f t="shared" si="7"/>
        <v>0</v>
      </c>
      <c r="U27" s="238"/>
      <c r="V27" s="238"/>
      <c r="W27" s="238"/>
      <c r="X27" s="257"/>
      <c r="Y27" s="258"/>
      <c r="Z27" s="79"/>
      <c r="AA27" s="257"/>
      <c r="AB27" s="257"/>
      <c r="AC27" s="257"/>
      <c r="AD27" s="257"/>
      <c r="AE27" s="257"/>
      <c r="AF27" s="85">
        <f t="shared" si="8"/>
        <v>0</v>
      </c>
      <c r="AG27" s="259"/>
      <c r="AH27" s="238"/>
      <c r="AI27" s="79"/>
      <c r="AJ27" s="80" t="str">
        <f>IF(ISBLANK(AI27), "", VLOOKUP(AI27, Z!$A$2:$C$4127, 3, FALSE))</f>
        <v/>
      </c>
      <c r="AK27" s="260"/>
      <c r="AL27" s="127">
        <f t="shared" si="9"/>
        <v>0</v>
      </c>
      <c r="AM27" s="271"/>
      <c r="AN27" s="292">
        <f t="shared" si="10"/>
        <v>0</v>
      </c>
      <c r="AO27" s="279">
        <f t="shared" si="11"/>
        <v>1</v>
      </c>
      <c r="AP27" s="279">
        <v>0.75</v>
      </c>
      <c r="AQ27" s="293" t="str">
        <f t="shared" si="12"/>
        <v>-</v>
      </c>
      <c r="AR27" s="293" t="str">
        <f t="shared" si="13"/>
        <v>-</v>
      </c>
      <c r="AS27" s="293" t="str" cm="1">
        <f t="array" ref="AS27">IFERROR(IFERROR((AT27*AU27)/(3600*1000)/AZ27, BY27) * SUMPRODUCT($BA27:$BE27^2.5, $BF27:$BJ27) / 1000, "-")</f>
        <v>-</v>
      </c>
      <c r="AT27" s="279" t="str">
        <f t="shared" ref="AT27:AT31" si="27">IF(ISNUMBER(O27),O27,"-")</f>
        <v>-</v>
      </c>
      <c r="AU27" s="279" t="str">
        <f t="shared" ref="AU27:AU31" si="28">IF(ISNUMBER(P27),P27,"-")</f>
        <v>-</v>
      </c>
      <c r="AV27" s="294" t="str">
        <f t="shared" si="16"/>
        <v>-</v>
      </c>
      <c r="AW27" s="294" t="str" cm="1">
        <f t="array" ref="AW27">IF(CH27&gt;0, INDEX($CV$58:$CV$60, CH27), "-")</f>
        <v>-</v>
      </c>
      <c r="AX27" s="294" t="str">
        <f t="shared" si="26"/>
        <v>-</v>
      </c>
      <c r="AY27" s="295" t="str">
        <f t="shared" si="17"/>
        <v>-</v>
      </c>
      <c r="AZ27" s="294">
        <f t="shared" si="18"/>
        <v>0</v>
      </c>
      <c r="BA27" s="296" t="str" cm="1">
        <f t="array" ref="BA27">IFERROR(INDEX($CV$63:$CZ$65, $CF27, BA$23), "-")</f>
        <v>-</v>
      </c>
      <c r="BB27" s="296" t="str" cm="1">
        <f t="array" ref="BB27">IFERROR(INDEX($CV$63:$CZ$65, $CF27, BB$23), "-")</f>
        <v>-</v>
      </c>
      <c r="BC27" s="296" t="str" cm="1">
        <f t="array" ref="BC27">IFERROR(INDEX($CV$63:$CZ$65, $CF27, BC$23), "-")</f>
        <v>-</v>
      </c>
      <c r="BD27" s="296" t="str" cm="1">
        <f t="array" ref="BD27">IFERROR(INDEX($CV$63:$CZ$65, $CF27, BD$23), "-")</f>
        <v>-</v>
      </c>
      <c r="BE27" s="296" t="str" cm="1">
        <f t="array" ref="BE27">IFERROR(INDEX($CV$63:$CZ$65, $CF27, BE$23), "-")</f>
        <v>-</v>
      </c>
      <c r="BF27" s="297" cm="1">
        <f t="array" ref="BF27">IF($CF27=3,
IFERROR(INDEX($CV$68:$CZ$79, $CE27, BF$23), "-"),
IF($CF27=2,
IF(BF$23=5, $Q27, IF(BF$23=4, $R27, 0)), IF(BF$23=5, $Q27, 0)
))</f>
        <v>0</v>
      </c>
      <c r="BG27" s="297" cm="1">
        <f t="array" ref="BG27">IF($CF27=3,
IFERROR(INDEX($CV$68:$CZ$79, $CE27, BG$23), "-"),
IF($CF27=2,
IF(BG$23=5, $Q27, IF(BG$23=4, $R27, 0)), IF(BG$23=5, $Q27, 0)
))</f>
        <v>0</v>
      </c>
      <c r="BH27" s="297" cm="1">
        <f t="array" ref="BH27">IF($CF27=3,
IFERROR(INDEX($CV$68:$CZ$79, $CE27, BH$23), "-"),
IF($CF27=2,
IF(BH$23=5, $Q27, IF(BH$23=4, $R27, 0)), IF(BH$23=5, $Q27, 0)
))</f>
        <v>0</v>
      </c>
      <c r="BI27" s="297" cm="1">
        <f t="array" ref="BI27">IF($CF27=3,
IFERROR(INDEX($CV$68:$CZ$79, $CE27, BI$23), "-"),
IF($CF27=2,
IF(BI$23=5, $Q27, IF(BI$23=4, $R27, 0)), IF(BI$23=5, $Q27, 0)
))</f>
        <v>0</v>
      </c>
      <c r="BJ27" s="297" cm="1">
        <f t="array" ref="BJ27">IF($CF27=3,
IFERROR(INDEX($CV$68:$CZ$79, $CE27, BJ$23), "-"),
IF($CF27=2,
IF(BJ$23=5, $Q27, IF(BJ$23=4, $R27, 0)), IF(BJ$23=5, $Q27, 0)
))</f>
        <v>0</v>
      </c>
      <c r="BK27" s="293" t="str" cm="1">
        <f t="array" ref="BK27">IFERROR(IF(OR($AN$20="EZ", ISNUMBER((BL27*BM27)/(3600*1000)/BN27)), (BL27*BM27)/(3600*1000)/BN27, BY27) * SUMPRODUCT($BO27:$BS27^2.5, $BT27:$BX27) / 1000, "-")</f>
        <v>-</v>
      </c>
      <c r="BL27" s="279" t="str">
        <f t="shared" si="19"/>
        <v>-</v>
      </c>
      <c r="BM27" s="279" t="str">
        <f t="shared" si="19"/>
        <v>-</v>
      </c>
      <c r="BN27" s="298">
        <f t="shared" si="20"/>
        <v>0</v>
      </c>
      <c r="BO27" s="296" t="str" cm="1">
        <f t="array" ref="BO27">IFERROR(INDEX($CV$63:$CZ$65, $CO27, BO$23), "-")</f>
        <v>-</v>
      </c>
      <c r="BP27" s="296" t="str" cm="1">
        <f t="array" ref="BP27">IFERROR(INDEX($CV$63:$CZ$65, $CO27, BP$23), "-")</f>
        <v>-</v>
      </c>
      <c r="BQ27" s="296" t="str" cm="1">
        <f t="array" ref="BQ27">IFERROR(INDEX($CV$63:$CZ$65, $CO27, BQ$23), "-")</f>
        <v>-</v>
      </c>
      <c r="BR27" s="296" t="str" cm="1">
        <f t="array" ref="BR27">IFERROR(INDEX($CV$63:$CZ$65, $CO27, BR$23), "-")</f>
        <v>-</v>
      </c>
      <c r="BS27" s="296" t="str" cm="1">
        <f t="array" ref="BS27">IFERROR(INDEX($CV$63:$CZ$65, $CO27, BS$23), "-")</f>
        <v>-</v>
      </c>
      <c r="BT27" s="297" cm="1">
        <f t="array" ref="BT27">IF($CO27=3,
IFERROR(INDEX($CV$68:$CZ$79, $CE27, BT$23), "-"),
IF($CO27=2,
IF(BT$23=5, $AC27, IF(BT$23=4, $AD27, 0)), IF(BT$23=5, $AC27, 0)
))</f>
        <v>0</v>
      </c>
      <c r="BU27" s="297" cm="1">
        <f t="array" ref="BU27">IF($CO27=3,
IFERROR(INDEX($CV$68:$CZ$79, $CE27, BU$23), "-"),
IF($CO27=2,
IF(BU$23=5, $AC27, IF(BU$23=4, $AD27, 0)), IF(BU$23=5, $AC27, 0)
))</f>
        <v>0</v>
      </c>
      <c r="BV27" s="297" cm="1">
        <f t="array" ref="BV27">IF($CO27=3,
IFERROR(INDEX($CV$68:$CZ$79, $CE27, BV$23), "-"),
IF($CO27=2,
IF(BV$23=5, $AC27, IF(BV$23=4, $AD27, 0)), IF(BV$23=5, $AC27, 0)
))</f>
        <v>0</v>
      </c>
      <c r="BW27" s="297" cm="1">
        <f t="array" ref="BW27">IF($CO27=3,
IFERROR(INDEX($CV$68:$CZ$79, $CE27, BW$23), "-"),
IF($CO27=2,
IF(BW$23=5, $AC27, IF(BW$23=4, $AD27, 0)), IF(BW$23=5, $AC27, 0)
))</f>
        <v>0</v>
      </c>
      <c r="BX27" s="297" cm="1">
        <f t="array" ref="BX27">IF($CO27=3,
IFERROR(INDEX($CV$68:$CZ$79, $CE27, BX$23), "-"),
IF($CO27=2,
IF(BX$23=5, $AC27, IF(BX$23=4, $AD27, 0)), IF(BX$23=5, $AC27, 0)
))</f>
        <v>0</v>
      </c>
      <c r="BY27" s="293" t="str">
        <f t="shared" si="21"/>
        <v>-</v>
      </c>
      <c r="BZ27" s="299">
        <f t="shared" si="22"/>
        <v>0</v>
      </c>
      <c r="CA27" s="294" t="str">
        <f t="shared" si="0"/>
        <v>-</v>
      </c>
      <c r="CB27" s="295" t="str">
        <f t="shared" si="23"/>
        <v>-</v>
      </c>
      <c r="CC27" s="295" t="str">
        <f t="shared" si="1"/>
        <v>-</v>
      </c>
      <c r="CD27" s="299">
        <f t="shared" si="24"/>
        <v>0</v>
      </c>
      <c r="CE27" s="300" t="str">
        <f t="shared" si="2"/>
        <v>-</v>
      </c>
      <c r="CF27" s="300" t="str">
        <f t="shared" si="3"/>
        <v>-</v>
      </c>
      <c r="CG27" s="300">
        <v>0</v>
      </c>
      <c r="CH27" s="300">
        <f t="shared" si="4"/>
        <v>0</v>
      </c>
      <c r="CI27" s="301">
        <f t="shared" si="5"/>
        <v>0</v>
      </c>
      <c r="CJ27" s="301">
        <f t="shared" si="25"/>
        <v>0</v>
      </c>
      <c r="CK27" s="302" t="str" cm="1">
        <f t="array" ref="CK27">IF($CJ27&gt;0, INDEX($CS$28:$DH$35, $CJ27, $CI27+CK$23), "-")</f>
        <v>-</v>
      </c>
      <c r="CL27" s="302" t="str" cm="1">
        <f t="array" ref="CL27">IF($CJ27&gt;0, INDEX($CS$28:$DH$35, $CJ27, $CI27+CL$23), "-")</f>
        <v>-</v>
      </c>
      <c r="CM27" s="302" t="str" cm="1">
        <f t="array" ref="CM27">IF($CJ27&gt;0, INDEX($CS$28:$DH$35, $CJ27, $CI27+CM$23), "-")</f>
        <v>-</v>
      </c>
      <c r="CN27" s="302" t="str" cm="1">
        <f t="array" ref="CN27">IF($CJ27&gt;0, INDEX($CS$28:$DH$35, $CJ27, $CI27+CN$23), "-")</f>
        <v>-</v>
      </c>
      <c r="CO27" s="300" t="str">
        <f t="shared" si="6"/>
        <v>-</v>
      </c>
      <c r="CP27" s="271"/>
      <c r="CQ27" s="306" t="s">
        <v>4589</v>
      </c>
      <c r="CR27" s="307"/>
      <c r="CS27" s="305" t="s">
        <v>4503</v>
      </c>
      <c r="CT27" s="305" t="s">
        <v>4504</v>
      </c>
      <c r="CU27" s="305" t="s">
        <v>4583</v>
      </c>
      <c r="CV27" s="305" t="s">
        <v>4467</v>
      </c>
      <c r="CW27" s="305" t="s">
        <v>4503</v>
      </c>
      <c r="CX27" s="305" t="s">
        <v>4504</v>
      </c>
      <c r="CY27" s="305" t="s">
        <v>4583</v>
      </c>
      <c r="CZ27" s="305" t="s">
        <v>4467</v>
      </c>
      <c r="DA27" s="305" t="s">
        <v>4503</v>
      </c>
      <c r="DB27" s="305" t="s">
        <v>4504</v>
      </c>
      <c r="DC27" s="305" t="s">
        <v>4583</v>
      </c>
      <c r="DD27" s="305" t="s">
        <v>4467</v>
      </c>
      <c r="DE27" s="305" t="s">
        <v>4503</v>
      </c>
      <c r="DF27" s="305" t="s">
        <v>4504</v>
      </c>
      <c r="DG27" s="305" t="s">
        <v>4583</v>
      </c>
      <c r="DH27" s="305" t="s">
        <v>4467</v>
      </c>
      <c r="DI27" s="273"/>
      <c r="DJ27" s="271"/>
      <c r="DK27" s="271"/>
    </row>
    <row r="28" spans="1:115" s="45" customFormat="1" ht="12.75" customHeight="1" x14ac:dyDescent="0.25">
      <c r="A28" s="13" cm="1">
        <f t="array" ref="A28">IFERROR(INDEX(Operation, IFERROR(MATCH($N28,#REF!, 0), IFERROR(MATCH($N28,#REF!, 0), MATCH($N28,#REF!, 0))), 4), 0)</f>
        <v>0</v>
      </c>
      <c r="B28" s="10">
        <v>5</v>
      </c>
      <c r="C28" s="238"/>
      <c r="D28" s="238"/>
      <c r="E28" s="79"/>
      <c r="F28" s="80" t="str">
        <f>IF(ISBLANK(E28), "", VLOOKUP(E28, Z!$A$2:$C$4127, 3, FALSE))</f>
        <v/>
      </c>
      <c r="G28" s="238"/>
      <c r="H28" s="81"/>
      <c r="I28" s="255" t="b">
        <v>0</v>
      </c>
      <c r="J28" s="256"/>
      <c r="K28" s="82"/>
      <c r="L28" s="82"/>
      <c r="M28" s="83"/>
      <c r="N28" s="79"/>
      <c r="O28" s="84"/>
      <c r="P28" s="84"/>
      <c r="Q28" s="257"/>
      <c r="R28" s="257"/>
      <c r="S28" s="257"/>
      <c r="T28" s="85">
        <f t="shared" si="7"/>
        <v>0</v>
      </c>
      <c r="U28" s="238"/>
      <c r="V28" s="238"/>
      <c r="W28" s="238"/>
      <c r="X28" s="257"/>
      <c r="Y28" s="258"/>
      <c r="Z28" s="79"/>
      <c r="AA28" s="257"/>
      <c r="AB28" s="257"/>
      <c r="AC28" s="257"/>
      <c r="AD28" s="257"/>
      <c r="AE28" s="257"/>
      <c r="AF28" s="85">
        <f t="shared" si="8"/>
        <v>0</v>
      </c>
      <c r="AG28" s="259"/>
      <c r="AH28" s="238"/>
      <c r="AI28" s="79"/>
      <c r="AJ28" s="80" t="str">
        <f>IF(ISBLANK(AI28), "", VLOOKUP(AI28, Z!$A$2:$C$4127, 3, FALSE))</f>
        <v/>
      </c>
      <c r="AK28" s="260"/>
      <c r="AL28" s="127">
        <f t="shared" si="9"/>
        <v>0</v>
      </c>
      <c r="AM28" s="271"/>
      <c r="AN28" s="292">
        <f t="shared" si="10"/>
        <v>0</v>
      </c>
      <c r="AO28" s="279">
        <f t="shared" si="11"/>
        <v>1</v>
      </c>
      <c r="AP28" s="279">
        <v>0.75</v>
      </c>
      <c r="AQ28" s="293" t="str">
        <f t="shared" si="12"/>
        <v>-</v>
      </c>
      <c r="AR28" s="293" t="str">
        <f t="shared" si="13"/>
        <v>-</v>
      </c>
      <c r="AS28" s="293" t="str" cm="1">
        <f t="array" ref="AS28">IFERROR(IFERROR((AT28*AU28)/(3600*1000)/AZ28, BY28) * SUMPRODUCT($BA28:$BE28^2.5, $BF28:$BJ28) / 1000, "-")</f>
        <v>-</v>
      </c>
      <c r="AT28" s="279" t="str">
        <f t="shared" si="27"/>
        <v>-</v>
      </c>
      <c r="AU28" s="279" t="str">
        <f t="shared" si="28"/>
        <v>-</v>
      </c>
      <c r="AV28" s="294" t="str">
        <f t="shared" si="16"/>
        <v>-</v>
      </c>
      <c r="AW28" s="294" t="str" cm="1">
        <f t="array" ref="AW28">IF(CH28&gt;0, INDEX($CV$58:$CV$60, CH28), "-")</f>
        <v>-</v>
      </c>
      <c r="AX28" s="294" t="str">
        <f t="shared" si="26"/>
        <v>-</v>
      </c>
      <c r="AY28" s="295" t="str">
        <f t="shared" si="17"/>
        <v>-</v>
      </c>
      <c r="AZ28" s="294">
        <f t="shared" si="18"/>
        <v>0</v>
      </c>
      <c r="BA28" s="296" t="str" cm="1">
        <f t="array" ref="BA28">IFERROR(INDEX($CV$63:$CZ$65, $CF28, BA$23), "-")</f>
        <v>-</v>
      </c>
      <c r="BB28" s="296" t="str" cm="1">
        <f t="array" ref="BB28">IFERROR(INDEX($CV$63:$CZ$65, $CF28, BB$23), "-")</f>
        <v>-</v>
      </c>
      <c r="BC28" s="296" t="str" cm="1">
        <f t="array" ref="BC28">IFERROR(INDEX($CV$63:$CZ$65, $CF28, BC$23), "-")</f>
        <v>-</v>
      </c>
      <c r="BD28" s="296" t="str" cm="1">
        <f t="array" ref="BD28">IFERROR(INDEX($CV$63:$CZ$65, $CF28, BD$23), "-")</f>
        <v>-</v>
      </c>
      <c r="BE28" s="296" t="str" cm="1">
        <f t="array" ref="BE28">IFERROR(INDEX($CV$63:$CZ$65, $CF28, BE$23), "-")</f>
        <v>-</v>
      </c>
      <c r="BF28" s="297" cm="1">
        <f t="array" ref="BF28">IF($CF28=3,
IFERROR(INDEX($CV$68:$CZ$79, $CE28, BF$23), "-"),
IF($CF28=2,
IF(BF$23=5, $Q28, IF(BF$23=4, $R28, 0)), IF(BF$23=5, $Q28, 0)
))</f>
        <v>0</v>
      </c>
      <c r="BG28" s="297" cm="1">
        <f t="array" ref="BG28">IF($CF28=3,
IFERROR(INDEX($CV$68:$CZ$79, $CE28, BG$23), "-"),
IF($CF28=2,
IF(BG$23=5, $Q28, IF(BG$23=4, $R28, 0)), IF(BG$23=5, $Q28, 0)
))</f>
        <v>0</v>
      </c>
      <c r="BH28" s="297" cm="1">
        <f t="array" ref="BH28">IF($CF28=3,
IFERROR(INDEX($CV$68:$CZ$79, $CE28, BH$23), "-"),
IF($CF28=2,
IF(BH$23=5, $Q28, IF(BH$23=4, $R28, 0)), IF(BH$23=5, $Q28, 0)
))</f>
        <v>0</v>
      </c>
      <c r="BI28" s="297" cm="1">
        <f t="array" ref="BI28">IF($CF28=3,
IFERROR(INDEX($CV$68:$CZ$79, $CE28, BI$23), "-"),
IF($CF28=2,
IF(BI$23=5, $Q28, IF(BI$23=4, $R28, 0)), IF(BI$23=5, $Q28, 0)
))</f>
        <v>0</v>
      </c>
      <c r="BJ28" s="297" cm="1">
        <f t="array" ref="BJ28">IF($CF28=3,
IFERROR(INDEX($CV$68:$CZ$79, $CE28, BJ$23), "-"),
IF($CF28=2,
IF(BJ$23=5, $Q28, IF(BJ$23=4, $R28, 0)), IF(BJ$23=5, $Q28, 0)
))</f>
        <v>0</v>
      </c>
      <c r="BK28" s="293" t="str" cm="1">
        <f t="array" ref="BK28">IFERROR(IF(OR($AN$20="EZ", ISNUMBER((BL28*BM28)/(3600*1000)/BN28)), (BL28*BM28)/(3600*1000)/BN28, BY28) * SUMPRODUCT($BO28:$BS28^2.5, $BT28:$BX28) / 1000, "-")</f>
        <v>-</v>
      </c>
      <c r="BL28" s="279" t="str">
        <f t="shared" si="19"/>
        <v>-</v>
      </c>
      <c r="BM28" s="279" t="str">
        <f t="shared" si="19"/>
        <v>-</v>
      </c>
      <c r="BN28" s="298">
        <f t="shared" si="20"/>
        <v>0</v>
      </c>
      <c r="BO28" s="296" t="str" cm="1">
        <f t="array" ref="BO28">IFERROR(INDEX($CV$63:$CZ$65, $CO28, BO$23), "-")</f>
        <v>-</v>
      </c>
      <c r="BP28" s="296" t="str" cm="1">
        <f t="array" ref="BP28">IFERROR(INDEX($CV$63:$CZ$65, $CO28, BP$23), "-")</f>
        <v>-</v>
      </c>
      <c r="BQ28" s="296" t="str" cm="1">
        <f t="array" ref="BQ28">IFERROR(INDEX($CV$63:$CZ$65, $CO28, BQ$23), "-")</f>
        <v>-</v>
      </c>
      <c r="BR28" s="296" t="str" cm="1">
        <f t="array" ref="BR28">IFERROR(INDEX($CV$63:$CZ$65, $CO28, BR$23), "-")</f>
        <v>-</v>
      </c>
      <c r="BS28" s="296" t="str" cm="1">
        <f t="array" ref="BS28">IFERROR(INDEX($CV$63:$CZ$65, $CO28, BS$23), "-")</f>
        <v>-</v>
      </c>
      <c r="BT28" s="297" cm="1">
        <f t="array" ref="BT28">IF($CO28=3,
IFERROR(INDEX($CV$68:$CZ$79, $CE28, BT$23), "-"),
IF($CO28=2,
IF(BT$23=5, $AC28, IF(BT$23=4, $AD28, 0)), IF(BT$23=5, $AC28, 0)
))</f>
        <v>0</v>
      </c>
      <c r="BU28" s="297" cm="1">
        <f t="array" ref="BU28">IF($CO28=3,
IFERROR(INDEX($CV$68:$CZ$79, $CE28, BU$23), "-"),
IF($CO28=2,
IF(BU$23=5, $AC28, IF(BU$23=4, $AD28, 0)), IF(BU$23=5, $AC28, 0)
))</f>
        <v>0</v>
      </c>
      <c r="BV28" s="297" cm="1">
        <f t="array" ref="BV28">IF($CO28=3,
IFERROR(INDEX($CV$68:$CZ$79, $CE28, BV$23), "-"),
IF($CO28=2,
IF(BV$23=5, $AC28, IF(BV$23=4, $AD28, 0)), IF(BV$23=5, $AC28, 0)
))</f>
        <v>0</v>
      </c>
      <c r="BW28" s="297" cm="1">
        <f t="array" ref="BW28">IF($CO28=3,
IFERROR(INDEX($CV$68:$CZ$79, $CE28, BW$23), "-"),
IF($CO28=2,
IF(BW$23=5, $AC28, IF(BW$23=4, $AD28, 0)), IF(BW$23=5, $AC28, 0)
))</f>
        <v>0</v>
      </c>
      <c r="BX28" s="297" cm="1">
        <f t="array" ref="BX28">IF($CO28=3,
IFERROR(INDEX($CV$68:$CZ$79, $CE28, BX$23), "-"),
IF($CO28=2,
IF(BX$23=5, $AC28, IF(BX$23=4, $AD28, 0)), IF(BX$23=5, $AC28, 0)
))</f>
        <v>0</v>
      </c>
      <c r="BY28" s="293" t="str">
        <f t="shared" si="21"/>
        <v>-</v>
      </c>
      <c r="BZ28" s="299">
        <f t="shared" si="22"/>
        <v>0</v>
      </c>
      <c r="CA28" s="294" t="str">
        <f t="shared" si="0"/>
        <v>-</v>
      </c>
      <c r="CB28" s="295" t="str">
        <f t="shared" si="23"/>
        <v>-</v>
      </c>
      <c r="CC28" s="295" t="str">
        <f t="shared" si="1"/>
        <v>-</v>
      </c>
      <c r="CD28" s="299">
        <f t="shared" si="24"/>
        <v>0</v>
      </c>
      <c r="CE28" s="300" t="str">
        <f t="shared" si="2"/>
        <v>-</v>
      </c>
      <c r="CF28" s="300" t="str">
        <f t="shared" si="3"/>
        <v>-</v>
      </c>
      <c r="CG28" s="300">
        <v>0</v>
      </c>
      <c r="CH28" s="300">
        <f t="shared" si="4"/>
        <v>0</v>
      </c>
      <c r="CI28" s="301">
        <f t="shared" si="5"/>
        <v>0</v>
      </c>
      <c r="CJ28" s="301">
        <f t="shared" si="25"/>
        <v>0</v>
      </c>
      <c r="CK28" s="302" t="str" cm="1">
        <f t="array" ref="CK28">IF($CJ28&gt;0, INDEX($CS$28:$DH$35, $CJ28, $CI28+CK$23), "-")</f>
        <v>-</v>
      </c>
      <c r="CL28" s="302" t="str" cm="1">
        <f t="array" ref="CL28">IF($CJ28&gt;0, INDEX($CS$28:$DH$35, $CJ28, $CI28+CL$23), "-")</f>
        <v>-</v>
      </c>
      <c r="CM28" s="302" t="str" cm="1">
        <f t="array" ref="CM28">IF($CJ28&gt;0, INDEX($CS$28:$DH$35, $CJ28, $CI28+CM$23), "-")</f>
        <v>-</v>
      </c>
      <c r="CN28" s="302" t="str" cm="1">
        <f t="array" ref="CN28">IF($CJ28&gt;0, INDEX($CS$28:$DH$35, $CJ28, $CI28+CN$23), "-")</f>
        <v>-</v>
      </c>
      <c r="CO28" s="300" t="str">
        <f t="shared" si="6"/>
        <v>-</v>
      </c>
      <c r="CP28" s="271"/>
      <c r="CQ28" s="308">
        <v>1</v>
      </c>
      <c r="CR28" s="309">
        <v>2</v>
      </c>
      <c r="CS28" s="310">
        <v>11.923999999999999</v>
      </c>
      <c r="CT28" s="310">
        <v>6.3699000000000003</v>
      </c>
      <c r="CU28" s="310">
        <v>30.050899999999999</v>
      </c>
      <c r="CV28" s="310">
        <v>76.613600000000005</v>
      </c>
      <c r="CW28" s="310">
        <v>22.4864</v>
      </c>
      <c r="CX28" s="310">
        <v>27.760300000000001</v>
      </c>
      <c r="CY28" s="310">
        <v>37.809100000000001</v>
      </c>
      <c r="CZ28" s="310">
        <v>82.457999999999998</v>
      </c>
      <c r="DA28" s="310">
        <v>6.8532000000000002</v>
      </c>
      <c r="DB28" s="310">
        <v>6.2005999999999997</v>
      </c>
      <c r="DC28" s="310">
        <v>25.131699999999999</v>
      </c>
      <c r="DD28" s="310">
        <v>84.039199999999994</v>
      </c>
      <c r="DE28" s="310">
        <v>-8.8537999999999997</v>
      </c>
      <c r="DF28" s="310">
        <v>-20.3352</v>
      </c>
      <c r="DG28" s="310">
        <v>8.9001999999999999</v>
      </c>
      <c r="DH28" s="310">
        <v>85.064099999999996</v>
      </c>
      <c r="DI28" s="271"/>
      <c r="DJ28" s="271"/>
      <c r="DK28" s="271"/>
    </row>
    <row r="29" spans="1:115" s="45" customFormat="1" ht="12.75" customHeight="1" x14ac:dyDescent="0.25">
      <c r="A29" s="13" cm="1">
        <f t="array" ref="A29">IFERROR(INDEX(Operation, IFERROR(MATCH($N29,#REF!, 0), IFERROR(MATCH($N29,#REF!, 0), MATCH($N29,#REF!, 0))), 4), 0)</f>
        <v>0</v>
      </c>
      <c r="B29" s="10">
        <v>6</v>
      </c>
      <c r="C29" s="238"/>
      <c r="D29" s="238"/>
      <c r="E29" s="79"/>
      <c r="F29" s="80" t="str">
        <f>IF(ISBLANK(E29), "", VLOOKUP(E29, Z!$A$2:$C$4127, 3, FALSE))</f>
        <v/>
      </c>
      <c r="G29" s="238"/>
      <c r="H29" s="81"/>
      <c r="I29" s="255" t="b">
        <v>0</v>
      </c>
      <c r="J29" s="256"/>
      <c r="K29" s="82"/>
      <c r="L29" s="82"/>
      <c r="M29" s="83"/>
      <c r="N29" s="79"/>
      <c r="O29" s="84"/>
      <c r="P29" s="84"/>
      <c r="Q29" s="257"/>
      <c r="R29" s="257"/>
      <c r="S29" s="257"/>
      <c r="T29" s="85">
        <f t="shared" si="7"/>
        <v>0</v>
      </c>
      <c r="U29" s="238"/>
      <c r="V29" s="238"/>
      <c r="W29" s="238"/>
      <c r="X29" s="257"/>
      <c r="Y29" s="258"/>
      <c r="Z29" s="79"/>
      <c r="AA29" s="257"/>
      <c r="AB29" s="257"/>
      <c r="AC29" s="257"/>
      <c r="AD29" s="257"/>
      <c r="AE29" s="257"/>
      <c r="AF29" s="85">
        <f t="shared" si="8"/>
        <v>0</v>
      </c>
      <c r="AG29" s="259"/>
      <c r="AH29" s="238"/>
      <c r="AI29" s="79"/>
      <c r="AJ29" s="80" t="str">
        <f>IF(ISBLANK(AI29), "", VLOOKUP(AI29, Z!$A$2:$C$4127, 3, FALSE))</f>
        <v/>
      </c>
      <c r="AK29" s="260"/>
      <c r="AL29" s="127">
        <f t="shared" si="9"/>
        <v>0</v>
      </c>
      <c r="AM29" s="271"/>
      <c r="AN29" s="292">
        <f t="shared" si="10"/>
        <v>0</v>
      </c>
      <c r="AO29" s="279">
        <f t="shared" si="11"/>
        <v>1</v>
      </c>
      <c r="AP29" s="279">
        <v>0.75</v>
      </c>
      <c r="AQ29" s="293" t="str">
        <f t="shared" si="12"/>
        <v>-</v>
      </c>
      <c r="AR29" s="293" t="str">
        <f t="shared" si="13"/>
        <v>-</v>
      </c>
      <c r="AS29" s="293" t="str" cm="1">
        <f t="array" ref="AS29">IFERROR(IFERROR((AT29*AU29)/(3600*1000)/AZ29, BY29) * SUMPRODUCT($BA29:$BE29^2.5, $BF29:$BJ29) / 1000, "-")</f>
        <v>-</v>
      </c>
      <c r="AT29" s="279" t="str">
        <f t="shared" si="27"/>
        <v>-</v>
      </c>
      <c r="AU29" s="279" t="str">
        <f t="shared" si="28"/>
        <v>-</v>
      </c>
      <c r="AV29" s="294" t="str">
        <f t="shared" si="16"/>
        <v>-</v>
      </c>
      <c r="AW29" s="294" t="str" cm="1">
        <f t="array" ref="AW29">IF(CH29&gt;0, INDEX($CV$58:$CV$60, CH29), "-")</f>
        <v>-</v>
      </c>
      <c r="AX29" s="294" t="str">
        <f t="shared" si="26"/>
        <v>-</v>
      </c>
      <c r="AY29" s="295" t="str">
        <f t="shared" si="17"/>
        <v>-</v>
      </c>
      <c r="AZ29" s="294">
        <f t="shared" si="18"/>
        <v>0</v>
      </c>
      <c r="BA29" s="296" t="str" cm="1">
        <f t="array" ref="BA29">IFERROR(INDEX($CV$63:$CZ$65, $CF29, BA$23), "-")</f>
        <v>-</v>
      </c>
      <c r="BB29" s="296" t="str" cm="1">
        <f t="array" ref="BB29">IFERROR(INDEX($CV$63:$CZ$65, $CF29, BB$23), "-")</f>
        <v>-</v>
      </c>
      <c r="BC29" s="296" t="str" cm="1">
        <f t="array" ref="BC29">IFERROR(INDEX($CV$63:$CZ$65, $CF29, BC$23), "-")</f>
        <v>-</v>
      </c>
      <c r="BD29" s="296" t="str" cm="1">
        <f t="array" ref="BD29">IFERROR(INDEX($CV$63:$CZ$65, $CF29, BD$23), "-")</f>
        <v>-</v>
      </c>
      <c r="BE29" s="296" t="str" cm="1">
        <f t="array" ref="BE29">IFERROR(INDEX($CV$63:$CZ$65, $CF29, BE$23), "-")</f>
        <v>-</v>
      </c>
      <c r="BF29" s="297" cm="1">
        <f t="array" ref="BF29">IF($CF29=3,
IFERROR(INDEX($CV$68:$CZ$79, $CE29, BF$23), "-"),
IF($CF29=2,
IF(BF$23=5, $Q29, IF(BF$23=4, $R29, 0)), IF(BF$23=5, $Q29, 0)
))</f>
        <v>0</v>
      </c>
      <c r="BG29" s="297" cm="1">
        <f t="array" ref="BG29">IF($CF29=3,
IFERROR(INDEX($CV$68:$CZ$79, $CE29, BG$23), "-"),
IF($CF29=2,
IF(BG$23=5, $Q29, IF(BG$23=4, $R29, 0)), IF(BG$23=5, $Q29, 0)
))</f>
        <v>0</v>
      </c>
      <c r="BH29" s="297" cm="1">
        <f t="array" ref="BH29">IF($CF29=3,
IFERROR(INDEX($CV$68:$CZ$79, $CE29, BH$23), "-"),
IF($CF29=2,
IF(BH$23=5, $Q29, IF(BH$23=4, $R29, 0)), IF(BH$23=5, $Q29, 0)
))</f>
        <v>0</v>
      </c>
      <c r="BI29" s="297" cm="1">
        <f t="array" ref="BI29">IF($CF29=3,
IFERROR(INDEX($CV$68:$CZ$79, $CE29, BI$23), "-"),
IF($CF29=2,
IF(BI$23=5, $Q29, IF(BI$23=4, $R29, 0)), IF(BI$23=5, $Q29, 0)
))</f>
        <v>0</v>
      </c>
      <c r="BJ29" s="297" cm="1">
        <f t="array" ref="BJ29">IF($CF29=3,
IFERROR(INDEX($CV$68:$CZ$79, $CE29, BJ$23), "-"),
IF($CF29=2,
IF(BJ$23=5, $Q29, IF(BJ$23=4, $R29, 0)), IF(BJ$23=5, $Q29, 0)
))</f>
        <v>0</v>
      </c>
      <c r="BK29" s="293" t="str" cm="1">
        <f t="array" ref="BK29">IFERROR(IF(OR($AN$20="EZ", ISNUMBER((BL29*BM29)/(3600*1000)/BN29)), (BL29*BM29)/(3600*1000)/BN29, BY29) * SUMPRODUCT($BO29:$BS29^2.5, $BT29:$BX29) / 1000, "-")</f>
        <v>-</v>
      </c>
      <c r="BL29" s="279" t="str">
        <f t="shared" si="19"/>
        <v>-</v>
      </c>
      <c r="BM29" s="279" t="str">
        <f t="shared" si="19"/>
        <v>-</v>
      </c>
      <c r="BN29" s="298">
        <f t="shared" si="20"/>
        <v>0</v>
      </c>
      <c r="BO29" s="296" t="str" cm="1">
        <f t="array" ref="BO29">IFERROR(INDEX($CV$63:$CZ$65, $CO29, BO$23), "-")</f>
        <v>-</v>
      </c>
      <c r="BP29" s="296" t="str" cm="1">
        <f t="array" ref="BP29">IFERROR(INDEX($CV$63:$CZ$65, $CO29, BP$23), "-")</f>
        <v>-</v>
      </c>
      <c r="BQ29" s="296" t="str" cm="1">
        <f t="array" ref="BQ29">IFERROR(INDEX($CV$63:$CZ$65, $CO29, BQ$23), "-")</f>
        <v>-</v>
      </c>
      <c r="BR29" s="296" t="str" cm="1">
        <f t="array" ref="BR29">IFERROR(INDEX($CV$63:$CZ$65, $CO29, BR$23), "-")</f>
        <v>-</v>
      </c>
      <c r="BS29" s="296" t="str" cm="1">
        <f t="array" ref="BS29">IFERROR(INDEX($CV$63:$CZ$65, $CO29, BS$23), "-")</f>
        <v>-</v>
      </c>
      <c r="BT29" s="297" cm="1">
        <f t="array" ref="BT29">IF($CO29=3,
IFERROR(INDEX($CV$68:$CZ$79, $CE29, BT$23), "-"),
IF($CO29=2,
IF(BT$23=5, $AC29, IF(BT$23=4, $AD29, 0)), IF(BT$23=5, $AC29, 0)
))</f>
        <v>0</v>
      </c>
      <c r="BU29" s="297" cm="1">
        <f t="array" ref="BU29">IF($CO29=3,
IFERROR(INDEX($CV$68:$CZ$79, $CE29, BU$23), "-"),
IF($CO29=2,
IF(BU$23=5, $AC29, IF(BU$23=4, $AD29, 0)), IF(BU$23=5, $AC29, 0)
))</f>
        <v>0</v>
      </c>
      <c r="BV29" s="297" cm="1">
        <f t="array" ref="BV29">IF($CO29=3,
IFERROR(INDEX($CV$68:$CZ$79, $CE29, BV$23), "-"),
IF($CO29=2,
IF(BV$23=5, $AC29, IF(BV$23=4, $AD29, 0)), IF(BV$23=5, $AC29, 0)
))</f>
        <v>0</v>
      </c>
      <c r="BW29" s="297" cm="1">
        <f t="array" ref="BW29">IF($CO29=3,
IFERROR(INDEX($CV$68:$CZ$79, $CE29, BW$23), "-"),
IF($CO29=2,
IF(BW$23=5, $AC29, IF(BW$23=4, $AD29, 0)), IF(BW$23=5, $AC29, 0)
))</f>
        <v>0</v>
      </c>
      <c r="BX29" s="297" cm="1">
        <f t="array" ref="BX29">IF($CO29=3,
IFERROR(INDEX($CV$68:$CZ$79, $CE29, BX$23), "-"),
IF($CO29=2,
IF(BX$23=5, $AC29, IF(BX$23=4, $AD29, 0)), IF(BX$23=5, $AC29, 0)
))</f>
        <v>0</v>
      </c>
      <c r="BY29" s="293" t="str">
        <f t="shared" si="21"/>
        <v>-</v>
      </c>
      <c r="BZ29" s="299">
        <f t="shared" si="22"/>
        <v>0</v>
      </c>
      <c r="CA29" s="294" t="str">
        <f t="shared" si="0"/>
        <v>-</v>
      </c>
      <c r="CB29" s="295" t="str">
        <f t="shared" si="23"/>
        <v>-</v>
      </c>
      <c r="CC29" s="295" t="str">
        <f t="shared" si="1"/>
        <v>-</v>
      </c>
      <c r="CD29" s="299">
        <f t="shared" si="24"/>
        <v>0</v>
      </c>
      <c r="CE29" s="300" t="str">
        <f t="shared" si="2"/>
        <v>-</v>
      </c>
      <c r="CF29" s="300" t="str">
        <f t="shared" si="3"/>
        <v>-</v>
      </c>
      <c r="CG29" s="300">
        <v>0</v>
      </c>
      <c r="CH29" s="300">
        <f t="shared" si="4"/>
        <v>0</v>
      </c>
      <c r="CI29" s="301">
        <f t="shared" si="5"/>
        <v>0</v>
      </c>
      <c r="CJ29" s="301">
        <f t="shared" si="25"/>
        <v>0</v>
      </c>
      <c r="CK29" s="302" t="str" cm="1">
        <f t="array" ref="CK29">IF($CJ29&gt;0, INDEX($CS$28:$DH$35, $CJ29, $CI29+CK$23), "-")</f>
        <v>-</v>
      </c>
      <c r="CL29" s="302" t="str" cm="1">
        <f t="array" ref="CL29">IF($CJ29&gt;0, INDEX($CS$28:$DH$35, $CJ29, $CI29+CL$23), "-")</f>
        <v>-</v>
      </c>
      <c r="CM29" s="302" t="str" cm="1">
        <f t="array" ref="CM29">IF($CJ29&gt;0, INDEX($CS$28:$DH$35, $CJ29, $CI29+CM$23), "-")</f>
        <v>-</v>
      </c>
      <c r="CN29" s="302" t="str" cm="1">
        <f t="array" ref="CN29">IF($CJ29&gt;0, INDEX($CS$28:$DH$35, $CJ29, $CI29+CN$23), "-")</f>
        <v>-</v>
      </c>
      <c r="CO29" s="300" t="str">
        <f t="shared" si="6"/>
        <v>-</v>
      </c>
      <c r="CP29" s="271"/>
      <c r="CQ29" s="308">
        <v>2</v>
      </c>
      <c r="CR29" s="309">
        <v>4</v>
      </c>
      <c r="CS29" s="310">
        <v>16.7271</v>
      </c>
      <c r="CT29" s="310">
        <v>12.7136</v>
      </c>
      <c r="CU29" s="310">
        <v>25.946999999999999</v>
      </c>
      <c r="CV29" s="310">
        <v>76.174000000000007</v>
      </c>
      <c r="CW29" s="310">
        <v>17.275099999999998</v>
      </c>
      <c r="CX29" s="310">
        <v>23.978000000000002</v>
      </c>
      <c r="CY29" s="310">
        <v>35.5822</v>
      </c>
      <c r="CZ29" s="310">
        <v>84.993499999999997</v>
      </c>
      <c r="DA29" s="310">
        <v>7.6356000000000002</v>
      </c>
      <c r="DB29" s="310">
        <v>4.8235999999999999</v>
      </c>
      <c r="DC29" s="310">
        <v>21.090299999999999</v>
      </c>
      <c r="DD29" s="310">
        <v>86.099800000000002</v>
      </c>
      <c r="DE29" s="310">
        <v>8.4320000000000004</v>
      </c>
      <c r="DF29" s="310">
        <v>2.6888000000000001</v>
      </c>
      <c r="DG29" s="310">
        <v>14.6236</v>
      </c>
      <c r="DH29" s="310">
        <v>87.615300000000005</v>
      </c>
      <c r="DI29" s="271"/>
      <c r="DJ29" s="271"/>
      <c r="DK29" s="271"/>
    </row>
    <row r="30" spans="1:115" s="45" customFormat="1" ht="12.75" customHeight="1" x14ac:dyDescent="0.25">
      <c r="A30" s="13" cm="1">
        <f t="array" ref="A30">IFERROR(INDEX(Operation, IFERROR(MATCH($N30,#REF!, 0), IFERROR(MATCH($N30,#REF!, 0), MATCH($N30,#REF!, 0))), 4), 0)</f>
        <v>0</v>
      </c>
      <c r="B30" s="10">
        <v>7</v>
      </c>
      <c r="C30" s="238"/>
      <c r="D30" s="238"/>
      <c r="E30" s="79"/>
      <c r="F30" s="80" t="str">
        <f>IF(ISBLANK(E30), "", VLOOKUP(E30, Z!$A$2:$C$4127, 3, FALSE))</f>
        <v/>
      </c>
      <c r="G30" s="238"/>
      <c r="H30" s="81"/>
      <c r="I30" s="255" t="b">
        <v>0</v>
      </c>
      <c r="J30" s="256"/>
      <c r="K30" s="82"/>
      <c r="L30" s="82"/>
      <c r="M30" s="83"/>
      <c r="N30" s="79"/>
      <c r="O30" s="84"/>
      <c r="P30" s="84"/>
      <c r="Q30" s="257"/>
      <c r="R30" s="257"/>
      <c r="S30" s="257"/>
      <c r="T30" s="85">
        <f t="shared" si="7"/>
        <v>0</v>
      </c>
      <c r="U30" s="238"/>
      <c r="V30" s="238"/>
      <c r="W30" s="238"/>
      <c r="X30" s="257"/>
      <c r="Y30" s="258"/>
      <c r="Z30" s="79"/>
      <c r="AA30" s="257"/>
      <c r="AB30" s="257"/>
      <c r="AC30" s="257"/>
      <c r="AD30" s="257"/>
      <c r="AE30" s="257"/>
      <c r="AF30" s="85">
        <f t="shared" si="8"/>
        <v>0</v>
      </c>
      <c r="AG30" s="259"/>
      <c r="AH30" s="238"/>
      <c r="AI30" s="79"/>
      <c r="AJ30" s="80" t="str">
        <f>IF(ISBLANK(AI30), "", VLOOKUP(AI30, Z!$A$2:$C$4127, 3, FALSE))</f>
        <v/>
      </c>
      <c r="AK30" s="260"/>
      <c r="AL30" s="127">
        <f t="shared" si="9"/>
        <v>0</v>
      </c>
      <c r="AM30" s="271"/>
      <c r="AN30" s="292">
        <f t="shared" si="10"/>
        <v>0</v>
      </c>
      <c r="AO30" s="279">
        <f t="shared" si="11"/>
        <v>1</v>
      </c>
      <c r="AP30" s="279">
        <v>0.75</v>
      </c>
      <c r="AQ30" s="293" t="str">
        <f t="shared" si="12"/>
        <v>-</v>
      </c>
      <c r="AR30" s="293" t="str">
        <f t="shared" si="13"/>
        <v>-</v>
      </c>
      <c r="AS30" s="293" t="str" cm="1">
        <f t="array" ref="AS30">IFERROR(IFERROR((AT30*AU30)/(3600*1000)/AZ30, BY30) * SUMPRODUCT($BA30:$BE30^2.5, $BF30:$BJ30) / 1000, "-")</f>
        <v>-</v>
      </c>
      <c r="AT30" s="279" t="str">
        <f t="shared" si="27"/>
        <v>-</v>
      </c>
      <c r="AU30" s="279" t="str">
        <f t="shared" si="28"/>
        <v>-</v>
      </c>
      <c r="AV30" s="294" t="str">
        <f t="shared" si="16"/>
        <v>-</v>
      </c>
      <c r="AW30" s="294" t="str" cm="1">
        <f t="array" ref="AW30">IF(CH30&gt;0, INDEX($CV$58:$CV$60, CH30), "-")</f>
        <v>-</v>
      </c>
      <c r="AX30" s="294" t="str">
        <f t="shared" si="26"/>
        <v>-</v>
      </c>
      <c r="AY30" s="295" t="str">
        <f t="shared" si="17"/>
        <v>-</v>
      </c>
      <c r="AZ30" s="294">
        <f t="shared" si="18"/>
        <v>0</v>
      </c>
      <c r="BA30" s="296" t="str" cm="1">
        <f t="array" ref="BA30">IFERROR(INDEX($CV$63:$CZ$65, $CF30, BA$23), "-")</f>
        <v>-</v>
      </c>
      <c r="BB30" s="296" t="str" cm="1">
        <f t="array" ref="BB30">IFERROR(INDEX($CV$63:$CZ$65, $CF30, BB$23), "-")</f>
        <v>-</v>
      </c>
      <c r="BC30" s="296" t="str" cm="1">
        <f t="array" ref="BC30">IFERROR(INDEX($CV$63:$CZ$65, $CF30, BC$23), "-")</f>
        <v>-</v>
      </c>
      <c r="BD30" s="296" t="str" cm="1">
        <f t="array" ref="BD30">IFERROR(INDEX($CV$63:$CZ$65, $CF30, BD$23), "-")</f>
        <v>-</v>
      </c>
      <c r="BE30" s="296" t="str" cm="1">
        <f t="array" ref="BE30">IFERROR(INDEX($CV$63:$CZ$65, $CF30, BE$23), "-")</f>
        <v>-</v>
      </c>
      <c r="BF30" s="297" cm="1">
        <f t="array" ref="BF30">IF($CF30=3,
IFERROR(INDEX($CV$68:$CZ$79, $CE30, BF$23), "-"),
IF($CF30=2,
IF(BF$23=5, $Q30, IF(BF$23=4, $R30, 0)), IF(BF$23=5, $Q30, 0)
))</f>
        <v>0</v>
      </c>
      <c r="BG30" s="297" cm="1">
        <f t="array" ref="BG30">IF($CF30=3,
IFERROR(INDEX($CV$68:$CZ$79, $CE30, BG$23), "-"),
IF($CF30=2,
IF(BG$23=5, $Q30, IF(BG$23=4, $R30, 0)), IF(BG$23=5, $Q30, 0)
))</f>
        <v>0</v>
      </c>
      <c r="BH30" s="297" cm="1">
        <f t="array" ref="BH30">IF($CF30=3,
IFERROR(INDEX($CV$68:$CZ$79, $CE30, BH$23), "-"),
IF($CF30=2,
IF(BH$23=5, $Q30, IF(BH$23=4, $R30, 0)), IF(BH$23=5, $Q30, 0)
))</f>
        <v>0</v>
      </c>
      <c r="BI30" s="297" cm="1">
        <f t="array" ref="BI30">IF($CF30=3,
IFERROR(INDEX($CV$68:$CZ$79, $CE30, BI$23), "-"),
IF($CF30=2,
IF(BI$23=5, $Q30, IF(BI$23=4, $R30, 0)), IF(BI$23=5, $Q30, 0)
))</f>
        <v>0</v>
      </c>
      <c r="BJ30" s="297" cm="1">
        <f t="array" ref="BJ30">IF($CF30=3,
IFERROR(INDEX($CV$68:$CZ$79, $CE30, BJ$23), "-"),
IF($CF30=2,
IF(BJ$23=5, $Q30, IF(BJ$23=4, $R30, 0)), IF(BJ$23=5, $Q30, 0)
))</f>
        <v>0</v>
      </c>
      <c r="BK30" s="293" t="str" cm="1">
        <f t="array" ref="BK30">IFERROR(IF(OR($AN$20="EZ", ISNUMBER((BL30*BM30)/(3600*1000)/BN30)), (BL30*BM30)/(3600*1000)/BN30, BY30) * SUMPRODUCT($BO30:$BS30^2.5, $BT30:$BX30) / 1000, "-")</f>
        <v>-</v>
      </c>
      <c r="BL30" s="279" t="str">
        <f t="shared" si="19"/>
        <v>-</v>
      </c>
      <c r="BM30" s="279" t="str">
        <f t="shared" si="19"/>
        <v>-</v>
      </c>
      <c r="BN30" s="298">
        <f t="shared" si="20"/>
        <v>0</v>
      </c>
      <c r="BO30" s="296" t="str" cm="1">
        <f t="array" ref="BO30">IFERROR(INDEX($CV$63:$CZ$65, $CO30, BO$23), "-")</f>
        <v>-</v>
      </c>
      <c r="BP30" s="296" t="str" cm="1">
        <f t="array" ref="BP30">IFERROR(INDEX($CV$63:$CZ$65, $CO30, BP$23), "-")</f>
        <v>-</v>
      </c>
      <c r="BQ30" s="296" t="str" cm="1">
        <f t="array" ref="BQ30">IFERROR(INDEX($CV$63:$CZ$65, $CO30, BQ$23), "-")</f>
        <v>-</v>
      </c>
      <c r="BR30" s="296" t="str" cm="1">
        <f t="array" ref="BR30">IFERROR(INDEX($CV$63:$CZ$65, $CO30, BR$23), "-")</f>
        <v>-</v>
      </c>
      <c r="BS30" s="296" t="str" cm="1">
        <f t="array" ref="BS30">IFERROR(INDEX($CV$63:$CZ$65, $CO30, BS$23), "-")</f>
        <v>-</v>
      </c>
      <c r="BT30" s="297" cm="1">
        <f t="array" ref="BT30">IF($CO30=3,
IFERROR(INDEX($CV$68:$CZ$79, $CE30, BT$23), "-"),
IF($CO30=2,
IF(BT$23=5, $AC30, IF(BT$23=4, $AD30, 0)), IF(BT$23=5, $AC30, 0)
))</f>
        <v>0</v>
      </c>
      <c r="BU30" s="297" cm="1">
        <f t="array" ref="BU30">IF($CO30=3,
IFERROR(INDEX($CV$68:$CZ$79, $CE30, BU$23), "-"),
IF($CO30=2,
IF(BU$23=5, $AC30, IF(BU$23=4, $AD30, 0)), IF(BU$23=5, $AC30, 0)
))</f>
        <v>0</v>
      </c>
      <c r="BV30" s="297" cm="1">
        <f t="array" ref="BV30">IF($CO30=3,
IFERROR(INDEX($CV$68:$CZ$79, $CE30, BV$23), "-"),
IF($CO30=2,
IF(BV$23=5, $AC30, IF(BV$23=4, $AD30, 0)), IF(BV$23=5, $AC30, 0)
))</f>
        <v>0</v>
      </c>
      <c r="BW30" s="297" cm="1">
        <f t="array" ref="BW30">IF($CO30=3,
IFERROR(INDEX($CV$68:$CZ$79, $CE30, BW$23), "-"),
IF($CO30=2,
IF(BW$23=5, $AC30, IF(BW$23=4, $AD30, 0)), IF(BW$23=5, $AC30, 0)
))</f>
        <v>0</v>
      </c>
      <c r="BX30" s="297" cm="1">
        <f t="array" ref="BX30">IF($CO30=3,
IFERROR(INDEX($CV$68:$CZ$79, $CE30, BX$23), "-"),
IF($CO30=2,
IF(BX$23=5, $AC30, IF(BX$23=4, $AD30, 0)), IF(BX$23=5, $AC30, 0)
))</f>
        <v>0</v>
      </c>
      <c r="BY30" s="293" t="str">
        <f t="shared" si="21"/>
        <v>-</v>
      </c>
      <c r="BZ30" s="299">
        <f t="shared" si="22"/>
        <v>0</v>
      </c>
      <c r="CA30" s="294" t="str">
        <f t="shared" si="0"/>
        <v>-</v>
      </c>
      <c r="CB30" s="295" t="str">
        <f t="shared" si="23"/>
        <v>-</v>
      </c>
      <c r="CC30" s="295" t="str">
        <f t="shared" si="1"/>
        <v>-</v>
      </c>
      <c r="CD30" s="299">
        <f t="shared" si="24"/>
        <v>0</v>
      </c>
      <c r="CE30" s="300" t="str">
        <f t="shared" si="2"/>
        <v>-</v>
      </c>
      <c r="CF30" s="300" t="str">
        <f t="shared" si="3"/>
        <v>-</v>
      </c>
      <c r="CG30" s="300">
        <v>0</v>
      </c>
      <c r="CH30" s="300">
        <f t="shared" si="4"/>
        <v>0</v>
      </c>
      <c r="CI30" s="301">
        <f t="shared" si="5"/>
        <v>0</v>
      </c>
      <c r="CJ30" s="301">
        <f t="shared" si="25"/>
        <v>0</v>
      </c>
      <c r="CK30" s="302" t="str" cm="1">
        <f t="array" ref="CK30">IF($CJ30&gt;0, INDEX($CS$28:$DH$35, $CJ30, $CI30+CK$23), "-")</f>
        <v>-</v>
      </c>
      <c r="CL30" s="302" t="str" cm="1">
        <f t="array" ref="CL30">IF($CJ30&gt;0, INDEX($CS$28:$DH$35, $CJ30, $CI30+CL$23), "-")</f>
        <v>-</v>
      </c>
      <c r="CM30" s="302" t="str" cm="1">
        <f t="array" ref="CM30">IF($CJ30&gt;0, INDEX($CS$28:$DH$35, $CJ30, $CI30+CM$23), "-")</f>
        <v>-</v>
      </c>
      <c r="CN30" s="302" t="str" cm="1">
        <f t="array" ref="CN30">IF($CJ30&gt;0, INDEX($CS$28:$DH$35, $CJ30, $CI30+CN$23), "-")</f>
        <v>-</v>
      </c>
      <c r="CO30" s="300" t="str">
        <f t="shared" si="6"/>
        <v>-</v>
      </c>
      <c r="CP30" s="271"/>
      <c r="CQ30" s="308">
        <v>3</v>
      </c>
      <c r="CR30" s="309">
        <v>6</v>
      </c>
      <c r="CS30" s="310">
        <v>-45.965200000000003</v>
      </c>
      <c r="CT30" s="310">
        <v>-87.147400000000005</v>
      </c>
      <c r="CU30" s="310">
        <v>-8.2383000000000006</v>
      </c>
      <c r="CV30" s="310">
        <v>68.7303</v>
      </c>
      <c r="CW30" s="310">
        <v>-15.921799999999999</v>
      </c>
      <c r="CX30" s="310">
        <v>-30.257999999999999</v>
      </c>
      <c r="CY30" s="310">
        <v>16.6861</v>
      </c>
      <c r="CZ30" s="310">
        <v>79.183800000000005</v>
      </c>
      <c r="DA30" s="310">
        <v>-17.361000000000001</v>
      </c>
      <c r="DB30" s="310">
        <v>-44.537999999999997</v>
      </c>
      <c r="DC30" s="310">
        <v>-3.0554000000000001</v>
      </c>
      <c r="DD30" s="310">
        <v>79.131799999999998</v>
      </c>
      <c r="DE30" s="310">
        <v>-13.035500000000001</v>
      </c>
      <c r="DF30" s="310">
        <v>-36.9497</v>
      </c>
      <c r="DG30" s="310">
        <v>-4.3620999999999999</v>
      </c>
      <c r="DH30" s="310">
        <v>82.000900000000001</v>
      </c>
      <c r="DI30" s="271"/>
      <c r="DJ30" s="271"/>
      <c r="DK30" s="271"/>
    </row>
    <row r="31" spans="1:115" s="45" customFormat="1" ht="12.75" customHeight="1" x14ac:dyDescent="0.25">
      <c r="A31" s="13" cm="1">
        <f t="array" ref="A31">IFERROR(INDEX(Operation, IFERROR(MATCH($N31,#REF!, 0), IFERROR(MATCH($N31,#REF!, 0), MATCH($N31,#REF!, 0))), 4), 0)</f>
        <v>0</v>
      </c>
      <c r="B31" s="10">
        <v>8</v>
      </c>
      <c r="C31" s="238"/>
      <c r="D31" s="238"/>
      <c r="E31" s="79"/>
      <c r="F31" s="80" t="str">
        <f>IF(ISBLANK(E31), "", VLOOKUP(E31, Z!$A$2:$C$4127, 3, FALSE))</f>
        <v/>
      </c>
      <c r="G31" s="238"/>
      <c r="H31" s="81"/>
      <c r="I31" s="255" t="b">
        <v>0</v>
      </c>
      <c r="J31" s="256"/>
      <c r="K31" s="82"/>
      <c r="L31" s="82"/>
      <c r="M31" s="83"/>
      <c r="N31" s="79"/>
      <c r="O31" s="84"/>
      <c r="P31" s="84"/>
      <c r="Q31" s="257"/>
      <c r="R31" s="257"/>
      <c r="S31" s="257"/>
      <c r="T31" s="85">
        <f t="shared" si="7"/>
        <v>0</v>
      </c>
      <c r="U31" s="238"/>
      <c r="V31" s="238"/>
      <c r="W31" s="238"/>
      <c r="X31" s="257"/>
      <c r="Y31" s="258"/>
      <c r="Z31" s="79"/>
      <c r="AA31" s="257"/>
      <c r="AB31" s="257"/>
      <c r="AC31" s="257"/>
      <c r="AD31" s="257"/>
      <c r="AE31" s="257"/>
      <c r="AF31" s="85">
        <f t="shared" si="8"/>
        <v>0</v>
      </c>
      <c r="AG31" s="259"/>
      <c r="AH31" s="238"/>
      <c r="AI31" s="79"/>
      <c r="AJ31" s="80" t="str">
        <f>IF(ISBLANK(AI31), "", VLOOKUP(AI31, Z!$A$2:$C$4127, 3, FALSE))</f>
        <v/>
      </c>
      <c r="AK31" s="260"/>
      <c r="AL31" s="127">
        <f t="shared" si="9"/>
        <v>0</v>
      </c>
      <c r="AM31" s="271"/>
      <c r="AN31" s="292">
        <f t="shared" si="10"/>
        <v>0</v>
      </c>
      <c r="AO31" s="279">
        <f t="shared" si="11"/>
        <v>1</v>
      </c>
      <c r="AP31" s="279">
        <v>0.75</v>
      </c>
      <c r="AQ31" s="293" t="str">
        <f t="shared" si="12"/>
        <v>-</v>
      </c>
      <c r="AR31" s="293" t="str">
        <f t="shared" si="13"/>
        <v>-</v>
      </c>
      <c r="AS31" s="293" t="str" cm="1">
        <f t="array" ref="AS31">IFERROR(IFERROR((AT31*AU31)/(3600*1000)/AZ31, BY31) * SUMPRODUCT($BA31:$BE31^2.5, $BF31:$BJ31) / 1000, "-")</f>
        <v>-</v>
      </c>
      <c r="AT31" s="279" t="str">
        <f t="shared" si="27"/>
        <v>-</v>
      </c>
      <c r="AU31" s="279" t="str">
        <f t="shared" si="28"/>
        <v>-</v>
      </c>
      <c r="AV31" s="294" t="str">
        <f t="shared" si="16"/>
        <v>-</v>
      </c>
      <c r="AW31" s="294" t="str" cm="1">
        <f t="array" ref="AW31">IF(CH31&gt;0, INDEX($CV$58:$CV$60, CH31), "-")</f>
        <v>-</v>
      </c>
      <c r="AX31" s="294" t="str">
        <f t="shared" si="26"/>
        <v>-</v>
      </c>
      <c r="AY31" s="295" t="str">
        <f t="shared" si="17"/>
        <v>-</v>
      </c>
      <c r="AZ31" s="294">
        <f t="shared" si="18"/>
        <v>0</v>
      </c>
      <c r="BA31" s="296" t="str" cm="1">
        <f t="array" ref="BA31">IFERROR(INDEX($CV$63:$CZ$65, $CF31, BA$23), "-")</f>
        <v>-</v>
      </c>
      <c r="BB31" s="296" t="str" cm="1">
        <f t="array" ref="BB31">IFERROR(INDEX($CV$63:$CZ$65, $CF31, BB$23), "-")</f>
        <v>-</v>
      </c>
      <c r="BC31" s="296" t="str" cm="1">
        <f t="array" ref="BC31">IFERROR(INDEX($CV$63:$CZ$65, $CF31, BC$23), "-")</f>
        <v>-</v>
      </c>
      <c r="BD31" s="296" t="str" cm="1">
        <f t="array" ref="BD31">IFERROR(INDEX($CV$63:$CZ$65, $CF31, BD$23), "-")</f>
        <v>-</v>
      </c>
      <c r="BE31" s="296" t="str" cm="1">
        <f t="array" ref="BE31">IFERROR(INDEX($CV$63:$CZ$65, $CF31, BE$23), "-")</f>
        <v>-</v>
      </c>
      <c r="BF31" s="297" cm="1">
        <f t="array" ref="BF31">IF($CF31=3,
IFERROR(INDEX($CV$68:$CZ$79, $CE31, BF$23), "-"),
IF($CF31=2,
IF(BF$23=5, $Q31, IF(BF$23=4, $R31, 0)), IF(BF$23=5, $Q31, 0)
))</f>
        <v>0</v>
      </c>
      <c r="BG31" s="297" cm="1">
        <f t="array" ref="BG31">IF($CF31=3,
IFERROR(INDEX($CV$68:$CZ$79, $CE31, BG$23), "-"),
IF($CF31=2,
IF(BG$23=5, $Q31, IF(BG$23=4, $R31, 0)), IF(BG$23=5, $Q31, 0)
))</f>
        <v>0</v>
      </c>
      <c r="BH31" s="297" cm="1">
        <f t="array" ref="BH31">IF($CF31=3,
IFERROR(INDEX($CV$68:$CZ$79, $CE31, BH$23), "-"),
IF($CF31=2,
IF(BH$23=5, $Q31, IF(BH$23=4, $R31, 0)), IF(BH$23=5, $Q31, 0)
))</f>
        <v>0</v>
      </c>
      <c r="BI31" s="297" cm="1">
        <f t="array" ref="BI31">IF($CF31=3,
IFERROR(INDEX($CV$68:$CZ$79, $CE31, BI$23), "-"),
IF($CF31=2,
IF(BI$23=5, $Q31, IF(BI$23=4, $R31, 0)), IF(BI$23=5, $Q31, 0)
))</f>
        <v>0</v>
      </c>
      <c r="BJ31" s="297" cm="1">
        <f t="array" ref="BJ31">IF($CF31=3,
IFERROR(INDEX($CV$68:$CZ$79, $CE31, BJ$23), "-"),
IF($CF31=2,
IF(BJ$23=5, $Q31, IF(BJ$23=4, $R31, 0)), IF(BJ$23=5, $Q31, 0)
))</f>
        <v>0</v>
      </c>
      <c r="BK31" s="293" t="str" cm="1">
        <f t="array" ref="BK31">IFERROR(IF(OR($AN$20="EZ", ISNUMBER((BL31*BM31)/(3600*1000)/BN31)), (BL31*BM31)/(3600*1000)/BN31, BY31) * SUMPRODUCT($BO31:$BS31^2.5, $BT31:$BX31) / 1000, "-")</f>
        <v>-</v>
      </c>
      <c r="BL31" s="279" t="str">
        <f t="shared" si="19"/>
        <v>-</v>
      </c>
      <c r="BM31" s="279" t="str">
        <f t="shared" si="19"/>
        <v>-</v>
      </c>
      <c r="BN31" s="298">
        <f t="shared" si="20"/>
        <v>0</v>
      </c>
      <c r="BO31" s="296" t="str" cm="1">
        <f t="array" ref="BO31">IFERROR(INDEX($CV$63:$CZ$65, $CO31, BO$23), "-")</f>
        <v>-</v>
      </c>
      <c r="BP31" s="296" t="str" cm="1">
        <f t="array" ref="BP31">IFERROR(INDEX($CV$63:$CZ$65, $CO31, BP$23), "-")</f>
        <v>-</v>
      </c>
      <c r="BQ31" s="296" t="str" cm="1">
        <f t="array" ref="BQ31">IFERROR(INDEX($CV$63:$CZ$65, $CO31, BQ$23), "-")</f>
        <v>-</v>
      </c>
      <c r="BR31" s="296" t="str" cm="1">
        <f t="array" ref="BR31">IFERROR(INDEX($CV$63:$CZ$65, $CO31, BR$23), "-")</f>
        <v>-</v>
      </c>
      <c r="BS31" s="296" t="str" cm="1">
        <f t="array" ref="BS31">IFERROR(INDEX($CV$63:$CZ$65, $CO31, BS$23), "-")</f>
        <v>-</v>
      </c>
      <c r="BT31" s="297" cm="1">
        <f t="array" ref="BT31">IF($CO31=3,
IFERROR(INDEX($CV$68:$CZ$79, $CE31, BT$23), "-"),
IF($CO31=2,
IF(BT$23=5, $AC31, IF(BT$23=4, $AD31, 0)), IF(BT$23=5, $AC31, 0)
))</f>
        <v>0</v>
      </c>
      <c r="BU31" s="297" cm="1">
        <f t="array" ref="BU31">IF($CO31=3,
IFERROR(INDEX($CV$68:$CZ$79, $CE31, BU$23), "-"),
IF($CO31=2,
IF(BU$23=5, $AC31, IF(BU$23=4, $AD31, 0)), IF(BU$23=5, $AC31, 0)
))</f>
        <v>0</v>
      </c>
      <c r="BV31" s="297" cm="1">
        <f t="array" ref="BV31">IF($CO31=3,
IFERROR(INDEX($CV$68:$CZ$79, $CE31, BV$23), "-"),
IF($CO31=2,
IF(BV$23=5, $AC31, IF(BV$23=4, $AD31, 0)), IF(BV$23=5, $AC31, 0)
))</f>
        <v>0</v>
      </c>
      <c r="BW31" s="297" cm="1">
        <f t="array" ref="BW31">IF($CO31=3,
IFERROR(INDEX($CV$68:$CZ$79, $CE31, BW$23), "-"),
IF($CO31=2,
IF(BW$23=5, $AC31, IF(BW$23=4, $AD31, 0)), IF(BW$23=5, $AC31, 0)
))</f>
        <v>0</v>
      </c>
      <c r="BX31" s="297" cm="1">
        <f t="array" ref="BX31">IF($CO31=3,
IFERROR(INDEX($CV$68:$CZ$79, $CE31, BX$23), "-"),
IF($CO31=2,
IF(BX$23=5, $AC31, IF(BX$23=4, $AD31, 0)), IF(BX$23=5, $AC31, 0)
))</f>
        <v>0</v>
      </c>
      <c r="BY31" s="293" t="str">
        <f t="shared" si="21"/>
        <v>-</v>
      </c>
      <c r="BZ31" s="299">
        <f t="shared" si="22"/>
        <v>0</v>
      </c>
      <c r="CA31" s="294" t="str">
        <f t="shared" si="0"/>
        <v>-</v>
      </c>
      <c r="CB31" s="295" t="str">
        <f t="shared" si="23"/>
        <v>-</v>
      </c>
      <c r="CC31" s="295" t="str">
        <f t="shared" si="1"/>
        <v>-</v>
      </c>
      <c r="CD31" s="299">
        <f t="shared" si="24"/>
        <v>0</v>
      </c>
      <c r="CE31" s="300" t="str">
        <f t="shared" si="2"/>
        <v>-</v>
      </c>
      <c r="CF31" s="300" t="str">
        <f t="shared" si="3"/>
        <v>-</v>
      </c>
      <c r="CG31" s="300">
        <v>0</v>
      </c>
      <c r="CH31" s="300">
        <f t="shared" si="4"/>
        <v>0</v>
      </c>
      <c r="CI31" s="301">
        <f t="shared" si="5"/>
        <v>0</v>
      </c>
      <c r="CJ31" s="301">
        <f t="shared" si="25"/>
        <v>0</v>
      </c>
      <c r="CK31" s="302" t="str" cm="1">
        <f t="array" ref="CK31">IF($CJ31&gt;0, INDEX($CS$28:$DH$35, $CJ31, $CI31+CK$23), "-")</f>
        <v>-</v>
      </c>
      <c r="CL31" s="302" t="str" cm="1">
        <f t="array" ref="CL31">IF($CJ31&gt;0, INDEX($CS$28:$DH$35, $CJ31, $CI31+CL$23), "-")</f>
        <v>-</v>
      </c>
      <c r="CM31" s="302" t="str" cm="1">
        <f t="array" ref="CM31">IF($CJ31&gt;0, INDEX($CS$28:$DH$35, $CJ31, $CI31+CM$23), "-")</f>
        <v>-</v>
      </c>
      <c r="CN31" s="302" t="str" cm="1">
        <f t="array" ref="CN31">IF($CJ31&gt;0, INDEX($CS$28:$DH$35, $CJ31, $CI31+CN$23), "-")</f>
        <v>-</v>
      </c>
      <c r="CO31" s="300" t="str">
        <f t="shared" si="6"/>
        <v>-</v>
      </c>
      <c r="CP31" s="271"/>
      <c r="CQ31" s="308">
        <v>4</v>
      </c>
      <c r="CR31" s="309">
        <v>8</v>
      </c>
      <c r="CS31" s="310">
        <v>5.9466000000000001</v>
      </c>
      <c r="CT31" s="310">
        <v>7.9458000000000002</v>
      </c>
      <c r="CU31" s="310">
        <v>40.441000000000003</v>
      </c>
      <c r="CV31" s="310">
        <v>66.146000000000001</v>
      </c>
      <c r="CW31" s="310">
        <v>6.4855</v>
      </c>
      <c r="CX31" s="310">
        <v>9.4748000000000001</v>
      </c>
      <c r="CY31" s="310">
        <v>36.851999999999997</v>
      </c>
      <c r="CZ31" s="310">
        <v>70.762</v>
      </c>
      <c r="DA31" s="310">
        <v>-0.58960000000000001</v>
      </c>
      <c r="DB31" s="310">
        <v>-25.526</v>
      </c>
      <c r="DC31" s="310">
        <v>4.2884000000000002</v>
      </c>
      <c r="DD31" s="310">
        <v>75.831000000000003</v>
      </c>
      <c r="DE31" s="310">
        <v>-4.9734999999999996</v>
      </c>
      <c r="DF31" s="310">
        <v>-21.452999999999999</v>
      </c>
      <c r="DG31" s="310">
        <v>2.6652999999999998</v>
      </c>
      <c r="DH31" s="310">
        <v>79.055000000000007</v>
      </c>
      <c r="DI31" s="271"/>
      <c r="DJ31" s="271"/>
      <c r="DK31" s="271"/>
    </row>
    <row r="32" spans="1:115" s="45" customFormat="1" ht="12.75" customHeight="1" x14ac:dyDescent="0.25">
      <c r="A32" s="13" cm="1">
        <f t="array" ref="A32">IFERROR(INDEX(Operation, IFERROR(MATCH($N32,#REF!, 0), IFERROR(MATCH($N32,#REF!, 0), MATCH($N32,#REF!, 0))), 4), 0)</f>
        <v>0</v>
      </c>
      <c r="B32" s="10">
        <v>9</v>
      </c>
      <c r="C32" s="238"/>
      <c r="D32" s="238"/>
      <c r="E32" s="79"/>
      <c r="F32" s="80" t="str">
        <f>IF(ISBLANK(E32), "", VLOOKUP(E32, Z!$A$2:$C$4127, 3, FALSE))</f>
        <v/>
      </c>
      <c r="G32" s="238"/>
      <c r="H32" s="81"/>
      <c r="I32" s="255" t="b">
        <v>0</v>
      </c>
      <c r="J32" s="256"/>
      <c r="K32" s="82"/>
      <c r="L32" s="82"/>
      <c r="M32" s="83"/>
      <c r="N32" s="79"/>
      <c r="O32" s="84"/>
      <c r="P32" s="84"/>
      <c r="Q32" s="257"/>
      <c r="R32" s="257"/>
      <c r="S32" s="257"/>
      <c r="T32" s="85">
        <f t="shared" si="7"/>
        <v>0</v>
      </c>
      <c r="U32" s="238"/>
      <c r="V32" s="238"/>
      <c r="W32" s="238"/>
      <c r="X32" s="257"/>
      <c r="Y32" s="258"/>
      <c r="Z32" s="79"/>
      <c r="AA32" s="257"/>
      <c r="AB32" s="257"/>
      <c r="AC32" s="257"/>
      <c r="AD32" s="257"/>
      <c r="AE32" s="257"/>
      <c r="AF32" s="85">
        <f t="shared" si="8"/>
        <v>0</v>
      </c>
      <c r="AG32" s="259"/>
      <c r="AH32" s="238"/>
      <c r="AI32" s="79"/>
      <c r="AJ32" s="80" t="str">
        <f>IF(ISBLANK(AI32), "", VLOOKUP(AI32, Z!$A$2:$C$4127, 3, FALSE))</f>
        <v/>
      </c>
      <c r="AK32" s="260"/>
      <c r="AL32" s="127">
        <f t="shared" si="9"/>
        <v>0</v>
      </c>
      <c r="AM32" s="271"/>
      <c r="AN32" s="292">
        <f t="shared" ref="AN32:AN95" si="29">IFERROR(AP32*AO32*(AQ32-AR32), 0)</f>
        <v>0</v>
      </c>
      <c r="AO32" s="279">
        <f t="shared" si="11"/>
        <v>1</v>
      </c>
      <c r="AP32" s="279">
        <v>0.75</v>
      </c>
      <c r="AQ32" s="293" t="str">
        <f t="shared" ref="AQ32:AQ95" si="30">IF($I32, S32/1000, AS32)</f>
        <v>-</v>
      </c>
      <c r="AR32" s="293" t="str">
        <f t="shared" ref="AR32:AR95" si="31">IF($I32, AE32/1000, BK32)</f>
        <v>-</v>
      </c>
      <c r="AS32" s="293" t="str" cm="1">
        <f t="array" ref="AS32">IFERROR(IFERROR((AT32*AU32)/(3600*1000)/AZ32, BY32) * SUMPRODUCT($BA32:$BE32^2.5, $BF32:$BJ32) / 1000, "-")</f>
        <v>-</v>
      </c>
      <c r="AT32" s="279" t="str">
        <f t="shared" ref="AT32:AT95" si="32">IF(ISNUMBER(O32),O32,"-")</f>
        <v>-</v>
      </c>
      <c r="AU32" s="279" t="str">
        <f t="shared" ref="AU32:AU95" si="33">IF(ISNUMBER(P32),P32,"-")</f>
        <v>-</v>
      </c>
      <c r="AV32" s="294" t="str">
        <f t="shared" si="16"/>
        <v>-</v>
      </c>
      <c r="AW32" s="294" t="str" cm="1">
        <f t="array" ref="AW32">IF(CH32&gt;0, INDEX($CV$58:$CV$60, CH32), "-")</f>
        <v>-</v>
      </c>
      <c r="AX32" s="294" t="str">
        <f t="shared" ref="AX32:AX95" si="34">CA32</f>
        <v>-</v>
      </c>
      <c r="AY32" s="295" t="str">
        <f t="shared" ref="AY32:AY95" si="35">CC32</f>
        <v>-</v>
      </c>
      <c r="AZ32" s="294">
        <f t="shared" ref="AZ32:AZ95" si="36">PRODUCT(AV32:AY32)</f>
        <v>0</v>
      </c>
      <c r="BA32" s="296" t="str" cm="1">
        <f t="array" ref="BA32">IFERROR(INDEX($CV$63:$CZ$65, $CF32, BA$23), "-")</f>
        <v>-</v>
      </c>
      <c r="BB32" s="296" t="str" cm="1">
        <f t="array" ref="BB32">IFERROR(INDEX($CV$63:$CZ$65, $CF32, BB$23), "-")</f>
        <v>-</v>
      </c>
      <c r="BC32" s="296" t="str" cm="1">
        <f t="array" ref="BC32">IFERROR(INDEX($CV$63:$CZ$65, $CF32, BC$23), "-")</f>
        <v>-</v>
      </c>
      <c r="BD32" s="296" t="str" cm="1">
        <f t="array" ref="BD32">IFERROR(INDEX($CV$63:$CZ$65, $CF32, BD$23), "-")</f>
        <v>-</v>
      </c>
      <c r="BE32" s="296" t="str" cm="1">
        <f t="array" ref="BE32">IFERROR(INDEX($CV$63:$CZ$65, $CF32, BE$23), "-")</f>
        <v>-</v>
      </c>
      <c r="BF32" s="297" cm="1">
        <f t="array" ref="BF32">IF($CF32=3,
IFERROR(INDEX($CV$68:$CZ$79, $CE32, BF$23), "-"),
IF($CF32=2,
IF(BF$23=5, $Q32, IF(BF$23=4, $R32, 0)), IF(BF$23=5, $Q32, 0)
))</f>
        <v>0</v>
      </c>
      <c r="BG32" s="297" cm="1">
        <f t="array" ref="BG32">IF($CF32=3,
IFERROR(INDEX($CV$68:$CZ$79, $CE32, BG$23), "-"),
IF($CF32=2,
IF(BG$23=5, $Q32, IF(BG$23=4, $R32, 0)), IF(BG$23=5, $Q32, 0)
))</f>
        <v>0</v>
      </c>
      <c r="BH32" s="297" cm="1">
        <f t="array" ref="BH32">IF($CF32=3,
IFERROR(INDEX($CV$68:$CZ$79, $CE32, BH$23), "-"),
IF($CF32=2,
IF(BH$23=5, $Q32, IF(BH$23=4, $R32, 0)), IF(BH$23=5, $Q32, 0)
))</f>
        <v>0</v>
      </c>
      <c r="BI32" s="297" cm="1">
        <f t="array" ref="BI32">IF($CF32=3,
IFERROR(INDEX($CV$68:$CZ$79, $CE32, BI$23), "-"),
IF($CF32=2,
IF(BI$23=5, $Q32, IF(BI$23=4, $R32, 0)), IF(BI$23=5, $Q32, 0)
))</f>
        <v>0</v>
      </c>
      <c r="BJ32" s="297" cm="1">
        <f t="array" ref="BJ32">IF($CF32=3,
IFERROR(INDEX($CV$68:$CZ$79, $CE32, BJ$23), "-"),
IF($CF32=2,
IF(BJ$23=5, $Q32, IF(BJ$23=4, $R32, 0)), IF(BJ$23=5, $Q32, 0)
))</f>
        <v>0</v>
      </c>
      <c r="BK32" s="293" t="str" cm="1">
        <f t="array" ref="BK32">IFERROR(IF(OR($AN$20="EZ", ISNUMBER((BL32*BM32)/(3600*1000)/BN32)), (BL32*BM32)/(3600*1000)/BN32, BY32) * SUMPRODUCT($BO32:$BS32^2.5, $BT32:$BX32) / 1000, "-")</f>
        <v>-</v>
      </c>
      <c r="BL32" s="279" t="str">
        <f t="shared" ref="BL32:BL95" si="37">IF($AN$20="EZ", IF(ISNUMBER(AA32),AA32,"-"), AT32)</f>
        <v>-</v>
      </c>
      <c r="BM32" s="279" t="str">
        <f t="shared" ref="BM32:BM95" si="38">IF($AN$20="EZ", IF(ISNUMBER(AB32),AB32,"-"), AU32)</f>
        <v>-</v>
      </c>
      <c r="BN32" s="298">
        <f t="shared" ref="BN32:BN95" si="39">IF($AN$20="EZ", IF(ISNUMBER(Y32), Y32,"-"), AZ32)</f>
        <v>0</v>
      </c>
      <c r="BO32" s="296" t="str" cm="1">
        <f t="array" ref="BO32">IFERROR(INDEX($CV$63:$CZ$65, $CO32, BO$23), "-")</f>
        <v>-</v>
      </c>
      <c r="BP32" s="296" t="str" cm="1">
        <f t="array" ref="BP32">IFERROR(INDEX($CV$63:$CZ$65, $CO32, BP$23), "-")</f>
        <v>-</v>
      </c>
      <c r="BQ32" s="296" t="str" cm="1">
        <f t="array" ref="BQ32">IFERROR(INDEX($CV$63:$CZ$65, $CO32, BQ$23), "-")</f>
        <v>-</v>
      </c>
      <c r="BR32" s="296" t="str" cm="1">
        <f t="array" ref="BR32">IFERROR(INDEX($CV$63:$CZ$65, $CO32, BR$23), "-")</f>
        <v>-</v>
      </c>
      <c r="BS32" s="296" t="str" cm="1">
        <f t="array" ref="BS32">IFERROR(INDEX($CV$63:$CZ$65, $CO32, BS$23), "-")</f>
        <v>-</v>
      </c>
      <c r="BT32" s="297" cm="1">
        <f t="array" ref="BT32">IF($CO32=3,
IFERROR(INDEX($CV$68:$CZ$79, $CE32, BT$23), "-"),
IF($CO32=2,
IF(BT$23=5, $AC32, IF(BT$23=4, $AD32, 0)), IF(BT$23=5, $AC32, 0)
))</f>
        <v>0</v>
      </c>
      <c r="BU32" s="297" cm="1">
        <f t="array" ref="BU32">IF($CO32=3,
IFERROR(INDEX($CV$68:$CZ$79, $CE32, BU$23), "-"),
IF($CO32=2,
IF(BU$23=5, $AC32, IF(BU$23=4, $AD32, 0)), IF(BU$23=5, $AC32, 0)
))</f>
        <v>0</v>
      </c>
      <c r="BV32" s="297" cm="1">
        <f t="array" ref="BV32">IF($CO32=3,
IFERROR(INDEX($CV$68:$CZ$79, $CE32, BV$23), "-"),
IF($CO32=2,
IF(BV$23=5, $AC32, IF(BV$23=4, $AD32, 0)), IF(BV$23=5, $AC32, 0)
))</f>
        <v>0</v>
      </c>
      <c r="BW32" s="297" cm="1">
        <f t="array" ref="BW32">IF($CO32=3,
IFERROR(INDEX($CV$68:$CZ$79, $CE32, BW$23), "-"),
IF($CO32=2,
IF(BW$23=5, $AC32, IF(BW$23=4, $AD32, 0)), IF(BW$23=5, $AC32, 0)
))</f>
        <v>0</v>
      </c>
      <c r="BX32" s="297" cm="1">
        <f t="array" ref="BX32">IF($CO32=3,
IFERROR(INDEX($CV$68:$CZ$79, $CE32, BX$23), "-"),
IF($CO32=2,
IF(BX$23=5, $AC32, IF(BX$23=4, $AD32, 0)), IF(BX$23=5, $AC32, 0)
))</f>
        <v>0</v>
      </c>
      <c r="BY32" s="293" t="str">
        <f t="shared" ref="BY32:BY95" si="40">IFERROR(0.75*BZ32/(CA32*CB32), "-")</f>
        <v>-</v>
      </c>
      <c r="BZ32" s="299">
        <f t="shared" si="22"/>
        <v>0</v>
      </c>
      <c r="CA32" s="294" t="str">
        <f t="shared" ref="CA32:CA95" si="41">IFERROR((CK32*LOG($J32)^3 + CL32*LOG($J32)^2 + CM32*LOG($J32) + CN32) / 100, "-")</f>
        <v>-</v>
      </c>
      <c r="CB32" s="295" t="str">
        <f t="shared" si="23"/>
        <v>-</v>
      </c>
      <c r="CC32" s="295" t="str">
        <f t="shared" ref="CC32:CC95" si="42">IF(CD32&gt;0, IF(CF32=3, 0.79 + 0.22 * (1 - 1 /LOG10(40 * CD32)), 1), "-")</f>
        <v>-</v>
      </c>
      <c r="CD32" s="299">
        <f t="shared" si="24"/>
        <v>0</v>
      </c>
      <c r="CE32" s="300" t="str">
        <f t="shared" si="2"/>
        <v>-</v>
      </c>
      <c r="CF32" s="300" t="str">
        <f t="shared" si="3"/>
        <v>-</v>
      </c>
      <c r="CG32" s="300">
        <v>0</v>
      </c>
      <c r="CH32" s="300">
        <f t="shared" si="4"/>
        <v>0</v>
      </c>
      <c r="CI32" s="301">
        <f t="shared" si="5"/>
        <v>0</v>
      </c>
      <c r="CJ32" s="301">
        <f t="shared" si="25"/>
        <v>0</v>
      </c>
      <c r="CK32" s="302" t="str" cm="1">
        <f t="array" ref="CK32">IF($CJ32&gt;0, INDEX($CS$28:$DH$35, $CJ32, $CI32+CK$23), "-")</f>
        <v>-</v>
      </c>
      <c r="CL32" s="302" t="str" cm="1">
        <f t="array" ref="CL32">IF($CJ32&gt;0, INDEX($CS$28:$DH$35, $CJ32, $CI32+CL$23), "-")</f>
        <v>-</v>
      </c>
      <c r="CM32" s="302" t="str" cm="1">
        <f t="array" ref="CM32">IF($CJ32&gt;0, INDEX($CS$28:$DH$35, $CJ32, $CI32+CM$23), "-")</f>
        <v>-</v>
      </c>
      <c r="CN32" s="302" t="str" cm="1">
        <f t="array" ref="CN32">IF($CJ32&gt;0, INDEX($CS$28:$DH$35, $CJ32, $CI32+CN$23), "-")</f>
        <v>-</v>
      </c>
      <c r="CO32" s="300" t="str">
        <f t="shared" si="6"/>
        <v>-</v>
      </c>
      <c r="CP32" s="271"/>
      <c r="CQ32" s="308">
        <v>5</v>
      </c>
      <c r="CR32" s="309">
        <v>2</v>
      </c>
      <c r="CS32" s="310">
        <v>0.52339999999999998</v>
      </c>
      <c r="CT32" s="310">
        <v>-5.0499000000000001</v>
      </c>
      <c r="CU32" s="310">
        <v>17.417999999999999</v>
      </c>
      <c r="CV32" s="310">
        <v>74.317099999999996</v>
      </c>
      <c r="CW32" s="310">
        <v>0.29720000000000002</v>
      </c>
      <c r="CX32" s="310">
        <v>-3.3454000000000002</v>
      </c>
      <c r="CY32" s="310">
        <v>13.065099999999999</v>
      </c>
      <c r="CZ32" s="310">
        <v>79.076999999999998</v>
      </c>
      <c r="DA32" s="310">
        <v>0.3569</v>
      </c>
      <c r="DB32" s="310">
        <v>-3.3075999999999999</v>
      </c>
      <c r="DC32" s="310">
        <v>11.610799999999999</v>
      </c>
      <c r="DD32" s="310">
        <v>82.250299999999996</v>
      </c>
      <c r="DE32" s="310">
        <v>0.34</v>
      </c>
      <c r="DF32" s="310">
        <v>-3.0478999999999998</v>
      </c>
      <c r="DG32" s="310">
        <v>10.292999999999999</v>
      </c>
      <c r="DH32" s="310">
        <v>84.820800000000006</v>
      </c>
      <c r="DI32" s="271"/>
      <c r="DJ32" s="271"/>
      <c r="DK32" s="271"/>
    </row>
    <row r="33" spans="1:115" s="45" customFormat="1" ht="12.75" customHeight="1" x14ac:dyDescent="0.25">
      <c r="A33" s="13" cm="1">
        <f t="array" ref="A33">IFERROR(INDEX(Operation, IFERROR(MATCH($N33,#REF!, 0), IFERROR(MATCH($N33,#REF!, 0), MATCH($N33,#REF!, 0))), 4), 0)</f>
        <v>0</v>
      </c>
      <c r="B33" s="10">
        <v>10</v>
      </c>
      <c r="C33" s="238"/>
      <c r="D33" s="238"/>
      <c r="E33" s="79"/>
      <c r="F33" s="80" t="str">
        <f>IF(ISBLANK(E33), "", VLOOKUP(E33, Z!$A$2:$C$4127, 3, FALSE))</f>
        <v/>
      </c>
      <c r="G33" s="238"/>
      <c r="H33" s="81"/>
      <c r="I33" s="255" t="b">
        <v>0</v>
      </c>
      <c r="J33" s="256"/>
      <c r="K33" s="82"/>
      <c r="L33" s="82"/>
      <c r="M33" s="83"/>
      <c r="N33" s="79"/>
      <c r="O33" s="84"/>
      <c r="P33" s="84"/>
      <c r="Q33" s="257"/>
      <c r="R33" s="257"/>
      <c r="S33" s="257"/>
      <c r="T33" s="85">
        <f t="shared" si="7"/>
        <v>0</v>
      </c>
      <c r="U33" s="238"/>
      <c r="V33" s="238"/>
      <c r="W33" s="238"/>
      <c r="X33" s="257"/>
      <c r="Y33" s="258"/>
      <c r="Z33" s="79"/>
      <c r="AA33" s="257"/>
      <c r="AB33" s="257"/>
      <c r="AC33" s="257"/>
      <c r="AD33" s="257"/>
      <c r="AE33" s="257"/>
      <c r="AF33" s="85">
        <f t="shared" si="8"/>
        <v>0</v>
      </c>
      <c r="AG33" s="259"/>
      <c r="AH33" s="238"/>
      <c r="AI33" s="79"/>
      <c r="AJ33" s="80" t="str">
        <f>IF(ISBLANK(AI33), "", VLOOKUP(AI33, Z!$A$2:$C$4127, 3, FALSE))</f>
        <v/>
      </c>
      <c r="AK33" s="260"/>
      <c r="AL33" s="127">
        <f t="shared" si="9"/>
        <v>0</v>
      </c>
      <c r="AM33" s="271"/>
      <c r="AN33" s="292">
        <f t="shared" si="29"/>
        <v>0</v>
      </c>
      <c r="AO33" s="279">
        <f t="shared" si="11"/>
        <v>1</v>
      </c>
      <c r="AP33" s="279">
        <v>0.75</v>
      </c>
      <c r="AQ33" s="293" t="str">
        <f t="shared" si="30"/>
        <v>-</v>
      </c>
      <c r="AR33" s="293" t="str">
        <f t="shared" si="31"/>
        <v>-</v>
      </c>
      <c r="AS33" s="293" t="str" cm="1">
        <f t="array" ref="AS33">IFERROR(IFERROR((AT33*AU33)/(3600*1000)/AZ33, BY33) * SUMPRODUCT($BA33:$BE33^2.5, $BF33:$BJ33) / 1000, "-")</f>
        <v>-</v>
      </c>
      <c r="AT33" s="279" t="str">
        <f t="shared" si="32"/>
        <v>-</v>
      </c>
      <c r="AU33" s="279" t="str">
        <f t="shared" si="33"/>
        <v>-</v>
      </c>
      <c r="AV33" s="294" t="str">
        <f t="shared" si="16"/>
        <v>-</v>
      </c>
      <c r="AW33" s="294" t="str" cm="1">
        <f t="array" ref="AW33">IF(CH33&gt;0, INDEX($CV$58:$CV$60, CH33), "-")</f>
        <v>-</v>
      </c>
      <c r="AX33" s="294" t="str">
        <f t="shared" si="34"/>
        <v>-</v>
      </c>
      <c r="AY33" s="295" t="str">
        <f t="shared" si="35"/>
        <v>-</v>
      </c>
      <c r="AZ33" s="294">
        <f t="shared" si="36"/>
        <v>0</v>
      </c>
      <c r="BA33" s="296" t="str" cm="1">
        <f t="array" ref="BA33">IFERROR(INDEX($CV$63:$CZ$65, $CF33, BA$23), "-")</f>
        <v>-</v>
      </c>
      <c r="BB33" s="296" t="str" cm="1">
        <f t="array" ref="BB33">IFERROR(INDEX($CV$63:$CZ$65, $CF33, BB$23), "-")</f>
        <v>-</v>
      </c>
      <c r="BC33" s="296" t="str" cm="1">
        <f t="array" ref="BC33">IFERROR(INDEX($CV$63:$CZ$65, $CF33, BC$23), "-")</f>
        <v>-</v>
      </c>
      <c r="BD33" s="296" t="str" cm="1">
        <f t="array" ref="BD33">IFERROR(INDEX($CV$63:$CZ$65, $CF33, BD$23), "-")</f>
        <v>-</v>
      </c>
      <c r="BE33" s="296" t="str" cm="1">
        <f t="array" ref="BE33">IFERROR(INDEX($CV$63:$CZ$65, $CF33, BE$23), "-")</f>
        <v>-</v>
      </c>
      <c r="BF33" s="297" cm="1">
        <f t="array" ref="BF33">IF($CF33=3,
IFERROR(INDEX($CV$68:$CZ$79, $CE33, BF$23), "-"),
IF($CF33=2,
IF(BF$23=5, $Q33, IF(BF$23=4, $R33, 0)), IF(BF$23=5, $Q33, 0)
))</f>
        <v>0</v>
      </c>
      <c r="BG33" s="297" cm="1">
        <f t="array" ref="BG33">IF($CF33=3,
IFERROR(INDEX($CV$68:$CZ$79, $CE33, BG$23), "-"),
IF($CF33=2,
IF(BG$23=5, $Q33, IF(BG$23=4, $R33, 0)), IF(BG$23=5, $Q33, 0)
))</f>
        <v>0</v>
      </c>
      <c r="BH33" s="297" cm="1">
        <f t="array" ref="BH33">IF($CF33=3,
IFERROR(INDEX($CV$68:$CZ$79, $CE33, BH$23), "-"),
IF($CF33=2,
IF(BH$23=5, $Q33, IF(BH$23=4, $R33, 0)), IF(BH$23=5, $Q33, 0)
))</f>
        <v>0</v>
      </c>
      <c r="BI33" s="297" cm="1">
        <f t="array" ref="BI33">IF($CF33=3,
IFERROR(INDEX($CV$68:$CZ$79, $CE33, BI$23), "-"),
IF($CF33=2,
IF(BI$23=5, $Q33, IF(BI$23=4, $R33, 0)), IF(BI$23=5, $Q33, 0)
))</f>
        <v>0</v>
      </c>
      <c r="BJ33" s="297" cm="1">
        <f t="array" ref="BJ33">IF($CF33=3,
IFERROR(INDEX($CV$68:$CZ$79, $CE33, BJ$23), "-"),
IF($CF33=2,
IF(BJ$23=5, $Q33, IF(BJ$23=4, $R33, 0)), IF(BJ$23=5, $Q33, 0)
))</f>
        <v>0</v>
      </c>
      <c r="BK33" s="293" t="str" cm="1">
        <f t="array" ref="BK33">IFERROR(IF(OR($AN$20="EZ", ISNUMBER((BL33*BM33)/(3600*1000)/BN33)), (BL33*BM33)/(3600*1000)/BN33, BY33) * SUMPRODUCT($BO33:$BS33^2.5, $BT33:$BX33) / 1000, "-")</f>
        <v>-</v>
      </c>
      <c r="BL33" s="279" t="str">
        <f t="shared" si="37"/>
        <v>-</v>
      </c>
      <c r="BM33" s="279" t="str">
        <f t="shared" si="38"/>
        <v>-</v>
      </c>
      <c r="BN33" s="298">
        <f t="shared" si="39"/>
        <v>0</v>
      </c>
      <c r="BO33" s="296" t="str" cm="1">
        <f t="array" ref="BO33">IFERROR(INDEX($CV$63:$CZ$65, $CO33, BO$23), "-")</f>
        <v>-</v>
      </c>
      <c r="BP33" s="296" t="str" cm="1">
        <f t="array" ref="BP33">IFERROR(INDEX($CV$63:$CZ$65, $CO33, BP$23), "-")</f>
        <v>-</v>
      </c>
      <c r="BQ33" s="296" t="str" cm="1">
        <f t="array" ref="BQ33">IFERROR(INDEX($CV$63:$CZ$65, $CO33, BQ$23), "-")</f>
        <v>-</v>
      </c>
      <c r="BR33" s="296" t="str" cm="1">
        <f t="array" ref="BR33">IFERROR(INDEX($CV$63:$CZ$65, $CO33, BR$23), "-")</f>
        <v>-</v>
      </c>
      <c r="BS33" s="296" t="str" cm="1">
        <f t="array" ref="BS33">IFERROR(INDEX($CV$63:$CZ$65, $CO33, BS$23), "-")</f>
        <v>-</v>
      </c>
      <c r="BT33" s="297" cm="1">
        <f t="array" ref="BT33">IF($CO33=3,
IFERROR(INDEX($CV$68:$CZ$79, $CE33, BT$23), "-"),
IF($CO33=2,
IF(BT$23=5, $AC33, IF(BT$23=4, $AD33, 0)), IF(BT$23=5, $AC33, 0)
))</f>
        <v>0</v>
      </c>
      <c r="BU33" s="297" cm="1">
        <f t="array" ref="BU33">IF($CO33=3,
IFERROR(INDEX($CV$68:$CZ$79, $CE33, BU$23), "-"),
IF($CO33=2,
IF(BU$23=5, $AC33, IF(BU$23=4, $AD33, 0)), IF(BU$23=5, $AC33, 0)
))</f>
        <v>0</v>
      </c>
      <c r="BV33" s="297" cm="1">
        <f t="array" ref="BV33">IF($CO33=3,
IFERROR(INDEX($CV$68:$CZ$79, $CE33, BV$23), "-"),
IF($CO33=2,
IF(BV$23=5, $AC33, IF(BV$23=4, $AD33, 0)), IF(BV$23=5, $AC33, 0)
))</f>
        <v>0</v>
      </c>
      <c r="BW33" s="297" cm="1">
        <f t="array" ref="BW33">IF($CO33=3,
IFERROR(INDEX($CV$68:$CZ$79, $CE33, BW$23), "-"),
IF($CO33=2,
IF(BW$23=5, $AC33, IF(BW$23=4, $AD33, 0)), IF(BW$23=5, $AC33, 0)
))</f>
        <v>0</v>
      </c>
      <c r="BX33" s="297" cm="1">
        <f t="array" ref="BX33">IF($CO33=3,
IFERROR(INDEX($CV$68:$CZ$79, $CE33, BX$23), "-"),
IF($CO33=2,
IF(BX$23=5, $AC33, IF(BX$23=4, $AD33, 0)), IF(BX$23=5, $AC33, 0)
))</f>
        <v>0</v>
      </c>
      <c r="BY33" s="293" t="str">
        <f t="shared" si="40"/>
        <v>-</v>
      </c>
      <c r="BZ33" s="299">
        <f t="shared" si="22"/>
        <v>0</v>
      </c>
      <c r="CA33" s="294" t="str">
        <f t="shared" si="41"/>
        <v>-</v>
      </c>
      <c r="CB33" s="295" t="str">
        <f t="shared" si="23"/>
        <v>-</v>
      </c>
      <c r="CC33" s="295" t="str">
        <f t="shared" si="42"/>
        <v>-</v>
      </c>
      <c r="CD33" s="299">
        <f t="shared" si="24"/>
        <v>0</v>
      </c>
      <c r="CE33" s="300" t="str">
        <f t="shared" si="2"/>
        <v>-</v>
      </c>
      <c r="CF33" s="300" t="str">
        <f t="shared" si="3"/>
        <v>-</v>
      </c>
      <c r="CG33" s="300">
        <v>0</v>
      </c>
      <c r="CH33" s="300">
        <f t="shared" si="4"/>
        <v>0</v>
      </c>
      <c r="CI33" s="301">
        <f t="shared" si="5"/>
        <v>0</v>
      </c>
      <c r="CJ33" s="301">
        <f t="shared" si="25"/>
        <v>0</v>
      </c>
      <c r="CK33" s="302" t="str" cm="1">
        <f t="array" ref="CK33">IF($CJ33&gt;0, INDEX($CS$28:$DH$35, $CJ33, $CI33+CK$23), "-")</f>
        <v>-</v>
      </c>
      <c r="CL33" s="302" t="str" cm="1">
        <f t="array" ref="CL33">IF($CJ33&gt;0, INDEX($CS$28:$DH$35, $CJ33, $CI33+CL$23), "-")</f>
        <v>-</v>
      </c>
      <c r="CM33" s="302" t="str" cm="1">
        <f t="array" ref="CM33">IF($CJ33&gt;0, INDEX($CS$28:$DH$35, $CJ33, $CI33+CM$23), "-")</f>
        <v>-</v>
      </c>
      <c r="CN33" s="302" t="str" cm="1">
        <f t="array" ref="CN33">IF($CJ33&gt;0, INDEX($CS$28:$DH$35, $CJ33, $CI33+CN$23), "-")</f>
        <v>-</v>
      </c>
      <c r="CO33" s="300" t="str">
        <f t="shared" si="6"/>
        <v>-</v>
      </c>
      <c r="CP33" s="271"/>
      <c r="CQ33" s="308">
        <v>6</v>
      </c>
      <c r="CR33" s="309">
        <v>4</v>
      </c>
      <c r="CS33" s="310">
        <v>0.52339999999999998</v>
      </c>
      <c r="CT33" s="310">
        <v>-5.0499000000000001</v>
      </c>
      <c r="CU33" s="310">
        <v>17.417999999999999</v>
      </c>
      <c r="CV33" s="310">
        <v>74.317099999999996</v>
      </c>
      <c r="CW33" s="310">
        <v>2.7799999999999998E-2</v>
      </c>
      <c r="CX33" s="310">
        <v>-1.9247000000000001</v>
      </c>
      <c r="CY33" s="310">
        <v>10.439500000000001</v>
      </c>
      <c r="CZ33" s="310">
        <v>80.976100000000002</v>
      </c>
      <c r="DA33" s="310">
        <v>7.7299999999999994E-2</v>
      </c>
      <c r="DB33" s="310">
        <v>-1.8951</v>
      </c>
      <c r="DC33" s="310">
        <v>9.2984000000000009</v>
      </c>
      <c r="DD33" s="310">
        <v>83.702500000000001</v>
      </c>
      <c r="DE33" s="310">
        <v>0.2412</v>
      </c>
      <c r="DF33" s="310">
        <v>-2.3607999999999998</v>
      </c>
      <c r="DG33" s="310">
        <v>8.4459999999999997</v>
      </c>
      <c r="DH33" s="310">
        <v>86.832099999999997</v>
      </c>
      <c r="DI33" s="271"/>
      <c r="DJ33" s="271"/>
      <c r="DK33" s="271"/>
    </row>
    <row r="34" spans="1:115" s="45" customFormat="1" ht="12.75" customHeight="1" x14ac:dyDescent="0.25">
      <c r="A34" s="13" cm="1">
        <f t="array" ref="A34">IFERROR(INDEX(Operation, IFERROR(MATCH($N34,#REF!, 0), IFERROR(MATCH($N34,#REF!, 0), MATCH($N34,#REF!, 0))), 4), 0)</f>
        <v>0</v>
      </c>
      <c r="B34" s="10">
        <v>11</v>
      </c>
      <c r="C34" s="238"/>
      <c r="D34" s="238"/>
      <c r="E34" s="79"/>
      <c r="F34" s="80" t="str">
        <f>IF(ISBLANK(E34), "", VLOOKUP(E34, Z!$A$2:$C$4127, 3, FALSE))</f>
        <v/>
      </c>
      <c r="G34" s="238"/>
      <c r="H34" s="81"/>
      <c r="I34" s="255" t="b">
        <v>0</v>
      </c>
      <c r="J34" s="256"/>
      <c r="K34" s="82"/>
      <c r="L34" s="82"/>
      <c r="M34" s="83"/>
      <c r="N34" s="79"/>
      <c r="O34" s="84"/>
      <c r="P34" s="84"/>
      <c r="Q34" s="257"/>
      <c r="R34" s="257"/>
      <c r="S34" s="257"/>
      <c r="T34" s="85">
        <f t="shared" si="7"/>
        <v>0</v>
      </c>
      <c r="U34" s="238"/>
      <c r="V34" s="238"/>
      <c r="W34" s="238"/>
      <c r="X34" s="257"/>
      <c r="Y34" s="258"/>
      <c r="Z34" s="79"/>
      <c r="AA34" s="257"/>
      <c r="AB34" s="257"/>
      <c r="AC34" s="257"/>
      <c r="AD34" s="257"/>
      <c r="AE34" s="257"/>
      <c r="AF34" s="85">
        <f t="shared" si="8"/>
        <v>0</v>
      </c>
      <c r="AG34" s="259"/>
      <c r="AH34" s="238"/>
      <c r="AI34" s="79"/>
      <c r="AJ34" s="80" t="str">
        <f>IF(ISBLANK(AI34), "", VLOOKUP(AI34, Z!$A$2:$C$4127, 3, FALSE))</f>
        <v/>
      </c>
      <c r="AK34" s="260"/>
      <c r="AL34" s="127">
        <f t="shared" si="9"/>
        <v>0</v>
      </c>
      <c r="AM34" s="271"/>
      <c r="AN34" s="292">
        <f t="shared" si="29"/>
        <v>0</v>
      </c>
      <c r="AO34" s="279">
        <f t="shared" si="11"/>
        <v>1</v>
      </c>
      <c r="AP34" s="279">
        <v>0.75</v>
      </c>
      <c r="AQ34" s="293" t="str">
        <f t="shared" si="30"/>
        <v>-</v>
      </c>
      <c r="AR34" s="293" t="str">
        <f t="shared" si="31"/>
        <v>-</v>
      </c>
      <c r="AS34" s="293" t="str" cm="1">
        <f t="array" ref="AS34">IFERROR(IFERROR((AT34*AU34)/(3600*1000)/AZ34, BY34) * SUMPRODUCT($BA34:$BE34^2.5, $BF34:$BJ34) / 1000, "-")</f>
        <v>-</v>
      </c>
      <c r="AT34" s="279" t="str">
        <f t="shared" si="32"/>
        <v>-</v>
      </c>
      <c r="AU34" s="279" t="str">
        <f t="shared" si="33"/>
        <v>-</v>
      </c>
      <c r="AV34" s="294" t="str">
        <f t="shared" si="16"/>
        <v>-</v>
      </c>
      <c r="AW34" s="294" t="str" cm="1">
        <f t="array" ref="AW34">IF(CH34&gt;0, INDEX($CV$58:$CV$60, CH34), "-")</f>
        <v>-</v>
      </c>
      <c r="AX34" s="294" t="str">
        <f t="shared" si="34"/>
        <v>-</v>
      </c>
      <c r="AY34" s="295" t="str">
        <f t="shared" si="35"/>
        <v>-</v>
      </c>
      <c r="AZ34" s="294">
        <f t="shared" si="36"/>
        <v>0</v>
      </c>
      <c r="BA34" s="296" t="str" cm="1">
        <f t="array" ref="BA34">IFERROR(INDEX($CV$63:$CZ$65, $CF34, BA$23), "-")</f>
        <v>-</v>
      </c>
      <c r="BB34" s="296" t="str" cm="1">
        <f t="array" ref="BB34">IFERROR(INDEX($CV$63:$CZ$65, $CF34, BB$23), "-")</f>
        <v>-</v>
      </c>
      <c r="BC34" s="296" t="str" cm="1">
        <f t="array" ref="BC34">IFERROR(INDEX($CV$63:$CZ$65, $CF34, BC$23), "-")</f>
        <v>-</v>
      </c>
      <c r="BD34" s="296" t="str" cm="1">
        <f t="array" ref="BD34">IFERROR(INDEX($CV$63:$CZ$65, $CF34, BD$23), "-")</f>
        <v>-</v>
      </c>
      <c r="BE34" s="296" t="str" cm="1">
        <f t="array" ref="BE34">IFERROR(INDEX($CV$63:$CZ$65, $CF34, BE$23), "-")</f>
        <v>-</v>
      </c>
      <c r="BF34" s="297" cm="1">
        <f t="array" ref="BF34">IF($CF34=3,
IFERROR(INDEX($CV$68:$CZ$79, $CE34, BF$23), "-"),
IF($CF34=2,
IF(BF$23=5, $Q34, IF(BF$23=4, $R34, 0)), IF(BF$23=5, $Q34, 0)
))</f>
        <v>0</v>
      </c>
      <c r="BG34" s="297" cm="1">
        <f t="array" ref="BG34">IF($CF34=3,
IFERROR(INDEX($CV$68:$CZ$79, $CE34, BG$23), "-"),
IF($CF34=2,
IF(BG$23=5, $Q34, IF(BG$23=4, $R34, 0)), IF(BG$23=5, $Q34, 0)
))</f>
        <v>0</v>
      </c>
      <c r="BH34" s="297" cm="1">
        <f t="array" ref="BH34">IF($CF34=3,
IFERROR(INDEX($CV$68:$CZ$79, $CE34, BH$23), "-"),
IF($CF34=2,
IF(BH$23=5, $Q34, IF(BH$23=4, $R34, 0)), IF(BH$23=5, $Q34, 0)
))</f>
        <v>0</v>
      </c>
      <c r="BI34" s="297" cm="1">
        <f t="array" ref="BI34">IF($CF34=3,
IFERROR(INDEX($CV$68:$CZ$79, $CE34, BI$23), "-"),
IF($CF34=2,
IF(BI$23=5, $Q34, IF(BI$23=4, $R34, 0)), IF(BI$23=5, $Q34, 0)
))</f>
        <v>0</v>
      </c>
      <c r="BJ34" s="297" cm="1">
        <f t="array" ref="BJ34">IF($CF34=3,
IFERROR(INDEX($CV$68:$CZ$79, $CE34, BJ$23), "-"),
IF($CF34=2,
IF(BJ$23=5, $Q34, IF(BJ$23=4, $R34, 0)), IF(BJ$23=5, $Q34, 0)
))</f>
        <v>0</v>
      </c>
      <c r="BK34" s="293" t="str" cm="1">
        <f t="array" ref="BK34">IFERROR(IF(OR($AN$20="EZ", ISNUMBER((BL34*BM34)/(3600*1000)/BN34)), (BL34*BM34)/(3600*1000)/BN34, BY34) * SUMPRODUCT($BO34:$BS34^2.5, $BT34:$BX34) / 1000, "-")</f>
        <v>-</v>
      </c>
      <c r="BL34" s="279" t="str">
        <f t="shared" si="37"/>
        <v>-</v>
      </c>
      <c r="BM34" s="279" t="str">
        <f t="shared" si="38"/>
        <v>-</v>
      </c>
      <c r="BN34" s="298">
        <f t="shared" si="39"/>
        <v>0</v>
      </c>
      <c r="BO34" s="296" t="str" cm="1">
        <f t="array" ref="BO34">IFERROR(INDEX($CV$63:$CZ$65, $CO34, BO$23), "-")</f>
        <v>-</v>
      </c>
      <c r="BP34" s="296" t="str" cm="1">
        <f t="array" ref="BP34">IFERROR(INDEX($CV$63:$CZ$65, $CO34, BP$23), "-")</f>
        <v>-</v>
      </c>
      <c r="BQ34" s="296" t="str" cm="1">
        <f t="array" ref="BQ34">IFERROR(INDEX($CV$63:$CZ$65, $CO34, BQ$23), "-")</f>
        <v>-</v>
      </c>
      <c r="BR34" s="296" t="str" cm="1">
        <f t="array" ref="BR34">IFERROR(INDEX($CV$63:$CZ$65, $CO34, BR$23), "-")</f>
        <v>-</v>
      </c>
      <c r="BS34" s="296" t="str" cm="1">
        <f t="array" ref="BS34">IFERROR(INDEX($CV$63:$CZ$65, $CO34, BS$23), "-")</f>
        <v>-</v>
      </c>
      <c r="BT34" s="297" cm="1">
        <f t="array" ref="BT34">IF($CO34=3,
IFERROR(INDEX($CV$68:$CZ$79, $CE34, BT$23), "-"),
IF($CO34=2,
IF(BT$23=5, $AC34, IF(BT$23=4, $AD34, 0)), IF(BT$23=5, $AC34, 0)
))</f>
        <v>0</v>
      </c>
      <c r="BU34" s="297" cm="1">
        <f t="array" ref="BU34">IF($CO34=3,
IFERROR(INDEX($CV$68:$CZ$79, $CE34, BU$23), "-"),
IF($CO34=2,
IF(BU$23=5, $AC34, IF(BU$23=4, $AD34, 0)), IF(BU$23=5, $AC34, 0)
))</f>
        <v>0</v>
      </c>
      <c r="BV34" s="297" cm="1">
        <f t="array" ref="BV34">IF($CO34=3,
IFERROR(INDEX($CV$68:$CZ$79, $CE34, BV$23), "-"),
IF($CO34=2,
IF(BV$23=5, $AC34, IF(BV$23=4, $AD34, 0)), IF(BV$23=5, $AC34, 0)
))</f>
        <v>0</v>
      </c>
      <c r="BW34" s="297" cm="1">
        <f t="array" ref="BW34">IF($CO34=3,
IFERROR(INDEX($CV$68:$CZ$79, $CE34, BW$23), "-"),
IF($CO34=2,
IF(BW$23=5, $AC34, IF(BW$23=4, $AD34, 0)), IF(BW$23=5, $AC34, 0)
))</f>
        <v>0</v>
      </c>
      <c r="BX34" s="297" cm="1">
        <f t="array" ref="BX34">IF($CO34=3,
IFERROR(INDEX($CV$68:$CZ$79, $CE34, BX$23), "-"),
IF($CO34=2,
IF(BX$23=5, $AC34, IF(BX$23=4, $AD34, 0)), IF(BX$23=5, $AC34, 0)
))</f>
        <v>0</v>
      </c>
      <c r="BY34" s="293" t="str">
        <f t="shared" si="40"/>
        <v>-</v>
      </c>
      <c r="BZ34" s="299">
        <f t="shared" si="22"/>
        <v>0</v>
      </c>
      <c r="CA34" s="294" t="str">
        <f t="shared" si="41"/>
        <v>-</v>
      </c>
      <c r="CB34" s="295" t="str">
        <f t="shared" si="23"/>
        <v>-</v>
      </c>
      <c r="CC34" s="295" t="str">
        <f t="shared" si="42"/>
        <v>-</v>
      </c>
      <c r="CD34" s="299">
        <f t="shared" si="24"/>
        <v>0</v>
      </c>
      <c r="CE34" s="300" t="str">
        <f t="shared" si="2"/>
        <v>-</v>
      </c>
      <c r="CF34" s="300" t="str">
        <f t="shared" si="3"/>
        <v>-</v>
      </c>
      <c r="CG34" s="300">
        <v>0</v>
      </c>
      <c r="CH34" s="300">
        <f t="shared" si="4"/>
        <v>0</v>
      </c>
      <c r="CI34" s="301">
        <f t="shared" si="5"/>
        <v>0</v>
      </c>
      <c r="CJ34" s="301">
        <f t="shared" si="25"/>
        <v>0</v>
      </c>
      <c r="CK34" s="302" t="str" cm="1">
        <f t="array" ref="CK34">IF($CJ34&gt;0, INDEX($CS$28:$DH$35, $CJ34, $CI34+CK$23), "-")</f>
        <v>-</v>
      </c>
      <c r="CL34" s="302" t="str" cm="1">
        <f t="array" ref="CL34">IF($CJ34&gt;0, INDEX($CS$28:$DH$35, $CJ34, $CI34+CL$23), "-")</f>
        <v>-</v>
      </c>
      <c r="CM34" s="302" t="str" cm="1">
        <f t="array" ref="CM34">IF($CJ34&gt;0, INDEX($CS$28:$DH$35, $CJ34, $CI34+CM$23), "-")</f>
        <v>-</v>
      </c>
      <c r="CN34" s="302" t="str" cm="1">
        <f t="array" ref="CN34">IF($CJ34&gt;0, INDEX($CS$28:$DH$35, $CJ34, $CI34+CN$23), "-")</f>
        <v>-</v>
      </c>
      <c r="CO34" s="300" t="str">
        <f t="shared" si="6"/>
        <v>-</v>
      </c>
      <c r="CP34" s="271"/>
      <c r="CQ34" s="308">
        <v>7</v>
      </c>
      <c r="CR34" s="309">
        <v>6</v>
      </c>
      <c r="CS34" s="310">
        <v>7.8600000000000003E-2</v>
      </c>
      <c r="CT34" s="310">
        <v>-3.5838000000000001</v>
      </c>
      <c r="CU34" s="310">
        <v>17.291799999999999</v>
      </c>
      <c r="CV34" s="310">
        <v>72.238299999999995</v>
      </c>
      <c r="CW34" s="310">
        <v>1.4800000000000001E-2</v>
      </c>
      <c r="CX34" s="310">
        <v>-2.4977999999999998</v>
      </c>
      <c r="CY34" s="310">
        <v>13.247</v>
      </c>
      <c r="CZ34" s="310">
        <v>77.560299999999998</v>
      </c>
      <c r="DA34" s="310">
        <v>0.12520000000000001</v>
      </c>
      <c r="DB34" s="310">
        <v>-2.613</v>
      </c>
      <c r="DC34" s="310">
        <v>11.9963</v>
      </c>
      <c r="DD34" s="310">
        <v>80.476900000000001</v>
      </c>
      <c r="DE34" s="310">
        <v>0.35980000000000001</v>
      </c>
      <c r="DF34" s="310">
        <v>-3.2107000000000001</v>
      </c>
      <c r="DG34" s="310">
        <v>10.7933</v>
      </c>
      <c r="DH34" s="310">
        <v>84.106999999999999</v>
      </c>
      <c r="DI34" s="271"/>
      <c r="DJ34" s="271"/>
      <c r="DK34" s="271"/>
    </row>
    <row r="35" spans="1:115" s="45" customFormat="1" ht="12.75" customHeight="1" x14ac:dyDescent="0.25">
      <c r="A35" s="13" cm="1">
        <f t="array" ref="A35">IFERROR(INDEX(Operation, IFERROR(MATCH($N35,#REF!, 0), IFERROR(MATCH($N35,#REF!, 0), MATCH($N35,#REF!, 0))), 4), 0)</f>
        <v>0</v>
      </c>
      <c r="B35" s="10">
        <v>12</v>
      </c>
      <c r="C35" s="238"/>
      <c r="D35" s="238"/>
      <c r="E35" s="79"/>
      <c r="F35" s="80" t="str">
        <f>IF(ISBLANK(E35), "", VLOOKUP(E35, Z!$A$2:$C$4127, 3, FALSE))</f>
        <v/>
      </c>
      <c r="G35" s="238"/>
      <c r="H35" s="81"/>
      <c r="I35" s="255" t="b">
        <v>0</v>
      </c>
      <c r="J35" s="256"/>
      <c r="K35" s="82"/>
      <c r="L35" s="82"/>
      <c r="M35" s="83"/>
      <c r="N35" s="79"/>
      <c r="O35" s="84"/>
      <c r="P35" s="84"/>
      <c r="Q35" s="257"/>
      <c r="R35" s="257"/>
      <c r="S35" s="257"/>
      <c r="T35" s="85">
        <f t="shared" si="7"/>
        <v>0</v>
      </c>
      <c r="U35" s="238"/>
      <c r="V35" s="238"/>
      <c r="W35" s="238"/>
      <c r="X35" s="257"/>
      <c r="Y35" s="258"/>
      <c r="Z35" s="79"/>
      <c r="AA35" s="257"/>
      <c r="AB35" s="257"/>
      <c r="AC35" s="257"/>
      <c r="AD35" s="257"/>
      <c r="AE35" s="257"/>
      <c r="AF35" s="85">
        <f t="shared" si="8"/>
        <v>0</v>
      </c>
      <c r="AG35" s="259"/>
      <c r="AH35" s="238"/>
      <c r="AI35" s="79"/>
      <c r="AJ35" s="80" t="str">
        <f>IF(ISBLANK(AI35), "", VLOOKUP(AI35, Z!$A$2:$C$4127, 3, FALSE))</f>
        <v/>
      </c>
      <c r="AK35" s="260"/>
      <c r="AL35" s="127">
        <f t="shared" si="9"/>
        <v>0</v>
      </c>
      <c r="AM35" s="271"/>
      <c r="AN35" s="292">
        <f t="shared" si="29"/>
        <v>0</v>
      </c>
      <c r="AO35" s="279">
        <f t="shared" si="11"/>
        <v>1</v>
      </c>
      <c r="AP35" s="279">
        <v>0.75</v>
      </c>
      <c r="AQ35" s="293" t="str">
        <f t="shared" si="30"/>
        <v>-</v>
      </c>
      <c r="AR35" s="293" t="str">
        <f t="shared" si="31"/>
        <v>-</v>
      </c>
      <c r="AS35" s="293" t="str" cm="1">
        <f t="array" ref="AS35">IFERROR(IFERROR((AT35*AU35)/(3600*1000)/AZ35, BY35) * SUMPRODUCT($BA35:$BE35^2.5, $BF35:$BJ35) / 1000, "-")</f>
        <v>-</v>
      </c>
      <c r="AT35" s="279" t="str">
        <f t="shared" si="32"/>
        <v>-</v>
      </c>
      <c r="AU35" s="279" t="str">
        <f t="shared" si="33"/>
        <v>-</v>
      </c>
      <c r="AV35" s="294" t="str">
        <f t="shared" si="16"/>
        <v>-</v>
      </c>
      <c r="AW35" s="294" t="str" cm="1">
        <f t="array" ref="AW35">IF(CH35&gt;0, INDEX($CV$58:$CV$60, CH35), "-")</f>
        <v>-</v>
      </c>
      <c r="AX35" s="294" t="str">
        <f t="shared" si="34"/>
        <v>-</v>
      </c>
      <c r="AY35" s="295" t="str">
        <f t="shared" si="35"/>
        <v>-</v>
      </c>
      <c r="AZ35" s="294">
        <f t="shared" si="36"/>
        <v>0</v>
      </c>
      <c r="BA35" s="296" t="str" cm="1">
        <f t="array" ref="BA35">IFERROR(INDEX($CV$63:$CZ$65, $CF35, BA$23), "-")</f>
        <v>-</v>
      </c>
      <c r="BB35" s="296" t="str" cm="1">
        <f t="array" ref="BB35">IFERROR(INDEX($CV$63:$CZ$65, $CF35, BB$23), "-")</f>
        <v>-</v>
      </c>
      <c r="BC35" s="296" t="str" cm="1">
        <f t="array" ref="BC35">IFERROR(INDEX($CV$63:$CZ$65, $CF35, BC$23), "-")</f>
        <v>-</v>
      </c>
      <c r="BD35" s="296" t="str" cm="1">
        <f t="array" ref="BD35">IFERROR(INDEX($CV$63:$CZ$65, $CF35, BD$23), "-")</f>
        <v>-</v>
      </c>
      <c r="BE35" s="296" t="str" cm="1">
        <f t="array" ref="BE35">IFERROR(INDEX($CV$63:$CZ$65, $CF35, BE$23), "-")</f>
        <v>-</v>
      </c>
      <c r="BF35" s="297" cm="1">
        <f t="array" ref="BF35">IF($CF35=3,
IFERROR(INDEX($CV$68:$CZ$79, $CE35, BF$23), "-"),
IF($CF35=2,
IF(BF$23=5, $Q35, IF(BF$23=4, $R35, 0)), IF(BF$23=5, $Q35, 0)
))</f>
        <v>0</v>
      </c>
      <c r="BG35" s="297" cm="1">
        <f t="array" ref="BG35">IF($CF35=3,
IFERROR(INDEX($CV$68:$CZ$79, $CE35, BG$23), "-"),
IF($CF35=2,
IF(BG$23=5, $Q35, IF(BG$23=4, $R35, 0)), IF(BG$23=5, $Q35, 0)
))</f>
        <v>0</v>
      </c>
      <c r="BH35" s="297" cm="1">
        <f t="array" ref="BH35">IF($CF35=3,
IFERROR(INDEX($CV$68:$CZ$79, $CE35, BH$23), "-"),
IF($CF35=2,
IF(BH$23=5, $Q35, IF(BH$23=4, $R35, 0)), IF(BH$23=5, $Q35, 0)
))</f>
        <v>0</v>
      </c>
      <c r="BI35" s="297" cm="1">
        <f t="array" ref="BI35">IF($CF35=3,
IFERROR(INDEX($CV$68:$CZ$79, $CE35, BI$23), "-"),
IF($CF35=2,
IF(BI$23=5, $Q35, IF(BI$23=4, $R35, 0)), IF(BI$23=5, $Q35, 0)
))</f>
        <v>0</v>
      </c>
      <c r="BJ35" s="297" cm="1">
        <f t="array" ref="BJ35">IF($CF35=3,
IFERROR(INDEX($CV$68:$CZ$79, $CE35, BJ$23), "-"),
IF($CF35=2,
IF(BJ$23=5, $Q35, IF(BJ$23=4, $R35, 0)), IF(BJ$23=5, $Q35, 0)
))</f>
        <v>0</v>
      </c>
      <c r="BK35" s="293" t="str" cm="1">
        <f t="array" ref="BK35">IFERROR(IF(OR($AN$20="EZ", ISNUMBER((BL35*BM35)/(3600*1000)/BN35)), (BL35*BM35)/(3600*1000)/BN35, BY35) * SUMPRODUCT($BO35:$BS35^2.5, $BT35:$BX35) / 1000, "-")</f>
        <v>-</v>
      </c>
      <c r="BL35" s="279" t="str">
        <f t="shared" si="37"/>
        <v>-</v>
      </c>
      <c r="BM35" s="279" t="str">
        <f t="shared" si="38"/>
        <v>-</v>
      </c>
      <c r="BN35" s="298">
        <f t="shared" si="39"/>
        <v>0</v>
      </c>
      <c r="BO35" s="296" t="str" cm="1">
        <f t="array" ref="BO35">IFERROR(INDEX($CV$63:$CZ$65, $CO35, BO$23), "-")</f>
        <v>-</v>
      </c>
      <c r="BP35" s="296" t="str" cm="1">
        <f t="array" ref="BP35">IFERROR(INDEX($CV$63:$CZ$65, $CO35, BP$23), "-")</f>
        <v>-</v>
      </c>
      <c r="BQ35" s="296" t="str" cm="1">
        <f t="array" ref="BQ35">IFERROR(INDEX($CV$63:$CZ$65, $CO35, BQ$23), "-")</f>
        <v>-</v>
      </c>
      <c r="BR35" s="296" t="str" cm="1">
        <f t="array" ref="BR35">IFERROR(INDEX($CV$63:$CZ$65, $CO35, BR$23), "-")</f>
        <v>-</v>
      </c>
      <c r="BS35" s="296" t="str" cm="1">
        <f t="array" ref="BS35">IFERROR(INDEX($CV$63:$CZ$65, $CO35, BS$23), "-")</f>
        <v>-</v>
      </c>
      <c r="BT35" s="297" cm="1">
        <f t="array" ref="BT35">IF($CO35=3,
IFERROR(INDEX($CV$68:$CZ$79, $CE35, BT$23), "-"),
IF($CO35=2,
IF(BT$23=5, $AC35, IF(BT$23=4, $AD35, 0)), IF(BT$23=5, $AC35, 0)
))</f>
        <v>0</v>
      </c>
      <c r="BU35" s="297" cm="1">
        <f t="array" ref="BU35">IF($CO35=3,
IFERROR(INDEX($CV$68:$CZ$79, $CE35, BU$23), "-"),
IF($CO35=2,
IF(BU$23=5, $AC35, IF(BU$23=4, $AD35, 0)), IF(BU$23=5, $AC35, 0)
))</f>
        <v>0</v>
      </c>
      <c r="BV35" s="297" cm="1">
        <f t="array" ref="BV35">IF($CO35=3,
IFERROR(INDEX($CV$68:$CZ$79, $CE35, BV$23), "-"),
IF($CO35=2,
IF(BV$23=5, $AC35, IF(BV$23=4, $AD35, 0)), IF(BV$23=5, $AC35, 0)
))</f>
        <v>0</v>
      </c>
      <c r="BW35" s="297" cm="1">
        <f t="array" ref="BW35">IF($CO35=3,
IFERROR(INDEX($CV$68:$CZ$79, $CE35, BW$23), "-"),
IF($CO35=2,
IF(BW$23=5, $AC35, IF(BW$23=4, $AD35, 0)), IF(BW$23=5, $AC35, 0)
))</f>
        <v>0</v>
      </c>
      <c r="BX35" s="297" cm="1">
        <f t="array" ref="BX35">IF($CO35=3,
IFERROR(INDEX($CV$68:$CZ$79, $CE35, BX$23), "-"),
IF($CO35=2,
IF(BX$23=5, $AC35, IF(BX$23=4, $AD35, 0)), IF(BX$23=5, $AC35, 0)
))</f>
        <v>0</v>
      </c>
      <c r="BY35" s="293" t="str">
        <f t="shared" si="40"/>
        <v>-</v>
      </c>
      <c r="BZ35" s="299">
        <f t="shared" si="22"/>
        <v>0</v>
      </c>
      <c r="CA35" s="294" t="str">
        <f t="shared" si="41"/>
        <v>-</v>
      </c>
      <c r="CB35" s="295" t="str">
        <f t="shared" si="23"/>
        <v>-</v>
      </c>
      <c r="CC35" s="295" t="str">
        <f t="shared" si="42"/>
        <v>-</v>
      </c>
      <c r="CD35" s="299">
        <f t="shared" si="24"/>
        <v>0</v>
      </c>
      <c r="CE35" s="300" t="str">
        <f t="shared" si="2"/>
        <v>-</v>
      </c>
      <c r="CF35" s="300" t="str">
        <f t="shared" si="3"/>
        <v>-</v>
      </c>
      <c r="CG35" s="300">
        <v>0</v>
      </c>
      <c r="CH35" s="300">
        <f t="shared" si="4"/>
        <v>0</v>
      </c>
      <c r="CI35" s="301">
        <f t="shared" si="5"/>
        <v>0</v>
      </c>
      <c r="CJ35" s="301">
        <f t="shared" si="25"/>
        <v>0</v>
      </c>
      <c r="CK35" s="302" t="str" cm="1">
        <f t="array" ref="CK35">IF($CJ35&gt;0, INDEX($CS$28:$DH$35, $CJ35, $CI35+CK$23), "-")</f>
        <v>-</v>
      </c>
      <c r="CL35" s="302" t="str" cm="1">
        <f t="array" ref="CL35">IF($CJ35&gt;0, INDEX($CS$28:$DH$35, $CJ35, $CI35+CL$23), "-")</f>
        <v>-</v>
      </c>
      <c r="CM35" s="302" t="str" cm="1">
        <f t="array" ref="CM35">IF($CJ35&gt;0, INDEX($CS$28:$DH$35, $CJ35, $CI35+CM$23), "-")</f>
        <v>-</v>
      </c>
      <c r="CN35" s="302" t="str" cm="1">
        <f t="array" ref="CN35">IF($CJ35&gt;0, INDEX($CS$28:$DH$35, $CJ35, $CI35+CN$23), "-")</f>
        <v>-</v>
      </c>
      <c r="CO35" s="300" t="str">
        <f t="shared" si="6"/>
        <v>-</v>
      </c>
      <c r="CP35" s="271"/>
      <c r="CQ35" s="308">
        <v>8</v>
      </c>
      <c r="CR35" s="309">
        <v>8</v>
      </c>
      <c r="CS35" s="310">
        <v>2.4432999999999998</v>
      </c>
      <c r="CT35" s="310">
        <v>-13.8</v>
      </c>
      <c r="CU35" s="310">
        <v>30.655999999999999</v>
      </c>
      <c r="CV35" s="310">
        <v>65.238</v>
      </c>
      <c r="CW35" s="310">
        <v>2.1311</v>
      </c>
      <c r="CX35" s="310">
        <v>-12.029</v>
      </c>
      <c r="CY35" s="310">
        <v>26.719000000000001</v>
      </c>
      <c r="CZ35" s="310">
        <v>69.734999999999999</v>
      </c>
      <c r="DA35" s="310">
        <v>0.71889999999999998</v>
      </c>
      <c r="DB35" s="310">
        <v>-5.1677999999999997</v>
      </c>
      <c r="DC35" s="310">
        <v>15.705</v>
      </c>
      <c r="DD35" s="310">
        <v>77.073999999999998</v>
      </c>
      <c r="DE35" s="310">
        <v>0.65559999999999996</v>
      </c>
      <c r="DF35" s="310">
        <v>-4.7229000000000001</v>
      </c>
      <c r="DG35" s="310">
        <v>13.977</v>
      </c>
      <c r="DH35" s="310">
        <v>80.247</v>
      </c>
      <c r="DI35" s="271"/>
      <c r="DJ35" s="271"/>
      <c r="DK35" s="271"/>
    </row>
    <row r="36" spans="1:115" s="45" customFormat="1" ht="12.75" customHeight="1" x14ac:dyDescent="0.25">
      <c r="A36" s="13" cm="1">
        <f t="array" ref="A36">IFERROR(INDEX(Operation, IFERROR(MATCH($N36,#REF!, 0), IFERROR(MATCH($N36,#REF!, 0), MATCH($N36,#REF!, 0))), 4), 0)</f>
        <v>0</v>
      </c>
      <c r="B36" s="10">
        <v>13</v>
      </c>
      <c r="C36" s="238"/>
      <c r="D36" s="238"/>
      <c r="E36" s="79"/>
      <c r="F36" s="80" t="str">
        <f>IF(ISBLANK(E36), "", VLOOKUP(E36, Z!$A$2:$C$4127, 3, FALSE))</f>
        <v/>
      </c>
      <c r="G36" s="238"/>
      <c r="H36" s="81"/>
      <c r="I36" s="255" t="b">
        <v>0</v>
      </c>
      <c r="J36" s="256"/>
      <c r="K36" s="82"/>
      <c r="L36" s="82"/>
      <c r="M36" s="83"/>
      <c r="N36" s="79"/>
      <c r="O36" s="84"/>
      <c r="P36" s="84"/>
      <c r="Q36" s="257"/>
      <c r="R36" s="257"/>
      <c r="S36" s="257"/>
      <c r="T36" s="85">
        <f t="shared" si="7"/>
        <v>0</v>
      </c>
      <c r="U36" s="238"/>
      <c r="V36" s="238"/>
      <c r="W36" s="238"/>
      <c r="X36" s="257"/>
      <c r="Y36" s="258"/>
      <c r="Z36" s="79"/>
      <c r="AA36" s="257"/>
      <c r="AB36" s="257"/>
      <c r="AC36" s="257"/>
      <c r="AD36" s="257"/>
      <c r="AE36" s="257"/>
      <c r="AF36" s="85">
        <f t="shared" si="8"/>
        <v>0</v>
      </c>
      <c r="AG36" s="259"/>
      <c r="AH36" s="238"/>
      <c r="AI36" s="79"/>
      <c r="AJ36" s="80" t="str">
        <f>IF(ISBLANK(AI36), "", VLOOKUP(AI36, Z!$A$2:$C$4127, 3, FALSE))</f>
        <v/>
      </c>
      <c r="AK36" s="260"/>
      <c r="AL36" s="127">
        <f t="shared" si="9"/>
        <v>0</v>
      </c>
      <c r="AM36" s="271"/>
      <c r="AN36" s="292">
        <f t="shared" si="29"/>
        <v>0</v>
      </c>
      <c r="AO36" s="279">
        <f t="shared" si="11"/>
        <v>1</v>
      </c>
      <c r="AP36" s="279">
        <v>0.75</v>
      </c>
      <c r="AQ36" s="293" t="str">
        <f t="shared" si="30"/>
        <v>-</v>
      </c>
      <c r="AR36" s="293" t="str">
        <f t="shared" si="31"/>
        <v>-</v>
      </c>
      <c r="AS36" s="293" t="str" cm="1">
        <f t="array" ref="AS36">IFERROR(IFERROR((AT36*AU36)/(3600*1000)/AZ36, BY36) * SUMPRODUCT($BA36:$BE36^2.5, $BF36:$BJ36) / 1000, "-")</f>
        <v>-</v>
      </c>
      <c r="AT36" s="279" t="str">
        <f t="shared" si="32"/>
        <v>-</v>
      </c>
      <c r="AU36" s="279" t="str">
        <f t="shared" si="33"/>
        <v>-</v>
      </c>
      <c r="AV36" s="294" t="str">
        <f t="shared" si="16"/>
        <v>-</v>
      </c>
      <c r="AW36" s="294" t="str" cm="1">
        <f t="array" ref="AW36">IF(CH36&gt;0, INDEX($CV$58:$CV$60, CH36), "-")</f>
        <v>-</v>
      </c>
      <c r="AX36" s="294" t="str">
        <f t="shared" si="34"/>
        <v>-</v>
      </c>
      <c r="AY36" s="295" t="str">
        <f t="shared" si="35"/>
        <v>-</v>
      </c>
      <c r="AZ36" s="294">
        <f t="shared" si="36"/>
        <v>0</v>
      </c>
      <c r="BA36" s="296" t="str" cm="1">
        <f t="array" ref="BA36">IFERROR(INDEX($CV$63:$CZ$65, $CF36, BA$23), "-")</f>
        <v>-</v>
      </c>
      <c r="BB36" s="296" t="str" cm="1">
        <f t="array" ref="BB36">IFERROR(INDEX($CV$63:$CZ$65, $CF36, BB$23), "-")</f>
        <v>-</v>
      </c>
      <c r="BC36" s="296" t="str" cm="1">
        <f t="array" ref="BC36">IFERROR(INDEX($CV$63:$CZ$65, $CF36, BC$23), "-")</f>
        <v>-</v>
      </c>
      <c r="BD36" s="296" t="str" cm="1">
        <f t="array" ref="BD36">IFERROR(INDEX($CV$63:$CZ$65, $CF36, BD$23), "-")</f>
        <v>-</v>
      </c>
      <c r="BE36" s="296" t="str" cm="1">
        <f t="array" ref="BE36">IFERROR(INDEX($CV$63:$CZ$65, $CF36, BE$23), "-")</f>
        <v>-</v>
      </c>
      <c r="BF36" s="297" cm="1">
        <f t="array" ref="BF36">IF($CF36=3,
IFERROR(INDEX($CV$68:$CZ$79, $CE36, BF$23), "-"),
IF($CF36=2,
IF(BF$23=5, $Q36, IF(BF$23=4, $R36, 0)), IF(BF$23=5, $Q36, 0)
))</f>
        <v>0</v>
      </c>
      <c r="BG36" s="297" cm="1">
        <f t="array" ref="BG36">IF($CF36=3,
IFERROR(INDEX($CV$68:$CZ$79, $CE36, BG$23), "-"),
IF($CF36=2,
IF(BG$23=5, $Q36, IF(BG$23=4, $R36, 0)), IF(BG$23=5, $Q36, 0)
))</f>
        <v>0</v>
      </c>
      <c r="BH36" s="297" cm="1">
        <f t="array" ref="BH36">IF($CF36=3,
IFERROR(INDEX($CV$68:$CZ$79, $CE36, BH$23), "-"),
IF($CF36=2,
IF(BH$23=5, $Q36, IF(BH$23=4, $R36, 0)), IF(BH$23=5, $Q36, 0)
))</f>
        <v>0</v>
      </c>
      <c r="BI36" s="297" cm="1">
        <f t="array" ref="BI36">IF($CF36=3,
IFERROR(INDEX($CV$68:$CZ$79, $CE36, BI$23), "-"),
IF($CF36=2,
IF(BI$23=5, $Q36, IF(BI$23=4, $R36, 0)), IF(BI$23=5, $Q36, 0)
))</f>
        <v>0</v>
      </c>
      <c r="BJ36" s="297" cm="1">
        <f t="array" ref="BJ36">IF($CF36=3,
IFERROR(INDEX($CV$68:$CZ$79, $CE36, BJ$23), "-"),
IF($CF36=2,
IF(BJ$23=5, $Q36, IF(BJ$23=4, $R36, 0)), IF(BJ$23=5, $Q36, 0)
))</f>
        <v>0</v>
      </c>
      <c r="BK36" s="293" t="str" cm="1">
        <f t="array" ref="BK36">IFERROR(IF(OR($AN$20="EZ", ISNUMBER((BL36*BM36)/(3600*1000)/BN36)), (BL36*BM36)/(3600*1000)/BN36, BY36) * SUMPRODUCT($BO36:$BS36^2.5, $BT36:$BX36) / 1000, "-")</f>
        <v>-</v>
      </c>
      <c r="BL36" s="279" t="str">
        <f t="shared" si="37"/>
        <v>-</v>
      </c>
      <c r="BM36" s="279" t="str">
        <f t="shared" si="38"/>
        <v>-</v>
      </c>
      <c r="BN36" s="298">
        <f t="shared" si="39"/>
        <v>0</v>
      </c>
      <c r="BO36" s="296" t="str" cm="1">
        <f t="array" ref="BO36">IFERROR(INDEX($CV$63:$CZ$65, $CO36, BO$23), "-")</f>
        <v>-</v>
      </c>
      <c r="BP36" s="296" t="str" cm="1">
        <f t="array" ref="BP36">IFERROR(INDEX($CV$63:$CZ$65, $CO36, BP$23), "-")</f>
        <v>-</v>
      </c>
      <c r="BQ36" s="296" t="str" cm="1">
        <f t="array" ref="BQ36">IFERROR(INDEX($CV$63:$CZ$65, $CO36, BQ$23), "-")</f>
        <v>-</v>
      </c>
      <c r="BR36" s="296" t="str" cm="1">
        <f t="array" ref="BR36">IFERROR(INDEX($CV$63:$CZ$65, $CO36, BR$23), "-")</f>
        <v>-</v>
      </c>
      <c r="BS36" s="296" t="str" cm="1">
        <f t="array" ref="BS36">IFERROR(INDEX($CV$63:$CZ$65, $CO36, BS$23), "-")</f>
        <v>-</v>
      </c>
      <c r="BT36" s="297" cm="1">
        <f t="array" ref="BT36">IF($CO36=3,
IFERROR(INDEX($CV$68:$CZ$79, $CE36, BT$23), "-"),
IF($CO36=2,
IF(BT$23=5, $AC36, IF(BT$23=4, $AD36, 0)), IF(BT$23=5, $AC36, 0)
))</f>
        <v>0</v>
      </c>
      <c r="BU36" s="297" cm="1">
        <f t="array" ref="BU36">IF($CO36=3,
IFERROR(INDEX($CV$68:$CZ$79, $CE36, BU$23), "-"),
IF($CO36=2,
IF(BU$23=5, $AC36, IF(BU$23=4, $AD36, 0)), IF(BU$23=5, $AC36, 0)
))</f>
        <v>0</v>
      </c>
      <c r="BV36" s="297" cm="1">
        <f t="array" ref="BV36">IF($CO36=3,
IFERROR(INDEX($CV$68:$CZ$79, $CE36, BV$23), "-"),
IF($CO36=2,
IF(BV$23=5, $AC36, IF(BV$23=4, $AD36, 0)), IF(BV$23=5, $AC36, 0)
))</f>
        <v>0</v>
      </c>
      <c r="BW36" s="297" cm="1">
        <f t="array" ref="BW36">IF($CO36=3,
IFERROR(INDEX($CV$68:$CZ$79, $CE36, BW$23), "-"),
IF($CO36=2,
IF(BW$23=5, $AC36, IF(BW$23=4, $AD36, 0)), IF(BW$23=5, $AC36, 0)
))</f>
        <v>0</v>
      </c>
      <c r="BX36" s="297" cm="1">
        <f t="array" ref="BX36">IF($CO36=3,
IFERROR(INDEX($CV$68:$CZ$79, $CE36, BX$23), "-"),
IF($CO36=2,
IF(BX$23=5, $AC36, IF(BX$23=4, $AD36, 0)), IF(BX$23=5, $AC36, 0)
))</f>
        <v>0</v>
      </c>
      <c r="BY36" s="293" t="str">
        <f t="shared" si="40"/>
        <v>-</v>
      </c>
      <c r="BZ36" s="299">
        <f t="shared" si="22"/>
        <v>0</v>
      </c>
      <c r="CA36" s="294" t="str">
        <f t="shared" si="41"/>
        <v>-</v>
      </c>
      <c r="CB36" s="295" t="str">
        <f t="shared" si="23"/>
        <v>-</v>
      </c>
      <c r="CC36" s="295" t="str">
        <f t="shared" si="42"/>
        <v>-</v>
      </c>
      <c r="CD36" s="299">
        <f t="shared" si="24"/>
        <v>0</v>
      </c>
      <c r="CE36" s="300" t="str">
        <f t="shared" si="2"/>
        <v>-</v>
      </c>
      <c r="CF36" s="300" t="str">
        <f t="shared" si="3"/>
        <v>-</v>
      </c>
      <c r="CG36" s="300">
        <v>0</v>
      </c>
      <c r="CH36" s="300">
        <f t="shared" si="4"/>
        <v>0</v>
      </c>
      <c r="CI36" s="301">
        <f t="shared" si="5"/>
        <v>0</v>
      </c>
      <c r="CJ36" s="301">
        <f t="shared" si="25"/>
        <v>0</v>
      </c>
      <c r="CK36" s="302" t="str" cm="1">
        <f t="array" ref="CK36">IF($CJ36&gt;0, INDEX($CS$28:$DH$35, $CJ36, $CI36+CK$23), "-")</f>
        <v>-</v>
      </c>
      <c r="CL36" s="302" t="str" cm="1">
        <f t="array" ref="CL36">IF($CJ36&gt;0, INDEX($CS$28:$DH$35, $CJ36, $CI36+CL$23), "-")</f>
        <v>-</v>
      </c>
      <c r="CM36" s="302" t="str" cm="1">
        <f t="array" ref="CM36">IF($CJ36&gt;0, INDEX($CS$28:$DH$35, $CJ36, $CI36+CM$23), "-")</f>
        <v>-</v>
      </c>
      <c r="CN36" s="302" t="str" cm="1">
        <f t="array" ref="CN36">IF($CJ36&gt;0, INDEX($CS$28:$DH$35, $CJ36, $CI36+CN$23), "-")</f>
        <v>-</v>
      </c>
      <c r="CO36" s="300" t="str">
        <f t="shared" si="6"/>
        <v>-</v>
      </c>
      <c r="CP36" s="271"/>
      <c r="CQ36" s="272"/>
      <c r="CR36" s="273"/>
      <c r="CS36" s="273"/>
      <c r="CT36" s="273"/>
      <c r="CU36" s="273"/>
      <c r="CV36" s="273"/>
      <c r="CW36" s="273"/>
      <c r="CX36" s="273"/>
      <c r="CY36" s="273"/>
      <c r="CZ36" s="273"/>
      <c r="DA36" s="273"/>
      <c r="DB36" s="273"/>
      <c r="DC36" s="273"/>
      <c r="DD36" s="273"/>
      <c r="DE36" s="311"/>
      <c r="DF36" s="273"/>
      <c r="DG36" s="273"/>
      <c r="DH36" s="273"/>
      <c r="DI36" s="273"/>
      <c r="DJ36" s="271"/>
      <c r="DK36" s="271"/>
    </row>
    <row r="37" spans="1:115" s="45" customFormat="1" ht="12.75" customHeight="1" x14ac:dyDescent="0.25">
      <c r="A37" s="13" cm="1">
        <f t="array" ref="A37">IFERROR(INDEX(Operation, IFERROR(MATCH($N37,#REF!, 0), IFERROR(MATCH($N37,#REF!, 0), MATCH($N37,#REF!, 0))), 4), 0)</f>
        <v>0</v>
      </c>
      <c r="B37" s="10">
        <v>14</v>
      </c>
      <c r="C37" s="238"/>
      <c r="D37" s="238"/>
      <c r="E37" s="79"/>
      <c r="F37" s="80" t="str">
        <f>IF(ISBLANK(E37), "", VLOOKUP(E37, Z!$A$2:$C$4127, 3, FALSE))</f>
        <v/>
      </c>
      <c r="G37" s="238"/>
      <c r="H37" s="81"/>
      <c r="I37" s="255" t="b">
        <v>0</v>
      </c>
      <c r="J37" s="256"/>
      <c r="K37" s="82"/>
      <c r="L37" s="82"/>
      <c r="M37" s="83"/>
      <c r="N37" s="79"/>
      <c r="O37" s="84"/>
      <c r="P37" s="84"/>
      <c r="Q37" s="257"/>
      <c r="R37" s="257"/>
      <c r="S37" s="257"/>
      <c r="T37" s="85">
        <f t="shared" si="7"/>
        <v>0</v>
      </c>
      <c r="U37" s="238"/>
      <c r="V37" s="238"/>
      <c r="W37" s="238"/>
      <c r="X37" s="257"/>
      <c r="Y37" s="258"/>
      <c r="Z37" s="79"/>
      <c r="AA37" s="257"/>
      <c r="AB37" s="257"/>
      <c r="AC37" s="257"/>
      <c r="AD37" s="257"/>
      <c r="AE37" s="257"/>
      <c r="AF37" s="85">
        <f t="shared" si="8"/>
        <v>0</v>
      </c>
      <c r="AG37" s="259"/>
      <c r="AH37" s="238"/>
      <c r="AI37" s="79"/>
      <c r="AJ37" s="80" t="str">
        <f>IF(ISBLANK(AI37), "", VLOOKUP(AI37, Z!$A$2:$C$4127, 3, FALSE))</f>
        <v/>
      </c>
      <c r="AK37" s="260"/>
      <c r="AL37" s="127">
        <f t="shared" si="9"/>
        <v>0</v>
      </c>
      <c r="AM37" s="271"/>
      <c r="AN37" s="292">
        <f t="shared" si="29"/>
        <v>0</v>
      </c>
      <c r="AO37" s="279">
        <f t="shared" si="11"/>
        <v>1</v>
      </c>
      <c r="AP37" s="279">
        <v>0.75</v>
      </c>
      <c r="AQ37" s="293" t="str">
        <f t="shared" si="30"/>
        <v>-</v>
      </c>
      <c r="AR37" s="293" t="str">
        <f t="shared" si="31"/>
        <v>-</v>
      </c>
      <c r="AS37" s="293" t="str" cm="1">
        <f t="array" ref="AS37">IFERROR(IFERROR((AT37*AU37)/(3600*1000)/AZ37, BY37) * SUMPRODUCT($BA37:$BE37^2.5, $BF37:$BJ37) / 1000, "-")</f>
        <v>-</v>
      </c>
      <c r="AT37" s="279" t="str">
        <f t="shared" si="32"/>
        <v>-</v>
      </c>
      <c r="AU37" s="279" t="str">
        <f t="shared" si="33"/>
        <v>-</v>
      </c>
      <c r="AV37" s="294" t="str">
        <f t="shared" si="16"/>
        <v>-</v>
      </c>
      <c r="AW37" s="294" t="str" cm="1">
        <f t="array" ref="AW37">IF(CH37&gt;0, INDEX($CV$58:$CV$60, CH37), "-")</f>
        <v>-</v>
      </c>
      <c r="AX37" s="294" t="str">
        <f t="shared" si="34"/>
        <v>-</v>
      </c>
      <c r="AY37" s="295" t="str">
        <f t="shared" si="35"/>
        <v>-</v>
      </c>
      <c r="AZ37" s="294">
        <f t="shared" si="36"/>
        <v>0</v>
      </c>
      <c r="BA37" s="296" t="str" cm="1">
        <f t="array" ref="BA37">IFERROR(INDEX($CV$63:$CZ$65, $CF37, BA$23), "-")</f>
        <v>-</v>
      </c>
      <c r="BB37" s="296" t="str" cm="1">
        <f t="array" ref="BB37">IFERROR(INDEX($CV$63:$CZ$65, $CF37, BB$23), "-")</f>
        <v>-</v>
      </c>
      <c r="BC37" s="296" t="str" cm="1">
        <f t="array" ref="BC37">IFERROR(INDEX($CV$63:$CZ$65, $CF37, BC$23), "-")</f>
        <v>-</v>
      </c>
      <c r="BD37" s="296" t="str" cm="1">
        <f t="array" ref="BD37">IFERROR(INDEX($CV$63:$CZ$65, $CF37, BD$23), "-")</f>
        <v>-</v>
      </c>
      <c r="BE37" s="296" t="str" cm="1">
        <f t="array" ref="BE37">IFERROR(INDEX($CV$63:$CZ$65, $CF37, BE$23), "-")</f>
        <v>-</v>
      </c>
      <c r="BF37" s="297" cm="1">
        <f t="array" ref="BF37">IF($CF37=3,
IFERROR(INDEX($CV$68:$CZ$79, $CE37, BF$23), "-"),
IF($CF37=2,
IF(BF$23=5, $Q37, IF(BF$23=4, $R37, 0)), IF(BF$23=5, $Q37, 0)
))</f>
        <v>0</v>
      </c>
      <c r="BG37" s="297" cm="1">
        <f t="array" ref="BG37">IF($CF37=3,
IFERROR(INDEX($CV$68:$CZ$79, $CE37, BG$23), "-"),
IF($CF37=2,
IF(BG$23=5, $Q37, IF(BG$23=4, $R37, 0)), IF(BG$23=5, $Q37, 0)
))</f>
        <v>0</v>
      </c>
      <c r="BH37" s="297" cm="1">
        <f t="array" ref="BH37">IF($CF37=3,
IFERROR(INDEX($CV$68:$CZ$79, $CE37, BH$23), "-"),
IF($CF37=2,
IF(BH$23=5, $Q37, IF(BH$23=4, $R37, 0)), IF(BH$23=5, $Q37, 0)
))</f>
        <v>0</v>
      </c>
      <c r="BI37" s="297" cm="1">
        <f t="array" ref="BI37">IF($CF37=3,
IFERROR(INDEX($CV$68:$CZ$79, $CE37, BI$23), "-"),
IF($CF37=2,
IF(BI$23=5, $Q37, IF(BI$23=4, $R37, 0)), IF(BI$23=5, $Q37, 0)
))</f>
        <v>0</v>
      </c>
      <c r="BJ37" s="297" cm="1">
        <f t="array" ref="BJ37">IF($CF37=3,
IFERROR(INDEX($CV$68:$CZ$79, $CE37, BJ$23), "-"),
IF($CF37=2,
IF(BJ$23=5, $Q37, IF(BJ$23=4, $R37, 0)), IF(BJ$23=5, $Q37, 0)
))</f>
        <v>0</v>
      </c>
      <c r="BK37" s="293" t="str" cm="1">
        <f t="array" ref="BK37">IFERROR(IF(OR($AN$20="EZ", ISNUMBER((BL37*BM37)/(3600*1000)/BN37)), (BL37*BM37)/(3600*1000)/BN37, BY37) * SUMPRODUCT($BO37:$BS37^2.5, $BT37:$BX37) / 1000, "-")</f>
        <v>-</v>
      </c>
      <c r="BL37" s="279" t="str">
        <f t="shared" si="37"/>
        <v>-</v>
      </c>
      <c r="BM37" s="279" t="str">
        <f t="shared" si="38"/>
        <v>-</v>
      </c>
      <c r="BN37" s="298">
        <f t="shared" si="39"/>
        <v>0</v>
      </c>
      <c r="BO37" s="296" t="str" cm="1">
        <f t="array" ref="BO37">IFERROR(INDEX($CV$63:$CZ$65, $CO37, BO$23), "-")</f>
        <v>-</v>
      </c>
      <c r="BP37" s="296" t="str" cm="1">
        <f t="array" ref="BP37">IFERROR(INDEX($CV$63:$CZ$65, $CO37, BP$23), "-")</f>
        <v>-</v>
      </c>
      <c r="BQ37" s="296" t="str" cm="1">
        <f t="array" ref="BQ37">IFERROR(INDEX($CV$63:$CZ$65, $CO37, BQ$23), "-")</f>
        <v>-</v>
      </c>
      <c r="BR37" s="296" t="str" cm="1">
        <f t="array" ref="BR37">IFERROR(INDEX($CV$63:$CZ$65, $CO37, BR$23), "-")</f>
        <v>-</v>
      </c>
      <c r="BS37" s="296" t="str" cm="1">
        <f t="array" ref="BS37">IFERROR(INDEX($CV$63:$CZ$65, $CO37, BS$23), "-")</f>
        <v>-</v>
      </c>
      <c r="BT37" s="297" cm="1">
        <f t="array" ref="BT37">IF($CO37=3,
IFERROR(INDEX($CV$68:$CZ$79, $CE37, BT$23), "-"),
IF($CO37=2,
IF(BT$23=5, $AC37, IF(BT$23=4, $AD37, 0)), IF(BT$23=5, $AC37, 0)
))</f>
        <v>0</v>
      </c>
      <c r="BU37" s="297" cm="1">
        <f t="array" ref="BU37">IF($CO37=3,
IFERROR(INDEX($CV$68:$CZ$79, $CE37, BU$23), "-"),
IF($CO37=2,
IF(BU$23=5, $AC37, IF(BU$23=4, $AD37, 0)), IF(BU$23=5, $AC37, 0)
))</f>
        <v>0</v>
      </c>
      <c r="BV37" s="297" cm="1">
        <f t="array" ref="BV37">IF($CO37=3,
IFERROR(INDEX($CV$68:$CZ$79, $CE37, BV$23), "-"),
IF($CO37=2,
IF(BV$23=5, $AC37, IF(BV$23=4, $AD37, 0)), IF(BV$23=5, $AC37, 0)
))</f>
        <v>0</v>
      </c>
      <c r="BW37" s="297" cm="1">
        <f t="array" ref="BW37">IF($CO37=3,
IFERROR(INDEX($CV$68:$CZ$79, $CE37, BW$23), "-"),
IF($CO37=2,
IF(BW$23=5, $AC37, IF(BW$23=4, $AD37, 0)), IF(BW$23=5, $AC37, 0)
))</f>
        <v>0</v>
      </c>
      <c r="BX37" s="297" cm="1">
        <f t="array" ref="BX37">IF($CO37=3,
IFERROR(INDEX($CV$68:$CZ$79, $CE37, BX$23), "-"),
IF($CO37=2,
IF(BX$23=5, $AC37, IF(BX$23=4, $AD37, 0)), IF(BX$23=5, $AC37, 0)
))</f>
        <v>0</v>
      </c>
      <c r="BY37" s="293" t="str">
        <f t="shared" si="40"/>
        <v>-</v>
      </c>
      <c r="BZ37" s="299">
        <f t="shared" si="22"/>
        <v>0</v>
      </c>
      <c r="CA37" s="294" t="str">
        <f t="shared" si="41"/>
        <v>-</v>
      </c>
      <c r="CB37" s="295" t="str">
        <f t="shared" si="23"/>
        <v>-</v>
      </c>
      <c r="CC37" s="295" t="str">
        <f t="shared" si="42"/>
        <v>-</v>
      </c>
      <c r="CD37" s="299">
        <f t="shared" si="24"/>
        <v>0</v>
      </c>
      <c r="CE37" s="300" t="str">
        <f t="shared" si="2"/>
        <v>-</v>
      </c>
      <c r="CF37" s="300" t="str">
        <f t="shared" si="3"/>
        <v>-</v>
      </c>
      <c r="CG37" s="300">
        <v>0</v>
      </c>
      <c r="CH37" s="300">
        <f t="shared" si="4"/>
        <v>0</v>
      </c>
      <c r="CI37" s="301">
        <f t="shared" si="5"/>
        <v>0</v>
      </c>
      <c r="CJ37" s="301">
        <f t="shared" si="25"/>
        <v>0</v>
      </c>
      <c r="CK37" s="302" t="str" cm="1">
        <f t="array" ref="CK37">IF($CJ37&gt;0, INDEX($CS$28:$DH$35, $CJ37, $CI37+CK$23), "-")</f>
        <v>-</v>
      </c>
      <c r="CL37" s="302" t="str" cm="1">
        <f t="array" ref="CL37">IF($CJ37&gt;0, INDEX($CS$28:$DH$35, $CJ37, $CI37+CL$23), "-")</f>
        <v>-</v>
      </c>
      <c r="CM37" s="302" t="str" cm="1">
        <f t="array" ref="CM37">IF($CJ37&gt;0, INDEX($CS$28:$DH$35, $CJ37, $CI37+CM$23), "-")</f>
        <v>-</v>
      </c>
      <c r="CN37" s="302" t="str" cm="1">
        <f t="array" ref="CN37">IF($CJ37&gt;0, INDEX($CS$28:$DH$35, $CJ37, $CI37+CN$23), "-")</f>
        <v>-</v>
      </c>
      <c r="CO37" s="300" t="str">
        <f t="shared" si="6"/>
        <v>-</v>
      </c>
      <c r="CP37" s="271"/>
      <c r="CQ37" s="272"/>
      <c r="CR37" s="271"/>
      <c r="CS37" s="271"/>
      <c r="CT37" s="271"/>
      <c r="CU37" s="271"/>
      <c r="CV37" s="271"/>
      <c r="CW37" s="271"/>
      <c r="CX37" s="271"/>
      <c r="CY37" s="271"/>
      <c r="CZ37" s="271"/>
      <c r="DA37" s="271"/>
      <c r="DB37" s="271"/>
      <c r="DC37" s="271"/>
      <c r="DD37" s="271"/>
      <c r="DE37" s="271"/>
      <c r="DF37" s="271"/>
      <c r="DG37" s="271"/>
      <c r="DH37" s="271"/>
      <c r="DI37" s="271"/>
      <c r="DJ37" s="271"/>
      <c r="DK37" s="271"/>
    </row>
    <row r="38" spans="1:115" s="45" customFormat="1" ht="12.75" customHeight="1" x14ac:dyDescent="0.25">
      <c r="A38" s="13" cm="1">
        <f t="array" ref="A38">IFERROR(INDEX(Operation, IFERROR(MATCH($N38,#REF!, 0), IFERROR(MATCH($N38,#REF!, 0), MATCH($N38,#REF!, 0))), 4), 0)</f>
        <v>0</v>
      </c>
      <c r="B38" s="10">
        <v>15</v>
      </c>
      <c r="C38" s="238"/>
      <c r="D38" s="238"/>
      <c r="E38" s="79"/>
      <c r="F38" s="80" t="str">
        <f>IF(ISBLANK(E38), "", VLOOKUP(E38, Z!$A$2:$C$4127, 3, FALSE))</f>
        <v/>
      </c>
      <c r="G38" s="238"/>
      <c r="H38" s="81"/>
      <c r="I38" s="255" t="b">
        <v>0</v>
      </c>
      <c r="J38" s="256"/>
      <c r="K38" s="82"/>
      <c r="L38" s="82"/>
      <c r="M38" s="83"/>
      <c r="N38" s="79"/>
      <c r="O38" s="84"/>
      <c r="P38" s="84"/>
      <c r="Q38" s="257"/>
      <c r="R38" s="257"/>
      <c r="S38" s="257"/>
      <c r="T38" s="85">
        <f t="shared" si="7"/>
        <v>0</v>
      </c>
      <c r="U38" s="238"/>
      <c r="V38" s="238"/>
      <c r="W38" s="238"/>
      <c r="X38" s="257"/>
      <c r="Y38" s="258"/>
      <c r="Z38" s="79"/>
      <c r="AA38" s="257"/>
      <c r="AB38" s="257"/>
      <c r="AC38" s="257"/>
      <c r="AD38" s="257"/>
      <c r="AE38" s="257"/>
      <c r="AF38" s="85">
        <f t="shared" si="8"/>
        <v>0</v>
      </c>
      <c r="AG38" s="259"/>
      <c r="AH38" s="238"/>
      <c r="AI38" s="79"/>
      <c r="AJ38" s="80" t="str">
        <f>IF(ISBLANK(AI38), "", VLOOKUP(AI38, Z!$A$2:$C$4127, 3, FALSE))</f>
        <v/>
      </c>
      <c r="AK38" s="260"/>
      <c r="AL38" s="127">
        <f t="shared" si="9"/>
        <v>0</v>
      </c>
      <c r="AM38" s="271"/>
      <c r="AN38" s="292">
        <f t="shared" si="29"/>
        <v>0</v>
      </c>
      <c r="AO38" s="279">
        <f t="shared" si="11"/>
        <v>1</v>
      </c>
      <c r="AP38" s="279">
        <v>0.75</v>
      </c>
      <c r="AQ38" s="293" t="str">
        <f t="shared" si="30"/>
        <v>-</v>
      </c>
      <c r="AR38" s="293" t="str">
        <f t="shared" si="31"/>
        <v>-</v>
      </c>
      <c r="AS38" s="293" t="str" cm="1">
        <f t="array" ref="AS38">IFERROR(IFERROR((AT38*AU38)/(3600*1000)/AZ38, BY38) * SUMPRODUCT($BA38:$BE38^2.5, $BF38:$BJ38) / 1000, "-")</f>
        <v>-</v>
      </c>
      <c r="AT38" s="279" t="str">
        <f t="shared" si="32"/>
        <v>-</v>
      </c>
      <c r="AU38" s="279" t="str">
        <f t="shared" si="33"/>
        <v>-</v>
      </c>
      <c r="AV38" s="294" t="str">
        <f t="shared" si="16"/>
        <v>-</v>
      </c>
      <c r="AW38" s="294" t="str" cm="1">
        <f t="array" ref="AW38">IF(CH38&gt;0, INDEX($CV$58:$CV$60, CH38), "-")</f>
        <v>-</v>
      </c>
      <c r="AX38" s="294" t="str">
        <f t="shared" si="34"/>
        <v>-</v>
      </c>
      <c r="AY38" s="295" t="str">
        <f t="shared" si="35"/>
        <v>-</v>
      </c>
      <c r="AZ38" s="294">
        <f t="shared" si="36"/>
        <v>0</v>
      </c>
      <c r="BA38" s="296" t="str" cm="1">
        <f t="array" ref="BA38">IFERROR(INDEX($CV$63:$CZ$65, $CF38, BA$23), "-")</f>
        <v>-</v>
      </c>
      <c r="BB38" s="296" t="str" cm="1">
        <f t="array" ref="BB38">IFERROR(INDEX($CV$63:$CZ$65, $CF38, BB$23), "-")</f>
        <v>-</v>
      </c>
      <c r="BC38" s="296" t="str" cm="1">
        <f t="array" ref="BC38">IFERROR(INDEX($CV$63:$CZ$65, $CF38, BC$23), "-")</f>
        <v>-</v>
      </c>
      <c r="BD38" s="296" t="str" cm="1">
        <f t="array" ref="BD38">IFERROR(INDEX($CV$63:$CZ$65, $CF38, BD$23), "-")</f>
        <v>-</v>
      </c>
      <c r="BE38" s="296" t="str" cm="1">
        <f t="array" ref="BE38">IFERROR(INDEX($CV$63:$CZ$65, $CF38, BE$23), "-")</f>
        <v>-</v>
      </c>
      <c r="BF38" s="297" cm="1">
        <f t="array" ref="BF38">IF($CF38=3,
IFERROR(INDEX($CV$68:$CZ$79, $CE38, BF$23), "-"),
IF($CF38=2,
IF(BF$23=5, $Q38, IF(BF$23=4, $R38, 0)), IF(BF$23=5, $Q38, 0)
))</f>
        <v>0</v>
      </c>
      <c r="BG38" s="297" cm="1">
        <f t="array" ref="BG38">IF($CF38=3,
IFERROR(INDEX($CV$68:$CZ$79, $CE38, BG$23), "-"),
IF($CF38=2,
IF(BG$23=5, $Q38, IF(BG$23=4, $R38, 0)), IF(BG$23=5, $Q38, 0)
))</f>
        <v>0</v>
      </c>
      <c r="BH38" s="297" cm="1">
        <f t="array" ref="BH38">IF($CF38=3,
IFERROR(INDEX($CV$68:$CZ$79, $CE38, BH$23), "-"),
IF($CF38=2,
IF(BH$23=5, $Q38, IF(BH$23=4, $R38, 0)), IF(BH$23=5, $Q38, 0)
))</f>
        <v>0</v>
      </c>
      <c r="BI38" s="297" cm="1">
        <f t="array" ref="BI38">IF($CF38=3,
IFERROR(INDEX($CV$68:$CZ$79, $CE38, BI$23), "-"),
IF($CF38=2,
IF(BI$23=5, $Q38, IF(BI$23=4, $R38, 0)), IF(BI$23=5, $Q38, 0)
))</f>
        <v>0</v>
      </c>
      <c r="BJ38" s="297" cm="1">
        <f t="array" ref="BJ38">IF($CF38=3,
IFERROR(INDEX($CV$68:$CZ$79, $CE38, BJ$23), "-"),
IF($CF38=2,
IF(BJ$23=5, $Q38, IF(BJ$23=4, $R38, 0)), IF(BJ$23=5, $Q38, 0)
))</f>
        <v>0</v>
      </c>
      <c r="BK38" s="293" t="str" cm="1">
        <f t="array" ref="BK38">IFERROR(IF(OR($AN$20="EZ", ISNUMBER((BL38*BM38)/(3600*1000)/BN38)), (BL38*BM38)/(3600*1000)/BN38, BY38) * SUMPRODUCT($BO38:$BS38^2.5, $BT38:$BX38) / 1000, "-")</f>
        <v>-</v>
      </c>
      <c r="BL38" s="279" t="str">
        <f t="shared" si="37"/>
        <v>-</v>
      </c>
      <c r="BM38" s="279" t="str">
        <f t="shared" si="38"/>
        <v>-</v>
      </c>
      <c r="BN38" s="298">
        <f t="shared" si="39"/>
        <v>0</v>
      </c>
      <c r="BO38" s="296" t="str" cm="1">
        <f t="array" ref="BO38">IFERROR(INDEX($CV$63:$CZ$65, $CO38, BO$23), "-")</f>
        <v>-</v>
      </c>
      <c r="BP38" s="296" t="str" cm="1">
        <f t="array" ref="BP38">IFERROR(INDEX($CV$63:$CZ$65, $CO38, BP$23), "-")</f>
        <v>-</v>
      </c>
      <c r="BQ38" s="296" t="str" cm="1">
        <f t="array" ref="BQ38">IFERROR(INDEX($CV$63:$CZ$65, $CO38, BQ$23), "-")</f>
        <v>-</v>
      </c>
      <c r="BR38" s="296" t="str" cm="1">
        <f t="array" ref="BR38">IFERROR(INDEX($CV$63:$CZ$65, $CO38, BR$23), "-")</f>
        <v>-</v>
      </c>
      <c r="BS38" s="296" t="str" cm="1">
        <f t="array" ref="BS38">IFERROR(INDEX($CV$63:$CZ$65, $CO38, BS$23), "-")</f>
        <v>-</v>
      </c>
      <c r="BT38" s="297" cm="1">
        <f t="array" ref="BT38">IF($CO38=3,
IFERROR(INDEX($CV$68:$CZ$79, $CE38, BT$23), "-"),
IF($CO38=2,
IF(BT$23=5, $AC38, IF(BT$23=4, $AD38, 0)), IF(BT$23=5, $AC38, 0)
))</f>
        <v>0</v>
      </c>
      <c r="BU38" s="297" cm="1">
        <f t="array" ref="BU38">IF($CO38=3,
IFERROR(INDEX($CV$68:$CZ$79, $CE38, BU$23), "-"),
IF($CO38=2,
IF(BU$23=5, $AC38, IF(BU$23=4, $AD38, 0)), IF(BU$23=5, $AC38, 0)
))</f>
        <v>0</v>
      </c>
      <c r="BV38" s="297" cm="1">
        <f t="array" ref="BV38">IF($CO38=3,
IFERROR(INDEX($CV$68:$CZ$79, $CE38, BV$23), "-"),
IF($CO38=2,
IF(BV$23=5, $AC38, IF(BV$23=4, $AD38, 0)), IF(BV$23=5, $AC38, 0)
))</f>
        <v>0</v>
      </c>
      <c r="BW38" s="297" cm="1">
        <f t="array" ref="BW38">IF($CO38=3,
IFERROR(INDEX($CV$68:$CZ$79, $CE38, BW$23), "-"),
IF($CO38=2,
IF(BW$23=5, $AC38, IF(BW$23=4, $AD38, 0)), IF(BW$23=5, $AC38, 0)
))</f>
        <v>0</v>
      </c>
      <c r="BX38" s="297" cm="1">
        <f t="array" ref="BX38">IF($CO38=3,
IFERROR(INDEX($CV$68:$CZ$79, $CE38, BX$23), "-"),
IF($CO38=2,
IF(BX$23=5, $AC38, IF(BX$23=4, $AD38, 0)), IF(BX$23=5, $AC38, 0)
))</f>
        <v>0</v>
      </c>
      <c r="BY38" s="293" t="str">
        <f t="shared" si="40"/>
        <v>-</v>
      </c>
      <c r="BZ38" s="299">
        <f t="shared" si="22"/>
        <v>0</v>
      </c>
      <c r="CA38" s="294" t="str">
        <f t="shared" si="41"/>
        <v>-</v>
      </c>
      <c r="CB38" s="295" t="str">
        <f t="shared" si="23"/>
        <v>-</v>
      </c>
      <c r="CC38" s="295" t="str">
        <f t="shared" si="42"/>
        <v>-</v>
      </c>
      <c r="CD38" s="299">
        <f t="shared" si="24"/>
        <v>0</v>
      </c>
      <c r="CE38" s="300" t="str">
        <f t="shared" si="2"/>
        <v>-</v>
      </c>
      <c r="CF38" s="300" t="str">
        <f t="shared" si="3"/>
        <v>-</v>
      </c>
      <c r="CG38" s="300">
        <v>0</v>
      </c>
      <c r="CH38" s="300">
        <f t="shared" si="4"/>
        <v>0</v>
      </c>
      <c r="CI38" s="301">
        <f t="shared" si="5"/>
        <v>0</v>
      </c>
      <c r="CJ38" s="301">
        <f t="shared" si="25"/>
        <v>0</v>
      </c>
      <c r="CK38" s="302" t="str" cm="1">
        <f t="array" ref="CK38">IF($CJ38&gt;0, INDEX($CS$28:$DH$35, $CJ38, $CI38+CK$23), "-")</f>
        <v>-</v>
      </c>
      <c r="CL38" s="302" t="str" cm="1">
        <f t="array" ref="CL38">IF($CJ38&gt;0, INDEX($CS$28:$DH$35, $CJ38, $CI38+CL$23), "-")</f>
        <v>-</v>
      </c>
      <c r="CM38" s="302" t="str" cm="1">
        <f t="array" ref="CM38">IF($CJ38&gt;0, INDEX($CS$28:$DH$35, $CJ38, $CI38+CM$23), "-")</f>
        <v>-</v>
      </c>
      <c r="CN38" s="302" t="str" cm="1">
        <f t="array" ref="CN38">IF($CJ38&gt;0, INDEX($CS$28:$DH$35, $CJ38, $CI38+CN$23), "-")</f>
        <v>-</v>
      </c>
      <c r="CO38" s="300" t="str">
        <f t="shared" si="6"/>
        <v>-</v>
      </c>
      <c r="CP38" s="271"/>
      <c r="CQ38" s="308">
        <v>1</v>
      </c>
      <c r="CR38" s="271"/>
      <c r="CS38" s="312" t="s">
        <v>4506</v>
      </c>
      <c r="CT38" s="313"/>
      <c r="CU38" s="314"/>
      <c r="CV38" s="315" t="s">
        <v>4584</v>
      </c>
      <c r="CW38" s="273"/>
      <c r="CX38" s="273"/>
      <c r="CY38" s="273"/>
      <c r="CZ38" s="273"/>
      <c r="DA38" s="273"/>
      <c r="DB38" s="273"/>
      <c r="DC38" s="273"/>
      <c r="DD38" s="273"/>
      <c r="DE38" s="273"/>
      <c r="DF38" s="273"/>
      <c r="DG38" s="273"/>
      <c r="DH38" s="273"/>
      <c r="DI38" s="273"/>
      <c r="DJ38" s="271"/>
      <c r="DK38" s="271"/>
    </row>
    <row r="39" spans="1:115" s="45" customFormat="1" ht="12.75" customHeight="1" x14ac:dyDescent="0.25">
      <c r="A39" s="13" cm="1">
        <f t="array" ref="A39">IFERROR(INDEX(Operation, IFERROR(MATCH($N39,#REF!, 0), IFERROR(MATCH($N39,#REF!, 0), MATCH($N39,#REF!, 0))), 4), 0)</f>
        <v>0</v>
      </c>
      <c r="B39" s="10">
        <v>16</v>
      </c>
      <c r="C39" s="238"/>
      <c r="D39" s="238"/>
      <c r="E39" s="79"/>
      <c r="F39" s="80" t="str">
        <f>IF(ISBLANK(E39), "", VLOOKUP(E39, Z!$A$2:$C$4127, 3, FALSE))</f>
        <v/>
      </c>
      <c r="G39" s="238"/>
      <c r="H39" s="81"/>
      <c r="I39" s="255" t="b">
        <v>0</v>
      </c>
      <c r="J39" s="256"/>
      <c r="K39" s="82"/>
      <c r="L39" s="82"/>
      <c r="M39" s="83"/>
      <c r="N39" s="79"/>
      <c r="O39" s="84"/>
      <c r="P39" s="84"/>
      <c r="Q39" s="257"/>
      <c r="R39" s="257"/>
      <c r="S39" s="257"/>
      <c r="T39" s="85">
        <f t="shared" si="7"/>
        <v>0</v>
      </c>
      <c r="U39" s="238"/>
      <c r="V39" s="238"/>
      <c r="W39" s="238"/>
      <c r="X39" s="257"/>
      <c r="Y39" s="258"/>
      <c r="Z39" s="79"/>
      <c r="AA39" s="257"/>
      <c r="AB39" s="257"/>
      <c r="AC39" s="257"/>
      <c r="AD39" s="257"/>
      <c r="AE39" s="257"/>
      <c r="AF39" s="85">
        <f t="shared" si="8"/>
        <v>0</v>
      </c>
      <c r="AG39" s="259"/>
      <c r="AH39" s="238"/>
      <c r="AI39" s="79"/>
      <c r="AJ39" s="80" t="str">
        <f>IF(ISBLANK(AI39), "", VLOOKUP(AI39, Z!$A$2:$C$4127, 3, FALSE))</f>
        <v/>
      </c>
      <c r="AK39" s="260"/>
      <c r="AL39" s="127">
        <f t="shared" si="9"/>
        <v>0</v>
      </c>
      <c r="AM39" s="271"/>
      <c r="AN39" s="292">
        <f t="shared" si="29"/>
        <v>0</v>
      </c>
      <c r="AO39" s="279">
        <f t="shared" si="11"/>
        <v>1</v>
      </c>
      <c r="AP39" s="279">
        <v>0.75</v>
      </c>
      <c r="AQ39" s="293" t="str">
        <f t="shared" si="30"/>
        <v>-</v>
      </c>
      <c r="AR39" s="293" t="str">
        <f t="shared" si="31"/>
        <v>-</v>
      </c>
      <c r="AS39" s="293" t="str" cm="1">
        <f t="array" ref="AS39">IFERROR(IFERROR((AT39*AU39)/(3600*1000)/AZ39, BY39) * SUMPRODUCT($BA39:$BE39^2.5, $BF39:$BJ39) / 1000, "-")</f>
        <v>-</v>
      </c>
      <c r="AT39" s="279" t="str">
        <f t="shared" si="32"/>
        <v>-</v>
      </c>
      <c r="AU39" s="279" t="str">
        <f t="shared" si="33"/>
        <v>-</v>
      </c>
      <c r="AV39" s="294" t="str">
        <f t="shared" si="16"/>
        <v>-</v>
      </c>
      <c r="AW39" s="294" t="str" cm="1">
        <f t="array" ref="AW39">IF(CH39&gt;0, INDEX($CV$58:$CV$60, CH39), "-")</f>
        <v>-</v>
      </c>
      <c r="AX39" s="294" t="str">
        <f t="shared" si="34"/>
        <v>-</v>
      </c>
      <c r="AY39" s="295" t="str">
        <f t="shared" si="35"/>
        <v>-</v>
      </c>
      <c r="AZ39" s="294">
        <f t="shared" si="36"/>
        <v>0</v>
      </c>
      <c r="BA39" s="296" t="str" cm="1">
        <f t="array" ref="BA39">IFERROR(INDEX($CV$63:$CZ$65, $CF39, BA$23), "-")</f>
        <v>-</v>
      </c>
      <c r="BB39" s="296" t="str" cm="1">
        <f t="array" ref="BB39">IFERROR(INDEX($CV$63:$CZ$65, $CF39, BB$23), "-")</f>
        <v>-</v>
      </c>
      <c r="BC39" s="296" t="str" cm="1">
        <f t="array" ref="BC39">IFERROR(INDEX($CV$63:$CZ$65, $CF39, BC$23), "-")</f>
        <v>-</v>
      </c>
      <c r="BD39" s="296" t="str" cm="1">
        <f t="array" ref="BD39">IFERROR(INDEX($CV$63:$CZ$65, $CF39, BD$23), "-")</f>
        <v>-</v>
      </c>
      <c r="BE39" s="296" t="str" cm="1">
        <f t="array" ref="BE39">IFERROR(INDEX($CV$63:$CZ$65, $CF39, BE$23), "-")</f>
        <v>-</v>
      </c>
      <c r="BF39" s="297" cm="1">
        <f t="array" ref="BF39">IF($CF39=3,
IFERROR(INDEX($CV$68:$CZ$79, $CE39, BF$23), "-"),
IF($CF39=2,
IF(BF$23=5, $Q39, IF(BF$23=4, $R39, 0)), IF(BF$23=5, $Q39, 0)
))</f>
        <v>0</v>
      </c>
      <c r="BG39" s="297" cm="1">
        <f t="array" ref="BG39">IF($CF39=3,
IFERROR(INDEX($CV$68:$CZ$79, $CE39, BG$23), "-"),
IF($CF39=2,
IF(BG$23=5, $Q39, IF(BG$23=4, $R39, 0)), IF(BG$23=5, $Q39, 0)
))</f>
        <v>0</v>
      </c>
      <c r="BH39" s="297" cm="1">
        <f t="array" ref="BH39">IF($CF39=3,
IFERROR(INDEX($CV$68:$CZ$79, $CE39, BH$23), "-"),
IF($CF39=2,
IF(BH$23=5, $Q39, IF(BH$23=4, $R39, 0)), IF(BH$23=5, $Q39, 0)
))</f>
        <v>0</v>
      </c>
      <c r="BI39" s="297" cm="1">
        <f t="array" ref="BI39">IF($CF39=3,
IFERROR(INDEX($CV$68:$CZ$79, $CE39, BI$23), "-"),
IF($CF39=2,
IF(BI$23=5, $Q39, IF(BI$23=4, $R39, 0)), IF(BI$23=5, $Q39, 0)
))</f>
        <v>0</v>
      </c>
      <c r="BJ39" s="297" cm="1">
        <f t="array" ref="BJ39">IF($CF39=3,
IFERROR(INDEX($CV$68:$CZ$79, $CE39, BJ$23), "-"),
IF($CF39=2,
IF(BJ$23=5, $Q39, IF(BJ$23=4, $R39, 0)), IF(BJ$23=5, $Q39, 0)
))</f>
        <v>0</v>
      </c>
      <c r="BK39" s="293" t="str" cm="1">
        <f t="array" ref="BK39">IFERROR(IF(OR($AN$20="EZ", ISNUMBER((BL39*BM39)/(3600*1000)/BN39)), (BL39*BM39)/(3600*1000)/BN39, BY39) * SUMPRODUCT($BO39:$BS39^2.5, $BT39:$BX39) / 1000, "-")</f>
        <v>-</v>
      </c>
      <c r="BL39" s="279" t="str">
        <f t="shared" si="37"/>
        <v>-</v>
      </c>
      <c r="BM39" s="279" t="str">
        <f t="shared" si="38"/>
        <v>-</v>
      </c>
      <c r="BN39" s="298">
        <f t="shared" si="39"/>
        <v>0</v>
      </c>
      <c r="BO39" s="296" t="str" cm="1">
        <f t="array" ref="BO39">IFERROR(INDEX($CV$63:$CZ$65, $CO39, BO$23), "-")</f>
        <v>-</v>
      </c>
      <c r="BP39" s="296" t="str" cm="1">
        <f t="array" ref="BP39">IFERROR(INDEX($CV$63:$CZ$65, $CO39, BP$23), "-")</f>
        <v>-</v>
      </c>
      <c r="BQ39" s="296" t="str" cm="1">
        <f t="array" ref="BQ39">IFERROR(INDEX($CV$63:$CZ$65, $CO39, BQ$23), "-")</f>
        <v>-</v>
      </c>
      <c r="BR39" s="296" t="str" cm="1">
        <f t="array" ref="BR39">IFERROR(INDEX($CV$63:$CZ$65, $CO39, BR$23), "-")</f>
        <v>-</v>
      </c>
      <c r="BS39" s="296" t="str" cm="1">
        <f t="array" ref="BS39">IFERROR(INDEX($CV$63:$CZ$65, $CO39, BS$23), "-")</f>
        <v>-</v>
      </c>
      <c r="BT39" s="297" cm="1">
        <f t="array" ref="BT39">IF($CO39=3,
IFERROR(INDEX($CV$68:$CZ$79, $CE39, BT$23), "-"),
IF($CO39=2,
IF(BT$23=5, $AC39, IF(BT$23=4, $AD39, 0)), IF(BT$23=5, $AC39, 0)
))</f>
        <v>0</v>
      </c>
      <c r="BU39" s="297" cm="1">
        <f t="array" ref="BU39">IF($CO39=3,
IFERROR(INDEX($CV$68:$CZ$79, $CE39, BU$23), "-"),
IF($CO39=2,
IF(BU$23=5, $AC39, IF(BU$23=4, $AD39, 0)), IF(BU$23=5, $AC39, 0)
))</f>
        <v>0</v>
      </c>
      <c r="BV39" s="297" cm="1">
        <f t="array" ref="BV39">IF($CO39=3,
IFERROR(INDEX($CV$68:$CZ$79, $CE39, BV$23), "-"),
IF($CO39=2,
IF(BV$23=5, $AC39, IF(BV$23=4, $AD39, 0)), IF(BV$23=5, $AC39, 0)
))</f>
        <v>0</v>
      </c>
      <c r="BW39" s="297" cm="1">
        <f t="array" ref="BW39">IF($CO39=3,
IFERROR(INDEX($CV$68:$CZ$79, $CE39, BW$23), "-"),
IF($CO39=2,
IF(BW$23=5, $AC39, IF(BW$23=4, $AD39, 0)), IF(BW$23=5, $AC39, 0)
))</f>
        <v>0</v>
      </c>
      <c r="BX39" s="297" cm="1">
        <f t="array" ref="BX39">IF($CO39=3,
IFERROR(INDEX($CV$68:$CZ$79, $CE39, BX$23), "-"),
IF($CO39=2,
IF(BX$23=5, $AC39, IF(BX$23=4, $AD39, 0)), IF(BX$23=5, $AC39, 0)
))</f>
        <v>0</v>
      </c>
      <c r="BY39" s="293" t="str">
        <f t="shared" si="40"/>
        <v>-</v>
      </c>
      <c r="BZ39" s="299">
        <f t="shared" si="22"/>
        <v>0</v>
      </c>
      <c r="CA39" s="294" t="str">
        <f t="shared" si="41"/>
        <v>-</v>
      </c>
      <c r="CB39" s="295" t="str">
        <f t="shared" si="23"/>
        <v>-</v>
      </c>
      <c r="CC39" s="295" t="str">
        <f t="shared" si="42"/>
        <v>-</v>
      </c>
      <c r="CD39" s="299">
        <f t="shared" si="24"/>
        <v>0</v>
      </c>
      <c r="CE39" s="300" t="str">
        <f t="shared" si="2"/>
        <v>-</v>
      </c>
      <c r="CF39" s="300" t="str">
        <f t="shared" si="3"/>
        <v>-</v>
      </c>
      <c r="CG39" s="300">
        <v>0</v>
      </c>
      <c r="CH39" s="300">
        <f t="shared" si="4"/>
        <v>0</v>
      </c>
      <c r="CI39" s="301">
        <f t="shared" si="5"/>
        <v>0</v>
      </c>
      <c r="CJ39" s="301">
        <f t="shared" si="25"/>
        <v>0</v>
      </c>
      <c r="CK39" s="302" t="str" cm="1">
        <f t="array" ref="CK39">IF($CJ39&gt;0, INDEX($CS$28:$DH$35, $CJ39, $CI39+CK$23), "-")</f>
        <v>-</v>
      </c>
      <c r="CL39" s="302" t="str" cm="1">
        <f t="array" ref="CL39">IF($CJ39&gt;0, INDEX($CS$28:$DH$35, $CJ39, $CI39+CL$23), "-")</f>
        <v>-</v>
      </c>
      <c r="CM39" s="302" t="str" cm="1">
        <f t="array" ref="CM39">IF($CJ39&gt;0, INDEX($CS$28:$DH$35, $CJ39, $CI39+CM$23), "-")</f>
        <v>-</v>
      </c>
      <c r="CN39" s="302" t="str" cm="1">
        <f t="array" ref="CN39">IF($CJ39&gt;0, INDEX($CS$28:$DH$35, $CJ39, $CI39+CN$23), "-")</f>
        <v>-</v>
      </c>
      <c r="CO39" s="300" t="str">
        <f t="shared" si="6"/>
        <v>-</v>
      </c>
      <c r="CP39" s="271"/>
      <c r="CQ39" s="308">
        <v>2</v>
      </c>
      <c r="CR39" s="271"/>
      <c r="CS39" s="312" t="s">
        <v>4746</v>
      </c>
      <c r="CT39" s="313"/>
      <c r="CU39" s="314"/>
      <c r="CV39" s="315" t="s">
        <v>4585</v>
      </c>
      <c r="CW39" s="273"/>
      <c r="CX39" s="273"/>
      <c r="CY39" s="273"/>
      <c r="CZ39" s="273"/>
      <c r="DA39" s="273"/>
      <c r="DB39" s="273"/>
      <c r="DC39" s="273"/>
      <c r="DD39" s="273"/>
      <c r="DE39" s="273"/>
      <c r="DF39" s="273"/>
      <c r="DG39" s="273"/>
      <c r="DH39" s="273"/>
      <c r="DI39" s="273"/>
      <c r="DJ39" s="271"/>
      <c r="DK39" s="271"/>
    </row>
    <row r="40" spans="1:115" s="45" customFormat="1" ht="12.75" customHeight="1" x14ac:dyDescent="0.25">
      <c r="A40" s="13" cm="1">
        <f t="array" ref="A40">IFERROR(INDEX(Operation, IFERROR(MATCH($N40,#REF!, 0), IFERROR(MATCH($N40,#REF!, 0), MATCH($N40,#REF!, 0))), 4), 0)</f>
        <v>0</v>
      </c>
      <c r="B40" s="10">
        <v>17</v>
      </c>
      <c r="C40" s="238"/>
      <c r="D40" s="238"/>
      <c r="E40" s="79"/>
      <c r="F40" s="80" t="str">
        <f>IF(ISBLANK(E40), "", VLOOKUP(E40, Z!$A$2:$C$4127, 3, FALSE))</f>
        <v/>
      </c>
      <c r="G40" s="238"/>
      <c r="H40" s="81"/>
      <c r="I40" s="255" t="b">
        <v>0</v>
      </c>
      <c r="J40" s="256"/>
      <c r="K40" s="82"/>
      <c r="L40" s="82"/>
      <c r="M40" s="83"/>
      <c r="N40" s="79"/>
      <c r="O40" s="84"/>
      <c r="P40" s="84"/>
      <c r="Q40" s="257"/>
      <c r="R40" s="257"/>
      <c r="S40" s="257"/>
      <c r="T40" s="85">
        <f t="shared" si="7"/>
        <v>0</v>
      </c>
      <c r="U40" s="238"/>
      <c r="V40" s="238"/>
      <c r="W40" s="238"/>
      <c r="X40" s="257"/>
      <c r="Y40" s="258"/>
      <c r="Z40" s="79"/>
      <c r="AA40" s="257"/>
      <c r="AB40" s="257"/>
      <c r="AC40" s="257"/>
      <c r="AD40" s="257"/>
      <c r="AE40" s="257"/>
      <c r="AF40" s="85">
        <f t="shared" si="8"/>
        <v>0</v>
      </c>
      <c r="AG40" s="259"/>
      <c r="AH40" s="238"/>
      <c r="AI40" s="79"/>
      <c r="AJ40" s="80" t="str">
        <f>IF(ISBLANK(AI40), "", VLOOKUP(AI40, Z!$A$2:$C$4127, 3, FALSE))</f>
        <v/>
      </c>
      <c r="AK40" s="260"/>
      <c r="AL40" s="127">
        <f t="shared" si="9"/>
        <v>0</v>
      </c>
      <c r="AM40" s="271"/>
      <c r="AN40" s="292">
        <f t="shared" si="29"/>
        <v>0</v>
      </c>
      <c r="AO40" s="279">
        <f t="shared" si="11"/>
        <v>1</v>
      </c>
      <c r="AP40" s="279">
        <v>0.75</v>
      </c>
      <c r="AQ40" s="293" t="str">
        <f t="shared" si="30"/>
        <v>-</v>
      </c>
      <c r="AR40" s="293" t="str">
        <f t="shared" si="31"/>
        <v>-</v>
      </c>
      <c r="AS40" s="293" t="str" cm="1">
        <f t="array" ref="AS40">IFERROR(IFERROR((AT40*AU40)/(3600*1000)/AZ40, BY40) * SUMPRODUCT($BA40:$BE40^2.5, $BF40:$BJ40) / 1000, "-")</f>
        <v>-</v>
      </c>
      <c r="AT40" s="279" t="str">
        <f t="shared" si="32"/>
        <v>-</v>
      </c>
      <c r="AU40" s="279" t="str">
        <f t="shared" si="33"/>
        <v>-</v>
      </c>
      <c r="AV40" s="294" t="str">
        <f t="shared" si="16"/>
        <v>-</v>
      </c>
      <c r="AW40" s="294" t="str" cm="1">
        <f t="array" ref="AW40">IF(CH40&gt;0, INDEX($CV$58:$CV$60, CH40), "-")</f>
        <v>-</v>
      </c>
      <c r="AX40" s="294" t="str">
        <f t="shared" si="34"/>
        <v>-</v>
      </c>
      <c r="AY40" s="295" t="str">
        <f t="shared" si="35"/>
        <v>-</v>
      </c>
      <c r="AZ40" s="294">
        <f t="shared" si="36"/>
        <v>0</v>
      </c>
      <c r="BA40" s="296" t="str" cm="1">
        <f t="array" ref="BA40">IFERROR(INDEX($CV$63:$CZ$65, $CF40, BA$23), "-")</f>
        <v>-</v>
      </c>
      <c r="BB40" s="296" t="str" cm="1">
        <f t="array" ref="BB40">IFERROR(INDEX($CV$63:$CZ$65, $CF40, BB$23), "-")</f>
        <v>-</v>
      </c>
      <c r="BC40" s="296" t="str" cm="1">
        <f t="array" ref="BC40">IFERROR(INDEX($CV$63:$CZ$65, $CF40, BC$23), "-")</f>
        <v>-</v>
      </c>
      <c r="BD40" s="296" t="str" cm="1">
        <f t="array" ref="BD40">IFERROR(INDEX($CV$63:$CZ$65, $CF40, BD$23), "-")</f>
        <v>-</v>
      </c>
      <c r="BE40" s="296" t="str" cm="1">
        <f t="array" ref="BE40">IFERROR(INDEX($CV$63:$CZ$65, $CF40, BE$23), "-")</f>
        <v>-</v>
      </c>
      <c r="BF40" s="297" cm="1">
        <f t="array" ref="BF40">IF($CF40=3,
IFERROR(INDEX($CV$68:$CZ$79, $CE40, BF$23), "-"),
IF($CF40=2,
IF(BF$23=5, $Q40, IF(BF$23=4, $R40, 0)), IF(BF$23=5, $Q40, 0)
))</f>
        <v>0</v>
      </c>
      <c r="BG40" s="297" cm="1">
        <f t="array" ref="BG40">IF($CF40=3,
IFERROR(INDEX($CV$68:$CZ$79, $CE40, BG$23), "-"),
IF($CF40=2,
IF(BG$23=5, $Q40, IF(BG$23=4, $R40, 0)), IF(BG$23=5, $Q40, 0)
))</f>
        <v>0</v>
      </c>
      <c r="BH40" s="297" cm="1">
        <f t="array" ref="BH40">IF($CF40=3,
IFERROR(INDEX($CV$68:$CZ$79, $CE40, BH$23), "-"),
IF($CF40=2,
IF(BH$23=5, $Q40, IF(BH$23=4, $R40, 0)), IF(BH$23=5, $Q40, 0)
))</f>
        <v>0</v>
      </c>
      <c r="BI40" s="297" cm="1">
        <f t="array" ref="BI40">IF($CF40=3,
IFERROR(INDEX($CV$68:$CZ$79, $CE40, BI$23), "-"),
IF($CF40=2,
IF(BI$23=5, $Q40, IF(BI$23=4, $R40, 0)), IF(BI$23=5, $Q40, 0)
))</f>
        <v>0</v>
      </c>
      <c r="BJ40" s="297" cm="1">
        <f t="array" ref="BJ40">IF($CF40=3,
IFERROR(INDEX($CV$68:$CZ$79, $CE40, BJ$23), "-"),
IF($CF40=2,
IF(BJ$23=5, $Q40, IF(BJ$23=4, $R40, 0)), IF(BJ$23=5, $Q40, 0)
))</f>
        <v>0</v>
      </c>
      <c r="BK40" s="293" t="str" cm="1">
        <f t="array" ref="BK40">IFERROR(IF(OR($AN$20="EZ", ISNUMBER((BL40*BM40)/(3600*1000)/BN40)), (BL40*BM40)/(3600*1000)/BN40, BY40) * SUMPRODUCT($BO40:$BS40^2.5, $BT40:$BX40) / 1000, "-")</f>
        <v>-</v>
      </c>
      <c r="BL40" s="279" t="str">
        <f t="shared" si="37"/>
        <v>-</v>
      </c>
      <c r="BM40" s="279" t="str">
        <f t="shared" si="38"/>
        <v>-</v>
      </c>
      <c r="BN40" s="298">
        <f t="shared" si="39"/>
        <v>0</v>
      </c>
      <c r="BO40" s="296" t="str" cm="1">
        <f t="array" ref="BO40">IFERROR(INDEX($CV$63:$CZ$65, $CO40, BO$23), "-")</f>
        <v>-</v>
      </c>
      <c r="BP40" s="296" t="str" cm="1">
        <f t="array" ref="BP40">IFERROR(INDEX($CV$63:$CZ$65, $CO40, BP$23), "-")</f>
        <v>-</v>
      </c>
      <c r="BQ40" s="296" t="str" cm="1">
        <f t="array" ref="BQ40">IFERROR(INDEX($CV$63:$CZ$65, $CO40, BQ$23), "-")</f>
        <v>-</v>
      </c>
      <c r="BR40" s="296" t="str" cm="1">
        <f t="array" ref="BR40">IFERROR(INDEX($CV$63:$CZ$65, $CO40, BR$23), "-")</f>
        <v>-</v>
      </c>
      <c r="BS40" s="296" t="str" cm="1">
        <f t="array" ref="BS40">IFERROR(INDEX($CV$63:$CZ$65, $CO40, BS$23), "-")</f>
        <v>-</v>
      </c>
      <c r="BT40" s="297" cm="1">
        <f t="array" ref="BT40">IF($CO40=3,
IFERROR(INDEX($CV$68:$CZ$79, $CE40, BT$23), "-"),
IF($CO40=2,
IF(BT$23=5, $AC40, IF(BT$23=4, $AD40, 0)), IF(BT$23=5, $AC40, 0)
))</f>
        <v>0</v>
      </c>
      <c r="BU40" s="297" cm="1">
        <f t="array" ref="BU40">IF($CO40=3,
IFERROR(INDEX($CV$68:$CZ$79, $CE40, BU$23), "-"),
IF($CO40=2,
IF(BU$23=5, $AC40, IF(BU$23=4, $AD40, 0)), IF(BU$23=5, $AC40, 0)
))</f>
        <v>0</v>
      </c>
      <c r="BV40" s="297" cm="1">
        <f t="array" ref="BV40">IF($CO40=3,
IFERROR(INDEX($CV$68:$CZ$79, $CE40, BV$23), "-"),
IF($CO40=2,
IF(BV$23=5, $AC40, IF(BV$23=4, $AD40, 0)), IF(BV$23=5, $AC40, 0)
))</f>
        <v>0</v>
      </c>
      <c r="BW40" s="297" cm="1">
        <f t="array" ref="BW40">IF($CO40=3,
IFERROR(INDEX($CV$68:$CZ$79, $CE40, BW$23), "-"),
IF($CO40=2,
IF(BW$23=5, $AC40, IF(BW$23=4, $AD40, 0)), IF(BW$23=5, $AC40, 0)
))</f>
        <v>0</v>
      </c>
      <c r="BX40" s="297" cm="1">
        <f t="array" ref="BX40">IF($CO40=3,
IFERROR(INDEX($CV$68:$CZ$79, $CE40, BX$23), "-"),
IF($CO40=2,
IF(BX$23=5, $AC40, IF(BX$23=4, $AD40, 0)), IF(BX$23=5, $AC40, 0)
))</f>
        <v>0</v>
      </c>
      <c r="BY40" s="293" t="str">
        <f t="shared" si="40"/>
        <v>-</v>
      </c>
      <c r="BZ40" s="299">
        <f t="shared" si="22"/>
        <v>0</v>
      </c>
      <c r="CA40" s="294" t="str">
        <f t="shared" si="41"/>
        <v>-</v>
      </c>
      <c r="CB40" s="295" t="str">
        <f t="shared" si="23"/>
        <v>-</v>
      </c>
      <c r="CC40" s="295" t="str">
        <f t="shared" si="42"/>
        <v>-</v>
      </c>
      <c r="CD40" s="299">
        <f t="shared" si="24"/>
        <v>0</v>
      </c>
      <c r="CE40" s="300" t="str">
        <f t="shared" si="2"/>
        <v>-</v>
      </c>
      <c r="CF40" s="300" t="str">
        <f t="shared" si="3"/>
        <v>-</v>
      </c>
      <c r="CG40" s="300">
        <v>0</v>
      </c>
      <c r="CH40" s="300">
        <f t="shared" si="4"/>
        <v>0</v>
      </c>
      <c r="CI40" s="301">
        <f t="shared" si="5"/>
        <v>0</v>
      </c>
      <c r="CJ40" s="301">
        <f t="shared" si="25"/>
        <v>0</v>
      </c>
      <c r="CK40" s="302" t="str" cm="1">
        <f t="array" ref="CK40">IF($CJ40&gt;0, INDEX($CS$28:$DH$35, $CJ40, $CI40+CK$23), "-")</f>
        <v>-</v>
      </c>
      <c r="CL40" s="302" t="str" cm="1">
        <f t="array" ref="CL40">IF($CJ40&gt;0, INDEX($CS$28:$DH$35, $CJ40, $CI40+CL$23), "-")</f>
        <v>-</v>
      </c>
      <c r="CM40" s="302" t="str" cm="1">
        <f t="array" ref="CM40">IF($CJ40&gt;0, INDEX($CS$28:$DH$35, $CJ40, $CI40+CM$23), "-")</f>
        <v>-</v>
      </c>
      <c r="CN40" s="302" t="str" cm="1">
        <f t="array" ref="CN40">IF($CJ40&gt;0, INDEX($CS$28:$DH$35, $CJ40, $CI40+CN$23), "-")</f>
        <v>-</v>
      </c>
      <c r="CO40" s="300" t="str">
        <f t="shared" si="6"/>
        <v>-</v>
      </c>
      <c r="CP40" s="271"/>
      <c r="CQ40" s="308">
        <v>3</v>
      </c>
      <c r="CR40" s="271"/>
      <c r="CS40" s="312" t="s">
        <v>4745</v>
      </c>
      <c r="CT40" s="313"/>
      <c r="CU40" s="314"/>
      <c r="CV40" s="315" t="s">
        <v>4586</v>
      </c>
      <c r="CW40" s="273"/>
      <c r="CX40" s="273"/>
      <c r="CY40" s="273"/>
      <c r="CZ40" s="273"/>
      <c r="DA40" s="273"/>
      <c r="DB40" s="273"/>
      <c r="DC40" s="273"/>
      <c r="DD40" s="273"/>
      <c r="DE40" s="273"/>
      <c r="DF40" s="273"/>
      <c r="DG40" s="273"/>
      <c r="DH40" s="273"/>
      <c r="DI40" s="273"/>
      <c r="DJ40" s="271"/>
      <c r="DK40" s="271"/>
    </row>
    <row r="41" spans="1:115" s="45" customFormat="1" ht="12.75" customHeight="1" x14ac:dyDescent="0.25">
      <c r="A41" s="13" cm="1">
        <f t="array" ref="A41">IFERROR(INDEX(Operation, IFERROR(MATCH($N41,#REF!, 0), IFERROR(MATCH($N41,#REF!, 0), MATCH($N41,#REF!, 0))), 4), 0)</f>
        <v>0</v>
      </c>
      <c r="B41" s="10">
        <v>18</v>
      </c>
      <c r="C41" s="238"/>
      <c r="D41" s="238"/>
      <c r="E41" s="79"/>
      <c r="F41" s="80" t="str">
        <f>IF(ISBLANK(E41), "", VLOOKUP(E41, Z!$A$2:$C$4127, 3, FALSE))</f>
        <v/>
      </c>
      <c r="G41" s="238"/>
      <c r="H41" s="81"/>
      <c r="I41" s="255" t="b">
        <v>0</v>
      </c>
      <c r="J41" s="256"/>
      <c r="K41" s="82"/>
      <c r="L41" s="82"/>
      <c r="M41" s="83"/>
      <c r="N41" s="79"/>
      <c r="O41" s="84"/>
      <c r="P41" s="84"/>
      <c r="Q41" s="257"/>
      <c r="R41" s="257"/>
      <c r="S41" s="257"/>
      <c r="T41" s="85">
        <f t="shared" si="7"/>
        <v>0</v>
      </c>
      <c r="U41" s="238"/>
      <c r="V41" s="238"/>
      <c r="W41" s="238"/>
      <c r="X41" s="257"/>
      <c r="Y41" s="258"/>
      <c r="Z41" s="79"/>
      <c r="AA41" s="257"/>
      <c r="AB41" s="257"/>
      <c r="AC41" s="257"/>
      <c r="AD41" s="257"/>
      <c r="AE41" s="257"/>
      <c r="AF41" s="85">
        <f t="shared" si="8"/>
        <v>0</v>
      </c>
      <c r="AG41" s="259"/>
      <c r="AH41" s="238"/>
      <c r="AI41" s="79"/>
      <c r="AJ41" s="80" t="str">
        <f>IF(ISBLANK(AI41), "", VLOOKUP(AI41, Z!$A$2:$C$4127, 3, FALSE))</f>
        <v/>
      </c>
      <c r="AK41" s="260"/>
      <c r="AL41" s="127">
        <f t="shared" si="9"/>
        <v>0</v>
      </c>
      <c r="AM41" s="271"/>
      <c r="AN41" s="292">
        <f t="shared" si="29"/>
        <v>0</v>
      </c>
      <c r="AO41" s="279">
        <f t="shared" si="11"/>
        <v>1</v>
      </c>
      <c r="AP41" s="279">
        <v>0.75</v>
      </c>
      <c r="AQ41" s="293" t="str">
        <f t="shared" si="30"/>
        <v>-</v>
      </c>
      <c r="AR41" s="293" t="str">
        <f t="shared" si="31"/>
        <v>-</v>
      </c>
      <c r="AS41" s="293" t="str" cm="1">
        <f t="array" ref="AS41">IFERROR(IFERROR((AT41*AU41)/(3600*1000)/AZ41, BY41) * SUMPRODUCT($BA41:$BE41^2.5, $BF41:$BJ41) / 1000, "-")</f>
        <v>-</v>
      </c>
      <c r="AT41" s="279" t="str">
        <f t="shared" si="32"/>
        <v>-</v>
      </c>
      <c r="AU41" s="279" t="str">
        <f t="shared" si="33"/>
        <v>-</v>
      </c>
      <c r="AV41" s="294" t="str">
        <f t="shared" si="16"/>
        <v>-</v>
      </c>
      <c r="AW41" s="294" t="str" cm="1">
        <f t="array" ref="AW41">IF(CH41&gt;0, INDEX($CV$58:$CV$60, CH41), "-")</f>
        <v>-</v>
      </c>
      <c r="AX41" s="294" t="str">
        <f t="shared" si="34"/>
        <v>-</v>
      </c>
      <c r="AY41" s="295" t="str">
        <f t="shared" si="35"/>
        <v>-</v>
      </c>
      <c r="AZ41" s="294">
        <f t="shared" si="36"/>
        <v>0</v>
      </c>
      <c r="BA41" s="296" t="str" cm="1">
        <f t="array" ref="BA41">IFERROR(INDEX($CV$63:$CZ$65, $CF41, BA$23), "-")</f>
        <v>-</v>
      </c>
      <c r="BB41" s="296" t="str" cm="1">
        <f t="array" ref="BB41">IFERROR(INDEX($CV$63:$CZ$65, $CF41, BB$23), "-")</f>
        <v>-</v>
      </c>
      <c r="BC41" s="296" t="str" cm="1">
        <f t="array" ref="BC41">IFERROR(INDEX($CV$63:$CZ$65, $CF41, BC$23), "-")</f>
        <v>-</v>
      </c>
      <c r="BD41" s="296" t="str" cm="1">
        <f t="array" ref="BD41">IFERROR(INDEX($CV$63:$CZ$65, $CF41, BD$23), "-")</f>
        <v>-</v>
      </c>
      <c r="BE41" s="296" t="str" cm="1">
        <f t="array" ref="BE41">IFERROR(INDEX($CV$63:$CZ$65, $CF41, BE$23), "-")</f>
        <v>-</v>
      </c>
      <c r="BF41" s="297" cm="1">
        <f t="array" ref="BF41">IF($CF41=3,
IFERROR(INDEX($CV$68:$CZ$79, $CE41, BF$23), "-"),
IF($CF41=2,
IF(BF$23=5, $Q41, IF(BF$23=4, $R41, 0)), IF(BF$23=5, $Q41, 0)
))</f>
        <v>0</v>
      </c>
      <c r="BG41" s="297" cm="1">
        <f t="array" ref="BG41">IF($CF41=3,
IFERROR(INDEX($CV$68:$CZ$79, $CE41, BG$23), "-"),
IF($CF41=2,
IF(BG$23=5, $Q41, IF(BG$23=4, $R41, 0)), IF(BG$23=5, $Q41, 0)
))</f>
        <v>0</v>
      </c>
      <c r="BH41" s="297" cm="1">
        <f t="array" ref="BH41">IF($CF41=3,
IFERROR(INDEX($CV$68:$CZ$79, $CE41, BH$23), "-"),
IF($CF41=2,
IF(BH$23=5, $Q41, IF(BH$23=4, $R41, 0)), IF(BH$23=5, $Q41, 0)
))</f>
        <v>0</v>
      </c>
      <c r="BI41" s="297" cm="1">
        <f t="array" ref="BI41">IF($CF41=3,
IFERROR(INDEX($CV$68:$CZ$79, $CE41, BI$23), "-"),
IF($CF41=2,
IF(BI$23=5, $Q41, IF(BI$23=4, $R41, 0)), IF(BI$23=5, $Q41, 0)
))</f>
        <v>0</v>
      </c>
      <c r="BJ41" s="297" cm="1">
        <f t="array" ref="BJ41">IF($CF41=3,
IFERROR(INDEX($CV$68:$CZ$79, $CE41, BJ$23), "-"),
IF($CF41=2,
IF(BJ$23=5, $Q41, IF(BJ$23=4, $R41, 0)), IF(BJ$23=5, $Q41, 0)
))</f>
        <v>0</v>
      </c>
      <c r="BK41" s="293" t="str" cm="1">
        <f t="array" ref="BK41">IFERROR(IF(OR($AN$20="EZ", ISNUMBER((BL41*BM41)/(3600*1000)/BN41)), (BL41*BM41)/(3600*1000)/BN41, BY41) * SUMPRODUCT($BO41:$BS41^2.5, $BT41:$BX41) / 1000, "-")</f>
        <v>-</v>
      </c>
      <c r="BL41" s="279" t="str">
        <f t="shared" si="37"/>
        <v>-</v>
      </c>
      <c r="BM41" s="279" t="str">
        <f t="shared" si="38"/>
        <v>-</v>
      </c>
      <c r="BN41" s="298">
        <f t="shared" si="39"/>
        <v>0</v>
      </c>
      <c r="BO41" s="296" t="str" cm="1">
        <f t="array" ref="BO41">IFERROR(INDEX($CV$63:$CZ$65, $CO41, BO$23), "-")</f>
        <v>-</v>
      </c>
      <c r="BP41" s="296" t="str" cm="1">
        <f t="array" ref="BP41">IFERROR(INDEX($CV$63:$CZ$65, $CO41, BP$23), "-")</f>
        <v>-</v>
      </c>
      <c r="BQ41" s="296" t="str" cm="1">
        <f t="array" ref="BQ41">IFERROR(INDEX($CV$63:$CZ$65, $CO41, BQ$23), "-")</f>
        <v>-</v>
      </c>
      <c r="BR41" s="296" t="str" cm="1">
        <f t="array" ref="BR41">IFERROR(INDEX($CV$63:$CZ$65, $CO41, BR$23), "-")</f>
        <v>-</v>
      </c>
      <c r="BS41" s="296" t="str" cm="1">
        <f t="array" ref="BS41">IFERROR(INDEX($CV$63:$CZ$65, $CO41, BS$23), "-")</f>
        <v>-</v>
      </c>
      <c r="BT41" s="297" cm="1">
        <f t="array" ref="BT41">IF($CO41=3,
IFERROR(INDEX($CV$68:$CZ$79, $CE41, BT$23), "-"),
IF($CO41=2,
IF(BT$23=5, $AC41, IF(BT$23=4, $AD41, 0)), IF(BT$23=5, $AC41, 0)
))</f>
        <v>0</v>
      </c>
      <c r="BU41" s="297" cm="1">
        <f t="array" ref="BU41">IF($CO41=3,
IFERROR(INDEX($CV$68:$CZ$79, $CE41, BU$23), "-"),
IF($CO41=2,
IF(BU$23=5, $AC41, IF(BU$23=4, $AD41, 0)), IF(BU$23=5, $AC41, 0)
))</f>
        <v>0</v>
      </c>
      <c r="BV41" s="297" cm="1">
        <f t="array" ref="BV41">IF($CO41=3,
IFERROR(INDEX($CV$68:$CZ$79, $CE41, BV$23), "-"),
IF($CO41=2,
IF(BV$23=5, $AC41, IF(BV$23=4, $AD41, 0)), IF(BV$23=5, $AC41, 0)
))</f>
        <v>0</v>
      </c>
      <c r="BW41" s="297" cm="1">
        <f t="array" ref="BW41">IF($CO41=3,
IFERROR(INDEX($CV$68:$CZ$79, $CE41, BW$23), "-"),
IF($CO41=2,
IF(BW$23=5, $AC41, IF(BW$23=4, $AD41, 0)), IF(BW$23=5, $AC41, 0)
))</f>
        <v>0</v>
      </c>
      <c r="BX41" s="297" cm="1">
        <f t="array" ref="BX41">IF($CO41=3,
IFERROR(INDEX($CV$68:$CZ$79, $CE41, BX$23), "-"),
IF($CO41=2,
IF(BX$23=5, $AC41, IF(BX$23=4, $AD41, 0)), IF(BX$23=5, $AC41, 0)
))</f>
        <v>0</v>
      </c>
      <c r="BY41" s="293" t="str">
        <f t="shared" si="40"/>
        <v>-</v>
      </c>
      <c r="BZ41" s="299">
        <f t="shared" si="22"/>
        <v>0</v>
      </c>
      <c r="CA41" s="294" t="str">
        <f t="shared" si="41"/>
        <v>-</v>
      </c>
      <c r="CB41" s="295" t="str">
        <f t="shared" si="23"/>
        <v>-</v>
      </c>
      <c r="CC41" s="295" t="str">
        <f t="shared" si="42"/>
        <v>-</v>
      </c>
      <c r="CD41" s="299">
        <f t="shared" si="24"/>
        <v>0</v>
      </c>
      <c r="CE41" s="300" t="str">
        <f t="shared" si="2"/>
        <v>-</v>
      </c>
      <c r="CF41" s="300" t="str">
        <f t="shared" si="3"/>
        <v>-</v>
      </c>
      <c r="CG41" s="300">
        <v>0</v>
      </c>
      <c r="CH41" s="300">
        <f t="shared" si="4"/>
        <v>0</v>
      </c>
      <c r="CI41" s="301">
        <f t="shared" si="5"/>
        <v>0</v>
      </c>
      <c r="CJ41" s="301">
        <f t="shared" si="25"/>
        <v>0</v>
      </c>
      <c r="CK41" s="302" t="str" cm="1">
        <f t="array" ref="CK41">IF($CJ41&gt;0, INDEX($CS$28:$DH$35, $CJ41, $CI41+CK$23), "-")</f>
        <v>-</v>
      </c>
      <c r="CL41" s="302" t="str" cm="1">
        <f t="array" ref="CL41">IF($CJ41&gt;0, INDEX($CS$28:$DH$35, $CJ41, $CI41+CL$23), "-")</f>
        <v>-</v>
      </c>
      <c r="CM41" s="302" t="str" cm="1">
        <f t="array" ref="CM41">IF($CJ41&gt;0, INDEX($CS$28:$DH$35, $CJ41, $CI41+CM$23), "-")</f>
        <v>-</v>
      </c>
      <c r="CN41" s="302" t="str" cm="1">
        <f t="array" ref="CN41">IF($CJ41&gt;0, INDEX($CS$28:$DH$35, $CJ41, $CI41+CN$23), "-")</f>
        <v>-</v>
      </c>
      <c r="CO41" s="300" t="str">
        <f t="shared" si="6"/>
        <v>-</v>
      </c>
      <c r="CP41" s="271"/>
      <c r="CQ41" s="308">
        <v>4</v>
      </c>
      <c r="CR41" s="271"/>
      <c r="CS41" s="312" t="s">
        <v>4747</v>
      </c>
      <c r="CT41" s="313"/>
      <c r="CU41" s="314"/>
      <c r="CV41" s="315" t="s">
        <v>4587</v>
      </c>
      <c r="CW41" s="273"/>
      <c r="CX41" s="273"/>
      <c r="CY41" s="273"/>
      <c r="CZ41" s="273"/>
      <c r="DA41" s="273"/>
      <c r="DB41" s="273"/>
      <c r="DC41" s="273"/>
      <c r="DD41" s="273"/>
      <c r="DE41" s="273"/>
      <c r="DF41" s="273"/>
      <c r="DG41" s="273"/>
      <c r="DH41" s="273"/>
      <c r="DI41" s="273"/>
      <c r="DJ41" s="271"/>
      <c r="DK41" s="271"/>
    </row>
    <row r="42" spans="1:115" s="45" customFormat="1" ht="12.75" customHeight="1" x14ac:dyDescent="0.25">
      <c r="A42" s="13" cm="1">
        <f t="array" ref="A42">IFERROR(INDEX(Operation, IFERROR(MATCH($N42,#REF!, 0), IFERROR(MATCH($N42,#REF!, 0), MATCH($N42,#REF!, 0))), 4), 0)</f>
        <v>0</v>
      </c>
      <c r="B42" s="10">
        <v>19</v>
      </c>
      <c r="C42" s="238"/>
      <c r="D42" s="238"/>
      <c r="E42" s="79"/>
      <c r="F42" s="80" t="str">
        <f>IF(ISBLANK(E42), "", VLOOKUP(E42, Z!$A$2:$C$4127, 3, FALSE))</f>
        <v/>
      </c>
      <c r="G42" s="238"/>
      <c r="H42" s="81"/>
      <c r="I42" s="255" t="b">
        <v>0</v>
      </c>
      <c r="J42" s="256"/>
      <c r="K42" s="82"/>
      <c r="L42" s="82"/>
      <c r="M42" s="83"/>
      <c r="N42" s="79"/>
      <c r="O42" s="84"/>
      <c r="P42" s="84"/>
      <c r="Q42" s="257"/>
      <c r="R42" s="257"/>
      <c r="S42" s="257"/>
      <c r="T42" s="85">
        <f t="shared" si="7"/>
        <v>0</v>
      </c>
      <c r="U42" s="238"/>
      <c r="V42" s="238"/>
      <c r="W42" s="238"/>
      <c r="X42" s="257"/>
      <c r="Y42" s="258"/>
      <c r="Z42" s="79"/>
      <c r="AA42" s="257"/>
      <c r="AB42" s="257"/>
      <c r="AC42" s="257"/>
      <c r="AD42" s="257"/>
      <c r="AE42" s="257"/>
      <c r="AF42" s="85">
        <f t="shared" si="8"/>
        <v>0</v>
      </c>
      <c r="AG42" s="259"/>
      <c r="AH42" s="238"/>
      <c r="AI42" s="79"/>
      <c r="AJ42" s="80" t="str">
        <f>IF(ISBLANK(AI42), "", VLOOKUP(AI42, Z!$A$2:$C$4127, 3, FALSE))</f>
        <v/>
      </c>
      <c r="AK42" s="260"/>
      <c r="AL42" s="127">
        <f t="shared" si="9"/>
        <v>0</v>
      </c>
      <c r="AM42" s="271"/>
      <c r="AN42" s="292">
        <f t="shared" si="29"/>
        <v>0</v>
      </c>
      <c r="AO42" s="279">
        <f t="shared" si="11"/>
        <v>1</v>
      </c>
      <c r="AP42" s="279">
        <v>0.75</v>
      </c>
      <c r="AQ42" s="293" t="str">
        <f t="shared" si="30"/>
        <v>-</v>
      </c>
      <c r="AR42" s="293" t="str">
        <f t="shared" si="31"/>
        <v>-</v>
      </c>
      <c r="AS42" s="293" t="str" cm="1">
        <f t="array" ref="AS42">IFERROR(IFERROR((AT42*AU42)/(3600*1000)/AZ42, BY42) * SUMPRODUCT($BA42:$BE42^2.5, $BF42:$BJ42) / 1000, "-")</f>
        <v>-</v>
      </c>
      <c r="AT42" s="279" t="str">
        <f t="shared" si="32"/>
        <v>-</v>
      </c>
      <c r="AU42" s="279" t="str">
        <f t="shared" si="33"/>
        <v>-</v>
      </c>
      <c r="AV42" s="294" t="str">
        <f t="shared" si="16"/>
        <v>-</v>
      </c>
      <c r="AW42" s="294" t="str" cm="1">
        <f t="array" ref="AW42">IF(CH42&gt;0, INDEX($CV$58:$CV$60, CH42), "-")</f>
        <v>-</v>
      </c>
      <c r="AX42" s="294" t="str">
        <f t="shared" si="34"/>
        <v>-</v>
      </c>
      <c r="AY42" s="295" t="str">
        <f t="shared" si="35"/>
        <v>-</v>
      </c>
      <c r="AZ42" s="294">
        <f t="shared" si="36"/>
        <v>0</v>
      </c>
      <c r="BA42" s="296" t="str" cm="1">
        <f t="array" ref="BA42">IFERROR(INDEX($CV$63:$CZ$65, $CF42, BA$23), "-")</f>
        <v>-</v>
      </c>
      <c r="BB42" s="296" t="str" cm="1">
        <f t="array" ref="BB42">IFERROR(INDEX($CV$63:$CZ$65, $CF42, BB$23), "-")</f>
        <v>-</v>
      </c>
      <c r="BC42" s="296" t="str" cm="1">
        <f t="array" ref="BC42">IFERROR(INDEX($CV$63:$CZ$65, $CF42, BC$23), "-")</f>
        <v>-</v>
      </c>
      <c r="BD42" s="296" t="str" cm="1">
        <f t="array" ref="BD42">IFERROR(INDEX($CV$63:$CZ$65, $CF42, BD$23), "-")</f>
        <v>-</v>
      </c>
      <c r="BE42" s="296" t="str" cm="1">
        <f t="array" ref="BE42">IFERROR(INDEX($CV$63:$CZ$65, $CF42, BE$23), "-")</f>
        <v>-</v>
      </c>
      <c r="BF42" s="297" cm="1">
        <f t="array" ref="BF42">IF($CF42=3,
IFERROR(INDEX($CV$68:$CZ$79, $CE42, BF$23), "-"),
IF($CF42=2,
IF(BF$23=5, $Q42, IF(BF$23=4, $R42, 0)), IF(BF$23=5, $Q42, 0)
))</f>
        <v>0</v>
      </c>
      <c r="BG42" s="297" cm="1">
        <f t="array" ref="BG42">IF($CF42=3,
IFERROR(INDEX($CV$68:$CZ$79, $CE42, BG$23), "-"),
IF($CF42=2,
IF(BG$23=5, $Q42, IF(BG$23=4, $R42, 0)), IF(BG$23=5, $Q42, 0)
))</f>
        <v>0</v>
      </c>
      <c r="BH42" s="297" cm="1">
        <f t="array" ref="BH42">IF($CF42=3,
IFERROR(INDEX($CV$68:$CZ$79, $CE42, BH$23), "-"),
IF($CF42=2,
IF(BH$23=5, $Q42, IF(BH$23=4, $R42, 0)), IF(BH$23=5, $Q42, 0)
))</f>
        <v>0</v>
      </c>
      <c r="BI42" s="297" cm="1">
        <f t="array" ref="BI42">IF($CF42=3,
IFERROR(INDEX($CV$68:$CZ$79, $CE42, BI$23), "-"),
IF($CF42=2,
IF(BI$23=5, $Q42, IF(BI$23=4, $R42, 0)), IF(BI$23=5, $Q42, 0)
))</f>
        <v>0</v>
      </c>
      <c r="BJ42" s="297" cm="1">
        <f t="array" ref="BJ42">IF($CF42=3,
IFERROR(INDEX($CV$68:$CZ$79, $CE42, BJ$23), "-"),
IF($CF42=2,
IF(BJ$23=5, $Q42, IF(BJ$23=4, $R42, 0)), IF(BJ$23=5, $Q42, 0)
))</f>
        <v>0</v>
      </c>
      <c r="BK42" s="293" t="str" cm="1">
        <f t="array" ref="BK42">IFERROR(IF(OR($AN$20="EZ", ISNUMBER((BL42*BM42)/(3600*1000)/BN42)), (BL42*BM42)/(3600*1000)/BN42, BY42) * SUMPRODUCT($BO42:$BS42^2.5, $BT42:$BX42) / 1000, "-")</f>
        <v>-</v>
      </c>
      <c r="BL42" s="279" t="str">
        <f t="shared" si="37"/>
        <v>-</v>
      </c>
      <c r="BM42" s="279" t="str">
        <f t="shared" si="38"/>
        <v>-</v>
      </c>
      <c r="BN42" s="298">
        <f t="shared" si="39"/>
        <v>0</v>
      </c>
      <c r="BO42" s="296" t="str" cm="1">
        <f t="array" ref="BO42">IFERROR(INDEX($CV$63:$CZ$65, $CO42, BO$23), "-")</f>
        <v>-</v>
      </c>
      <c r="BP42" s="296" t="str" cm="1">
        <f t="array" ref="BP42">IFERROR(INDEX($CV$63:$CZ$65, $CO42, BP$23), "-")</f>
        <v>-</v>
      </c>
      <c r="BQ42" s="296" t="str" cm="1">
        <f t="array" ref="BQ42">IFERROR(INDEX($CV$63:$CZ$65, $CO42, BQ$23), "-")</f>
        <v>-</v>
      </c>
      <c r="BR42" s="296" t="str" cm="1">
        <f t="array" ref="BR42">IFERROR(INDEX($CV$63:$CZ$65, $CO42, BR$23), "-")</f>
        <v>-</v>
      </c>
      <c r="BS42" s="296" t="str" cm="1">
        <f t="array" ref="BS42">IFERROR(INDEX($CV$63:$CZ$65, $CO42, BS$23), "-")</f>
        <v>-</v>
      </c>
      <c r="BT42" s="297" cm="1">
        <f t="array" ref="BT42">IF($CO42=3,
IFERROR(INDEX($CV$68:$CZ$79, $CE42, BT$23), "-"),
IF($CO42=2,
IF(BT$23=5, $AC42, IF(BT$23=4, $AD42, 0)), IF(BT$23=5, $AC42, 0)
))</f>
        <v>0</v>
      </c>
      <c r="BU42" s="297" cm="1">
        <f t="array" ref="BU42">IF($CO42=3,
IFERROR(INDEX($CV$68:$CZ$79, $CE42, BU$23), "-"),
IF($CO42=2,
IF(BU$23=5, $AC42, IF(BU$23=4, $AD42, 0)), IF(BU$23=5, $AC42, 0)
))</f>
        <v>0</v>
      </c>
      <c r="BV42" s="297" cm="1">
        <f t="array" ref="BV42">IF($CO42=3,
IFERROR(INDEX($CV$68:$CZ$79, $CE42, BV$23), "-"),
IF($CO42=2,
IF(BV$23=5, $AC42, IF(BV$23=4, $AD42, 0)), IF(BV$23=5, $AC42, 0)
))</f>
        <v>0</v>
      </c>
      <c r="BW42" s="297" cm="1">
        <f t="array" ref="BW42">IF($CO42=3,
IFERROR(INDEX($CV$68:$CZ$79, $CE42, BW$23), "-"),
IF($CO42=2,
IF(BW$23=5, $AC42, IF(BW$23=4, $AD42, 0)), IF(BW$23=5, $AC42, 0)
))</f>
        <v>0</v>
      </c>
      <c r="BX42" s="297" cm="1">
        <f t="array" ref="BX42">IF($CO42=3,
IFERROR(INDEX($CV$68:$CZ$79, $CE42, BX$23), "-"),
IF($CO42=2,
IF(BX$23=5, $AC42, IF(BX$23=4, $AD42, 0)), IF(BX$23=5, $AC42, 0)
))</f>
        <v>0</v>
      </c>
      <c r="BY42" s="293" t="str">
        <f t="shared" si="40"/>
        <v>-</v>
      </c>
      <c r="BZ42" s="299">
        <f t="shared" si="22"/>
        <v>0</v>
      </c>
      <c r="CA42" s="294" t="str">
        <f t="shared" si="41"/>
        <v>-</v>
      </c>
      <c r="CB42" s="295" t="str">
        <f t="shared" si="23"/>
        <v>-</v>
      </c>
      <c r="CC42" s="295" t="str">
        <f t="shared" si="42"/>
        <v>-</v>
      </c>
      <c r="CD42" s="299">
        <f t="shared" si="24"/>
        <v>0</v>
      </c>
      <c r="CE42" s="300" t="str">
        <f t="shared" si="2"/>
        <v>-</v>
      </c>
      <c r="CF42" s="300" t="str">
        <f t="shared" si="3"/>
        <v>-</v>
      </c>
      <c r="CG42" s="300">
        <v>0</v>
      </c>
      <c r="CH42" s="300">
        <f t="shared" si="4"/>
        <v>0</v>
      </c>
      <c r="CI42" s="301">
        <f t="shared" si="5"/>
        <v>0</v>
      </c>
      <c r="CJ42" s="301">
        <f t="shared" si="25"/>
        <v>0</v>
      </c>
      <c r="CK42" s="302" t="str" cm="1">
        <f t="array" ref="CK42">IF($CJ42&gt;0, INDEX($CS$28:$DH$35, $CJ42, $CI42+CK$23), "-")</f>
        <v>-</v>
      </c>
      <c r="CL42" s="302" t="str" cm="1">
        <f t="array" ref="CL42">IF($CJ42&gt;0, INDEX($CS$28:$DH$35, $CJ42, $CI42+CL$23), "-")</f>
        <v>-</v>
      </c>
      <c r="CM42" s="302" t="str" cm="1">
        <f t="array" ref="CM42">IF($CJ42&gt;0, INDEX($CS$28:$DH$35, $CJ42, $CI42+CM$23), "-")</f>
        <v>-</v>
      </c>
      <c r="CN42" s="302" t="str" cm="1">
        <f t="array" ref="CN42">IF($CJ42&gt;0, INDEX($CS$28:$DH$35, $CJ42, $CI42+CN$23), "-")</f>
        <v>-</v>
      </c>
      <c r="CO42" s="300" t="str">
        <f t="shared" si="6"/>
        <v>-</v>
      </c>
      <c r="CP42" s="271"/>
      <c r="CQ42" s="272"/>
      <c r="CR42" s="273"/>
      <c r="CS42" s="273"/>
      <c r="CT42" s="273"/>
      <c r="CU42" s="273"/>
      <c r="CV42" s="273"/>
      <c r="CW42" s="273"/>
      <c r="CX42" s="273"/>
      <c r="CY42" s="273"/>
      <c r="CZ42" s="273"/>
      <c r="DA42" s="273"/>
      <c r="DB42" s="273"/>
      <c r="DC42" s="273"/>
      <c r="DD42" s="273"/>
      <c r="DE42" s="273"/>
      <c r="DF42" s="273"/>
      <c r="DG42" s="273"/>
      <c r="DH42" s="273"/>
      <c r="DI42" s="273"/>
      <c r="DJ42" s="271"/>
      <c r="DK42" s="271"/>
    </row>
    <row r="43" spans="1:115" s="45" customFormat="1" ht="12.75" customHeight="1" x14ac:dyDescent="0.25">
      <c r="A43" s="13" cm="1">
        <f t="array" ref="A43">IFERROR(INDEX(Operation, IFERROR(MATCH($N43,#REF!, 0), IFERROR(MATCH($N43,#REF!, 0), MATCH($N43,#REF!, 0))), 4), 0)</f>
        <v>0</v>
      </c>
      <c r="B43" s="10">
        <v>20</v>
      </c>
      <c r="C43" s="238"/>
      <c r="D43" s="238"/>
      <c r="E43" s="79"/>
      <c r="F43" s="80" t="str">
        <f>IF(ISBLANK(E43), "", VLOOKUP(E43, Z!$A$2:$C$4127, 3, FALSE))</f>
        <v/>
      </c>
      <c r="G43" s="238"/>
      <c r="H43" s="81"/>
      <c r="I43" s="255" t="b">
        <v>0</v>
      </c>
      <c r="J43" s="256"/>
      <c r="K43" s="82"/>
      <c r="L43" s="82"/>
      <c r="M43" s="83"/>
      <c r="N43" s="79"/>
      <c r="O43" s="84"/>
      <c r="P43" s="84"/>
      <c r="Q43" s="257"/>
      <c r="R43" s="257"/>
      <c r="S43" s="257"/>
      <c r="T43" s="85">
        <f t="shared" si="7"/>
        <v>0</v>
      </c>
      <c r="U43" s="238"/>
      <c r="V43" s="238"/>
      <c r="W43" s="238"/>
      <c r="X43" s="257"/>
      <c r="Y43" s="258"/>
      <c r="Z43" s="79"/>
      <c r="AA43" s="257"/>
      <c r="AB43" s="257"/>
      <c r="AC43" s="257"/>
      <c r="AD43" s="257"/>
      <c r="AE43" s="257"/>
      <c r="AF43" s="85">
        <f t="shared" si="8"/>
        <v>0</v>
      </c>
      <c r="AG43" s="259"/>
      <c r="AH43" s="238"/>
      <c r="AI43" s="79"/>
      <c r="AJ43" s="80" t="str">
        <f>IF(ISBLANK(AI43), "", VLOOKUP(AI43, Z!$A$2:$C$4127, 3, FALSE))</f>
        <v/>
      </c>
      <c r="AK43" s="260"/>
      <c r="AL43" s="127">
        <f t="shared" si="9"/>
        <v>0</v>
      </c>
      <c r="AM43" s="271"/>
      <c r="AN43" s="292">
        <f t="shared" si="29"/>
        <v>0</v>
      </c>
      <c r="AO43" s="279">
        <f t="shared" si="11"/>
        <v>1</v>
      </c>
      <c r="AP43" s="279">
        <v>0.75</v>
      </c>
      <c r="AQ43" s="293" t="str">
        <f t="shared" si="30"/>
        <v>-</v>
      </c>
      <c r="AR43" s="293" t="str">
        <f t="shared" si="31"/>
        <v>-</v>
      </c>
      <c r="AS43" s="293" t="str" cm="1">
        <f t="array" ref="AS43">IFERROR(IFERROR((AT43*AU43)/(3600*1000)/AZ43, BY43) * SUMPRODUCT($BA43:$BE43^2.5, $BF43:$BJ43) / 1000, "-")</f>
        <v>-</v>
      </c>
      <c r="AT43" s="279" t="str">
        <f t="shared" si="32"/>
        <v>-</v>
      </c>
      <c r="AU43" s="279" t="str">
        <f t="shared" si="33"/>
        <v>-</v>
      </c>
      <c r="AV43" s="294" t="str">
        <f t="shared" si="16"/>
        <v>-</v>
      </c>
      <c r="AW43" s="294" t="str" cm="1">
        <f t="array" ref="AW43">IF(CH43&gt;0, INDEX($CV$58:$CV$60, CH43), "-")</f>
        <v>-</v>
      </c>
      <c r="AX43" s="294" t="str">
        <f t="shared" si="34"/>
        <v>-</v>
      </c>
      <c r="AY43" s="295" t="str">
        <f t="shared" si="35"/>
        <v>-</v>
      </c>
      <c r="AZ43" s="294">
        <f t="shared" si="36"/>
        <v>0</v>
      </c>
      <c r="BA43" s="296" t="str" cm="1">
        <f t="array" ref="BA43">IFERROR(INDEX($CV$63:$CZ$65, $CF43, BA$23), "-")</f>
        <v>-</v>
      </c>
      <c r="BB43" s="296" t="str" cm="1">
        <f t="array" ref="BB43">IFERROR(INDEX($CV$63:$CZ$65, $CF43, BB$23), "-")</f>
        <v>-</v>
      </c>
      <c r="BC43" s="296" t="str" cm="1">
        <f t="array" ref="BC43">IFERROR(INDEX($CV$63:$CZ$65, $CF43, BC$23), "-")</f>
        <v>-</v>
      </c>
      <c r="BD43" s="296" t="str" cm="1">
        <f t="array" ref="BD43">IFERROR(INDEX($CV$63:$CZ$65, $CF43, BD$23), "-")</f>
        <v>-</v>
      </c>
      <c r="BE43" s="296" t="str" cm="1">
        <f t="array" ref="BE43">IFERROR(INDEX($CV$63:$CZ$65, $CF43, BE$23), "-")</f>
        <v>-</v>
      </c>
      <c r="BF43" s="297" cm="1">
        <f t="array" ref="BF43">IF($CF43=3,
IFERROR(INDEX($CV$68:$CZ$79, $CE43, BF$23), "-"),
IF($CF43=2,
IF(BF$23=5, $Q43, IF(BF$23=4, $R43, 0)), IF(BF$23=5, $Q43, 0)
))</f>
        <v>0</v>
      </c>
      <c r="BG43" s="297" cm="1">
        <f t="array" ref="BG43">IF($CF43=3,
IFERROR(INDEX($CV$68:$CZ$79, $CE43, BG$23), "-"),
IF($CF43=2,
IF(BG$23=5, $Q43, IF(BG$23=4, $R43, 0)), IF(BG$23=5, $Q43, 0)
))</f>
        <v>0</v>
      </c>
      <c r="BH43" s="297" cm="1">
        <f t="array" ref="BH43">IF($CF43=3,
IFERROR(INDEX($CV$68:$CZ$79, $CE43, BH$23), "-"),
IF($CF43=2,
IF(BH$23=5, $Q43, IF(BH$23=4, $R43, 0)), IF(BH$23=5, $Q43, 0)
))</f>
        <v>0</v>
      </c>
      <c r="BI43" s="297" cm="1">
        <f t="array" ref="BI43">IF($CF43=3,
IFERROR(INDEX($CV$68:$CZ$79, $CE43, BI$23), "-"),
IF($CF43=2,
IF(BI$23=5, $Q43, IF(BI$23=4, $R43, 0)), IF(BI$23=5, $Q43, 0)
))</f>
        <v>0</v>
      </c>
      <c r="BJ43" s="297" cm="1">
        <f t="array" ref="BJ43">IF($CF43=3,
IFERROR(INDEX($CV$68:$CZ$79, $CE43, BJ$23), "-"),
IF($CF43=2,
IF(BJ$23=5, $Q43, IF(BJ$23=4, $R43, 0)), IF(BJ$23=5, $Q43, 0)
))</f>
        <v>0</v>
      </c>
      <c r="BK43" s="293" t="str" cm="1">
        <f t="array" ref="BK43">IFERROR(IF(OR($AN$20="EZ", ISNUMBER((BL43*BM43)/(3600*1000)/BN43)), (BL43*BM43)/(3600*1000)/BN43, BY43) * SUMPRODUCT($BO43:$BS43^2.5, $BT43:$BX43) / 1000, "-")</f>
        <v>-</v>
      </c>
      <c r="BL43" s="279" t="str">
        <f t="shared" si="37"/>
        <v>-</v>
      </c>
      <c r="BM43" s="279" t="str">
        <f t="shared" si="38"/>
        <v>-</v>
      </c>
      <c r="BN43" s="298">
        <f t="shared" si="39"/>
        <v>0</v>
      </c>
      <c r="BO43" s="296" t="str" cm="1">
        <f t="array" ref="BO43">IFERROR(INDEX($CV$63:$CZ$65, $CO43, BO$23), "-")</f>
        <v>-</v>
      </c>
      <c r="BP43" s="296" t="str" cm="1">
        <f t="array" ref="BP43">IFERROR(INDEX($CV$63:$CZ$65, $CO43, BP$23), "-")</f>
        <v>-</v>
      </c>
      <c r="BQ43" s="296" t="str" cm="1">
        <f t="array" ref="BQ43">IFERROR(INDEX($CV$63:$CZ$65, $CO43, BQ$23), "-")</f>
        <v>-</v>
      </c>
      <c r="BR43" s="296" t="str" cm="1">
        <f t="array" ref="BR43">IFERROR(INDEX($CV$63:$CZ$65, $CO43, BR$23), "-")</f>
        <v>-</v>
      </c>
      <c r="BS43" s="296" t="str" cm="1">
        <f t="array" ref="BS43">IFERROR(INDEX($CV$63:$CZ$65, $CO43, BS$23), "-")</f>
        <v>-</v>
      </c>
      <c r="BT43" s="297" cm="1">
        <f t="array" ref="BT43">IF($CO43=3,
IFERROR(INDEX($CV$68:$CZ$79, $CE43, BT$23), "-"),
IF($CO43=2,
IF(BT$23=5, $AC43, IF(BT$23=4, $AD43, 0)), IF(BT$23=5, $AC43, 0)
))</f>
        <v>0</v>
      </c>
      <c r="BU43" s="297" cm="1">
        <f t="array" ref="BU43">IF($CO43=3,
IFERROR(INDEX($CV$68:$CZ$79, $CE43, BU$23), "-"),
IF($CO43=2,
IF(BU$23=5, $AC43, IF(BU$23=4, $AD43, 0)), IF(BU$23=5, $AC43, 0)
))</f>
        <v>0</v>
      </c>
      <c r="BV43" s="297" cm="1">
        <f t="array" ref="BV43">IF($CO43=3,
IFERROR(INDEX($CV$68:$CZ$79, $CE43, BV$23), "-"),
IF($CO43=2,
IF(BV$23=5, $AC43, IF(BV$23=4, $AD43, 0)), IF(BV$23=5, $AC43, 0)
))</f>
        <v>0</v>
      </c>
      <c r="BW43" s="297" cm="1">
        <f t="array" ref="BW43">IF($CO43=3,
IFERROR(INDEX($CV$68:$CZ$79, $CE43, BW$23), "-"),
IF($CO43=2,
IF(BW$23=5, $AC43, IF(BW$23=4, $AD43, 0)), IF(BW$23=5, $AC43, 0)
))</f>
        <v>0</v>
      </c>
      <c r="BX43" s="297" cm="1">
        <f t="array" ref="BX43">IF($CO43=3,
IFERROR(INDEX($CV$68:$CZ$79, $CE43, BX$23), "-"),
IF($CO43=2,
IF(BX$23=5, $AC43, IF(BX$23=4, $AD43, 0)), IF(BX$23=5, $AC43, 0)
))</f>
        <v>0</v>
      </c>
      <c r="BY43" s="293" t="str">
        <f t="shared" si="40"/>
        <v>-</v>
      </c>
      <c r="BZ43" s="299">
        <f t="shared" si="22"/>
        <v>0</v>
      </c>
      <c r="CA43" s="294" t="str">
        <f t="shared" si="41"/>
        <v>-</v>
      </c>
      <c r="CB43" s="295" t="str">
        <f t="shared" si="23"/>
        <v>-</v>
      </c>
      <c r="CC43" s="295" t="str">
        <f t="shared" si="42"/>
        <v>-</v>
      </c>
      <c r="CD43" s="299">
        <f t="shared" si="24"/>
        <v>0</v>
      </c>
      <c r="CE43" s="300" t="str">
        <f t="shared" si="2"/>
        <v>-</v>
      </c>
      <c r="CF43" s="300" t="str">
        <f t="shared" si="3"/>
        <v>-</v>
      </c>
      <c r="CG43" s="300">
        <v>0</v>
      </c>
      <c r="CH43" s="300">
        <f t="shared" si="4"/>
        <v>0</v>
      </c>
      <c r="CI43" s="301">
        <f t="shared" si="5"/>
        <v>0</v>
      </c>
      <c r="CJ43" s="301">
        <f t="shared" si="25"/>
        <v>0</v>
      </c>
      <c r="CK43" s="302" t="str" cm="1">
        <f t="array" ref="CK43">IF($CJ43&gt;0, INDEX($CS$28:$DH$35, $CJ43, $CI43+CK$23), "-")</f>
        <v>-</v>
      </c>
      <c r="CL43" s="302" t="str" cm="1">
        <f t="array" ref="CL43">IF($CJ43&gt;0, INDEX($CS$28:$DH$35, $CJ43, $CI43+CL$23), "-")</f>
        <v>-</v>
      </c>
      <c r="CM43" s="302" t="str" cm="1">
        <f t="array" ref="CM43">IF($CJ43&gt;0, INDEX($CS$28:$DH$35, $CJ43, $CI43+CM$23), "-")</f>
        <v>-</v>
      </c>
      <c r="CN43" s="302" t="str" cm="1">
        <f t="array" ref="CN43">IF($CJ43&gt;0, INDEX($CS$28:$DH$35, $CJ43, $CI43+CN$23), "-")</f>
        <v>-</v>
      </c>
      <c r="CO43" s="300" t="str">
        <f t="shared" si="6"/>
        <v>-</v>
      </c>
      <c r="CP43" s="271"/>
      <c r="CQ43" s="272"/>
      <c r="CR43" s="273"/>
      <c r="CS43" s="273"/>
      <c r="CT43" s="309">
        <v>1</v>
      </c>
      <c r="CU43" s="309">
        <v>2</v>
      </c>
      <c r="CV43" s="309">
        <v>3</v>
      </c>
      <c r="CW43" s="309">
        <v>4</v>
      </c>
      <c r="CX43" s="309">
        <v>5</v>
      </c>
      <c r="CY43" s="309">
        <v>6</v>
      </c>
      <c r="CZ43" s="309">
        <v>7</v>
      </c>
      <c r="DA43" s="309">
        <v>8</v>
      </c>
      <c r="DB43" s="309">
        <v>9</v>
      </c>
      <c r="DC43" s="309">
        <v>10</v>
      </c>
      <c r="DD43" s="309">
        <v>11</v>
      </c>
      <c r="DE43" s="309">
        <v>12</v>
      </c>
      <c r="DF43" s="309">
        <v>13</v>
      </c>
      <c r="DG43" s="309">
        <v>14</v>
      </c>
      <c r="DH43" s="273"/>
      <c r="DI43" s="273"/>
      <c r="DJ43" s="271"/>
      <c r="DK43" s="271"/>
    </row>
    <row r="44" spans="1:115" s="45" customFormat="1" ht="12.75" customHeight="1" x14ac:dyDescent="0.25">
      <c r="A44" s="13" cm="1">
        <f t="array" ref="A44">IFERROR(INDEX(Operation, IFERROR(MATCH($N44,#REF!, 0), IFERROR(MATCH($N44,#REF!, 0), MATCH($N44,#REF!, 0))), 4), 0)</f>
        <v>0</v>
      </c>
      <c r="B44" s="10">
        <v>21</v>
      </c>
      <c r="C44" s="238"/>
      <c r="D44" s="238"/>
      <c r="E44" s="79"/>
      <c r="F44" s="80" t="str">
        <f>IF(ISBLANK(E44), "", VLOOKUP(E44, Z!$A$2:$C$4127, 3, FALSE))</f>
        <v/>
      </c>
      <c r="G44" s="238"/>
      <c r="H44" s="81"/>
      <c r="I44" s="255" t="b">
        <v>0</v>
      </c>
      <c r="J44" s="256"/>
      <c r="K44" s="82"/>
      <c r="L44" s="82"/>
      <c r="M44" s="83"/>
      <c r="N44" s="79"/>
      <c r="O44" s="84"/>
      <c r="P44" s="84"/>
      <c r="Q44" s="257"/>
      <c r="R44" s="257"/>
      <c r="S44" s="257"/>
      <c r="T44" s="85">
        <f t="shared" si="7"/>
        <v>0</v>
      </c>
      <c r="U44" s="238"/>
      <c r="V44" s="238"/>
      <c r="W44" s="238"/>
      <c r="X44" s="257"/>
      <c r="Y44" s="258"/>
      <c r="Z44" s="79"/>
      <c r="AA44" s="257"/>
      <c r="AB44" s="257"/>
      <c r="AC44" s="257"/>
      <c r="AD44" s="257"/>
      <c r="AE44" s="257"/>
      <c r="AF44" s="85">
        <f t="shared" si="8"/>
        <v>0</v>
      </c>
      <c r="AG44" s="259"/>
      <c r="AH44" s="238"/>
      <c r="AI44" s="79"/>
      <c r="AJ44" s="80" t="str">
        <f>IF(ISBLANK(AI44), "", VLOOKUP(AI44, Z!$A$2:$C$4127, 3, FALSE))</f>
        <v/>
      </c>
      <c r="AK44" s="260"/>
      <c r="AL44" s="127">
        <f t="shared" si="9"/>
        <v>0</v>
      </c>
      <c r="AM44" s="271"/>
      <c r="AN44" s="292">
        <f t="shared" si="29"/>
        <v>0</v>
      </c>
      <c r="AO44" s="279">
        <f t="shared" si="11"/>
        <v>1</v>
      </c>
      <c r="AP44" s="279">
        <v>0.75</v>
      </c>
      <c r="AQ44" s="293" t="str">
        <f t="shared" si="30"/>
        <v>-</v>
      </c>
      <c r="AR44" s="293" t="str">
        <f t="shared" si="31"/>
        <v>-</v>
      </c>
      <c r="AS44" s="293" t="str" cm="1">
        <f t="array" ref="AS44">IFERROR(IFERROR((AT44*AU44)/(3600*1000)/AZ44, BY44) * SUMPRODUCT($BA44:$BE44^2.5, $BF44:$BJ44) / 1000, "-")</f>
        <v>-</v>
      </c>
      <c r="AT44" s="279" t="str">
        <f t="shared" si="32"/>
        <v>-</v>
      </c>
      <c r="AU44" s="279" t="str">
        <f t="shared" si="33"/>
        <v>-</v>
      </c>
      <c r="AV44" s="294" t="str">
        <f t="shared" si="16"/>
        <v>-</v>
      </c>
      <c r="AW44" s="294" t="str" cm="1">
        <f t="array" ref="AW44">IF(CH44&gt;0, INDEX($CV$58:$CV$60, CH44), "-")</f>
        <v>-</v>
      </c>
      <c r="AX44" s="294" t="str">
        <f t="shared" si="34"/>
        <v>-</v>
      </c>
      <c r="AY44" s="295" t="str">
        <f t="shared" si="35"/>
        <v>-</v>
      </c>
      <c r="AZ44" s="294">
        <f t="shared" si="36"/>
        <v>0</v>
      </c>
      <c r="BA44" s="296" t="str" cm="1">
        <f t="array" ref="BA44">IFERROR(INDEX($CV$63:$CZ$65, $CF44, BA$23), "-")</f>
        <v>-</v>
      </c>
      <c r="BB44" s="296" t="str" cm="1">
        <f t="array" ref="BB44">IFERROR(INDEX($CV$63:$CZ$65, $CF44, BB$23), "-")</f>
        <v>-</v>
      </c>
      <c r="BC44" s="296" t="str" cm="1">
        <f t="array" ref="BC44">IFERROR(INDEX($CV$63:$CZ$65, $CF44, BC$23), "-")</f>
        <v>-</v>
      </c>
      <c r="BD44" s="296" t="str" cm="1">
        <f t="array" ref="BD44">IFERROR(INDEX($CV$63:$CZ$65, $CF44, BD$23), "-")</f>
        <v>-</v>
      </c>
      <c r="BE44" s="296" t="str" cm="1">
        <f t="array" ref="BE44">IFERROR(INDEX($CV$63:$CZ$65, $CF44, BE$23), "-")</f>
        <v>-</v>
      </c>
      <c r="BF44" s="297" cm="1">
        <f t="array" ref="BF44">IF($CF44=3,
IFERROR(INDEX($CV$68:$CZ$79, $CE44, BF$23), "-"),
IF($CF44=2,
IF(BF$23=5, $Q44, IF(BF$23=4, $R44, 0)), IF(BF$23=5, $Q44, 0)
))</f>
        <v>0</v>
      </c>
      <c r="BG44" s="297" cm="1">
        <f t="array" ref="BG44">IF($CF44=3,
IFERROR(INDEX($CV$68:$CZ$79, $CE44, BG$23), "-"),
IF($CF44=2,
IF(BG$23=5, $Q44, IF(BG$23=4, $R44, 0)), IF(BG$23=5, $Q44, 0)
))</f>
        <v>0</v>
      </c>
      <c r="BH44" s="297" cm="1">
        <f t="array" ref="BH44">IF($CF44=3,
IFERROR(INDEX($CV$68:$CZ$79, $CE44, BH$23), "-"),
IF($CF44=2,
IF(BH$23=5, $Q44, IF(BH$23=4, $R44, 0)), IF(BH$23=5, $Q44, 0)
))</f>
        <v>0</v>
      </c>
      <c r="BI44" s="297" cm="1">
        <f t="array" ref="BI44">IF($CF44=3,
IFERROR(INDEX($CV$68:$CZ$79, $CE44, BI$23), "-"),
IF($CF44=2,
IF(BI$23=5, $Q44, IF(BI$23=4, $R44, 0)), IF(BI$23=5, $Q44, 0)
))</f>
        <v>0</v>
      </c>
      <c r="BJ44" s="297" cm="1">
        <f t="array" ref="BJ44">IF($CF44=3,
IFERROR(INDEX($CV$68:$CZ$79, $CE44, BJ$23), "-"),
IF($CF44=2,
IF(BJ$23=5, $Q44, IF(BJ$23=4, $R44, 0)), IF(BJ$23=5, $Q44, 0)
))</f>
        <v>0</v>
      </c>
      <c r="BK44" s="293" t="str" cm="1">
        <f t="array" ref="BK44">IFERROR(IF(OR($AN$20="EZ", ISNUMBER((BL44*BM44)/(3600*1000)/BN44)), (BL44*BM44)/(3600*1000)/BN44, BY44) * SUMPRODUCT($BO44:$BS44^2.5, $BT44:$BX44) / 1000, "-")</f>
        <v>-</v>
      </c>
      <c r="BL44" s="279" t="str">
        <f t="shared" si="37"/>
        <v>-</v>
      </c>
      <c r="BM44" s="279" t="str">
        <f t="shared" si="38"/>
        <v>-</v>
      </c>
      <c r="BN44" s="298">
        <f t="shared" si="39"/>
        <v>0</v>
      </c>
      <c r="BO44" s="296" t="str" cm="1">
        <f t="array" ref="BO44">IFERROR(INDEX($CV$63:$CZ$65, $CO44, BO$23), "-")</f>
        <v>-</v>
      </c>
      <c r="BP44" s="296" t="str" cm="1">
        <f t="array" ref="BP44">IFERROR(INDEX($CV$63:$CZ$65, $CO44, BP$23), "-")</f>
        <v>-</v>
      </c>
      <c r="BQ44" s="296" t="str" cm="1">
        <f t="array" ref="BQ44">IFERROR(INDEX($CV$63:$CZ$65, $CO44, BQ$23), "-")</f>
        <v>-</v>
      </c>
      <c r="BR44" s="296" t="str" cm="1">
        <f t="array" ref="BR44">IFERROR(INDEX($CV$63:$CZ$65, $CO44, BR$23), "-")</f>
        <v>-</v>
      </c>
      <c r="BS44" s="296" t="str" cm="1">
        <f t="array" ref="BS44">IFERROR(INDEX($CV$63:$CZ$65, $CO44, BS$23), "-")</f>
        <v>-</v>
      </c>
      <c r="BT44" s="297" cm="1">
        <f t="array" ref="BT44">IF($CO44=3,
IFERROR(INDEX($CV$68:$CZ$79, $CE44, BT$23), "-"),
IF($CO44=2,
IF(BT$23=5, $AC44, IF(BT$23=4, $AD44, 0)), IF(BT$23=5, $AC44, 0)
))</f>
        <v>0</v>
      </c>
      <c r="BU44" s="297" cm="1">
        <f t="array" ref="BU44">IF($CO44=3,
IFERROR(INDEX($CV$68:$CZ$79, $CE44, BU$23), "-"),
IF($CO44=2,
IF(BU$23=5, $AC44, IF(BU$23=4, $AD44, 0)), IF(BU$23=5, $AC44, 0)
))</f>
        <v>0</v>
      </c>
      <c r="BV44" s="297" cm="1">
        <f t="array" ref="BV44">IF($CO44=3,
IFERROR(INDEX($CV$68:$CZ$79, $CE44, BV$23), "-"),
IF($CO44=2,
IF(BV$23=5, $AC44, IF(BV$23=4, $AD44, 0)), IF(BV$23=5, $AC44, 0)
))</f>
        <v>0</v>
      </c>
      <c r="BW44" s="297" cm="1">
        <f t="array" ref="BW44">IF($CO44=3,
IFERROR(INDEX($CV$68:$CZ$79, $CE44, BW$23), "-"),
IF($CO44=2,
IF(BW$23=5, $AC44, IF(BW$23=4, $AD44, 0)), IF(BW$23=5, $AC44, 0)
))</f>
        <v>0</v>
      </c>
      <c r="BX44" s="297" cm="1">
        <f t="array" ref="BX44">IF($CO44=3,
IFERROR(INDEX($CV$68:$CZ$79, $CE44, BX$23), "-"),
IF($CO44=2,
IF(BX$23=5, $AC44, IF(BX$23=4, $AD44, 0)), IF(BX$23=5, $AC44, 0)
))</f>
        <v>0</v>
      </c>
      <c r="BY44" s="293" t="str">
        <f t="shared" si="40"/>
        <v>-</v>
      </c>
      <c r="BZ44" s="299">
        <f t="shared" si="22"/>
        <v>0</v>
      </c>
      <c r="CA44" s="294" t="str">
        <f t="shared" si="41"/>
        <v>-</v>
      </c>
      <c r="CB44" s="295" t="str">
        <f t="shared" si="23"/>
        <v>-</v>
      </c>
      <c r="CC44" s="295" t="str">
        <f t="shared" si="42"/>
        <v>-</v>
      </c>
      <c r="CD44" s="299">
        <f t="shared" si="24"/>
        <v>0</v>
      </c>
      <c r="CE44" s="300" t="str">
        <f t="shared" si="2"/>
        <v>-</v>
      </c>
      <c r="CF44" s="300" t="str">
        <f t="shared" si="3"/>
        <v>-</v>
      </c>
      <c r="CG44" s="300">
        <v>0</v>
      </c>
      <c r="CH44" s="300">
        <f t="shared" si="4"/>
        <v>0</v>
      </c>
      <c r="CI44" s="301">
        <f t="shared" si="5"/>
        <v>0</v>
      </c>
      <c r="CJ44" s="301">
        <f t="shared" si="25"/>
        <v>0</v>
      </c>
      <c r="CK44" s="302" t="str" cm="1">
        <f t="array" ref="CK44">IF($CJ44&gt;0, INDEX($CS$28:$DH$35, $CJ44, $CI44+CK$23), "-")</f>
        <v>-</v>
      </c>
      <c r="CL44" s="302" t="str" cm="1">
        <f t="array" ref="CL44">IF($CJ44&gt;0, INDEX($CS$28:$DH$35, $CJ44, $CI44+CL$23), "-")</f>
        <v>-</v>
      </c>
      <c r="CM44" s="302" t="str" cm="1">
        <f t="array" ref="CM44">IF($CJ44&gt;0, INDEX($CS$28:$DH$35, $CJ44, $CI44+CM$23), "-")</f>
        <v>-</v>
      </c>
      <c r="CN44" s="302" t="str" cm="1">
        <f t="array" ref="CN44">IF($CJ44&gt;0, INDEX($CS$28:$DH$35, $CJ44, $CI44+CN$23), "-")</f>
        <v>-</v>
      </c>
      <c r="CO44" s="300" t="str">
        <f t="shared" si="6"/>
        <v>-</v>
      </c>
      <c r="CP44" s="271"/>
      <c r="CQ44" s="272"/>
      <c r="CR44" s="273"/>
      <c r="CS44" s="316" t="s">
        <v>2</v>
      </c>
      <c r="CT44" s="317">
        <v>5</v>
      </c>
      <c r="CU44" s="317">
        <v>10</v>
      </c>
      <c r="CV44" s="317">
        <v>15</v>
      </c>
      <c r="CW44" s="317">
        <v>20</v>
      </c>
      <c r="CX44" s="317">
        <v>25</v>
      </c>
      <c r="CY44" s="317">
        <v>30</v>
      </c>
      <c r="CZ44" s="317">
        <v>35</v>
      </c>
      <c r="DA44" s="317">
        <v>40</v>
      </c>
      <c r="DB44" s="317">
        <v>50</v>
      </c>
      <c r="DC44" s="317">
        <v>60</v>
      </c>
      <c r="DD44" s="317">
        <v>70</v>
      </c>
      <c r="DE44" s="317">
        <v>80</v>
      </c>
      <c r="DF44" s="317">
        <v>90</v>
      </c>
      <c r="DG44" s="317">
        <v>100</v>
      </c>
      <c r="DH44" s="273"/>
      <c r="DI44" s="273"/>
      <c r="DJ44" s="271"/>
      <c r="DK44" s="271"/>
    </row>
    <row r="45" spans="1:115" s="45" customFormat="1" ht="12.75" customHeight="1" x14ac:dyDescent="0.25">
      <c r="A45" s="13" cm="1">
        <f t="array" ref="A45">IFERROR(INDEX(Operation, IFERROR(MATCH($N45,#REF!, 0), IFERROR(MATCH($N45,#REF!, 0), MATCH($N45,#REF!, 0))), 4), 0)</f>
        <v>0</v>
      </c>
      <c r="B45" s="10">
        <v>22</v>
      </c>
      <c r="C45" s="238"/>
      <c r="D45" s="238"/>
      <c r="E45" s="79"/>
      <c r="F45" s="80" t="str">
        <f>IF(ISBLANK(E45), "", VLOOKUP(E45, Z!$A$2:$C$4127, 3, FALSE))</f>
        <v/>
      </c>
      <c r="G45" s="238"/>
      <c r="H45" s="81"/>
      <c r="I45" s="255" t="b">
        <v>0</v>
      </c>
      <c r="J45" s="256"/>
      <c r="K45" s="82"/>
      <c r="L45" s="82"/>
      <c r="M45" s="83"/>
      <c r="N45" s="79"/>
      <c r="O45" s="84"/>
      <c r="P45" s="84"/>
      <c r="Q45" s="257"/>
      <c r="R45" s="257"/>
      <c r="S45" s="257"/>
      <c r="T45" s="85">
        <f t="shared" si="7"/>
        <v>0</v>
      </c>
      <c r="U45" s="238"/>
      <c r="V45" s="238"/>
      <c r="W45" s="238"/>
      <c r="X45" s="257"/>
      <c r="Y45" s="258"/>
      <c r="Z45" s="79"/>
      <c r="AA45" s="257"/>
      <c r="AB45" s="257"/>
      <c r="AC45" s="257"/>
      <c r="AD45" s="257"/>
      <c r="AE45" s="257"/>
      <c r="AF45" s="85">
        <f t="shared" si="8"/>
        <v>0</v>
      </c>
      <c r="AG45" s="259"/>
      <c r="AH45" s="238"/>
      <c r="AI45" s="79"/>
      <c r="AJ45" s="80" t="str">
        <f>IF(ISBLANK(AI45), "", VLOOKUP(AI45, Z!$A$2:$C$4127, 3, FALSE))</f>
        <v/>
      </c>
      <c r="AK45" s="260"/>
      <c r="AL45" s="127">
        <f t="shared" si="9"/>
        <v>0</v>
      </c>
      <c r="AM45" s="271"/>
      <c r="AN45" s="292">
        <f t="shared" si="29"/>
        <v>0</v>
      </c>
      <c r="AO45" s="279">
        <f t="shared" si="11"/>
        <v>1</v>
      </c>
      <c r="AP45" s="279">
        <v>0.75</v>
      </c>
      <c r="AQ45" s="293" t="str">
        <f t="shared" si="30"/>
        <v>-</v>
      </c>
      <c r="AR45" s="293" t="str">
        <f t="shared" si="31"/>
        <v>-</v>
      </c>
      <c r="AS45" s="293" t="str" cm="1">
        <f t="array" ref="AS45">IFERROR(IFERROR((AT45*AU45)/(3600*1000)/AZ45, BY45) * SUMPRODUCT($BA45:$BE45^2.5, $BF45:$BJ45) / 1000, "-")</f>
        <v>-</v>
      </c>
      <c r="AT45" s="279" t="str">
        <f t="shared" si="32"/>
        <v>-</v>
      </c>
      <c r="AU45" s="279" t="str">
        <f t="shared" si="33"/>
        <v>-</v>
      </c>
      <c r="AV45" s="294" t="str">
        <f t="shared" si="16"/>
        <v>-</v>
      </c>
      <c r="AW45" s="294" t="str" cm="1">
        <f t="array" ref="AW45">IF(CH45&gt;0, INDEX($CV$58:$CV$60, CH45), "-")</f>
        <v>-</v>
      </c>
      <c r="AX45" s="294" t="str">
        <f t="shared" si="34"/>
        <v>-</v>
      </c>
      <c r="AY45" s="295" t="str">
        <f t="shared" si="35"/>
        <v>-</v>
      </c>
      <c r="AZ45" s="294">
        <f t="shared" si="36"/>
        <v>0</v>
      </c>
      <c r="BA45" s="296" t="str" cm="1">
        <f t="array" ref="BA45">IFERROR(INDEX($CV$63:$CZ$65, $CF45, BA$23), "-")</f>
        <v>-</v>
      </c>
      <c r="BB45" s="296" t="str" cm="1">
        <f t="array" ref="BB45">IFERROR(INDEX($CV$63:$CZ$65, $CF45, BB$23), "-")</f>
        <v>-</v>
      </c>
      <c r="BC45" s="296" t="str" cm="1">
        <f t="array" ref="BC45">IFERROR(INDEX($CV$63:$CZ$65, $CF45, BC$23), "-")</f>
        <v>-</v>
      </c>
      <c r="BD45" s="296" t="str" cm="1">
        <f t="array" ref="BD45">IFERROR(INDEX($CV$63:$CZ$65, $CF45, BD$23), "-")</f>
        <v>-</v>
      </c>
      <c r="BE45" s="296" t="str" cm="1">
        <f t="array" ref="BE45">IFERROR(INDEX($CV$63:$CZ$65, $CF45, BE$23), "-")</f>
        <v>-</v>
      </c>
      <c r="BF45" s="297" cm="1">
        <f t="array" ref="BF45">IF($CF45=3,
IFERROR(INDEX($CV$68:$CZ$79, $CE45, BF$23), "-"),
IF($CF45=2,
IF(BF$23=5, $Q45, IF(BF$23=4, $R45, 0)), IF(BF$23=5, $Q45, 0)
))</f>
        <v>0</v>
      </c>
      <c r="BG45" s="297" cm="1">
        <f t="array" ref="BG45">IF($CF45=3,
IFERROR(INDEX($CV$68:$CZ$79, $CE45, BG$23), "-"),
IF($CF45=2,
IF(BG$23=5, $Q45, IF(BG$23=4, $R45, 0)), IF(BG$23=5, $Q45, 0)
))</f>
        <v>0</v>
      </c>
      <c r="BH45" s="297" cm="1">
        <f t="array" ref="BH45">IF($CF45=3,
IFERROR(INDEX($CV$68:$CZ$79, $CE45, BH$23), "-"),
IF($CF45=2,
IF(BH$23=5, $Q45, IF(BH$23=4, $R45, 0)), IF(BH$23=5, $Q45, 0)
))</f>
        <v>0</v>
      </c>
      <c r="BI45" s="297" cm="1">
        <f t="array" ref="BI45">IF($CF45=3,
IFERROR(INDEX($CV$68:$CZ$79, $CE45, BI$23), "-"),
IF($CF45=2,
IF(BI$23=5, $Q45, IF(BI$23=4, $R45, 0)), IF(BI$23=5, $Q45, 0)
))</f>
        <v>0</v>
      </c>
      <c r="BJ45" s="297" cm="1">
        <f t="array" ref="BJ45">IF($CF45=3,
IFERROR(INDEX($CV$68:$CZ$79, $CE45, BJ$23), "-"),
IF($CF45=2,
IF(BJ$23=5, $Q45, IF(BJ$23=4, $R45, 0)), IF(BJ$23=5, $Q45, 0)
))</f>
        <v>0</v>
      </c>
      <c r="BK45" s="293" t="str" cm="1">
        <f t="array" ref="BK45">IFERROR(IF(OR($AN$20="EZ", ISNUMBER((BL45*BM45)/(3600*1000)/BN45)), (BL45*BM45)/(3600*1000)/BN45, BY45) * SUMPRODUCT($BO45:$BS45^2.5, $BT45:$BX45) / 1000, "-")</f>
        <v>-</v>
      </c>
      <c r="BL45" s="279" t="str">
        <f t="shared" si="37"/>
        <v>-</v>
      </c>
      <c r="BM45" s="279" t="str">
        <f t="shared" si="38"/>
        <v>-</v>
      </c>
      <c r="BN45" s="298">
        <f t="shared" si="39"/>
        <v>0</v>
      </c>
      <c r="BO45" s="296" t="str" cm="1">
        <f t="array" ref="BO45">IFERROR(INDEX($CV$63:$CZ$65, $CO45, BO$23), "-")</f>
        <v>-</v>
      </c>
      <c r="BP45" s="296" t="str" cm="1">
        <f t="array" ref="BP45">IFERROR(INDEX($CV$63:$CZ$65, $CO45, BP$23), "-")</f>
        <v>-</v>
      </c>
      <c r="BQ45" s="296" t="str" cm="1">
        <f t="array" ref="BQ45">IFERROR(INDEX($CV$63:$CZ$65, $CO45, BQ$23), "-")</f>
        <v>-</v>
      </c>
      <c r="BR45" s="296" t="str" cm="1">
        <f t="array" ref="BR45">IFERROR(INDEX($CV$63:$CZ$65, $CO45, BR$23), "-")</f>
        <v>-</v>
      </c>
      <c r="BS45" s="296" t="str" cm="1">
        <f t="array" ref="BS45">IFERROR(INDEX($CV$63:$CZ$65, $CO45, BS$23), "-")</f>
        <v>-</v>
      </c>
      <c r="BT45" s="297" cm="1">
        <f t="array" ref="BT45">IF($CO45=3,
IFERROR(INDEX($CV$68:$CZ$79, $CE45, BT$23), "-"),
IF($CO45=2,
IF(BT$23=5, $AC45, IF(BT$23=4, $AD45, 0)), IF(BT$23=5, $AC45, 0)
))</f>
        <v>0</v>
      </c>
      <c r="BU45" s="297" cm="1">
        <f t="array" ref="BU45">IF($CO45=3,
IFERROR(INDEX($CV$68:$CZ$79, $CE45, BU$23), "-"),
IF($CO45=2,
IF(BU$23=5, $AC45, IF(BU$23=4, $AD45, 0)), IF(BU$23=5, $AC45, 0)
))</f>
        <v>0</v>
      </c>
      <c r="BV45" s="297" cm="1">
        <f t="array" ref="BV45">IF($CO45=3,
IFERROR(INDEX($CV$68:$CZ$79, $CE45, BV$23), "-"),
IF($CO45=2,
IF(BV$23=5, $AC45, IF(BV$23=4, $AD45, 0)), IF(BV$23=5, $AC45, 0)
))</f>
        <v>0</v>
      </c>
      <c r="BW45" s="297" cm="1">
        <f t="array" ref="BW45">IF($CO45=3,
IFERROR(INDEX($CV$68:$CZ$79, $CE45, BW$23), "-"),
IF($CO45=2,
IF(BW$23=5, $AC45, IF(BW$23=4, $AD45, 0)), IF(BW$23=5, $AC45, 0)
))</f>
        <v>0</v>
      </c>
      <c r="BX45" s="297" cm="1">
        <f t="array" ref="BX45">IF($CO45=3,
IFERROR(INDEX($CV$68:$CZ$79, $CE45, BX$23), "-"),
IF($CO45=2,
IF(BX$23=5, $AC45, IF(BX$23=4, $AD45, 0)), IF(BX$23=5, $AC45, 0)
))</f>
        <v>0</v>
      </c>
      <c r="BY45" s="293" t="str">
        <f t="shared" si="40"/>
        <v>-</v>
      </c>
      <c r="BZ45" s="299">
        <f t="shared" si="22"/>
        <v>0</v>
      </c>
      <c r="CA45" s="294" t="str">
        <f t="shared" si="41"/>
        <v>-</v>
      </c>
      <c r="CB45" s="295" t="str">
        <f t="shared" si="23"/>
        <v>-</v>
      </c>
      <c r="CC45" s="295" t="str">
        <f t="shared" si="42"/>
        <v>-</v>
      </c>
      <c r="CD45" s="299">
        <f t="shared" si="24"/>
        <v>0</v>
      </c>
      <c r="CE45" s="300" t="str">
        <f t="shared" si="2"/>
        <v>-</v>
      </c>
      <c r="CF45" s="300" t="str">
        <f t="shared" si="3"/>
        <v>-</v>
      </c>
      <c r="CG45" s="300">
        <v>0</v>
      </c>
      <c r="CH45" s="300">
        <f t="shared" si="4"/>
        <v>0</v>
      </c>
      <c r="CI45" s="301">
        <f t="shared" si="5"/>
        <v>0</v>
      </c>
      <c r="CJ45" s="301">
        <f t="shared" si="25"/>
        <v>0</v>
      </c>
      <c r="CK45" s="302" t="str" cm="1">
        <f t="array" ref="CK45">IF($CJ45&gt;0, INDEX($CS$28:$DH$35, $CJ45, $CI45+CK$23), "-")</f>
        <v>-</v>
      </c>
      <c r="CL45" s="302" t="str" cm="1">
        <f t="array" ref="CL45">IF($CJ45&gt;0, INDEX($CS$28:$DH$35, $CJ45, $CI45+CL$23), "-")</f>
        <v>-</v>
      </c>
      <c r="CM45" s="302" t="str" cm="1">
        <f t="array" ref="CM45">IF($CJ45&gt;0, INDEX($CS$28:$DH$35, $CJ45, $CI45+CM$23), "-")</f>
        <v>-</v>
      </c>
      <c r="CN45" s="302" t="str" cm="1">
        <f t="array" ref="CN45">IF($CJ45&gt;0, INDEX($CS$28:$DH$35, $CJ45, $CI45+CN$23), "-")</f>
        <v>-</v>
      </c>
      <c r="CO45" s="300" t="str">
        <f t="shared" si="6"/>
        <v>-</v>
      </c>
      <c r="CP45" s="271"/>
      <c r="CQ45" s="308">
        <v>1</v>
      </c>
      <c r="CR45" s="273"/>
      <c r="CS45" s="318">
        <v>0</v>
      </c>
      <c r="CT45" s="316">
        <v>18.100000000000001</v>
      </c>
      <c r="CU45" s="316">
        <v>36.200000000000003</v>
      </c>
      <c r="CV45" s="316">
        <v>48.8</v>
      </c>
      <c r="CW45" s="316">
        <v>61.5</v>
      </c>
      <c r="CX45" s="316">
        <v>69.900000000000006</v>
      </c>
      <c r="CY45" s="316">
        <v>77.7</v>
      </c>
      <c r="CZ45" s="316">
        <v>82.3</v>
      </c>
      <c r="DA45" s="316">
        <v>86.9</v>
      </c>
      <c r="DB45" s="316">
        <v>91.5</v>
      </c>
      <c r="DC45" s="316">
        <v>96.2</v>
      </c>
      <c r="DD45" s="316">
        <v>97.7</v>
      </c>
      <c r="DE45" s="316">
        <v>99.2</v>
      </c>
      <c r="DF45" s="316">
        <v>99.6</v>
      </c>
      <c r="DG45" s="316">
        <v>100</v>
      </c>
      <c r="DH45" s="273"/>
      <c r="DI45" s="273"/>
      <c r="DJ45" s="271"/>
      <c r="DK45" s="271"/>
    </row>
    <row r="46" spans="1:115" s="45" customFormat="1" ht="12.75" customHeight="1" x14ac:dyDescent="0.25">
      <c r="A46" s="13" cm="1">
        <f t="array" ref="A46">IFERROR(INDEX(Operation, IFERROR(MATCH($N46,#REF!, 0), IFERROR(MATCH($N46,#REF!, 0), MATCH($N46,#REF!, 0))), 4), 0)</f>
        <v>0</v>
      </c>
      <c r="B46" s="10">
        <v>23</v>
      </c>
      <c r="C46" s="238"/>
      <c r="D46" s="238"/>
      <c r="E46" s="79"/>
      <c r="F46" s="80" t="str">
        <f>IF(ISBLANK(E46), "", VLOOKUP(E46, Z!$A$2:$C$4127, 3, FALSE))</f>
        <v/>
      </c>
      <c r="G46" s="238"/>
      <c r="H46" s="81"/>
      <c r="I46" s="255" t="b">
        <v>0</v>
      </c>
      <c r="J46" s="256"/>
      <c r="K46" s="82"/>
      <c r="L46" s="82"/>
      <c r="M46" s="83"/>
      <c r="N46" s="79"/>
      <c r="O46" s="84"/>
      <c r="P46" s="84"/>
      <c r="Q46" s="257"/>
      <c r="R46" s="257"/>
      <c r="S46" s="257"/>
      <c r="T46" s="85">
        <f t="shared" si="7"/>
        <v>0</v>
      </c>
      <c r="U46" s="238"/>
      <c r="V46" s="238"/>
      <c r="W46" s="238"/>
      <c r="X46" s="257"/>
      <c r="Y46" s="258"/>
      <c r="Z46" s="79"/>
      <c r="AA46" s="257"/>
      <c r="AB46" s="257"/>
      <c r="AC46" s="257"/>
      <c r="AD46" s="257"/>
      <c r="AE46" s="257"/>
      <c r="AF46" s="85">
        <f t="shared" si="8"/>
        <v>0</v>
      </c>
      <c r="AG46" s="259"/>
      <c r="AH46" s="238"/>
      <c r="AI46" s="79"/>
      <c r="AJ46" s="80" t="str">
        <f>IF(ISBLANK(AI46), "", VLOOKUP(AI46, Z!$A$2:$C$4127, 3, FALSE))</f>
        <v/>
      </c>
      <c r="AK46" s="260"/>
      <c r="AL46" s="127">
        <f t="shared" si="9"/>
        <v>0</v>
      </c>
      <c r="AM46" s="271"/>
      <c r="AN46" s="292">
        <f t="shared" si="29"/>
        <v>0</v>
      </c>
      <c r="AO46" s="279">
        <f t="shared" si="11"/>
        <v>1</v>
      </c>
      <c r="AP46" s="279">
        <v>0.75</v>
      </c>
      <c r="AQ46" s="293" t="str">
        <f t="shared" si="30"/>
        <v>-</v>
      </c>
      <c r="AR46" s="293" t="str">
        <f t="shared" si="31"/>
        <v>-</v>
      </c>
      <c r="AS46" s="293" t="str" cm="1">
        <f t="array" ref="AS46">IFERROR(IFERROR((AT46*AU46)/(3600*1000)/AZ46, BY46) * SUMPRODUCT($BA46:$BE46^2.5, $BF46:$BJ46) / 1000, "-")</f>
        <v>-</v>
      </c>
      <c r="AT46" s="279" t="str">
        <f t="shared" si="32"/>
        <v>-</v>
      </c>
      <c r="AU46" s="279" t="str">
        <f t="shared" si="33"/>
        <v>-</v>
      </c>
      <c r="AV46" s="294" t="str">
        <f t="shared" si="16"/>
        <v>-</v>
      </c>
      <c r="AW46" s="294" t="str" cm="1">
        <f t="array" ref="AW46">IF(CH46&gt;0, INDEX($CV$58:$CV$60, CH46), "-")</f>
        <v>-</v>
      </c>
      <c r="AX46" s="294" t="str">
        <f t="shared" si="34"/>
        <v>-</v>
      </c>
      <c r="AY46" s="295" t="str">
        <f t="shared" si="35"/>
        <v>-</v>
      </c>
      <c r="AZ46" s="294">
        <f t="shared" si="36"/>
        <v>0</v>
      </c>
      <c r="BA46" s="296" t="str" cm="1">
        <f t="array" ref="BA46">IFERROR(INDEX($CV$63:$CZ$65, $CF46, BA$23), "-")</f>
        <v>-</v>
      </c>
      <c r="BB46" s="296" t="str" cm="1">
        <f t="array" ref="BB46">IFERROR(INDEX($CV$63:$CZ$65, $CF46, BB$23), "-")</f>
        <v>-</v>
      </c>
      <c r="BC46" s="296" t="str" cm="1">
        <f t="array" ref="BC46">IFERROR(INDEX($CV$63:$CZ$65, $CF46, BC$23), "-")</f>
        <v>-</v>
      </c>
      <c r="BD46" s="296" t="str" cm="1">
        <f t="array" ref="BD46">IFERROR(INDEX($CV$63:$CZ$65, $CF46, BD$23), "-")</f>
        <v>-</v>
      </c>
      <c r="BE46" s="296" t="str" cm="1">
        <f t="array" ref="BE46">IFERROR(INDEX($CV$63:$CZ$65, $CF46, BE$23), "-")</f>
        <v>-</v>
      </c>
      <c r="BF46" s="297" cm="1">
        <f t="array" ref="BF46">IF($CF46=3,
IFERROR(INDEX($CV$68:$CZ$79, $CE46, BF$23), "-"),
IF($CF46=2,
IF(BF$23=5, $Q46, IF(BF$23=4, $R46, 0)), IF(BF$23=5, $Q46, 0)
))</f>
        <v>0</v>
      </c>
      <c r="BG46" s="297" cm="1">
        <f t="array" ref="BG46">IF($CF46=3,
IFERROR(INDEX($CV$68:$CZ$79, $CE46, BG$23), "-"),
IF($CF46=2,
IF(BG$23=5, $Q46, IF(BG$23=4, $R46, 0)), IF(BG$23=5, $Q46, 0)
))</f>
        <v>0</v>
      </c>
      <c r="BH46" s="297" cm="1">
        <f t="array" ref="BH46">IF($CF46=3,
IFERROR(INDEX($CV$68:$CZ$79, $CE46, BH$23), "-"),
IF($CF46=2,
IF(BH$23=5, $Q46, IF(BH$23=4, $R46, 0)), IF(BH$23=5, $Q46, 0)
))</f>
        <v>0</v>
      </c>
      <c r="BI46" s="297" cm="1">
        <f t="array" ref="BI46">IF($CF46=3,
IFERROR(INDEX($CV$68:$CZ$79, $CE46, BI$23), "-"),
IF($CF46=2,
IF(BI$23=5, $Q46, IF(BI$23=4, $R46, 0)), IF(BI$23=5, $Q46, 0)
))</f>
        <v>0</v>
      </c>
      <c r="BJ46" s="297" cm="1">
        <f t="array" ref="BJ46">IF($CF46=3,
IFERROR(INDEX($CV$68:$CZ$79, $CE46, BJ$23), "-"),
IF($CF46=2,
IF(BJ$23=5, $Q46, IF(BJ$23=4, $R46, 0)), IF(BJ$23=5, $Q46, 0)
))</f>
        <v>0</v>
      </c>
      <c r="BK46" s="293" t="str" cm="1">
        <f t="array" ref="BK46">IFERROR(IF(OR($AN$20="EZ", ISNUMBER((BL46*BM46)/(3600*1000)/BN46)), (BL46*BM46)/(3600*1000)/BN46, BY46) * SUMPRODUCT($BO46:$BS46^2.5, $BT46:$BX46) / 1000, "-")</f>
        <v>-</v>
      </c>
      <c r="BL46" s="279" t="str">
        <f t="shared" si="37"/>
        <v>-</v>
      </c>
      <c r="BM46" s="279" t="str">
        <f t="shared" si="38"/>
        <v>-</v>
      </c>
      <c r="BN46" s="298">
        <f t="shared" si="39"/>
        <v>0</v>
      </c>
      <c r="BO46" s="296" t="str" cm="1">
        <f t="array" ref="BO46">IFERROR(INDEX($CV$63:$CZ$65, $CO46, BO$23), "-")</f>
        <v>-</v>
      </c>
      <c r="BP46" s="296" t="str" cm="1">
        <f t="array" ref="BP46">IFERROR(INDEX($CV$63:$CZ$65, $CO46, BP$23), "-")</f>
        <v>-</v>
      </c>
      <c r="BQ46" s="296" t="str" cm="1">
        <f t="array" ref="BQ46">IFERROR(INDEX($CV$63:$CZ$65, $CO46, BQ$23), "-")</f>
        <v>-</v>
      </c>
      <c r="BR46" s="296" t="str" cm="1">
        <f t="array" ref="BR46">IFERROR(INDEX($CV$63:$CZ$65, $CO46, BR$23), "-")</f>
        <v>-</v>
      </c>
      <c r="BS46" s="296" t="str" cm="1">
        <f t="array" ref="BS46">IFERROR(INDEX($CV$63:$CZ$65, $CO46, BS$23), "-")</f>
        <v>-</v>
      </c>
      <c r="BT46" s="297" cm="1">
        <f t="array" ref="BT46">IF($CO46=3,
IFERROR(INDEX($CV$68:$CZ$79, $CE46, BT$23), "-"),
IF($CO46=2,
IF(BT$23=5, $AC46, IF(BT$23=4, $AD46, 0)), IF(BT$23=5, $AC46, 0)
))</f>
        <v>0</v>
      </c>
      <c r="BU46" s="297" cm="1">
        <f t="array" ref="BU46">IF($CO46=3,
IFERROR(INDEX($CV$68:$CZ$79, $CE46, BU$23), "-"),
IF($CO46=2,
IF(BU$23=5, $AC46, IF(BU$23=4, $AD46, 0)), IF(BU$23=5, $AC46, 0)
))</f>
        <v>0</v>
      </c>
      <c r="BV46" s="297" cm="1">
        <f t="array" ref="BV46">IF($CO46=3,
IFERROR(INDEX($CV$68:$CZ$79, $CE46, BV$23), "-"),
IF($CO46=2,
IF(BV$23=5, $AC46, IF(BV$23=4, $AD46, 0)), IF(BV$23=5, $AC46, 0)
))</f>
        <v>0</v>
      </c>
      <c r="BW46" s="297" cm="1">
        <f t="array" ref="BW46">IF($CO46=3,
IFERROR(INDEX($CV$68:$CZ$79, $CE46, BW$23), "-"),
IF($CO46=2,
IF(BW$23=5, $AC46, IF(BW$23=4, $AD46, 0)), IF(BW$23=5, $AC46, 0)
))</f>
        <v>0</v>
      </c>
      <c r="BX46" s="297" cm="1">
        <f t="array" ref="BX46">IF($CO46=3,
IFERROR(INDEX($CV$68:$CZ$79, $CE46, BX$23), "-"),
IF($CO46=2,
IF(BX$23=5, $AC46, IF(BX$23=4, $AD46, 0)), IF(BX$23=5, $AC46, 0)
))</f>
        <v>0</v>
      </c>
      <c r="BY46" s="293" t="str">
        <f t="shared" si="40"/>
        <v>-</v>
      </c>
      <c r="BZ46" s="299">
        <f t="shared" si="22"/>
        <v>0</v>
      </c>
      <c r="CA46" s="294" t="str">
        <f t="shared" si="41"/>
        <v>-</v>
      </c>
      <c r="CB46" s="295" t="str">
        <f t="shared" si="23"/>
        <v>-</v>
      </c>
      <c r="CC46" s="295" t="str">
        <f t="shared" si="42"/>
        <v>-</v>
      </c>
      <c r="CD46" s="299">
        <f t="shared" si="24"/>
        <v>0</v>
      </c>
      <c r="CE46" s="300" t="str">
        <f t="shared" si="2"/>
        <v>-</v>
      </c>
      <c r="CF46" s="300" t="str">
        <f t="shared" si="3"/>
        <v>-</v>
      </c>
      <c r="CG46" s="300">
        <v>0</v>
      </c>
      <c r="CH46" s="300">
        <f t="shared" si="4"/>
        <v>0</v>
      </c>
      <c r="CI46" s="301">
        <f t="shared" si="5"/>
        <v>0</v>
      </c>
      <c r="CJ46" s="301">
        <f t="shared" si="25"/>
        <v>0</v>
      </c>
      <c r="CK46" s="302" t="str" cm="1">
        <f t="array" ref="CK46">IF($CJ46&gt;0, INDEX($CS$28:$DH$35, $CJ46, $CI46+CK$23), "-")</f>
        <v>-</v>
      </c>
      <c r="CL46" s="302" t="str" cm="1">
        <f t="array" ref="CL46">IF($CJ46&gt;0, INDEX($CS$28:$DH$35, $CJ46, $CI46+CL$23), "-")</f>
        <v>-</v>
      </c>
      <c r="CM46" s="302" t="str" cm="1">
        <f t="array" ref="CM46">IF($CJ46&gt;0, INDEX($CS$28:$DH$35, $CJ46, $CI46+CM$23), "-")</f>
        <v>-</v>
      </c>
      <c r="CN46" s="302" t="str" cm="1">
        <f t="array" ref="CN46">IF($CJ46&gt;0, INDEX($CS$28:$DH$35, $CJ46, $CI46+CN$23), "-")</f>
        <v>-</v>
      </c>
      <c r="CO46" s="300" t="str">
        <f t="shared" si="6"/>
        <v>-</v>
      </c>
      <c r="CP46" s="271"/>
      <c r="CQ46" s="308">
        <v>2</v>
      </c>
      <c r="CR46" s="273"/>
      <c r="CS46" s="317">
        <v>1.8</v>
      </c>
      <c r="CT46" s="316">
        <v>19.399999999999999</v>
      </c>
      <c r="CU46" s="316">
        <v>38.700000000000003</v>
      </c>
      <c r="CV46" s="316">
        <v>51.8</v>
      </c>
      <c r="CW46" s="316">
        <v>64.900000000000006</v>
      </c>
      <c r="CX46" s="316">
        <v>73.400000000000006</v>
      </c>
      <c r="CY46" s="316">
        <v>82</v>
      </c>
      <c r="CZ46" s="316">
        <v>86.5</v>
      </c>
      <c r="DA46" s="316">
        <v>91.1</v>
      </c>
      <c r="DB46" s="316">
        <v>94.6</v>
      </c>
      <c r="DC46" s="316">
        <v>98.1</v>
      </c>
      <c r="DD46" s="316">
        <v>98.9</v>
      </c>
      <c r="DE46" s="316">
        <v>99.6</v>
      </c>
      <c r="DF46" s="316">
        <v>99.8</v>
      </c>
      <c r="DG46" s="316">
        <v>100</v>
      </c>
      <c r="DH46" s="273"/>
      <c r="DI46" s="273"/>
      <c r="DJ46" s="271"/>
      <c r="DK46" s="271"/>
    </row>
    <row r="47" spans="1:115" s="45" customFormat="1" ht="12.75" customHeight="1" x14ac:dyDescent="0.25">
      <c r="A47" s="13" cm="1">
        <f t="array" ref="A47">IFERROR(INDEX(Operation, IFERROR(MATCH($N47,#REF!, 0), IFERROR(MATCH($N47,#REF!, 0), MATCH($N47,#REF!, 0))), 4), 0)</f>
        <v>0</v>
      </c>
      <c r="B47" s="10">
        <v>24</v>
      </c>
      <c r="C47" s="238"/>
      <c r="D47" s="238"/>
      <c r="E47" s="79"/>
      <c r="F47" s="80" t="str">
        <f>IF(ISBLANK(E47), "", VLOOKUP(E47, Z!$A$2:$C$4127, 3, FALSE))</f>
        <v/>
      </c>
      <c r="G47" s="238"/>
      <c r="H47" s="81"/>
      <c r="I47" s="255" t="b">
        <v>0</v>
      </c>
      <c r="J47" s="256"/>
      <c r="K47" s="82"/>
      <c r="L47" s="82"/>
      <c r="M47" s="83"/>
      <c r="N47" s="79"/>
      <c r="O47" s="84"/>
      <c r="P47" s="84"/>
      <c r="Q47" s="257"/>
      <c r="R47" s="257"/>
      <c r="S47" s="257"/>
      <c r="T47" s="85">
        <f t="shared" si="7"/>
        <v>0</v>
      </c>
      <c r="U47" s="238"/>
      <c r="V47" s="238"/>
      <c r="W47" s="238"/>
      <c r="X47" s="257"/>
      <c r="Y47" s="258"/>
      <c r="Z47" s="79"/>
      <c r="AA47" s="257"/>
      <c r="AB47" s="257"/>
      <c r="AC47" s="257"/>
      <c r="AD47" s="257"/>
      <c r="AE47" s="257"/>
      <c r="AF47" s="85">
        <f t="shared" si="8"/>
        <v>0</v>
      </c>
      <c r="AG47" s="259"/>
      <c r="AH47" s="238"/>
      <c r="AI47" s="79"/>
      <c r="AJ47" s="80" t="str">
        <f>IF(ISBLANK(AI47), "", VLOOKUP(AI47, Z!$A$2:$C$4127, 3, FALSE))</f>
        <v/>
      </c>
      <c r="AK47" s="260"/>
      <c r="AL47" s="127">
        <f t="shared" si="9"/>
        <v>0</v>
      </c>
      <c r="AM47" s="271"/>
      <c r="AN47" s="292">
        <f t="shared" si="29"/>
        <v>0</v>
      </c>
      <c r="AO47" s="279">
        <f t="shared" si="11"/>
        <v>1</v>
      </c>
      <c r="AP47" s="279">
        <v>0.75</v>
      </c>
      <c r="AQ47" s="293" t="str">
        <f t="shared" si="30"/>
        <v>-</v>
      </c>
      <c r="AR47" s="293" t="str">
        <f t="shared" si="31"/>
        <v>-</v>
      </c>
      <c r="AS47" s="293" t="str" cm="1">
        <f t="array" ref="AS47">IFERROR(IFERROR((AT47*AU47)/(3600*1000)/AZ47, BY47) * SUMPRODUCT($BA47:$BE47^2.5, $BF47:$BJ47) / 1000, "-")</f>
        <v>-</v>
      </c>
      <c r="AT47" s="279" t="str">
        <f t="shared" si="32"/>
        <v>-</v>
      </c>
      <c r="AU47" s="279" t="str">
        <f t="shared" si="33"/>
        <v>-</v>
      </c>
      <c r="AV47" s="294" t="str">
        <f t="shared" si="16"/>
        <v>-</v>
      </c>
      <c r="AW47" s="294" t="str" cm="1">
        <f t="array" ref="AW47">IF(CH47&gt;0, INDEX($CV$58:$CV$60, CH47), "-")</f>
        <v>-</v>
      </c>
      <c r="AX47" s="294" t="str">
        <f t="shared" si="34"/>
        <v>-</v>
      </c>
      <c r="AY47" s="295" t="str">
        <f t="shared" si="35"/>
        <v>-</v>
      </c>
      <c r="AZ47" s="294">
        <f t="shared" si="36"/>
        <v>0</v>
      </c>
      <c r="BA47" s="296" t="str" cm="1">
        <f t="array" ref="BA47">IFERROR(INDEX($CV$63:$CZ$65, $CF47, BA$23), "-")</f>
        <v>-</v>
      </c>
      <c r="BB47" s="296" t="str" cm="1">
        <f t="array" ref="BB47">IFERROR(INDEX($CV$63:$CZ$65, $CF47, BB$23), "-")</f>
        <v>-</v>
      </c>
      <c r="BC47" s="296" t="str" cm="1">
        <f t="array" ref="BC47">IFERROR(INDEX($CV$63:$CZ$65, $CF47, BC$23), "-")</f>
        <v>-</v>
      </c>
      <c r="BD47" s="296" t="str" cm="1">
        <f t="array" ref="BD47">IFERROR(INDEX($CV$63:$CZ$65, $CF47, BD$23), "-")</f>
        <v>-</v>
      </c>
      <c r="BE47" s="296" t="str" cm="1">
        <f t="array" ref="BE47">IFERROR(INDEX($CV$63:$CZ$65, $CF47, BE$23), "-")</f>
        <v>-</v>
      </c>
      <c r="BF47" s="297" cm="1">
        <f t="array" ref="BF47">IF($CF47=3,
IFERROR(INDEX($CV$68:$CZ$79, $CE47, BF$23), "-"),
IF($CF47=2,
IF(BF$23=5, $Q47, IF(BF$23=4, $R47, 0)), IF(BF$23=5, $Q47, 0)
))</f>
        <v>0</v>
      </c>
      <c r="BG47" s="297" cm="1">
        <f t="array" ref="BG47">IF($CF47=3,
IFERROR(INDEX($CV$68:$CZ$79, $CE47, BG$23), "-"),
IF($CF47=2,
IF(BG$23=5, $Q47, IF(BG$23=4, $R47, 0)), IF(BG$23=5, $Q47, 0)
))</f>
        <v>0</v>
      </c>
      <c r="BH47" s="297" cm="1">
        <f t="array" ref="BH47">IF($CF47=3,
IFERROR(INDEX($CV$68:$CZ$79, $CE47, BH$23), "-"),
IF($CF47=2,
IF(BH$23=5, $Q47, IF(BH$23=4, $R47, 0)), IF(BH$23=5, $Q47, 0)
))</f>
        <v>0</v>
      </c>
      <c r="BI47" s="297" cm="1">
        <f t="array" ref="BI47">IF($CF47=3,
IFERROR(INDEX($CV$68:$CZ$79, $CE47, BI$23), "-"),
IF($CF47=2,
IF(BI$23=5, $Q47, IF(BI$23=4, $R47, 0)), IF(BI$23=5, $Q47, 0)
))</f>
        <v>0</v>
      </c>
      <c r="BJ47" s="297" cm="1">
        <f t="array" ref="BJ47">IF($CF47=3,
IFERROR(INDEX($CV$68:$CZ$79, $CE47, BJ$23), "-"),
IF($CF47=2,
IF(BJ$23=5, $Q47, IF(BJ$23=4, $R47, 0)), IF(BJ$23=5, $Q47, 0)
))</f>
        <v>0</v>
      </c>
      <c r="BK47" s="293" t="str" cm="1">
        <f t="array" ref="BK47">IFERROR(IF(OR($AN$20="EZ", ISNUMBER((BL47*BM47)/(3600*1000)/BN47)), (BL47*BM47)/(3600*1000)/BN47, BY47) * SUMPRODUCT($BO47:$BS47^2.5, $BT47:$BX47) / 1000, "-")</f>
        <v>-</v>
      </c>
      <c r="BL47" s="279" t="str">
        <f t="shared" si="37"/>
        <v>-</v>
      </c>
      <c r="BM47" s="279" t="str">
        <f t="shared" si="38"/>
        <v>-</v>
      </c>
      <c r="BN47" s="298">
        <f t="shared" si="39"/>
        <v>0</v>
      </c>
      <c r="BO47" s="296" t="str" cm="1">
        <f t="array" ref="BO47">IFERROR(INDEX($CV$63:$CZ$65, $CO47, BO$23), "-")</f>
        <v>-</v>
      </c>
      <c r="BP47" s="296" t="str" cm="1">
        <f t="array" ref="BP47">IFERROR(INDEX($CV$63:$CZ$65, $CO47, BP$23), "-")</f>
        <v>-</v>
      </c>
      <c r="BQ47" s="296" t="str" cm="1">
        <f t="array" ref="BQ47">IFERROR(INDEX($CV$63:$CZ$65, $CO47, BQ$23), "-")</f>
        <v>-</v>
      </c>
      <c r="BR47" s="296" t="str" cm="1">
        <f t="array" ref="BR47">IFERROR(INDEX($CV$63:$CZ$65, $CO47, BR$23), "-")</f>
        <v>-</v>
      </c>
      <c r="BS47" s="296" t="str" cm="1">
        <f t="array" ref="BS47">IFERROR(INDEX($CV$63:$CZ$65, $CO47, BS$23), "-")</f>
        <v>-</v>
      </c>
      <c r="BT47" s="297" cm="1">
        <f t="array" ref="BT47">IF($CO47=3,
IFERROR(INDEX($CV$68:$CZ$79, $CE47, BT$23), "-"),
IF($CO47=2,
IF(BT$23=5, $AC47, IF(BT$23=4, $AD47, 0)), IF(BT$23=5, $AC47, 0)
))</f>
        <v>0</v>
      </c>
      <c r="BU47" s="297" cm="1">
        <f t="array" ref="BU47">IF($CO47=3,
IFERROR(INDEX($CV$68:$CZ$79, $CE47, BU$23), "-"),
IF($CO47=2,
IF(BU$23=5, $AC47, IF(BU$23=4, $AD47, 0)), IF(BU$23=5, $AC47, 0)
))</f>
        <v>0</v>
      </c>
      <c r="BV47" s="297" cm="1">
        <f t="array" ref="BV47">IF($CO47=3,
IFERROR(INDEX($CV$68:$CZ$79, $CE47, BV$23), "-"),
IF($CO47=2,
IF(BV$23=5, $AC47, IF(BV$23=4, $AD47, 0)), IF(BV$23=5, $AC47, 0)
))</f>
        <v>0</v>
      </c>
      <c r="BW47" s="297" cm="1">
        <f t="array" ref="BW47">IF($CO47=3,
IFERROR(INDEX($CV$68:$CZ$79, $CE47, BW$23), "-"),
IF($CO47=2,
IF(BW$23=5, $AC47, IF(BW$23=4, $AD47, 0)), IF(BW$23=5, $AC47, 0)
))</f>
        <v>0</v>
      </c>
      <c r="BX47" s="297" cm="1">
        <f t="array" ref="BX47">IF($CO47=3,
IFERROR(INDEX($CV$68:$CZ$79, $CE47, BX$23), "-"),
IF($CO47=2,
IF(BX$23=5, $AC47, IF(BX$23=4, $AD47, 0)), IF(BX$23=5, $AC47, 0)
))</f>
        <v>0</v>
      </c>
      <c r="BY47" s="293" t="str">
        <f t="shared" si="40"/>
        <v>-</v>
      </c>
      <c r="BZ47" s="299">
        <f t="shared" si="22"/>
        <v>0</v>
      </c>
      <c r="CA47" s="294" t="str">
        <f t="shared" si="41"/>
        <v>-</v>
      </c>
      <c r="CB47" s="295" t="str">
        <f t="shared" si="23"/>
        <v>-</v>
      </c>
      <c r="CC47" s="295" t="str">
        <f t="shared" si="42"/>
        <v>-</v>
      </c>
      <c r="CD47" s="299">
        <f t="shared" si="24"/>
        <v>0</v>
      </c>
      <c r="CE47" s="300" t="str">
        <f t="shared" si="2"/>
        <v>-</v>
      </c>
      <c r="CF47" s="300" t="str">
        <f t="shared" si="3"/>
        <v>-</v>
      </c>
      <c r="CG47" s="300">
        <v>0</v>
      </c>
      <c r="CH47" s="300">
        <f t="shared" si="4"/>
        <v>0</v>
      </c>
      <c r="CI47" s="301">
        <f t="shared" si="5"/>
        <v>0</v>
      </c>
      <c r="CJ47" s="301">
        <f t="shared" si="25"/>
        <v>0</v>
      </c>
      <c r="CK47" s="302" t="str" cm="1">
        <f t="array" ref="CK47">IF($CJ47&gt;0, INDEX($CS$28:$DH$35, $CJ47, $CI47+CK$23), "-")</f>
        <v>-</v>
      </c>
      <c r="CL47" s="302" t="str" cm="1">
        <f t="array" ref="CL47">IF($CJ47&gt;0, INDEX($CS$28:$DH$35, $CJ47, $CI47+CL$23), "-")</f>
        <v>-</v>
      </c>
      <c r="CM47" s="302" t="str" cm="1">
        <f t="array" ref="CM47">IF($CJ47&gt;0, INDEX($CS$28:$DH$35, $CJ47, $CI47+CM$23), "-")</f>
        <v>-</v>
      </c>
      <c r="CN47" s="302" t="str" cm="1">
        <f t="array" ref="CN47">IF($CJ47&gt;0, INDEX($CS$28:$DH$35, $CJ47, $CI47+CN$23), "-")</f>
        <v>-</v>
      </c>
      <c r="CO47" s="300" t="str">
        <f t="shared" si="6"/>
        <v>-</v>
      </c>
      <c r="CP47" s="271"/>
      <c r="CQ47" s="308">
        <v>3</v>
      </c>
      <c r="CR47" s="273"/>
      <c r="CS47" s="317">
        <v>3.7</v>
      </c>
      <c r="CT47" s="316">
        <v>20.6</v>
      </c>
      <c r="CU47" s="316">
        <v>41.2</v>
      </c>
      <c r="CV47" s="316">
        <v>54.7</v>
      </c>
      <c r="CW47" s="316">
        <v>68.2</v>
      </c>
      <c r="CX47" s="316">
        <v>77.2</v>
      </c>
      <c r="CY47" s="316">
        <v>86.1</v>
      </c>
      <c r="CZ47" s="316">
        <v>90.6</v>
      </c>
      <c r="DA47" s="316">
        <v>95.1</v>
      </c>
      <c r="DB47" s="316">
        <v>97.6</v>
      </c>
      <c r="DC47" s="316">
        <v>100</v>
      </c>
      <c r="DD47" s="316">
        <v>100</v>
      </c>
      <c r="DE47" s="316">
        <v>100</v>
      </c>
      <c r="DF47" s="316">
        <v>100</v>
      </c>
      <c r="DG47" s="316">
        <v>100</v>
      </c>
      <c r="DH47" s="273"/>
      <c r="DI47" s="273"/>
      <c r="DJ47" s="271"/>
      <c r="DK47" s="271"/>
    </row>
    <row r="48" spans="1:115" s="45" customFormat="1" ht="12.75" customHeight="1" x14ac:dyDescent="0.25">
      <c r="A48" s="13" cm="1">
        <f t="array" ref="A48">IFERROR(INDEX(Operation, IFERROR(MATCH($N48,#REF!, 0), IFERROR(MATCH($N48,#REF!, 0), MATCH($N48,#REF!, 0))), 4), 0)</f>
        <v>0</v>
      </c>
      <c r="B48" s="10">
        <v>25</v>
      </c>
      <c r="C48" s="238"/>
      <c r="D48" s="238"/>
      <c r="E48" s="79"/>
      <c r="F48" s="80" t="str">
        <f>IF(ISBLANK(E48), "", VLOOKUP(E48, Z!$A$2:$C$4127, 3, FALSE))</f>
        <v/>
      </c>
      <c r="G48" s="238"/>
      <c r="H48" s="81"/>
      <c r="I48" s="255" t="b">
        <v>0</v>
      </c>
      <c r="J48" s="256"/>
      <c r="K48" s="82"/>
      <c r="L48" s="82"/>
      <c r="M48" s="83"/>
      <c r="N48" s="79"/>
      <c r="O48" s="84"/>
      <c r="P48" s="84"/>
      <c r="Q48" s="257"/>
      <c r="R48" s="257"/>
      <c r="S48" s="257"/>
      <c r="T48" s="85">
        <f t="shared" si="7"/>
        <v>0</v>
      </c>
      <c r="U48" s="238"/>
      <c r="V48" s="238"/>
      <c r="W48" s="238"/>
      <c r="X48" s="257"/>
      <c r="Y48" s="258"/>
      <c r="Z48" s="79"/>
      <c r="AA48" s="257"/>
      <c r="AB48" s="257"/>
      <c r="AC48" s="257"/>
      <c r="AD48" s="257"/>
      <c r="AE48" s="257"/>
      <c r="AF48" s="85">
        <f t="shared" si="8"/>
        <v>0</v>
      </c>
      <c r="AG48" s="259"/>
      <c r="AH48" s="238"/>
      <c r="AI48" s="79"/>
      <c r="AJ48" s="80" t="str">
        <f>IF(ISBLANK(AI48), "", VLOOKUP(AI48, Z!$A$2:$C$4127, 3, FALSE))</f>
        <v/>
      </c>
      <c r="AK48" s="260"/>
      <c r="AL48" s="127">
        <f t="shared" si="9"/>
        <v>0</v>
      </c>
      <c r="AM48" s="271"/>
      <c r="AN48" s="292">
        <f t="shared" si="29"/>
        <v>0</v>
      </c>
      <c r="AO48" s="279">
        <f t="shared" si="11"/>
        <v>1</v>
      </c>
      <c r="AP48" s="279">
        <v>0.75</v>
      </c>
      <c r="AQ48" s="293" t="str">
        <f t="shared" si="30"/>
        <v>-</v>
      </c>
      <c r="AR48" s="293" t="str">
        <f t="shared" si="31"/>
        <v>-</v>
      </c>
      <c r="AS48" s="293" t="str" cm="1">
        <f t="array" ref="AS48">IFERROR(IFERROR((AT48*AU48)/(3600*1000)/AZ48, BY48) * SUMPRODUCT($BA48:$BE48^2.5, $BF48:$BJ48) / 1000, "-")</f>
        <v>-</v>
      </c>
      <c r="AT48" s="279" t="str">
        <f t="shared" si="32"/>
        <v>-</v>
      </c>
      <c r="AU48" s="279" t="str">
        <f t="shared" si="33"/>
        <v>-</v>
      </c>
      <c r="AV48" s="294" t="str">
        <f t="shared" si="16"/>
        <v>-</v>
      </c>
      <c r="AW48" s="294" t="str" cm="1">
        <f t="array" ref="AW48">IF(CH48&gt;0, INDEX($CV$58:$CV$60, CH48), "-")</f>
        <v>-</v>
      </c>
      <c r="AX48" s="294" t="str">
        <f t="shared" si="34"/>
        <v>-</v>
      </c>
      <c r="AY48" s="295" t="str">
        <f t="shared" si="35"/>
        <v>-</v>
      </c>
      <c r="AZ48" s="294">
        <f t="shared" si="36"/>
        <v>0</v>
      </c>
      <c r="BA48" s="296" t="str" cm="1">
        <f t="array" ref="BA48">IFERROR(INDEX($CV$63:$CZ$65, $CF48, BA$23), "-")</f>
        <v>-</v>
      </c>
      <c r="BB48" s="296" t="str" cm="1">
        <f t="array" ref="BB48">IFERROR(INDEX($CV$63:$CZ$65, $CF48, BB$23), "-")</f>
        <v>-</v>
      </c>
      <c r="BC48" s="296" t="str" cm="1">
        <f t="array" ref="BC48">IFERROR(INDEX($CV$63:$CZ$65, $CF48, BC$23), "-")</f>
        <v>-</v>
      </c>
      <c r="BD48" s="296" t="str" cm="1">
        <f t="array" ref="BD48">IFERROR(INDEX($CV$63:$CZ$65, $CF48, BD$23), "-")</f>
        <v>-</v>
      </c>
      <c r="BE48" s="296" t="str" cm="1">
        <f t="array" ref="BE48">IFERROR(INDEX($CV$63:$CZ$65, $CF48, BE$23), "-")</f>
        <v>-</v>
      </c>
      <c r="BF48" s="297" cm="1">
        <f t="array" ref="BF48">IF($CF48=3,
IFERROR(INDEX($CV$68:$CZ$79, $CE48, BF$23), "-"),
IF($CF48=2,
IF(BF$23=5, $Q48, IF(BF$23=4, $R48, 0)), IF(BF$23=5, $Q48, 0)
))</f>
        <v>0</v>
      </c>
      <c r="BG48" s="297" cm="1">
        <f t="array" ref="BG48">IF($CF48=3,
IFERROR(INDEX($CV$68:$CZ$79, $CE48, BG$23), "-"),
IF($CF48=2,
IF(BG$23=5, $Q48, IF(BG$23=4, $R48, 0)), IF(BG$23=5, $Q48, 0)
))</f>
        <v>0</v>
      </c>
      <c r="BH48" s="297" cm="1">
        <f t="array" ref="BH48">IF($CF48=3,
IFERROR(INDEX($CV$68:$CZ$79, $CE48, BH$23), "-"),
IF($CF48=2,
IF(BH$23=5, $Q48, IF(BH$23=4, $R48, 0)), IF(BH$23=5, $Q48, 0)
))</f>
        <v>0</v>
      </c>
      <c r="BI48" s="297" cm="1">
        <f t="array" ref="BI48">IF($CF48=3,
IFERROR(INDEX($CV$68:$CZ$79, $CE48, BI$23), "-"),
IF($CF48=2,
IF(BI$23=5, $Q48, IF(BI$23=4, $R48, 0)), IF(BI$23=5, $Q48, 0)
))</f>
        <v>0</v>
      </c>
      <c r="BJ48" s="297" cm="1">
        <f t="array" ref="BJ48">IF($CF48=3,
IFERROR(INDEX($CV$68:$CZ$79, $CE48, BJ$23), "-"),
IF($CF48=2,
IF(BJ$23=5, $Q48, IF(BJ$23=4, $R48, 0)), IF(BJ$23=5, $Q48, 0)
))</f>
        <v>0</v>
      </c>
      <c r="BK48" s="293" t="str" cm="1">
        <f t="array" ref="BK48">IFERROR(IF(OR($AN$20="EZ", ISNUMBER((BL48*BM48)/(3600*1000)/BN48)), (BL48*BM48)/(3600*1000)/BN48, BY48) * SUMPRODUCT($BO48:$BS48^2.5, $BT48:$BX48) / 1000, "-")</f>
        <v>-</v>
      </c>
      <c r="BL48" s="279" t="str">
        <f t="shared" si="37"/>
        <v>-</v>
      </c>
      <c r="BM48" s="279" t="str">
        <f t="shared" si="38"/>
        <v>-</v>
      </c>
      <c r="BN48" s="298">
        <f t="shared" si="39"/>
        <v>0</v>
      </c>
      <c r="BO48" s="296" t="str" cm="1">
        <f t="array" ref="BO48">IFERROR(INDEX($CV$63:$CZ$65, $CO48, BO$23), "-")</f>
        <v>-</v>
      </c>
      <c r="BP48" s="296" t="str" cm="1">
        <f t="array" ref="BP48">IFERROR(INDEX($CV$63:$CZ$65, $CO48, BP$23), "-")</f>
        <v>-</v>
      </c>
      <c r="BQ48" s="296" t="str" cm="1">
        <f t="array" ref="BQ48">IFERROR(INDEX($CV$63:$CZ$65, $CO48, BQ$23), "-")</f>
        <v>-</v>
      </c>
      <c r="BR48" s="296" t="str" cm="1">
        <f t="array" ref="BR48">IFERROR(INDEX($CV$63:$CZ$65, $CO48, BR$23), "-")</f>
        <v>-</v>
      </c>
      <c r="BS48" s="296" t="str" cm="1">
        <f t="array" ref="BS48">IFERROR(INDEX($CV$63:$CZ$65, $CO48, BS$23), "-")</f>
        <v>-</v>
      </c>
      <c r="BT48" s="297" cm="1">
        <f t="array" ref="BT48">IF($CO48=3,
IFERROR(INDEX($CV$68:$CZ$79, $CE48, BT$23), "-"),
IF($CO48=2,
IF(BT$23=5, $AC48, IF(BT$23=4, $AD48, 0)), IF(BT$23=5, $AC48, 0)
))</f>
        <v>0</v>
      </c>
      <c r="BU48" s="297" cm="1">
        <f t="array" ref="BU48">IF($CO48=3,
IFERROR(INDEX($CV$68:$CZ$79, $CE48, BU$23), "-"),
IF($CO48=2,
IF(BU$23=5, $AC48, IF(BU$23=4, $AD48, 0)), IF(BU$23=5, $AC48, 0)
))</f>
        <v>0</v>
      </c>
      <c r="BV48" s="297" cm="1">
        <f t="array" ref="BV48">IF($CO48=3,
IFERROR(INDEX($CV$68:$CZ$79, $CE48, BV$23), "-"),
IF($CO48=2,
IF(BV$23=5, $AC48, IF(BV$23=4, $AD48, 0)), IF(BV$23=5, $AC48, 0)
))</f>
        <v>0</v>
      </c>
      <c r="BW48" s="297" cm="1">
        <f t="array" ref="BW48">IF($CO48=3,
IFERROR(INDEX($CV$68:$CZ$79, $CE48, BW$23), "-"),
IF($CO48=2,
IF(BW$23=5, $AC48, IF(BW$23=4, $AD48, 0)), IF(BW$23=5, $AC48, 0)
))</f>
        <v>0</v>
      </c>
      <c r="BX48" s="297" cm="1">
        <f t="array" ref="BX48">IF($CO48=3,
IFERROR(INDEX($CV$68:$CZ$79, $CE48, BX$23), "-"),
IF($CO48=2,
IF(BX$23=5, $AC48, IF(BX$23=4, $AD48, 0)), IF(BX$23=5, $AC48, 0)
))</f>
        <v>0</v>
      </c>
      <c r="BY48" s="293" t="str">
        <f t="shared" si="40"/>
        <v>-</v>
      </c>
      <c r="BZ48" s="299">
        <f t="shared" si="22"/>
        <v>0</v>
      </c>
      <c r="CA48" s="294" t="str">
        <f t="shared" si="41"/>
        <v>-</v>
      </c>
      <c r="CB48" s="295" t="str">
        <f t="shared" si="23"/>
        <v>-</v>
      </c>
      <c r="CC48" s="295" t="str">
        <f t="shared" si="42"/>
        <v>-</v>
      </c>
      <c r="CD48" s="299">
        <f t="shared" si="24"/>
        <v>0</v>
      </c>
      <c r="CE48" s="300" t="str">
        <f t="shared" si="2"/>
        <v>-</v>
      </c>
      <c r="CF48" s="300" t="str">
        <f t="shared" si="3"/>
        <v>-</v>
      </c>
      <c r="CG48" s="300">
        <v>0</v>
      </c>
      <c r="CH48" s="300">
        <f t="shared" si="4"/>
        <v>0</v>
      </c>
      <c r="CI48" s="301">
        <f t="shared" si="5"/>
        <v>0</v>
      </c>
      <c r="CJ48" s="301">
        <f t="shared" si="25"/>
        <v>0</v>
      </c>
      <c r="CK48" s="302" t="str" cm="1">
        <f t="array" ref="CK48">IF($CJ48&gt;0, INDEX($CS$28:$DH$35, $CJ48, $CI48+CK$23), "-")</f>
        <v>-</v>
      </c>
      <c r="CL48" s="302" t="str" cm="1">
        <f t="array" ref="CL48">IF($CJ48&gt;0, INDEX($CS$28:$DH$35, $CJ48, $CI48+CL$23), "-")</f>
        <v>-</v>
      </c>
      <c r="CM48" s="302" t="str" cm="1">
        <f t="array" ref="CM48">IF($CJ48&gt;0, INDEX($CS$28:$DH$35, $CJ48, $CI48+CM$23), "-")</f>
        <v>-</v>
      </c>
      <c r="CN48" s="302" t="str" cm="1">
        <f t="array" ref="CN48">IF($CJ48&gt;0, INDEX($CS$28:$DH$35, $CJ48, $CI48+CN$23), "-")</f>
        <v>-</v>
      </c>
      <c r="CO48" s="300" t="str">
        <f t="shared" si="6"/>
        <v>-</v>
      </c>
      <c r="CP48" s="271"/>
      <c r="CQ48" s="308">
        <v>4</v>
      </c>
      <c r="CR48" s="273"/>
      <c r="CS48" s="317">
        <v>5.5</v>
      </c>
      <c r="CT48" s="316">
        <v>24.4</v>
      </c>
      <c r="CU48" s="316">
        <v>48.8</v>
      </c>
      <c r="CV48" s="316">
        <v>61.5</v>
      </c>
      <c r="CW48" s="316">
        <v>74.099999999999994</v>
      </c>
      <c r="CX48" s="316">
        <v>81.599999999999994</v>
      </c>
      <c r="CY48" s="316">
        <v>89</v>
      </c>
      <c r="CZ48" s="316">
        <v>92.4</v>
      </c>
      <c r="DA48" s="316">
        <v>95.7</v>
      </c>
      <c r="DB48" s="316">
        <v>97.9</v>
      </c>
      <c r="DC48" s="316">
        <v>100</v>
      </c>
      <c r="DD48" s="316">
        <v>100</v>
      </c>
      <c r="DE48" s="316">
        <v>100</v>
      </c>
      <c r="DF48" s="316">
        <v>100</v>
      </c>
      <c r="DG48" s="316">
        <v>100</v>
      </c>
      <c r="DH48" s="273"/>
      <c r="DI48" s="273"/>
      <c r="DJ48" s="271"/>
      <c r="DK48" s="271"/>
    </row>
    <row r="49" spans="1:115" s="45" customFormat="1" ht="12.75" customHeight="1" x14ac:dyDescent="0.25">
      <c r="A49" s="13" cm="1">
        <f t="array" ref="A49">IFERROR(INDEX(Operation, IFERROR(MATCH($N49,#REF!, 0), IFERROR(MATCH($N49,#REF!, 0), MATCH($N49,#REF!, 0))), 4), 0)</f>
        <v>0</v>
      </c>
      <c r="B49" s="10">
        <v>26</v>
      </c>
      <c r="C49" s="238"/>
      <c r="D49" s="238"/>
      <c r="E49" s="79"/>
      <c r="F49" s="80" t="str">
        <f>IF(ISBLANK(E49), "", VLOOKUP(E49, Z!$A$2:$C$4127, 3, FALSE))</f>
        <v/>
      </c>
      <c r="G49" s="238"/>
      <c r="H49" s="81"/>
      <c r="I49" s="255" t="b">
        <v>0</v>
      </c>
      <c r="J49" s="256"/>
      <c r="K49" s="82"/>
      <c r="L49" s="82"/>
      <c r="M49" s="83"/>
      <c r="N49" s="79"/>
      <c r="O49" s="84"/>
      <c r="P49" s="84"/>
      <c r="Q49" s="257"/>
      <c r="R49" s="257"/>
      <c r="S49" s="257"/>
      <c r="T49" s="85">
        <f t="shared" si="7"/>
        <v>0</v>
      </c>
      <c r="U49" s="238"/>
      <c r="V49" s="238"/>
      <c r="W49" s="238"/>
      <c r="X49" s="257"/>
      <c r="Y49" s="258"/>
      <c r="Z49" s="79"/>
      <c r="AA49" s="257"/>
      <c r="AB49" s="257"/>
      <c r="AC49" s="257"/>
      <c r="AD49" s="257"/>
      <c r="AE49" s="257"/>
      <c r="AF49" s="85">
        <f t="shared" si="8"/>
        <v>0</v>
      </c>
      <c r="AG49" s="259"/>
      <c r="AH49" s="238"/>
      <c r="AI49" s="79"/>
      <c r="AJ49" s="80" t="str">
        <f>IF(ISBLANK(AI49), "", VLOOKUP(AI49, Z!$A$2:$C$4127, 3, FALSE))</f>
        <v/>
      </c>
      <c r="AK49" s="260"/>
      <c r="AL49" s="127">
        <f t="shared" si="9"/>
        <v>0</v>
      </c>
      <c r="AM49" s="271"/>
      <c r="AN49" s="292">
        <f t="shared" si="29"/>
        <v>0</v>
      </c>
      <c r="AO49" s="279">
        <f t="shared" si="11"/>
        <v>1</v>
      </c>
      <c r="AP49" s="279">
        <v>0.75</v>
      </c>
      <c r="AQ49" s="293" t="str">
        <f t="shared" si="30"/>
        <v>-</v>
      </c>
      <c r="AR49" s="293" t="str">
        <f t="shared" si="31"/>
        <v>-</v>
      </c>
      <c r="AS49" s="293" t="str" cm="1">
        <f t="array" ref="AS49">IFERROR(IFERROR((AT49*AU49)/(3600*1000)/AZ49, BY49) * SUMPRODUCT($BA49:$BE49^2.5, $BF49:$BJ49) / 1000, "-")</f>
        <v>-</v>
      </c>
      <c r="AT49" s="279" t="str">
        <f t="shared" si="32"/>
        <v>-</v>
      </c>
      <c r="AU49" s="279" t="str">
        <f t="shared" si="33"/>
        <v>-</v>
      </c>
      <c r="AV49" s="294" t="str">
        <f t="shared" si="16"/>
        <v>-</v>
      </c>
      <c r="AW49" s="294" t="str" cm="1">
        <f t="array" ref="AW49">IF(CH49&gt;0, INDEX($CV$58:$CV$60, CH49), "-")</f>
        <v>-</v>
      </c>
      <c r="AX49" s="294" t="str">
        <f t="shared" si="34"/>
        <v>-</v>
      </c>
      <c r="AY49" s="295" t="str">
        <f t="shared" si="35"/>
        <v>-</v>
      </c>
      <c r="AZ49" s="294">
        <f t="shared" si="36"/>
        <v>0</v>
      </c>
      <c r="BA49" s="296" t="str" cm="1">
        <f t="array" ref="BA49">IFERROR(INDEX($CV$63:$CZ$65, $CF49, BA$23), "-")</f>
        <v>-</v>
      </c>
      <c r="BB49" s="296" t="str" cm="1">
        <f t="array" ref="BB49">IFERROR(INDEX($CV$63:$CZ$65, $CF49, BB$23), "-")</f>
        <v>-</v>
      </c>
      <c r="BC49" s="296" t="str" cm="1">
        <f t="array" ref="BC49">IFERROR(INDEX($CV$63:$CZ$65, $CF49, BC$23), "-")</f>
        <v>-</v>
      </c>
      <c r="BD49" s="296" t="str" cm="1">
        <f t="array" ref="BD49">IFERROR(INDEX($CV$63:$CZ$65, $CF49, BD$23), "-")</f>
        <v>-</v>
      </c>
      <c r="BE49" s="296" t="str" cm="1">
        <f t="array" ref="BE49">IFERROR(INDEX($CV$63:$CZ$65, $CF49, BE$23), "-")</f>
        <v>-</v>
      </c>
      <c r="BF49" s="297" cm="1">
        <f t="array" ref="BF49">IF($CF49=3,
IFERROR(INDEX($CV$68:$CZ$79, $CE49, BF$23), "-"),
IF($CF49=2,
IF(BF$23=5, $Q49, IF(BF$23=4, $R49, 0)), IF(BF$23=5, $Q49, 0)
))</f>
        <v>0</v>
      </c>
      <c r="BG49" s="297" cm="1">
        <f t="array" ref="BG49">IF($CF49=3,
IFERROR(INDEX($CV$68:$CZ$79, $CE49, BG$23), "-"),
IF($CF49=2,
IF(BG$23=5, $Q49, IF(BG$23=4, $R49, 0)), IF(BG$23=5, $Q49, 0)
))</f>
        <v>0</v>
      </c>
      <c r="BH49" s="297" cm="1">
        <f t="array" ref="BH49">IF($CF49=3,
IFERROR(INDEX($CV$68:$CZ$79, $CE49, BH$23), "-"),
IF($CF49=2,
IF(BH$23=5, $Q49, IF(BH$23=4, $R49, 0)), IF(BH$23=5, $Q49, 0)
))</f>
        <v>0</v>
      </c>
      <c r="BI49" s="297" cm="1">
        <f t="array" ref="BI49">IF($CF49=3,
IFERROR(INDEX($CV$68:$CZ$79, $CE49, BI$23), "-"),
IF($CF49=2,
IF(BI$23=5, $Q49, IF(BI$23=4, $R49, 0)), IF(BI$23=5, $Q49, 0)
))</f>
        <v>0</v>
      </c>
      <c r="BJ49" s="297" cm="1">
        <f t="array" ref="BJ49">IF($CF49=3,
IFERROR(INDEX($CV$68:$CZ$79, $CE49, BJ$23), "-"),
IF($CF49=2,
IF(BJ$23=5, $Q49, IF(BJ$23=4, $R49, 0)), IF(BJ$23=5, $Q49, 0)
))</f>
        <v>0</v>
      </c>
      <c r="BK49" s="293" t="str" cm="1">
        <f t="array" ref="BK49">IFERROR(IF(OR($AN$20="EZ", ISNUMBER((BL49*BM49)/(3600*1000)/BN49)), (BL49*BM49)/(3600*1000)/BN49, BY49) * SUMPRODUCT($BO49:$BS49^2.5, $BT49:$BX49) / 1000, "-")</f>
        <v>-</v>
      </c>
      <c r="BL49" s="279" t="str">
        <f t="shared" si="37"/>
        <v>-</v>
      </c>
      <c r="BM49" s="279" t="str">
        <f t="shared" si="38"/>
        <v>-</v>
      </c>
      <c r="BN49" s="298">
        <f t="shared" si="39"/>
        <v>0</v>
      </c>
      <c r="BO49" s="296" t="str" cm="1">
        <f t="array" ref="BO49">IFERROR(INDEX($CV$63:$CZ$65, $CO49, BO$23), "-")</f>
        <v>-</v>
      </c>
      <c r="BP49" s="296" t="str" cm="1">
        <f t="array" ref="BP49">IFERROR(INDEX($CV$63:$CZ$65, $CO49, BP$23), "-")</f>
        <v>-</v>
      </c>
      <c r="BQ49" s="296" t="str" cm="1">
        <f t="array" ref="BQ49">IFERROR(INDEX($CV$63:$CZ$65, $CO49, BQ$23), "-")</f>
        <v>-</v>
      </c>
      <c r="BR49" s="296" t="str" cm="1">
        <f t="array" ref="BR49">IFERROR(INDEX($CV$63:$CZ$65, $CO49, BR$23), "-")</f>
        <v>-</v>
      </c>
      <c r="BS49" s="296" t="str" cm="1">
        <f t="array" ref="BS49">IFERROR(INDEX($CV$63:$CZ$65, $CO49, BS$23), "-")</f>
        <v>-</v>
      </c>
      <c r="BT49" s="297" cm="1">
        <f t="array" ref="BT49">IF($CO49=3,
IFERROR(INDEX($CV$68:$CZ$79, $CE49, BT$23), "-"),
IF($CO49=2,
IF(BT$23=5, $AC49, IF(BT$23=4, $AD49, 0)), IF(BT$23=5, $AC49, 0)
))</f>
        <v>0</v>
      </c>
      <c r="BU49" s="297" cm="1">
        <f t="array" ref="BU49">IF($CO49=3,
IFERROR(INDEX($CV$68:$CZ$79, $CE49, BU$23), "-"),
IF($CO49=2,
IF(BU$23=5, $AC49, IF(BU$23=4, $AD49, 0)), IF(BU$23=5, $AC49, 0)
))</f>
        <v>0</v>
      </c>
      <c r="BV49" s="297" cm="1">
        <f t="array" ref="BV49">IF($CO49=3,
IFERROR(INDEX($CV$68:$CZ$79, $CE49, BV$23), "-"),
IF($CO49=2,
IF(BV$23=5, $AC49, IF(BV$23=4, $AD49, 0)), IF(BV$23=5, $AC49, 0)
))</f>
        <v>0</v>
      </c>
      <c r="BW49" s="297" cm="1">
        <f t="array" ref="BW49">IF($CO49=3,
IFERROR(INDEX($CV$68:$CZ$79, $CE49, BW$23), "-"),
IF($CO49=2,
IF(BW$23=5, $AC49, IF(BW$23=4, $AD49, 0)), IF(BW$23=5, $AC49, 0)
))</f>
        <v>0</v>
      </c>
      <c r="BX49" s="297" cm="1">
        <f t="array" ref="BX49">IF($CO49=3,
IFERROR(INDEX($CV$68:$CZ$79, $CE49, BX$23), "-"),
IF($CO49=2,
IF(BX$23=5, $AC49, IF(BX$23=4, $AD49, 0)), IF(BX$23=5, $AC49, 0)
))</f>
        <v>0</v>
      </c>
      <c r="BY49" s="293" t="str">
        <f t="shared" si="40"/>
        <v>-</v>
      </c>
      <c r="BZ49" s="299">
        <f t="shared" si="22"/>
        <v>0</v>
      </c>
      <c r="CA49" s="294" t="str">
        <f t="shared" si="41"/>
        <v>-</v>
      </c>
      <c r="CB49" s="295" t="str">
        <f t="shared" si="23"/>
        <v>-</v>
      </c>
      <c r="CC49" s="295" t="str">
        <f t="shared" si="42"/>
        <v>-</v>
      </c>
      <c r="CD49" s="299">
        <f t="shared" si="24"/>
        <v>0</v>
      </c>
      <c r="CE49" s="300" t="str">
        <f t="shared" si="2"/>
        <v>-</v>
      </c>
      <c r="CF49" s="300" t="str">
        <f t="shared" si="3"/>
        <v>-</v>
      </c>
      <c r="CG49" s="300">
        <v>0</v>
      </c>
      <c r="CH49" s="300">
        <f t="shared" si="4"/>
        <v>0</v>
      </c>
      <c r="CI49" s="301">
        <f t="shared" si="5"/>
        <v>0</v>
      </c>
      <c r="CJ49" s="301">
        <f t="shared" si="25"/>
        <v>0</v>
      </c>
      <c r="CK49" s="302" t="str" cm="1">
        <f t="array" ref="CK49">IF($CJ49&gt;0, INDEX($CS$28:$DH$35, $CJ49, $CI49+CK$23), "-")</f>
        <v>-</v>
      </c>
      <c r="CL49" s="302" t="str" cm="1">
        <f t="array" ref="CL49">IF($CJ49&gt;0, INDEX($CS$28:$DH$35, $CJ49, $CI49+CL$23), "-")</f>
        <v>-</v>
      </c>
      <c r="CM49" s="302" t="str" cm="1">
        <f t="array" ref="CM49">IF($CJ49&gt;0, INDEX($CS$28:$DH$35, $CJ49, $CI49+CM$23), "-")</f>
        <v>-</v>
      </c>
      <c r="CN49" s="302" t="str" cm="1">
        <f t="array" ref="CN49">IF($CJ49&gt;0, INDEX($CS$28:$DH$35, $CJ49, $CI49+CN$23), "-")</f>
        <v>-</v>
      </c>
      <c r="CO49" s="300" t="str">
        <f t="shared" si="6"/>
        <v>-</v>
      </c>
      <c r="CP49" s="271"/>
      <c r="CQ49" s="308">
        <v>5</v>
      </c>
      <c r="CR49" s="273"/>
      <c r="CS49" s="317">
        <v>7.4</v>
      </c>
      <c r="CT49" s="316">
        <v>28.1</v>
      </c>
      <c r="CU49" s="316">
        <v>56.3</v>
      </c>
      <c r="CV49" s="316">
        <v>68.099999999999994</v>
      </c>
      <c r="CW49" s="316">
        <v>80</v>
      </c>
      <c r="CX49" s="316">
        <v>85.9</v>
      </c>
      <c r="CY49" s="316">
        <v>91.9</v>
      </c>
      <c r="CZ49" s="316">
        <v>94.1</v>
      </c>
      <c r="DA49" s="316">
        <v>96.3</v>
      </c>
      <c r="DB49" s="316">
        <v>98.1</v>
      </c>
      <c r="DC49" s="316">
        <v>100</v>
      </c>
      <c r="DD49" s="316">
        <v>100</v>
      </c>
      <c r="DE49" s="316">
        <v>100</v>
      </c>
      <c r="DF49" s="316">
        <v>100</v>
      </c>
      <c r="DG49" s="316">
        <v>100</v>
      </c>
      <c r="DH49" s="273"/>
      <c r="DI49" s="273"/>
      <c r="DJ49" s="271"/>
      <c r="DK49" s="271"/>
    </row>
    <row r="50" spans="1:115" s="45" customFormat="1" ht="12.75" customHeight="1" x14ac:dyDescent="0.25">
      <c r="A50" s="13" cm="1">
        <f t="array" ref="A50">IFERROR(INDEX(Operation, IFERROR(MATCH($N50,#REF!, 0), IFERROR(MATCH($N50,#REF!, 0), MATCH($N50,#REF!, 0))), 4), 0)</f>
        <v>0</v>
      </c>
      <c r="B50" s="10">
        <v>27</v>
      </c>
      <c r="C50" s="238"/>
      <c r="D50" s="238"/>
      <c r="E50" s="79"/>
      <c r="F50" s="80" t="str">
        <f>IF(ISBLANK(E50), "", VLOOKUP(E50, Z!$A$2:$C$4127, 3, FALSE))</f>
        <v/>
      </c>
      <c r="G50" s="238"/>
      <c r="H50" s="81"/>
      <c r="I50" s="255" t="b">
        <v>0</v>
      </c>
      <c r="J50" s="256"/>
      <c r="K50" s="82"/>
      <c r="L50" s="82"/>
      <c r="M50" s="83"/>
      <c r="N50" s="79"/>
      <c r="O50" s="84"/>
      <c r="P50" s="84"/>
      <c r="Q50" s="257"/>
      <c r="R50" s="257"/>
      <c r="S50" s="257"/>
      <c r="T50" s="85">
        <f t="shared" si="7"/>
        <v>0</v>
      </c>
      <c r="U50" s="238"/>
      <c r="V50" s="238"/>
      <c r="W50" s="238"/>
      <c r="X50" s="257"/>
      <c r="Y50" s="258"/>
      <c r="Z50" s="79"/>
      <c r="AA50" s="257"/>
      <c r="AB50" s="257"/>
      <c r="AC50" s="257"/>
      <c r="AD50" s="257"/>
      <c r="AE50" s="257"/>
      <c r="AF50" s="85">
        <f t="shared" si="8"/>
        <v>0</v>
      </c>
      <c r="AG50" s="259"/>
      <c r="AH50" s="238"/>
      <c r="AI50" s="79"/>
      <c r="AJ50" s="80" t="str">
        <f>IF(ISBLANK(AI50), "", VLOOKUP(AI50, Z!$A$2:$C$4127, 3, FALSE))</f>
        <v/>
      </c>
      <c r="AK50" s="260"/>
      <c r="AL50" s="127">
        <f t="shared" si="9"/>
        <v>0</v>
      </c>
      <c r="AM50" s="271"/>
      <c r="AN50" s="292">
        <f t="shared" si="29"/>
        <v>0</v>
      </c>
      <c r="AO50" s="279">
        <f t="shared" si="11"/>
        <v>1</v>
      </c>
      <c r="AP50" s="279">
        <v>0.75</v>
      </c>
      <c r="AQ50" s="293" t="str">
        <f t="shared" si="30"/>
        <v>-</v>
      </c>
      <c r="AR50" s="293" t="str">
        <f t="shared" si="31"/>
        <v>-</v>
      </c>
      <c r="AS50" s="293" t="str" cm="1">
        <f t="array" ref="AS50">IFERROR(IFERROR((AT50*AU50)/(3600*1000)/AZ50, BY50) * SUMPRODUCT($BA50:$BE50^2.5, $BF50:$BJ50) / 1000, "-")</f>
        <v>-</v>
      </c>
      <c r="AT50" s="279" t="str">
        <f t="shared" si="32"/>
        <v>-</v>
      </c>
      <c r="AU50" s="279" t="str">
        <f t="shared" si="33"/>
        <v>-</v>
      </c>
      <c r="AV50" s="294" t="str">
        <f t="shared" si="16"/>
        <v>-</v>
      </c>
      <c r="AW50" s="294" t="str" cm="1">
        <f t="array" ref="AW50">IF(CH50&gt;0, INDEX($CV$58:$CV$60, CH50), "-")</f>
        <v>-</v>
      </c>
      <c r="AX50" s="294" t="str">
        <f t="shared" si="34"/>
        <v>-</v>
      </c>
      <c r="AY50" s="295" t="str">
        <f t="shared" si="35"/>
        <v>-</v>
      </c>
      <c r="AZ50" s="294">
        <f t="shared" si="36"/>
        <v>0</v>
      </c>
      <c r="BA50" s="296" t="str" cm="1">
        <f t="array" ref="BA50">IFERROR(INDEX($CV$63:$CZ$65, $CF50, BA$23), "-")</f>
        <v>-</v>
      </c>
      <c r="BB50" s="296" t="str" cm="1">
        <f t="array" ref="BB50">IFERROR(INDEX($CV$63:$CZ$65, $CF50, BB$23), "-")</f>
        <v>-</v>
      </c>
      <c r="BC50" s="296" t="str" cm="1">
        <f t="array" ref="BC50">IFERROR(INDEX($CV$63:$CZ$65, $CF50, BC$23), "-")</f>
        <v>-</v>
      </c>
      <c r="BD50" s="296" t="str" cm="1">
        <f t="array" ref="BD50">IFERROR(INDEX($CV$63:$CZ$65, $CF50, BD$23), "-")</f>
        <v>-</v>
      </c>
      <c r="BE50" s="296" t="str" cm="1">
        <f t="array" ref="BE50">IFERROR(INDEX($CV$63:$CZ$65, $CF50, BE$23), "-")</f>
        <v>-</v>
      </c>
      <c r="BF50" s="297" cm="1">
        <f t="array" ref="BF50">IF($CF50=3,
IFERROR(INDEX($CV$68:$CZ$79, $CE50, BF$23), "-"),
IF($CF50=2,
IF(BF$23=5, $Q50, IF(BF$23=4, $R50, 0)), IF(BF$23=5, $Q50, 0)
))</f>
        <v>0</v>
      </c>
      <c r="BG50" s="297" cm="1">
        <f t="array" ref="BG50">IF($CF50=3,
IFERROR(INDEX($CV$68:$CZ$79, $CE50, BG$23), "-"),
IF($CF50=2,
IF(BG$23=5, $Q50, IF(BG$23=4, $R50, 0)), IF(BG$23=5, $Q50, 0)
))</f>
        <v>0</v>
      </c>
      <c r="BH50" s="297" cm="1">
        <f t="array" ref="BH50">IF($CF50=3,
IFERROR(INDEX($CV$68:$CZ$79, $CE50, BH$23), "-"),
IF($CF50=2,
IF(BH$23=5, $Q50, IF(BH$23=4, $R50, 0)), IF(BH$23=5, $Q50, 0)
))</f>
        <v>0</v>
      </c>
      <c r="BI50" s="297" cm="1">
        <f t="array" ref="BI50">IF($CF50=3,
IFERROR(INDEX($CV$68:$CZ$79, $CE50, BI$23), "-"),
IF($CF50=2,
IF(BI$23=5, $Q50, IF(BI$23=4, $R50, 0)), IF(BI$23=5, $Q50, 0)
))</f>
        <v>0</v>
      </c>
      <c r="BJ50" s="297" cm="1">
        <f t="array" ref="BJ50">IF($CF50=3,
IFERROR(INDEX($CV$68:$CZ$79, $CE50, BJ$23), "-"),
IF($CF50=2,
IF(BJ$23=5, $Q50, IF(BJ$23=4, $R50, 0)), IF(BJ$23=5, $Q50, 0)
))</f>
        <v>0</v>
      </c>
      <c r="BK50" s="293" t="str" cm="1">
        <f t="array" ref="BK50">IFERROR(IF(OR($AN$20="EZ", ISNUMBER((BL50*BM50)/(3600*1000)/BN50)), (BL50*BM50)/(3600*1000)/BN50, BY50) * SUMPRODUCT($BO50:$BS50^2.5, $BT50:$BX50) / 1000, "-")</f>
        <v>-</v>
      </c>
      <c r="BL50" s="279" t="str">
        <f t="shared" si="37"/>
        <v>-</v>
      </c>
      <c r="BM50" s="279" t="str">
        <f t="shared" si="38"/>
        <v>-</v>
      </c>
      <c r="BN50" s="298">
        <f t="shared" si="39"/>
        <v>0</v>
      </c>
      <c r="BO50" s="296" t="str" cm="1">
        <f t="array" ref="BO50">IFERROR(INDEX($CV$63:$CZ$65, $CO50, BO$23), "-")</f>
        <v>-</v>
      </c>
      <c r="BP50" s="296" t="str" cm="1">
        <f t="array" ref="BP50">IFERROR(INDEX($CV$63:$CZ$65, $CO50, BP$23), "-")</f>
        <v>-</v>
      </c>
      <c r="BQ50" s="296" t="str" cm="1">
        <f t="array" ref="BQ50">IFERROR(INDEX($CV$63:$CZ$65, $CO50, BQ$23), "-")</f>
        <v>-</v>
      </c>
      <c r="BR50" s="296" t="str" cm="1">
        <f t="array" ref="BR50">IFERROR(INDEX($CV$63:$CZ$65, $CO50, BR$23), "-")</f>
        <v>-</v>
      </c>
      <c r="BS50" s="296" t="str" cm="1">
        <f t="array" ref="BS50">IFERROR(INDEX($CV$63:$CZ$65, $CO50, BS$23), "-")</f>
        <v>-</v>
      </c>
      <c r="BT50" s="297" cm="1">
        <f t="array" ref="BT50">IF($CO50=3,
IFERROR(INDEX($CV$68:$CZ$79, $CE50, BT$23), "-"),
IF($CO50=2,
IF(BT$23=5, $AC50, IF(BT$23=4, $AD50, 0)), IF(BT$23=5, $AC50, 0)
))</f>
        <v>0</v>
      </c>
      <c r="BU50" s="297" cm="1">
        <f t="array" ref="BU50">IF($CO50=3,
IFERROR(INDEX($CV$68:$CZ$79, $CE50, BU$23), "-"),
IF($CO50=2,
IF(BU$23=5, $AC50, IF(BU$23=4, $AD50, 0)), IF(BU$23=5, $AC50, 0)
))</f>
        <v>0</v>
      </c>
      <c r="BV50" s="297" cm="1">
        <f t="array" ref="BV50">IF($CO50=3,
IFERROR(INDEX($CV$68:$CZ$79, $CE50, BV$23), "-"),
IF($CO50=2,
IF(BV$23=5, $AC50, IF(BV$23=4, $AD50, 0)), IF(BV$23=5, $AC50, 0)
))</f>
        <v>0</v>
      </c>
      <c r="BW50" s="297" cm="1">
        <f t="array" ref="BW50">IF($CO50=3,
IFERROR(INDEX($CV$68:$CZ$79, $CE50, BW$23), "-"),
IF($CO50=2,
IF(BW$23=5, $AC50, IF(BW$23=4, $AD50, 0)), IF(BW$23=5, $AC50, 0)
))</f>
        <v>0</v>
      </c>
      <c r="BX50" s="297" cm="1">
        <f t="array" ref="BX50">IF($CO50=3,
IFERROR(INDEX($CV$68:$CZ$79, $CE50, BX$23), "-"),
IF($CO50=2,
IF(BX$23=5, $AC50, IF(BX$23=4, $AD50, 0)), IF(BX$23=5, $AC50, 0)
))</f>
        <v>0</v>
      </c>
      <c r="BY50" s="293" t="str">
        <f t="shared" si="40"/>
        <v>-</v>
      </c>
      <c r="BZ50" s="299">
        <f t="shared" si="22"/>
        <v>0</v>
      </c>
      <c r="CA50" s="294" t="str">
        <f t="shared" si="41"/>
        <v>-</v>
      </c>
      <c r="CB50" s="295" t="str">
        <f t="shared" si="23"/>
        <v>-</v>
      </c>
      <c r="CC50" s="295" t="str">
        <f t="shared" si="42"/>
        <v>-</v>
      </c>
      <c r="CD50" s="299">
        <f t="shared" si="24"/>
        <v>0</v>
      </c>
      <c r="CE50" s="300" t="str">
        <f t="shared" si="2"/>
        <v>-</v>
      </c>
      <c r="CF50" s="300" t="str">
        <f t="shared" si="3"/>
        <v>-</v>
      </c>
      <c r="CG50" s="300">
        <v>0</v>
      </c>
      <c r="CH50" s="300">
        <f t="shared" si="4"/>
        <v>0</v>
      </c>
      <c r="CI50" s="301">
        <f t="shared" si="5"/>
        <v>0</v>
      </c>
      <c r="CJ50" s="301">
        <f t="shared" si="25"/>
        <v>0</v>
      </c>
      <c r="CK50" s="302" t="str" cm="1">
        <f t="array" ref="CK50">IF($CJ50&gt;0, INDEX($CS$28:$DH$35, $CJ50, $CI50+CK$23), "-")</f>
        <v>-</v>
      </c>
      <c r="CL50" s="302" t="str" cm="1">
        <f t="array" ref="CL50">IF($CJ50&gt;0, INDEX($CS$28:$DH$35, $CJ50, $CI50+CL$23), "-")</f>
        <v>-</v>
      </c>
      <c r="CM50" s="302" t="str" cm="1">
        <f t="array" ref="CM50">IF($CJ50&gt;0, INDEX($CS$28:$DH$35, $CJ50, $CI50+CM$23), "-")</f>
        <v>-</v>
      </c>
      <c r="CN50" s="302" t="str" cm="1">
        <f t="array" ref="CN50">IF($CJ50&gt;0, INDEX($CS$28:$DH$35, $CJ50, $CI50+CN$23), "-")</f>
        <v>-</v>
      </c>
      <c r="CO50" s="300" t="str">
        <f t="shared" si="6"/>
        <v>-</v>
      </c>
      <c r="CP50" s="271"/>
      <c r="CQ50" s="308">
        <v>6</v>
      </c>
      <c r="CR50" s="273"/>
      <c r="CS50" s="317">
        <v>12.9</v>
      </c>
      <c r="CT50" s="316">
        <v>31.7</v>
      </c>
      <c r="CU50" s="316">
        <v>63.5</v>
      </c>
      <c r="CV50" s="316">
        <v>73.400000000000006</v>
      </c>
      <c r="CW50" s="316">
        <v>83.4</v>
      </c>
      <c r="CX50" s="316">
        <v>88.1</v>
      </c>
      <c r="CY50" s="316">
        <v>92.8</v>
      </c>
      <c r="CZ50" s="316">
        <v>94.7</v>
      </c>
      <c r="DA50" s="316">
        <v>96.7</v>
      </c>
      <c r="DB50" s="316">
        <v>98.3</v>
      </c>
      <c r="DC50" s="316">
        <v>100</v>
      </c>
      <c r="DD50" s="316">
        <v>100</v>
      </c>
      <c r="DE50" s="316">
        <v>100</v>
      </c>
      <c r="DF50" s="316">
        <v>100</v>
      </c>
      <c r="DG50" s="316">
        <v>100</v>
      </c>
      <c r="DH50" s="273"/>
      <c r="DI50" s="273"/>
      <c r="DJ50" s="271"/>
      <c r="DK50" s="271"/>
    </row>
    <row r="51" spans="1:115" s="45" customFormat="1" ht="12.75" customHeight="1" x14ac:dyDescent="0.25">
      <c r="A51" s="13" cm="1">
        <f t="array" ref="A51">IFERROR(INDEX(Operation, IFERROR(MATCH($N51,#REF!, 0), IFERROR(MATCH($N51,#REF!, 0), MATCH($N51,#REF!, 0))), 4), 0)</f>
        <v>0</v>
      </c>
      <c r="B51" s="10">
        <v>28</v>
      </c>
      <c r="C51" s="238"/>
      <c r="D51" s="238"/>
      <c r="E51" s="79"/>
      <c r="F51" s="80" t="str">
        <f>IF(ISBLANK(E51), "", VLOOKUP(E51, Z!$A$2:$C$4127, 3, FALSE))</f>
        <v/>
      </c>
      <c r="G51" s="238"/>
      <c r="H51" s="81"/>
      <c r="I51" s="255" t="b">
        <v>0</v>
      </c>
      <c r="J51" s="256"/>
      <c r="K51" s="82"/>
      <c r="L51" s="82"/>
      <c r="M51" s="83"/>
      <c r="N51" s="79"/>
      <c r="O51" s="84"/>
      <c r="P51" s="84"/>
      <c r="Q51" s="257"/>
      <c r="R51" s="257"/>
      <c r="S51" s="257"/>
      <c r="T51" s="85">
        <f t="shared" si="7"/>
        <v>0</v>
      </c>
      <c r="U51" s="238"/>
      <c r="V51" s="238"/>
      <c r="W51" s="238"/>
      <c r="X51" s="257"/>
      <c r="Y51" s="258"/>
      <c r="Z51" s="79"/>
      <c r="AA51" s="257"/>
      <c r="AB51" s="257"/>
      <c r="AC51" s="257"/>
      <c r="AD51" s="257"/>
      <c r="AE51" s="257"/>
      <c r="AF51" s="85">
        <f t="shared" si="8"/>
        <v>0</v>
      </c>
      <c r="AG51" s="259"/>
      <c r="AH51" s="238"/>
      <c r="AI51" s="79"/>
      <c r="AJ51" s="80" t="str">
        <f>IF(ISBLANK(AI51), "", VLOOKUP(AI51, Z!$A$2:$C$4127, 3, FALSE))</f>
        <v/>
      </c>
      <c r="AK51" s="260"/>
      <c r="AL51" s="127">
        <f t="shared" si="9"/>
        <v>0</v>
      </c>
      <c r="AM51" s="271"/>
      <c r="AN51" s="292">
        <f t="shared" si="29"/>
        <v>0</v>
      </c>
      <c r="AO51" s="279">
        <f t="shared" si="11"/>
        <v>1</v>
      </c>
      <c r="AP51" s="279">
        <v>0.75</v>
      </c>
      <c r="AQ51" s="293" t="str">
        <f t="shared" si="30"/>
        <v>-</v>
      </c>
      <c r="AR51" s="293" t="str">
        <f t="shared" si="31"/>
        <v>-</v>
      </c>
      <c r="AS51" s="293" t="str" cm="1">
        <f t="array" ref="AS51">IFERROR(IFERROR((AT51*AU51)/(3600*1000)/AZ51, BY51) * SUMPRODUCT($BA51:$BE51^2.5, $BF51:$BJ51) / 1000, "-")</f>
        <v>-</v>
      </c>
      <c r="AT51" s="279" t="str">
        <f t="shared" si="32"/>
        <v>-</v>
      </c>
      <c r="AU51" s="279" t="str">
        <f t="shared" si="33"/>
        <v>-</v>
      </c>
      <c r="AV51" s="294" t="str">
        <f t="shared" si="16"/>
        <v>-</v>
      </c>
      <c r="AW51" s="294" t="str" cm="1">
        <f t="array" ref="AW51">IF(CH51&gt;0, INDEX($CV$58:$CV$60, CH51), "-")</f>
        <v>-</v>
      </c>
      <c r="AX51" s="294" t="str">
        <f t="shared" si="34"/>
        <v>-</v>
      </c>
      <c r="AY51" s="295" t="str">
        <f t="shared" si="35"/>
        <v>-</v>
      </c>
      <c r="AZ51" s="294">
        <f t="shared" si="36"/>
        <v>0</v>
      </c>
      <c r="BA51" s="296" t="str" cm="1">
        <f t="array" ref="BA51">IFERROR(INDEX($CV$63:$CZ$65, $CF51, BA$23), "-")</f>
        <v>-</v>
      </c>
      <c r="BB51" s="296" t="str" cm="1">
        <f t="array" ref="BB51">IFERROR(INDEX($CV$63:$CZ$65, $CF51, BB$23), "-")</f>
        <v>-</v>
      </c>
      <c r="BC51" s="296" t="str" cm="1">
        <f t="array" ref="BC51">IFERROR(INDEX($CV$63:$CZ$65, $CF51, BC$23), "-")</f>
        <v>-</v>
      </c>
      <c r="BD51" s="296" t="str" cm="1">
        <f t="array" ref="BD51">IFERROR(INDEX($CV$63:$CZ$65, $CF51, BD$23), "-")</f>
        <v>-</v>
      </c>
      <c r="BE51" s="296" t="str" cm="1">
        <f t="array" ref="BE51">IFERROR(INDEX($CV$63:$CZ$65, $CF51, BE$23), "-")</f>
        <v>-</v>
      </c>
      <c r="BF51" s="297" cm="1">
        <f t="array" ref="BF51">IF($CF51=3,
IFERROR(INDEX($CV$68:$CZ$79, $CE51, BF$23), "-"),
IF($CF51=2,
IF(BF$23=5, $Q51, IF(BF$23=4, $R51, 0)), IF(BF$23=5, $Q51, 0)
))</f>
        <v>0</v>
      </c>
      <c r="BG51" s="297" cm="1">
        <f t="array" ref="BG51">IF($CF51=3,
IFERROR(INDEX($CV$68:$CZ$79, $CE51, BG$23), "-"),
IF($CF51=2,
IF(BG$23=5, $Q51, IF(BG$23=4, $R51, 0)), IF(BG$23=5, $Q51, 0)
))</f>
        <v>0</v>
      </c>
      <c r="BH51" s="297" cm="1">
        <f t="array" ref="BH51">IF($CF51=3,
IFERROR(INDEX($CV$68:$CZ$79, $CE51, BH$23), "-"),
IF($CF51=2,
IF(BH$23=5, $Q51, IF(BH$23=4, $R51, 0)), IF(BH$23=5, $Q51, 0)
))</f>
        <v>0</v>
      </c>
      <c r="BI51" s="297" cm="1">
        <f t="array" ref="BI51">IF($CF51=3,
IFERROR(INDEX($CV$68:$CZ$79, $CE51, BI$23), "-"),
IF($CF51=2,
IF(BI$23=5, $Q51, IF(BI$23=4, $R51, 0)), IF(BI$23=5, $Q51, 0)
))</f>
        <v>0</v>
      </c>
      <c r="BJ51" s="297" cm="1">
        <f t="array" ref="BJ51">IF($CF51=3,
IFERROR(INDEX($CV$68:$CZ$79, $CE51, BJ$23), "-"),
IF($CF51=2,
IF(BJ$23=5, $Q51, IF(BJ$23=4, $R51, 0)), IF(BJ$23=5, $Q51, 0)
))</f>
        <v>0</v>
      </c>
      <c r="BK51" s="293" t="str" cm="1">
        <f t="array" ref="BK51">IFERROR(IF(OR($AN$20="EZ", ISNUMBER((BL51*BM51)/(3600*1000)/BN51)), (BL51*BM51)/(3600*1000)/BN51, BY51) * SUMPRODUCT($BO51:$BS51^2.5, $BT51:$BX51) / 1000, "-")</f>
        <v>-</v>
      </c>
      <c r="BL51" s="279" t="str">
        <f t="shared" si="37"/>
        <v>-</v>
      </c>
      <c r="BM51" s="279" t="str">
        <f t="shared" si="38"/>
        <v>-</v>
      </c>
      <c r="BN51" s="298">
        <f t="shared" si="39"/>
        <v>0</v>
      </c>
      <c r="BO51" s="296" t="str" cm="1">
        <f t="array" ref="BO51">IFERROR(INDEX($CV$63:$CZ$65, $CO51, BO$23), "-")</f>
        <v>-</v>
      </c>
      <c r="BP51" s="296" t="str" cm="1">
        <f t="array" ref="BP51">IFERROR(INDEX($CV$63:$CZ$65, $CO51, BP$23), "-")</f>
        <v>-</v>
      </c>
      <c r="BQ51" s="296" t="str" cm="1">
        <f t="array" ref="BQ51">IFERROR(INDEX($CV$63:$CZ$65, $CO51, BQ$23), "-")</f>
        <v>-</v>
      </c>
      <c r="BR51" s="296" t="str" cm="1">
        <f t="array" ref="BR51">IFERROR(INDEX($CV$63:$CZ$65, $CO51, BR$23), "-")</f>
        <v>-</v>
      </c>
      <c r="BS51" s="296" t="str" cm="1">
        <f t="array" ref="BS51">IFERROR(INDEX($CV$63:$CZ$65, $CO51, BS$23), "-")</f>
        <v>-</v>
      </c>
      <c r="BT51" s="297" cm="1">
        <f t="array" ref="BT51">IF($CO51=3,
IFERROR(INDEX($CV$68:$CZ$79, $CE51, BT$23), "-"),
IF($CO51=2,
IF(BT$23=5, $AC51, IF(BT$23=4, $AD51, 0)), IF(BT$23=5, $AC51, 0)
))</f>
        <v>0</v>
      </c>
      <c r="BU51" s="297" cm="1">
        <f t="array" ref="BU51">IF($CO51=3,
IFERROR(INDEX($CV$68:$CZ$79, $CE51, BU$23), "-"),
IF($CO51=2,
IF(BU$23=5, $AC51, IF(BU$23=4, $AD51, 0)), IF(BU$23=5, $AC51, 0)
))</f>
        <v>0</v>
      </c>
      <c r="BV51" s="297" cm="1">
        <f t="array" ref="BV51">IF($CO51=3,
IFERROR(INDEX($CV$68:$CZ$79, $CE51, BV$23), "-"),
IF($CO51=2,
IF(BV$23=5, $AC51, IF(BV$23=4, $AD51, 0)), IF(BV$23=5, $AC51, 0)
))</f>
        <v>0</v>
      </c>
      <c r="BW51" s="297" cm="1">
        <f t="array" ref="BW51">IF($CO51=3,
IFERROR(INDEX($CV$68:$CZ$79, $CE51, BW$23), "-"),
IF($CO51=2,
IF(BW$23=5, $AC51, IF(BW$23=4, $AD51, 0)), IF(BW$23=5, $AC51, 0)
))</f>
        <v>0</v>
      </c>
      <c r="BX51" s="297" cm="1">
        <f t="array" ref="BX51">IF($CO51=3,
IFERROR(INDEX($CV$68:$CZ$79, $CE51, BX$23), "-"),
IF($CO51=2,
IF(BX$23=5, $AC51, IF(BX$23=4, $AD51, 0)), IF(BX$23=5, $AC51, 0)
))</f>
        <v>0</v>
      </c>
      <c r="BY51" s="293" t="str">
        <f t="shared" si="40"/>
        <v>-</v>
      </c>
      <c r="BZ51" s="299">
        <f t="shared" si="22"/>
        <v>0</v>
      </c>
      <c r="CA51" s="294" t="str">
        <f t="shared" si="41"/>
        <v>-</v>
      </c>
      <c r="CB51" s="295" t="str">
        <f t="shared" si="23"/>
        <v>-</v>
      </c>
      <c r="CC51" s="295" t="str">
        <f t="shared" si="42"/>
        <v>-</v>
      </c>
      <c r="CD51" s="299">
        <f t="shared" si="24"/>
        <v>0</v>
      </c>
      <c r="CE51" s="300" t="str">
        <f t="shared" si="2"/>
        <v>-</v>
      </c>
      <c r="CF51" s="300" t="str">
        <f t="shared" si="3"/>
        <v>-</v>
      </c>
      <c r="CG51" s="300">
        <v>0</v>
      </c>
      <c r="CH51" s="300">
        <f t="shared" si="4"/>
        <v>0</v>
      </c>
      <c r="CI51" s="301">
        <f t="shared" si="5"/>
        <v>0</v>
      </c>
      <c r="CJ51" s="301">
        <f t="shared" si="25"/>
        <v>0</v>
      </c>
      <c r="CK51" s="302" t="str" cm="1">
        <f t="array" ref="CK51">IF($CJ51&gt;0, INDEX($CS$28:$DH$35, $CJ51, $CI51+CK$23), "-")</f>
        <v>-</v>
      </c>
      <c r="CL51" s="302" t="str" cm="1">
        <f t="array" ref="CL51">IF($CJ51&gt;0, INDEX($CS$28:$DH$35, $CJ51, $CI51+CL$23), "-")</f>
        <v>-</v>
      </c>
      <c r="CM51" s="302" t="str" cm="1">
        <f t="array" ref="CM51">IF($CJ51&gt;0, INDEX($CS$28:$DH$35, $CJ51, $CI51+CM$23), "-")</f>
        <v>-</v>
      </c>
      <c r="CN51" s="302" t="str" cm="1">
        <f t="array" ref="CN51">IF($CJ51&gt;0, INDEX($CS$28:$DH$35, $CJ51, $CI51+CN$23), "-")</f>
        <v>-</v>
      </c>
      <c r="CO51" s="300" t="str">
        <f t="shared" si="6"/>
        <v>-</v>
      </c>
      <c r="CP51" s="271"/>
      <c r="CQ51" s="308">
        <v>7</v>
      </c>
      <c r="CR51" s="273"/>
      <c r="CS51" s="317">
        <v>18.399999999999999</v>
      </c>
      <c r="CT51" s="316">
        <v>35.299999999999997</v>
      </c>
      <c r="CU51" s="316">
        <v>70.599999999999994</v>
      </c>
      <c r="CV51" s="316">
        <v>78.7</v>
      </c>
      <c r="CW51" s="316">
        <v>86.8</v>
      </c>
      <c r="CX51" s="316">
        <v>90.3</v>
      </c>
      <c r="CY51" s="316">
        <v>93.8</v>
      </c>
      <c r="CZ51" s="316">
        <v>95.4</v>
      </c>
      <c r="DA51" s="316">
        <v>97.1</v>
      </c>
      <c r="DB51" s="316">
        <v>98.5</v>
      </c>
      <c r="DC51" s="316">
        <v>100</v>
      </c>
      <c r="DD51" s="316">
        <v>100</v>
      </c>
      <c r="DE51" s="316">
        <v>100</v>
      </c>
      <c r="DF51" s="316">
        <v>100</v>
      </c>
      <c r="DG51" s="316">
        <v>100</v>
      </c>
      <c r="DH51" s="273"/>
      <c r="DI51" s="273"/>
      <c r="DJ51" s="271"/>
      <c r="DK51" s="271"/>
    </row>
    <row r="52" spans="1:115" s="45" customFormat="1" ht="12.75" customHeight="1" x14ac:dyDescent="0.25">
      <c r="A52" s="13" cm="1">
        <f t="array" ref="A52">IFERROR(INDEX(Operation, IFERROR(MATCH($N52,#REF!, 0), IFERROR(MATCH($N52,#REF!, 0), MATCH($N52,#REF!, 0))), 4), 0)</f>
        <v>0</v>
      </c>
      <c r="B52" s="10">
        <v>29</v>
      </c>
      <c r="C52" s="238"/>
      <c r="D52" s="238"/>
      <c r="E52" s="79"/>
      <c r="F52" s="80" t="str">
        <f>IF(ISBLANK(E52), "", VLOOKUP(E52, Z!$A$2:$C$4127, 3, FALSE))</f>
        <v/>
      </c>
      <c r="G52" s="238"/>
      <c r="H52" s="81"/>
      <c r="I52" s="255" t="b">
        <v>0</v>
      </c>
      <c r="J52" s="256"/>
      <c r="K52" s="82"/>
      <c r="L52" s="82"/>
      <c r="M52" s="83"/>
      <c r="N52" s="79"/>
      <c r="O52" s="84"/>
      <c r="P52" s="84"/>
      <c r="Q52" s="257"/>
      <c r="R52" s="257"/>
      <c r="S52" s="257"/>
      <c r="T52" s="85">
        <f t="shared" si="7"/>
        <v>0</v>
      </c>
      <c r="U52" s="238"/>
      <c r="V52" s="238"/>
      <c r="W52" s="238"/>
      <c r="X52" s="257"/>
      <c r="Y52" s="258"/>
      <c r="Z52" s="79"/>
      <c r="AA52" s="257"/>
      <c r="AB52" s="257"/>
      <c r="AC52" s="257"/>
      <c r="AD52" s="257"/>
      <c r="AE52" s="257"/>
      <c r="AF52" s="85">
        <f t="shared" si="8"/>
        <v>0</v>
      </c>
      <c r="AG52" s="259"/>
      <c r="AH52" s="238"/>
      <c r="AI52" s="79"/>
      <c r="AJ52" s="80" t="str">
        <f>IF(ISBLANK(AI52), "", VLOOKUP(AI52, Z!$A$2:$C$4127, 3, FALSE))</f>
        <v/>
      </c>
      <c r="AK52" s="260"/>
      <c r="AL52" s="127">
        <f t="shared" si="9"/>
        <v>0</v>
      </c>
      <c r="AM52" s="271"/>
      <c r="AN52" s="292">
        <f t="shared" si="29"/>
        <v>0</v>
      </c>
      <c r="AO52" s="279">
        <f t="shared" si="11"/>
        <v>1</v>
      </c>
      <c r="AP52" s="279">
        <v>0.75</v>
      </c>
      <c r="AQ52" s="293" t="str">
        <f t="shared" si="30"/>
        <v>-</v>
      </c>
      <c r="AR52" s="293" t="str">
        <f t="shared" si="31"/>
        <v>-</v>
      </c>
      <c r="AS52" s="293" t="str" cm="1">
        <f t="array" ref="AS52">IFERROR(IFERROR((AT52*AU52)/(3600*1000)/AZ52, BY52) * SUMPRODUCT($BA52:$BE52^2.5, $BF52:$BJ52) / 1000, "-")</f>
        <v>-</v>
      </c>
      <c r="AT52" s="279" t="str">
        <f t="shared" si="32"/>
        <v>-</v>
      </c>
      <c r="AU52" s="279" t="str">
        <f t="shared" si="33"/>
        <v>-</v>
      </c>
      <c r="AV52" s="294" t="str">
        <f t="shared" si="16"/>
        <v>-</v>
      </c>
      <c r="AW52" s="294" t="str" cm="1">
        <f t="array" ref="AW52">IF(CH52&gt;0, INDEX($CV$58:$CV$60, CH52), "-")</f>
        <v>-</v>
      </c>
      <c r="AX52" s="294" t="str">
        <f t="shared" si="34"/>
        <v>-</v>
      </c>
      <c r="AY52" s="295" t="str">
        <f t="shared" si="35"/>
        <v>-</v>
      </c>
      <c r="AZ52" s="294">
        <f t="shared" si="36"/>
        <v>0</v>
      </c>
      <c r="BA52" s="296" t="str" cm="1">
        <f t="array" ref="BA52">IFERROR(INDEX($CV$63:$CZ$65, $CF52, BA$23), "-")</f>
        <v>-</v>
      </c>
      <c r="BB52" s="296" t="str" cm="1">
        <f t="array" ref="BB52">IFERROR(INDEX($CV$63:$CZ$65, $CF52, BB$23), "-")</f>
        <v>-</v>
      </c>
      <c r="BC52" s="296" t="str" cm="1">
        <f t="array" ref="BC52">IFERROR(INDEX($CV$63:$CZ$65, $CF52, BC$23), "-")</f>
        <v>-</v>
      </c>
      <c r="BD52" s="296" t="str" cm="1">
        <f t="array" ref="BD52">IFERROR(INDEX($CV$63:$CZ$65, $CF52, BD$23), "-")</f>
        <v>-</v>
      </c>
      <c r="BE52" s="296" t="str" cm="1">
        <f t="array" ref="BE52">IFERROR(INDEX($CV$63:$CZ$65, $CF52, BE$23), "-")</f>
        <v>-</v>
      </c>
      <c r="BF52" s="297" cm="1">
        <f t="array" ref="BF52">IF($CF52=3,
IFERROR(INDEX($CV$68:$CZ$79, $CE52, BF$23), "-"),
IF($CF52=2,
IF(BF$23=5, $Q52, IF(BF$23=4, $R52, 0)), IF(BF$23=5, $Q52, 0)
))</f>
        <v>0</v>
      </c>
      <c r="BG52" s="297" cm="1">
        <f t="array" ref="BG52">IF($CF52=3,
IFERROR(INDEX($CV$68:$CZ$79, $CE52, BG$23), "-"),
IF($CF52=2,
IF(BG$23=5, $Q52, IF(BG$23=4, $R52, 0)), IF(BG$23=5, $Q52, 0)
))</f>
        <v>0</v>
      </c>
      <c r="BH52" s="297" cm="1">
        <f t="array" ref="BH52">IF($CF52=3,
IFERROR(INDEX($CV$68:$CZ$79, $CE52, BH$23), "-"),
IF($CF52=2,
IF(BH$23=5, $Q52, IF(BH$23=4, $R52, 0)), IF(BH$23=5, $Q52, 0)
))</f>
        <v>0</v>
      </c>
      <c r="BI52" s="297" cm="1">
        <f t="array" ref="BI52">IF($CF52=3,
IFERROR(INDEX($CV$68:$CZ$79, $CE52, BI$23), "-"),
IF($CF52=2,
IF(BI$23=5, $Q52, IF(BI$23=4, $R52, 0)), IF(BI$23=5, $Q52, 0)
))</f>
        <v>0</v>
      </c>
      <c r="BJ52" s="297" cm="1">
        <f t="array" ref="BJ52">IF($CF52=3,
IFERROR(INDEX($CV$68:$CZ$79, $CE52, BJ$23), "-"),
IF($CF52=2,
IF(BJ$23=5, $Q52, IF(BJ$23=4, $R52, 0)), IF(BJ$23=5, $Q52, 0)
))</f>
        <v>0</v>
      </c>
      <c r="BK52" s="293" t="str" cm="1">
        <f t="array" ref="BK52">IFERROR(IF(OR($AN$20="EZ", ISNUMBER((BL52*BM52)/(3600*1000)/BN52)), (BL52*BM52)/(3600*1000)/BN52, BY52) * SUMPRODUCT($BO52:$BS52^2.5, $BT52:$BX52) / 1000, "-")</f>
        <v>-</v>
      </c>
      <c r="BL52" s="279" t="str">
        <f t="shared" si="37"/>
        <v>-</v>
      </c>
      <c r="BM52" s="279" t="str">
        <f t="shared" si="38"/>
        <v>-</v>
      </c>
      <c r="BN52" s="298">
        <f t="shared" si="39"/>
        <v>0</v>
      </c>
      <c r="BO52" s="296" t="str" cm="1">
        <f t="array" ref="BO52">IFERROR(INDEX($CV$63:$CZ$65, $CO52, BO$23), "-")</f>
        <v>-</v>
      </c>
      <c r="BP52" s="296" t="str" cm="1">
        <f t="array" ref="BP52">IFERROR(INDEX($CV$63:$CZ$65, $CO52, BP$23), "-")</f>
        <v>-</v>
      </c>
      <c r="BQ52" s="296" t="str" cm="1">
        <f t="array" ref="BQ52">IFERROR(INDEX($CV$63:$CZ$65, $CO52, BQ$23), "-")</f>
        <v>-</v>
      </c>
      <c r="BR52" s="296" t="str" cm="1">
        <f t="array" ref="BR52">IFERROR(INDEX($CV$63:$CZ$65, $CO52, BR$23), "-")</f>
        <v>-</v>
      </c>
      <c r="BS52" s="296" t="str" cm="1">
        <f t="array" ref="BS52">IFERROR(INDEX($CV$63:$CZ$65, $CO52, BS$23), "-")</f>
        <v>-</v>
      </c>
      <c r="BT52" s="297" cm="1">
        <f t="array" ref="BT52">IF($CO52=3,
IFERROR(INDEX($CV$68:$CZ$79, $CE52, BT$23), "-"),
IF($CO52=2,
IF(BT$23=5, $AC52, IF(BT$23=4, $AD52, 0)), IF(BT$23=5, $AC52, 0)
))</f>
        <v>0</v>
      </c>
      <c r="BU52" s="297" cm="1">
        <f t="array" ref="BU52">IF($CO52=3,
IFERROR(INDEX($CV$68:$CZ$79, $CE52, BU$23), "-"),
IF($CO52=2,
IF(BU$23=5, $AC52, IF(BU$23=4, $AD52, 0)), IF(BU$23=5, $AC52, 0)
))</f>
        <v>0</v>
      </c>
      <c r="BV52" s="297" cm="1">
        <f t="array" ref="BV52">IF($CO52=3,
IFERROR(INDEX($CV$68:$CZ$79, $CE52, BV$23), "-"),
IF($CO52=2,
IF(BV$23=5, $AC52, IF(BV$23=4, $AD52, 0)), IF(BV$23=5, $AC52, 0)
))</f>
        <v>0</v>
      </c>
      <c r="BW52" s="297" cm="1">
        <f t="array" ref="BW52">IF($CO52=3,
IFERROR(INDEX($CV$68:$CZ$79, $CE52, BW$23), "-"),
IF($CO52=2,
IF(BW$23=5, $AC52, IF(BW$23=4, $AD52, 0)), IF(BW$23=5, $AC52, 0)
))</f>
        <v>0</v>
      </c>
      <c r="BX52" s="297" cm="1">
        <f t="array" ref="BX52">IF($CO52=3,
IFERROR(INDEX($CV$68:$CZ$79, $CE52, BX$23), "-"),
IF($CO52=2,
IF(BX$23=5, $AC52, IF(BX$23=4, $AD52, 0)), IF(BX$23=5, $AC52, 0)
))</f>
        <v>0</v>
      </c>
      <c r="BY52" s="293" t="str">
        <f t="shared" si="40"/>
        <v>-</v>
      </c>
      <c r="BZ52" s="299">
        <f t="shared" si="22"/>
        <v>0</v>
      </c>
      <c r="CA52" s="294" t="str">
        <f t="shared" si="41"/>
        <v>-</v>
      </c>
      <c r="CB52" s="295" t="str">
        <f t="shared" si="23"/>
        <v>-</v>
      </c>
      <c r="CC52" s="295" t="str">
        <f t="shared" si="42"/>
        <v>-</v>
      </c>
      <c r="CD52" s="299">
        <f t="shared" si="24"/>
        <v>0</v>
      </c>
      <c r="CE52" s="300" t="str">
        <f t="shared" si="2"/>
        <v>-</v>
      </c>
      <c r="CF52" s="300" t="str">
        <f t="shared" si="3"/>
        <v>-</v>
      </c>
      <c r="CG52" s="300">
        <v>0</v>
      </c>
      <c r="CH52" s="300">
        <f t="shared" si="4"/>
        <v>0</v>
      </c>
      <c r="CI52" s="301">
        <f t="shared" si="5"/>
        <v>0</v>
      </c>
      <c r="CJ52" s="301">
        <f t="shared" si="25"/>
        <v>0</v>
      </c>
      <c r="CK52" s="302" t="str" cm="1">
        <f t="array" ref="CK52">IF($CJ52&gt;0, INDEX($CS$28:$DH$35, $CJ52, $CI52+CK$23), "-")</f>
        <v>-</v>
      </c>
      <c r="CL52" s="302" t="str" cm="1">
        <f t="array" ref="CL52">IF($CJ52&gt;0, INDEX($CS$28:$DH$35, $CJ52, $CI52+CL$23), "-")</f>
        <v>-</v>
      </c>
      <c r="CM52" s="302" t="str" cm="1">
        <f t="array" ref="CM52">IF($CJ52&gt;0, INDEX($CS$28:$DH$35, $CJ52, $CI52+CM$23), "-")</f>
        <v>-</v>
      </c>
      <c r="CN52" s="302" t="str" cm="1">
        <f t="array" ref="CN52">IF($CJ52&gt;0, INDEX($CS$28:$DH$35, $CJ52, $CI52+CN$23), "-")</f>
        <v>-</v>
      </c>
      <c r="CO52" s="300" t="str">
        <f t="shared" si="6"/>
        <v>-</v>
      </c>
      <c r="CP52" s="271"/>
      <c r="CQ52" s="308">
        <v>8</v>
      </c>
      <c r="CR52" s="273"/>
      <c r="CS52" s="317">
        <v>31.2</v>
      </c>
      <c r="CT52" s="316">
        <v>37.5</v>
      </c>
      <c r="CU52" s="316">
        <v>75.099999999999994</v>
      </c>
      <c r="CV52" s="316">
        <v>81.900000000000006</v>
      </c>
      <c r="CW52" s="316">
        <v>88.6</v>
      </c>
      <c r="CX52" s="316">
        <v>91.5</v>
      </c>
      <c r="CY52" s="316">
        <v>94.3</v>
      </c>
      <c r="CZ52" s="316">
        <v>95.8</v>
      </c>
      <c r="DA52" s="316">
        <v>97.3</v>
      </c>
      <c r="DB52" s="316">
        <v>98.6</v>
      </c>
      <c r="DC52" s="316">
        <v>100</v>
      </c>
      <c r="DD52" s="316">
        <v>100</v>
      </c>
      <c r="DE52" s="316">
        <v>100</v>
      </c>
      <c r="DF52" s="316">
        <v>100</v>
      </c>
      <c r="DG52" s="316">
        <v>100</v>
      </c>
      <c r="DH52" s="273"/>
      <c r="DI52" s="273"/>
      <c r="DJ52" s="271"/>
      <c r="DK52" s="271"/>
    </row>
    <row r="53" spans="1:115" s="45" customFormat="1" ht="12.75" customHeight="1" x14ac:dyDescent="0.25">
      <c r="A53" s="13" cm="1">
        <f t="array" ref="A53">IFERROR(INDEX(Operation, IFERROR(MATCH($N53,#REF!, 0), IFERROR(MATCH($N53,#REF!, 0), MATCH($N53,#REF!, 0))), 4), 0)</f>
        <v>0</v>
      </c>
      <c r="B53" s="10">
        <v>30</v>
      </c>
      <c r="C53" s="238"/>
      <c r="D53" s="238"/>
      <c r="E53" s="79"/>
      <c r="F53" s="80" t="str">
        <f>IF(ISBLANK(E53), "", VLOOKUP(E53, Z!$A$2:$C$4127, 3, FALSE))</f>
        <v/>
      </c>
      <c r="G53" s="238"/>
      <c r="H53" s="81"/>
      <c r="I53" s="255" t="b">
        <v>0</v>
      </c>
      <c r="J53" s="256"/>
      <c r="K53" s="82"/>
      <c r="L53" s="82"/>
      <c r="M53" s="83"/>
      <c r="N53" s="79"/>
      <c r="O53" s="84"/>
      <c r="P53" s="84"/>
      <c r="Q53" s="257"/>
      <c r="R53" s="257"/>
      <c r="S53" s="257"/>
      <c r="T53" s="85">
        <f t="shared" si="7"/>
        <v>0</v>
      </c>
      <c r="U53" s="238"/>
      <c r="V53" s="238"/>
      <c r="W53" s="238"/>
      <c r="X53" s="257"/>
      <c r="Y53" s="258"/>
      <c r="Z53" s="79"/>
      <c r="AA53" s="257"/>
      <c r="AB53" s="257"/>
      <c r="AC53" s="257"/>
      <c r="AD53" s="257"/>
      <c r="AE53" s="257"/>
      <c r="AF53" s="85">
        <f t="shared" si="8"/>
        <v>0</v>
      </c>
      <c r="AG53" s="259"/>
      <c r="AH53" s="238"/>
      <c r="AI53" s="79"/>
      <c r="AJ53" s="80" t="str">
        <f>IF(ISBLANK(AI53), "", VLOOKUP(AI53, Z!$A$2:$C$4127, 3, FALSE))</f>
        <v/>
      </c>
      <c r="AK53" s="260"/>
      <c r="AL53" s="127">
        <f t="shared" si="9"/>
        <v>0</v>
      </c>
      <c r="AM53" s="271"/>
      <c r="AN53" s="292">
        <f t="shared" si="29"/>
        <v>0</v>
      </c>
      <c r="AO53" s="279">
        <f t="shared" si="11"/>
        <v>1</v>
      </c>
      <c r="AP53" s="279">
        <v>0.75</v>
      </c>
      <c r="AQ53" s="293" t="str">
        <f t="shared" si="30"/>
        <v>-</v>
      </c>
      <c r="AR53" s="293" t="str">
        <f t="shared" si="31"/>
        <v>-</v>
      </c>
      <c r="AS53" s="293" t="str" cm="1">
        <f t="array" ref="AS53">IFERROR(IFERROR((AT53*AU53)/(3600*1000)/AZ53, BY53) * SUMPRODUCT($BA53:$BE53^2.5, $BF53:$BJ53) / 1000, "-")</f>
        <v>-</v>
      </c>
      <c r="AT53" s="279" t="str">
        <f t="shared" si="32"/>
        <v>-</v>
      </c>
      <c r="AU53" s="279" t="str">
        <f t="shared" si="33"/>
        <v>-</v>
      </c>
      <c r="AV53" s="294" t="str">
        <f t="shared" si="16"/>
        <v>-</v>
      </c>
      <c r="AW53" s="294" t="str" cm="1">
        <f t="array" ref="AW53">IF(CH53&gt;0, INDEX($CV$58:$CV$60, CH53), "-")</f>
        <v>-</v>
      </c>
      <c r="AX53" s="294" t="str">
        <f t="shared" si="34"/>
        <v>-</v>
      </c>
      <c r="AY53" s="295" t="str">
        <f t="shared" si="35"/>
        <v>-</v>
      </c>
      <c r="AZ53" s="294">
        <f t="shared" si="36"/>
        <v>0</v>
      </c>
      <c r="BA53" s="296" t="str" cm="1">
        <f t="array" ref="BA53">IFERROR(INDEX($CV$63:$CZ$65, $CF53, BA$23), "-")</f>
        <v>-</v>
      </c>
      <c r="BB53" s="296" t="str" cm="1">
        <f t="array" ref="BB53">IFERROR(INDEX($CV$63:$CZ$65, $CF53, BB$23), "-")</f>
        <v>-</v>
      </c>
      <c r="BC53" s="296" t="str" cm="1">
        <f t="array" ref="BC53">IFERROR(INDEX($CV$63:$CZ$65, $CF53, BC$23), "-")</f>
        <v>-</v>
      </c>
      <c r="BD53" s="296" t="str" cm="1">
        <f t="array" ref="BD53">IFERROR(INDEX($CV$63:$CZ$65, $CF53, BD$23), "-")</f>
        <v>-</v>
      </c>
      <c r="BE53" s="296" t="str" cm="1">
        <f t="array" ref="BE53">IFERROR(INDEX($CV$63:$CZ$65, $CF53, BE$23), "-")</f>
        <v>-</v>
      </c>
      <c r="BF53" s="297" cm="1">
        <f t="array" ref="BF53">IF($CF53=3,
IFERROR(INDEX($CV$68:$CZ$79, $CE53, BF$23), "-"),
IF($CF53=2,
IF(BF$23=5, $Q53, IF(BF$23=4, $R53, 0)), IF(BF$23=5, $Q53, 0)
))</f>
        <v>0</v>
      </c>
      <c r="BG53" s="297" cm="1">
        <f t="array" ref="BG53">IF($CF53=3,
IFERROR(INDEX($CV$68:$CZ$79, $CE53, BG$23), "-"),
IF($CF53=2,
IF(BG$23=5, $Q53, IF(BG$23=4, $R53, 0)), IF(BG$23=5, $Q53, 0)
))</f>
        <v>0</v>
      </c>
      <c r="BH53" s="297" cm="1">
        <f t="array" ref="BH53">IF($CF53=3,
IFERROR(INDEX($CV$68:$CZ$79, $CE53, BH$23), "-"),
IF($CF53=2,
IF(BH$23=5, $Q53, IF(BH$23=4, $R53, 0)), IF(BH$23=5, $Q53, 0)
))</f>
        <v>0</v>
      </c>
      <c r="BI53" s="297" cm="1">
        <f t="array" ref="BI53">IF($CF53=3,
IFERROR(INDEX($CV$68:$CZ$79, $CE53, BI$23), "-"),
IF($CF53=2,
IF(BI$23=5, $Q53, IF(BI$23=4, $R53, 0)), IF(BI$23=5, $Q53, 0)
))</f>
        <v>0</v>
      </c>
      <c r="BJ53" s="297" cm="1">
        <f t="array" ref="BJ53">IF($CF53=3,
IFERROR(INDEX($CV$68:$CZ$79, $CE53, BJ$23), "-"),
IF($CF53=2,
IF(BJ$23=5, $Q53, IF(BJ$23=4, $R53, 0)), IF(BJ$23=5, $Q53, 0)
))</f>
        <v>0</v>
      </c>
      <c r="BK53" s="293" t="str" cm="1">
        <f t="array" ref="BK53">IFERROR(IF(OR($AN$20="EZ", ISNUMBER((BL53*BM53)/(3600*1000)/BN53)), (BL53*BM53)/(3600*1000)/BN53, BY53) * SUMPRODUCT($BO53:$BS53^2.5, $BT53:$BX53) / 1000, "-")</f>
        <v>-</v>
      </c>
      <c r="BL53" s="279" t="str">
        <f t="shared" si="37"/>
        <v>-</v>
      </c>
      <c r="BM53" s="279" t="str">
        <f t="shared" si="38"/>
        <v>-</v>
      </c>
      <c r="BN53" s="298">
        <f t="shared" si="39"/>
        <v>0</v>
      </c>
      <c r="BO53" s="296" t="str" cm="1">
        <f t="array" ref="BO53">IFERROR(INDEX($CV$63:$CZ$65, $CO53, BO$23), "-")</f>
        <v>-</v>
      </c>
      <c r="BP53" s="296" t="str" cm="1">
        <f t="array" ref="BP53">IFERROR(INDEX($CV$63:$CZ$65, $CO53, BP$23), "-")</f>
        <v>-</v>
      </c>
      <c r="BQ53" s="296" t="str" cm="1">
        <f t="array" ref="BQ53">IFERROR(INDEX($CV$63:$CZ$65, $CO53, BQ$23), "-")</f>
        <v>-</v>
      </c>
      <c r="BR53" s="296" t="str" cm="1">
        <f t="array" ref="BR53">IFERROR(INDEX($CV$63:$CZ$65, $CO53, BR$23), "-")</f>
        <v>-</v>
      </c>
      <c r="BS53" s="296" t="str" cm="1">
        <f t="array" ref="BS53">IFERROR(INDEX($CV$63:$CZ$65, $CO53, BS$23), "-")</f>
        <v>-</v>
      </c>
      <c r="BT53" s="297" cm="1">
        <f t="array" ref="BT53">IF($CO53=3,
IFERROR(INDEX($CV$68:$CZ$79, $CE53, BT$23), "-"),
IF($CO53=2,
IF(BT$23=5, $AC53, IF(BT$23=4, $AD53, 0)), IF(BT$23=5, $AC53, 0)
))</f>
        <v>0</v>
      </c>
      <c r="BU53" s="297" cm="1">
        <f t="array" ref="BU53">IF($CO53=3,
IFERROR(INDEX($CV$68:$CZ$79, $CE53, BU$23), "-"),
IF($CO53=2,
IF(BU$23=5, $AC53, IF(BU$23=4, $AD53, 0)), IF(BU$23=5, $AC53, 0)
))</f>
        <v>0</v>
      </c>
      <c r="BV53" s="297" cm="1">
        <f t="array" ref="BV53">IF($CO53=3,
IFERROR(INDEX($CV$68:$CZ$79, $CE53, BV$23), "-"),
IF($CO53=2,
IF(BV$23=5, $AC53, IF(BV$23=4, $AD53, 0)), IF(BV$23=5, $AC53, 0)
))</f>
        <v>0</v>
      </c>
      <c r="BW53" s="297" cm="1">
        <f t="array" ref="BW53">IF($CO53=3,
IFERROR(INDEX($CV$68:$CZ$79, $CE53, BW$23), "-"),
IF($CO53=2,
IF(BW$23=5, $AC53, IF(BW$23=4, $AD53, 0)), IF(BW$23=5, $AC53, 0)
))</f>
        <v>0</v>
      </c>
      <c r="BX53" s="297" cm="1">
        <f t="array" ref="BX53">IF($CO53=3,
IFERROR(INDEX($CV$68:$CZ$79, $CE53, BX$23), "-"),
IF($CO53=2,
IF(BX$23=5, $AC53, IF(BX$23=4, $AD53, 0)), IF(BX$23=5, $AC53, 0)
))</f>
        <v>0</v>
      </c>
      <c r="BY53" s="293" t="str">
        <f t="shared" si="40"/>
        <v>-</v>
      </c>
      <c r="BZ53" s="299">
        <f t="shared" si="22"/>
        <v>0</v>
      </c>
      <c r="CA53" s="294" t="str">
        <f t="shared" si="41"/>
        <v>-</v>
      </c>
      <c r="CB53" s="295" t="str">
        <f t="shared" si="23"/>
        <v>-</v>
      </c>
      <c r="CC53" s="295" t="str">
        <f t="shared" si="42"/>
        <v>-</v>
      </c>
      <c r="CD53" s="299">
        <f t="shared" si="24"/>
        <v>0</v>
      </c>
      <c r="CE53" s="300" t="str">
        <f t="shared" si="2"/>
        <v>-</v>
      </c>
      <c r="CF53" s="300" t="str">
        <f t="shared" si="3"/>
        <v>-</v>
      </c>
      <c r="CG53" s="300">
        <v>0</v>
      </c>
      <c r="CH53" s="300">
        <f t="shared" si="4"/>
        <v>0</v>
      </c>
      <c r="CI53" s="301">
        <f t="shared" si="5"/>
        <v>0</v>
      </c>
      <c r="CJ53" s="301">
        <f t="shared" si="25"/>
        <v>0</v>
      </c>
      <c r="CK53" s="302" t="str" cm="1">
        <f t="array" ref="CK53">IF($CJ53&gt;0, INDEX($CS$28:$DH$35, $CJ53, $CI53+CK$23), "-")</f>
        <v>-</v>
      </c>
      <c r="CL53" s="302" t="str" cm="1">
        <f t="array" ref="CL53">IF($CJ53&gt;0, INDEX($CS$28:$DH$35, $CJ53, $CI53+CL$23), "-")</f>
        <v>-</v>
      </c>
      <c r="CM53" s="302" t="str" cm="1">
        <f t="array" ref="CM53">IF($CJ53&gt;0, INDEX($CS$28:$DH$35, $CJ53, $CI53+CM$23), "-")</f>
        <v>-</v>
      </c>
      <c r="CN53" s="302" t="str" cm="1">
        <f t="array" ref="CN53">IF($CJ53&gt;0, INDEX($CS$28:$DH$35, $CJ53, $CI53+CN$23), "-")</f>
        <v>-</v>
      </c>
      <c r="CO53" s="300" t="str">
        <f t="shared" si="6"/>
        <v>-</v>
      </c>
      <c r="CP53" s="271"/>
      <c r="CQ53" s="308">
        <v>9</v>
      </c>
      <c r="CR53" s="273"/>
      <c r="CS53" s="317">
        <v>44.1</v>
      </c>
      <c r="CT53" s="316">
        <v>39.799999999999997</v>
      </c>
      <c r="CU53" s="316">
        <v>79.599999999999994</v>
      </c>
      <c r="CV53" s="316">
        <v>85</v>
      </c>
      <c r="CW53" s="316">
        <v>90.5</v>
      </c>
      <c r="CX53" s="316">
        <v>92.7</v>
      </c>
      <c r="CY53" s="316">
        <v>94.9</v>
      </c>
      <c r="CZ53" s="316">
        <v>96.2</v>
      </c>
      <c r="DA53" s="316">
        <v>97.4</v>
      </c>
      <c r="DB53" s="316">
        <v>98.7</v>
      </c>
      <c r="DC53" s="316">
        <v>100</v>
      </c>
      <c r="DD53" s="316">
        <v>100</v>
      </c>
      <c r="DE53" s="316">
        <v>100</v>
      </c>
      <c r="DF53" s="316">
        <v>100</v>
      </c>
      <c r="DG53" s="316">
        <v>100</v>
      </c>
      <c r="DH53" s="273"/>
      <c r="DI53" s="273"/>
      <c r="DJ53" s="271"/>
      <c r="DK53" s="271"/>
    </row>
    <row r="54" spans="1:115" s="45" customFormat="1" ht="12.75" customHeight="1" x14ac:dyDescent="0.25">
      <c r="A54" s="13" cm="1">
        <f t="array" ref="A54">IFERROR(INDEX(Operation, IFERROR(MATCH($N54,#REF!, 0), IFERROR(MATCH($N54,#REF!, 0), MATCH($N54,#REF!, 0))), 4), 0)</f>
        <v>0</v>
      </c>
      <c r="B54" s="10">
        <v>31</v>
      </c>
      <c r="C54" s="238"/>
      <c r="D54" s="238"/>
      <c r="E54" s="79"/>
      <c r="F54" s="80" t="str">
        <f>IF(ISBLANK(E54), "", VLOOKUP(E54, Z!$A$2:$C$4127, 3, FALSE))</f>
        <v/>
      </c>
      <c r="G54" s="238"/>
      <c r="H54" s="81"/>
      <c r="I54" s="255" t="b">
        <v>0</v>
      </c>
      <c r="J54" s="256"/>
      <c r="K54" s="82"/>
      <c r="L54" s="82"/>
      <c r="M54" s="83"/>
      <c r="N54" s="79"/>
      <c r="O54" s="84"/>
      <c r="P54" s="84"/>
      <c r="Q54" s="257"/>
      <c r="R54" s="257"/>
      <c r="S54" s="257"/>
      <c r="T54" s="85">
        <f t="shared" si="7"/>
        <v>0</v>
      </c>
      <c r="U54" s="238"/>
      <c r="V54" s="238"/>
      <c r="W54" s="238"/>
      <c r="X54" s="257"/>
      <c r="Y54" s="258"/>
      <c r="Z54" s="79"/>
      <c r="AA54" s="257"/>
      <c r="AB54" s="257"/>
      <c r="AC54" s="257"/>
      <c r="AD54" s="257"/>
      <c r="AE54" s="257"/>
      <c r="AF54" s="85">
        <f t="shared" si="8"/>
        <v>0</v>
      </c>
      <c r="AG54" s="259"/>
      <c r="AH54" s="238"/>
      <c r="AI54" s="79"/>
      <c r="AJ54" s="80" t="str">
        <f>IF(ISBLANK(AI54), "", VLOOKUP(AI54, Z!$A$2:$C$4127, 3, FALSE))</f>
        <v/>
      </c>
      <c r="AK54" s="260"/>
      <c r="AL54" s="127">
        <f t="shared" si="9"/>
        <v>0</v>
      </c>
      <c r="AM54" s="271"/>
      <c r="AN54" s="292">
        <f t="shared" si="29"/>
        <v>0</v>
      </c>
      <c r="AO54" s="279">
        <f t="shared" si="11"/>
        <v>1</v>
      </c>
      <c r="AP54" s="279">
        <v>0.75</v>
      </c>
      <c r="AQ54" s="293" t="str">
        <f t="shared" si="30"/>
        <v>-</v>
      </c>
      <c r="AR54" s="293" t="str">
        <f t="shared" si="31"/>
        <v>-</v>
      </c>
      <c r="AS54" s="293" t="str" cm="1">
        <f t="array" ref="AS54">IFERROR(IFERROR((AT54*AU54)/(3600*1000)/AZ54, BY54) * SUMPRODUCT($BA54:$BE54^2.5, $BF54:$BJ54) / 1000, "-")</f>
        <v>-</v>
      </c>
      <c r="AT54" s="279" t="str">
        <f t="shared" si="32"/>
        <v>-</v>
      </c>
      <c r="AU54" s="279" t="str">
        <f t="shared" si="33"/>
        <v>-</v>
      </c>
      <c r="AV54" s="294" t="str">
        <f t="shared" si="16"/>
        <v>-</v>
      </c>
      <c r="AW54" s="294" t="str" cm="1">
        <f t="array" ref="AW54">IF(CH54&gt;0, INDEX($CV$58:$CV$60, CH54), "-")</f>
        <v>-</v>
      </c>
      <c r="AX54" s="294" t="str">
        <f t="shared" si="34"/>
        <v>-</v>
      </c>
      <c r="AY54" s="295" t="str">
        <f t="shared" si="35"/>
        <v>-</v>
      </c>
      <c r="AZ54" s="294">
        <f t="shared" si="36"/>
        <v>0</v>
      </c>
      <c r="BA54" s="296" t="str" cm="1">
        <f t="array" ref="BA54">IFERROR(INDEX($CV$63:$CZ$65, $CF54, BA$23), "-")</f>
        <v>-</v>
      </c>
      <c r="BB54" s="296" t="str" cm="1">
        <f t="array" ref="BB54">IFERROR(INDEX($CV$63:$CZ$65, $CF54, BB$23), "-")</f>
        <v>-</v>
      </c>
      <c r="BC54" s="296" t="str" cm="1">
        <f t="array" ref="BC54">IFERROR(INDEX($CV$63:$CZ$65, $CF54, BC$23), "-")</f>
        <v>-</v>
      </c>
      <c r="BD54" s="296" t="str" cm="1">
        <f t="array" ref="BD54">IFERROR(INDEX($CV$63:$CZ$65, $CF54, BD$23), "-")</f>
        <v>-</v>
      </c>
      <c r="BE54" s="296" t="str" cm="1">
        <f t="array" ref="BE54">IFERROR(INDEX($CV$63:$CZ$65, $CF54, BE$23), "-")</f>
        <v>-</v>
      </c>
      <c r="BF54" s="297" cm="1">
        <f t="array" ref="BF54">IF($CF54=3,
IFERROR(INDEX($CV$68:$CZ$79, $CE54, BF$23), "-"),
IF($CF54=2,
IF(BF$23=5, $Q54, IF(BF$23=4, $R54, 0)), IF(BF$23=5, $Q54, 0)
))</f>
        <v>0</v>
      </c>
      <c r="BG54" s="297" cm="1">
        <f t="array" ref="BG54">IF($CF54=3,
IFERROR(INDEX($CV$68:$CZ$79, $CE54, BG$23), "-"),
IF($CF54=2,
IF(BG$23=5, $Q54, IF(BG$23=4, $R54, 0)), IF(BG$23=5, $Q54, 0)
))</f>
        <v>0</v>
      </c>
      <c r="BH54" s="297" cm="1">
        <f t="array" ref="BH54">IF($CF54=3,
IFERROR(INDEX($CV$68:$CZ$79, $CE54, BH$23), "-"),
IF($CF54=2,
IF(BH$23=5, $Q54, IF(BH$23=4, $R54, 0)), IF(BH$23=5, $Q54, 0)
))</f>
        <v>0</v>
      </c>
      <c r="BI54" s="297" cm="1">
        <f t="array" ref="BI54">IF($CF54=3,
IFERROR(INDEX($CV$68:$CZ$79, $CE54, BI$23), "-"),
IF($CF54=2,
IF(BI$23=5, $Q54, IF(BI$23=4, $R54, 0)), IF(BI$23=5, $Q54, 0)
))</f>
        <v>0</v>
      </c>
      <c r="BJ54" s="297" cm="1">
        <f t="array" ref="BJ54">IF($CF54=3,
IFERROR(INDEX($CV$68:$CZ$79, $CE54, BJ$23), "-"),
IF($CF54=2,
IF(BJ$23=5, $Q54, IF(BJ$23=4, $R54, 0)), IF(BJ$23=5, $Q54, 0)
))</f>
        <v>0</v>
      </c>
      <c r="BK54" s="293" t="str" cm="1">
        <f t="array" ref="BK54">IFERROR(IF(OR($AN$20="EZ", ISNUMBER((BL54*BM54)/(3600*1000)/BN54)), (BL54*BM54)/(3600*1000)/BN54, BY54) * SUMPRODUCT($BO54:$BS54^2.5, $BT54:$BX54) / 1000, "-")</f>
        <v>-</v>
      </c>
      <c r="BL54" s="279" t="str">
        <f t="shared" si="37"/>
        <v>-</v>
      </c>
      <c r="BM54" s="279" t="str">
        <f t="shared" si="38"/>
        <v>-</v>
      </c>
      <c r="BN54" s="298">
        <f t="shared" si="39"/>
        <v>0</v>
      </c>
      <c r="BO54" s="296" t="str" cm="1">
        <f t="array" ref="BO54">IFERROR(INDEX($CV$63:$CZ$65, $CO54, BO$23), "-")</f>
        <v>-</v>
      </c>
      <c r="BP54" s="296" t="str" cm="1">
        <f t="array" ref="BP54">IFERROR(INDEX($CV$63:$CZ$65, $CO54, BP$23), "-")</f>
        <v>-</v>
      </c>
      <c r="BQ54" s="296" t="str" cm="1">
        <f t="array" ref="BQ54">IFERROR(INDEX($CV$63:$CZ$65, $CO54, BQ$23), "-")</f>
        <v>-</v>
      </c>
      <c r="BR54" s="296" t="str" cm="1">
        <f t="array" ref="BR54">IFERROR(INDEX($CV$63:$CZ$65, $CO54, BR$23), "-")</f>
        <v>-</v>
      </c>
      <c r="BS54" s="296" t="str" cm="1">
        <f t="array" ref="BS54">IFERROR(INDEX($CV$63:$CZ$65, $CO54, BS$23), "-")</f>
        <v>-</v>
      </c>
      <c r="BT54" s="297" cm="1">
        <f t="array" ref="BT54">IF($CO54=3,
IFERROR(INDEX($CV$68:$CZ$79, $CE54, BT$23), "-"),
IF($CO54=2,
IF(BT$23=5, $AC54, IF(BT$23=4, $AD54, 0)), IF(BT$23=5, $AC54, 0)
))</f>
        <v>0</v>
      </c>
      <c r="BU54" s="297" cm="1">
        <f t="array" ref="BU54">IF($CO54=3,
IFERROR(INDEX($CV$68:$CZ$79, $CE54, BU$23), "-"),
IF($CO54=2,
IF(BU$23=5, $AC54, IF(BU$23=4, $AD54, 0)), IF(BU$23=5, $AC54, 0)
))</f>
        <v>0</v>
      </c>
      <c r="BV54" s="297" cm="1">
        <f t="array" ref="BV54">IF($CO54=3,
IFERROR(INDEX($CV$68:$CZ$79, $CE54, BV$23), "-"),
IF($CO54=2,
IF(BV$23=5, $AC54, IF(BV$23=4, $AD54, 0)), IF(BV$23=5, $AC54, 0)
))</f>
        <v>0</v>
      </c>
      <c r="BW54" s="297" cm="1">
        <f t="array" ref="BW54">IF($CO54=3,
IFERROR(INDEX($CV$68:$CZ$79, $CE54, BW$23), "-"),
IF($CO54=2,
IF(BW$23=5, $AC54, IF(BW$23=4, $AD54, 0)), IF(BW$23=5, $AC54, 0)
))</f>
        <v>0</v>
      </c>
      <c r="BX54" s="297" cm="1">
        <f t="array" ref="BX54">IF($CO54=3,
IFERROR(INDEX($CV$68:$CZ$79, $CE54, BX$23), "-"),
IF($CO54=2,
IF(BX$23=5, $AC54, IF(BX$23=4, $AD54, 0)), IF(BX$23=5, $AC54, 0)
))</f>
        <v>0</v>
      </c>
      <c r="BY54" s="293" t="str">
        <f t="shared" si="40"/>
        <v>-</v>
      </c>
      <c r="BZ54" s="299">
        <f t="shared" si="22"/>
        <v>0</v>
      </c>
      <c r="CA54" s="294" t="str">
        <f t="shared" si="41"/>
        <v>-</v>
      </c>
      <c r="CB54" s="295" t="str">
        <f t="shared" si="23"/>
        <v>-</v>
      </c>
      <c r="CC54" s="295" t="str">
        <f t="shared" si="42"/>
        <v>-</v>
      </c>
      <c r="CD54" s="299">
        <f t="shared" si="24"/>
        <v>0</v>
      </c>
      <c r="CE54" s="300" t="str">
        <f t="shared" si="2"/>
        <v>-</v>
      </c>
      <c r="CF54" s="300" t="str">
        <f t="shared" si="3"/>
        <v>-</v>
      </c>
      <c r="CG54" s="300">
        <v>0</v>
      </c>
      <c r="CH54" s="300">
        <f t="shared" si="4"/>
        <v>0</v>
      </c>
      <c r="CI54" s="301">
        <f t="shared" si="5"/>
        <v>0</v>
      </c>
      <c r="CJ54" s="301">
        <f t="shared" si="25"/>
        <v>0</v>
      </c>
      <c r="CK54" s="302" t="str" cm="1">
        <f t="array" ref="CK54">IF($CJ54&gt;0, INDEX($CS$28:$DH$35, $CJ54, $CI54+CK$23), "-")</f>
        <v>-</v>
      </c>
      <c r="CL54" s="302" t="str" cm="1">
        <f t="array" ref="CL54">IF($CJ54&gt;0, INDEX($CS$28:$DH$35, $CJ54, $CI54+CL$23), "-")</f>
        <v>-</v>
      </c>
      <c r="CM54" s="302" t="str" cm="1">
        <f t="array" ref="CM54">IF($CJ54&gt;0, INDEX($CS$28:$DH$35, $CJ54, $CI54+CM$23), "-")</f>
        <v>-</v>
      </c>
      <c r="CN54" s="302" t="str" cm="1">
        <f t="array" ref="CN54">IF($CJ54&gt;0, INDEX($CS$28:$DH$35, $CJ54, $CI54+CN$23), "-")</f>
        <v>-</v>
      </c>
      <c r="CO54" s="300" t="str">
        <f t="shared" si="6"/>
        <v>-</v>
      </c>
      <c r="CP54" s="271"/>
      <c r="CQ54" s="308">
        <v>10</v>
      </c>
      <c r="CR54" s="273"/>
      <c r="CS54" s="317">
        <v>58.8</v>
      </c>
      <c r="CT54" s="316">
        <v>41.1</v>
      </c>
      <c r="CU54" s="316">
        <v>82.2</v>
      </c>
      <c r="CV54" s="316">
        <v>87.3</v>
      </c>
      <c r="CW54" s="316">
        <v>92.4</v>
      </c>
      <c r="CX54" s="316">
        <v>94.4</v>
      </c>
      <c r="CY54" s="316">
        <v>96.4</v>
      </c>
      <c r="CZ54" s="316">
        <v>97.2</v>
      </c>
      <c r="DA54" s="316">
        <v>98</v>
      </c>
      <c r="DB54" s="316">
        <v>99</v>
      </c>
      <c r="DC54" s="316">
        <v>100</v>
      </c>
      <c r="DD54" s="316">
        <v>100</v>
      </c>
      <c r="DE54" s="316">
        <v>100</v>
      </c>
      <c r="DF54" s="316">
        <v>100</v>
      </c>
      <c r="DG54" s="316">
        <v>100</v>
      </c>
      <c r="DH54" s="273"/>
      <c r="DI54" s="273"/>
      <c r="DJ54" s="271"/>
      <c r="DK54" s="271"/>
    </row>
    <row r="55" spans="1:115" s="45" customFormat="1" ht="12.75" customHeight="1" x14ac:dyDescent="0.25">
      <c r="A55" s="13" cm="1">
        <f t="array" ref="A55">IFERROR(INDEX(Operation, IFERROR(MATCH($N55,#REF!, 0), IFERROR(MATCH($N55,#REF!, 0), MATCH($N55,#REF!, 0))), 4), 0)</f>
        <v>0</v>
      </c>
      <c r="B55" s="10">
        <v>32</v>
      </c>
      <c r="C55" s="238"/>
      <c r="D55" s="238"/>
      <c r="E55" s="79"/>
      <c r="F55" s="80" t="str">
        <f>IF(ISBLANK(E55), "", VLOOKUP(E55, Z!$A$2:$C$4127, 3, FALSE))</f>
        <v/>
      </c>
      <c r="G55" s="238"/>
      <c r="H55" s="81"/>
      <c r="I55" s="255" t="b">
        <v>0</v>
      </c>
      <c r="J55" s="256"/>
      <c r="K55" s="82"/>
      <c r="L55" s="82"/>
      <c r="M55" s="83"/>
      <c r="N55" s="79"/>
      <c r="O55" s="84"/>
      <c r="P55" s="84"/>
      <c r="Q55" s="257"/>
      <c r="R55" s="257"/>
      <c r="S55" s="257"/>
      <c r="T55" s="85">
        <f t="shared" si="7"/>
        <v>0</v>
      </c>
      <c r="U55" s="238"/>
      <c r="V55" s="238"/>
      <c r="W55" s="238"/>
      <c r="X55" s="257"/>
      <c r="Y55" s="258"/>
      <c r="Z55" s="79"/>
      <c r="AA55" s="257"/>
      <c r="AB55" s="257"/>
      <c r="AC55" s="257"/>
      <c r="AD55" s="257"/>
      <c r="AE55" s="257"/>
      <c r="AF55" s="85">
        <f t="shared" si="8"/>
        <v>0</v>
      </c>
      <c r="AG55" s="259"/>
      <c r="AH55" s="238"/>
      <c r="AI55" s="79"/>
      <c r="AJ55" s="80" t="str">
        <f>IF(ISBLANK(AI55), "", VLOOKUP(AI55, Z!$A$2:$C$4127, 3, FALSE))</f>
        <v/>
      </c>
      <c r="AK55" s="260"/>
      <c r="AL55" s="127">
        <f t="shared" si="9"/>
        <v>0</v>
      </c>
      <c r="AM55" s="271"/>
      <c r="AN55" s="292">
        <f t="shared" si="29"/>
        <v>0</v>
      </c>
      <c r="AO55" s="279">
        <f t="shared" si="11"/>
        <v>1</v>
      </c>
      <c r="AP55" s="279">
        <v>0.75</v>
      </c>
      <c r="AQ55" s="293" t="str">
        <f t="shared" si="30"/>
        <v>-</v>
      </c>
      <c r="AR55" s="293" t="str">
        <f t="shared" si="31"/>
        <v>-</v>
      </c>
      <c r="AS55" s="293" t="str" cm="1">
        <f t="array" ref="AS55">IFERROR(IFERROR((AT55*AU55)/(3600*1000)/AZ55, BY55) * SUMPRODUCT($BA55:$BE55^2.5, $BF55:$BJ55) / 1000, "-")</f>
        <v>-</v>
      </c>
      <c r="AT55" s="279" t="str">
        <f t="shared" si="32"/>
        <v>-</v>
      </c>
      <c r="AU55" s="279" t="str">
        <f t="shared" si="33"/>
        <v>-</v>
      </c>
      <c r="AV55" s="294" t="str">
        <f t="shared" si="16"/>
        <v>-</v>
      </c>
      <c r="AW55" s="294" t="str" cm="1">
        <f t="array" ref="AW55">IF(CH55&gt;0, INDEX($CV$58:$CV$60, CH55), "-")</f>
        <v>-</v>
      </c>
      <c r="AX55" s="294" t="str">
        <f t="shared" si="34"/>
        <v>-</v>
      </c>
      <c r="AY55" s="295" t="str">
        <f t="shared" si="35"/>
        <v>-</v>
      </c>
      <c r="AZ55" s="294">
        <f t="shared" si="36"/>
        <v>0</v>
      </c>
      <c r="BA55" s="296" t="str" cm="1">
        <f t="array" ref="BA55">IFERROR(INDEX($CV$63:$CZ$65, $CF55, BA$23), "-")</f>
        <v>-</v>
      </c>
      <c r="BB55" s="296" t="str" cm="1">
        <f t="array" ref="BB55">IFERROR(INDEX($CV$63:$CZ$65, $CF55, BB$23), "-")</f>
        <v>-</v>
      </c>
      <c r="BC55" s="296" t="str" cm="1">
        <f t="array" ref="BC55">IFERROR(INDEX($CV$63:$CZ$65, $CF55, BC$23), "-")</f>
        <v>-</v>
      </c>
      <c r="BD55" s="296" t="str" cm="1">
        <f t="array" ref="BD55">IFERROR(INDEX($CV$63:$CZ$65, $CF55, BD$23), "-")</f>
        <v>-</v>
      </c>
      <c r="BE55" s="296" t="str" cm="1">
        <f t="array" ref="BE55">IFERROR(INDEX($CV$63:$CZ$65, $CF55, BE$23), "-")</f>
        <v>-</v>
      </c>
      <c r="BF55" s="297" cm="1">
        <f t="array" ref="BF55">IF($CF55=3,
IFERROR(INDEX($CV$68:$CZ$79, $CE55, BF$23), "-"),
IF($CF55=2,
IF(BF$23=5, $Q55, IF(BF$23=4, $R55, 0)), IF(BF$23=5, $Q55, 0)
))</f>
        <v>0</v>
      </c>
      <c r="BG55" s="297" cm="1">
        <f t="array" ref="BG55">IF($CF55=3,
IFERROR(INDEX($CV$68:$CZ$79, $CE55, BG$23), "-"),
IF($CF55=2,
IF(BG$23=5, $Q55, IF(BG$23=4, $R55, 0)), IF(BG$23=5, $Q55, 0)
))</f>
        <v>0</v>
      </c>
      <c r="BH55" s="297" cm="1">
        <f t="array" ref="BH55">IF($CF55=3,
IFERROR(INDEX($CV$68:$CZ$79, $CE55, BH$23), "-"),
IF($CF55=2,
IF(BH$23=5, $Q55, IF(BH$23=4, $R55, 0)), IF(BH$23=5, $Q55, 0)
))</f>
        <v>0</v>
      </c>
      <c r="BI55" s="297" cm="1">
        <f t="array" ref="BI55">IF($CF55=3,
IFERROR(INDEX($CV$68:$CZ$79, $CE55, BI$23), "-"),
IF($CF55=2,
IF(BI$23=5, $Q55, IF(BI$23=4, $R55, 0)), IF(BI$23=5, $Q55, 0)
))</f>
        <v>0</v>
      </c>
      <c r="BJ55" s="297" cm="1">
        <f t="array" ref="BJ55">IF($CF55=3,
IFERROR(INDEX($CV$68:$CZ$79, $CE55, BJ$23), "-"),
IF($CF55=2,
IF(BJ$23=5, $Q55, IF(BJ$23=4, $R55, 0)), IF(BJ$23=5, $Q55, 0)
))</f>
        <v>0</v>
      </c>
      <c r="BK55" s="293" t="str" cm="1">
        <f t="array" ref="BK55">IFERROR(IF(OR($AN$20="EZ", ISNUMBER((BL55*BM55)/(3600*1000)/BN55)), (BL55*BM55)/(3600*1000)/BN55, BY55) * SUMPRODUCT($BO55:$BS55^2.5, $BT55:$BX55) / 1000, "-")</f>
        <v>-</v>
      </c>
      <c r="BL55" s="279" t="str">
        <f t="shared" si="37"/>
        <v>-</v>
      </c>
      <c r="BM55" s="279" t="str">
        <f t="shared" si="38"/>
        <v>-</v>
      </c>
      <c r="BN55" s="298">
        <f t="shared" si="39"/>
        <v>0</v>
      </c>
      <c r="BO55" s="296" t="str" cm="1">
        <f t="array" ref="BO55">IFERROR(INDEX($CV$63:$CZ$65, $CO55, BO$23), "-")</f>
        <v>-</v>
      </c>
      <c r="BP55" s="296" t="str" cm="1">
        <f t="array" ref="BP55">IFERROR(INDEX($CV$63:$CZ$65, $CO55, BP$23), "-")</f>
        <v>-</v>
      </c>
      <c r="BQ55" s="296" t="str" cm="1">
        <f t="array" ref="BQ55">IFERROR(INDEX($CV$63:$CZ$65, $CO55, BQ$23), "-")</f>
        <v>-</v>
      </c>
      <c r="BR55" s="296" t="str" cm="1">
        <f t="array" ref="BR55">IFERROR(INDEX($CV$63:$CZ$65, $CO55, BR$23), "-")</f>
        <v>-</v>
      </c>
      <c r="BS55" s="296" t="str" cm="1">
        <f t="array" ref="BS55">IFERROR(INDEX($CV$63:$CZ$65, $CO55, BS$23), "-")</f>
        <v>-</v>
      </c>
      <c r="BT55" s="297" cm="1">
        <f t="array" ref="BT55">IF($CO55=3,
IFERROR(INDEX($CV$68:$CZ$79, $CE55, BT$23), "-"),
IF($CO55=2,
IF(BT$23=5, $AC55, IF(BT$23=4, $AD55, 0)), IF(BT$23=5, $AC55, 0)
))</f>
        <v>0</v>
      </c>
      <c r="BU55" s="297" cm="1">
        <f t="array" ref="BU55">IF($CO55=3,
IFERROR(INDEX($CV$68:$CZ$79, $CE55, BU$23), "-"),
IF($CO55=2,
IF(BU$23=5, $AC55, IF(BU$23=4, $AD55, 0)), IF(BU$23=5, $AC55, 0)
))</f>
        <v>0</v>
      </c>
      <c r="BV55" s="297" cm="1">
        <f t="array" ref="BV55">IF($CO55=3,
IFERROR(INDEX($CV$68:$CZ$79, $CE55, BV$23), "-"),
IF($CO55=2,
IF(BV$23=5, $AC55, IF(BV$23=4, $AD55, 0)), IF(BV$23=5, $AC55, 0)
))</f>
        <v>0</v>
      </c>
      <c r="BW55" s="297" cm="1">
        <f t="array" ref="BW55">IF($CO55=3,
IFERROR(INDEX($CV$68:$CZ$79, $CE55, BW$23), "-"),
IF($CO55=2,
IF(BW$23=5, $AC55, IF(BW$23=4, $AD55, 0)), IF(BW$23=5, $AC55, 0)
))</f>
        <v>0</v>
      </c>
      <c r="BX55" s="297" cm="1">
        <f t="array" ref="BX55">IF($CO55=3,
IFERROR(INDEX($CV$68:$CZ$79, $CE55, BX$23), "-"),
IF($CO55=2,
IF(BX$23=5, $AC55, IF(BX$23=4, $AD55, 0)), IF(BX$23=5, $AC55, 0)
))</f>
        <v>0</v>
      </c>
      <c r="BY55" s="293" t="str">
        <f t="shared" si="40"/>
        <v>-</v>
      </c>
      <c r="BZ55" s="299">
        <f t="shared" si="22"/>
        <v>0</v>
      </c>
      <c r="CA55" s="294" t="str">
        <f t="shared" si="41"/>
        <v>-</v>
      </c>
      <c r="CB55" s="295" t="str">
        <f t="shared" si="23"/>
        <v>-</v>
      </c>
      <c r="CC55" s="295" t="str">
        <f t="shared" si="42"/>
        <v>-</v>
      </c>
      <c r="CD55" s="299">
        <f t="shared" si="24"/>
        <v>0</v>
      </c>
      <c r="CE55" s="300" t="str">
        <f t="shared" si="2"/>
        <v>-</v>
      </c>
      <c r="CF55" s="300" t="str">
        <f t="shared" si="3"/>
        <v>-</v>
      </c>
      <c r="CG55" s="300">
        <v>0</v>
      </c>
      <c r="CH55" s="300">
        <f t="shared" si="4"/>
        <v>0</v>
      </c>
      <c r="CI55" s="301">
        <f t="shared" si="5"/>
        <v>0</v>
      </c>
      <c r="CJ55" s="301">
        <f t="shared" si="25"/>
        <v>0</v>
      </c>
      <c r="CK55" s="302" t="str" cm="1">
        <f t="array" ref="CK55">IF($CJ55&gt;0, INDEX($CS$28:$DH$35, $CJ55, $CI55+CK$23), "-")</f>
        <v>-</v>
      </c>
      <c r="CL55" s="302" t="str" cm="1">
        <f t="array" ref="CL55">IF($CJ55&gt;0, INDEX($CS$28:$DH$35, $CJ55, $CI55+CL$23), "-")</f>
        <v>-</v>
      </c>
      <c r="CM55" s="302" t="str" cm="1">
        <f t="array" ref="CM55">IF($CJ55&gt;0, INDEX($CS$28:$DH$35, $CJ55, $CI55+CM$23), "-")</f>
        <v>-</v>
      </c>
      <c r="CN55" s="302" t="str" cm="1">
        <f t="array" ref="CN55">IF($CJ55&gt;0, INDEX($CS$28:$DH$35, $CJ55, $CI55+CN$23), "-")</f>
        <v>-</v>
      </c>
      <c r="CO55" s="300" t="str">
        <f t="shared" si="6"/>
        <v>-</v>
      </c>
      <c r="CP55" s="271"/>
      <c r="CQ55" s="308">
        <v>11</v>
      </c>
      <c r="CR55" s="273"/>
      <c r="CS55" s="317">
        <v>73.5</v>
      </c>
      <c r="CT55" s="316">
        <v>42.4</v>
      </c>
      <c r="CU55" s="316">
        <v>84.4</v>
      </c>
      <c r="CV55" s="316">
        <v>89.5</v>
      </c>
      <c r="CW55" s="316">
        <v>94.2</v>
      </c>
      <c r="CX55" s="316">
        <v>96</v>
      </c>
      <c r="CY55" s="316">
        <v>97.8</v>
      </c>
      <c r="CZ55" s="316">
        <v>98.2</v>
      </c>
      <c r="DA55" s="316">
        <v>98.6</v>
      </c>
      <c r="DB55" s="316">
        <v>99.3</v>
      </c>
      <c r="DC55" s="316">
        <v>100</v>
      </c>
      <c r="DD55" s="316">
        <v>100</v>
      </c>
      <c r="DE55" s="316">
        <v>100</v>
      </c>
      <c r="DF55" s="316">
        <v>100</v>
      </c>
      <c r="DG55" s="316">
        <v>100</v>
      </c>
      <c r="DH55" s="273"/>
      <c r="DI55" s="273"/>
      <c r="DJ55" s="271"/>
      <c r="DK55" s="271"/>
    </row>
    <row r="56" spans="1:115" s="45" customFormat="1" ht="12.75" customHeight="1" x14ac:dyDescent="0.25">
      <c r="A56" s="13" cm="1">
        <f t="array" ref="A56">IFERROR(INDEX(Operation, IFERROR(MATCH($N56,#REF!, 0), IFERROR(MATCH($N56,#REF!, 0), MATCH($N56,#REF!, 0))), 4), 0)</f>
        <v>0</v>
      </c>
      <c r="B56" s="10">
        <v>33</v>
      </c>
      <c r="C56" s="238"/>
      <c r="D56" s="238"/>
      <c r="E56" s="79"/>
      <c r="F56" s="80" t="str">
        <f>IF(ISBLANK(E56), "", VLOOKUP(E56, Z!$A$2:$C$4127, 3, FALSE))</f>
        <v/>
      </c>
      <c r="G56" s="238"/>
      <c r="H56" s="81"/>
      <c r="I56" s="255" t="b">
        <v>0</v>
      </c>
      <c r="J56" s="256"/>
      <c r="K56" s="82"/>
      <c r="L56" s="82"/>
      <c r="M56" s="83"/>
      <c r="N56" s="79"/>
      <c r="O56" s="84"/>
      <c r="P56" s="84"/>
      <c r="Q56" s="257"/>
      <c r="R56" s="257"/>
      <c r="S56" s="257"/>
      <c r="T56" s="85">
        <f t="shared" si="7"/>
        <v>0</v>
      </c>
      <c r="U56" s="238"/>
      <c r="V56" s="238"/>
      <c r="W56" s="238"/>
      <c r="X56" s="257"/>
      <c r="Y56" s="258"/>
      <c r="Z56" s="79"/>
      <c r="AA56" s="257"/>
      <c r="AB56" s="257"/>
      <c r="AC56" s="257"/>
      <c r="AD56" s="257"/>
      <c r="AE56" s="257"/>
      <c r="AF56" s="85">
        <f t="shared" si="8"/>
        <v>0</v>
      </c>
      <c r="AG56" s="259"/>
      <c r="AH56" s="238"/>
      <c r="AI56" s="79"/>
      <c r="AJ56" s="80" t="str">
        <f>IF(ISBLANK(AI56), "", VLOOKUP(AI56, Z!$A$2:$C$4127, 3, FALSE))</f>
        <v/>
      </c>
      <c r="AK56" s="260"/>
      <c r="AL56" s="127">
        <f t="shared" si="9"/>
        <v>0</v>
      </c>
      <c r="AM56" s="271"/>
      <c r="AN56" s="292">
        <f t="shared" si="29"/>
        <v>0</v>
      </c>
      <c r="AO56" s="279">
        <f t="shared" si="11"/>
        <v>1</v>
      </c>
      <c r="AP56" s="279">
        <v>0.75</v>
      </c>
      <c r="AQ56" s="293" t="str">
        <f t="shared" si="30"/>
        <v>-</v>
      </c>
      <c r="AR56" s="293" t="str">
        <f t="shared" si="31"/>
        <v>-</v>
      </c>
      <c r="AS56" s="293" t="str" cm="1">
        <f t="array" ref="AS56">IFERROR(IFERROR((AT56*AU56)/(3600*1000)/AZ56, BY56) * SUMPRODUCT($BA56:$BE56^2.5, $BF56:$BJ56) / 1000, "-")</f>
        <v>-</v>
      </c>
      <c r="AT56" s="279" t="str">
        <f t="shared" si="32"/>
        <v>-</v>
      </c>
      <c r="AU56" s="279" t="str">
        <f t="shared" si="33"/>
        <v>-</v>
      </c>
      <c r="AV56" s="294" t="str">
        <f t="shared" si="16"/>
        <v>-</v>
      </c>
      <c r="AW56" s="294" t="str" cm="1">
        <f t="array" ref="AW56">IF(CH56&gt;0, INDEX($CV$58:$CV$60, CH56), "-")</f>
        <v>-</v>
      </c>
      <c r="AX56" s="294" t="str">
        <f t="shared" si="34"/>
        <v>-</v>
      </c>
      <c r="AY56" s="295" t="str">
        <f t="shared" si="35"/>
        <v>-</v>
      </c>
      <c r="AZ56" s="294">
        <f t="shared" si="36"/>
        <v>0</v>
      </c>
      <c r="BA56" s="296" t="str" cm="1">
        <f t="array" ref="BA56">IFERROR(INDEX($CV$63:$CZ$65, $CF56, BA$23), "-")</f>
        <v>-</v>
      </c>
      <c r="BB56" s="296" t="str" cm="1">
        <f t="array" ref="BB56">IFERROR(INDEX($CV$63:$CZ$65, $CF56, BB$23), "-")</f>
        <v>-</v>
      </c>
      <c r="BC56" s="296" t="str" cm="1">
        <f t="array" ref="BC56">IFERROR(INDEX($CV$63:$CZ$65, $CF56, BC$23), "-")</f>
        <v>-</v>
      </c>
      <c r="BD56" s="296" t="str" cm="1">
        <f t="array" ref="BD56">IFERROR(INDEX($CV$63:$CZ$65, $CF56, BD$23), "-")</f>
        <v>-</v>
      </c>
      <c r="BE56" s="296" t="str" cm="1">
        <f t="array" ref="BE56">IFERROR(INDEX($CV$63:$CZ$65, $CF56, BE$23), "-")</f>
        <v>-</v>
      </c>
      <c r="BF56" s="297" cm="1">
        <f t="array" ref="BF56">IF($CF56=3,
IFERROR(INDEX($CV$68:$CZ$79, $CE56, BF$23), "-"),
IF($CF56=2,
IF(BF$23=5, $Q56, IF(BF$23=4, $R56, 0)), IF(BF$23=5, $Q56, 0)
))</f>
        <v>0</v>
      </c>
      <c r="BG56" s="297" cm="1">
        <f t="array" ref="BG56">IF($CF56=3,
IFERROR(INDEX($CV$68:$CZ$79, $CE56, BG$23), "-"),
IF($CF56=2,
IF(BG$23=5, $Q56, IF(BG$23=4, $R56, 0)), IF(BG$23=5, $Q56, 0)
))</f>
        <v>0</v>
      </c>
      <c r="BH56" s="297" cm="1">
        <f t="array" ref="BH56">IF($CF56=3,
IFERROR(INDEX($CV$68:$CZ$79, $CE56, BH$23), "-"),
IF($CF56=2,
IF(BH$23=5, $Q56, IF(BH$23=4, $R56, 0)), IF(BH$23=5, $Q56, 0)
))</f>
        <v>0</v>
      </c>
      <c r="BI56" s="297" cm="1">
        <f t="array" ref="BI56">IF($CF56=3,
IFERROR(INDEX($CV$68:$CZ$79, $CE56, BI$23), "-"),
IF($CF56=2,
IF(BI$23=5, $Q56, IF(BI$23=4, $R56, 0)), IF(BI$23=5, $Q56, 0)
))</f>
        <v>0</v>
      </c>
      <c r="BJ56" s="297" cm="1">
        <f t="array" ref="BJ56">IF($CF56=3,
IFERROR(INDEX($CV$68:$CZ$79, $CE56, BJ$23), "-"),
IF($CF56=2,
IF(BJ$23=5, $Q56, IF(BJ$23=4, $R56, 0)), IF(BJ$23=5, $Q56, 0)
))</f>
        <v>0</v>
      </c>
      <c r="BK56" s="293" t="str" cm="1">
        <f t="array" ref="BK56">IFERROR(IF(OR($AN$20="EZ", ISNUMBER((BL56*BM56)/(3600*1000)/BN56)), (BL56*BM56)/(3600*1000)/BN56, BY56) * SUMPRODUCT($BO56:$BS56^2.5, $BT56:$BX56) / 1000, "-")</f>
        <v>-</v>
      </c>
      <c r="BL56" s="279" t="str">
        <f t="shared" si="37"/>
        <v>-</v>
      </c>
      <c r="BM56" s="279" t="str">
        <f t="shared" si="38"/>
        <v>-</v>
      </c>
      <c r="BN56" s="298">
        <f t="shared" si="39"/>
        <v>0</v>
      </c>
      <c r="BO56" s="296" t="str" cm="1">
        <f t="array" ref="BO56">IFERROR(INDEX($CV$63:$CZ$65, $CO56, BO$23), "-")</f>
        <v>-</v>
      </c>
      <c r="BP56" s="296" t="str" cm="1">
        <f t="array" ref="BP56">IFERROR(INDEX($CV$63:$CZ$65, $CO56, BP$23), "-")</f>
        <v>-</v>
      </c>
      <c r="BQ56" s="296" t="str" cm="1">
        <f t="array" ref="BQ56">IFERROR(INDEX($CV$63:$CZ$65, $CO56, BQ$23), "-")</f>
        <v>-</v>
      </c>
      <c r="BR56" s="296" t="str" cm="1">
        <f t="array" ref="BR56">IFERROR(INDEX($CV$63:$CZ$65, $CO56, BR$23), "-")</f>
        <v>-</v>
      </c>
      <c r="BS56" s="296" t="str" cm="1">
        <f t="array" ref="BS56">IFERROR(INDEX($CV$63:$CZ$65, $CO56, BS$23), "-")</f>
        <v>-</v>
      </c>
      <c r="BT56" s="297" cm="1">
        <f t="array" ref="BT56">IF($CO56=3,
IFERROR(INDEX($CV$68:$CZ$79, $CE56, BT$23), "-"),
IF($CO56=2,
IF(BT$23=5, $AC56, IF(BT$23=4, $AD56, 0)), IF(BT$23=5, $AC56, 0)
))</f>
        <v>0</v>
      </c>
      <c r="BU56" s="297" cm="1">
        <f t="array" ref="BU56">IF($CO56=3,
IFERROR(INDEX($CV$68:$CZ$79, $CE56, BU$23), "-"),
IF($CO56=2,
IF(BU$23=5, $AC56, IF(BU$23=4, $AD56, 0)), IF(BU$23=5, $AC56, 0)
))</f>
        <v>0</v>
      </c>
      <c r="BV56" s="297" cm="1">
        <f t="array" ref="BV56">IF($CO56=3,
IFERROR(INDEX($CV$68:$CZ$79, $CE56, BV$23), "-"),
IF($CO56=2,
IF(BV$23=5, $AC56, IF(BV$23=4, $AD56, 0)), IF(BV$23=5, $AC56, 0)
))</f>
        <v>0</v>
      </c>
      <c r="BW56" s="297" cm="1">
        <f t="array" ref="BW56">IF($CO56=3,
IFERROR(INDEX($CV$68:$CZ$79, $CE56, BW$23), "-"),
IF($CO56=2,
IF(BW$23=5, $AC56, IF(BW$23=4, $AD56, 0)), IF(BW$23=5, $AC56, 0)
))</f>
        <v>0</v>
      </c>
      <c r="BX56" s="297" cm="1">
        <f t="array" ref="BX56">IF($CO56=3,
IFERROR(INDEX($CV$68:$CZ$79, $CE56, BX$23), "-"),
IF($CO56=2,
IF(BX$23=5, $AC56, IF(BX$23=4, $AD56, 0)), IF(BX$23=5, $AC56, 0)
))</f>
        <v>0</v>
      </c>
      <c r="BY56" s="293" t="str">
        <f t="shared" si="40"/>
        <v>-</v>
      </c>
      <c r="BZ56" s="299">
        <f t="shared" si="22"/>
        <v>0</v>
      </c>
      <c r="CA56" s="294" t="str">
        <f t="shared" si="41"/>
        <v>-</v>
      </c>
      <c r="CB56" s="295" t="str">
        <f t="shared" si="23"/>
        <v>-</v>
      </c>
      <c r="CC56" s="295" t="str">
        <f t="shared" si="42"/>
        <v>-</v>
      </c>
      <c r="CD56" s="299">
        <f t="shared" si="24"/>
        <v>0</v>
      </c>
      <c r="CE56" s="300" t="str">
        <f t="shared" si="2"/>
        <v>-</v>
      </c>
      <c r="CF56" s="300" t="str">
        <f t="shared" si="3"/>
        <v>-</v>
      </c>
      <c r="CG56" s="300">
        <v>0</v>
      </c>
      <c r="CH56" s="300">
        <f t="shared" si="4"/>
        <v>0</v>
      </c>
      <c r="CI56" s="301">
        <f t="shared" si="5"/>
        <v>0</v>
      </c>
      <c r="CJ56" s="301">
        <f t="shared" si="25"/>
        <v>0</v>
      </c>
      <c r="CK56" s="302" t="str" cm="1">
        <f t="array" ref="CK56">IF($CJ56&gt;0, INDEX($CS$28:$DH$35, $CJ56, $CI56+CK$23), "-")</f>
        <v>-</v>
      </c>
      <c r="CL56" s="302" t="str" cm="1">
        <f t="array" ref="CL56">IF($CJ56&gt;0, INDEX($CS$28:$DH$35, $CJ56, $CI56+CL$23), "-")</f>
        <v>-</v>
      </c>
      <c r="CM56" s="302" t="str" cm="1">
        <f t="array" ref="CM56">IF($CJ56&gt;0, INDEX($CS$28:$DH$35, $CJ56, $CI56+CM$23), "-")</f>
        <v>-</v>
      </c>
      <c r="CN56" s="302" t="str" cm="1">
        <f t="array" ref="CN56">IF($CJ56&gt;0, INDEX($CS$28:$DH$35, $CJ56, $CI56+CN$23), "-")</f>
        <v>-</v>
      </c>
      <c r="CO56" s="300" t="str">
        <f t="shared" si="6"/>
        <v>-</v>
      </c>
      <c r="CP56" s="271"/>
      <c r="CQ56" s="272"/>
      <c r="CR56" s="273"/>
      <c r="CS56" s="273"/>
      <c r="CT56" s="273"/>
      <c r="CU56" s="273"/>
      <c r="CV56" s="273"/>
      <c r="CW56" s="273"/>
      <c r="CX56" s="273"/>
      <c r="CY56" s="273"/>
      <c r="CZ56" s="273"/>
      <c r="DA56" s="273"/>
      <c r="DB56" s="273"/>
      <c r="DC56" s="273"/>
      <c r="DD56" s="273"/>
      <c r="DE56" s="273"/>
      <c r="DF56" s="273"/>
      <c r="DG56" s="273"/>
      <c r="DH56" s="273"/>
      <c r="DI56" s="273"/>
      <c r="DJ56" s="271"/>
      <c r="DK56" s="271"/>
    </row>
    <row r="57" spans="1:115" s="45" customFormat="1" ht="12.75" customHeight="1" x14ac:dyDescent="0.2">
      <c r="A57" s="13" cm="1">
        <f t="array" ref="A57">IFERROR(INDEX(Operation, IFERROR(MATCH($N57,#REF!, 0), IFERROR(MATCH($N57,#REF!, 0), MATCH($N57,#REF!, 0))), 4), 0)</f>
        <v>0</v>
      </c>
      <c r="B57" s="10">
        <v>34</v>
      </c>
      <c r="C57" s="238"/>
      <c r="D57" s="238"/>
      <c r="E57" s="79"/>
      <c r="F57" s="80" t="str">
        <f>IF(ISBLANK(E57), "", VLOOKUP(E57, Z!$A$2:$C$4127, 3, FALSE))</f>
        <v/>
      </c>
      <c r="G57" s="238"/>
      <c r="H57" s="81"/>
      <c r="I57" s="255" t="b">
        <v>0</v>
      </c>
      <c r="J57" s="256"/>
      <c r="K57" s="82"/>
      <c r="L57" s="82"/>
      <c r="M57" s="83"/>
      <c r="N57" s="79"/>
      <c r="O57" s="84"/>
      <c r="P57" s="84"/>
      <c r="Q57" s="257"/>
      <c r="R57" s="257"/>
      <c r="S57" s="257"/>
      <c r="T57" s="85">
        <f t="shared" si="7"/>
        <v>0</v>
      </c>
      <c r="U57" s="238"/>
      <c r="V57" s="238"/>
      <c r="W57" s="238"/>
      <c r="X57" s="257"/>
      <c r="Y57" s="258"/>
      <c r="Z57" s="79"/>
      <c r="AA57" s="257"/>
      <c r="AB57" s="257"/>
      <c r="AC57" s="257"/>
      <c r="AD57" s="257"/>
      <c r="AE57" s="257"/>
      <c r="AF57" s="85">
        <f t="shared" si="8"/>
        <v>0</v>
      </c>
      <c r="AG57" s="259"/>
      <c r="AH57" s="238"/>
      <c r="AI57" s="79"/>
      <c r="AJ57" s="80" t="str">
        <f>IF(ISBLANK(AI57), "", VLOOKUP(AI57, Z!$A$2:$C$4127, 3, FALSE))</f>
        <v/>
      </c>
      <c r="AK57" s="260"/>
      <c r="AL57" s="127">
        <f t="shared" si="9"/>
        <v>0</v>
      </c>
      <c r="AM57" s="271"/>
      <c r="AN57" s="292">
        <f t="shared" si="29"/>
        <v>0</v>
      </c>
      <c r="AO57" s="279">
        <f t="shared" si="11"/>
        <v>1</v>
      </c>
      <c r="AP57" s="279">
        <v>0.75</v>
      </c>
      <c r="AQ57" s="293" t="str">
        <f t="shared" si="30"/>
        <v>-</v>
      </c>
      <c r="AR57" s="293" t="str">
        <f t="shared" si="31"/>
        <v>-</v>
      </c>
      <c r="AS57" s="293" t="str" cm="1">
        <f t="array" ref="AS57">IFERROR(IFERROR((AT57*AU57)/(3600*1000)/AZ57, BY57) * SUMPRODUCT($BA57:$BE57^2.5, $BF57:$BJ57) / 1000, "-")</f>
        <v>-</v>
      </c>
      <c r="AT57" s="279" t="str">
        <f t="shared" si="32"/>
        <v>-</v>
      </c>
      <c r="AU57" s="279" t="str">
        <f t="shared" si="33"/>
        <v>-</v>
      </c>
      <c r="AV57" s="294" t="str">
        <f t="shared" si="16"/>
        <v>-</v>
      </c>
      <c r="AW57" s="294" t="str" cm="1">
        <f t="array" ref="AW57">IF(CH57&gt;0, INDEX($CV$58:$CV$60, CH57), "-")</f>
        <v>-</v>
      </c>
      <c r="AX57" s="294" t="str">
        <f t="shared" si="34"/>
        <v>-</v>
      </c>
      <c r="AY57" s="295" t="str">
        <f t="shared" si="35"/>
        <v>-</v>
      </c>
      <c r="AZ57" s="294">
        <f t="shared" si="36"/>
        <v>0</v>
      </c>
      <c r="BA57" s="296" t="str" cm="1">
        <f t="array" ref="BA57">IFERROR(INDEX($CV$63:$CZ$65, $CF57, BA$23), "-")</f>
        <v>-</v>
      </c>
      <c r="BB57" s="296" t="str" cm="1">
        <f t="array" ref="BB57">IFERROR(INDEX($CV$63:$CZ$65, $CF57, BB$23), "-")</f>
        <v>-</v>
      </c>
      <c r="BC57" s="296" t="str" cm="1">
        <f t="array" ref="BC57">IFERROR(INDEX($CV$63:$CZ$65, $CF57, BC$23), "-")</f>
        <v>-</v>
      </c>
      <c r="BD57" s="296" t="str" cm="1">
        <f t="array" ref="BD57">IFERROR(INDEX($CV$63:$CZ$65, $CF57, BD$23), "-")</f>
        <v>-</v>
      </c>
      <c r="BE57" s="296" t="str" cm="1">
        <f t="array" ref="BE57">IFERROR(INDEX($CV$63:$CZ$65, $CF57, BE$23), "-")</f>
        <v>-</v>
      </c>
      <c r="BF57" s="297" cm="1">
        <f t="array" ref="BF57">IF($CF57=3,
IFERROR(INDEX($CV$68:$CZ$79, $CE57, BF$23), "-"),
IF($CF57=2,
IF(BF$23=5, $Q57, IF(BF$23=4, $R57, 0)), IF(BF$23=5, $Q57, 0)
))</f>
        <v>0</v>
      </c>
      <c r="BG57" s="297" cm="1">
        <f t="array" ref="BG57">IF($CF57=3,
IFERROR(INDEX($CV$68:$CZ$79, $CE57, BG$23), "-"),
IF($CF57=2,
IF(BG$23=5, $Q57, IF(BG$23=4, $R57, 0)), IF(BG$23=5, $Q57, 0)
))</f>
        <v>0</v>
      </c>
      <c r="BH57" s="297" cm="1">
        <f t="array" ref="BH57">IF($CF57=3,
IFERROR(INDEX($CV$68:$CZ$79, $CE57, BH$23), "-"),
IF($CF57=2,
IF(BH$23=5, $Q57, IF(BH$23=4, $R57, 0)), IF(BH$23=5, $Q57, 0)
))</f>
        <v>0</v>
      </c>
      <c r="BI57" s="297" cm="1">
        <f t="array" ref="BI57">IF($CF57=3,
IFERROR(INDEX($CV$68:$CZ$79, $CE57, BI$23), "-"),
IF($CF57=2,
IF(BI$23=5, $Q57, IF(BI$23=4, $R57, 0)), IF(BI$23=5, $Q57, 0)
))</f>
        <v>0</v>
      </c>
      <c r="BJ57" s="297" cm="1">
        <f t="array" ref="BJ57">IF($CF57=3,
IFERROR(INDEX($CV$68:$CZ$79, $CE57, BJ$23), "-"),
IF($CF57=2,
IF(BJ$23=5, $Q57, IF(BJ$23=4, $R57, 0)), IF(BJ$23=5, $Q57, 0)
))</f>
        <v>0</v>
      </c>
      <c r="BK57" s="293" t="str" cm="1">
        <f t="array" ref="BK57">IFERROR(IF(OR($AN$20="EZ", ISNUMBER((BL57*BM57)/(3600*1000)/BN57)), (BL57*BM57)/(3600*1000)/BN57, BY57) * SUMPRODUCT($BO57:$BS57^2.5, $BT57:$BX57) / 1000, "-")</f>
        <v>-</v>
      </c>
      <c r="BL57" s="279" t="str">
        <f t="shared" si="37"/>
        <v>-</v>
      </c>
      <c r="BM57" s="279" t="str">
        <f t="shared" si="38"/>
        <v>-</v>
      </c>
      <c r="BN57" s="298">
        <f t="shared" si="39"/>
        <v>0</v>
      </c>
      <c r="BO57" s="296" t="str" cm="1">
        <f t="array" ref="BO57">IFERROR(INDEX($CV$63:$CZ$65, $CO57, BO$23), "-")</f>
        <v>-</v>
      </c>
      <c r="BP57" s="296" t="str" cm="1">
        <f t="array" ref="BP57">IFERROR(INDEX($CV$63:$CZ$65, $CO57, BP$23), "-")</f>
        <v>-</v>
      </c>
      <c r="BQ57" s="296" t="str" cm="1">
        <f t="array" ref="BQ57">IFERROR(INDEX($CV$63:$CZ$65, $CO57, BQ$23), "-")</f>
        <v>-</v>
      </c>
      <c r="BR57" s="296" t="str" cm="1">
        <f t="array" ref="BR57">IFERROR(INDEX($CV$63:$CZ$65, $CO57, BR$23), "-")</f>
        <v>-</v>
      </c>
      <c r="BS57" s="296" t="str" cm="1">
        <f t="array" ref="BS57">IFERROR(INDEX($CV$63:$CZ$65, $CO57, BS$23), "-")</f>
        <v>-</v>
      </c>
      <c r="BT57" s="297" cm="1">
        <f t="array" ref="BT57">IF($CO57=3,
IFERROR(INDEX($CV$68:$CZ$79, $CE57, BT$23), "-"),
IF($CO57=2,
IF(BT$23=5, $AC57, IF(BT$23=4, $AD57, 0)), IF(BT$23=5, $AC57, 0)
))</f>
        <v>0</v>
      </c>
      <c r="BU57" s="297" cm="1">
        <f t="array" ref="BU57">IF($CO57=3,
IFERROR(INDEX($CV$68:$CZ$79, $CE57, BU$23), "-"),
IF($CO57=2,
IF(BU$23=5, $AC57, IF(BU$23=4, $AD57, 0)), IF(BU$23=5, $AC57, 0)
))</f>
        <v>0</v>
      </c>
      <c r="BV57" s="297" cm="1">
        <f t="array" ref="BV57">IF($CO57=3,
IFERROR(INDEX($CV$68:$CZ$79, $CE57, BV$23), "-"),
IF($CO57=2,
IF(BV$23=5, $AC57, IF(BV$23=4, $AD57, 0)), IF(BV$23=5, $AC57, 0)
))</f>
        <v>0</v>
      </c>
      <c r="BW57" s="297" cm="1">
        <f t="array" ref="BW57">IF($CO57=3,
IFERROR(INDEX($CV$68:$CZ$79, $CE57, BW$23), "-"),
IF($CO57=2,
IF(BW$23=5, $AC57, IF(BW$23=4, $AD57, 0)), IF(BW$23=5, $AC57, 0)
))</f>
        <v>0</v>
      </c>
      <c r="BX57" s="297" cm="1">
        <f t="array" ref="BX57">IF($CO57=3,
IFERROR(INDEX($CV$68:$CZ$79, $CE57, BX$23), "-"),
IF($CO57=2,
IF(BX$23=5, $AC57, IF(BX$23=4, $AD57, 0)), IF(BX$23=5, $AC57, 0)
))</f>
        <v>0</v>
      </c>
      <c r="BY57" s="293" t="str">
        <f t="shared" si="40"/>
        <v>-</v>
      </c>
      <c r="BZ57" s="299">
        <f t="shared" si="22"/>
        <v>0</v>
      </c>
      <c r="CA57" s="294" t="str">
        <f t="shared" si="41"/>
        <v>-</v>
      </c>
      <c r="CB57" s="295" t="str">
        <f t="shared" si="23"/>
        <v>-</v>
      </c>
      <c r="CC57" s="295" t="str">
        <f t="shared" si="42"/>
        <v>-</v>
      </c>
      <c r="CD57" s="299">
        <f t="shared" si="24"/>
        <v>0</v>
      </c>
      <c r="CE57" s="300" t="str">
        <f t="shared" si="2"/>
        <v>-</v>
      </c>
      <c r="CF57" s="300" t="str">
        <f t="shared" si="3"/>
        <v>-</v>
      </c>
      <c r="CG57" s="300">
        <v>0</v>
      </c>
      <c r="CH57" s="300">
        <f t="shared" si="4"/>
        <v>0</v>
      </c>
      <c r="CI57" s="301">
        <f t="shared" si="5"/>
        <v>0</v>
      </c>
      <c r="CJ57" s="301">
        <f t="shared" si="25"/>
        <v>0</v>
      </c>
      <c r="CK57" s="302" t="str" cm="1">
        <f t="array" ref="CK57">IF($CJ57&gt;0, INDEX($CS$28:$DH$35, $CJ57, $CI57+CK$23), "-")</f>
        <v>-</v>
      </c>
      <c r="CL57" s="302" t="str" cm="1">
        <f t="array" ref="CL57">IF($CJ57&gt;0, INDEX($CS$28:$DH$35, $CJ57, $CI57+CL$23), "-")</f>
        <v>-</v>
      </c>
      <c r="CM57" s="302" t="str" cm="1">
        <f t="array" ref="CM57">IF($CJ57&gt;0, INDEX($CS$28:$DH$35, $CJ57, $CI57+CM$23), "-")</f>
        <v>-</v>
      </c>
      <c r="CN57" s="302" t="str" cm="1">
        <f t="array" ref="CN57">IF($CJ57&gt;0, INDEX($CS$28:$DH$35, $CJ57, $CI57+CN$23), "-")</f>
        <v>-</v>
      </c>
      <c r="CO57" s="300" t="str">
        <f t="shared" si="6"/>
        <v>-</v>
      </c>
      <c r="CP57" s="271"/>
      <c r="CQ57" s="272"/>
      <c r="CR57" s="273"/>
      <c r="CS57" s="273"/>
      <c r="CT57" s="273"/>
      <c r="CU57" s="273"/>
      <c r="CV57" s="319"/>
      <c r="CW57" s="273"/>
      <c r="CX57" s="273"/>
      <c r="CY57" s="273"/>
      <c r="CZ57" s="273"/>
      <c r="DA57" s="273"/>
      <c r="DB57" s="273"/>
      <c r="DC57" s="273"/>
      <c r="DD57" s="273"/>
      <c r="DE57" s="273"/>
      <c r="DF57" s="273"/>
      <c r="DG57" s="273"/>
      <c r="DH57" s="273"/>
      <c r="DI57" s="273"/>
      <c r="DJ57" s="271"/>
      <c r="DK57" s="271"/>
    </row>
    <row r="58" spans="1:115" s="45" customFormat="1" ht="12.75" customHeight="1" x14ac:dyDescent="0.25">
      <c r="A58" s="13" cm="1">
        <f t="array" ref="A58">IFERROR(INDEX(Operation, IFERROR(MATCH($N58,#REF!, 0), IFERROR(MATCH($N58,#REF!, 0), MATCH($N58,#REF!, 0))), 4), 0)</f>
        <v>0</v>
      </c>
      <c r="B58" s="10">
        <v>35</v>
      </c>
      <c r="C58" s="238"/>
      <c r="D58" s="238"/>
      <c r="E58" s="79"/>
      <c r="F58" s="80" t="str">
        <f>IF(ISBLANK(E58), "", VLOOKUP(E58, Z!$A$2:$C$4127, 3, FALSE))</f>
        <v/>
      </c>
      <c r="G58" s="238"/>
      <c r="H58" s="81"/>
      <c r="I58" s="255" t="b">
        <v>0</v>
      </c>
      <c r="J58" s="256"/>
      <c r="K58" s="82"/>
      <c r="L58" s="82"/>
      <c r="M58" s="83"/>
      <c r="N58" s="79"/>
      <c r="O58" s="84"/>
      <c r="P58" s="84"/>
      <c r="Q58" s="257"/>
      <c r="R58" s="257"/>
      <c r="S58" s="257"/>
      <c r="T58" s="85">
        <f t="shared" si="7"/>
        <v>0</v>
      </c>
      <c r="U58" s="238"/>
      <c r="V58" s="238"/>
      <c r="W58" s="238"/>
      <c r="X58" s="257"/>
      <c r="Y58" s="258"/>
      <c r="Z58" s="79"/>
      <c r="AA58" s="257"/>
      <c r="AB58" s="257"/>
      <c r="AC58" s="257"/>
      <c r="AD58" s="257"/>
      <c r="AE58" s="257"/>
      <c r="AF58" s="85">
        <f t="shared" si="8"/>
        <v>0</v>
      </c>
      <c r="AG58" s="259"/>
      <c r="AH58" s="238"/>
      <c r="AI58" s="79"/>
      <c r="AJ58" s="80" t="str">
        <f>IF(ISBLANK(AI58), "", VLOOKUP(AI58, Z!$A$2:$C$4127, 3, FALSE))</f>
        <v/>
      </c>
      <c r="AK58" s="260"/>
      <c r="AL58" s="127">
        <f t="shared" si="9"/>
        <v>0</v>
      </c>
      <c r="AM58" s="271"/>
      <c r="AN58" s="292">
        <f t="shared" si="29"/>
        <v>0</v>
      </c>
      <c r="AO58" s="279">
        <f t="shared" si="11"/>
        <v>1</v>
      </c>
      <c r="AP58" s="279">
        <v>0.75</v>
      </c>
      <c r="AQ58" s="293" t="str">
        <f t="shared" si="30"/>
        <v>-</v>
      </c>
      <c r="AR58" s="293" t="str">
        <f t="shared" si="31"/>
        <v>-</v>
      </c>
      <c r="AS58" s="293" t="str" cm="1">
        <f t="array" ref="AS58">IFERROR(IFERROR((AT58*AU58)/(3600*1000)/AZ58, BY58) * SUMPRODUCT($BA58:$BE58^2.5, $BF58:$BJ58) / 1000, "-")</f>
        <v>-</v>
      </c>
      <c r="AT58" s="279" t="str">
        <f t="shared" si="32"/>
        <v>-</v>
      </c>
      <c r="AU58" s="279" t="str">
        <f t="shared" si="33"/>
        <v>-</v>
      </c>
      <c r="AV58" s="294" t="str">
        <f t="shared" si="16"/>
        <v>-</v>
      </c>
      <c r="AW58" s="294" t="str" cm="1">
        <f t="array" ref="AW58">IF(CH58&gt;0, INDEX($CV$58:$CV$60, CH58), "-")</f>
        <v>-</v>
      </c>
      <c r="AX58" s="294" t="str">
        <f t="shared" si="34"/>
        <v>-</v>
      </c>
      <c r="AY58" s="295" t="str">
        <f t="shared" si="35"/>
        <v>-</v>
      </c>
      <c r="AZ58" s="294">
        <f t="shared" si="36"/>
        <v>0</v>
      </c>
      <c r="BA58" s="296" t="str" cm="1">
        <f t="array" ref="BA58">IFERROR(INDEX($CV$63:$CZ$65, $CF58, BA$23), "-")</f>
        <v>-</v>
      </c>
      <c r="BB58" s="296" t="str" cm="1">
        <f t="array" ref="BB58">IFERROR(INDEX($CV$63:$CZ$65, $CF58, BB$23), "-")</f>
        <v>-</v>
      </c>
      <c r="BC58" s="296" t="str" cm="1">
        <f t="array" ref="BC58">IFERROR(INDEX($CV$63:$CZ$65, $CF58, BC$23), "-")</f>
        <v>-</v>
      </c>
      <c r="BD58" s="296" t="str" cm="1">
        <f t="array" ref="BD58">IFERROR(INDEX($CV$63:$CZ$65, $CF58, BD$23), "-")</f>
        <v>-</v>
      </c>
      <c r="BE58" s="296" t="str" cm="1">
        <f t="array" ref="BE58">IFERROR(INDEX($CV$63:$CZ$65, $CF58, BE$23), "-")</f>
        <v>-</v>
      </c>
      <c r="BF58" s="297" cm="1">
        <f t="array" ref="BF58">IF($CF58=3,
IFERROR(INDEX($CV$68:$CZ$79, $CE58, BF$23), "-"),
IF($CF58=2,
IF(BF$23=5, $Q58, IF(BF$23=4, $R58, 0)), IF(BF$23=5, $Q58, 0)
))</f>
        <v>0</v>
      </c>
      <c r="BG58" s="297" cm="1">
        <f t="array" ref="BG58">IF($CF58=3,
IFERROR(INDEX($CV$68:$CZ$79, $CE58, BG$23), "-"),
IF($CF58=2,
IF(BG$23=5, $Q58, IF(BG$23=4, $R58, 0)), IF(BG$23=5, $Q58, 0)
))</f>
        <v>0</v>
      </c>
      <c r="BH58" s="297" cm="1">
        <f t="array" ref="BH58">IF($CF58=3,
IFERROR(INDEX($CV$68:$CZ$79, $CE58, BH$23), "-"),
IF($CF58=2,
IF(BH$23=5, $Q58, IF(BH$23=4, $R58, 0)), IF(BH$23=5, $Q58, 0)
))</f>
        <v>0</v>
      </c>
      <c r="BI58" s="297" cm="1">
        <f t="array" ref="BI58">IF($CF58=3,
IFERROR(INDEX($CV$68:$CZ$79, $CE58, BI$23), "-"),
IF($CF58=2,
IF(BI$23=5, $Q58, IF(BI$23=4, $R58, 0)), IF(BI$23=5, $Q58, 0)
))</f>
        <v>0</v>
      </c>
      <c r="BJ58" s="297" cm="1">
        <f t="array" ref="BJ58">IF($CF58=3,
IFERROR(INDEX($CV$68:$CZ$79, $CE58, BJ$23), "-"),
IF($CF58=2,
IF(BJ$23=5, $Q58, IF(BJ$23=4, $R58, 0)), IF(BJ$23=5, $Q58, 0)
))</f>
        <v>0</v>
      </c>
      <c r="BK58" s="293" t="str" cm="1">
        <f t="array" ref="BK58">IFERROR(IF(OR($AN$20="EZ", ISNUMBER((BL58*BM58)/(3600*1000)/BN58)), (BL58*BM58)/(3600*1000)/BN58, BY58) * SUMPRODUCT($BO58:$BS58^2.5, $BT58:$BX58) / 1000, "-")</f>
        <v>-</v>
      </c>
      <c r="BL58" s="279" t="str">
        <f t="shared" si="37"/>
        <v>-</v>
      </c>
      <c r="BM58" s="279" t="str">
        <f t="shared" si="38"/>
        <v>-</v>
      </c>
      <c r="BN58" s="298">
        <f t="shared" si="39"/>
        <v>0</v>
      </c>
      <c r="BO58" s="296" t="str" cm="1">
        <f t="array" ref="BO58">IFERROR(INDEX($CV$63:$CZ$65, $CO58, BO$23), "-")</f>
        <v>-</v>
      </c>
      <c r="BP58" s="296" t="str" cm="1">
        <f t="array" ref="BP58">IFERROR(INDEX($CV$63:$CZ$65, $CO58, BP$23), "-")</f>
        <v>-</v>
      </c>
      <c r="BQ58" s="296" t="str" cm="1">
        <f t="array" ref="BQ58">IFERROR(INDEX($CV$63:$CZ$65, $CO58, BQ$23), "-")</f>
        <v>-</v>
      </c>
      <c r="BR58" s="296" t="str" cm="1">
        <f t="array" ref="BR58">IFERROR(INDEX($CV$63:$CZ$65, $CO58, BR$23), "-")</f>
        <v>-</v>
      </c>
      <c r="BS58" s="296" t="str" cm="1">
        <f t="array" ref="BS58">IFERROR(INDEX($CV$63:$CZ$65, $CO58, BS$23), "-")</f>
        <v>-</v>
      </c>
      <c r="BT58" s="297" cm="1">
        <f t="array" ref="BT58">IF($CO58=3,
IFERROR(INDEX($CV$68:$CZ$79, $CE58, BT$23), "-"),
IF($CO58=2,
IF(BT$23=5, $AC58, IF(BT$23=4, $AD58, 0)), IF(BT$23=5, $AC58, 0)
))</f>
        <v>0</v>
      </c>
      <c r="BU58" s="297" cm="1">
        <f t="array" ref="BU58">IF($CO58=3,
IFERROR(INDEX($CV$68:$CZ$79, $CE58, BU$23), "-"),
IF($CO58=2,
IF(BU$23=5, $AC58, IF(BU$23=4, $AD58, 0)), IF(BU$23=5, $AC58, 0)
))</f>
        <v>0</v>
      </c>
      <c r="BV58" s="297" cm="1">
        <f t="array" ref="BV58">IF($CO58=3,
IFERROR(INDEX($CV$68:$CZ$79, $CE58, BV$23), "-"),
IF($CO58=2,
IF(BV$23=5, $AC58, IF(BV$23=4, $AD58, 0)), IF(BV$23=5, $AC58, 0)
))</f>
        <v>0</v>
      </c>
      <c r="BW58" s="297" cm="1">
        <f t="array" ref="BW58">IF($CO58=3,
IFERROR(INDEX($CV$68:$CZ$79, $CE58, BW$23), "-"),
IF($CO58=2,
IF(BW$23=5, $AC58, IF(BW$23=4, $AD58, 0)), IF(BW$23=5, $AC58, 0)
))</f>
        <v>0</v>
      </c>
      <c r="BX58" s="297" cm="1">
        <f t="array" ref="BX58">IF($CO58=3,
IFERROR(INDEX($CV$68:$CZ$79, $CE58, BX$23), "-"),
IF($CO58=2,
IF(BX$23=5, $AC58, IF(BX$23=4, $AD58, 0)), IF(BX$23=5, $AC58, 0)
))</f>
        <v>0</v>
      </c>
      <c r="BY58" s="293" t="str">
        <f t="shared" si="40"/>
        <v>-</v>
      </c>
      <c r="BZ58" s="299">
        <f t="shared" si="22"/>
        <v>0</v>
      </c>
      <c r="CA58" s="294" t="str">
        <f t="shared" si="41"/>
        <v>-</v>
      </c>
      <c r="CB58" s="295" t="str">
        <f t="shared" si="23"/>
        <v>-</v>
      </c>
      <c r="CC58" s="295" t="str">
        <f t="shared" si="42"/>
        <v>-</v>
      </c>
      <c r="CD58" s="299">
        <f t="shared" si="24"/>
        <v>0</v>
      </c>
      <c r="CE58" s="300" t="str">
        <f t="shared" si="2"/>
        <v>-</v>
      </c>
      <c r="CF58" s="300" t="str">
        <f t="shared" si="3"/>
        <v>-</v>
      </c>
      <c r="CG58" s="300">
        <v>0</v>
      </c>
      <c r="CH58" s="300">
        <f t="shared" si="4"/>
        <v>0</v>
      </c>
      <c r="CI58" s="301">
        <f t="shared" si="5"/>
        <v>0</v>
      </c>
      <c r="CJ58" s="301">
        <f t="shared" si="25"/>
        <v>0</v>
      </c>
      <c r="CK58" s="302" t="str" cm="1">
        <f t="array" ref="CK58">IF($CJ58&gt;0, INDEX($CS$28:$DH$35, $CJ58, $CI58+CK$23), "-")</f>
        <v>-</v>
      </c>
      <c r="CL58" s="302" t="str" cm="1">
        <f t="array" ref="CL58">IF($CJ58&gt;0, INDEX($CS$28:$DH$35, $CJ58, $CI58+CL$23), "-")</f>
        <v>-</v>
      </c>
      <c r="CM58" s="302" t="str" cm="1">
        <f t="array" ref="CM58">IF($CJ58&gt;0, INDEX($CS$28:$DH$35, $CJ58, $CI58+CM$23), "-")</f>
        <v>-</v>
      </c>
      <c r="CN58" s="302" t="str" cm="1">
        <f t="array" ref="CN58">IF($CJ58&gt;0, INDEX($CS$28:$DH$35, $CJ58, $CI58+CN$23), "-")</f>
        <v>-</v>
      </c>
      <c r="CO58" s="300" t="str">
        <f t="shared" si="6"/>
        <v>-</v>
      </c>
      <c r="CP58" s="271"/>
      <c r="CQ58" s="308">
        <v>1</v>
      </c>
      <c r="CR58" s="271"/>
      <c r="CS58" s="320" t="s">
        <v>4515</v>
      </c>
      <c r="CT58" s="314"/>
      <c r="CU58" s="313"/>
      <c r="CV58" s="321">
        <v>1</v>
      </c>
      <c r="CW58" s="273"/>
      <c r="CX58" s="270"/>
      <c r="CY58" s="322"/>
      <c r="CZ58" s="322"/>
      <c r="DA58" s="322"/>
      <c r="DB58" s="273"/>
      <c r="DC58" s="273"/>
      <c r="DD58" s="273"/>
      <c r="DE58" s="273"/>
      <c r="DF58" s="273"/>
      <c r="DG58" s="273"/>
      <c r="DH58" s="273"/>
      <c r="DI58" s="273"/>
      <c r="DJ58" s="271"/>
      <c r="DK58" s="271"/>
    </row>
    <row r="59" spans="1:115" s="45" customFormat="1" ht="12.75" customHeight="1" x14ac:dyDescent="0.25">
      <c r="A59" s="13" cm="1">
        <f t="array" ref="A59">IFERROR(INDEX(Operation, IFERROR(MATCH($N59,#REF!, 0), IFERROR(MATCH($N59,#REF!, 0), MATCH($N59,#REF!, 0))), 4), 0)</f>
        <v>0</v>
      </c>
      <c r="B59" s="10">
        <v>36</v>
      </c>
      <c r="C59" s="238"/>
      <c r="D59" s="238"/>
      <c r="E59" s="79"/>
      <c r="F59" s="80" t="str">
        <f>IF(ISBLANK(E59), "", VLOOKUP(E59, Z!$A$2:$C$4127, 3, FALSE))</f>
        <v/>
      </c>
      <c r="G59" s="238"/>
      <c r="H59" s="81"/>
      <c r="I59" s="255" t="b">
        <v>0</v>
      </c>
      <c r="J59" s="256"/>
      <c r="K59" s="82"/>
      <c r="L59" s="82"/>
      <c r="M59" s="83"/>
      <c r="N59" s="79"/>
      <c r="O59" s="84"/>
      <c r="P59" s="84"/>
      <c r="Q59" s="257"/>
      <c r="R59" s="257"/>
      <c r="S59" s="257"/>
      <c r="T59" s="85">
        <f t="shared" si="7"/>
        <v>0</v>
      </c>
      <c r="U59" s="238"/>
      <c r="V59" s="238"/>
      <c r="W59" s="238"/>
      <c r="X59" s="257"/>
      <c r="Y59" s="258"/>
      <c r="Z59" s="79"/>
      <c r="AA59" s="257"/>
      <c r="AB59" s="257"/>
      <c r="AC59" s="257"/>
      <c r="AD59" s="257"/>
      <c r="AE59" s="257"/>
      <c r="AF59" s="85">
        <f t="shared" si="8"/>
        <v>0</v>
      </c>
      <c r="AG59" s="259"/>
      <c r="AH59" s="238"/>
      <c r="AI59" s="79"/>
      <c r="AJ59" s="80" t="str">
        <f>IF(ISBLANK(AI59), "", VLOOKUP(AI59, Z!$A$2:$C$4127, 3, FALSE))</f>
        <v/>
      </c>
      <c r="AK59" s="260"/>
      <c r="AL59" s="127">
        <f t="shared" si="9"/>
        <v>0</v>
      </c>
      <c r="AM59" s="271"/>
      <c r="AN59" s="292">
        <f t="shared" si="29"/>
        <v>0</v>
      </c>
      <c r="AO59" s="279">
        <f t="shared" si="11"/>
        <v>1</v>
      </c>
      <c r="AP59" s="279">
        <v>0.75</v>
      </c>
      <c r="AQ59" s="293" t="str">
        <f t="shared" si="30"/>
        <v>-</v>
      </c>
      <c r="AR59" s="293" t="str">
        <f t="shared" si="31"/>
        <v>-</v>
      </c>
      <c r="AS59" s="293" t="str" cm="1">
        <f t="array" ref="AS59">IFERROR(IFERROR((AT59*AU59)/(3600*1000)/AZ59, BY59) * SUMPRODUCT($BA59:$BE59^2.5, $BF59:$BJ59) / 1000, "-")</f>
        <v>-</v>
      </c>
      <c r="AT59" s="279" t="str">
        <f t="shared" si="32"/>
        <v>-</v>
      </c>
      <c r="AU59" s="279" t="str">
        <f t="shared" si="33"/>
        <v>-</v>
      </c>
      <c r="AV59" s="294" t="str">
        <f t="shared" si="16"/>
        <v>-</v>
      </c>
      <c r="AW59" s="294" t="str" cm="1">
        <f t="array" ref="AW59">IF(CH59&gt;0, INDEX($CV$58:$CV$60, CH59), "-")</f>
        <v>-</v>
      </c>
      <c r="AX59" s="294" t="str">
        <f t="shared" si="34"/>
        <v>-</v>
      </c>
      <c r="AY59" s="295" t="str">
        <f t="shared" si="35"/>
        <v>-</v>
      </c>
      <c r="AZ59" s="294">
        <f t="shared" si="36"/>
        <v>0</v>
      </c>
      <c r="BA59" s="296" t="str" cm="1">
        <f t="array" ref="BA59">IFERROR(INDEX($CV$63:$CZ$65, $CF59, BA$23), "-")</f>
        <v>-</v>
      </c>
      <c r="BB59" s="296" t="str" cm="1">
        <f t="array" ref="BB59">IFERROR(INDEX($CV$63:$CZ$65, $CF59, BB$23), "-")</f>
        <v>-</v>
      </c>
      <c r="BC59" s="296" t="str" cm="1">
        <f t="array" ref="BC59">IFERROR(INDEX($CV$63:$CZ$65, $CF59, BC$23), "-")</f>
        <v>-</v>
      </c>
      <c r="BD59" s="296" t="str" cm="1">
        <f t="array" ref="BD59">IFERROR(INDEX($CV$63:$CZ$65, $CF59, BD$23), "-")</f>
        <v>-</v>
      </c>
      <c r="BE59" s="296" t="str" cm="1">
        <f t="array" ref="BE59">IFERROR(INDEX($CV$63:$CZ$65, $CF59, BE$23), "-")</f>
        <v>-</v>
      </c>
      <c r="BF59" s="297" cm="1">
        <f t="array" ref="BF59">IF($CF59=3,
IFERROR(INDEX($CV$68:$CZ$79, $CE59, BF$23), "-"),
IF($CF59=2,
IF(BF$23=5, $Q59, IF(BF$23=4, $R59, 0)), IF(BF$23=5, $Q59, 0)
))</f>
        <v>0</v>
      </c>
      <c r="BG59" s="297" cm="1">
        <f t="array" ref="BG59">IF($CF59=3,
IFERROR(INDEX($CV$68:$CZ$79, $CE59, BG$23), "-"),
IF($CF59=2,
IF(BG$23=5, $Q59, IF(BG$23=4, $R59, 0)), IF(BG$23=5, $Q59, 0)
))</f>
        <v>0</v>
      </c>
      <c r="BH59" s="297" cm="1">
        <f t="array" ref="BH59">IF($CF59=3,
IFERROR(INDEX($CV$68:$CZ$79, $CE59, BH$23), "-"),
IF($CF59=2,
IF(BH$23=5, $Q59, IF(BH$23=4, $R59, 0)), IF(BH$23=5, $Q59, 0)
))</f>
        <v>0</v>
      </c>
      <c r="BI59" s="297" cm="1">
        <f t="array" ref="BI59">IF($CF59=3,
IFERROR(INDEX($CV$68:$CZ$79, $CE59, BI$23), "-"),
IF($CF59=2,
IF(BI$23=5, $Q59, IF(BI$23=4, $R59, 0)), IF(BI$23=5, $Q59, 0)
))</f>
        <v>0</v>
      </c>
      <c r="BJ59" s="297" cm="1">
        <f t="array" ref="BJ59">IF($CF59=3,
IFERROR(INDEX($CV$68:$CZ$79, $CE59, BJ$23), "-"),
IF($CF59=2,
IF(BJ$23=5, $Q59, IF(BJ$23=4, $R59, 0)), IF(BJ$23=5, $Q59, 0)
))</f>
        <v>0</v>
      </c>
      <c r="BK59" s="293" t="str" cm="1">
        <f t="array" ref="BK59">IFERROR(IF(OR($AN$20="EZ", ISNUMBER((BL59*BM59)/(3600*1000)/BN59)), (BL59*BM59)/(3600*1000)/BN59, BY59) * SUMPRODUCT($BO59:$BS59^2.5, $BT59:$BX59) / 1000, "-")</f>
        <v>-</v>
      </c>
      <c r="BL59" s="279" t="str">
        <f t="shared" si="37"/>
        <v>-</v>
      </c>
      <c r="BM59" s="279" t="str">
        <f t="shared" si="38"/>
        <v>-</v>
      </c>
      <c r="BN59" s="298">
        <f t="shared" si="39"/>
        <v>0</v>
      </c>
      <c r="BO59" s="296" t="str" cm="1">
        <f t="array" ref="BO59">IFERROR(INDEX($CV$63:$CZ$65, $CO59, BO$23), "-")</f>
        <v>-</v>
      </c>
      <c r="BP59" s="296" t="str" cm="1">
        <f t="array" ref="BP59">IFERROR(INDEX($CV$63:$CZ$65, $CO59, BP$23), "-")</f>
        <v>-</v>
      </c>
      <c r="BQ59" s="296" t="str" cm="1">
        <f t="array" ref="BQ59">IFERROR(INDEX($CV$63:$CZ$65, $CO59, BQ$23), "-")</f>
        <v>-</v>
      </c>
      <c r="BR59" s="296" t="str" cm="1">
        <f t="array" ref="BR59">IFERROR(INDEX($CV$63:$CZ$65, $CO59, BR$23), "-")</f>
        <v>-</v>
      </c>
      <c r="BS59" s="296" t="str" cm="1">
        <f t="array" ref="BS59">IFERROR(INDEX($CV$63:$CZ$65, $CO59, BS$23), "-")</f>
        <v>-</v>
      </c>
      <c r="BT59" s="297" cm="1">
        <f t="array" ref="BT59">IF($CO59=3,
IFERROR(INDEX($CV$68:$CZ$79, $CE59, BT$23), "-"),
IF($CO59=2,
IF(BT$23=5, $AC59, IF(BT$23=4, $AD59, 0)), IF(BT$23=5, $AC59, 0)
))</f>
        <v>0</v>
      </c>
      <c r="BU59" s="297" cm="1">
        <f t="array" ref="BU59">IF($CO59=3,
IFERROR(INDEX($CV$68:$CZ$79, $CE59, BU$23), "-"),
IF($CO59=2,
IF(BU$23=5, $AC59, IF(BU$23=4, $AD59, 0)), IF(BU$23=5, $AC59, 0)
))</f>
        <v>0</v>
      </c>
      <c r="BV59" s="297" cm="1">
        <f t="array" ref="BV59">IF($CO59=3,
IFERROR(INDEX($CV$68:$CZ$79, $CE59, BV$23), "-"),
IF($CO59=2,
IF(BV$23=5, $AC59, IF(BV$23=4, $AD59, 0)), IF(BV$23=5, $AC59, 0)
))</f>
        <v>0</v>
      </c>
      <c r="BW59" s="297" cm="1">
        <f t="array" ref="BW59">IF($CO59=3,
IFERROR(INDEX($CV$68:$CZ$79, $CE59, BW$23), "-"),
IF($CO59=2,
IF(BW$23=5, $AC59, IF(BW$23=4, $AD59, 0)), IF(BW$23=5, $AC59, 0)
))</f>
        <v>0</v>
      </c>
      <c r="BX59" s="297" cm="1">
        <f t="array" ref="BX59">IF($CO59=3,
IFERROR(INDEX($CV$68:$CZ$79, $CE59, BX$23), "-"),
IF($CO59=2,
IF(BX$23=5, $AC59, IF(BX$23=4, $AD59, 0)), IF(BX$23=5, $AC59, 0)
))</f>
        <v>0</v>
      </c>
      <c r="BY59" s="293" t="str">
        <f t="shared" si="40"/>
        <v>-</v>
      </c>
      <c r="BZ59" s="299">
        <f t="shared" si="22"/>
        <v>0</v>
      </c>
      <c r="CA59" s="294" t="str">
        <f t="shared" si="41"/>
        <v>-</v>
      </c>
      <c r="CB59" s="295" t="str">
        <f t="shared" si="23"/>
        <v>-</v>
      </c>
      <c r="CC59" s="295" t="str">
        <f t="shared" si="42"/>
        <v>-</v>
      </c>
      <c r="CD59" s="299">
        <f t="shared" si="24"/>
        <v>0</v>
      </c>
      <c r="CE59" s="300" t="str">
        <f t="shared" si="2"/>
        <v>-</v>
      </c>
      <c r="CF59" s="300" t="str">
        <f t="shared" si="3"/>
        <v>-</v>
      </c>
      <c r="CG59" s="300">
        <v>0</v>
      </c>
      <c r="CH59" s="300">
        <f t="shared" si="4"/>
        <v>0</v>
      </c>
      <c r="CI59" s="301">
        <f t="shared" si="5"/>
        <v>0</v>
      </c>
      <c r="CJ59" s="301">
        <f t="shared" si="25"/>
        <v>0</v>
      </c>
      <c r="CK59" s="302" t="str" cm="1">
        <f t="array" ref="CK59">IF($CJ59&gt;0, INDEX($CS$28:$DH$35, $CJ59, $CI59+CK$23), "-")</f>
        <v>-</v>
      </c>
      <c r="CL59" s="302" t="str" cm="1">
        <f t="array" ref="CL59">IF($CJ59&gt;0, INDEX($CS$28:$DH$35, $CJ59, $CI59+CL$23), "-")</f>
        <v>-</v>
      </c>
      <c r="CM59" s="302" t="str" cm="1">
        <f t="array" ref="CM59">IF($CJ59&gt;0, INDEX($CS$28:$DH$35, $CJ59, $CI59+CM$23), "-")</f>
        <v>-</v>
      </c>
      <c r="CN59" s="302" t="str" cm="1">
        <f t="array" ref="CN59">IF($CJ59&gt;0, INDEX($CS$28:$DH$35, $CJ59, $CI59+CN$23), "-")</f>
        <v>-</v>
      </c>
      <c r="CO59" s="300" t="str">
        <f t="shared" si="6"/>
        <v>-</v>
      </c>
      <c r="CP59" s="271"/>
      <c r="CQ59" s="308">
        <v>2</v>
      </c>
      <c r="CR59" s="271"/>
      <c r="CS59" s="320" t="s">
        <v>4517</v>
      </c>
      <c r="CT59" s="314"/>
      <c r="CU59" s="313"/>
      <c r="CV59" s="321">
        <v>0.98</v>
      </c>
      <c r="CW59" s="273"/>
      <c r="CX59" s="270"/>
      <c r="CY59" s="322"/>
      <c r="CZ59" s="322"/>
      <c r="DA59" s="322"/>
      <c r="DB59" s="273"/>
      <c r="DC59" s="273"/>
      <c r="DD59" s="273"/>
      <c r="DE59" s="273"/>
      <c r="DF59" s="273"/>
      <c r="DG59" s="273"/>
      <c r="DH59" s="273"/>
      <c r="DI59" s="273"/>
      <c r="DJ59" s="271"/>
      <c r="DK59" s="271"/>
    </row>
    <row r="60" spans="1:115" s="45" customFormat="1" ht="12.75" customHeight="1" x14ac:dyDescent="0.25">
      <c r="A60" s="13" cm="1">
        <f t="array" ref="A60">IFERROR(INDEX(Operation, IFERROR(MATCH($N60,#REF!, 0), IFERROR(MATCH($N60,#REF!, 0), MATCH($N60,#REF!, 0))), 4), 0)</f>
        <v>0</v>
      </c>
      <c r="B60" s="10">
        <v>37</v>
      </c>
      <c r="C60" s="238"/>
      <c r="D60" s="238"/>
      <c r="E60" s="79"/>
      <c r="F60" s="80" t="str">
        <f>IF(ISBLANK(E60), "", VLOOKUP(E60, Z!$A$2:$C$4127, 3, FALSE))</f>
        <v/>
      </c>
      <c r="G60" s="238"/>
      <c r="H60" s="81"/>
      <c r="I60" s="255" t="b">
        <v>0</v>
      </c>
      <c r="J60" s="256"/>
      <c r="K60" s="82"/>
      <c r="L60" s="82"/>
      <c r="M60" s="83"/>
      <c r="N60" s="79"/>
      <c r="O60" s="84"/>
      <c r="P60" s="84"/>
      <c r="Q60" s="257"/>
      <c r="R60" s="257"/>
      <c r="S60" s="257"/>
      <c r="T60" s="85">
        <f t="shared" si="7"/>
        <v>0</v>
      </c>
      <c r="U60" s="238"/>
      <c r="V60" s="238"/>
      <c r="W60" s="238"/>
      <c r="X60" s="257"/>
      <c r="Y60" s="258"/>
      <c r="Z60" s="79"/>
      <c r="AA60" s="257"/>
      <c r="AB60" s="257"/>
      <c r="AC60" s="257"/>
      <c r="AD60" s="257"/>
      <c r="AE60" s="257"/>
      <c r="AF60" s="85">
        <f t="shared" si="8"/>
        <v>0</v>
      </c>
      <c r="AG60" s="259"/>
      <c r="AH60" s="238"/>
      <c r="AI60" s="79"/>
      <c r="AJ60" s="80" t="str">
        <f>IF(ISBLANK(AI60), "", VLOOKUP(AI60, Z!$A$2:$C$4127, 3, FALSE))</f>
        <v/>
      </c>
      <c r="AK60" s="260"/>
      <c r="AL60" s="127">
        <f t="shared" si="9"/>
        <v>0</v>
      </c>
      <c r="AM60" s="271"/>
      <c r="AN60" s="292">
        <f t="shared" si="29"/>
        <v>0</v>
      </c>
      <c r="AO60" s="279">
        <f t="shared" si="11"/>
        <v>1</v>
      </c>
      <c r="AP60" s="279">
        <v>0.75</v>
      </c>
      <c r="AQ60" s="293" t="str">
        <f t="shared" si="30"/>
        <v>-</v>
      </c>
      <c r="AR60" s="293" t="str">
        <f t="shared" si="31"/>
        <v>-</v>
      </c>
      <c r="AS60" s="293" t="str" cm="1">
        <f t="array" ref="AS60">IFERROR(IFERROR((AT60*AU60)/(3600*1000)/AZ60, BY60) * SUMPRODUCT($BA60:$BE60^2.5, $BF60:$BJ60) / 1000, "-")</f>
        <v>-</v>
      </c>
      <c r="AT60" s="279" t="str">
        <f t="shared" si="32"/>
        <v>-</v>
      </c>
      <c r="AU60" s="279" t="str">
        <f t="shared" si="33"/>
        <v>-</v>
      </c>
      <c r="AV60" s="294" t="str">
        <f t="shared" si="16"/>
        <v>-</v>
      </c>
      <c r="AW60" s="294" t="str" cm="1">
        <f t="array" ref="AW60">IF(CH60&gt;0, INDEX($CV$58:$CV$60, CH60), "-")</f>
        <v>-</v>
      </c>
      <c r="AX60" s="294" t="str">
        <f t="shared" si="34"/>
        <v>-</v>
      </c>
      <c r="AY60" s="295" t="str">
        <f t="shared" si="35"/>
        <v>-</v>
      </c>
      <c r="AZ60" s="294">
        <f t="shared" si="36"/>
        <v>0</v>
      </c>
      <c r="BA60" s="296" t="str" cm="1">
        <f t="array" ref="BA60">IFERROR(INDEX($CV$63:$CZ$65, $CF60, BA$23), "-")</f>
        <v>-</v>
      </c>
      <c r="BB60" s="296" t="str" cm="1">
        <f t="array" ref="BB60">IFERROR(INDEX($CV$63:$CZ$65, $CF60, BB$23), "-")</f>
        <v>-</v>
      </c>
      <c r="BC60" s="296" t="str" cm="1">
        <f t="array" ref="BC60">IFERROR(INDEX($CV$63:$CZ$65, $CF60, BC$23), "-")</f>
        <v>-</v>
      </c>
      <c r="BD60" s="296" t="str" cm="1">
        <f t="array" ref="BD60">IFERROR(INDEX($CV$63:$CZ$65, $CF60, BD$23), "-")</f>
        <v>-</v>
      </c>
      <c r="BE60" s="296" t="str" cm="1">
        <f t="array" ref="BE60">IFERROR(INDEX($CV$63:$CZ$65, $CF60, BE$23), "-")</f>
        <v>-</v>
      </c>
      <c r="BF60" s="297" cm="1">
        <f t="array" ref="BF60">IF($CF60=3,
IFERROR(INDEX($CV$68:$CZ$79, $CE60, BF$23), "-"),
IF($CF60=2,
IF(BF$23=5, $Q60, IF(BF$23=4, $R60, 0)), IF(BF$23=5, $Q60, 0)
))</f>
        <v>0</v>
      </c>
      <c r="BG60" s="297" cm="1">
        <f t="array" ref="BG60">IF($CF60=3,
IFERROR(INDEX($CV$68:$CZ$79, $CE60, BG$23), "-"),
IF($CF60=2,
IF(BG$23=5, $Q60, IF(BG$23=4, $R60, 0)), IF(BG$23=5, $Q60, 0)
))</f>
        <v>0</v>
      </c>
      <c r="BH60" s="297" cm="1">
        <f t="array" ref="BH60">IF($CF60=3,
IFERROR(INDEX($CV$68:$CZ$79, $CE60, BH$23), "-"),
IF($CF60=2,
IF(BH$23=5, $Q60, IF(BH$23=4, $R60, 0)), IF(BH$23=5, $Q60, 0)
))</f>
        <v>0</v>
      </c>
      <c r="BI60" s="297" cm="1">
        <f t="array" ref="BI60">IF($CF60=3,
IFERROR(INDEX($CV$68:$CZ$79, $CE60, BI$23), "-"),
IF($CF60=2,
IF(BI$23=5, $Q60, IF(BI$23=4, $R60, 0)), IF(BI$23=5, $Q60, 0)
))</f>
        <v>0</v>
      </c>
      <c r="BJ60" s="297" cm="1">
        <f t="array" ref="BJ60">IF($CF60=3,
IFERROR(INDEX($CV$68:$CZ$79, $CE60, BJ$23), "-"),
IF($CF60=2,
IF(BJ$23=5, $Q60, IF(BJ$23=4, $R60, 0)), IF(BJ$23=5, $Q60, 0)
))</f>
        <v>0</v>
      </c>
      <c r="BK60" s="293" t="str" cm="1">
        <f t="array" ref="BK60">IFERROR(IF(OR($AN$20="EZ", ISNUMBER((BL60*BM60)/(3600*1000)/BN60)), (BL60*BM60)/(3600*1000)/BN60, BY60) * SUMPRODUCT($BO60:$BS60^2.5, $BT60:$BX60) / 1000, "-")</f>
        <v>-</v>
      </c>
      <c r="BL60" s="279" t="str">
        <f t="shared" si="37"/>
        <v>-</v>
      </c>
      <c r="BM60" s="279" t="str">
        <f t="shared" si="38"/>
        <v>-</v>
      </c>
      <c r="BN60" s="298">
        <f t="shared" si="39"/>
        <v>0</v>
      </c>
      <c r="BO60" s="296" t="str" cm="1">
        <f t="array" ref="BO60">IFERROR(INDEX($CV$63:$CZ$65, $CO60, BO$23), "-")</f>
        <v>-</v>
      </c>
      <c r="BP60" s="296" t="str" cm="1">
        <f t="array" ref="BP60">IFERROR(INDEX($CV$63:$CZ$65, $CO60, BP$23), "-")</f>
        <v>-</v>
      </c>
      <c r="BQ60" s="296" t="str" cm="1">
        <f t="array" ref="BQ60">IFERROR(INDEX($CV$63:$CZ$65, $CO60, BQ$23), "-")</f>
        <v>-</v>
      </c>
      <c r="BR60" s="296" t="str" cm="1">
        <f t="array" ref="BR60">IFERROR(INDEX($CV$63:$CZ$65, $CO60, BR$23), "-")</f>
        <v>-</v>
      </c>
      <c r="BS60" s="296" t="str" cm="1">
        <f t="array" ref="BS60">IFERROR(INDEX($CV$63:$CZ$65, $CO60, BS$23), "-")</f>
        <v>-</v>
      </c>
      <c r="BT60" s="297" cm="1">
        <f t="array" ref="BT60">IF($CO60=3,
IFERROR(INDEX($CV$68:$CZ$79, $CE60, BT$23), "-"),
IF($CO60=2,
IF(BT$23=5, $AC60, IF(BT$23=4, $AD60, 0)), IF(BT$23=5, $AC60, 0)
))</f>
        <v>0</v>
      </c>
      <c r="BU60" s="297" cm="1">
        <f t="array" ref="BU60">IF($CO60=3,
IFERROR(INDEX($CV$68:$CZ$79, $CE60, BU$23), "-"),
IF($CO60=2,
IF(BU$23=5, $AC60, IF(BU$23=4, $AD60, 0)), IF(BU$23=5, $AC60, 0)
))</f>
        <v>0</v>
      </c>
      <c r="BV60" s="297" cm="1">
        <f t="array" ref="BV60">IF($CO60=3,
IFERROR(INDEX($CV$68:$CZ$79, $CE60, BV$23), "-"),
IF($CO60=2,
IF(BV$23=5, $AC60, IF(BV$23=4, $AD60, 0)), IF(BV$23=5, $AC60, 0)
))</f>
        <v>0</v>
      </c>
      <c r="BW60" s="297" cm="1">
        <f t="array" ref="BW60">IF($CO60=3,
IFERROR(INDEX($CV$68:$CZ$79, $CE60, BW$23), "-"),
IF($CO60=2,
IF(BW$23=5, $AC60, IF(BW$23=4, $AD60, 0)), IF(BW$23=5, $AC60, 0)
))</f>
        <v>0</v>
      </c>
      <c r="BX60" s="297" cm="1">
        <f t="array" ref="BX60">IF($CO60=3,
IFERROR(INDEX($CV$68:$CZ$79, $CE60, BX$23), "-"),
IF($CO60=2,
IF(BX$23=5, $AC60, IF(BX$23=4, $AD60, 0)), IF(BX$23=5, $AC60, 0)
))</f>
        <v>0</v>
      </c>
      <c r="BY60" s="293" t="str">
        <f t="shared" si="40"/>
        <v>-</v>
      </c>
      <c r="BZ60" s="299">
        <f t="shared" si="22"/>
        <v>0</v>
      </c>
      <c r="CA60" s="294" t="str">
        <f t="shared" si="41"/>
        <v>-</v>
      </c>
      <c r="CB60" s="295" t="str">
        <f t="shared" si="23"/>
        <v>-</v>
      </c>
      <c r="CC60" s="295" t="str">
        <f t="shared" si="42"/>
        <v>-</v>
      </c>
      <c r="CD60" s="299">
        <f t="shared" si="24"/>
        <v>0</v>
      </c>
      <c r="CE60" s="300" t="str">
        <f t="shared" si="2"/>
        <v>-</v>
      </c>
      <c r="CF60" s="300" t="str">
        <f t="shared" si="3"/>
        <v>-</v>
      </c>
      <c r="CG60" s="300">
        <v>0</v>
      </c>
      <c r="CH60" s="300">
        <f t="shared" si="4"/>
        <v>0</v>
      </c>
      <c r="CI60" s="301">
        <f t="shared" si="5"/>
        <v>0</v>
      </c>
      <c r="CJ60" s="301">
        <f t="shared" si="25"/>
        <v>0</v>
      </c>
      <c r="CK60" s="302" t="str" cm="1">
        <f t="array" ref="CK60">IF($CJ60&gt;0, INDEX($CS$28:$DH$35, $CJ60, $CI60+CK$23), "-")</f>
        <v>-</v>
      </c>
      <c r="CL60" s="302" t="str" cm="1">
        <f t="array" ref="CL60">IF($CJ60&gt;0, INDEX($CS$28:$DH$35, $CJ60, $CI60+CL$23), "-")</f>
        <v>-</v>
      </c>
      <c r="CM60" s="302" t="str" cm="1">
        <f t="array" ref="CM60">IF($CJ60&gt;0, INDEX($CS$28:$DH$35, $CJ60, $CI60+CM$23), "-")</f>
        <v>-</v>
      </c>
      <c r="CN60" s="302" t="str" cm="1">
        <f t="array" ref="CN60">IF($CJ60&gt;0, INDEX($CS$28:$DH$35, $CJ60, $CI60+CN$23), "-")</f>
        <v>-</v>
      </c>
      <c r="CO60" s="300" t="str">
        <f t="shared" si="6"/>
        <v>-</v>
      </c>
      <c r="CP60" s="271"/>
      <c r="CQ60" s="308">
        <v>3</v>
      </c>
      <c r="CR60" s="271"/>
      <c r="CS60" s="320" t="s">
        <v>4518</v>
      </c>
      <c r="CT60" s="314"/>
      <c r="CU60" s="313"/>
      <c r="CV60" s="321">
        <v>0.90500000000000003</v>
      </c>
      <c r="CW60" s="273"/>
      <c r="CX60" s="270"/>
      <c r="CY60" s="322"/>
      <c r="CZ60" s="322"/>
      <c r="DA60" s="322"/>
      <c r="DB60" s="273"/>
      <c r="DC60" s="273"/>
      <c r="DD60" s="273"/>
      <c r="DE60" s="273"/>
      <c r="DF60" s="273"/>
      <c r="DG60" s="273"/>
      <c r="DH60" s="273"/>
      <c r="DI60" s="273"/>
      <c r="DJ60" s="271"/>
      <c r="DK60" s="271"/>
    </row>
    <row r="61" spans="1:115" s="45" customFormat="1" ht="12.75" customHeight="1" x14ac:dyDescent="0.25">
      <c r="A61" s="13" cm="1">
        <f t="array" ref="A61">IFERROR(INDEX(Operation, IFERROR(MATCH($N61,#REF!, 0), IFERROR(MATCH($N61,#REF!, 0), MATCH($N61,#REF!, 0))), 4), 0)</f>
        <v>0</v>
      </c>
      <c r="B61" s="10">
        <v>38</v>
      </c>
      <c r="C61" s="238"/>
      <c r="D61" s="238"/>
      <c r="E61" s="79"/>
      <c r="F61" s="80" t="str">
        <f>IF(ISBLANK(E61), "", VLOOKUP(E61, Z!$A$2:$C$4127, 3, FALSE))</f>
        <v/>
      </c>
      <c r="G61" s="238"/>
      <c r="H61" s="81"/>
      <c r="I61" s="255" t="b">
        <v>0</v>
      </c>
      <c r="J61" s="256"/>
      <c r="K61" s="82"/>
      <c r="L61" s="82"/>
      <c r="M61" s="83"/>
      <c r="N61" s="79"/>
      <c r="O61" s="84"/>
      <c r="P61" s="84"/>
      <c r="Q61" s="257"/>
      <c r="R61" s="257"/>
      <c r="S61" s="257"/>
      <c r="T61" s="85">
        <f t="shared" si="7"/>
        <v>0</v>
      </c>
      <c r="U61" s="238"/>
      <c r="V61" s="238"/>
      <c r="W61" s="238"/>
      <c r="X61" s="257"/>
      <c r="Y61" s="258"/>
      <c r="Z61" s="79"/>
      <c r="AA61" s="257"/>
      <c r="AB61" s="257"/>
      <c r="AC61" s="257"/>
      <c r="AD61" s="257"/>
      <c r="AE61" s="257"/>
      <c r="AF61" s="85">
        <f t="shared" si="8"/>
        <v>0</v>
      </c>
      <c r="AG61" s="259"/>
      <c r="AH61" s="238"/>
      <c r="AI61" s="79"/>
      <c r="AJ61" s="80" t="str">
        <f>IF(ISBLANK(AI61), "", VLOOKUP(AI61, Z!$A$2:$C$4127, 3, FALSE))</f>
        <v/>
      </c>
      <c r="AK61" s="260"/>
      <c r="AL61" s="127">
        <f t="shared" si="9"/>
        <v>0</v>
      </c>
      <c r="AM61" s="271"/>
      <c r="AN61" s="292">
        <f t="shared" si="29"/>
        <v>0</v>
      </c>
      <c r="AO61" s="279">
        <f t="shared" si="11"/>
        <v>1</v>
      </c>
      <c r="AP61" s="279">
        <v>0.75</v>
      </c>
      <c r="AQ61" s="293" t="str">
        <f t="shared" si="30"/>
        <v>-</v>
      </c>
      <c r="AR61" s="293" t="str">
        <f t="shared" si="31"/>
        <v>-</v>
      </c>
      <c r="AS61" s="293" t="str" cm="1">
        <f t="array" ref="AS61">IFERROR(IFERROR((AT61*AU61)/(3600*1000)/AZ61, BY61) * SUMPRODUCT($BA61:$BE61^2.5, $BF61:$BJ61) / 1000, "-")</f>
        <v>-</v>
      </c>
      <c r="AT61" s="279" t="str">
        <f t="shared" si="32"/>
        <v>-</v>
      </c>
      <c r="AU61" s="279" t="str">
        <f t="shared" si="33"/>
        <v>-</v>
      </c>
      <c r="AV61" s="294" t="str">
        <f t="shared" si="16"/>
        <v>-</v>
      </c>
      <c r="AW61" s="294" t="str" cm="1">
        <f t="array" ref="AW61">IF(CH61&gt;0, INDEX($CV$58:$CV$60, CH61), "-")</f>
        <v>-</v>
      </c>
      <c r="AX61" s="294" t="str">
        <f t="shared" si="34"/>
        <v>-</v>
      </c>
      <c r="AY61" s="295" t="str">
        <f t="shared" si="35"/>
        <v>-</v>
      </c>
      <c r="AZ61" s="294">
        <f t="shared" si="36"/>
        <v>0</v>
      </c>
      <c r="BA61" s="296" t="str" cm="1">
        <f t="array" ref="BA61">IFERROR(INDEX($CV$63:$CZ$65, $CF61, BA$23), "-")</f>
        <v>-</v>
      </c>
      <c r="BB61" s="296" t="str" cm="1">
        <f t="array" ref="BB61">IFERROR(INDEX($CV$63:$CZ$65, $CF61, BB$23), "-")</f>
        <v>-</v>
      </c>
      <c r="BC61" s="296" t="str" cm="1">
        <f t="array" ref="BC61">IFERROR(INDEX($CV$63:$CZ$65, $CF61, BC$23), "-")</f>
        <v>-</v>
      </c>
      <c r="BD61" s="296" t="str" cm="1">
        <f t="array" ref="BD61">IFERROR(INDEX($CV$63:$CZ$65, $CF61, BD$23), "-")</f>
        <v>-</v>
      </c>
      <c r="BE61" s="296" t="str" cm="1">
        <f t="array" ref="BE61">IFERROR(INDEX($CV$63:$CZ$65, $CF61, BE$23), "-")</f>
        <v>-</v>
      </c>
      <c r="BF61" s="297" cm="1">
        <f t="array" ref="BF61">IF($CF61=3,
IFERROR(INDEX($CV$68:$CZ$79, $CE61, BF$23), "-"),
IF($CF61=2,
IF(BF$23=5, $Q61, IF(BF$23=4, $R61, 0)), IF(BF$23=5, $Q61, 0)
))</f>
        <v>0</v>
      </c>
      <c r="BG61" s="297" cm="1">
        <f t="array" ref="BG61">IF($CF61=3,
IFERROR(INDEX($CV$68:$CZ$79, $CE61, BG$23), "-"),
IF($CF61=2,
IF(BG$23=5, $Q61, IF(BG$23=4, $R61, 0)), IF(BG$23=5, $Q61, 0)
))</f>
        <v>0</v>
      </c>
      <c r="BH61" s="297" cm="1">
        <f t="array" ref="BH61">IF($CF61=3,
IFERROR(INDEX($CV$68:$CZ$79, $CE61, BH$23), "-"),
IF($CF61=2,
IF(BH$23=5, $Q61, IF(BH$23=4, $R61, 0)), IF(BH$23=5, $Q61, 0)
))</f>
        <v>0</v>
      </c>
      <c r="BI61" s="297" cm="1">
        <f t="array" ref="BI61">IF($CF61=3,
IFERROR(INDEX($CV$68:$CZ$79, $CE61, BI$23), "-"),
IF($CF61=2,
IF(BI$23=5, $Q61, IF(BI$23=4, $R61, 0)), IF(BI$23=5, $Q61, 0)
))</f>
        <v>0</v>
      </c>
      <c r="BJ61" s="297" cm="1">
        <f t="array" ref="BJ61">IF($CF61=3,
IFERROR(INDEX($CV$68:$CZ$79, $CE61, BJ$23), "-"),
IF($CF61=2,
IF(BJ$23=5, $Q61, IF(BJ$23=4, $R61, 0)), IF(BJ$23=5, $Q61, 0)
))</f>
        <v>0</v>
      </c>
      <c r="BK61" s="293" t="str" cm="1">
        <f t="array" ref="BK61">IFERROR(IF(OR($AN$20="EZ", ISNUMBER((BL61*BM61)/(3600*1000)/BN61)), (BL61*BM61)/(3600*1000)/BN61, BY61) * SUMPRODUCT($BO61:$BS61^2.5, $BT61:$BX61) / 1000, "-")</f>
        <v>-</v>
      </c>
      <c r="BL61" s="279" t="str">
        <f t="shared" si="37"/>
        <v>-</v>
      </c>
      <c r="BM61" s="279" t="str">
        <f t="shared" si="38"/>
        <v>-</v>
      </c>
      <c r="BN61" s="298">
        <f t="shared" si="39"/>
        <v>0</v>
      </c>
      <c r="BO61" s="296" t="str" cm="1">
        <f t="array" ref="BO61">IFERROR(INDEX($CV$63:$CZ$65, $CO61, BO$23), "-")</f>
        <v>-</v>
      </c>
      <c r="BP61" s="296" t="str" cm="1">
        <f t="array" ref="BP61">IFERROR(INDEX($CV$63:$CZ$65, $CO61, BP$23), "-")</f>
        <v>-</v>
      </c>
      <c r="BQ61" s="296" t="str" cm="1">
        <f t="array" ref="BQ61">IFERROR(INDEX($CV$63:$CZ$65, $CO61, BQ$23), "-")</f>
        <v>-</v>
      </c>
      <c r="BR61" s="296" t="str" cm="1">
        <f t="array" ref="BR61">IFERROR(INDEX($CV$63:$CZ$65, $CO61, BR$23), "-")</f>
        <v>-</v>
      </c>
      <c r="BS61" s="296" t="str" cm="1">
        <f t="array" ref="BS61">IFERROR(INDEX($CV$63:$CZ$65, $CO61, BS$23), "-")</f>
        <v>-</v>
      </c>
      <c r="BT61" s="297" cm="1">
        <f t="array" ref="BT61">IF($CO61=3,
IFERROR(INDEX($CV$68:$CZ$79, $CE61, BT$23), "-"),
IF($CO61=2,
IF(BT$23=5, $AC61, IF(BT$23=4, $AD61, 0)), IF(BT$23=5, $AC61, 0)
))</f>
        <v>0</v>
      </c>
      <c r="BU61" s="297" cm="1">
        <f t="array" ref="BU61">IF($CO61=3,
IFERROR(INDEX($CV$68:$CZ$79, $CE61, BU$23), "-"),
IF($CO61=2,
IF(BU$23=5, $AC61, IF(BU$23=4, $AD61, 0)), IF(BU$23=5, $AC61, 0)
))</f>
        <v>0</v>
      </c>
      <c r="BV61" s="297" cm="1">
        <f t="array" ref="BV61">IF($CO61=3,
IFERROR(INDEX($CV$68:$CZ$79, $CE61, BV$23), "-"),
IF($CO61=2,
IF(BV$23=5, $AC61, IF(BV$23=4, $AD61, 0)), IF(BV$23=5, $AC61, 0)
))</f>
        <v>0</v>
      </c>
      <c r="BW61" s="297" cm="1">
        <f t="array" ref="BW61">IF($CO61=3,
IFERROR(INDEX($CV$68:$CZ$79, $CE61, BW$23), "-"),
IF($CO61=2,
IF(BW$23=5, $AC61, IF(BW$23=4, $AD61, 0)), IF(BW$23=5, $AC61, 0)
))</f>
        <v>0</v>
      </c>
      <c r="BX61" s="297" cm="1">
        <f t="array" ref="BX61">IF($CO61=3,
IFERROR(INDEX($CV$68:$CZ$79, $CE61, BX$23), "-"),
IF($CO61=2,
IF(BX$23=5, $AC61, IF(BX$23=4, $AD61, 0)), IF(BX$23=5, $AC61, 0)
))</f>
        <v>0</v>
      </c>
      <c r="BY61" s="293" t="str">
        <f t="shared" si="40"/>
        <v>-</v>
      </c>
      <c r="BZ61" s="299">
        <f t="shared" si="22"/>
        <v>0</v>
      </c>
      <c r="CA61" s="294" t="str">
        <f t="shared" si="41"/>
        <v>-</v>
      </c>
      <c r="CB61" s="295" t="str">
        <f t="shared" si="23"/>
        <v>-</v>
      </c>
      <c r="CC61" s="295" t="str">
        <f t="shared" si="42"/>
        <v>-</v>
      </c>
      <c r="CD61" s="299">
        <f t="shared" si="24"/>
        <v>0</v>
      </c>
      <c r="CE61" s="300" t="str">
        <f t="shared" si="2"/>
        <v>-</v>
      </c>
      <c r="CF61" s="300" t="str">
        <f t="shared" si="3"/>
        <v>-</v>
      </c>
      <c r="CG61" s="300">
        <v>0</v>
      </c>
      <c r="CH61" s="300">
        <f t="shared" si="4"/>
        <v>0</v>
      </c>
      <c r="CI61" s="301">
        <f t="shared" si="5"/>
        <v>0</v>
      </c>
      <c r="CJ61" s="301">
        <f t="shared" si="25"/>
        <v>0</v>
      </c>
      <c r="CK61" s="302" t="str" cm="1">
        <f t="array" ref="CK61">IF($CJ61&gt;0, INDEX($CS$28:$DH$35, $CJ61, $CI61+CK$23), "-")</f>
        <v>-</v>
      </c>
      <c r="CL61" s="302" t="str" cm="1">
        <f t="array" ref="CL61">IF($CJ61&gt;0, INDEX($CS$28:$DH$35, $CJ61, $CI61+CL$23), "-")</f>
        <v>-</v>
      </c>
      <c r="CM61" s="302" t="str" cm="1">
        <f t="array" ref="CM61">IF($CJ61&gt;0, INDEX($CS$28:$DH$35, $CJ61, $CI61+CM$23), "-")</f>
        <v>-</v>
      </c>
      <c r="CN61" s="302" t="str" cm="1">
        <f t="array" ref="CN61">IF($CJ61&gt;0, INDEX($CS$28:$DH$35, $CJ61, $CI61+CN$23), "-")</f>
        <v>-</v>
      </c>
      <c r="CO61" s="300" t="str">
        <f t="shared" si="6"/>
        <v>-</v>
      </c>
      <c r="CP61" s="271"/>
      <c r="CQ61" s="272"/>
      <c r="CR61" s="273"/>
      <c r="CS61" s="273"/>
      <c r="CT61" s="273"/>
      <c r="CU61" s="323"/>
      <c r="CV61" s="273"/>
      <c r="CW61" s="273"/>
      <c r="CX61" s="273"/>
      <c r="CY61" s="273"/>
      <c r="CZ61" s="273"/>
      <c r="DA61" s="273"/>
      <c r="DB61" s="273"/>
      <c r="DC61" s="273"/>
      <c r="DD61" s="273"/>
      <c r="DE61" s="273"/>
      <c r="DF61" s="273"/>
      <c r="DG61" s="273"/>
      <c r="DH61" s="273"/>
      <c r="DI61" s="273"/>
      <c r="DJ61" s="271"/>
      <c r="DK61" s="271"/>
    </row>
    <row r="62" spans="1:115" s="45" customFormat="1" ht="12.75" customHeight="1" x14ac:dyDescent="0.25">
      <c r="A62" s="13" cm="1">
        <f t="array" ref="A62">IFERROR(INDEX(Operation, IFERROR(MATCH($N62,#REF!, 0), IFERROR(MATCH($N62,#REF!, 0), MATCH($N62,#REF!, 0))), 4), 0)</f>
        <v>0</v>
      </c>
      <c r="B62" s="10">
        <v>39</v>
      </c>
      <c r="C62" s="238"/>
      <c r="D62" s="238"/>
      <c r="E62" s="79"/>
      <c r="F62" s="80" t="str">
        <f>IF(ISBLANK(E62), "", VLOOKUP(E62, Z!$A$2:$C$4127, 3, FALSE))</f>
        <v/>
      </c>
      <c r="G62" s="238"/>
      <c r="H62" s="81"/>
      <c r="I62" s="255" t="b">
        <v>0</v>
      </c>
      <c r="J62" s="256"/>
      <c r="K62" s="82"/>
      <c r="L62" s="82"/>
      <c r="M62" s="83"/>
      <c r="N62" s="79"/>
      <c r="O62" s="84"/>
      <c r="P62" s="84"/>
      <c r="Q62" s="257"/>
      <c r="R62" s="257"/>
      <c r="S62" s="257"/>
      <c r="T62" s="85">
        <f t="shared" si="7"/>
        <v>0</v>
      </c>
      <c r="U62" s="238"/>
      <c r="V62" s="238"/>
      <c r="W62" s="238"/>
      <c r="X62" s="257"/>
      <c r="Y62" s="258"/>
      <c r="Z62" s="79"/>
      <c r="AA62" s="257"/>
      <c r="AB62" s="257"/>
      <c r="AC62" s="257"/>
      <c r="AD62" s="257"/>
      <c r="AE62" s="257"/>
      <c r="AF62" s="85">
        <f t="shared" si="8"/>
        <v>0</v>
      </c>
      <c r="AG62" s="259"/>
      <c r="AH62" s="238"/>
      <c r="AI62" s="79"/>
      <c r="AJ62" s="80" t="str">
        <f>IF(ISBLANK(AI62), "", VLOOKUP(AI62, Z!$A$2:$C$4127, 3, FALSE))</f>
        <v/>
      </c>
      <c r="AK62" s="260"/>
      <c r="AL62" s="127">
        <f t="shared" si="9"/>
        <v>0</v>
      </c>
      <c r="AM62" s="271"/>
      <c r="AN62" s="292">
        <f t="shared" si="29"/>
        <v>0</v>
      </c>
      <c r="AO62" s="279">
        <f t="shared" si="11"/>
        <v>1</v>
      </c>
      <c r="AP62" s="279">
        <v>0.75</v>
      </c>
      <c r="AQ62" s="293" t="str">
        <f t="shared" si="30"/>
        <v>-</v>
      </c>
      <c r="AR62" s="293" t="str">
        <f t="shared" si="31"/>
        <v>-</v>
      </c>
      <c r="AS62" s="293" t="str" cm="1">
        <f t="array" ref="AS62">IFERROR(IFERROR((AT62*AU62)/(3600*1000)/AZ62, BY62) * SUMPRODUCT($BA62:$BE62^2.5, $BF62:$BJ62) / 1000, "-")</f>
        <v>-</v>
      </c>
      <c r="AT62" s="279" t="str">
        <f t="shared" si="32"/>
        <v>-</v>
      </c>
      <c r="AU62" s="279" t="str">
        <f t="shared" si="33"/>
        <v>-</v>
      </c>
      <c r="AV62" s="294" t="str">
        <f t="shared" si="16"/>
        <v>-</v>
      </c>
      <c r="AW62" s="294" t="str" cm="1">
        <f t="array" ref="AW62">IF(CH62&gt;0, INDEX($CV$58:$CV$60, CH62), "-")</f>
        <v>-</v>
      </c>
      <c r="AX62" s="294" t="str">
        <f t="shared" si="34"/>
        <v>-</v>
      </c>
      <c r="AY62" s="295" t="str">
        <f t="shared" si="35"/>
        <v>-</v>
      </c>
      <c r="AZ62" s="294">
        <f t="shared" si="36"/>
        <v>0</v>
      </c>
      <c r="BA62" s="296" t="str" cm="1">
        <f t="array" ref="BA62">IFERROR(INDEX($CV$63:$CZ$65, $CF62, BA$23), "-")</f>
        <v>-</v>
      </c>
      <c r="BB62" s="296" t="str" cm="1">
        <f t="array" ref="BB62">IFERROR(INDEX($CV$63:$CZ$65, $CF62, BB$23), "-")</f>
        <v>-</v>
      </c>
      <c r="BC62" s="296" t="str" cm="1">
        <f t="array" ref="BC62">IFERROR(INDEX($CV$63:$CZ$65, $CF62, BC$23), "-")</f>
        <v>-</v>
      </c>
      <c r="BD62" s="296" t="str" cm="1">
        <f t="array" ref="BD62">IFERROR(INDEX($CV$63:$CZ$65, $CF62, BD$23), "-")</f>
        <v>-</v>
      </c>
      <c r="BE62" s="296" t="str" cm="1">
        <f t="array" ref="BE62">IFERROR(INDEX($CV$63:$CZ$65, $CF62, BE$23), "-")</f>
        <v>-</v>
      </c>
      <c r="BF62" s="297" cm="1">
        <f t="array" ref="BF62">IF($CF62=3,
IFERROR(INDEX($CV$68:$CZ$79, $CE62, BF$23), "-"),
IF($CF62=2,
IF(BF$23=5, $Q62, IF(BF$23=4, $R62, 0)), IF(BF$23=5, $Q62, 0)
))</f>
        <v>0</v>
      </c>
      <c r="BG62" s="297" cm="1">
        <f t="array" ref="BG62">IF($CF62=3,
IFERROR(INDEX($CV$68:$CZ$79, $CE62, BG$23), "-"),
IF($CF62=2,
IF(BG$23=5, $Q62, IF(BG$23=4, $R62, 0)), IF(BG$23=5, $Q62, 0)
))</f>
        <v>0</v>
      </c>
      <c r="BH62" s="297" cm="1">
        <f t="array" ref="BH62">IF($CF62=3,
IFERROR(INDEX($CV$68:$CZ$79, $CE62, BH$23), "-"),
IF($CF62=2,
IF(BH$23=5, $Q62, IF(BH$23=4, $R62, 0)), IF(BH$23=5, $Q62, 0)
))</f>
        <v>0</v>
      </c>
      <c r="BI62" s="297" cm="1">
        <f t="array" ref="BI62">IF($CF62=3,
IFERROR(INDEX($CV$68:$CZ$79, $CE62, BI$23), "-"),
IF($CF62=2,
IF(BI$23=5, $Q62, IF(BI$23=4, $R62, 0)), IF(BI$23=5, $Q62, 0)
))</f>
        <v>0</v>
      </c>
      <c r="BJ62" s="297" cm="1">
        <f t="array" ref="BJ62">IF($CF62=3,
IFERROR(INDEX($CV$68:$CZ$79, $CE62, BJ$23), "-"),
IF($CF62=2,
IF(BJ$23=5, $Q62, IF(BJ$23=4, $R62, 0)), IF(BJ$23=5, $Q62, 0)
))</f>
        <v>0</v>
      </c>
      <c r="BK62" s="293" t="str" cm="1">
        <f t="array" ref="BK62">IFERROR(IF(OR($AN$20="EZ", ISNUMBER((BL62*BM62)/(3600*1000)/BN62)), (BL62*BM62)/(3600*1000)/BN62, BY62) * SUMPRODUCT($BO62:$BS62^2.5, $BT62:$BX62) / 1000, "-")</f>
        <v>-</v>
      </c>
      <c r="BL62" s="279" t="str">
        <f t="shared" si="37"/>
        <v>-</v>
      </c>
      <c r="BM62" s="279" t="str">
        <f t="shared" si="38"/>
        <v>-</v>
      </c>
      <c r="BN62" s="298">
        <f t="shared" si="39"/>
        <v>0</v>
      </c>
      <c r="BO62" s="296" t="str" cm="1">
        <f t="array" ref="BO62">IFERROR(INDEX($CV$63:$CZ$65, $CO62, BO$23), "-")</f>
        <v>-</v>
      </c>
      <c r="BP62" s="296" t="str" cm="1">
        <f t="array" ref="BP62">IFERROR(INDEX($CV$63:$CZ$65, $CO62, BP$23), "-")</f>
        <v>-</v>
      </c>
      <c r="BQ62" s="296" t="str" cm="1">
        <f t="array" ref="BQ62">IFERROR(INDEX($CV$63:$CZ$65, $CO62, BQ$23), "-")</f>
        <v>-</v>
      </c>
      <c r="BR62" s="296" t="str" cm="1">
        <f t="array" ref="BR62">IFERROR(INDEX($CV$63:$CZ$65, $CO62, BR$23), "-")</f>
        <v>-</v>
      </c>
      <c r="BS62" s="296" t="str" cm="1">
        <f t="array" ref="BS62">IFERROR(INDEX($CV$63:$CZ$65, $CO62, BS$23), "-")</f>
        <v>-</v>
      </c>
      <c r="BT62" s="297" cm="1">
        <f t="array" ref="BT62">IF($CO62=3,
IFERROR(INDEX($CV$68:$CZ$79, $CE62, BT$23), "-"),
IF($CO62=2,
IF(BT$23=5, $AC62, IF(BT$23=4, $AD62, 0)), IF(BT$23=5, $AC62, 0)
))</f>
        <v>0</v>
      </c>
      <c r="BU62" s="297" cm="1">
        <f t="array" ref="BU62">IF($CO62=3,
IFERROR(INDEX($CV$68:$CZ$79, $CE62, BU$23), "-"),
IF($CO62=2,
IF(BU$23=5, $AC62, IF(BU$23=4, $AD62, 0)), IF(BU$23=5, $AC62, 0)
))</f>
        <v>0</v>
      </c>
      <c r="BV62" s="297" cm="1">
        <f t="array" ref="BV62">IF($CO62=3,
IFERROR(INDEX($CV$68:$CZ$79, $CE62, BV$23), "-"),
IF($CO62=2,
IF(BV$23=5, $AC62, IF(BV$23=4, $AD62, 0)), IF(BV$23=5, $AC62, 0)
))</f>
        <v>0</v>
      </c>
      <c r="BW62" s="297" cm="1">
        <f t="array" ref="BW62">IF($CO62=3,
IFERROR(INDEX($CV$68:$CZ$79, $CE62, BW$23), "-"),
IF($CO62=2,
IF(BW$23=5, $AC62, IF(BW$23=4, $AD62, 0)), IF(BW$23=5, $AC62, 0)
))</f>
        <v>0</v>
      </c>
      <c r="BX62" s="297" cm="1">
        <f t="array" ref="BX62">IF($CO62=3,
IFERROR(INDEX($CV$68:$CZ$79, $CE62, BX$23), "-"),
IF($CO62=2,
IF(BX$23=5, $AC62, IF(BX$23=4, $AD62, 0)), IF(BX$23=5, $AC62, 0)
))</f>
        <v>0</v>
      </c>
      <c r="BY62" s="293" t="str">
        <f t="shared" si="40"/>
        <v>-</v>
      </c>
      <c r="BZ62" s="299">
        <f t="shared" si="22"/>
        <v>0</v>
      </c>
      <c r="CA62" s="294" t="str">
        <f t="shared" si="41"/>
        <v>-</v>
      </c>
      <c r="CB62" s="295" t="str">
        <f t="shared" si="23"/>
        <v>-</v>
      </c>
      <c r="CC62" s="295" t="str">
        <f t="shared" si="42"/>
        <v>-</v>
      </c>
      <c r="CD62" s="299">
        <f t="shared" si="24"/>
        <v>0</v>
      </c>
      <c r="CE62" s="300" t="str">
        <f t="shared" si="2"/>
        <v>-</v>
      </c>
      <c r="CF62" s="300" t="str">
        <f t="shared" si="3"/>
        <v>-</v>
      </c>
      <c r="CG62" s="300">
        <v>0</v>
      </c>
      <c r="CH62" s="300">
        <f t="shared" si="4"/>
        <v>0</v>
      </c>
      <c r="CI62" s="301">
        <f t="shared" si="5"/>
        <v>0</v>
      </c>
      <c r="CJ62" s="301">
        <f t="shared" si="25"/>
        <v>0</v>
      </c>
      <c r="CK62" s="302" t="str" cm="1">
        <f t="array" ref="CK62">IF($CJ62&gt;0, INDEX($CS$28:$DH$35, $CJ62, $CI62+CK$23), "-")</f>
        <v>-</v>
      </c>
      <c r="CL62" s="302" t="str" cm="1">
        <f t="array" ref="CL62">IF($CJ62&gt;0, INDEX($CS$28:$DH$35, $CJ62, $CI62+CL$23), "-")</f>
        <v>-</v>
      </c>
      <c r="CM62" s="302" t="str" cm="1">
        <f t="array" ref="CM62">IF($CJ62&gt;0, INDEX($CS$28:$DH$35, $CJ62, $CI62+CM$23), "-")</f>
        <v>-</v>
      </c>
      <c r="CN62" s="302" t="str" cm="1">
        <f t="array" ref="CN62">IF($CJ62&gt;0, INDEX($CS$28:$DH$35, $CJ62, $CI62+CN$23), "-")</f>
        <v>-</v>
      </c>
      <c r="CO62" s="300" t="str">
        <f t="shared" si="6"/>
        <v>-</v>
      </c>
      <c r="CP62" s="271"/>
      <c r="CQ62" s="272"/>
      <c r="CR62" s="273"/>
      <c r="CS62" s="273"/>
      <c r="CT62" s="273"/>
      <c r="CU62" s="323"/>
      <c r="CV62" s="309">
        <v>1</v>
      </c>
      <c r="CW62" s="309">
        <v>2</v>
      </c>
      <c r="CX62" s="309">
        <v>3</v>
      </c>
      <c r="CY62" s="309">
        <v>4</v>
      </c>
      <c r="CZ62" s="309">
        <v>5</v>
      </c>
      <c r="DA62" s="273"/>
      <c r="DB62" s="273"/>
      <c r="DC62" s="273"/>
      <c r="DD62" s="273"/>
      <c r="DE62" s="273"/>
      <c r="DF62" s="273"/>
      <c r="DG62" s="273"/>
      <c r="DH62" s="273"/>
      <c r="DI62" s="273"/>
      <c r="DJ62" s="271"/>
      <c r="DK62" s="271"/>
    </row>
    <row r="63" spans="1:115" s="45" customFormat="1" ht="12.75" customHeight="1" x14ac:dyDescent="0.2">
      <c r="A63" s="13" cm="1">
        <f t="array" ref="A63">IFERROR(INDEX(Operation, IFERROR(MATCH($N63,#REF!, 0), IFERROR(MATCH($N63,#REF!, 0), MATCH($N63,#REF!, 0))), 4), 0)</f>
        <v>0</v>
      </c>
      <c r="B63" s="10">
        <v>40</v>
      </c>
      <c r="C63" s="238"/>
      <c r="D63" s="238"/>
      <c r="E63" s="79"/>
      <c r="F63" s="80" t="str">
        <f>IF(ISBLANK(E63), "", VLOOKUP(E63, Z!$A$2:$C$4127, 3, FALSE))</f>
        <v/>
      </c>
      <c r="G63" s="238"/>
      <c r="H63" s="81"/>
      <c r="I63" s="255" t="b">
        <v>0</v>
      </c>
      <c r="J63" s="256"/>
      <c r="K63" s="82"/>
      <c r="L63" s="82"/>
      <c r="M63" s="83"/>
      <c r="N63" s="79"/>
      <c r="O63" s="84"/>
      <c r="P63" s="84"/>
      <c r="Q63" s="257"/>
      <c r="R63" s="257"/>
      <c r="S63" s="257"/>
      <c r="T63" s="85">
        <f t="shared" si="7"/>
        <v>0</v>
      </c>
      <c r="U63" s="238"/>
      <c r="V63" s="238"/>
      <c r="W63" s="238"/>
      <c r="X63" s="257"/>
      <c r="Y63" s="258"/>
      <c r="Z63" s="79"/>
      <c r="AA63" s="257"/>
      <c r="AB63" s="257"/>
      <c r="AC63" s="257"/>
      <c r="AD63" s="257"/>
      <c r="AE63" s="257"/>
      <c r="AF63" s="85">
        <f t="shared" si="8"/>
        <v>0</v>
      </c>
      <c r="AG63" s="259"/>
      <c r="AH63" s="238"/>
      <c r="AI63" s="79"/>
      <c r="AJ63" s="80" t="str">
        <f>IF(ISBLANK(AI63), "", VLOOKUP(AI63, Z!$A$2:$C$4127, 3, FALSE))</f>
        <v/>
      </c>
      <c r="AK63" s="260"/>
      <c r="AL63" s="127">
        <f t="shared" si="9"/>
        <v>0</v>
      </c>
      <c r="AM63" s="271"/>
      <c r="AN63" s="292">
        <f t="shared" si="29"/>
        <v>0</v>
      </c>
      <c r="AO63" s="279">
        <f t="shared" si="11"/>
        <v>1</v>
      </c>
      <c r="AP63" s="279">
        <v>0.75</v>
      </c>
      <c r="AQ63" s="293" t="str">
        <f t="shared" si="30"/>
        <v>-</v>
      </c>
      <c r="AR63" s="293" t="str">
        <f t="shared" si="31"/>
        <v>-</v>
      </c>
      <c r="AS63" s="293" t="str" cm="1">
        <f t="array" ref="AS63">IFERROR(IFERROR((AT63*AU63)/(3600*1000)/AZ63, BY63) * SUMPRODUCT($BA63:$BE63^2.5, $BF63:$BJ63) / 1000, "-")</f>
        <v>-</v>
      </c>
      <c r="AT63" s="279" t="str">
        <f t="shared" si="32"/>
        <v>-</v>
      </c>
      <c r="AU63" s="279" t="str">
        <f t="shared" si="33"/>
        <v>-</v>
      </c>
      <c r="AV63" s="294" t="str">
        <f t="shared" si="16"/>
        <v>-</v>
      </c>
      <c r="AW63" s="294" t="str" cm="1">
        <f t="array" ref="AW63">IF(CH63&gt;0, INDEX($CV$58:$CV$60, CH63), "-")</f>
        <v>-</v>
      </c>
      <c r="AX63" s="294" t="str">
        <f t="shared" si="34"/>
        <v>-</v>
      </c>
      <c r="AY63" s="295" t="str">
        <f t="shared" si="35"/>
        <v>-</v>
      </c>
      <c r="AZ63" s="294">
        <f t="shared" si="36"/>
        <v>0</v>
      </c>
      <c r="BA63" s="296" t="str" cm="1">
        <f t="array" ref="BA63">IFERROR(INDEX($CV$63:$CZ$65, $CF63, BA$23), "-")</f>
        <v>-</v>
      </c>
      <c r="BB63" s="296" t="str" cm="1">
        <f t="array" ref="BB63">IFERROR(INDEX($CV$63:$CZ$65, $CF63, BB$23), "-")</f>
        <v>-</v>
      </c>
      <c r="BC63" s="296" t="str" cm="1">
        <f t="array" ref="BC63">IFERROR(INDEX($CV$63:$CZ$65, $CF63, BC$23), "-")</f>
        <v>-</v>
      </c>
      <c r="BD63" s="296" t="str" cm="1">
        <f t="array" ref="BD63">IFERROR(INDEX($CV$63:$CZ$65, $CF63, BD$23), "-")</f>
        <v>-</v>
      </c>
      <c r="BE63" s="296" t="str" cm="1">
        <f t="array" ref="BE63">IFERROR(INDEX($CV$63:$CZ$65, $CF63, BE$23), "-")</f>
        <v>-</v>
      </c>
      <c r="BF63" s="297" cm="1">
        <f t="array" ref="BF63">IF($CF63=3,
IFERROR(INDEX($CV$68:$CZ$79, $CE63, BF$23), "-"),
IF($CF63=2,
IF(BF$23=5, $Q63, IF(BF$23=4, $R63, 0)), IF(BF$23=5, $Q63, 0)
))</f>
        <v>0</v>
      </c>
      <c r="BG63" s="297" cm="1">
        <f t="array" ref="BG63">IF($CF63=3,
IFERROR(INDEX($CV$68:$CZ$79, $CE63, BG$23), "-"),
IF($CF63=2,
IF(BG$23=5, $Q63, IF(BG$23=4, $R63, 0)), IF(BG$23=5, $Q63, 0)
))</f>
        <v>0</v>
      </c>
      <c r="BH63" s="297" cm="1">
        <f t="array" ref="BH63">IF($CF63=3,
IFERROR(INDEX($CV$68:$CZ$79, $CE63, BH$23), "-"),
IF($CF63=2,
IF(BH$23=5, $Q63, IF(BH$23=4, $R63, 0)), IF(BH$23=5, $Q63, 0)
))</f>
        <v>0</v>
      </c>
      <c r="BI63" s="297" cm="1">
        <f t="array" ref="BI63">IF($CF63=3,
IFERROR(INDEX($CV$68:$CZ$79, $CE63, BI$23), "-"),
IF($CF63=2,
IF(BI$23=5, $Q63, IF(BI$23=4, $R63, 0)), IF(BI$23=5, $Q63, 0)
))</f>
        <v>0</v>
      </c>
      <c r="BJ63" s="297" cm="1">
        <f t="array" ref="BJ63">IF($CF63=3,
IFERROR(INDEX($CV$68:$CZ$79, $CE63, BJ$23), "-"),
IF($CF63=2,
IF(BJ$23=5, $Q63, IF(BJ$23=4, $R63, 0)), IF(BJ$23=5, $Q63, 0)
))</f>
        <v>0</v>
      </c>
      <c r="BK63" s="293" t="str" cm="1">
        <f t="array" ref="BK63">IFERROR(IF(OR($AN$20="EZ", ISNUMBER((BL63*BM63)/(3600*1000)/BN63)), (BL63*BM63)/(3600*1000)/BN63, BY63) * SUMPRODUCT($BO63:$BS63^2.5, $BT63:$BX63) / 1000, "-")</f>
        <v>-</v>
      </c>
      <c r="BL63" s="279" t="str">
        <f t="shared" si="37"/>
        <v>-</v>
      </c>
      <c r="BM63" s="279" t="str">
        <f t="shared" si="38"/>
        <v>-</v>
      </c>
      <c r="BN63" s="298">
        <f t="shared" si="39"/>
        <v>0</v>
      </c>
      <c r="BO63" s="296" t="str" cm="1">
        <f t="array" ref="BO63">IFERROR(INDEX($CV$63:$CZ$65, $CO63, BO$23), "-")</f>
        <v>-</v>
      </c>
      <c r="BP63" s="296" t="str" cm="1">
        <f t="array" ref="BP63">IFERROR(INDEX($CV$63:$CZ$65, $CO63, BP$23), "-")</f>
        <v>-</v>
      </c>
      <c r="BQ63" s="296" t="str" cm="1">
        <f t="array" ref="BQ63">IFERROR(INDEX($CV$63:$CZ$65, $CO63, BQ$23), "-")</f>
        <v>-</v>
      </c>
      <c r="BR63" s="296" t="str" cm="1">
        <f t="array" ref="BR63">IFERROR(INDEX($CV$63:$CZ$65, $CO63, BR$23), "-")</f>
        <v>-</v>
      </c>
      <c r="BS63" s="296" t="str" cm="1">
        <f t="array" ref="BS63">IFERROR(INDEX($CV$63:$CZ$65, $CO63, BS$23), "-")</f>
        <v>-</v>
      </c>
      <c r="BT63" s="297" cm="1">
        <f t="array" ref="BT63">IF($CO63=3,
IFERROR(INDEX($CV$68:$CZ$79, $CE63, BT$23), "-"),
IF($CO63=2,
IF(BT$23=5, $AC63, IF(BT$23=4, $AD63, 0)), IF(BT$23=5, $AC63, 0)
))</f>
        <v>0</v>
      </c>
      <c r="BU63" s="297" cm="1">
        <f t="array" ref="BU63">IF($CO63=3,
IFERROR(INDEX($CV$68:$CZ$79, $CE63, BU$23), "-"),
IF($CO63=2,
IF(BU$23=5, $AC63, IF(BU$23=4, $AD63, 0)), IF(BU$23=5, $AC63, 0)
))</f>
        <v>0</v>
      </c>
      <c r="BV63" s="297" cm="1">
        <f t="array" ref="BV63">IF($CO63=3,
IFERROR(INDEX($CV$68:$CZ$79, $CE63, BV$23), "-"),
IF($CO63=2,
IF(BV$23=5, $AC63, IF(BV$23=4, $AD63, 0)), IF(BV$23=5, $AC63, 0)
))</f>
        <v>0</v>
      </c>
      <c r="BW63" s="297" cm="1">
        <f t="array" ref="BW63">IF($CO63=3,
IFERROR(INDEX($CV$68:$CZ$79, $CE63, BW$23), "-"),
IF($CO63=2,
IF(BW$23=5, $AC63, IF(BW$23=4, $AD63, 0)), IF(BW$23=5, $AC63, 0)
))</f>
        <v>0</v>
      </c>
      <c r="BX63" s="297" cm="1">
        <f t="array" ref="BX63">IF($CO63=3,
IFERROR(INDEX($CV$68:$CZ$79, $CE63, BX$23), "-"),
IF($CO63=2,
IF(BX$23=5, $AC63, IF(BX$23=4, $AD63, 0)), IF(BX$23=5, $AC63, 0)
))</f>
        <v>0</v>
      </c>
      <c r="BY63" s="293" t="str">
        <f t="shared" si="40"/>
        <v>-</v>
      </c>
      <c r="BZ63" s="299">
        <f t="shared" si="22"/>
        <v>0</v>
      </c>
      <c r="CA63" s="294" t="str">
        <f t="shared" si="41"/>
        <v>-</v>
      </c>
      <c r="CB63" s="295" t="str">
        <f t="shared" si="23"/>
        <v>-</v>
      </c>
      <c r="CC63" s="295" t="str">
        <f t="shared" si="42"/>
        <v>-</v>
      </c>
      <c r="CD63" s="299">
        <f t="shared" si="24"/>
        <v>0</v>
      </c>
      <c r="CE63" s="300" t="str">
        <f t="shared" si="2"/>
        <v>-</v>
      </c>
      <c r="CF63" s="300" t="str">
        <f t="shared" si="3"/>
        <v>-</v>
      </c>
      <c r="CG63" s="300">
        <v>0</v>
      </c>
      <c r="CH63" s="300">
        <f t="shared" si="4"/>
        <v>0</v>
      </c>
      <c r="CI63" s="301">
        <f t="shared" si="5"/>
        <v>0</v>
      </c>
      <c r="CJ63" s="301">
        <f t="shared" si="25"/>
        <v>0</v>
      </c>
      <c r="CK63" s="302" t="str" cm="1">
        <f t="array" ref="CK63">IF($CJ63&gt;0, INDEX($CS$28:$DH$35, $CJ63, $CI63+CK$23), "-")</f>
        <v>-</v>
      </c>
      <c r="CL63" s="302" t="str" cm="1">
        <f t="array" ref="CL63">IF($CJ63&gt;0, INDEX($CS$28:$DH$35, $CJ63, $CI63+CL$23), "-")</f>
        <v>-</v>
      </c>
      <c r="CM63" s="302" t="str" cm="1">
        <f t="array" ref="CM63">IF($CJ63&gt;0, INDEX($CS$28:$DH$35, $CJ63, $CI63+CM$23), "-")</f>
        <v>-</v>
      </c>
      <c r="CN63" s="302" t="str" cm="1">
        <f t="array" ref="CN63">IF($CJ63&gt;0, INDEX($CS$28:$DH$35, $CJ63, $CI63+CN$23), "-")</f>
        <v>-</v>
      </c>
      <c r="CO63" s="300" t="str">
        <f t="shared" si="6"/>
        <v>-</v>
      </c>
      <c r="CP63" s="271"/>
      <c r="CQ63" s="308">
        <v>1</v>
      </c>
      <c r="CR63" s="271"/>
      <c r="CS63" s="324"/>
      <c r="CT63" s="325"/>
      <c r="CU63" s="326" t="s">
        <v>4736</v>
      </c>
      <c r="CV63" s="327">
        <v>0</v>
      </c>
      <c r="CW63" s="327">
        <v>1</v>
      </c>
      <c r="CX63" s="327">
        <v>1</v>
      </c>
      <c r="CY63" s="327">
        <v>1</v>
      </c>
      <c r="CZ63" s="327">
        <v>1</v>
      </c>
      <c r="DA63" s="273"/>
      <c r="DB63" s="273"/>
      <c r="DC63" s="273"/>
      <c r="DD63" s="273"/>
      <c r="DE63" s="273"/>
      <c r="DF63" s="273"/>
      <c r="DG63" s="273"/>
      <c r="DH63" s="273"/>
      <c r="DI63" s="273"/>
      <c r="DJ63" s="271"/>
      <c r="DK63" s="271"/>
    </row>
    <row r="64" spans="1:115" s="45" customFormat="1" ht="12.75" customHeight="1" x14ac:dyDescent="0.2">
      <c r="A64" s="13" cm="1">
        <f t="array" ref="A64">IFERROR(INDEX(Operation, IFERROR(MATCH($N64,#REF!, 0), IFERROR(MATCH($N64,#REF!, 0), MATCH($N64,#REF!, 0))), 4), 0)</f>
        <v>0</v>
      </c>
      <c r="B64" s="10">
        <v>41</v>
      </c>
      <c r="C64" s="238"/>
      <c r="D64" s="238"/>
      <c r="E64" s="79"/>
      <c r="F64" s="80" t="str">
        <f>IF(ISBLANK(E64), "", VLOOKUP(E64, Z!$A$2:$C$4127, 3, FALSE))</f>
        <v/>
      </c>
      <c r="G64" s="238"/>
      <c r="H64" s="81"/>
      <c r="I64" s="255" t="b">
        <v>0</v>
      </c>
      <c r="J64" s="256"/>
      <c r="K64" s="82"/>
      <c r="L64" s="82"/>
      <c r="M64" s="83"/>
      <c r="N64" s="79"/>
      <c r="O64" s="84"/>
      <c r="P64" s="84"/>
      <c r="Q64" s="257"/>
      <c r="R64" s="257"/>
      <c r="S64" s="257"/>
      <c r="T64" s="85">
        <f t="shared" si="7"/>
        <v>0</v>
      </c>
      <c r="U64" s="238"/>
      <c r="V64" s="238"/>
      <c r="W64" s="238"/>
      <c r="X64" s="257"/>
      <c r="Y64" s="258"/>
      <c r="Z64" s="79"/>
      <c r="AA64" s="257"/>
      <c r="AB64" s="257"/>
      <c r="AC64" s="257"/>
      <c r="AD64" s="257"/>
      <c r="AE64" s="257"/>
      <c r="AF64" s="85">
        <f t="shared" si="8"/>
        <v>0</v>
      </c>
      <c r="AG64" s="259"/>
      <c r="AH64" s="238"/>
      <c r="AI64" s="79"/>
      <c r="AJ64" s="80" t="str">
        <f>IF(ISBLANK(AI64), "", VLOOKUP(AI64, Z!$A$2:$C$4127, 3, FALSE))</f>
        <v/>
      </c>
      <c r="AK64" s="260"/>
      <c r="AL64" s="127">
        <f t="shared" si="9"/>
        <v>0</v>
      </c>
      <c r="AM64" s="271"/>
      <c r="AN64" s="292">
        <f t="shared" si="29"/>
        <v>0</v>
      </c>
      <c r="AO64" s="279">
        <f t="shared" si="11"/>
        <v>1</v>
      </c>
      <c r="AP64" s="279">
        <v>0.75</v>
      </c>
      <c r="AQ64" s="293" t="str">
        <f t="shared" si="30"/>
        <v>-</v>
      </c>
      <c r="AR64" s="293" t="str">
        <f t="shared" si="31"/>
        <v>-</v>
      </c>
      <c r="AS64" s="293" t="str" cm="1">
        <f t="array" ref="AS64">IFERROR(IFERROR((AT64*AU64)/(3600*1000)/AZ64, BY64) * SUMPRODUCT($BA64:$BE64^2.5, $BF64:$BJ64) / 1000, "-")</f>
        <v>-</v>
      </c>
      <c r="AT64" s="279" t="str">
        <f t="shared" si="32"/>
        <v>-</v>
      </c>
      <c r="AU64" s="279" t="str">
        <f t="shared" si="33"/>
        <v>-</v>
      </c>
      <c r="AV64" s="294" t="str">
        <f t="shared" si="16"/>
        <v>-</v>
      </c>
      <c r="AW64" s="294" t="str" cm="1">
        <f t="array" ref="AW64">IF(CH64&gt;0, INDEX($CV$58:$CV$60, CH64), "-")</f>
        <v>-</v>
      </c>
      <c r="AX64" s="294" t="str">
        <f t="shared" si="34"/>
        <v>-</v>
      </c>
      <c r="AY64" s="295" t="str">
        <f t="shared" si="35"/>
        <v>-</v>
      </c>
      <c r="AZ64" s="294">
        <f t="shared" si="36"/>
        <v>0</v>
      </c>
      <c r="BA64" s="296" t="str" cm="1">
        <f t="array" ref="BA64">IFERROR(INDEX($CV$63:$CZ$65, $CF64, BA$23), "-")</f>
        <v>-</v>
      </c>
      <c r="BB64" s="296" t="str" cm="1">
        <f t="array" ref="BB64">IFERROR(INDEX($CV$63:$CZ$65, $CF64, BB$23), "-")</f>
        <v>-</v>
      </c>
      <c r="BC64" s="296" t="str" cm="1">
        <f t="array" ref="BC64">IFERROR(INDEX($CV$63:$CZ$65, $CF64, BC$23), "-")</f>
        <v>-</v>
      </c>
      <c r="BD64" s="296" t="str" cm="1">
        <f t="array" ref="BD64">IFERROR(INDEX($CV$63:$CZ$65, $CF64, BD$23), "-")</f>
        <v>-</v>
      </c>
      <c r="BE64" s="296" t="str" cm="1">
        <f t="array" ref="BE64">IFERROR(INDEX($CV$63:$CZ$65, $CF64, BE$23), "-")</f>
        <v>-</v>
      </c>
      <c r="BF64" s="297" cm="1">
        <f t="array" ref="BF64">IF($CF64=3,
IFERROR(INDEX($CV$68:$CZ$79, $CE64, BF$23), "-"),
IF($CF64=2,
IF(BF$23=5, $Q64, IF(BF$23=4, $R64, 0)), IF(BF$23=5, $Q64, 0)
))</f>
        <v>0</v>
      </c>
      <c r="BG64" s="297" cm="1">
        <f t="array" ref="BG64">IF($CF64=3,
IFERROR(INDEX($CV$68:$CZ$79, $CE64, BG$23), "-"),
IF($CF64=2,
IF(BG$23=5, $Q64, IF(BG$23=4, $R64, 0)), IF(BG$23=5, $Q64, 0)
))</f>
        <v>0</v>
      </c>
      <c r="BH64" s="297" cm="1">
        <f t="array" ref="BH64">IF($CF64=3,
IFERROR(INDEX($CV$68:$CZ$79, $CE64, BH$23), "-"),
IF($CF64=2,
IF(BH$23=5, $Q64, IF(BH$23=4, $R64, 0)), IF(BH$23=5, $Q64, 0)
))</f>
        <v>0</v>
      </c>
      <c r="BI64" s="297" cm="1">
        <f t="array" ref="BI64">IF($CF64=3,
IFERROR(INDEX($CV$68:$CZ$79, $CE64, BI$23), "-"),
IF($CF64=2,
IF(BI$23=5, $Q64, IF(BI$23=4, $R64, 0)), IF(BI$23=5, $Q64, 0)
))</f>
        <v>0</v>
      </c>
      <c r="BJ64" s="297" cm="1">
        <f t="array" ref="BJ64">IF($CF64=3,
IFERROR(INDEX($CV$68:$CZ$79, $CE64, BJ$23), "-"),
IF($CF64=2,
IF(BJ$23=5, $Q64, IF(BJ$23=4, $R64, 0)), IF(BJ$23=5, $Q64, 0)
))</f>
        <v>0</v>
      </c>
      <c r="BK64" s="293" t="str" cm="1">
        <f t="array" ref="BK64">IFERROR(IF(OR($AN$20="EZ", ISNUMBER((BL64*BM64)/(3600*1000)/BN64)), (BL64*BM64)/(3600*1000)/BN64, BY64) * SUMPRODUCT($BO64:$BS64^2.5, $BT64:$BX64) / 1000, "-")</f>
        <v>-</v>
      </c>
      <c r="BL64" s="279" t="str">
        <f t="shared" si="37"/>
        <v>-</v>
      </c>
      <c r="BM64" s="279" t="str">
        <f t="shared" si="38"/>
        <v>-</v>
      </c>
      <c r="BN64" s="298">
        <f t="shared" si="39"/>
        <v>0</v>
      </c>
      <c r="BO64" s="296" t="str" cm="1">
        <f t="array" ref="BO64">IFERROR(INDEX($CV$63:$CZ$65, $CO64, BO$23), "-")</f>
        <v>-</v>
      </c>
      <c r="BP64" s="296" t="str" cm="1">
        <f t="array" ref="BP64">IFERROR(INDEX($CV$63:$CZ$65, $CO64, BP$23), "-")</f>
        <v>-</v>
      </c>
      <c r="BQ64" s="296" t="str" cm="1">
        <f t="array" ref="BQ64">IFERROR(INDEX($CV$63:$CZ$65, $CO64, BQ$23), "-")</f>
        <v>-</v>
      </c>
      <c r="BR64" s="296" t="str" cm="1">
        <f t="array" ref="BR64">IFERROR(INDEX($CV$63:$CZ$65, $CO64, BR$23), "-")</f>
        <v>-</v>
      </c>
      <c r="BS64" s="296" t="str" cm="1">
        <f t="array" ref="BS64">IFERROR(INDEX($CV$63:$CZ$65, $CO64, BS$23), "-")</f>
        <v>-</v>
      </c>
      <c r="BT64" s="297" cm="1">
        <f t="array" ref="BT64">IF($CO64=3,
IFERROR(INDEX($CV$68:$CZ$79, $CE64, BT$23), "-"),
IF($CO64=2,
IF(BT$23=5, $AC64, IF(BT$23=4, $AD64, 0)), IF(BT$23=5, $AC64, 0)
))</f>
        <v>0</v>
      </c>
      <c r="BU64" s="297" cm="1">
        <f t="array" ref="BU64">IF($CO64=3,
IFERROR(INDEX($CV$68:$CZ$79, $CE64, BU$23), "-"),
IF($CO64=2,
IF(BU$23=5, $AC64, IF(BU$23=4, $AD64, 0)), IF(BU$23=5, $AC64, 0)
))</f>
        <v>0</v>
      </c>
      <c r="BV64" s="297" cm="1">
        <f t="array" ref="BV64">IF($CO64=3,
IFERROR(INDEX($CV$68:$CZ$79, $CE64, BV$23), "-"),
IF($CO64=2,
IF(BV$23=5, $AC64, IF(BV$23=4, $AD64, 0)), IF(BV$23=5, $AC64, 0)
))</f>
        <v>0</v>
      </c>
      <c r="BW64" s="297" cm="1">
        <f t="array" ref="BW64">IF($CO64=3,
IFERROR(INDEX($CV$68:$CZ$79, $CE64, BW$23), "-"),
IF($CO64=2,
IF(BW$23=5, $AC64, IF(BW$23=4, $AD64, 0)), IF(BW$23=5, $AC64, 0)
))</f>
        <v>0</v>
      </c>
      <c r="BX64" s="297" cm="1">
        <f t="array" ref="BX64">IF($CO64=3,
IFERROR(INDEX($CV$68:$CZ$79, $CE64, BX$23), "-"),
IF($CO64=2,
IF(BX$23=5, $AC64, IF(BX$23=4, $AD64, 0)), IF(BX$23=5, $AC64, 0)
))</f>
        <v>0</v>
      </c>
      <c r="BY64" s="293" t="str">
        <f t="shared" si="40"/>
        <v>-</v>
      </c>
      <c r="BZ64" s="299">
        <f t="shared" si="22"/>
        <v>0</v>
      </c>
      <c r="CA64" s="294" t="str">
        <f t="shared" si="41"/>
        <v>-</v>
      </c>
      <c r="CB64" s="295" t="str">
        <f t="shared" si="23"/>
        <v>-</v>
      </c>
      <c r="CC64" s="295" t="str">
        <f t="shared" si="42"/>
        <v>-</v>
      </c>
      <c r="CD64" s="299">
        <f t="shared" si="24"/>
        <v>0</v>
      </c>
      <c r="CE64" s="300" t="str">
        <f t="shared" si="2"/>
        <v>-</v>
      </c>
      <c r="CF64" s="300" t="str">
        <f t="shared" si="3"/>
        <v>-</v>
      </c>
      <c r="CG64" s="300">
        <v>0</v>
      </c>
      <c r="CH64" s="300">
        <f t="shared" si="4"/>
        <v>0</v>
      </c>
      <c r="CI64" s="301">
        <f t="shared" si="5"/>
        <v>0</v>
      </c>
      <c r="CJ64" s="301">
        <f t="shared" si="25"/>
        <v>0</v>
      </c>
      <c r="CK64" s="302" t="str" cm="1">
        <f t="array" ref="CK64">IF($CJ64&gt;0, INDEX($CS$28:$DH$35, $CJ64, $CI64+CK$23), "-")</f>
        <v>-</v>
      </c>
      <c r="CL64" s="302" t="str" cm="1">
        <f t="array" ref="CL64">IF($CJ64&gt;0, INDEX($CS$28:$DH$35, $CJ64, $CI64+CL$23), "-")</f>
        <v>-</v>
      </c>
      <c r="CM64" s="302" t="str" cm="1">
        <f t="array" ref="CM64">IF($CJ64&gt;0, INDEX($CS$28:$DH$35, $CJ64, $CI64+CM$23), "-")</f>
        <v>-</v>
      </c>
      <c r="CN64" s="302" t="str" cm="1">
        <f t="array" ref="CN64">IF($CJ64&gt;0, INDEX($CS$28:$DH$35, $CJ64, $CI64+CN$23), "-")</f>
        <v>-</v>
      </c>
      <c r="CO64" s="300" t="str">
        <f t="shared" si="6"/>
        <v>-</v>
      </c>
      <c r="CP64" s="271"/>
      <c r="CQ64" s="308">
        <v>2</v>
      </c>
      <c r="CR64" s="271"/>
      <c r="CS64" s="328"/>
      <c r="CT64" s="314"/>
      <c r="CU64" s="329" t="s">
        <v>4737</v>
      </c>
      <c r="CV64" s="327">
        <v>0</v>
      </c>
      <c r="CW64" s="327">
        <v>0.67</v>
      </c>
      <c r="CX64" s="327">
        <v>0.67</v>
      </c>
      <c r="CY64" s="327">
        <v>0.67</v>
      </c>
      <c r="CZ64" s="327">
        <v>1</v>
      </c>
      <c r="DA64" s="273"/>
      <c r="DB64" s="273"/>
      <c r="DC64" s="273"/>
      <c r="DD64" s="273"/>
      <c r="DE64" s="273"/>
      <c r="DF64" s="273"/>
      <c r="DG64" s="273"/>
      <c r="DH64" s="273"/>
      <c r="DI64" s="273"/>
      <c r="DJ64" s="271"/>
      <c r="DK64" s="271"/>
    </row>
    <row r="65" spans="1:115" s="45" customFormat="1" ht="12.75" customHeight="1" x14ac:dyDescent="0.2">
      <c r="A65" s="13" cm="1">
        <f t="array" ref="A65">IFERROR(INDEX(Operation, IFERROR(MATCH($N65,#REF!, 0), IFERROR(MATCH($N65,#REF!, 0), MATCH($N65,#REF!, 0))), 4), 0)</f>
        <v>0</v>
      </c>
      <c r="B65" s="10">
        <v>42</v>
      </c>
      <c r="C65" s="238"/>
      <c r="D65" s="238"/>
      <c r="E65" s="79"/>
      <c r="F65" s="80" t="str">
        <f>IF(ISBLANK(E65), "", VLOOKUP(E65, Z!$A$2:$C$4127, 3, FALSE))</f>
        <v/>
      </c>
      <c r="G65" s="238"/>
      <c r="H65" s="81"/>
      <c r="I65" s="255" t="b">
        <v>0</v>
      </c>
      <c r="J65" s="256"/>
      <c r="K65" s="82"/>
      <c r="L65" s="82"/>
      <c r="M65" s="83"/>
      <c r="N65" s="79"/>
      <c r="O65" s="84"/>
      <c r="P65" s="84"/>
      <c r="Q65" s="257"/>
      <c r="R65" s="257"/>
      <c r="S65" s="257"/>
      <c r="T65" s="85">
        <f t="shared" si="7"/>
        <v>0</v>
      </c>
      <c r="U65" s="238"/>
      <c r="V65" s="238"/>
      <c r="W65" s="238"/>
      <c r="X65" s="257"/>
      <c r="Y65" s="258"/>
      <c r="Z65" s="79"/>
      <c r="AA65" s="257"/>
      <c r="AB65" s="257"/>
      <c r="AC65" s="257"/>
      <c r="AD65" s="257"/>
      <c r="AE65" s="257"/>
      <c r="AF65" s="85">
        <f t="shared" si="8"/>
        <v>0</v>
      </c>
      <c r="AG65" s="259"/>
      <c r="AH65" s="238"/>
      <c r="AI65" s="79"/>
      <c r="AJ65" s="80" t="str">
        <f>IF(ISBLANK(AI65), "", VLOOKUP(AI65, Z!$A$2:$C$4127, 3, FALSE))</f>
        <v/>
      </c>
      <c r="AK65" s="260"/>
      <c r="AL65" s="127">
        <f t="shared" si="9"/>
        <v>0</v>
      </c>
      <c r="AM65" s="271"/>
      <c r="AN65" s="292">
        <f t="shared" si="29"/>
        <v>0</v>
      </c>
      <c r="AO65" s="279">
        <f t="shared" si="11"/>
        <v>1</v>
      </c>
      <c r="AP65" s="279">
        <v>0.75</v>
      </c>
      <c r="AQ65" s="293" t="str">
        <f t="shared" si="30"/>
        <v>-</v>
      </c>
      <c r="AR65" s="293" t="str">
        <f t="shared" si="31"/>
        <v>-</v>
      </c>
      <c r="AS65" s="293" t="str" cm="1">
        <f t="array" ref="AS65">IFERROR(IFERROR((AT65*AU65)/(3600*1000)/AZ65, BY65) * SUMPRODUCT($BA65:$BE65^2.5, $BF65:$BJ65) / 1000, "-")</f>
        <v>-</v>
      </c>
      <c r="AT65" s="279" t="str">
        <f t="shared" si="32"/>
        <v>-</v>
      </c>
      <c r="AU65" s="279" t="str">
        <f t="shared" si="33"/>
        <v>-</v>
      </c>
      <c r="AV65" s="294" t="str">
        <f t="shared" si="16"/>
        <v>-</v>
      </c>
      <c r="AW65" s="294" t="str" cm="1">
        <f t="array" ref="AW65">IF(CH65&gt;0, INDEX($CV$58:$CV$60, CH65), "-")</f>
        <v>-</v>
      </c>
      <c r="AX65" s="294" t="str">
        <f t="shared" si="34"/>
        <v>-</v>
      </c>
      <c r="AY65" s="295" t="str">
        <f t="shared" si="35"/>
        <v>-</v>
      </c>
      <c r="AZ65" s="294">
        <f t="shared" si="36"/>
        <v>0</v>
      </c>
      <c r="BA65" s="296" t="str" cm="1">
        <f t="array" ref="BA65">IFERROR(INDEX($CV$63:$CZ$65, $CF65, BA$23), "-")</f>
        <v>-</v>
      </c>
      <c r="BB65" s="296" t="str" cm="1">
        <f t="array" ref="BB65">IFERROR(INDEX($CV$63:$CZ$65, $CF65, BB$23), "-")</f>
        <v>-</v>
      </c>
      <c r="BC65" s="296" t="str" cm="1">
        <f t="array" ref="BC65">IFERROR(INDEX($CV$63:$CZ$65, $CF65, BC$23), "-")</f>
        <v>-</v>
      </c>
      <c r="BD65" s="296" t="str" cm="1">
        <f t="array" ref="BD65">IFERROR(INDEX($CV$63:$CZ$65, $CF65, BD$23), "-")</f>
        <v>-</v>
      </c>
      <c r="BE65" s="296" t="str" cm="1">
        <f t="array" ref="BE65">IFERROR(INDEX($CV$63:$CZ$65, $CF65, BE$23), "-")</f>
        <v>-</v>
      </c>
      <c r="BF65" s="297" cm="1">
        <f t="array" ref="BF65">IF($CF65=3,
IFERROR(INDEX($CV$68:$CZ$79, $CE65, BF$23), "-"),
IF($CF65=2,
IF(BF$23=5, $Q65, IF(BF$23=4, $R65, 0)), IF(BF$23=5, $Q65, 0)
))</f>
        <v>0</v>
      </c>
      <c r="BG65" s="297" cm="1">
        <f t="array" ref="BG65">IF($CF65=3,
IFERROR(INDEX($CV$68:$CZ$79, $CE65, BG$23), "-"),
IF($CF65=2,
IF(BG$23=5, $Q65, IF(BG$23=4, $R65, 0)), IF(BG$23=5, $Q65, 0)
))</f>
        <v>0</v>
      </c>
      <c r="BH65" s="297" cm="1">
        <f t="array" ref="BH65">IF($CF65=3,
IFERROR(INDEX($CV$68:$CZ$79, $CE65, BH$23), "-"),
IF($CF65=2,
IF(BH$23=5, $Q65, IF(BH$23=4, $R65, 0)), IF(BH$23=5, $Q65, 0)
))</f>
        <v>0</v>
      </c>
      <c r="BI65" s="297" cm="1">
        <f t="array" ref="BI65">IF($CF65=3,
IFERROR(INDEX($CV$68:$CZ$79, $CE65, BI$23), "-"),
IF($CF65=2,
IF(BI$23=5, $Q65, IF(BI$23=4, $R65, 0)), IF(BI$23=5, $Q65, 0)
))</f>
        <v>0</v>
      </c>
      <c r="BJ65" s="297" cm="1">
        <f t="array" ref="BJ65">IF($CF65=3,
IFERROR(INDEX($CV$68:$CZ$79, $CE65, BJ$23), "-"),
IF($CF65=2,
IF(BJ$23=5, $Q65, IF(BJ$23=4, $R65, 0)), IF(BJ$23=5, $Q65, 0)
))</f>
        <v>0</v>
      </c>
      <c r="BK65" s="293" t="str" cm="1">
        <f t="array" ref="BK65">IFERROR(IF(OR($AN$20="EZ", ISNUMBER((BL65*BM65)/(3600*1000)/BN65)), (BL65*BM65)/(3600*1000)/BN65, BY65) * SUMPRODUCT($BO65:$BS65^2.5, $BT65:$BX65) / 1000, "-")</f>
        <v>-</v>
      </c>
      <c r="BL65" s="279" t="str">
        <f t="shared" si="37"/>
        <v>-</v>
      </c>
      <c r="BM65" s="279" t="str">
        <f t="shared" si="38"/>
        <v>-</v>
      </c>
      <c r="BN65" s="298">
        <f t="shared" si="39"/>
        <v>0</v>
      </c>
      <c r="BO65" s="296" t="str" cm="1">
        <f t="array" ref="BO65">IFERROR(INDEX($CV$63:$CZ$65, $CO65, BO$23), "-")</f>
        <v>-</v>
      </c>
      <c r="BP65" s="296" t="str" cm="1">
        <f t="array" ref="BP65">IFERROR(INDEX($CV$63:$CZ$65, $CO65, BP$23), "-")</f>
        <v>-</v>
      </c>
      <c r="BQ65" s="296" t="str" cm="1">
        <f t="array" ref="BQ65">IFERROR(INDEX($CV$63:$CZ$65, $CO65, BQ$23), "-")</f>
        <v>-</v>
      </c>
      <c r="BR65" s="296" t="str" cm="1">
        <f t="array" ref="BR65">IFERROR(INDEX($CV$63:$CZ$65, $CO65, BR$23), "-")</f>
        <v>-</v>
      </c>
      <c r="BS65" s="296" t="str" cm="1">
        <f t="array" ref="BS65">IFERROR(INDEX($CV$63:$CZ$65, $CO65, BS$23), "-")</f>
        <v>-</v>
      </c>
      <c r="BT65" s="297" cm="1">
        <f t="array" ref="BT65">IF($CO65=3,
IFERROR(INDEX($CV$68:$CZ$79, $CE65, BT$23), "-"),
IF($CO65=2,
IF(BT$23=5, $AC65, IF(BT$23=4, $AD65, 0)), IF(BT$23=5, $AC65, 0)
))</f>
        <v>0</v>
      </c>
      <c r="BU65" s="297" cm="1">
        <f t="array" ref="BU65">IF($CO65=3,
IFERROR(INDEX($CV$68:$CZ$79, $CE65, BU$23), "-"),
IF($CO65=2,
IF(BU$23=5, $AC65, IF(BU$23=4, $AD65, 0)), IF(BU$23=5, $AC65, 0)
))</f>
        <v>0</v>
      </c>
      <c r="BV65" s="297" cm="1">
        <f t="array" ref="BV65">IF($CO65=3,
IFERROR(INDEX($CV$68:$CZ$79, $CE65, BV$23), "-"),
IF($CO65=2,
IF(BV$23=5, $AC65, IF(BV$23=4, $AD65, 0)), IF(BV$23=5, $AC65, 0)
))</f>
        <v>0</v>
      </c>
      <c r="BW65" s="297" cm="1">
        <f t="array" ref="BW65">IF($CO65=3,
IFERROR(INDEX($CV$68:$CZ$79, $CE65, BW$23), "-"),
IF($CO65=2,
IF(BW$23=5, $AC65, IF(BW$23=4, $AD65, 0)), IF(BW$23=5, $AC65, 0)
))</f>
        <v>0</v>
      </c>
      <c r="BX65" s="297" cm="1">
        <f t="array" ref="BX65">IF($CO65=3,
IFERROR(INDEX($CV$68:$CZ$79, $CE65, BX$23), "-"),
IF($CO65=2,
IF(BX$23=5, $AC65, IF(BX$23=4, $AD65, 0)), IF(BX$23=5, $AC65, 0)
))</f>
        <v>0</v>
      </c>
      <c r="BY65" s="293" t="str">
        <f t="shared" si="40"/>
        <v>-</v>
      </c>
      <c r="BZ65" s="299">
        <f t="shared" si="22"/>
        <v>0</v>
      </c>
      <c r="CA65" s="294" t="str">
        <f t="shared" si="41"/>
        <v>-</v>
      </c>
      <c r="CB65" s="295" t="str">
        <f t="shared" si="23"/>
        <v>-</v>
      </c>
      <c r="CC65" s="295" t="str">
        <f t="shared" si="42"/>
        <v>-</v>
      </c>
      <c r="CD65" s="299">
        <f t="shared" si="24"/>
        <v>0</v>
      </c>
      <c r="CE65" s="300" t="str">
        <f t="shared" si="2"/>
        <v>-</v>
      </c>
      <c r="CF65" s="300" t="str">
        <f t="shared" si="3"/>
        <v>-</v>
      </c>
      <c r="CG65" s="300">
        <v>0</v>
      </c>
      <c r="CH65" s="300">
        <f t="shared" si="4"/>
        <v>0</v>
      </c>
      <c r="CI65" s="301">
        <f t="shared" si="5"/>
        <v>0</v>
      </c>
      <c r="CJ65" s="301">
        <f t="shared" si="25"/>
        <v>0</v>
      </c>
      <c r="CK65" s="302" t="str" cm="1">
        <f t="array" ref="CK65">IF($CJ65&gt;0, INDEX($CS$28:$DH$35, $CJ65, $CI65+CK$23), "-")</f>
        <v>-</v>
      </c>
      <c r="CL65" s="302" t="str" cm="1">
        <f t="array" ref="CL65">IF($CJ65&gt;0, INDEX($CS$28:$DH$35, $CJ65, $CI65+CL$23), "-")</f>
        <v>-</v>
      </c>
      <c r="CM65" s="302" t="str" cm="1">
        <f t="array" ref="CM65">IF($CJ65&gt;0, INDEX($CS$28:$DH$35, $CJ65, $CI65+CM$23), "-")</f>
        <v>-</v>
      </c>
      <c r="CN65" s="302" t="str" cm="1">
        <f t="array" ref="CN65">IF($CJ65&gt;0, INDEX($CS$28:$DH$35, $CJ65, $CI65+CN$23), "-")</f>
        <v>-</v>
      </c>
      <c r="CO65" s="300" t="str">
        <f t="shared" si="6"/>
        <v>-</v>
      </c>
      <c r="CP65" s="271"/>
      <c r="CQ65" s="308">
        <v>3</v>
      </c>
      <c r="CR65" s="271"/>
      <c r="CS65" s="330"/>
      <c r="CT65" s="331"/>
      <c r="CU65" s="332" t="s">
        <v>4735</v>
      </c>
      <c r="CV65" s="327">
        <v>0</v>
      </c>
      <c r="CW65" s="327">
        <v>0.3</v>
      </c>
      <c r="CX65" s="327">
        <v>0.5</v>
      </c>
      <c r="CY65" s="327">
        <v>0.75</v>
      </c>
      <c r="CZ65" s="327">
        <v>1</v>
      </c>
      <c r="DA65" s="273"/>
      <c r="DB65" s="273"/>
      <c r="DC65" s="273"/>
      <c r="DD65" s="273"/>
      <c r="DE65" s="273"/>
      <c r="DF65" s="273"/>
      <c r="DG65" s="273"/>
      <c r="DH65" s="273"/>
      <c r="DI65" s="273"/>
      <c r="DJ65" s="271"/>
      <c r="DK65" s="271"/>
    </row>
    <row r="66" spans="1:115" s="45" customFormat="1" ht="12.75" customHeight="1" x14ac:dyDescent="0.25">
      <c r="A66" s="13" cm="1">
        <f t="array" ref="A66">IFERROR(INDEX(Operation, IFERROR(MATCH($N66,#REF!, 0), IFERROR(MATCH($N66,#REF!, 0), MATCH($N66,#REF!, 0))), 4), 0)</f>
        <v>0</v>
      </c>
      <c r="B66" s="10">
        <v>43</v>
      </c>
      <c r="C66" s="238"/>
      <c r="D66" s="238"/>
      <c r="E66" s="79"/>
      <c r="F66" s="80" t="str">
        <f>IF(ISBLANK(E66), "", VLOOKUP(E66, Z!$A$2:$C$4127, 3, FALSE))</f>
        <v/>
      </c>
      <c r="G66" s="238"/>
      <c r="H66" s="81"/>
      <c r="I66" s="255" t="b">
        <v>0</v>
      </c>
      <c r="J66" s="256"/>
      <c r="K66" s="82"/>
      <c r="L66" s="82"/>
      <c r="M66" s="83"/>
      <c r="N66" s="79"/>
      <c r="O66" s="84"/>
      <c r="P66" s="84"/>
      <c r="Q66" s="257"/>
      <c r="R66" s="257"/>
      <c r="S66" s="257"/>
      <c r="T66" s="85">
        <f t="shared" si="7"/>
        <v>0</v>
      </c>
      <c r="U66" s="238"/>
      <c r="V66" s="238"/>
      <c r="W66" s="238"/>
      <c r="X66" s="257"/>
      <c r="Y66" s="258"/>
      <c r="Z66" s="79"/>
      <c r="AA66" s="257"/>
      <c r="AB66" s="257"/>
      <c r="AC66" s="257"/>
      <c r="AD66" s="257"/>
      <c r="AE66" s="257"/>
      <c r="AF66" s="85">
        <f t="shared" si="8"/>
        <v>0</v>
      </c>
      <c r="AG66" s="259"/>
      <c r="AH66" s="238"/>
      <c r="AI66" s="79"/>
      <c r="AJ66" s="80" t="str">
        <f>IF(ISBLANK(AI66), "", VLOOKUP(AI66, Z!$A$2:$C$4127, 3, FALSE))</f>
        <v/>
      </c>
      <c r="AK66" s="260"/>
      <c r="AL66" s="127">
        <f t="shared" si="9"/>
        <v>0</v>
      </c>
      <c r="AM66" s="271"/>
      <c r="AN66" s="292">
        <f t="shared" si="29"/>
        <v>0</v>
      </c>
      <c r="AO66" s="279">
        <f t="shared" si="11"/>
        <v>1</v>
      </c>
      <c r="AP66" s="279">
        <v>0.75</v>
      </c>
      <c r="AQ66" s="293" t="str">
        <f t="shared" si="30"/>
        <v>-</v>
      </c>
      <c r="AR66" s="293" t="str">
        <f t="shared" si="31"/>
        <v>-</v>
      </c>
      <c r="AS66" s="293" t="str" cm="1">
        <f t="array" ref="AS66">IFERROR(IFERROR((AT66*AU66)/(3600*1000)/AZ66, BY66) * SUMPRODUCT($BA66:$BE66^2.5, $BF66:$BJ66) / 1000, "-")</f>
        <v>-</v>
      </c>
      <c r="AT66" s="279" t="str">
        <f t="shared" si="32"/>
        <v>-</v>
      </c>
      <c r="AU66" s="279" t="str">
        <f t="shared" si="33"/>
        <v>-</v>
      </c>
      <c r="AV66" s="294" t="str">
        <f t="shared" si="16"/>
        <v>-</v>
      </c>
      <c r="AW66" s="294" t="str" cm="1">
        <f t="array" ref="AW66">IF(CH66&gt;0, INDEX($CV$58:$CV$60, CH66), "-")</f>
        <v>-</v>
      </c>
      <c r="AX66" s="294" t="str">
        <f t="shared" si="34"/>
        <v>-</v>
      </c>
      <c r="AY66" s="295" t="str">
        <f t="shared" si="35"/>
        <v>-</v>
      </c>
      <c r="AZ66" s="294">
        <f t="shared" si="36"/>
        <v>0</v>
      </c>
      <c r="BA66" s="296" t="str" cm="1">
        <f t="array" ref="BA66">IFERROR(INDEX($CV$63:$CZ$65, $CF66, BA$23), "-")</f>
        <v>-</v>
      </c>
      <c r="BB66" s="296" t="str" cm="1">
        <f t="array" ref="BB66">IFERROR(INDEX($CV$63:$CZ$65, $CF66, BB$23), "-")</f>
        <v>-</v>
      </c>
      <c r="BC66" s="296" t="str" cm="1">
        <f t="array" ref="BC66">IFERROR(INDEX($CV$63:$CZ$65, $CF66, BC$23), "-")</f>
        <v>-</v>
      </c>
      <c r="BD66" s="296" t="str" cm="1">
        <f t="array" ref="BD66">IFERROR(INDEX($CV$63:$CZ$65, $CF66, BD$23), "-")</f>
        <v>-</v>
      </c>
      <c r="BE66" s="296" t="str" cm="1">
        <f t="array" ref="BE66">IFERROR(INDEX($CV$63:$CZ$65, $CF66, BE$23), "-")</f>
        <v>-</v>
      </c>
      <c r="BF66" s="297" cm="1">
        <f t="array" ref="BF66">IF($CF66=3,
IFERROR(INDEX($CV$68:$CZ$79, $CE66, BF$23), "-"),
IF($CF66=2,
IF(BF$23=5, $Q66, IF(BF$23=4, $R66, 0)), IF(BF$23=5, $Q66, 0)
))</f>
        <v>0</v>
      </c>
      <c r="BG66" s="297" cm="1">
        <f t="array" ref="BG66">IF($CF66=3,
IFERROR(INDEX($CV$68:$CZ$79, $CE66, BG$23), "-"),
IF($CF66=2,
IF(BG$23=5, $Q66, IF(BG$23=4, $R66, 0)), IF(BG$23=5, $Q66, 0)
))</f>
        <v>0</v>
      </c>
      <c r="BH66" s="297" cm="1">
        <f t="array" ref="BH66">IF($CF66=3,
IFERROR(INDEX($CV$68:$CZ$79, $CE66, BH$23), "-"),
IF($CF66=2,
IF(BH$23=5, $Q66, IF(BH$23=4, $R66, 0)), IF(BH$23=5, $Q66, 0)
))</f>
        <v>0</v>
      </c>
      <c r="BI66" s="297" cm="1">
        <f t="array" ref="BI66">IF($CF66=3,
IFERROR(INDEX($CV$68:$CZ$79, $CE66, BI$23), "-"),
IF($CF66=2,
IF(BI$23=5, $Q66, IF(BI$23=4, $R66, 0)), IF(BI$23=5, $Q66, 0)
))</f>
        <v>0</v>
      </c>
      <c r="BJ66" s="297" cm="1">
        <f t="array" ref="BJ66">IF($CF66=3,
IFERROR(INDEX($CV$68:$CZ$79, $CE66, BJ$23), "-"),
IF($CF66=2,
IF(BJ$23=5, $Q66, IF(BJ$23=4, $R66, 0)), IF(BJ$23=5, $Q66, 0)
))</f>
        <v>0</v>
      </c>
      <c r="BK66" s="293" t="str" cm="1">
        <f t="array" ref="BK66">IFERROR(IF(OR($AN$20="EZ", ISNUMBER((BL66*BM66)/(3600*1000)/BN66)), (BL66*BM66)/(3600*1000)/BN66, BY66) * SUMPRODUCT($BO66:$BS66^2.5, $BT66:$BX66) / 1000, "-")</f>
        <v>-</v>
      </c>
      <c r="BL66" s="279" t="str">
        <f t="shared" si="37"/>
        <v>-</v>
      </c>
      <c r="BM66" s="279" t="str">
        <f t="shared" si="38"/>
        <v>-</v>
      </c>
      <c r="BN66" s="298">
        <f t="shared" si="39"/>
        <v>0</v>
      </c>
      <c r="BO66" s="296" t="str" cm="1">
        <f t="array" ref="BO66">IFERROR(INDEX($CV$63:$CZ$65, $CO66, BO$23), "-")</f>
        <v>-</v>
      </c>
      <c r="BP66" s="296" t="str" cm="1">
        <f t="array" ref="BP66">IFERROR(INDEX($CV$63:$CZ$65, $CO66, BP$23), "-")</f>
        <v>-</v>
      </c>
      <c r="BQ66" s="296" t="str" cm="1">
        <f t="array" ref="BQ66">IFERROR(INDEX($CV$63:$CZ$65, $CO66, BQ$23), "-")</f>
        <v>-</v>
      </c>
      <c r="BR66" s="296" t="str" cm="1">
        <f t="array" ref="BR66">IFERROR(INDEX($CV$63:$CZ$65, $CO66, BR$23), "-")</f>
        <v>-</v>
      </c>
      <c r="BS66" s="296" t="str" cm="1">
        <f t="array" ref="BS66">IFERROR(INDEX($CV$63:$CZ$65, $CO66, BS$23), "-")</f>
        <v>-</v>
      </c>
      <c r="BT66" s="297" cm="1">
        <f t="array" ref="BT66">IF($CO66=3,
IFERROR(INDEX($CV$68:$CZ$79, $CE66, BT$23), "-"),
IF($CO66=2,
IF(BT$23=5, $AC66, IF(BT$23=4, $AD66, 0)), IF(BT$23=5, $AC66, 0)
))</f>
        <v>0</v>
      </c>
      <c r="BU66" s="297" cm="1">
        <f t="array" ref="BU66">IF($CO66=3,
IFERROR(INDEX($CV$68:$CZ$79, $CE66, BU$23), "-"),
IF($CO66=2,
IF(BU$23=5, $AC66, IF(BU$23=4, $AD66, 0)), IF(BU$23=5, $AC66, 0)
))</f>
        <v>0</v>
      </c>
      <c r="BV66" s="297" cm="1">
        <f t="array" ref="BV66">IF($CO66=3,
IFERROR(INDEX($CV$68:$CZ$79, $CE66, BV$23), "-"),
IF($CO66=2,
IF(BV$23=5, $AC66, IF(BV$23=4, $AD66, 0)), IF(BV$23=5, $AC66, 0)
))</f>
        <v>0</v>
      </c>
      <c r="BW66" s="297" cm="1">
        <f t="array" ref="BW66">IF($CO66=3,
IFERROR(INDEX($CV$68:$CZ$79, $CE66, BW$23), "-"),
IF($CO66=2,
IF(BW$23=5, $AC66, IF(BW$23=4, $AD66, 0)), IF(BW$23=5, $AC66, 0)
))</f>
        <v>0</v>
      </c>
      <c r="BX66" s="297" cm="1">
        <f t="array" ref="BX66">IF($CO66=3,
IFERROR(INDEX($CV$68:$CZ$79, $CE66, BX$23), "-"),
IF($CO66=2,
IF(BX$23=5, $AC66, IF(BX$23=4, $AD66, 0)), IF(BX$23=5, $AC66, 0)
))</f>
        <v>0</v>
      </c>
      <c r="BY66" s="293" t="str">
        <f t="shared" si="40"/>
        <v>-</v>
      </c>
      <c r="BZ66" s="299">
        <f t="shared" si="22"/>
        <v>0</v>
      </c>
      <c r="CA66" s="294" t="str">
        <f t="shared" si="41"/>
        <v>-</v>
      </c>
      <c r="CB66" s="295" t="str">
        <f t="shared" si="23"/>
        <v>-</v>
      </c>
      <c r="CC66" s="295" t="str">
        <f t="shared" si="42"/>
        <v>-</v>
      </c>
      <c r="CD66" s="299">
        <f t="shared" si="24"/>
        <v>0</v>
      </c>
      <c r="CE66" s="300" t="str">
        <f t="shared" si="2"/>
        <v>-</v>
      </c>
      <c r="CF66" s="300" t="str">
        <f t="shared" si="3"/>
        <v>-</v>
      </c>
      <c r="CG66" s="300">
        <v>0</v>
      </c>
      <c r="CH66" s="300">
        <f t="shared" si="4"/>
        <v>0</v>
      </c>
      <c r="CI66" s="301">
        <f t="shared" si="5"/>
        <v>0</v>
      </c>
      <c r="CJ66" s="301">
        <f t="shared" si="25"/>
        <v>0</v>
      </c>
      <c r="CK66" s="302" t="str" cm="1">
        <f t="array" ref="CK66">IF($CJ66&gt;0, INDEX($CS$28:$DH$35, $CJ66, $CI66+CK$23), "-")</f>
        <v>-</v>
      </c>
      <c r="CL66" s="302" t="str" cm="1">
        <f t="array" ref="CL66">IF($CJ66&gt;0, INDEX($CS$28:$DH$35, $CJ66, $CI66+CL$23), "-")</f>
        <v>-</v>
      </c>
      <c r="CM66" s="302" t="str" cm="1">
        <f t="array" ref="CM66">IF($CJ66&gt;0, INDEX($CS$28:$DH$35, $CJ66, $CI66+CM$23), "-")</f>
        <v>-</v>
      </c>
      <c r="CN66" s="302" t="str" cm="1">
        <f t="array" ref="CN66">IF($CJ66&gt;0, INDEX($CS$28:$DH$35, $CJ66, $CI66+CN$23), "-")</f>
        <v>-</v>
      </c>
      <c r="CO66" s="300" t="str">
        <f t="shared" si="6"/>
        <v>-</v>
      </c>
      <c r="CP66" s="271"/>
      <c r="CQ66" s="272"/>
      <c r="CR66" s="273"/>
      <c r="CS66" s="273"/>
      <c r="CT66" s="273"/>
      <c r="CU66" s="273"/>
      <c r="CV66" s="273"/>
      <c r="CW66" s="273"/>
      <c r="CX66" s="273"/>
      <c r="CY66" s="273"/>
      <c r="CZ66" s="273"/>
      <c r="DA66" s="273"/>
      <c r="DB66" s="273"/>
      <c r="DC66" s="273"/>
      <c r="DD66" s="273"/>
      <c r="DE66" s="273"/>
      <c r="DF66" s="273"/>
      <c r="DG66" s="273"/>
      <c r="DH66" s="273"/>
      <c r="DI66" s="273"/>
      <c r="DJ66" s="271"/>
      <c r="DK66" s="271"/>
    </row>
    <row r="67" spans="1:115" s="45" customFormat="1" ht="12.75" customHeight="1" x14ac:dyDescent="0.25">
      <c r="A67" s="13" cm="1">
        <f t="array" ref="A67">IFERROR(INDEX(Operation, IFERROR(MATCH($N67,#REF!, 0), IFERROR(MATCH($N67,#REF!, 0), MATCH($N67,#REF!, 0))), 4), 0)</f>
        <v>0</v>
      </c>
      <c r="B67" s="10">
        <v>44</v>
      </c>
      <c r="C67" s="238"/>
      <c r="D67" s="238"/>
      <c r="E67" s="79"/>
      <c r="F67" s="80" t="str">
        <f>IF(ISBLANK(E67), "", VLOOKUP(E67, Z!$A$2:$C$4127, 3, FALSE))</f>
        <v/>
      </c>
      <c r="G67" s="238"/>
      <c r="H67" s="81"/>
      <c r="I67" s="255" t="b">
        <v>0</v>
      </c>
      <c r="J67" s="256"/>
      <c r="K67" s="82"/>
      <c r="L67" s="82"/>
      <c r="M67" s="83"/>
      <c r="N67" s="79"/>
      <c r="O67" s="84"/>
      <c r="P67" s="84"/>
      <c r="Q67" s="257"/>
      <c r="R67" s="257"/>
      <c r="S67" s="257"/>
      <c r="T67" s="85">
        <f t="shared" si="7"/>
        <v>0</v>
      </c>
      <c r="U67" s="238"/>
      <c r="V67" s="238"/>
      <c r="W67" s="238"/>
      <c r="X67" s="257"/>
      <c r="Y67" s="258"/>
      <c r="Z67" s="79"/>
      <c r="AA67" s="257"/>
      <c r="AB67" s="257"/>
      <c r="AC67" s="257"/>
      <c r="AD67" s="257"/>
      <c r="AE67" s="257"/>
      <c r="AF67" s="85">
        <f t="shared" si="8"/>
        <v>0</v>
      </c>
      <c r="AG67" s="259"/>
      <c r="AH67" s="238"/>
      <c r="AI67" s="79"/>
      <c r="AJ67" s="80" t="str">
        <f>IF(ISBLANK(AI67), "", VLOOKUP(AI67, Z!$A$2:$C$4127, 3, FALSE))</f>
        <v/>
      </c>
      <c r="AK67" s="260"/>
      <c r="AL67" s="127">
        <f t="shared" si="9"/>
        <v>0</v>
      </c>
      <c r="AM67" s="271"/>
      <c r="AN67" s="292">
        <f t="shared" si="29"/>
        <v>0</v>
      </c>
      <c r="AO67" s="279">
        <f t="shared" si="11"/>
        <v>1</v>
      </c>
      <c r="AP67" s="279">
        <v>0.75</v>
      </c>
      <c r="AQ67" s="293" t="str">
        <f t="shared" si="30"/>
        <v>-</v>
      </c>
      <c r="AR67" s="293" t="str">
        <f t="shared" si="31"/>
        <v>-</v>
      </c>
      <c r="AS67" s="293" t="str" cm="1">
        <f t="array" ref="AS67">IFERROR(IFERROR((AT67*AU67)/(3600*1000)/AZ67, BY67) * SUMPRODUCT($BA67:$BE67^2.5, $BF67:$BJ67) / 1000, "-")</f>
        <v>-</v>
      </c>
      <c r="AT67" s="279" t="str">
        <f t="shared" si="32"/>
        <v>-</v>
      </c>
      <c r="AU67" s="279" t="str">
        <f t="shared" si="33"/>
        <v>-</v>
      </c>
      <c r="AV67" s="294" t="str">
        <f t="shared" si="16"/>
        <v>-</v>
      </c>
      <c r="AW67" s="294" t="str" cm="1">
        <f t="array" ref="AW67">IF(CH67&gt;0, INDEX($CV$58:$CV$60, CH67), "-")</f>
        <v>-</v>
      </c>
      <c r="AX67" s="294" t="str">
        <f t="shared" si="34"/>
        <v>-</v>
      </c>
      <c r="AY67" s="295" t="str">
        <f t="shared" si="35"/>
        <v>-</v>
      </c>
      <c r="AZ67" s="294">
        <f t="shared" si="36"/>
        <v>0</v>
      </c>
      <c r="BA67" s="296" t="str" cm="1">
        <f t="array" ref="BA67">IFERROR(INDEX($CV$63:$CZ$65, $CF67, BA$23), "-")</f>
        <v>-</v>
      </c>
      <c r="BB67" s="296" t="str" cm="1">
        <f t="array" ref="BB67">IFERROR(INDEX($CV$63:$CZ$65, $CF67, BB$23), "-")</f>
        <v>-</v>
      </c>
      <c r="BC67" s="296" t="str" cm="1">
        <f t="array" ref="BC67">IFERROR(INDEX($CV$63:$CZ$65, $CF67, BC$23), "-")</f>
        <v>-</v>
      </c>
      <c r="BD67" s="296" t="str" cm="1">
        <f t="array" ref="BD67">IFERROR(INDEX($CV$63:$CZ$65, $CF67, BD$23), "-")</f>
        <v>-</v>
      </c>
      <c r="BE67" s="296" t="str" cm="1">
        <f t="array" ref="BE67">IFERROR(INDEX($CV$63:$CZ$65, $CF67, BE$23), "-")</f>
        <v>-</v>
      </c>
      <c r="BF67" s="297" cm="1">
        <f t="array" ref="BF67">IF($CF67=3,
IFERROR(INDEX($CV$68:$CZ$79, $CE67, BF$23), "-"),
IF($CF67=2,
IF(BF$23=5, $Q67, IF(BF$23=4, $R67, 0)), IF(BF$23=5, $Q67, 0)
))</f>
        <v>0</v>
      </c>
      <c r="BG67" s="297" cm="1">
        <f t="array" ref="BG67">IF($CF67=3,
IFERROR(INDEX($CV$68:$CZ$79, $CE67, BG$23), "-"),
IF($CF67=2,
IF(BG$23=5, $Q67, IF(BG$23=4, $R67, 0)), IF(BG$23=5, $Q67, 0)
))</f>
        <v>0</v>
      </c>
      <c r="BH67" s="297" cm="1">
        <f t="array" ref="BH67">IF($CF67=3,
IFERROR(INDEX($CV$68:$CZ$79, $CE67, BH$23), "-"),
IF($CF67=2,
IF(BH$23=5, $Q67, IF(BH$23=4, $R67, 0)), IF(BH$23=5, $Q67, 0)
))</f>
        <v>0</v>
      </c>
      <c r="BI67" s="297" cm="1">
        <f t="array" ref="BI67">IF($CF67=3,
IFERROR(INDEX($CV$68:$CZ$79, $CE67, BI$23), "-"),
IF($CF67=2,
IF(BI$23=5, $Q67, IF(BI$23=4, $R67, 0)), IF(BI$23=5, $Q67, 0)
))</f>
        <v>0</v>
      </c>
      <c r="BJ67" s="297" cm="1">
        <f t="array" ref="BJ67">IF($CF67=3,
IFERROR(INDEX($CV$68:$CZ$79, $CE67, BJ$23), "-"),
IF($CF67=2,
IF(BJ$23=5, $Q67, IF(BJ$23=4, $R67, 0)), IF(BJ$23=5, $Q67, 0)
))</f>
        <v>0</v>
      </c>
      <c r="BK67" s="293" t="str" cm="1">
        <f t="array" ref="BK67">IFERROR(IF(OR($AN$20="EZ", ISNUMBER((BL67*BM67)/(3600*1000)/BN67)), (BL67*BM67)/(3600*1000)/BN67, BY67) * SUMPRODUCT($BO67:$BS67^2.5, $BT67:$BX67) / 1000, "-")</f>
        <v>-</v>
      </c>
      <c r="BL67" s="279" t="str">
        <f t="shared" si="37"/>
        <v>-</v>
      </c>
      <c r="BM67" s="279" t="str">
        <f t="shared" si="38"/>
        <v>-</v>
      </c>
      <c r="BN67" s="298">
        <f t="shared" si="39"/>
        <v>0</v>
      </c>
      <c r="BO67" s="296" t="str" cm="1">
        <f t="array" ref="BO67">IFERROR(INDEX($CV$63:$CZ$65, $CO67, BO$23), "-")</f>
        <v>-</v>
      </c>
      <c r="BP67" s="296" t="str" cm="1">
        <f t="array" ref="BP67">IFERROR(INDEX($CV$63:$CZ$65, $CO67, BP$23), "-")</f>
        <v>-</v>
      </c>
      <c r="BQ67" s="296" t="str" cm="1">
        <f t="array" ref="BQ67">IFERROR(INDEX($CV$63:$CZ$65, $CO67, BQ$23), "-")</f>
        <v>-</v>
      </c>
      <c r="BR67" s="296" t="str" cm="1">
        <f t="array" ref="BR67">IFERROR(INDEX($CV$63:$CZ$65, $CO67, BR$23), "-")</f>
        <v>-</v>
      </c>
      <c r="BS67" s="296" t="str" cm="1">
        <f t="array" ref="BS67">IFERROR(INDEX($CV$63:$CZ$65, $CO67, BS$23), "-")</f>
        <v>-</v>
      </c>
      <c r="BT67" s="297" cm="1">
        <f t="array" ref="BT67">IF($CO67=3,
IFERROR(INDEX($CV$68:$CZ$79, $CE67, BT$23), "-"),
IF($CO67=2,
IF(BT$23=5, $AC67, IF(BT$23=4, $AD67, 0)), IF(BT$23=5, $AC67, 0)
))</f>
        <v>0</v>
      </c>
      <c r="BU67" s="297" cm="1">
        <f t="array" ref="BU67">IF($CO67=3,
IFERROR(INDEX($CV$68:$CZ$79, $CE67, BU$23), "-"),
IF($CO67=2,
IF(BU$23=5, $AC67, IF(BU$23=4, $AD67, 0)), IF(BU$23=5, $AC67, 0)
))</f>
        <v>0</v>
      </c>
      <c r="BV67" s="297" cm="1">
        <f t="array" ref="BV67">IF($CO67=3,
IFERROR(INDEX($CV$68:$CZ$79, $CE67, BV$23), "-"),
IF($CO67=2,
IF(BV$23=5, $AC67, IF(BV$23=4, $AD67, 0)), IF(BV$23=5, $AC67, 0)
))</f>
        <v>0</v>
      </c>
      <c r="BW67" s="297" cm="1">
        <f t="array" ref="BW67">IF($CO67=3,
IFERROR(INDEX($CV$68:$CZ$79, $CE67, BW$23), "-"),
IF($CO67=2,
IF(BW$23=5, $AC67, IF(BW$23=4, $AD67, 0)), IF(BW$23=5, $AC67, 0)
))</f>
        <v>0</v>
      </c>
      <c r="BX67" s="297" cm="1">
        <f t="array" ref="BX67">IF($CO67=3,
IFERROR(INDEX($CV$68:$CZ$79, $CE67, BX$23), "-"),
IF($CO67=2,
IF(BX$23=5, $AC67, IF(BX$23=4, $AD67, 0)), IF(BX$23=5, $AC67, 0)
))</f>
        <v>0</v>
      </c>
      <c r="BY67" s="293" t="str">
        <f t="shared" si="40"/>
        <v>-</v>
      </c>
      <c r="BZ67" s="299">
        <f t="shared" si="22"/>
        <v>0</v>
      </c>
      <c r="CA67" s="294" t="str">
        <f t="shared" si="41"/>
        <v>-</v>
      </c>
      <c r="CB67" s="295" t="str">
        <f t="shared" si="23"/>
        <v>-</v>
      </c>
      <c r="CC67" s="295" t="str">
        <f t="shared" si="42"/>
        <v>-</v>
      </c>
      <c r="CD67" s="299">
        <f t="shared" si="24"/>
        <v>0</v>
      </c>
      <c r="CE67" s="300" t="str">
        <f t="shared" si="2"/>
        <v>-</v>
      </c>
      <c r="CF67" s="300" t="str">
        <f t="shared" si="3"/>
        <v>-</v>
      </c>
      <c r="CG67" s="300">
        <v>0</v>
      </c>
      <c r="CH67" s="300">
        <f t="shared" si="4"/>
        <v>0</v>
      </c>
      <c r="CI67" s="301">
        <f t="shared" si="5"/>
        <v>0</v>
      </c>
      <c r="CJ67" s="301">
        <f t="shared" si="25"/>
        <v>0</v>
      </c>
      <c r="CK67" s="302" t="str" cm="1">
        <f t="array" ref="CK67">IF($CJ67&gt;0, INDEX($CS$28:$DH$35, $CJ67, $CI67+CK$23), "-")</f>
        <v>-</v>
      </c>
      <c r="CL67" s="302" t="str" cm="1">
        <f t="array" ref="CL67">IF($CJ67&gt;0, INDEX($CS$28:$DH$35, $CJ67, $CI67+CL$23), "-")</f>
        <v>-</v>
      </c>
      <c r="CM67" s="302" t="str" cm="1">
        <f t="array" ref="CM67">IF($CJ67&gt;0, INDEX($CS$28:$DH$35, $CJ67, $CI67+CM$23), "-")</f>
        <v>-</v>
      </c>
      <c r="CN67" s="302" t="str" cm="1">
        <f t="array" ref="CN67">IF($CJ67&gt;0, INDEX($CS$28:$DH$35, $CJ67, $CI67+CN$23), "-")</f>
        <v>-</v>
      </c>
      <c r="CO67" s="300" t="str">
        <f t="shared" si="6"/>
        <v>-</v>
      </c>
      <c r="CP67" s="271"/>
      <c r="CQ67" s="272"/>
      <c r="CR67" s="273"/>
      <c r="CS67" s="273"/>
      <c r="CT67" s="273"/>
      <c r="CU67" s="273"/>
      <c r="CV67" s="309">
        <v>1</v>
      </c>
      <c r="CW67" s="309">
        <v>2</v>
      </c>
      <c r="CX67" s="309">
        <v>3</v>
      </c>
      <c r="CY67" s="309">
        <v>4</v>
      </c>
      <c r="CZ67" s="309">
        <v>5</v>
      </c>
      <c r="DA67" s="273"/>
      <c r="DB67" s="273"/>
      <c r="DC67" s="273"/>
      <c r="DD67" s="273"/>
      <c r="DE67" s="273"/>
      <c r="DF67" s="273"/>
      <c r="DG67" s="273"/>
      <c r="DH67" s="273"/>
      <c r="DI67" s="273"/>
      <c r="DJ67" s="271"/>
      <c r="DK67" s="271"/>
    </row>
    <row r="68" spans="1:115" s="45" customFormat="1" ht="12.75" customHeight="1" x14ac:dyDescent="0.2">
      <c r="A68" s="13" cm="1">
        <f t="array" ref="A68">IFERROR(INDEX(Operation, IFERROR(MATCH($N68,#REF!, 0), IFERROR(MATCH($N68,#REF!, 0), MATCH($N68,#REF!, 0))), 4), 0)</f>
        <v>0</v>
      </c>
      <c r="B68" s="10">
        <v>45</v>
      </c>
      <c r="C68" s="238"/>
      <c r="D68" s="238"/>
      <c r="E68" s="79"/>
      <c r="F68" s="80" t="str">
        <f>IF(ISBLANK(E68), "", VLOOKUP(E68, Z!$A$2:$C$4127, 3, FALSE))</f>
        <v/>
      </c>
      <c r="G68" s="238"/>
      <c r="H68" s="81"/>
      <c r="I68" s="255" t="b">
        <v>0</v>
      </c>
      <c r="J68" s="256"/>
      <c r="K68" s="82"/>
      <c r="L68" s="82"/>
      <c r="M68" s="83"/>
      <c r="N68" s="79"/>
      <c r="O68" s="84"/>
      <c r="P68" s="84"/>
      <c r="Q68" s="257"/>
      <c r="R68" s="257"/>
      <c r="S68" s="257"/>
      <c r="T68" s="85">
        <f t="shared" si="7"/>
        <v>0</v>
      </c>
      <c r="U68" s="238"/>
      <c r="V68" s="238"/>
      <c r="W68" s="238"/>
      <c r="X68" s="257"/>
      <c r="Y68" s="258"/>
      <c r="Z68" s="79"/>
      <c r="AA68" s="257"/>
      <c r="AB68" s="257"/>
      <c r="AC68" s="257"/>
      <c r="AD68" s="257"/>
      <c r="AE68" s="257"/>
      <c r="AF68" s="85">
        <f t="shared" si="8"/>
        <v>0</v>
      </c>
      <c r="AG68" s="259"/>
      <c r="AH68" s="238"/>
      <c r="AI68" s="79"/>
      <c r="AJ68" s="80" t="str">
        <f>IF(ISBLANK(AI68), "", VLOOKUP(AI68, Z!$A$2:$C$4127, 3, FALSE))</f>
        <v/>
      </c>
      <c r="AK68" s="260"/>
      <c r="AL68" s="127">
        <f t="shared" si="9"/>
        <v>0</v>
      </c>
      <c r="AM68" s="271"/>
      <c r="AN68" s="292">
        <f t="shared" si="29"/>
        <v>0</v>
      </c>
      <c r="AO68" s="279">
        <f t="shared" si="11"/>
        <v>1</v>
      </c>
      <c r="AP68" s="279">
        <v>0.75</v>
      </c>
      <c r="AQ68" s="293" t="str">
        <f t="shared" si="30"/>
        <v>-</v>
      </c>
      <c r="AR68" s="293" t="str">
        <f t="shared" si="31"/>
        <v>-</v>
      </c>
      <c r="AS68" s="293" t="str" cm="1">
        <f t="array" ref="AS68">IFERROR(IFERROR((AT68*AU68)/(3600*1000)/AZ68, BY68) * SUMPRODUCT($BA68:$BE68^2.5, $BF68:$BJ68) / 1000, "-")</f>
        <v>-</v>
      </c>
      <c r="AT68" s="279" t="str">
        <f t="shared" si="32"/>
        <v>-</v>
      </c>
      <c r="AU68" s="279" t="str">
        <f t="shared" si="33"/>
        <v>-</v>
      </c>
      <c r="AV68" s="294" t="str">
        <f t="shared" si="16"/>
        <v>-</v>
      </c>
      <c r="AW68" s="294" t="str" cm="1">
        <f t="array" ref="AW68">IF(CH68&gt;0, INDEX($CV$58:$CV$60, CH68), "-")</f>
        <v>-</v>
      </c>
      <c r="AX68" s="294" t="str">
        <f t="shared" si="34"/>
        <v>-</v>
      </c>
      <c r="AY68" s="295" t="str">
        <f t="shared" si="35"/>
        <v>-</v>
      </c>
      <c r="AZ68" s="294">
        <f t="shared" si="36"/>
        <v>0</v>
      </c>
      <c r="BA68" s="296" t="str" cm="1">
        <f t="array" ref="BA68">IFERROR(INDEX($CV$63:$CZ$65, $CF68, BA$23), "-")</f>
        <v>-</v>
      </c>
      <c r="BB68" s="296" t="str" cm="1">
        <f t="array" ref="BB68">IFERROR(INDEX($CV$63:$CZ$65, $CF68, BB$23), "-")</f>
        <v>-</v>
      </c>
      <c r="BC68" s="296" t="str" cm="1">
        <f t="array" ref="BC68">IFERROR(INDEX($CV$63:$CZ$65, $CF68, BC$23), "-")</f>
        <v>-</v>
      </c>
      <c r="BD68" s="296" t="str" cm="1">
        <f t="array" ref="BD68">IFERROR(INDEX($CV$63:$CZ$65, $CF68, BD$23), "-")</f>
        <v>-</v>
      </c>
      <c r="BE68" s="296" t="str" cm="1">
        <f t="array" ref="BE68">IFERROR(INDEX($CV$63:$CZ$65, $CF68, BE$23), "-")</f>
        <v>-</v>
      </c>
      <c r="BF68" s="297" cm="1">
        <f t="array" ref="BF68">IF($CF68=3,
IFERROR(INDEX($CV$68:$CZ$79, $CE68, BF$23), "-"),
IF($CF68=2,
IF(BF$23=5, $Q68, IF(BF$23=4, $R68, 0)), IF(BF$23=5, $Q68, 0)
))</f>
        <v>0</v>
      </c>
      <c r="BG68" s="297" cm="1">
        <f t="array" ref="BG68">IF($CF68=3,
IFERROR(INDEX($CV$68:$CZ$79, $CE68, BG$23), "-"),
IF($CF68=2,
IF(BG$23=5, $Q68, IF(BG$23=4, $R68, 0)), IF(BG$23=5, $Q68, 0)
))</f>
        <v>0</v>
      </c>
      <c r="BH68" s="297" cm="1">
        <f t="array" ref="BH68">IF($CF68=3,
IFERROR(INDEX($CV$68:$CZ$79, $CE68, BH$23), "-"),
IF($CF68=2,
IF(BH$23=5, $Q68, IF(BH$23=4, $R68, 0)), IF(BH$23=5, $Q68, 0)
))</f>
        <v>0</v>
      </c>
      <c r="BI68" s="297" cm="1">
        <f t="array" ref="BI68">IF($CF68=3,
IFERROR(INDEX($CV$68:$CZ$79, $CE68, BI$23), "-"),
IF($CF68=2,
IF(BI$23=5, $Q68, IF(BI$23=4, $R68, 0)), IF(BI$23=5, $Q68, 0)
))</f>
        <v>0</v>
      </c>
      <c r="BJ68" s="297" cm="1">
        <f t="array" ref="BJ68">IF($CF68=3,
IFERROR(INDEX($CV$68:$CZ$79, $CE68, BJ$23), "-"),
IF($CF68=2,
IF(BJ$23=5, $Q68, IF(BJ$23=4, $R68, 0)), IF(BJ$23=5, $Q68, 0)
))</f>
        <v>0</v>
      </c>
      <c r="BK68" s="293" t="str" cm="1">
        <f t="array" ref="BK68">IFERROR(IF(OR($AN$20="EZ", ISNUMBER((BL68*BM68)/(3600*1000)/BN68)), (BL68*BM68)/(3600*1000)/BN68, BY68) * SUMPRODUCT($BO68:$BS68^2.5, $BT68:$BX68) / 1000, "-")</f>
        <v>-</v>
      </c>
      <c r="BL68" s="279" t="str">
        <f t="shared" si="37"/>
        <v>-</v>
      </c>
      <c r="BM68" s="279" t="str">
        <f t="shared" si="38"/>
        <v>-</v>
      </c>
      <c r="BN68" s="298">
        <f t="shared" si="39"/>
        <v>0</v>
      </c>
      <c r="BO68" s="296" t="str" cm="1">
        <f t="array" ref="BO68">IFERROR(INDEX($CV$63:$CZ$65, $CO68, BO$23), "-")</f>
        <v>-</v>
      </c>
      <c r="BP68" s="296" t="str" cm="1">
        <f t="array" ref="BP68">IFERROR(INDEX($CV$63:$CZ$65, $CO68, BP$23), "-")</f>
        <v>-</v>
      </c>
      <c r="BQ68" s="296" t="str" cm="1">
        <f t="array" ref="BQ68">IFERROR(INDEX($CV$63:$CZ$65, $CO68, BQ$23), "-")</f>
        <v>-</v>
      </c>
      <c r="BR68" s="296" t="str" cm="1">
        <f t="array" ref="BR68">IFERROR(INDEX($CV$63:$CZ$65, $CO68, BR$23), "-")</f>
        <v>-</v>
      </c>
      <c r="BS68" s="296" t="str" cm="1">
        <f t="array" ref="BS68">IFERROR(INDEX($CV$63:$CZ$65, $CO68, BS$23), "-")</f>
        <v>-</v>
      </c>
      <c r="BT68" s="297" cm="1">
        <f t="array" ref="BT68">IF($CO68=3,
IFERROR(INDEX($CV$68:$CZ$79, $CE68, BT$23), "-"),
IF($CO68=2,
IF(BT$23=5, $AC68, IF(BT$23=4, $AD68, 0)), IF(BT$23=5, $AC68, 0)
))</f>
        <v>0</v>
      </c>
      <c r="BU68" s="297" cm="1">
        <f t="array" ref="BU68">IF($CO68=3,
IFERROR(INDEX($CV$68:$CZ$79, $CE68, BU$23), "-"),
IF($CO68=2,
IF(BU$23=5, $AC68, IF(BU$23=4, $AD68, 0)), IF(BU$23=5, $AC68, 0)
))</f>
        <v>0</v>
      </c>
      <c r="BV68" s="297" cm="1">
        <f t="array" ref="BV68">IF($CO68=3,
IFERROR(INDEX($CV$68:$CZ$79, $CE68, BV$23), "-"),
IF($CO68=2,
IF(BV$23=5, $AC68, IF(BV$23=4, $AD68, 0)), IF(BV$23=5, $AC68, 0)
))</f>
        <v>0</v>
      </c>
      <c r="BW68" s="297" cm="1">
        <f t="array" ref="BW68">IF($CO68=3,
IFERROR(INDEX($CV$68:$CZ$79, $CE68, BW$23), "-"),
IF($CO68=2,
IF(BW$23=5, $AC68, IF(BW$23=4, $AD68, 0)), IF(BW$23=5, $AC68, 0)
))</f>
        <v>0</v>
      </c>
      <c r="BX68" s="297" cm="1">
        <f t="array" ref="BX68">IF($CO68=3,
IFERROR(INDEX($CV$68:$CZ$79, $CE68, BX$23), "-"),
IF($CO68=2,
IF(BX$23=5, $AC68, IF(BX$23=4, $AD68, 0)), IF(BX$23=5, $AC68, 0)
))</f>
        <v>0</v>
      </c>
      <c r="BY68" s="293" t="str">
        <f t="shared" si="40"/>
        <v>-</v>
      </c>
      <c r="BZ68" s="299">
        <f t="shared" si="22"/>
        <v>0</v>
      </c>
      <c r="CA68" s="294" t="str">
        <f t="shared" si="41"/>
        <v>-</v>
      </c>
      <c r="CB68" s="295" t="str">
        <f t="shared" si="23"/>
        <v>-</v>
      </c>
      <c r="CC68" s="295" t="str">
        <f t="shared" si="42"/>
        <v>-</v>
      </c>
      <c r="CD68" s="299">
        <f t="shared" si="24"/>
        <v>0</v>
      </c>
      <c r="CE68" s="300" t="str">
        <f t="shared" si="2"/>
        <v>-</v>
      </c>
      <c r="CF68" s="300" t="str">
        <f t="shared" si="3"/>
        <v>-</v>
      </c>
      <c r="CG68" s="300">
        <v>0</v>
      </c>
      <c r="CH68" s="300">
        <f t="shared" si="4"/>
        <v>0</v>
      </c>
      <c r="CI68" s="301">
        <f t="shared" si="5"/>
        <v>0</v>
      </c>
      <c r="CJ68" s="301">
        <f t="shared" si="25"/>
        <v>0</v>
      </c>
      <c r="CK68" s="302" t="str" cm="1">
        <f t="array" ref="CK68">IF($CJ68&gt;0, INDEX($CS$28:$DH$35, $CJ68, $CI68+CK$23), "-")</f>
        <v>-</v>
      </c>
      <c r="CL68" s="302" t="str" cm="1">
        <f t="array" ref="CL68">IF($CJ68&gt;0, INDEX($CS$28:$DH$35, $CJ68, $CI68+CL$23), "-")</f>
        <v>-</v>
      </c>
      <c r="CM68" s="302" t="str" cm="1">
        <f t="array" ref="CM68">IF($CJ68&gt;0, INDEX($CS$28:$DH$35, $CJ68, $CI68+CM$23), "-")</f>
        <v>-</v>
      </c>
      <c r="CN68" s="302" t="str" cm="1">
        <f t="array" ref="CN68">IF($CJ68&gt;0, INDEX($CS$28:$DH$35, $CJ68, $CI68+CN$23), "-")</f>
        <v>-</v>
      </c>
      <c r="CO68" s="300" t="str">
        <f t="shared" si="6"/>
        <v>-</v>
      </c>
      <c r="CP68" s="271"/>
      <c r="CQ68" s="308">
        <v>1</v>
      </c>
      <c r="CR68" s="273"/>
      <c r="CS68" s="320" t="s">
        <v>4523</v>
      </c>
      <c r="CT68" s="333"/>
      <c r="CU68" s="334"/>
      <c r="CV68" s="335">
        <v>2774.0000000000045</v>
      </c>
      <c r="CW68" s="335">
        <v>109.49999999999999</v>
      </c>
      <c r="CX68" s="335">
        <v>1843.2500000000002</v>
      </c>
      <c r="CY68" s="335">
        <v>1240.9999999999995</v>
      </c>
      <c r="CZ68" s="335">
        <v>2792.2500000000055</v>
      </c>
      <c r="DA68" s="273"/>
      <c r="DB68" s="273"/>
      <c r="DC68" s="273"/>
      <c r="DD68" s="273"/>
      <c r="DE68" s="273"/>
      <c r="DF68" s="273"/>
      <c r="DG68" s="273"/>
      <c r="DH68" s="273"/>
      <c r="DI68" s="273"/>
      <c r="DJ68" s="271"/>
      <c r="DK68" s="271"/>
    </row>
    <row r="69" spans="1:115" s="45" customFormat="1" ht="12.75" customHeight="1" x14ac:dyDescent="0.2">
      <c r="A69" s="13" cm="1">
        <f t="array" ref="A69">IFERROR(INDEX(Operation, IFERROR(MATCH($N69,#REF!, 0), IFERROR(MATCH($N69,#REF!, 0), MATCH($N69,#REF!, 0))), 4), 0)</f>
        <v>0</v>
      </c>
      <c r="B69" s="10">
        <v>46</v>
      </c>
      <c r="C69" s="238"/>
      <c r="D69" s="238"/>
      <c r="E69" s="79"/>
      <c r="F69" s="80" t="str">
        <f>IF(ISBLANK(E69), "", VLOOKUP(E69, Z!$A$2:$C$4127, 3, FALSE))</f>
        <v/>
      </c>
      <c r="G69" s="238"/>
      <c r="H69" s="81"/>
      <c r="I69" s="255" t="b">
        <v>0</v>
      </c>
      <c r="J69" s="256"/>
      <c r="K69" s="82"/>
      <c r="L69" s="82"/>
      <c r="M69" s="83"/>
      <c r="N69" s="79"/>
      <c r="O69" s="84"/>
      <c r="P69" s="84"/>
      <c r="Q69" s="257"/>
      <c r="R69" s="257"/>
      <c r="S69" s="257"/>
      <c r="T69" s="85">
        <f t="shared" si="7"/>
        <v>0</v>
      </c>
      <c r="U69" s="238"/>
      <c r="V69" s="238"/>
      <c r="W69" s="238"/>
      <c r="X69" s="257"/>
      <c r="Y69" s="258"/>
      <c r="Z69" s="79"/>
      <c r="AA69" s="257"/>
      <c r="AB69" s="257"/>
      <c r="AC69" s="257"/>
      <c r="AD69" s="257"/>
      <c r="AE69" s="257"/>
      <c r="AF69" s="85">
        <f t="shared" si="8"/>
        <v>0</v>
      </c>
      <c r="AG69" s="259"/>
      <c r="AH69" s="238"/>
      <c r="AI69" s="79"/>
      <c r="AJ69" s="80" t="str">
        <f>IF(ISBLANK(AI69), "", VLOOKUP(AI69, Z!$A$2:$C$4127, 3, FALSE))</f>
        <v/>
      </c>
      <c r="AK69" s="260"/>
      <c r="AL69" s="127">
        <f t="shared" si="9"/>
        <v>0</v>
      </c>
      <c r="AM69" s="271"/>
      <c r="AN69" s="292">
        <f t="shared" si="29"/>
        <v>0</v>
      </c>
      <c r="AO69" s="279">
        <f t="shared" si="11"/>
        <v>1</v>
      </c>
      <c r="AP69" s="279">
        <v>0.75</v>
      </c>
      <c r="AQ69" s="293" t="str">
        <f t="shared" si="30"/>
        <v>-</v>
      </c>
      <c r="AR69" s="293" t="str">
        <f t="shared" si="31"/>
        <v>-</v>
      </c>
      <c r="AS69" s="293" t="str" cm="1">
        <f t="array" ref="AS69">IFERROR(IFERROR((AT69*AU69)/(3600*1000)/AZ69, BY69) * SUMPRODUCT($BA69:$BE69^2.5, $BF69:$BJ69) / 1000, "-")</f>
        <v>-</v>
      </c>
      <c r="AT69" s="279" t="str">
        <f t="shared" si="32"/>
        <v>-</v>
      </c>
      <c r="AU69" s="279" t="str">
        <f t="shared" si="33"/>
        <v>-</v>
      </c>
      <c r="AV69" s="294" t="str">
        <f t="shared" si="16"/>
        <v>-</v>
      </c>
      <c r="AW69" s="294" t="str" cm="1">
        <f t="array" ref="AW69">IF(CH69&gt;0, INDEX($CV$58:$CV$60, CH69), "-")</f>
        <v>-</v>
      </c>
      <c r="AX69" s="294" t="str">
        <f t="shared" si="34"/>
        <v>-</v>
      </c>
      <c r="AY69" s="295" t="str">
        <f t="shared" si="35"/>
        <v>-</v>
      </c>
      <c r="AZ69" s="294">
        <f t="shared" si="36"/>
        <v>0</v>
      </c>
      <c r="BA69" s="296" t="str" cm="1">
        <f t="array" ref="BA69">IFERROR(INDEX($CV$63:$CZ$65, $CF69, BA$23), "-")</f>
        <v>-</v>
      </c>
      <c r="BB69" s="296" t="str" cm="1">
        <f t="array" ref="BB69">IFERROR(INDEX($CV$63:$CZ$65, $CF69, BB$23), "-")</f>
        <v>-</v>
      </c>
      <c r="BC69" s="296" t="str" cm="1">
        <f t="array" ref="BC69">IFERROR(INDEX($CV$63:$CZ$65, $CF69, BC$23), "-")</f>
        <v>-</v>
      </c>
      <c r="BD69" s="296" t="str" cm="1">
        <f t="array" ref="BD69">IFERROR(INDEX($CV$63:$CZ$65, $CF69, BD$23), "-")</f>
        <v>-</v>
      </c>
      <c r="BE69" s="296" t="str" cm="1">
        <f t="array" ref="BE69">IFERROR(INDEX($CV$63:$CZ$65, $CF69, BE$23), "-")</f>
        <v>-</v>
      </c>
      <c r="BF69" s="297" cm="1">
        <f t="array" ref="BF69">IF($CF69=3,
IFERROR(INDEX($CV$68:$CZ$79, $CE69, BF$23), "-"),
IF($CF69=2,
IF(BF$23=5, $Q69, IF(BF$23=4, $R69, 0)), IF(BF$23=5, $Q69, 0)
))</f>
        <v>0</v>
      </c>
      <c r="BG69" s="297" cm="1">
        <f t="array" ref="BG69">IF($CF69=3,
IFERROR(INDEX($CV$68:$CZ$79, $CE69, BG$23), "-"),
IF($CF69=2,
IF(BG$23=5, $Q69, IF(BG$23=4, $R69, 0)), IF(BG$23=5, $Q69, 0)
))</f>
        <v>0</v>
      </c>
      <c r="BH69" s="297" cm="1">
        <f t="array" ref="BH69">IF($CF69=3,
IFERROR(INDEX($CV$68:$CZ$79, $CE69, BH$23), "-"),
IF($CF69=2,
IF(BH$23=5, $Q69, IF(BH$23=4, $R69, 0)), IF(BH$23=5, $Q69, 0)
))</f>
        <v>0</v>
      </c>
      <c r="BI69" s="297" cm="1">
        <f t="array" ref="BI69">IF($CF69=3,
IFERROR(INDEX($CV$68:$CZ$79, $CE69, BI$23), "-"),
IF($CF69=2,
IF(BI$23=5, $Q69, IF(BI$23=4, $R69, 0)), IF(BI$23=5, $Q69, 0)
))</f>
        <v>0</v>
      </c>
      <c r="BJ69" s="297" cm="1">
        <f t="array" ref="BJ69">IF($CF69=3,
IFERROR(INDEX($CV$68:$CZ$79, $CE69, BJ$23), "-"),
IF($CF69=2,
IF(BJ$23=5, $Q69, IF(BJ$23=4, $R69, 0)), IF(BJ$23=5, $Q69, 0)
))</f>
        <v>0</v>
      </c>
      <c r="BK69" s="293" t="str" cm="1">
        <f t="array" ref="BK69">IFERROR(IF(OR($AN$20="EZ", ISNUMBER((BL69*BM69)/(3600*1000)/BN69)), (BL69*BM69)/(3600*1000)/BN69, BY69) * SUMPRODUCT($BO69:$BS69^2.5, $BT69:$BX69) / 1000, "-")</f>
        <v>-</v>
      </c>
      <c r="BL69" s="279" t="str">
        <f t="shared" si="37"/>
        <v>-</v>
      </c>
      <c r="BM69" s="279" t="str">
        <f t="shared" si="38"/>
        <v>-</v>
      </c>
      <c r="BN69" s="298">
        <f t="shared" si="39"/>
        <v>0</v>
      </c>
      <c r="BO69" s="296" t="str" cm="1">
        <f t="array" ref="BO69">IFERROR(INDEX($CV$63:$CZ$65, $CO69, BO$23), "-")</f>
        <v>-</v>
      </c>
      <c r="BP69" s="296" t="str" cm="1">
        <f t="array" ref="BP69">IFERROR(INDEX($CV$63:$CZ$65, $CO69, BP$23), "-")</f>
        <v>-</v>
      </c>
      <c r="BQ69" s="296" t="str" cm="1">
        <f t="array" ref="BQ69">IFERROR(INDEX($CV$63:$CZ$65, $CO69, BQ$23), "-")</f>
        <v>-</v>
      </c>
      <c r="BR69" s="296" t="str" cm="1">
        <f t="array" ref="BR69">IFERROR(INDEX($CV$63:$CZ$65, $CO69, BR$23), "-")</f>
        <v>-</v>
      </c>
      <c r="BS69" s="296" t="str" cm="1">
        <f t="array" ref="BS69">IFERROR(INDEX($CV$63:$CZ$65, $CO69, BS$23), "-")</f>
        <v>-</v>
      </c>
      <c r="BT69" s="297" cm="1">
        <f t="array" ref="BT69">IF($CO69=3,
IFERROR(INDEX($CV$68:$CZ$79, $CE69, BT$23), "-"),
IF($CO69=2,
IF(BT$23=5, $AC69, IF(BT$23=4, $AD69, 0)), IF(BT$23=5, $AC69, 0)
))</f>
        <v>0</v>
      </c>
      <c r="BU69" s="297" cm="1">
        <f t="array" ref="BU69">IF($CO69=3,
IFERROR(INDEX($CV$68:$CZ$79, $CE69, BU$23), "-"),
IF($CO69=2,
IF(BU$23=5, $AC69, IF(BU$23=4, $AD69, 0)), IF(BU$23=5, $AC69, 0)
))</f>
        <v>0</v>
      </c>
      <c r="BV69" s="297" cm="1">
        <f t="array" ref="BV69">IF($CO69=3,
IFERROR(INDEX($CV$68:$CZ$79, $CE69, BV$23), "-"),
IF($CO69=2,
IF(BV$23=5, $AC69, IF(BV$23=4, $AD69, 0)), IF(BV$23=5, $AC69, 0)
))</f>
        <v>0</v>
      </c>
      <c r="BW69" s="297" cm="1">
        <f t="array" ref="BW69">IF($CO69=3,
IFERROR(INDEX($CV$68:$CZ$79, $CE69, BW$23), "-"),
IF($CO69=2,
IF(BW$23=5, $AC69, IF(BW$23=4, $AD69, 0)), IF(BW$23=5, $AC69, 0)
))</f>
        <v>0</v>
      </c>
      <c r="BX69" s="297" cm="1">
        <f t="array" ref="BX69">IF($CO69=3,
IFERROR(INDEX($CV$68:$CZ$79, $CE69, BX$23), "-"),
IF($CO69=2,
IF(BX$23=5, $AC69, IF(BX$23=4, $AD69, 0)), IF(BX$23=5, $AC69, 0)
))</f>
        <v>0</v>
      </c>
      <c r="BY69" s="293" t="str">
        <f t="shared" si="40"/>
        <v>-</v>
      </c>
      <c r="BZ69" s="299">
        <f t="shared" si="22"/>
        <v>0</v>
      </c>
      <c r="CA69" s="294" t="str">
        <f t="shared" si="41"/>
        <v>-</v>
      </c>
      <c r="CB69" s="295" t="str">
        <f t="shared" si="23"/>
        <v>-</v>
      </c>
      <c r="CC69" s="295" t="str">
        <f t="shared" si="42"/>
        <v>-</v>
      </c>
      <c r="CD69" s="299">
        <f t="shared" si="24"/>
        <v>0</v>
      </c>
      <c r="CE69" s="300" t="str">
        <f t="shared" si="2"/>
        <v>-</v>
      </c>
      <c r="CF69" s="300" t="str">
        <f t="shared" si="3"/>
        <v>-</v>
      </c>
      <c r="CG69" s="300">
        <v>0</v>
      </c>
      <c r="CH69" s="300">
        <f t="shared" si="4"/>
        <v>0</v>
      </c>
      <c r="CI69" s="301">
        <f t="shared" si="5"/>
        <v>0</v>
      </c>
      <c r="CJ69" s="301">
        <f t="shared" si="25"/>
        <v>0</v>
      </c>
      <c r="CK69" s="302" t="str" cm="1">
        <f t="array" ref="CK69">IF($CJ69&gt;0, INDEX($CS$28:$DH$35, $CJ69, $CI69+CK$23), "-")</f>
        <v>-</v>
      </c>
      <c r="CL69" s="302" t="str" cm="1">
        <f t="array" ref="CL69">IF($CJ69&gt;0, INDEX($CS$28:$DH$35, $CJ69, $CI69+CL$23), "-")</f>
        <v>-</v>
      </c>
      <c r="CM69" s="302" t="str" cm="1">
        <f t="array" ref="CM69">IF($CJ69&gt;0, INDEX($CS$28:$DH$35, $CJ69, $CI69+CM$23), "-")</f>
        <v>-</v>
      </c>
      <c r="CN69" s="302" t="str" cm="1">
        <f t="array" ref="CN69">IF($CJ69&gt;0, INDEX($CS$28:$DH$35, $CJ69, $CI69+CN$23), "-")</f>
        <v>-</v>
      </c>
      <c r="CO69" s="300" t="str">
        <f t="shared" si="6"/>
        <v>-</v>
      </c>
      <c r="CP69" s="271"/>
      <c r="CQ69" s="308">
        <v>2</v>
      </c>
      <c r="CR69" s="273"/>
      <c r="CS69" s="320" t="s">
        <v>4566</v>
      </c>
      <c r="CT69" s="333"/>
      <c r="CU69" s="334"/>
      <c r="CV69" s="335">
        <v>3644.8500000000045</v>
      </c>
      <c r="CW69" s="335">
        <v>579.17999999999995</v>
      </c>
      <c r="CX69" s="335">
        <v>1932.6900000000014</v>
      </c>
      <c r="CY69" s="335">
        <v>354.95999999999992</v>
      </c>
      <c r="CZ69" s="335">
        <v>501.11999999999983</v>
      </c>
      <c r="DA69" s="273"/>
      <c r="DB69" s="273"/>
      <c r="DC69" s="273"/>
      <c r="DD69" s="273"/>
      <c r="DE69" s="273"/>
      <c r="DF69" s="273"/>
      <c r="DG69" s="273"/>
      <c r="DH69" s="273"/>
      <c r="DI69" s="273"/>
      <c r="DJ69" s="271"/>
      <c r="DK69" s="271"/>
    </row>
    <row r="70" spans="1:115" s="45" customFormat="1" ht="12.75" customHeight="1" x14ac:dyDescent="0.2">
      <c r="A70" s="13" cm="1">
        <f t="array" ref="A70">IFERROR(INDEX(Operation, IFERROR(MATCH($N70,#REF!, 0), IFERROR(MATCH($N70,#REF!, 0), MATCH($N70,#REF!, 0))), 4), 0)</f>
        <v>0</v>
      </c>
      <c r="B70" s="10">
        <v>47</v>
      </c>
      <c r="C70" s="238"/>
      <c r="D70" s="238"/>
      <c r="E70" s="79"/>
      <c r="F70" s="80" t="str">
        <f>IF(ISBLANK(E70), "", VLOOKUP(E70, Z!$A$2:$C$4127, 3, FALSE))</f>
        <v/>
      </c>
      <c r="G70" s="238"/>
      <c r="H70" s="81"/>
      <c r="I70" s="255" t="b">
        <v>0</v>
      </c>
      <c r="J70" s="256"/>
      <c r="K70" s="82"/>
      <c r="L70" s="82"/>
      <c r="M70" s="83"/>
      <c r="N70" s="79"/>
      <c r="O70" s="84"/>
      <c r="P70" s="84"/>
      <c r="Q70" s="257"/>
      <c r="R70" s="257"/>
      <c r="S70" s="257"/>
      <c r="T70" s="85">
        <f t="shared" si="7"/>
        <v>0</v>
      </c>
      <c r="U70" s="238"/>
      <c r="V70" s="238"/>
      <c r="W70" s="238"/>
      <c r="X70" s="257"/>
      <c r="Y70" s="258"/>
      <c r="Z70" s="79"/>
      <c r="AA70" s="257"/>
      <c r="AB70" s="257"/>
      <c r="AC70" s="257"/>
      <c r="AD70" s="257"/>
      <c r="AE70" s="257"/>
      <c r="AF70" s="85">
        <f t="shared" si="8"/>
        <v>0</v>
      </c>
      <c r="AG70" s="259"/>
      <c r="AH70" s="238"/>
      <c r="AI70" s="79"/>
      <c r="AJ70" s="80" t="str">
        <f>IF(ISBLANK(AI70), "", VLOOKUP(AI70, Z!$A$2:$C$4127, 3, FALSE))</f>
        <v/>
      </c>
      <c r="AK70" s="260"/>
      <c r="AL70" s="127">
        <f t="shared" si="9"/>
        <v>0</v>
      </c>
      <c r="AM70" s="271"/>
      <c r="AN70" s="292">
        <f t="shared" si="29"/>
        <v>0</v>
      </c>
      <c r="AO70" s="279">
        <f t="shared" si="11"/>
        <v>1</v>
      </c>
      <c r="AP70" s="279">
        <v>0.75</v>
      </c>
      <c r="AQ70" s="293" t="str">
        <f t="shared" si="30"/>
        <v>-</v>
      </c>
      <c r="AR70" s="293" t="str">
        <f t="shared" si="31"/>
        <v>-</v>
      </c>
      <c r="AS70" s="293" t="str" cm="1">
        <f t="array" ref="AS70">IFERROR(IFERROR((AT70*AU70)/(3600*1000)/AZ70, BY70) * SUMPRODUCT($BA70:$BE70^2.5, $BF70:$BJ70) / 1000, "-")</f>
        <v>-</v>
      </c>
      <c r="AT70" s="279" t="str">
        <f t="shared" si="32"/>
        <v>-</v>
      </c>
      <c r="AU70" s="279" t="str">
        <f t="shared" si="33"/>
        <v>-</v>
      </c>
      <c r="AV70" s="294" t="str">
        <f t="shared" si="16"/>
        <v>-</v>
      </c>
      <c r="AW70" s="294" t="str" cm="1">
        <f t="array" ref="AW70">IF(CH70&gt;0, INDEX($CV$58:$CV$60, CH70), "-")</f>
        <v>-</v>
      </c>
      <c r="AX70" s="294" t="str">
        <f t="shared" si="34"/>
        <v>-</v>
      </c>
      <c r="AY70" s="295" t="str">
        <f t="shared" si="35"/>
        <v>-</v>
      </c>
      <c r="AZ70" s="294">
        <f t="shared" si="36"/>
        <v>0</v>
      </c>
      <c r="BA70" s="296" t="str" cm="1">
        <f t="array" ref="BA70">IFERROR(INDEX($CV$63:$CZ$65, $CF70, BA$23), "-")</f>
        <v>-</v>
      </c>
      <c r="BB70" s="296" t="str" cm="1">
        <f t="array" ref="BB70">IFERROR(INDEX($CV$63:$CZ$65, $CF70, BB$23), "-")</f>
        <v>-</v>
      </c>
      <c r="BC70" s="296" t="str" cm="1">
        <f t="array" ref="BC70">IFERROR(INDEX($CV$63:$CZ$65, $CF70, BC$23), "-")</f>
        <v>-</v>
      </c>
      <c r="BD70" s="296" t="str" cm="1">
        <f t="array" ref="BD70">IFERROR(INDEX($CV$63:$CZ$65, $CF70, BD$23), "-")</f>
        <v>-</v>
      </c>
      <c r="BE70" s="296" t="str" cm="1">
        <f t="array" ref="BE70">IFERROR(INDEX($CV$63:$CZ$65, $CF70, BE$23), "-")</f>
        <v>-</v>
      </c>
      <c r="BF70" s="297" cm="1">
        <f t="array" ref="BF70">IF($CF70=3,
IFERROR(INDEX($CV$68:$CZ$79, $CE70, BF$23), "-"),
IF($CF70=2,
IF(BF$23=5, $Q70, IF(BF$23=4, $R70, 0)), IF(BF$23=5, $Q70, 0)
))</f>
        <v>0</v>
      </c>
      <c r="BG70" s="297" cm="1">
        <f t="array" ref="BG70">IF($CF70=3,
IFERROR(INDEX($CV$68:$CZ$79, $CE70, BG$23), "-"),
IF($CF70=2,
IF(BG$23=5, $Q70, IF(BG$23=4, $R70, 0)), IF(BG$23=5, $Q70, 0)
))</f>
        <v>0</v>
      </c>
      <c r="BH70" s="297" cm="1">
        <f t="array" ref="BH70">IF($CF70=3,
IFERROR(INDEX($CV$68:$CZ$79, $CE70, BH$23), "-"),
IF($CF70=2,
IF(BH$23=5, $Q70, IF(BH$23=4, $R70, 0)), IF(BH$23=5, $Q70, 0)
))</f>
        <v>0</v>
      </c>
      <c r="BI70" s="297" cm="1">
        <f t="array" ref="BI70">IF($CF70=3,
IFERROR(INDEX($CV$68:$CZ$79, $CE70, BI$23), "-"),
IF($CF70=2,
IF(BI$23=5, $Q70, IF(BI$23=4, $R70, 0)), IF(BI$23=5, $Q70, 0)
))</f>
        <v>0</v>
      </c>
      <c r="BJ70" s="297" cm="1">
        <f t="array" ref="BJ70">IF($CF70=3,
IFERROR(INDEX($CV$68:$CZ$79, $CE70, BJ$23), "-"),
IF($CF70=2,
IF(BJ$23=5, $Q70, IF(BJ$23=4, $R70, 0)), IF(BJ$23=5, $Q70, 0)
))</f>
        <v>0</v>
      </c>
      <c r="BK70" s="293" t="str" cm="1">
        <f t="array" ref="BK70">IFERROR(IF(OR($AN$20="EZ", ISNUMBER((BL70*BM70)/(3600*1000)/BN70)), (BL70*BM70)/(3600*1000)/BN70, BY70) * SUMPRODUCT($BO70:$BS70^2.5, $BT70:$BX70) / 1000, "-")</f>
        <v>-</v>
      </c>
      <c r="BL70" s="279" t="str">
        <f t="shared" si="37"/>
        <v>-</v>
      </c>
      <c r="BM70" s="279" t="str">
        <f t="shared" si="38"/>
        <v>-</v>
      </c>
      <c r="BN70" s="298">
        <f t="shared" si="39"/>
        <v>0</v>
      </c>
      <c r="BO70" s="296" t="str" cm="1">
        <f t="array" ref="BO70">IFERROR(INDEX($CV$63:$CZ$65, $CO70, BO$23), "-")</f>
        <v>-</v>
      </c>
      <c r="BP70" s="296" t="str" cm="1">
        <f t="array" ref="BP70">IFERROR(INDEX($CV$63:$CZ$65, $CO70, BP$23), "-")</f>
        <v>-</v>
      </c>
      <c r="BQ70" s="296" t="str" cm="1">
        <f t="array" ref="BQ70">IFERROR(INDEX($CV$63:$CZ$65, $CO70, BQ$23), "-")</f>
        <v>-</v>
      </c>
      <c r="BR70" s="296" t="str" cm="1">
        <f t="array" ref="BR70">IFERROR(INDEX($CV$63:$CZ$65, $CO70, BR$23), "-")</f>
        <v>-</v>
      </c>
      <c r="BS70" s="296" t="str" cm="1">
        <f t="array" ref="BS70">IFERROR(INDEX($CV$63:$CZ$65, $CO70, BS$23), "-")</f>
        <v>-</v>
      </c>
      <c r="BT70" s="297" cm="1">
        <f t="array" ref="BT70">IF($CO70=3,
IFERROR(INDEX($CV$68:$CZ$79, $CE70, BT$23), "-"),
IF($CO70=2,
IF(BT$23=5, $AC70, IF(BT$23=4, $AD70, 0)), IF(BT$23=5, $AC70, 0)
))</f>
        <v>0</v>
      </c>
      <c r="BU70" s="297" cm="1">
        <f t="array" ref="BU70">IF($CO70=3,
IFERROR(INDEX($CV$68:$CZ$79, $CE70, BU$23), "-"),
IF($CO70=2,
IF(BU$23=5, $AC70, IF(BU$23=4, $AD70, 0)), IF(BU$23=5, $AC70, 0)
))</f>
        <v>0</v>
      </c>
      <c r="BV70" s="297" cm="1">
        <f t="array" ref="BV70">IF($CO70=3,
IFERROR(INDEX($CV$68:$CZ$79, $CE70, BV$23), "-"),
IF($CO70=2,
IF(BV$23=5, $AC70, IF(BV$23=4, $AD70, 0)), IF(BV$23=5, $AC70, 0)
))</f>
        <v>0</v>
      </c>
      <c r="BW70" s="297" cm="1">
        <f t="array" ref="BW70">IF($CO70=3,
IFERROR(INDEX($CV$68:$CZ$79, $CE70, BW$23), "-"),
IF($CO70=2,
IF(BW$23=5, $AC70, IF(BW$23=4, $AD70, 0)), IF(BW$23=5, $AC70, 0)
))</f>
        <v>0</v>
      </c>
      <c r="BX70" s="297" cm="1">
        <f t="array" ref="BX70">IF($CO70=3,
IFERROR(INDEX($CV$68:$CZ$79, $CE70, BX$23), "-"),
IF($CO70=2,
IF(BX$23=5, $AC70, IF(BX$23=4, $AD70, 0)), IF(BX$23=5, $AC70, 0)
))</f>
        <v>0</v>
      </c>
      <c r="BY70" s="293" t="str">
        <f t="shared" si="40"/>
        <v>-</v>
      </c>
      <c r="BZ70" s="299">
        <f t="shared" si="22"/>
        <v>0</v>
      </c>
      <c r="CA70" s="294" t="str">
        <f t="shared" si="41"/>
        <v>-</v>
      </c>
      <c r="CB70" s="295" t="str">
        <f t="shared" si="23"/>
        <v>-</v>
      </c>
      <c r="CC70" s="295" t="str">
        <f t="shared" si="42"/>
        <v>-</v>
      </c>
      <c r="CD70" s="299">
        <f t="shared" si="24"/>
        <v>0</v>
      </c>
      <c r="CE70" s="300" t="str">
        <f t="shared" si="2"/>
        <v>-</v>
      </c>
      <c r="CF70" s="300" t="str">
        <f t="shared" si="3"/>
        <v>-</v>
      </c>
      <c r="CG70" s="300">
        <v>0</v>
      </c>
      <c r="CH70" s="300">
        <f t="shared" si="4"/>
        <v>0</v>
      </c>
      <c r="CI70" s="301">
        <f t="shared" si="5"/>
        <v>0</v>
      </c>
      <c r="CJ70" s="301">
        <f t="shared" si="25"/>
        <v>0</v>
      </c>
      <c r="CK70" s="302" t="str" cm="1">
        <f t="array" ref="CK70">IF($CJ70&gt;0, INDEX($CS$28:$DH$35, $CJ70, $CI70+CK$23), "-")</f>
        <v>-</v>
      </c>
      <c r="CL70" s="302" t="str" cm="1">
        <f t="array" ref="CL70">IF($CJ70&gt;0, INDEX($CS$28:$DH$35, $CJ70, $CI70+CL$23), "-")</f>
        <v>-</v>
      </c>
      <c r="CM70" s="302" t="str" cm="1">
        <f t="array" ref="CM70">IF($CJ70&gt;0, INDEX($CS$28:$DH$35, $CJ70, $CI70+CM$23), "-")</f>
        <v>-</v>
      </c>
      <c r="CN70" s="302" t="str" cm="1">
        <f t="array" ref="CN70">IF($CJ70&gt;0, INDEX($CS$28:$DH$35, $CJ70, $CI70+CN$23), "-")</f>
        <v>-</v>
      </c>
      <c r="CO70" s="300" t="str">
        <f t="shared" si="6"/>
        <v>-</v>
      </c>
      <c r="CP70" s="271"/>
      <c r="CQ70" s="308">
        <v>3</v>
      </c>
      <c r="CR70" s="273"/>
      <c r="CS70" s="320" t="s">
        <v>4567</v>
      </c>
      <c r="CT70" s="333"/>
      <c r="CU70" s="334"/>
      <c r="CV70" s="335">
        <v>3752.1262465753471</v>
      </c>
      <c r="CW70" s="335">
        <v>519.43178082191776</v>
      </c>
      <c r="CX70" s="335">
        <v>2119.7464383561669</v>
      </c>
      <c r="CY70" s="335">
        <v>436.03446575342457</v>
      </c>
      <c r="CZ70" s="335">
        <v>310.26106849315056</v>
      </c>
      <c r="DA70" s="273"/>
      <c r="DB70" s="273"/>
      <c r="DC70" s="273"/>
      <c r="DD70" s="273"/>
      <c r="DE70" s="273"/>
      <c r="DF70" s="273"/>
      <c r="DG70" s="273"/>
      <c r="DH70" s="273"/>
      <c r="DI70" s="273"/>
      <c r="DJ70" s="271"/>
      <c r="DK70" s="271"/>
    </row>
    <row r="71" spans="1:115" s="45" customFormat="1" ht="12.75" customHeight="1" x14ac:dyDescent="0.2">
      <c r="A71" s="13" cm="1">
        <f t="array" ref="A71">IFERROR(INDEX(Operation, IFERROR(MATCH($N71,#REF!, 0), IFERROR(MATCH($N71,#REF!, 0), MATCH($N71,#REF!, 0))), 4), 0)</f>
        <v>0</v>
      </c>
      <c r="B71" s="10">
        <v>48</v>
      </c>
      <c r="C71" s="238"/>
      <c r="D71" s="238"/>
      <c r="E71" s="79"/>
      <c r="F71" s="80" t="str">
        <f>IF(ISBLANK(E71), "", VLOOKUP(E71, Z!$A$2:$C$4127, 3, FALSE))</f>
        <v/>
      </c>
      <c r="G71" s="238"/>
      <c r="H71" s="81"/>
      <c r="I71" s="255" t="b">
        <v>0</v>
      </c>
      <c r="J71" s="256"/>
      <c r="K71" s="82"/>
      <c r="L71" s="82"/>
      <c r="M71" s="83"/>
      <c r="N71" s="79"/>
      <c r="O71" s="84"/>
      <c r="P71" s="84"/>
      <c r="Q71" s="257"/>
      <c r="R71" s="257"/>
      <c r="S71" s="257"/>
      <c r="T71" s="85">
        <f t="shared" si="7"/>
        <v>0</v>
      </c>
      <c r="U71" s="238"/>
      <c r="V71" s="238"/>
      <c r="W71" s="238"/>
      <c r="X71" s="257"/>
      <c r="Y71" s="258"/>
      <c r="Z71" s="79"/>
      <c r="AA71" s="257"/>
      <c r="AB71" s="257"/>
      <c r="AC71" s="257"/>
      <c r="AD71" s="257"/>
      <c r="AE71" s="257"/>
      <c r="AF71" s="85">
        <f t="shared" si="8"/>
        <v>0</v>
      </c>
      <c r="AG71" s="259"/>
      <c r="AH71" s="238"/>
      <c r="AI71" s="79"/>
      <c r="AJ71" s="80" t="str">
        <f>IF(ISBLANK(AI71), "", VLOOKUP(AI71, Z!$A$2:$C$4127, 3, FALSE))</f>
        <v/>
      </c>
      <c r="AK71" s="260"/>
      <c r="AL71" s="127">
        <f t="shared" si="9"/>
        <v>0</v>
      </c>
      <c r="AM71" s="271"/>
      <c r="AN71" s="292">
        <f t="shared" si="29"/>
        <v>0</v>
      </c>
      <c r="AO71" s="279">
        <f t="shared" si="11"/>
        <v>1</v>
      </c>
      <c r="AP71" s="279">
        <v>0.75</v>
      </c>
      <c r="AQ71" s="293" t="str">
        <f t="shared" si="30"/>
        <v>-</v>
      </c>
      <c r="AR71" s="293" t="str">
        <f t="shared" si="31"/>
        <v>-</v>
      </c>
      <c r="AS71" s="293" t="str" cm="1">
        <f t="array" ref="AS71">IFERROR(IFERROR((AT71*AU71)/(3600*1000)/AZ71, BY71) * SUMPRODUCT($BA71:$BE71^2.5, $BF71:$BJ71) / 1000, "-")</f>
        <v>-</v>
      </c>
      <c r="AT71" s="279" t="str">
        <f t="shared" si="32"/>
        <v>-</v>
      </c>
      <c r="AU71" s="279" t="str">
        <f t="shared" si="33"/>
        <v>-</v>
      </c>
      <c r="AV71" s="294" t="str">
        <f t="shared" si="16"/>
        <v>-</v>
      </c>
      <c r="AW71" s="294" t="str" cm="1">
        <f t="array" ref="AW71">IF(CH71&gt;0, INDEX($CV$58:$CV$60, CH71), "-")</f>
        <v>-</v>
      </c>
      <c r="AX71" s="294" t="str">
        <f t="shared" si="34"/>
        <v>-</v>
      </c>
      <c r="AY71" s="295" t="str">
        <f t="shared" si="35"/>
        <v>-</v>
      </c>
      <c r="AZ71" s="294">
        <f t="shared" si="36"/>
        <v>0</v>
      </c>
      <c r="BA71" s="296" t="str" cm="1">
        <f t="array" ref="BA71">IFERROR(INDEX($CV$63:$CZ$65, $CF71, BA$23), "-")</f>
        <v>-</v>
      </c>
      <c r="BB71" s="296" t="str" cm="1">
        <f t="array" ref="BB71">IFERROR(INDEX($CV$63:$CZ$65, $CF71, BB$23), "-")</f>
        <v>-</v>
      </c>
      <c r="BC71" s="296" t="str" cm="1">
        <f t="array" ref="BC71">IFERROR(INDEX($CV$63:$CZ$65, $CF71, BC$23), "-")</f>
        <v>-</v>
      </c>
      <c r="BD71" s="296" t="str" cm="1">
        <f t="array" ref="BD71">IFERROR(INDEX($CV$63:$CZ$65, $CF71, BD$23), "-")</f>
        <v>-</v>
      </c>
      <c r="BE71" s="296" t="str" cm="1">
        <f t="array" ref="BE71">IFERROR(INDEX($CV$63:$CZ$65, $CF71, BE$23), "-")</f>
        <v>-</v>
      </c>
      <c r="BF71" s="297" cm="1">
        <f t="array" ref="BF71">IF($CF71=3,
IFERROR(INDEX($CV$68:$CZ$79, $CE71, BF$23), "-"),
IF($CF71=2,
IF(BF$23=5, $Q71, IF(BF$23=4, $R71, 0)), IF(BF$23=5, $Q71, 0)
))</f>
        <v>0</v>
      </c>
      <c r="BG71" s="297" cm="1">
        <f t="array" ref="BG71">IF($CF71=3,
IFERROR(INDEX($CV$68:$CZ$79, $CE71, BG$23), "-"),
IF($CF71=2,
IF(BG$23=5, $Q71, IF(BG$23=4, $R71, 0)), IF(BG$23=5, $Q71, 0)
))</f>
        <v>0</v>
      </c>
      <c r="BH71" s="297" cm="1">
        <f t="array" ref="BH71">IF($CF71=3,
IFERROR(INDEX($CV$68:$CZ$79, $CE71, BH$23), "-"),
IF($CF71=2,
IF(BH$23=5, $Q71, IF(BH$23=4, $R71, 0)), IF(BH$23=5, $Q71, 0)
))</f>
        <v>0</v>
      </c>
      <c r="BI71" s="297" cm="1">
        <f t="array" ref="BI71">IF($CF71=3,
IFERROR(INDEX($CV$68:$CZ$79, $CE71, BI$23), "-"),
IF($CF71=2,
IF(BI$23=5, $Q71, IF(BI$23=4, $R71, 0)), IF(BI$23=5, $Q71, 0)
))</f>
        <v>0</v>
      </c>
      <c r="BJ71" s="297" cm="1">
        <f t="array" ref="BJ71">IF($CF71=3,
IFERROR(INDEX($CV$68:$CZ$79, $CE71, BJ$23), "-"),
IF($CF71=2,
IF(BJ$23=5, $Q71, IF(BJ$23=4, $R71, 0)), IF(BJ$23=5, $Q71, 0)
))</f>
        <v>0</v>
      </c>
      <c r="BK71" s="293" t="str" cm="1">
        <f t="array" ref="BK71">IFERROR(IF(OR($AN$20="EZ", ISNUMBER((BL71*BM71)/(3600*1000)/BN71)), (BL71*BM71)/(3600*1000)/BN71, BY71) * SUMPRODUCT($BO71:$BS71^2.5, $BT71:$BX71) / 1000, "-")</f>
        <v>-</v>
      </c>
      <c r="BL71" s="279" t="str">
        <f t="shared" si="37"/>
        <v>-</v>
      </c>
      <c r="BM71" s="279" t="str">
        <f t="shared" si="38"/>
        <v>-</v>
      </c>
      <c r="BN71" s="298">
        <f t="shared" si="39"/>
        <v>0</v>
      </c>
      <c r="BO71" s="296" t="str" cm="1">
        <f t="array" ref="BO71">IFERROR(INDEX($CV$63:$CZ$65, $CO71, BO$23), "-")</f>
        <v>-</v>
      </c>
      <c r="BP71" s="296" t="str" cm="1">
        <f t="array" ref="BP71">IFERROR(INDEX($CV$63:$CZ$65, $CO71, BP$23), "-")</f>
        <v>-</v>
      </c>
      <c r="BQ71" s="296" t="str" cm="1">
        <f t="array" ref="BQ71">IFERROR(INDEX($CV$63:$CZ$65, $CO71, BQ$23), "-")</f>
        <v>-</v>
      </c>
      <c r="BR71" s="296" t="str" cm="1">
        <f t="array" ref="BR71">IFERROR(INDEX($CV$63:$CZ$65, $CO71, BR$23), "-")</f>
        <v>-</v>
      </c>
      <c r="BS71" s="296" t="str" cm="1">
        <f t="array" ref="BS71">IFERROR(INDEX($CV$63:$CZ$65, $CO71, BS$23), "-")</f>
        <v>-</v>
      </c>
      <c r="BT71" s="297" cm="1">
        <f t="array" ref="BT71">IF($CO71=3,
IFERROR(INDEX($CV$68:$CZ$79, $CE71, BT$23), "-"),
IF($CO71=2,
IF(BT$23=5, $AC71, IF(BT$23=4, $AD71, 0)), IF(BT$23=5, $AC71, 0)
))</f>
        <v>0</v>
      </c>
      <c r="BU71" s="297" cm="1">
        <f t="array" ref="BU71">IF($CO71=3,
IFERROR(INDEX($CV$68:$CZ$79, $CE71, BU$23), "-"),
IF($CO71=2,
IF(BU$23=5, $AC71, IF(BU$23=4, $AD71, 0)), IF(BU$23=5, $AC71, 0)
))</f>
        <v>0</v>
      </c>
      <c r="BV71" s="297" cm="1">
        <f t="array" ref="BV71">IF($CO71=3,
IFERROR(INDEX($CV$68:$CZ$79, $CE71, BV$23), "-"),
IF($CO71=2,
IF(BV$23=5, $AC71, IF(BV$23=4, $AD71, 0)), IF(BV$23=5, $AC71, 0)
))</f>
        <v>0</v>
      </c>
      <c r="BW71" s="297" cm="1">
        <f t="array" ref="BW71">IF($CO71=3,
IFERROR(INDEX($CV$68:$CZ$79, $CE71, BW$23), "-"),
IF($CO71=2,
IF(BW$23=5, $AC71, IF(BW$23=4, $AD71, 0)), IF(BW$23=5, $AC71, 0)
))</f>
        <v>0</v>
      </c>
      <c r="BX71" s="297" cm="1">
        <f t="array" ref="BX71">IF($CO71=3,
IFERROR(INDEX($CV$68:$CZ$79, $CE71, BX$23), "-"),
IF($CO71=2,
IF(BX$23=5, $AC71, IF(BX$23=4, $AD71, 0)), IF(BX$23=5, $AC71, 0)
))</f>
        <v>0</v>
      </c>
      <c r="BY71" s="293" t="str">
        <f t="shared" si="40"/>
        <v>-</v>
      </c>
      <c r="BZ71" s="299">
        <f t="shared" si="22"/>
        <v>0</v>
      </c>
      <c r="CA71" s="294" t="str">
        <f t="shared" si="41"/>
        <v>-</v>
      </c>
      <c r="CB71" s="295" t="str">
        <f t="shared" si="23"/>
        <v>-</v>
      </c>
      <c r="CC71" s="295" t="str">
        <f t="shared" si="42"/>
        <v>-</v>
      </c>
      <c r="CD71" s="299">
        <f t="shared" si="24"/>
        <v>0</v>
      </c>
      <c r="CE71" s="300" t="str">
        <f t="shared" si="2"/>
        <v>-</v>
      </c>
      <c r="CF71" s="300" t="str">
        <f t="shared" si="3"/>
        <v>-</v>
      </c>
      <c r="CG71" s="300">
        <v>0</v>
      </c>
      <c r="CH71" s="300">
        <f t="shared" si="4"/>
        <v>0</v>
      </c>
      <c r="CI71" s="301">
        <f t="shared" si="5"/>
        <v>0</v>
      </c>
      <c r="CJ71" s="301">
        <f t="shared" si="25"/>
        <v>0</v>
      </c>
      <c r="CK71" s="302" t="str" cm="1">
        <f t="array" ref="CK71">IF($CJ71&gt;0, INDEX($CS$28:$DH$35, $CJ71, $CI71+CK$23), "-")</f>
        <v>-</v>
      </c>
      <c r="CL71" s="302" t="str" cm="1">
        <f t="array" ref="CL71">IF($CJ71&gt;0, INDEX($CS$28:$DH$35, $CJ71, $CI71+CL$23), "-")</f>
        <v>-</v>
      </c>
      <c r="CM71" s="302" t="str" cm="1">
        <f t="array" ref="CM71">IF($CJ71&gt;0, INDEX($CS$28:$DH$35, $CJ71, $CI71+CM$23), "-")</f>
        <v>-</v>
      </c>
      <c r="CN71" s="302" t="str" cm="1">
        <f t="array" ref="CN71">IF($CJ71&gt;0, INDEX($CS$28:$DH$35, $CJ71, $CI71+CN$23), "-")</f>
        <v>-</v>
      </c>
      <c r="CO71" s="300" t="str">
        <f t="shared" si="6"/>
        <v>-</v>
      </c>
      <c r="CP71" s="271"/>
      <c r="CQ71" s="308">
        <v>4</v>
      </c>
      <c r="CR71" s="273"/>
      <c r="CS71" s="320" t="s">
        <v>4568</v>
      </c>
      <c r="CT71" s="333"/>
      <c r="CU71" s="334"/>
      <c r="CV71" s="335">
        <v>3072.1600000000053</v>
      </c>
      <c r="CW71" s="335">
        <v>840.8399999999998</v>
      </c>
      <c r="CX71" s="335">
        <v>3071.5500000000052</v>
      </c>
      <c r="CY71" s="335">
        <v>61.579999999999984</v>
      </c>
      <c r="CZ71" s="335">
        <v>790.34999999999968</v>
      </c>
      <c r="DA71" s="273"/>
      <c r="DB71" s="273"/>
      <c r="DC71" s="273"/>
      <c r="DD71" s="273"/>
      <c r="DE71" s="273"/>
      <c r="DF71" s="273"/>
      <c r="DG71" s="273"/>
      <c r="DH71" s="273"/>
      <c r="DI71" s="273"/>
      <c r="DJ71" s="271"/>
      <c r="DK71" s="271"/>
    </row>
    <row r="72" spans="1:115" s="45" customFormat="1" ht="12.75" customHeight="1" x14ac:dyDescent="0.2">
      <c r="A72" s="13" cm="1">
        <f t="array" ref="A72">IFERROR(INDEX(Operation, IFERROR(MATCH($N72,#REF!, 0), IFERROR(MATCH($N72,#REF!, 0), MATCH($N72,#REF!, 0))), 4), 0)</f>
        <v>0</v>
      </c>
      <c r="B72" s="10">
        <v>49</v>
      </c>
      <c r="C72" s="238"/>
      <c r="D72" s="238"/>
      <c r="E72" s="79"/>
      <c r="F72" s="80" t="str">
        <f>IF(ISBLANK(E72), "", VLOOKUP(E72, Z!$A$2:$C$4127, 3, FALSE))</f>
        <v/>
      </c>
      <c r="G72" s="238"/>
      <c r="H72" s="81"/>
      <c r="I72" s="255" t="b">
        <v>0</v>
      </c>
      <c r="J72" s="256"/>
      <c r="K72" s="82"/>
      <c r="L72" s="82"/>
      <c r="M72" s="83"/>
      <c r="N72" s="79"/>
      <c r="O72" s="84"/>
      <c r="P72" s="84"/>
      <c r="Q72" s="257"/>
      <c r="R72" s="257"/>
      <c r="S72" s="257"/>
      <c r="T72" s="85">
        <f t="shared" si="7"/>
        <v>0</v>
      </c>
      <c r="U72" s="238"/>
      <c r="V72" s="238"/>
      <c r="W72" s="238"/>
      <c r="X72" s="257"/>
      <c r="Y72" s="258"/>
      <c r="Z72" s="79"/>
      <c r="AA72" s="257"/>
      <c r="AB72" s="257"/>
      <c r="AC72" s="257"/>
      <c r="AD72" s="257"/>
      <c r="AE72" s="257"/>
      <c r="AF72" s="85">
        <f t="shared" si="8"/>
        <v>0</v>
      </c>
      <c r="AG72" s="259"/>
      <c r="AH72" s="238"/>
      <c r="AI72" s="79"/>
      <c r="AJ72" s="80" t="str">
        <f>IF(ISBLANK(AI72), "", VLOOKUP(AI72, Z!$A$2:$C$4127, 3, FALSE))</f>
        <v/>
      </c>
      <c r="AK72" s="260"/>
      <c r="AL72" s="127">
        <f t="shared" si="9"/>
        <v>0</v>
      </c>
      <c r="AM72" s="271"/>
      <c r="AN72" s="292">
        <f t="shared" si="29"/>
        <v>0</v>
      </c>
      <c r="AO72" s="279">
        <f t="shared" si="11"/>
        <v>1</v>
      </c>
      <c r="AP72" s="279">
        <v>0.75</v>
      </c>
      <c r="AQ72" s="293" t="str">
        <f t="shared" si="30"/>
        <v>-</v>
      </c>
      <c r="AR72" s="293" t="str">
        <f t="shared" si="31"/>
        <v>-</v>
      </c>
      <c r="AS72" s="293" t="str" cm="1">
        <f t="array" ref="AS72">IFERROR(IFERROR((AT72*AU72)/(3600*1000)/AZ72, BY72) * SUMPRODUCT($BA72:$BE72^2.5, $BF72:$BJ72) / 1000, "-")</f>
        <v>-</v>
      </c>
      <c r="AT72" s="279" t="str">
        <f t="shared" si="32"/>
        <v>-</v>
      </c>
      <c r="AU72" s="279" t="str">
        <f t="shared" si="33"/>
        <v>-</v>
      </c>
      <c r="AV72" s="294" t="str">
        <f t="shared" si="16"/>
        <v>-</v>
      </c>
      <c r="AW72" s="294" t="str" cm="1">
        <f t="array" ref="AW72">IF(CH72&gt;0, INDEX($CV$58:$CV$60, CH72), "-")</f>
        <v>-</v>
      </c>
      <c r="AX72" s="294" t="str">
        <f t="shared" si="34"/>
        <v>-</v>
      </c>
      <c r="AY72" s="295" t="str">
        <f t="shared" si="35"/>
        <v>-</v>
      </c>
      <c r="AZ72" s="294">
        <f t="shared" si="36"/>
        <v>0</v>
      </c>
      <c r="BA72" s="296" t="str" cm="1">
        <f t="array" ref="BA72">IFERROR(INDEX($CV$63:$CZ$65, $CF72, BA$23), "-")</f>
        <v>-</v>
      </c>
      <c r="BB72" s="296" t="str" cm="1">
        <f t="array" ref="BB72">IFERROR(INDEX($CV$63:$CZ$65, $CF72, BB$23), "-")</f>
        <v>-</v>
      </c>
      <c r="BC72" s="296" t="str" cm="1">
        <f t="array" ref="BC72">IFERROR(INDEX($CV$63:$CZ$65, $CF72, BC$23), "-")</f>
        <v>-</v>
      </c>
      <c r="BD72" s="296" t="str" cm="1">
        <f t="array" ref="BD72">IFERROR(INDEX($CV$63:$CZ$65, $CF72, BD$23), "-")</f>
        <v>-</v>
      </c>
      <c r="BE72" s="296" t="str" cm="1">
        <f t="array" ref="BE72">IFERROR(INDEX($CV$63:$CZ$65, $CF72, BE$23), "-")</f>
        <v>-</v>
      </c>
      <c r="BF72" s="297" cm="1">
        <f t="array" ref="BF72">IF($CF72=3,
IFERROR(INDEX($CV$68:$CZ$79, $CE72, BF$23), "-"),
IF($CF72=2,
IF(BF$23=5, $Q72, IF(BF$23=4, $R72, 0)), IF(BF$23=5, $Q72, 0)
))</f>
        <v>0</v>
      </c>
      <c r="BG72" s="297" cm="1">
        <f t="array" ref="BG72">IF($CF72=3,
IFERROR(INDEX($CV$68:$CZ$79, $CE72, BG$23), "-"),
IF($CF72=2,
IF(BG$23=5, $Q72, IF(BG$23=4, $R72, 0)), IF(BG$23=5, $Q72, 0)
))</f>
        <v>0</v>
      </c>
      <c r="BH72" s="297" cm="1">
        <f t="array" ref="BH72">IF($CF72=3,
IFERROR(INDEX($CV$68:$CZ$79, $CE72, BH$23), "-"),
IF($CF72=2,
IF(BH$23=5, $Q72, IF(BH$23=4, $R72, 0)), IF(BH$23=5, $Q72, 0)
))</f>
        <v>0</v>
      </c>
      <c r="BI72" s="297" cm="1">
        <f t="array" ref="BI72">IF($CF72=3,
IFERROR(INDEX($CV$68:$CZ$79, $CE72, BI$23), "-"),
IF($CF72=2,
IF(BI$23=5, $Q72, IF(BI$23=4, $R72, 0)), IF(BI$23=5, $Q72, 0)
))</f>
        <v>0</v>
      </c>
      <c r="BJ72" s="297" cm="1">
        <f t="array" ref="BJ72">IF($CF72=3,
IFERROR(INDEX($CV$68:$CZ$79, $CE72, BJ$23), "-"),
IF($CF72=2,
IF(BJ$23=5, $Q72, IF(BJ$23=4, $R72, 0)), IF(BJ$23=5, $Q72, 0)
))</f>
        <v>0</v>
      </c>
      <c r="BK72" s="293" t="str" cm="1">
        <f t="array" ref="BK72">IFERROR(IF(OR($AN$20="EZ", ISNUMBER((BL72*BM72)/(3600*1000)/BN72)), (BL72*BM72)/(3600*1000)/BN72, BY72) * SUMPRODUCT($BO72:$BS72^2.5, $BT72:$BX72) / 1000, "-")</f>
        <v>-</v>
      </c>
      <c r="BL72" s="279" t="str">
        <f t="shared" si="37"/>
        <v>-</v>
      </c>
      <c r="BM72" s="279" t="str">
        <f t="shared" si="38"/>
        <v>-</v>
      </c>
      <c r="BN72" s="298">
        <f t="shared" si="39"/>
        <v>0</v>
      </c>
      <c r="BO72" s="296" t="str" cm="1">
        <f t="array" ref="BO72">IFERROR(INDEX($CV$63:$CZ$65, $CO72, BO$23), "-")</f>
        <v>-</v>
      </c>
      <c r="BP72" s="296" t="str" cm="1">
        <f t="array" ref="BP72">IFERROR(INDEX($CV$63:$CZ$65, $CO72, BP$23), "-")</f>
        <v>-</v>
      </c>
      <c r="BQ72" s="296" t="str" cm="1">
        <f t="array" ref="BQ72">IFERROR(INDEX($CV$63:$CZ$65, $CO72, BQ$23), "-")</f>
        <v>-</v>
      </c>
      <c r="BR72" s="296" t="str" cm="1">
        <f t="array" ref="BR72">IFERROR(INDEX($CV$63:$CZ$65, $CO72, BR$23), "-")</f>
        <v>-</v>
      </c>
      <c r="BS72" s="296" t="str" cm="1">
        <f t="array" ref="BS72">IFERROR(INDEX($CV$63:$CZ$65, $CO72, BS$23), "-")</f>
        <v>-</v>
      </c>
      <c r="BT72" s="297" cm="1">
        <f t="array" ref="BT72">IF($CO72=3,
IFERROR(INDEX($CV$68:$CZ$79, $CE72, BT$23), "-"),
IF($CO72=2,
IF(BT$23=5, $AC72, IF(BT$23=4, $AD72, 0)), IF(BT$23=5, $AC72, 0)
))</f>
        <v>0</v>
      </c>
      <c r="BU72" s="297" cm="1">
        <f t="array" ref="BU72">IF($CO72=3,
IFERROR(INDEX($CV$68:$CZ$79, $CE72, BU$23), "-"),
IF($CO72=2,
IF(BU$23=5, $AC72, IF(BU$23=4, $AD72, 0)), IF(BU$23=5, $AC72, 0)
))</f>
        <v>0</v>
      </c>
      <c r="BV72" s="297" cm="1">
        <f t="array" ref="BV72">IF($CO72=3,
IFERROR(INDEX($CV$68:$CZ$79, $CE72, BV$23), "-"),
IF($CO72=2,
IF(BV$23=5, $AC72, IF(BV$23=4, $AD72, 0)), IF(BV$23=5, $AC72, 0)
))</f>
        <v>0</v>
      </c>
      <c r="BW72" s="297" cm="1">
        <f t="array" ref="BW72">IF($CO72=3,
IFERROR(INDEX($CV$68:$CZ$79, $CE72, BW$23), "-"),
IF($CO72=2,
IF(BW$23=5, $AC72, IF(BW$23=4, $AD72, 0)), IF(BW$23=5, $AC72, 0)
))</f>
        <v>0</v>
      </c>
      <c r="BX72" s="297" cm="1">
        <f t="array" ref="BX72">IF($CO72=3,
IFERROR(INDEX($CV$68:$CZ$79, $CE72, BX$23), "-"),
IF($CO72=2,
IF(BX$23=5, $AC72, IF(BX$23=4, $AD72, 0)), IF(BX$23=5, $AC72, 0)
))</f>
        <v>0</v>
      </c>
      <c r="BY72" s="293" t="str">
        <f t="shared" si="40"/>
        <v>-</v>
      </c>
      <c r="BZ72" s="299">
        <f t="shared" si="22"/>
        <v>0</v>
      </c>
      <c r="CA72" s="294" t="str">
        <f t="shared" si="41"/>
        <v>-</v>
      </c>
      <c r="CB72" s="295" t="str">
        <f t="shared" si="23"/>
        <v>-</v>
      </c>
      <c r="CC72" s="295" t="str">
        <f t="shared" si="42"/>
        <v>-</v>
      </c>
      <c r="CD72" s="299">
        <f t="shared" si="24"/>
        <v>0</v>
      </c>
      <c r="CE72" s="300" t="str">
        <f t="shared" si="2"/>
        <v>-</v>
      </c>
      <c r="CF72" s="300" t="str">
        <f t="shared" si="3"/>
        <v>-</v>
      </c>
      <c r="CG72" s="300">
        <v>0</v>
      </c>
      <c r="CH72" s="300">
        <f t="shared" si="4"/>
        <v>0</v>
      </c>
      <c r="CI72" s="301">
        <f t="shared" si="5"/>
        <v>0</v>
      </c>
      <c r="CJ72" s="301">
        <f t="shared" si="25"/>
        <v>0</v>
      </c>
      <c r="CK72" s="302" t="str" cm="1">
        <f t="array" ref="CK72">IF($CJ72&gt;0, INDEX($CS$28:$DH$35, $CJ72, $CI72+CK$23), "-")</f>
        <v>-</v>
      </c>
      <c r="CL72" s="302" t="str" cm="1">
        <f t="array" ref="CL72">IF($CJ72&gt;0, INDEX($CS$28:$DH$35, $CJ72, $CI72+CL$23), "-")</f>
        <v>-</v>
      </c>
      <c r="CM72" s="302" t="str" cm="1">
        <f t="array" ref="CM72">IF($CJ72&gt;0, INDEX($CS$28:$DH$35, $CJ72, $CI72+CM$23), "-")</f>
        <v>-</v>
      </c>
      <c r="CN72" s="302" t="str" cm="1">
        <f t="array" ref="CN72">IF($CJ72&gt;0, INDEX($CS$28:$DH$35, $CJ72, $CI72+CN$23), "-")</f>
        <v>-</v>
      </c>
      <c r="CO72" s="300" t="str">
        <f t="shared" si="6"/>
        <v>-</v>
      </c>
      <c r="CP72" s="271"/>
      <c r="CQ72" s="308">
        <v>5</v>
      </c>
      <c r="CR72" s="273"/>
      <c r="CS72" s="320" t="s">
        <v>4569</v>
      </c>
      <c r="CT72" s="333"/>
      <c r="CU72" s="334"/>
      <c r="CV72" s="335">
        <v>3837.0400000000059</v>
      </c>
      <c r="CW72" s="335">
        <v>1389.6400000000017</v>
      </c>
      <c r="CX72" s="335">
        <v>1958.3500000000017</v>
      </c>
      <c r="CY72" s="335">
        <v>124.17999999999996</v>
      </c>
      <c r="CZ72" s="335">
        <v>477.34999999999985</v>
      </c>
      <c r="DA72" s="273"/>
      <c r="DB72" s="273"/>
      <c r="DC72" s="273"/>
      <c r="DD72" s="273"/>
      <c r="DE72" s="273"/>
      <c r="DF72" s="273"/>
      <c r="DG72" s="273"/>
      <c r="DH72" s="273"/>
      <c r="DI72" s="273"/>
      <c r="DJ72" s="271"/>
      <c r="DK72" s="271"/>
    </row>
    <row r="73" spans="1:115" s="45" customFormat="1" ht="12.75" customHeight="1" x14ac:dyDescent="0.2">
      <c r="A73" s="13" cm="1">
        <f t="array" ref="A73">IFERROR(INDEX(Operation, IFERROR(MATCH($N73,#REF!, 0), IFERROR(MATCH($N73,#REF!, 0), MATCH($N73,#REF!, 0))), 4), 0)</f>
        <v>0</v>
      </c>
      <c r="B73" s="10">
        <v>50</v>
      </c>
      <c r="C73" s="238"/>
      <c r="D73" s="238"/>
      <c r="E73" s="79"/>
      <c r="F73" s="80" t="str">
        <f>IF(ISBLANK(E73), "", VLOOKUP(E73, Z!$A$2:$C$4127, 3, FALSE))</f>
        <v/>
      </c>
      <c r="G73" s="238"/>
      <c r="H73" s="81"/>
      <c r="I73" s="255" t="b">
        <v>0</v>
      </c>
      <c r="J73" s="256"/>
      <c r="K73" s="82"/>
      <c r="L73" s="82"/>
      <c r="M73" s="83"/>
      <c r="N73" s="79"/>
      <c r="O73" s="84"/>
      <c r="P73" s="84"/>
      <c r="Q73" s="257"/>
      <c r="R73" s="257"/>
      <c r="S73" s="257"/>
      <c r="T73" s="85">
        <f t="shared" si="7"/>
        <v>0</v>
      </c>
      <c r="U73" s="238"/>
      <c r="V73" s="238"/>
      <c r="W73" s="238"/>
      <c r="X73" s="257"/>
      <c r="Y73" s="258"/>
      <c r="Z73" s="79"/>
      <c r="AA73" s="257"/>
      <c r="AB73" s="257"/>
      <c r="AC73" s="257"/>
      <c r="AD73" s="257"/>
      <c r="AE73" s="257"/>
      <c r="AF73" s="85">
        <f t="shared" si="8"/>
        <v>0</v>
      </c>
      <c r="AG73" s="259"/>
      <c r="AH73" s="238"/>
      <c r="AI73" s="79"/>
      <c r="AJ73" s="80" t="str">
        <f>IF(ISBLANK(AI73), "", VLOOKUP(AI73, Z!$A$2:$C$4127, 3, FALSE))</f>
        <v/>
      </c>
      <c r="AK73" s="260"/>
      <c r="AL73" s="127">
        <f t="shared" si="9"/>
        <v>0</v>
      </c>
      <c r="AM73" s="271"/>
      <c r="AN73" s="292">
        <f t="shared" si="29"/>
        <v>0</v>
      </c>
      <c r="AO73" s="279">
        <f t="shared" si="11"/>
        <v>1</v>
      </c>
      <c r="AP73" s="279">
        <v>0.75</v>
      </c>
      <c r="AQ73" s="293" t="str">
        <f t="shared" si="30"/>
        <v>-</v>
      </c>
      <c r="AR73" s="293" t="str">
        <f t="shared" si="31"/>
        <v>-</v>
      </c>
      <c r="AS73" s="293" t="str" cm="1">
        <f t="array" ref="AS73">IFERROR(IFERROR((AT73*AU73)/(3600*1000)/AZ73, BY73) * SUMPRODUCT($BA73:$BE73^2.5, $BF73:$BJ73) / 1000, "-")</f>
        <v>-</v>
      </c>
      <c r="AT73" s="279" t="str">
        <f t="shared" si="32"/>
        <v>-</v>
      </c>
      <c r="AU73" s="279" t="str">
        <f t="shared" si="33"/>
        <v>-</v>
      </c>
      <c r="AV73" s="294" t="str">
        <f t="shared" si="16"/>
        <v>-</v>
      </c>
      <c r="AW73" s="294" t="str" cm="1">
        <f t="array" ref="AW73">IF(CH73&gt;0, INDEX($CV$58:$CV$60, CH73), "-")</f>
        <v>-</v>
      </c>
      <c r="AX73" s="294" t="str">
        <f t="shared" si="34"/>
        <v>-</v>
      </c>
      <c r="AY73" s="295" t="str">
        <f t="shared" si="35"/>
        <v>-</v>
      </c>
      <c r="AZ73" s="294">
        <f t="shared" si="36"/>
        <v>0</v>
      </c>
      <c r="BA73" s="296" t="str" cm="1">
        <f t="array" ref="BA73">IFERROR(INDEX($CV$63:$CZ$65, $CF73, BA$23), "-")</f>
        <v>-</v>
      </c>
      <c r="BB73" s="296" t="str" cm="1">
        <f t="array" ref="BB73">IFERROR(INDEX($CV$63:$CZ$65, $CF73, BB$23), "-")</f>
        <v>-</v>
      </c>
      <c r="BC73" s="296" t="str" cm="1">
        <f t="array" ref="BC73">IFERROR(INDEX($CV$63:$CZ$65, $CF73, BC$23), "-")</f>
        <v>-</v>
      </c>
      <c r="BD73" s="296" t="str" cm="1">
        <f t="array" ref="BD73">IFERROR(INDEX($CV$63:$CZ$65, $CF73, BD$23), "-")</f>
        <v>-</v>
      </c>
      <c r="BE73" s="296" t="str" cm="1">
        <f t="array" ref="BE73">IFERROR(INDEX($CV$63:$CZ$65, $CF73, BE$23), "-")</f>
        <v>-</v>
      </c>
      <c r="BF73" s="297" cm="1">
        <f t="array" ref="BF73">IF($CF73=3,
IFERROR(INDEX($CV$68:$CZ$79, $CE73, BF$23), "-"),
IF($CF73=2,
IF(BF$23=5, $Q73, IF(BF$23=4, $R73, 0)), IF(BF$23=5, $Q73, 0)
))</f>
        <v>0</v>
      </c>
      <c r="BG73" s="297" cm="1">
        <f t="array" ref="BG73">IF($CF73=3,
IFERROR(INDEX($CV$68:$CZ$79, $CE73, BG$23), "-"),
IF($CF73=2,
IF(BG$23=5, $Q73, IF(BG$23=4, $R73, 0)), IF(BG$23=5, $Q73, 0)
))</f>
        <v>0</v>
      </c>
      <c r="BH73" s="297" cm="1">
        <f t="array" ref="BH73">IF($CF73=3,
IFERROR(INDEX($CV$68:$CZ$79, $CE73, BH$23), "-"),
IF($CF73=2,
IF(BH$23=5, $Q73, IF(BH$23=4, $R73, 0)), IF(BH$23=5, $Q73, 0)
))</f>
        <v>0</v>
      </c>
      <c r="BI73" s="297" cm="1">
        <f t="array" ref="BI73">IF($CF73=3,
IFERROR(INDEX($CV$68:$CZ$79, $CE73, BI$23), "-"),
IF($CF73=2,
IF(BI$23=5, $Q73, IF(BI$23=4, $R73, 0)), IF(BI$23=5, $Q73, 0)
))</f>
        <v>0</v>
      </c>
      <c r="BJ73" s="297" cm="1">
        <f t="array" ref="BJ73">IF($CF73=3,
IFERROR(INDEX($CV$68:$CZ$79, $CE73, BJ$23), "-"),
IF($CF73=2,
IF(BJ$23=5, $Q73, IF(BJ$23=4, $R73, 0)), IF(BJ$23=5, $Q73, 0)
))</f>
        <v>0</v>
      </c>
      <c r="BK73" s="293" t="str" cm="1">
        <f t="array" ref="BK73">IFERROR(IF(OR($AN$20="EZ", ISNUMBER((BL73*BM73)/(3600*1000)/BN73)), (BL73*BM73)/(3600*1000)/BN73, BY73) * SUMPRODUCT($BO73:$BS73^2.5, $BT73:$BX73) / 1000, "-")</f>
        <v>-</v>
      </c>
      <c r="BL73" s="279" t="str">
        <f t="shared" si="37"/>
        <v>-</v>
      </c>
      <c r="BM73" s="279" t="str">
        <f t="shared" si="38"/>
        <v>-</v>
      </c>
      <c r="BN73" s="298">
        <f t="shared" si="39"/>
        <v>0</v>
      </c>
      <c r="BO73" s="296" t="str" cm="1">
        <f t="array" ref="BO73">IFERROR(INDEX($CV$63:$CZ$65, $CO73, BO$23), "-")</f>
        <v>-</v>
      </c>
      <c r="BP73" s="296" t="str" cm="1">
        <f t="array" ref="BP73">IFERROR(INDEX($CV$63:$CZ$65, $CO73, BP$23), "-")</f>
        <v>-</v>
      </c>
      <c r="BQ73" s="296" t="str" cm="1">
        <f t="array" ref="BQ73">IFERROR(INDEX($CV$63:$CZ$65, $CO73, BQ$23), "-")</f>
        <v>-</v>
      </c>
      <c r="BR73" s="296" t="str" cm="1">
        <f t="array" ref="BR73">IFERROR(INDEX($CV$63:$CZ$65, $CO73, BR$23), "-")</f>
        <v>-</v>
      </c>
      <c r="BS73" s="296" t="str" cm="1">
        <f t="array" ref="BS73">IFERROR(INDEX($CV$63:$CZ$65, $CO73, BS$23), "-")</f>
        <v>-</v>
      </c>
      <c r="BT73" s="297" cm="1">
        <f t="array" ref="BT73">IF($CO73=3,
IFERROR(INDEX($CV$68:$CZ$79, $CE73, BT$23), "-"),
IF($CO73=2,
IF(BT$23=5, $AC73, IF(BT$23=4, $AD73, 0)), IF(BT$23=5, $AC73, 0)
))</f>
        <v>0</v>
      </c>
      <c r="BU73" s="297" cm="1">
        <f t="array" ref="BU73">IF($CO73=3,
IFERROR(INDEX($CV$68:$CZ$79, $CE73, BU$23), "-"),
IF($CO73=2,
IF(BU$23=5, $AC73, IF(BU$23=4, $AD73, 0)), IF(BU$23=5, $AC73, 0)
))</f>
        <v>0</v>
      </c>
      <c r="BV73" s="297" cm="1">
        <f t="array" ref="BV73">IF($CO73=3,
IFERROR(INDEX($CV$68:$CZ$79, $CE73, BV$23), "-"),
IF($CO73=2,
IF(BV$23=5, $AC73, IF(BV$23=4, $AD73, 0)), IF(BV$23=5, $AC73, 0)
))</f>
        <v>0</v>
      </c>
      <c r="BW73" s="297" cm="1">
        <f t="array" ref="BW73">IF($CO73=3,
IFERROR(INDEX($CV$68:$CZ$79, $CE73, BW$23), "-"),
IF($CO73=2,
IF(BW$23=5, $AC73, IF(BW$23=4, $AD73, 0)), IF(BW$23=5, $AC73, 0)
))</f>
        <v>0</v>
      </c>
      <c r="BX73" s="297" cm="1">
        <f t="array" ref="BX73">IF($CO73=3,
IFERROR(INDEX($CV$68:$CZ$79, $CE73, BX$23), "-"),
IF($CO73=2,
IF(BX$23=5, $AC73, IF(BX$23=4, $AD73, 0)), IF(BX$23=5, $AC73, 0)
))</f>
        <v>0</v>
      </c>
      <c r="BY73" s="293" t="str">
        <f t="shared" si="40"/>
        <v>-</v>
      </c>
      <c r="BZ73" s="299">
        <f t="shared" si="22"/>
        <v>0</v>
      </c>
      <c r="CA73" s="294" t="str">
        <f t="shared" si="41"/>
        <v>-</v>
      </c>
      <c r="CB73" s="295" t="str">
        <f t="shared" si="23"/>
        <v>-</v>
      </c>
      <c r="CC73" s="295" t="str">
        <f t="shared" si="42"/>
        <v>-</v>
      </c>
      <c r="CD73" s="299">
        <f t="shared" si="24"/>
        <v>0</v>
      </c>
      <c r="CE73" s="300" t="str">
        <f t="shared" si="2"/>
        <v>-</v>
      </c>
      <c r="CF73" s="300" t="str">
        <f t="shared" si="3"/>
        <v>-</v>
      </c>
      <c r="CG73" s="300">
        <v>0</v>
      </c>
      <c r="CH73" s="300">
        <f t="shared" si="4"/>
        <v>0</v>
      </c>
      <c r="CI73" s="301">
        <f t="shared" si="5"/>
        <v>0</v>
      </c>
      <c r="CJ73" s="301">
        <f t="shared" si="25"/>
        <v>0</v>
      </c>
      <c r="CK73" s="302" t="str" cm="1">
        <f t="array" ref="CK73">IF($CJ73&gt;0, INDEX($CS$28:$DH$35, $CJ73, $CI73+CK$23), "-")</f>
        <v>-</v>
      </c>
      <c r="CL73" s="302" t="str" cm="1">
        <f t="array" ref="CL73">IF($CJ73&gt;0, INDEX($CS$28:$DH$35, $CJ73, $CI73+CL$23), "-")</f>
        <v>-</v>
      </c>
      <c r="CM73" s="302" t="str" cm="1">
        <f t="array" ref="CM73">IF($CJ73&gt;0, INDEX($CS$28:$DH$35, $CJ73, $CI73+CM$23), "-")</f>
        <v>-</v>
      </c>
      <c r="CN73" s="302" t="str" cm="1">
        <f t="array" ref="CN73">IF($CJ73&gt;0, INDEX($CS$28:$DH$35, $CJ73, $CI73+CN$23), "-")</f>
        <v>-</v>
      </c>
      <c r="CO73" s="300" t="str">
        <f t="shared" si="6"/>
        <v>-</v>
      </c>
      <c r="CP73" s="271"/>
      <c r="CQ73" s="308">
        <v>6</v>
      </c>
      <c r="CR73" s="273"/>
      <c r="CS73" s="320" t="s">
        <v>4570</v>
      </c>
      <c r="CT73" s="333"/>
      <c r="CU73" s="334"/>
      <c r="CV73" s="335">
        <v>3296.6000000000045</v>
      </c>
      <c r="CW73" s="335">
        <v>897.19999999999982</v>
      </c>
      <c r="CX73" s="335">
        <v>2511.3500000000035</v>
      </c>
      <c r="CY73" s="335">
        <v>78.299999999999983</v>
      </c>
      <c r="CZ73" s="335">
        <v>978.15000000000089</v>
      </c>
      <c r="DA73" s="273"/>
      <c r="DB73" s="273"/>
      <c r="DC73" s="273"/>
      <c r="DD73" s="273"/>
      <c r="DE73" s="273"/>
      <c r="DF73" s="273"/>
      <c r="DG73" s="273"/>
      <c r="DH73" s="273"/>
      <c r="DI73" s="273"/>
      <c r="DJ73" s="271"/>
      <c r="DK73" s="271"/>
    </row>
    <row r="74" spans="1:115" s="45" customFormat="1" ht="12.75" customHeight="1" x14ac:dyDescent="0.2">
      <c r="A74" s="13" cm="1">
        <f t="array" ref="A74">IFERROR(INDEX(Operation, IFERROR(MATCH($N74,#REF!, 0), IFERROR(MATCH($N74,#REF!, 0), MATCH($N74,#REF!, 0))), 4), 0)</f>
        <v>0</v>
      </c>
      <c r="B74" s="10">
        <v>51</v>
      </c>
      <c r="C74" s="238"/>
      <c r="D74" s="238"/>
      <c r="E74" s="79"/>
      <c r="F74" s="80" t="str">
        <f>IF(ISBLANK(E74), "", VLOOKUP(E74, Z!$A$2:$C$4127, 3, FALSE))</f>
        <v/>
      </c>
      <c r="G74" s="238"/>
      <c r="H74" s="81"/>
      <c r="I74" s="255" t="b">
        <v>0</v>
      </c>
      <c r="J74" s="256"/>
      <c r="K74" s="82"/>
      <c r="L74" s="82"/>
      <c r="M74" s="83"/>
      <c r="N74" s="79"/>
      <c r="O74" s="84"/>
      <c r="P74" s="84"/>
      <c r="Q74" s="257"/>
      <c r="R74" s="257"/>
      <c r="S74" s="257"/>
      <c r="T74" s="85">
        <f t="shared" si="7"/>
        <v>0</v>
      </c>
      <c r="U74" s="238"/>
      <c r="V74" s="238"/>
      <c r="W74" s="238"/>
      <c r="X74" s="257"/>
      <c r="Y74" s="258"/>
      <c r="Z74" s="79"/>
      <c r="AA74" s="257"/>
      <c r="AB74" s="257"/>
      <c r="AC74" s="257"/>
      <c r="AD74" s="257"/>
      <c r="AE74" s="257"/>
      <c r="AF74" s="85">
        <f t="shared" si="8"/>
        <v>0</v>
      </c>
      <c r="AG74" s="259"/>
      <c r="AH74" s="238"/>
      <c r="AI74" s="79"/>
      <c r="AJ74" s="80" t="str">
        <f>IF(ISBLANK(AI74), "", VLOOKUP(AI74, Z!$A$2:$C$4127, 3, FALSE))</f>
        <v/>
      </c>
      <c r="AK74" s="260"/>
      <c r="AL74" s="127">
        <f t="shared" si="9"/>
        <v>0</v>
      </c>
      <c r="AM74" s="271"/>
      <c r="AN74" s="292">
        <f t="shared" si="29"/>
        <v>0</v>
      </c>
      <c r="AO74" s="279">
        <f t="shared" si="11"/>
        <v>1</v>
      </c>
      <c r="AP74" s="279">
        <v>0.75</v>
      </c>
      <c r="AQ74" s="293" t="str">
        <f t="shared" si="30"/>
        <v>-</v>
      </c>
      <c r="AR74" s="293" t="str">
        <f t="shared" si="31"/>
        <v>-</v>
      </c>
      <c r="AS74" s="293" t="str" cm="1">
        <f t="array" ref="AS74">IFERROR(IFERROR((AT74*AU74)/(3600*1000)/AZ74, BY74) * SUMPRODUCT($BA74:$BE74^2.5, $BF74:$BJ74) / 1000, "-")</f>
        <v>-</v>
      </c>
      <c r="AT74" s="279" t="str">
        <f t="shared" si="32"/>
        <v>-</v>
      </c>
      <c r="AU74" s="279" t="str">
        <f t="shared" si="33"/>
        <v>-</v>
      </c>
      <c r="AV74" s="294" t="str">
        <f t="shared" si="16"/>
        <v>-</v>
      </c>
      <c r="AW74" s="294" t="str" cm="1">
        <f t="array" ref="AW74">IF(CH74&gt;0, INDEX($CV$58:$CV$60, CH74), "-")</f>
        <v>-</v>
      </c>
      <c r="AX74" s="294" t="str">
        <f t="shared" si="34"/>
        <v>-</v>
      </c>
      <c r="AY74" s="295" t="str">
        <f t="shared" si="35"/>
        <v>-</v>
      </c>
      <c r="AZ74" s="294">
        <f t="shared" si="36"/>
        <v>0</v>
      </c>
      <c r="BA74" s="296" t="str" cm="1">
        <f t="array" ref="BA74">IFERROR(INDEX($CV$63:$CZ$65, $CF74, BA$23), "-")</f>
        <v>-</v>
      </c>
      <c r="BB74" s="296" t="str" cm="1">
        <f t="array" ref="BB74">IFERROR(INDEX($CV$63:$CZ$65, $CF74, BB$23), "-")</f>
        <v>-</v>
      </c>
      <c r="BC74" s="296" t="str" cm="1">
        <f t="array" ref="BC74">IFERROR(INDEX($CV$63:$CZ$65, $CF74, BC$23), "-")</f>
        <v>-</v>
      </c>
      <c r="BD74" s="296" t="str" cm="1">
        <f t="array" ref="BD74">IFERROR(INDEX($CV$63:$CZ$65, $CF74, BD$23), "-")</f>
        <v>-</v>
      </c>
      <c r="BE74" s="296" t="str" cm="1">
        <f t="array" ref="BE74">IFERROR(INDEX($CV$63:$CZ$65, $CF74, BE$23), "-")</f>
        <v>-</v>
      </c>
      <c r="BF74" s="297" cm="1">
        <f t="array" ref="BF74">IF($CF74=3,
IFERROR(INDEX($CV$68:$CZ$79, $CE74, BF$23), "-"),
IF($CF74=2,
IF(BF$23=5, $Q74, IF(BF$23=4, $R74, 0)), IF(BF$23=5, $Q74, 0)
))</f>
        <v>0</v>
      </c>
      <c r="BG74" s="297" cm="1">
        <f t="array" ref="BG74">IF($CF74=3,
IFERROR(INDEX($CV$68:$CZ$79, $CE74, BG$23), "-"),
IF($CF74=2,
IF(BG$23=5, $Q74, IF(BG$23=4, $R74, 0)), IF(BG$23=5, $Q74, 0)
))</f>
        <v>0</v>
      </c>
      <c r="BH74" s="297" cm="1">
        <f t="array" ref="BH74">IF($CF74=3,
IFERROR(INDEX($CV$68:$CZ$79, $CE74, BH$23), "-"),
IF($CF74=2,
IF(BH$23=5, $Q74, IF(BH$23=4, $R74, 0)), IF(BH$23=5, $Q74, 0)
))</f>
        <v>0</v>
      </c>
      <c r="BI74" s="297" cm="1">
        <f t="array" ref="BI74">IF($CF74=3,
IFERROR(INDEX($CV$68:$CZ$79, $CE74, BI$23), "-"),
IF($CF74=2,
IF(BI$23=5, $Q74, IF(BI$23=4, $R74, 0)), IF(BI$23=5, $Q74, 0)
))</f>
        <v>0</v>
      </c>
      <c r="BJ74" s="297" cm="1">
        <f t="array" ref="BJ74">IF($CF74=3,
IFERROR(INDEX($CV$68:$CZ$79, $CE74, BJ$23), "-"),
IF($CF74=2,
IF(BJ$23=5, $Q74, IF(BJ$23=4, $R74, 0)), IF(BJ$23=5, $Q74, 0)
))</f>
        <v>0</v>
      </c>
      <c r="BK74" s="293" t="str" cm="1">
        <f t="array" ref="BK74">IFERROR(IF(OR($AN$20="EZ", ISNUMBER((BL74*BM74)/(3600*1000)/BN74)), (BL74*BM74)/(3600*1000)/BN74, BY74) * SUMPRODUCT($BO74:$BS74^2.5, $BT74:$BX74) / 1000, "-")</f>
        <v>-</v>
      </c>
      <c r="BL74" s="279" t="str">
        <f t="shared" si="37"/>
        <v>-</v>
      </c>
      <c r="BM74" s="279" t="str">
        <f t="shared" si="38"/>
        <v>-</v>
      </c>
      <c r="BN74" s="298">
        <f t="shared" si="39"/>
        <v>0</v>
      </c>
      <c r="BO74" s="296" t="str" cm="1">
        <f t="array" ref="BO74">IFERROR(INDEX($CV$63:$CZ$65, $CO74, BO$23), "-")</f>
        <v>-</v>
      </c>
      <c r="BP74" s="296" t="str" cm="1">
        <f t="array" ref="BP74">IFERROR(INDEX($CV$63:$CZ$65, $CO74, BP$23), "-")</f>
        <v>-</v>
      </c>
      <c r="BQ74" s="296" t="str" cm="1">
        <f t="array" ref="BQ74">IFERROR(INDEX($CV$63:$CZ$65, $CO74, BQ$23), "-")</f>
        <v>-</v>
      </c>
      <c r="BR74" s="296" t="str" cm="1">
        <f t="array" ref="BR74">IFERROR(INDEX($CV$63:$CZ$65, $CO74, BR$23), "-")</f>
        <v>-</v>
      </c>
      <c r="BS74" s="296" t="str" cm="1">
        <f t="array" ref="BS74">IFERROR(INDEX($CV$63:$CZ$65, $CO74, BS$23), "-")</f>
        <v>-</v>
      </c>
      <c r="BT74" s="297" cm="1">
        <f t="array" ref="BT74">IF($CO74=3,
IFERROR(INDEX($CV$68:$CZ$79, $CE74, BT$23), "-"),
IF($CO74=2,
IF(BT$23=5, $AC74, IF(BT$23=4, $AD74, 0)), IF(BT$23=5, $AC74, 0)
))</f>
        <v>0</v>
      </c>
      <c r="BU74" s="297" cm="1">
        <f t="array" ref="BU74">IF($CO74=3,
IFERROR(INDEX($CV$68:$CZ$79, $CE74, BU$23), "-"),
IF($CO74=2,
IF(BU$23=5, $AC74, IF(BU$23=4, $AD74, 0)), IF(BU$23=5, $AC74, 0)
))</f>
        <v>0</v>
      </c>
      <c r="BV74" s="297" cm="1">
        <f t="array" ref="BV74">IF($CO74=3,
IFERROR(INDEX($CV$68:$CZ$79, $CE74, BV$23), "-"),
IF($CO74=2,
IF(BV$23=5, $AC74, IF(BV$23=4, $AD74, 0)), IF(BV$23=5, $AC74, 0)
))</f>
        <v>0</v>
      </c>
      <c r="BW74" s="297" cm="1">
        <f t="array" ref="BW74">IF($CO74=3,
IFERROR(INDEX($CV$68:$CZ$79, $CE74, BW$23), "-"),
IF($CO74=2,
IF(BW$23=5, $AC74, IF(BW$23=4, $AD74, 0)), IF(BW$23=5, $AC74, 0)
))</f>
        <v>0</v>
      </c>
      <c r="BX74" s="297" cm="1">
        <f t="array" ref="BX74">IF($CO74=3,
IFERROR(INDEX($CV$68:$CZ$79, $CE74, BX$23), "-"),
IF($CO74=2,
IF(BX$23=5, $AC74, IF(BX$23=4, $AD74, 0)), IF(BX$23=5, $AC74, 0)
))</f>
        <v>0</v>
      </c>
      <c r="BY74" s="293" t="str">
        <f t="shared" si="40"/>
        <v>-</v>
      </c>
      <c r="BZ74" s="299">
        <f t="shared" si="22"/>
        <v>0</v>
      </c>
      <c r="CA74" s="294" t="str">
        <f t="shared" si="41"/>
        <v>-</v>
      </c>
      <c r="CB74" s="295" t="str">
        <f t="shared" si="23"/>
        <v>-</v>
      </c>
      <c r="CC74" s="295" t="str">
        <f t="shared" si="42"/>
        <v>-</v>
      </c>
      <c r="CD74" s="299">
        <f t="shared" si="24"/>
        <v>0</v>
      </c>
      <c r="CE74" s="300" t="str">
        <f t="shared" si="2"/>
        <v>-</v>
      </c>
      <c r="CF74" s="300" t="str">
        <f t="shared" si="3"/>
        <v>-</v>
      </c>
      <c r="CG74" s="300">
        <v>0</v>
      </c>
      <c r="CH74" s="300">
        <f t="shared" si="4"/>
        <v>0</v>
      </c>
      <c r="CI74" s="301">
        <f t="shared" si="5"/>
        <v>0</v>
      </c>
      <c r="CJ74" s="301">
        <f t="shared" si="25"/>
        <v>0</v>
      </c>
      <c r="CK74" s="302" t="str" cm="1">
        <f t="array" ref="CK74">IF($CJ74&gt;0, INDEX($CS$28:$DH$35, $CJ74, $CI74+CK$23), "-")</f>
        <v>-</v>
      </c>
      <c r="CL74" s="302" t="str" cm="1">
        <f t="array" ref="CL74">IF($CJ74&gt;0, INDEX($CS$28:$DH$35, $CJ74, $CI74+CL$23), "-")</f>
        <v>-</v>
      </c>
      <c r="CM74" s="302" t="str" cm="1">
        <f t="array" ref="CM74">IF($CJ74&gt;0, INDEX($CS$28:$DH$35, $CJ74, $CI74+CM$23), "-")</f>
        <v>-</v>
      </c>
      <c r="CN74" s="302" t="str" cm="1">
        <f t="array" ref="CN74">IF($CJ74&gt;0, INDEX($CS$28:$DH$35, $CJ74, $CI74+CN$23), "-")</f>
        <v>-</v>
      </c>
      <c r="CO74" s="300" t="str">
        <f t="shared" si="6"/>
        <v>-</v>
      </c>
      <c r="CP74" s="271"/>
      <c r="CQ74" s="308">
        <v>7</v>
      </c>
      <c r="CR74" s="273"/>
      <c r="CS74" s="320" t="s">
        <v>4571</v>
      </c>
      <c r="CT74" s="333"/>
      <c r="CU74" s="334"/>
      <c r="CV74" s="335">
        <v>1749.9500000000025</v>
      </c>
      <c r="CW74" s="335">
        <v>972.55000000000086</v>
      </c>
      <c r="CX74" s="335">
        <v>1830.4000000000024</v>
      </c>
      <c r="CY74" s="335">
        <v>140.89999999999998</v>
      </c>
      <c r="CZ74" s="335">
        <v>3691.8000000000106</v>
      </c>
      <c r="DA74" s="273"/>
      <c r="DB74" s="273"/>
      <c r="DC74" s="273"/>
      <c r="DD74" s="273"/>
      <c r="DE74" s="273"/>
      <c r="DF74" s="273"/>
      <c r="DG74" s="273"/>
      <c r="DH74" s="273"/>
      <c r="DI74" s="273"/>
      <c r="DJ74" s="271"/>
      <c r="DK74" s="271"/>
    </row>
    <row r="75" spans="1:115" s="45" customFormat="1" ht="12.75" customHeight="1" x14ac:dyDescent="0.2">
      <c r="A75" s="13" cm="1">
        <f t="array" ref="A75">IFERROR(INDEX(Operation, IFERROR(MATCH($N75,#REF!, 0), IFERROR(MATCH($N75,#REF!, 0), MATCH($N75,#REF!, 0))), 4), 0)</f>
        <v>0</v>
      </c>
      <c r="B75" s="10">
        <v>52</v>
      </c>
      <c r="C75" s="238"/>
      <c r="D75" s="238"/>
      <c r="E75" s="79"/>
      <c r="F75" s="80" t="str">
        <f>IF(ISBLANK(E75), "", VLOOKUP(E75, Z!$A$2:$C$4127, 3, FALSE))</f>
        <v/>
      </c>
      <c r="G75" s="238"/>
      <c r="H75" s="81"/>
      <c r="I75" s="255" t="b">
        <v>0</v>
      </c>
      <c r="J75" s="256"/>
      <c r="K75" s="82"/>
      <c r="L75" s="82"/>
      <c r="M75" s="83"/>
      <c r="N75" s="79"/>
      <c r="O75" s="84"/>
      <c r="P75" s="84"/>
      <c r="Q75" s="257"/>
      <c r="R75" s="257"/>
      <c r="S75" s="257"/>
      <c r="T75" s="85">
        <f t="shared" si="7"/>
        <v>0</v>
      </c>
      <c r="U75" s="238"/>
      <c r="V75" s="238"/>
      <c r="W75" s="238"/>
      <c r="X75" s="257"/>
      <c r="Y75" s="258"/>
      <c r="Z75" s="79"/>
      <c r="AA75" s="257"/>
      <c r="AB75" s="257"/>
      <c r="AC75" s="257"/>
      <c r="AD75" s="257"/>
      <c r="AE75" s="257"/>
      <c r="AF75" s="85">
        <f t="shared" si="8"/>
        <v>0</v>
      </c>
      <c r="AG75" s="259"/>
      <c r="AH75" s="238"/>
      <c r="AI75" s="79"/>
      <c r="AJ75" s="80" t="str">
        <f>IF(ISBLANK(AI75), "", VLOOKUP(AI75, Z!$A$2:$C$4127, 3, FALSE))</f>
        <v/>
      </c>
      <c r="AK75" s="260"/>
      <c r="AL75" s="127">
        <f t="shared" si="9"/>
        <v>0</v>
      </c>
      <c r="AM75" s="271"/>
      <c r="AN75" s="292">
        <f t="shared" si="29"/>
        <v>0</v>
      </c>
      <c r="AO75" s="279">
        <f t="shared" si="11"/>
        <v>1</v>
      </c>
      <c r="AP75" s="279">
        <v>0.75</v>
      </c>
      <c r="AQ75" s="293" t="str">
        <f t="shared" si="30"/>
        <v>-</v>
      </c>
      <c r="AR75" s="293" t="str">
        <f t="shared" si="31"/>
        <v>-</v>
      </c>
      <c r="AS75" s="293" t="str" cm="1">
        <f t="array" ref="AS75">IFERROR(IFERROR((AT75*AU75)/(3600*1000)/AZ75, BY75) * SUMPRODUCT($BA75:$BE75^2.5, $BF75:$BJ75) / 1000, "-")</f>
        <v>-</v>
      </c>
      <c r="AT75" s="279" t="str">
        <f t="shared" si="32"/>
        <v>-</v>
      </c>
      <c r="AU75" s="279" t="str">
        <f t="shared" si="33"/>
        <v>-</v>
      </c>
      <c r="AV75" s="294" t="str">
        <f t="shared" si="16"/>
        <v>-</v>
      </c>
      <c r="AW75" s="294" t="str" cm="1">
        <f t="array" ref="AW75">IF(CH75&gt;0, INDEX($CV$58:$CV$60, CH75), "-")</f>
        <v>-</v>
      </c>
      <c r="AX75" s="294" t="str">
        <f t="shared" si="34"/>
        <v>-</v>
      </c>
      <c r="AY75" s="295" t="str">
        <f t="shared" si="35"/>
        <v>-</v>
      </c>
      <c r="AZ75" s="294">
        <f t="shared" si="36"/>
        <v>0</v>
      </c>
      <c r="BA75" s="296" t="str" cm="1">
        <f t="array" ref="BA75">IFERROR(INDEX($CV$63:$CZ$65, $CF75, BA$23), "-")</f>
        <v>-</v>
      </c>
      <c r="BB75" s="296" t="str" cm="1">
        <f t="array" ref="BB75">IFERROR(INDEX($CV$63:$CZ$65, $CF75, BB$23), "-")</f>
        <v>-</v>
      </c>
      <c r="BC75" s="296" t="str" cm="1">
        <f t="array" ref="BC75">IFERROR(INDEX($CV$63:$CZ$65, $CF75, BC$23), "-")</f>
        <v>-</v>
      </c>
      <c r="BD75" s="296" t="str" cm="1">
        <f t="array" ref="BD75">IFERROR(INDEX($CV$63:$CZ$65, $CF75, BD$23), "-")</f>
        <v>-</v>
      </c>
      <c r="BE75" s="296" t="str" cm="1">
        <f t="array" ref="BE75">IFERROR(INDEX($CV$63:$CZ$65, $CF75, BE$23), "-")</f>
        <v>-</v>
      </c>
      <c r="BF75" s="297" cm="1">
        <f t="array" ref="BF75">IF($CF75=3,
IFERROR(INDEX($CV$68:$CZ$79, $CE75, BF$23), "-"),
IF($CF75=2,
IF(BF$23=5, $Q75, IF(BF$23=4, $R75, 0)), IF(BF$23=5, $Q75, 0)
))</f>
        <v>0</v>
      </c>
      <c r="BG75" s="297" cm="1">
        <f t="array" ref="BG75">IF($CF75=3,
IFERROR(INDEX($CV$68:$CZ$79, $CE75, BG$23), "-"),
IF($CF75=2,
IF(BG$23=5, $Q75, IF(BG$23=4, $R75, 0)), IF(BG$23=5, $Q75, 0)
))</f>
        <v>0</v>
      </c>
      <c r="BH75" s="297" cm="1">
        <f t="array" ref="BH75">IF($CF75=3,
IFERROR(INDEX($CV$68:$CZ$79, $CE75, BH$23), "-"),
IF($CF75=2,
IF(BH$23=5, $Q75, IF(BH$23=4, $R75, 0)), IF(BH$23=5, $Q75, 0)
))</f>
        <v>0</v>
      </c>
      <c r="BI75" s="297" cm="1">
        <f t="array" ref="BI75">IF($CF75=3,
IFERROR(INDEX($CV$68:$CZ$79, $CE75, BI$23), "-"),
IF($CF75=2,
IF(BI$23=5, $Q75, IF(BI$23=4, $R75, 0)), IF(BI$23=5, $Q75, 0)
))</f>
        <v>0</v>
      </c>
      <c r="BJ75" s="297" cm="1">
        <f t="array" ref="BJ75">IF($CF75=3,
IFERROR(INDEX($CV$68:$CZ$79, $CE75, BJ$23), "-"),
IF($CF75=2,
IF(BJ$23=5, $Q75, IF(BJ$23=4, $R75, 0)), IF(BJ$23=5, $Q75, 0)
))</f>
        <v>0</v>
      </c>
      <c r="BK75" s="293" t="str" cm="1">
        <f t="array" ref="BK75">IFERROR(IF(OR($AN$20="EZ", ISNUMBER((BL75*BM75)/(3600*1000)/BN75)), (BL75*BM75)/(3600*1000)/BN75, BY75) * SUMPRODUCT($BO75:$BS75^2.5, $BT75:$BX75) / 1000, "-")</f>
        <v>-</v>
      </c>
      <c r="BL75" s="279" t="str">
        <f t="shared" si="37"/>
        <v>-</v>
      </c>
      <c r="BM75" s="279" t="str">
        <f t="shared" si="38"/>
        <v>-</v>
      </c>
      <c r="BN75" s="298">
        <f t="shared" si="39"/>
        <v>0</v>
      </c>
      <c r="BO75" s="296" t="str" cm="1">
        <f t="array" ref="BO75">IFERROR(INDEX($CV$63:$CZ$65, $CO75, BO$23), "-")</f>
        <v>-</v>
      </c>
      <c r="BP75" s="296" t="str" cm="1">
        <f t="array" ref="BP75">IFERROR(INDEX($CV$63:$CZ$65, $CO75, BP$23), "-")</f>
        <v>-</v>
      </c>
      <c r="BQ75" s="296" t="str" cm="1">
        <f t="array" ref="BQ75">IFERROR(INDEX($CV$63:$CZ$65, $CO75, BQ$23), "-")</f>
        <v>-</v>
      </c>
      <c r="BR75" s="296" t="str" cm="1">
        <f t="array" ref="BR75">IFERROR(INDEX($CV$63:$CZ$65, $CO75, BR$23), "-")</f>
        <v>-</v>
      </c>
      <c r="BS75" s="296" t="str" cm="1">
        <f t="array" ref="BS75">IFERROR(INDEX($CV$63:$CZ$65, $CO75, BS$23), "-")</f>
        <v>-</v>
      </c>
      <c r="BT75" s="297" cm="1">
        <f t="array" ref="BT75">IF($CO75=3,
IFERROR(INDEX($CV$68:$CZ$79, $CE75, BT$23), "-"),
IF($CO75=2,
IF(BT$23=5, $AC75, IF(BT$23=4, $AD75, 0)), IF(BT$23=5, $AC75, 0)
))</f>
        <v>0</v>
      </c>
      <c r="BU75" s="297" cm="1">
        <f t="array" ref="BU75">IF($CO75=3,
IFERROR(INDEX($CV$68:$CZ$79, $CE75, BU$23), "-"),
IF($CO75=2,
IF(BU$23=5, $AC75, IF(BU$23=4, $AD75, 0)), IF(BU$23=5, $AC75, 0)
))</f>
        <v>0</v>
      </c>
      <c r="BV75" s="297" cm="1">
        <f t="array" ref="BV75">IF($CO75=3,
IFERROR(INDEX($CV$68:$CZ$79, $CE75, BV$23), "-"),
IF($CO75=2,
IF(BV$23=5, $AC75, IF(BV$23=4, $AD75, 0)), IF(BV$23=5, $AC75, 0)
))</f>
        <v>0</v>
      </c>
      <c r="BW75" s="297" cm="1">
        <f t="array" ref="BW75">IF($CO75=3,
IFERROR(INDEX($CV$68:$CZ$79, $CE75, BW$23), "-"),
IF($CO75=2,
IF(BW$23=5, $AC75, IF(BW$23=4, $AD75, 0)), IF(BW$23=5, $AC75, 0)
))</f>
        <v>0</v>
      </c>
      <c r="BX75" s="297" cm="1">
        <f t="array" ref="BX75">IF($CO75=3,
IFERROR(INDEX($CV$68:$CZ$79, $CE75, BX$23), "-"),
IF($CO75=2,
IF(BX$23=5, $AC75, IF(BX$23=4, $AD75, 0)), IF(BX$23=5, $AC75, 0)
))</f>
        <v>0</v>
      </c>
      <c r="BY75" s="293" t="str">
        <f t="shared" si="40"/>
        <v>-</v>
      </c>
      <c r="BZ75" s="299">
        <f t="shared" si="22"/>
        <v>0</v>
      </c>
      <c r="CA75" s="294" t="str">
        <f t="shared" si="41"/>
        <v>-</v>
      </c>
      <c r="CB75" s="295" t="str">
        <f t="shared" si="23"/>
        <v>-</v>
      </c>
      <c r="CC75" s="295" t="str">
        <f t="shared" si="42"/>
        <v>-</v>
      </c>
      <c r="CD75" s="299">
        <f t="shared" si="24"/>
        <v>0</v>
      </c>
      <c r="CE75" s="300" t="str">
        <f t="shared" si="2"/>
        <v>-</v>
      </c>
      <c r="CF75" s="300" t="str">
        <f t="shared" si="3"/>
        <v>-</v>
      </c>
      <c r="CG75" s="300">
        <v>0</v>
      </c>
      <c r="CH75" s="300">
        <f t="shared" si="4"/>
        <v>0</v>
      </c>
      <c r="CI75" s="301">
        <f t="shared" si="5"/>
        <v>0</v>
      </c>
      <c r="CJ75" s="301">
        <f t="shared" si="25"/>
        <v>0</v>
      </c>
      <c r="CK75" s="302" t="str" cm="1">
        <f t="array" ref="CK75">IF($CJ75&gt;0, INDEX($CS$28:$DH$35, $CJ75, $CI75+CK$23), "-")</f>
        <v>-</v>
      </c>
      <c r="CL75" s="302" t="str" cm="1">
        <f t="array" ref="CL75">IF($CJ75&gt;0, INDEX($CS$28:$DH$35, $CJ75, $CI75+CL$23), "-")</f>
        <v>-</v>
      </c>
      <c r="CM75" s="302" t="str" cm="1">
        <f t="array" ref="CM75">IF($CJ75&gt;0, INDEX($CS$28:$DH$35, $CJ75, $CI75+CM$23), "-")</f>
        <v>-</v>
      </c>
      <c r="CN75" s="302" t="str" cm="1">
        <f t="array" ref="CN75">IF($CJ75&gt;0, INDEX($CS$28:$DH$35, $CJ75, $CI75+CN$23), "-")</f>
        <v>-</v>
      </c>
      <c r="CO75" s="300" t="str">
        <f t="shared" si="6"/>
        <v>-</v>
      </c>
      <c r="CP75" s="271"/>
      <c r="CQ75" s="308">
        <v>8</v>
      </c>
      <c r="CR75" s="273"/>
      <c r="CS75" s="320" t="s">
        <v>4579</v>
      </c>
      <c r="CT75" s="333"/>
      <c r="CU75" s="334"/>
      <c r="CV75" s="335">
        <v>2863.6800000000035</v>
      </c>
      <c r="CW75" s="335">
        <v>1124.7200000000009</v>
      </c>
      <c r="CX75" s="335">
        <v>2108.9500000000021</v>
      </c>
      <c r="CY75" s="335">
        <v>454.14000000000016</v>
      </c>
      <c r="CZ75" s="335">
        <v>561.15</v>
      </c>
      <c r="DA75" s="273"/>
      <c r="DB75" s="273"/>
      <c r="DC75" s="273"/>
      <c r="DD75" s="273"/>
      <c r="DE75" s="273"/>
      <c r="DF75" s="273"/>
      <c r="DG75" s="273"/>
      <c r="DH75" s="273"/>
      <c r="DI75" s="273"/>
      <c r="DJ75" s="271"/>
      <c r="DK75" s="271"/>
    </row>
    <row r="76" spans="1:115" s="45" customFormat="1" ht="12.75" customHeight="1" x14ac:dyDescent="0.2">
      <c r="A76" s="13" cm="1">
        <f t="array" ref="A76">IFERROR(INDEX(Operation, IFERROR(MATCH($N76,#REF!, 0), IFERROR(MATCH($N76,#REF!, 0), MATCH($N76,#REF!, 0))), 4), 0)</f>
        <v>0</v>
      </c>
      <c r="B76" s="10">
        <v>53</v>
      </c>
      <c r="C76" s="238"/>
      <c r="D76" s="238"/>
      <c r="E76" s="79"/>
      <c r="F76" s="80" t="str">
        <f>IF(ISBLANK(E76), "", VLOOKUP(E76, Z!$A$2:$C$4127, 3, FALSE))</f>
        <v/>
      </c>
      <c r="G76" s="238"/>
      <c r="H76" s="81"/>
      <c r="I76" s="255" t="b">
        <v>0</v>
      </c>
      <c r="J76" s="256"/>
      <c r="K76" s="82"/>
      <c r="L76" s="82"/>
      <c r="M76" s="83"/>
      <c r="N76" s="79"/>
      <c r="O76" s="84"/>
      <c r="P76" s="84"/>
      <c r="Q76" s="257"/>
      <c r="R76" s="257"/>
      <c r="S76" s="257"/>
      <c r="T76" s="85">
        <f t="shared" si="7"/>
        <v>0</v>
      </c>
      <c r="U76" s="238"/>
      <c r="V76" s="238"/>
      <c r="W76" s="238"/>
      <c r="X76" s="257"/>
      <c r="Y76" s="258"/>
      <c r="Z76" s="79"/>
      <c r="AA76" s="257"/>
      <c r="AB76" s="257"/>
      <c r="AC76" s="257"/>
      <c r="AD76" s="257"/>
      <c r="AE76" s="257"/>
      <c r="AF76" s="85">
        <f t="shared" si="8"/>
        <v>0</v>
      </c>
      <c r="AG76" s="259"/>
      <c r="AH76" s="238"/>
      <c r="AI76" s="79"/>
      <c r="AJ76" s="80" t="str">
        <f>IF(ISBLANK(AI76), "", VLOOKUP(AI76, Z!$A$2:$C$4127, 3, FALSE))</f>
        <v/>
      </c>
      <c r="AK76" s="260"/>
      <c r="AL76" s="127">
        <f t="shared" si="9"/>
        <v>0</v>
      </c>
      <c r="AM76" s="271"/>
      <c r="AN76" s="292">
        <f t="shared" si="29"/>
        <v>0</v>
      </c>
      <c r="AO76" s="279">
        <f t="shared" si="11"/>
        <v>1</v>
      </c>
      <c r="AP76" s="279">
        <v>0.75</v>
      </c>
      <c r="AQ76" s="293" t="str">
        <f t="shared" si="30"/>
        <v>-</v>
      </c>
      <c r="AR76" s="293" t="str">
        <f t="shared" si="31"/>
        <v>-</v>
      </c>
      <c r="AS76" s="293" t="str" cm="1">
        <f t="array" ref="AS76">IFERROR(IFERROR((AT76*AU76)/(3600*1000)/AZ76, BY76) * SUMPRODUCT($BA76:$BE76^2.5, $BF76:$BJ76) / 1000, "-")</f>
        <v>-</v>
      </c>
      <c r="AT76" s="279" t="str">
        <f t="shared" si="32"/>
        <v>-</v>
      </c>
      <c r="AU76" s="279" t="str">
        <f t="shared" si="33"/>
        <v>-</v>
      </c>
      <c r="AV76" s="294" t="str">
        <f t="shared" si="16"/>
        <v>-</v>
      </c>
      <c r="AW76" s="294" t="str" cm="1">
        <f t="array" ref="AW76">IF(CH76&gt;0, INDEX($CV$58:$CV$60, CH76), "-")</f>
        <v>-</v>
      </c>
      <c r="AX76" s="294" t="str">
        <f t="shared" si="34"/>
        <v>-</v>
      </c>
      <c r="AY76" s="295" t="str">
        <f t="shared" si="35"/>
        <v>-</v>
      </c>
      <c r="AZ76" s="294">
        <f t="shared" si="36"/>
        <v>0</v>
      </c>
      <c r="BA76" s="296" t="str" cm="1">
        <f t="array" ref="BA76">IFERROR(INDEX($CV$63:$CZ$65, $CF76, BA$23), "-")</f>
        <v>-</v>
      </c>
      <c r="BB76" s="296" t="str" cm="1">
        <f t="array" ref="BB76">IFERROR(INDEX($CV$63:$CZ$65, $CF76, BB$23), "-")</f>
        <v>-</v>
      </c>
      <c r="BC76" s="296" t="str" cm="1">
        <f t="array" ref="BC76">IFERROR(INDEX($CV$63:$CZ$65, $CF76, BC$23), "-")</f>
        <v>-</v>
      </c>
      <c r="BD76" s="296" t="str" cm="1">
        <f t="array" ref="BD76">IFERROR(INDEX($CV$63:$CZ$65, $CF76, BD$23), "-")</f>
        <v>-</v>
      </c>
      <c r="BE76" s="296" t="str" cm="1">
        <f t="array" ref="BE76">IFERROR(INDEX($CV$63:$CZ$65, $CF76, BE$23), "-")</f>
        <v>-</v>
      </c>
      <c r="BF76" s="297" cm="1">
        <f t="array" ref="BF76">IF($CF76=3,
IFERROR(INDEX($CV$68:$CZ$79, $CE76, BF$23), "-"),
IF($CF76=2,
IF(BF$23=5, $Q76, IF(BF$23=4, $R76, 0)), IF(BF$23=5, $Q76, 0)
))</f>
        <v>0</v>
      </c>
      <c r="BG76" s="297" cm="1">
        <f t="array" ref="BG76">IF($CF76=3,
IFERROR(INDEX($CV$68:$CZ$79, $CE76, BG$23), "-"),
IF($CF76=2,
IF(BG$23=5, $Q76, IF(BG$23=4, $R76, 0)), IF(BG$23=5, $Q76, 0)
))</f>
        <v>0</v>
      </c>
      <c r="BH76" s="297" cm="1">
        <f t="array" ref="BH76">IF($CF76=3,
IFERROR(INDEX($CV$68:$CZ$79, $CE76, BH$23), "-"),
IF($CF76=2,
IF(BH$23=5, $Q76, IF(BH$23=4, $R76, 0)), IF(BH$23=5, $Q76, 0)
))</f>
        <v>0</v>
      </c>
      <c r="BI76" s="297" cm="1">
        <f t="array" ref="BI76">IF($CF76=3,
IFERROR(INDEX($CV$68:$CZ$79, $CE76, BI$23), "-"),
IF($CF76=2,
IF(BI$23=5, $Q76, IF(BI$23=4, $R76, 0)), IF(BI$23=5, $Q76, 0)
))</f>
        <v>0</v>
      </c>
      <c r="BJ76" s="297" cm="1">
        <f t="array" ref="BJ76">IF($CF76=3,
IFERROR(INDEX($CV$68:$CZ$79, $CE76, BJ$23), "-"),
IF($CF76=2,
IF(BJ$23=5, $Q76, IF(BJ$23=4, $R76, 0)), IF(BJ$23=5, $Q76, 0)
))</f>
        <v>0</v>
      </c>
      <c r="BK76" s="293" t="str" cm="1">
        <f t="array" ref="BK76">IFERROR(IF(OR($AN$20="EZ", ISNUMBER((BL76*BM76)/(3600*1000)/BN76)), (BL76*BM76)/(3600*1000)/BN76, BY76) * SUMPRODUCT($BO76:$BS76^2.5, $BT76:$BX76) / 1000, "-")</f>
        <v>-</v>
      </c>
      <c r="BL76" s="279" t="str">
        <f t="shared" si="37"/>
        <v>-</v>
      </c>
      <c r="BM76" s="279" t="str">
        <f t="shared" si="38"/>
        <v>-</v>
      </c>
      <c r="BN76" s="298">
        <f t="shared" si="39"/>
        <v>0</v>
      </c>
      <c r="BO76" s="296" t="str" cm="1">
        <f t="array" ref="BO76">IFERROR(INDEX($CV$63:$CZ$65, $CO76, BO$23), "-")</f>
        <v>-</v>
      </c>
      <c r="BP76" s="296" t="str" cm="1">
        <f t="array" ref="BP76">IFERROR(INDEX($CV$63:$CZ$65, $CO76, BP$23), "-")</f>
        <v>-</v>
      </c>
      <c r="BQ76" s="296" t="str" cm="1">
        <f t="array" ref="BQ76">IFERROR(INDEX($CV$63:$CZ$65, $CO76, BQ$23), "-")</f>
        <v>-</v>
      </c>
      <c r="BR76" s="296" t="str" cm="1">
        <f t="array" ref="BR76">IFERROR(INDEX($CV$63:$CZ$65, $CO76, BR$23), "-")</f>
        <v>-</v>
      </c>
      <c r="BS76" s="296" t="str" cm="1">
        <f t="array" ref="BS76">IFERROR(INDEX($CV$63:$CZ$65, $CO76, BS$23), "-")</f>
        <v>-</v>
      </c>
      <c r="BT76" s="297" cm="1">
        <f t="array" ref="BT76">IF($CO76=3,
IFERROR(INDEX($CV$68:$CZ$79, $CE76, BT$23), "-"),
IF($CO76=2,
IF(BT$23=5, $AC76, IF(BT$23=4, $AD76, 0)), IF(BT$23=5, $AC76, 0)
))</f>
        <v>0</v>
      </c>
      <c r="BU76" s="297" cm="1">
        <f t="array" ref="BU76">IF($CO76=3,
IFERROR(INDEX($CV$68:$CZ$79, $CE76, BU$23), "-"),
IF($CO76=2,
IF(BU$23=5, $AC76, IF(BU$23=4, $AD76, 0)), IF(BU$23=5, $AC76, 0)
))</f>
        <v>0</v>
      </c>
      <c r="BV76" s="297" cm="1">
        <f t="array" ref="BV76">IF($CO76=3,
IFERROR(INDEX($CV$68:$CZ$79, $CE76, BV$23), "-"),
IF($CO76=2,
IF(BV$23=5, $AC76, IF(BV$23=4, $AD76, 0)), IF(BV$23=5, $AC76, 0)
))</f>
        <v>0</v>
      </c>
      <c r="BW76" s="297" cm="1">
        <f t="array" ref="BW76">IF($CO76=3,
IFERROR(INDEX($CV$68:$CZ$79, $CE76, BW$23), "-"),
IF($CO76=2,
IF(BW$23=5, $AC76, IF(BW$23=4, $AD76, 0)), IF(BW$23=5, $AC76, 0)
))</f>
        <v>0</v>
      </c>
      <c r="BX76" s="297" cm="1">
        <f t="array" ref="BX76">IF($CO76=3,
IFERROR(INDEX($CV$68:$CZ$79, $CE76, BX$23), "-"),
IF($CO76=2,
IF(BX$23=5, $AC76, IF(BX$23=4, $AD76, 0)), IF(BX$23=5, $AC76, 0)
))</f>
        <v>0</v>
      </c>
      <c r="BY76" s="293" t="str">
        <f t="shared" si="40"/>
        <v>-</v>
      </c>
      <c r="BZ76" s="299">
        <f t="shared" si="22"/>
        <v>0</v>
      </c>
      <c r="CA76" s="294" t="str">
        <f t="shared" si="41"/>
        <v>-</v>
      </c>
      <c r="CB76" s="295" t="str">
        <f t="shared" si="23"/>
        <v>-</v>
      </c>
      <c r="CC76" s="295" t="str">
        <f t="shared" si="42"/>
        <v>-</v>
      </c>
      <c r="CD76" s="299">
        <f t="shared" si="24"/>
        <v>0</v>
      </c>
      <c r="CE76" s="300" t="str">
        <f t="shared" si="2"/>
        <v>-</v>
      </c>
      <c r="CF76" s="300" t="str">
        <f t="shared" si="3"/>
        <v>-</v>
      </c>
      <c r="CG76" s="300">
        <v>0</v>
      </c>
      <c r="CH76" s="300">
        <f t="shared" si="4"/>
        <v>0</v>
      </c>
      <c r="CI76" s="301">
        <f t="shared" si="5"/>
        <v>0</v>
      </c>
      <c r="CJ76" s="301">
        <f t="shared" si="25"/>
        <v>0</v>
      </c>
      <c r="CK76" s="302" t="str" cm="1">
        <f t="array" ref="CK76">IF($CJ76&gt;0, INDEX($CS$28:$DH$35, $CJ76, $CI76+CK$23), "-")</f>
        <v>-</v>
      </c>
      <c r="CL76" s="302" t="str" cm="1">
        <f t="array" ref="CL76">IF($CJ76&gt;0, INDEX($CS$28:$DH$35, $CJ76, $CI76+CL$23), "-")</f>
        <v>-</v>
      </c>
      <c r="CM76" s="302" t="str" cm="1">
        <f t="array" ref="CM76">IF($CJ76&gt;0, INDEX($CS$28:$DH$35, $CJ76, $CI76+CM$23), "-")</f>
        <v>-</v>
      </c>
      <c r="CN76" s="302" t="str" cm="1">
        <f t="array" ref="CN76">IF($CJ76&gt;0, INDEX($CS$28:$DH$35, $CJ76, $CI76+CN$23), "-")</f>
        <v>-</v>
      </c>
      <c r="CO76" s="300" t="str">
        <f t="shared" si="6"/>
        <v>-</v>
      </c>
      <c r="CP76" s="271"/>
      <c r="CQ76" s="308">
        <v>9</v>
      </c>
      <c r="CR76" s="273"/>
      <c r="CS76" s="320" t="s">
        <v>4572</v>
      </c>
      <c r="CT76" s="333"/>
      <c r="CU76" s="334"/>
      <c r="CV76" s="335">
        <v>1167.1800000000014</v>
      </c>
      <c r="CW76" s="335">
        <v>1485.4200000000021</v>
      </c>
      <c r="CX76" s="335">
        <v>2125.0500000000025</v>
      </c>
      <c r="CY76" s="335">
        <v>1132.7400000000014</v>
      </c>
      <c r="CZ76" s="335">
        <v>952.65000000000043</v>
      </c>
      <c r="DA76" s="273"/>
      <c r="DB76" s="273"/>
      <c r="DC76" s="273"/>
      <c r="DD76" s="273"/>
      <c r="DE76" s="273"/>
      <c r="DF76" s="273"/>
      <c r="DG76" s="273"/>
      <c r="DH76" s="273"/>
      <c r="DI76" s="273"/>
      <c r="DJ76" s="271"/>
      <c r="DK76" s="271"/>
    </row>
    <row r="77" spans="1:115" s="45" customFormat="1" ht="12.75" customHeight="1" x14ac:dyDescent="0.2">
      <c r="A77" s="13" cm="1">
        <f t="array" ref="A77">IFERROR(INDEX(Operation, IFERROR(MATCH($N77,#REF!, 0), IFERROR(MATCH($N77,#REF!, 0), MATCH($N77,#REF!, 0))), 4), 0)</f>
        <v>0</v>
      </c>
      <c r="B77" s="10">
        <v>54</v>
      </c>
      <c r="C77" s="238"/>
      <c r="D77" s="238"/>
      <c r="E77" s="79"/>
      <c r="F77" s="80" t="str">
        <f>IF(ISBLANK(E77), "", VLOOKUP(E77, Z!$A$2:$C$4127, 3, FALSE))</f>
        <v/>
      </c>
      <c r="G77" s="238"/>
      <c r="H77" s="81"/>
      <c r="I77" s="255" t="b">
        <v>0</v>
      </c>
      <c r="J77" s="256"/>
      <c r="K77" s="82"/>
      <c r="L77" s="82"/>
      <c r="M77" s="83"/>
      <c r="N77" s="79"/>
      <c r="O77" s="84"/>
      <c r="P77" s="84"/>
      <c r="Q77" s="257"/>
      <c r="R77" s="257"/>
      <c r="S77" s="257"/>
      <c r="T77" s="85">
        <f t="shared" si="7"/>
        <v>0</v>
      </c>
      <c r="U77" s="238"/>
      <c r="V77" s="238"/>
      <c r="W77" s="238"/>
      <c r="X77" s="257"/>
      <c r="Y77" s="258"/>
      <c r="Z77" s="79"/>
      <c r="AA77" s="257"/>
      <c r="AB77" s="257"/>
      <c r="AC77" s="257"/>
      <c r="AD77" s="257"/>
      <c r="AE77" s="257"/>
      <c r="AF77" s="85">
        <f t="shared" si="8"/>
        <v>0</v>
      </c>
      <c r="AG77" s="259"/>
      <c r="AH77" s="238"/>
      <c r="AI77" s="79"/>
      <c r="AJ77" s="80" t="str">
        <f>IF(ISBLANK(AI77), "", VLOOKUP(AI77, Z!$A$2:$C$4127, 3, FALSE))</f>
        <v/>
      </c>
      <c r="AK77" s="260"/>
      <c r="AL77" s="127">
        <f t="shared" si="9"/>
        <v>0</v>
      </c>
      <c r="AM77" s="271"/>
      <c r="AN77" s="292">
        <f t="shared" si="29"/>
        <v>0</v>
      </c>
      <c r="AO77" s="279">
        <f t="shared" si="11"/>
        <v>1</v>
      </c>
      <c r="AP77" s="279">
        <v>0.75</v>
      </c>
      <c r="AQ77" s="293" t="str">
        <f t="shared" si="30"/>
        <v>-</v>
      </c>
      <c r="AR77" s="293" t="str">
        <f t="shared" si="31"/>
        <v>-</v>
      </c>
      <c r="AS77" s="293" t="str" cm="1">
        <f t="array" ref="AS77">IFERROR(IFERROR((AT77*AU77)/(3600*1000)/AZ77, BY77) * SUMPRODUCT($BA77:$BE77^2.5, $BF77:$BJ77) / 1000, "-")</f>
        <v>-</v>
      </c>
      <c r="AT77" s="279" t="str">
        <f t="shared" si="32"/>
        <v>-</v>
      </c>
      <c r="AU77" s="279" t="str">
        <f t="shared" si="33"/>
        <v>-</v>
      </c>
      <c r="AV77" s="294" t="str">
        <f t="shared" si="16"/>
        <v>-</v>
      </c>
      <c r="AW77" s="294" t="str" cm="1">
        <f t="array" ref="AW77">IF(CH77&gt;0, INDEX($CV$58:$CV$60, CH77), "-")</f>
        <v>-</v>
      </c>
      <c r="AX77" s="294" t="str">
        <f t="shared" si="34"/>
        <v>-</v>
      </c>
      <c r="AY77" s="295" t="str">
        <f t="shared" si="35"/>
        <v>-</v>
      </c>
      <c r="AZ77" s="294">
        <f t="shared" si="36"/>
        <v>0</v>
      </c>
      <c r="BA77" s="296" t="str" cm="1">
        <f t="array" ref="BA77">IFERROR(INDEX($CV$63:$CZ$65, $CF77, BA$23), "-")</f>
        <v>-</v>
      </c>
      <c r="BB77" s="296" t="str" cm="1">
        <f t="array" ref="BB77">IFERROR(INDEX($CV$63:$CZ$65, $CF77, BB$23), "-")</f>
        <v>-</v>
      </c>
      <c r="BC77" s="296" t="str" cm="1">
        <f t="array" ref="BC77">IFERROR(INDEX($CV$63:$CZ$65, $CF77, BC$23), "-")</f>
        <v>-</v>
      </c>
      <c r="BD77" s="296" t="str" cm="1">
        <f t="array" ref="BD77">IFERROR(INDEX($CV$63:$CZ$65, $CF77, BD$23), "-")</f>
        <v>-</v>
      </c>
      <c r="BE77" s="296" t="str" cm="1">
        <f t="array" ref="BE77">IFERROR(INDEX($CV$63:$CZ$65, $CF77, BE$23), "-")</f>
        <v>-</v>
      </c>
      <c r="BF77" s="297" cm="1">
        <f t="array" ref="BF77">IF($CF77=3,
IFERROR(INDEX($CV$68:$CZ$79, $CE77, BF$23), "-"),
IF($CF77=2,
IF(BF$23=5, $Q77, IF(BF$23=4, $R77, 0)), IF(BF$23=5, $Q77, 0)
))</f>
        <v>0</v>
      </c>
      <c r="BG77" s="297" cm="1">
        <f t="array" ref="BG77">IF($CF77=3,
IFERROR(INDEX($CV$68:$CZ$79, $CE77, BG$23), "-"),
IF($CF77=2,
IF(BG$23=5, $Q77, IF(BG$23=4, $R77, 0)), IF(BG$23=5, $Q77, 0)
))</f>
        <v>0</v>
      </c>
      <c r="BH77" s="297" cm="1">
        <f t="array" ref="BH77">IF($CF77=3,
IFERROR(INDEX($CV$68:$CZ$79, $CE77, BH$23), "-"),
IF($CF77=2,
IF(BH$23=5, $Q77, IF(BH$23=4, $R77, 0)), IF(BH$23=5, $Q77, 0)
))</f>
        <v>0</v>
      </c>
      <c r="BI77" s="297" cm="1">
        <f t="array" ref="BI77">IF($CF77=3,
IFERROR(INDEX($CV$68:$CZ$79, $CE77, BI$23), "-"),
IF($CF77=2,
IF(BI$23=5, $Q77, IF(BI$23=4, $R77, 0)), IF(BI$23=5, $Q77, 0)
))</f>
        <v>0</v>
      </c>
      <c r="BJ77" s="297" cm="1">
        <f t="array" ref="BJ77">IF($CF77=3,
IFERROR(INDEX($CV$68:$CZ$79, $CE77, BJ$23), "-"),
IF($CF77=2,
IF(BJ$23=5, $Q77, IF(BJ$23=4, $R77, 0)), IF(BJ$23=5, $Q77, 0)
))</f>
        <v>0</v>
      </c>
      <c r="BK77" s="293" t="str" cm="1">
        <f t="array" ref="BK77">IFERROR(IF(OR($AN$20="EZ", ISNUMBER((BL77*BM77)/(3600*1000)/BN77)), (BL77*BM77)/(3600*1000)/BN77, BY77) * SUMPRODUCT($BO77:$BS77^2.5, $BT77:$BX77) / 1000, "-")</f>
        <v>-</v>
      </c>
      <c r="BL77" s="279" t="str">
        <f t="shared" si="37"/>
        <v>-</v>
      </c>
      <c r="BM77" s="279" t="str">
        <f t="shared" si="38"/>
        <v>-</v>
      </c>
      <c r="BN77" s="298">
        <f t="shared" si="39"/>
        <v>0</v>
      </c>
      <c r="BO77" s="296" t="str" cm="1">
        <f t="array" ref="BO77">IFERROR(INDEX($CV$63:$CZ$65, $CO77, BO$23), "-")</f>
        <v>-</v>
      </c>
      <c r="BP77" s="296" t="str" cm="1">
        <f t="array" ref="BP77">IFERROR(INDEX($CV$63:$CZ$65, $CO77, BP$23), "-")</f>
        <v>-</v>
      </c>
      <c r="BQ77" s="296" t="str" cm="1">
        <f t="array" ref="BQ77">IFERROR(INDEX($CV$63:$CZ$65, $CO77, BQ$23), "-")</f>
        <v>-</v>
      </c>
      <c r="BR77" s="296" t="str" cm="1">
        <f t="array" ref="BR77">IFERROR(INDEX($CV$63:$CZ$65, $CO77, BR$23), "-")</f>
        <v>-</v>
      </c>
      <c r="BS77" s="296" t="str" cm="1">
        <f t="array" ref="BS77">IFERROR(INDEX($CV$63:$CZ$65, $CO77, BS$23), "-")</f>
        <v>-</v>
      </c>
      <c r="BT77" s="297" cm="1">
        <f t="array" ref="BT77">IF($CO77=3,
IFERROR(INDEX($CV$68:$CZ$79, $CE77, BT$23), "-"),
IF($CO77=2,
IF(BT$23=5, $AC77, IF(BT$23=4, $AD77, 0)), IF(BT$23=5, $AC77, 0)
))</f>
        <v>0</v>
      </c>
      <c r="BU77" s="297" cm="1">
        <f t="array" ref="BU77">IF($CO77=3,
IFERROR(INDEX($CV$68:$CZ$79, $CE77, BU$23), "-"),
IF($CO77=2,
IF(BU$23=5, $AC77, IF(BU$23=4, $AD77, 0)), IF(BU$23=5, $AC77, 0)
))</f>
        <v>0</v>
      </c>
      <c r="BV77" s="297" cm="1">
        <f t="array" ref="BV77">IF($CO77=3,
IFERROR(INDEX($CV$68:$CZ$79, $CE77, BV$23), "-"),
IF($CO77=2,
IF(BV$23=5, $AC77, IF(BV$23=4, $AD77, 0)), IF(BV$23=5, $AC77, 0)
))</f>
        <v>0</v>
      </c>
      <c r="BW77" s="297" cm="1">
        <f t="array" ref="BW77">IF($CO77=3,
IFERROR(INDEX($CV$68:$CZ$79, $CE77, BW$23), "-"),
IF($CO77=2,
IF(BW$23=5, $AC77, IF(BW$23=4, $AD77, 0)), IF(BW$23=5, $AC77, 0)
))</f>
        <v>0</v>
      </c>
      <c r="BX77" s="297" cm="1">
        <f t="array" ref="BX77">IF($CO77=3,
IFERROR(INDEX($CV$68:$CZ$79, $CE77, BX$23), "-"),
IF($CO77=2,
IF(BX$23=5, $AC77, IF(BX$23=4, $AD77, 0)), IF(BX$23=5, $AC77, 0)
))</f>
        <v>0</v>
      </c>
      <c r="BY77" s="293" t="str">
        <f t="shared" si="40"/>
        <v>-</v>
      </c>
      <c r="BZ77" s="299">
        <f t="shared" si="22"/>
        <v>0</v>
      </c>
      <c r="CA77" s="294" t="str">
        <f t="shared" si="41"/>
        <v>-</v>
      </c>
      <c r="CB77" s="295" t="str">
        <f t="shared" si="23"/>
        <v>-</v>
      </c>
      <c r="CC77" s="295" t="str">
        <f t="shared" si="42"/>
        <v>-</v>
      </c>
      <c r="CD77" s="299">
        <f t="shared" si="24"/>
        <v>0</v>
      </c>
      <c r="CE77" s="300" t="str">
        <f t="shared" si="2"/>
        <v>-</v>
      </c>
      <c r="CF77" s="300" t="str">
        <f t="shared" si="3"/>
        <v>-</v>
      </c>
      <c r="CG77" s="300">
        <v>0</v>
      </c>
      <c r="CH77" s="300">
        <f t="shared" si="4"/>
        <v>0</v>
      </c>
      <c r="CI77" s="301">
        <f t="shared" si="5"/>
        <v>0</v>
      </c>
      <c r="CJ77" s="301">
        <f t="shared" si="25"/>
        <v>0</v>
      </c>
      <c r="CK77" s="302" t="str" cm="1">
        <f t="array" ref="CK77">IF($CJ77&gt;0, INDEX($CS$28:$DH$35, $CJ77, $CI77+CK$23), "-")</f>
        <v>-</v>
      </c>
      <c r="CL77" s="302" t="str" cm="1">
        <f t="array" ref="CL77">IF($CJ77&gt;0, INDEX($CS$28:$DH$35, $CJ77, $CI77+CL$23), "-")</f>
        <v>-</v>
      </c>
      <c r="CM77" s="302" t="str" cm="1">
        <f t="array" ref="CM77">IF($CJ77&gt;0, INDEX($CS$28:$DH$35, $CJ77, $CI77+CM$23), "-")</f>
        <v>-</v>
      </c>
      <c r="CN77" s="302" t="str" cm="1">
        <f t="array" ref="CN77">IF($CJ77&gt;0, INDEX($CS$28:$DH$35, $CJ77, $CI77+CN$23), "-")</f>
        <v>-</v>
      </c>
      <c r="CO77" s="300" t="str">
        <f t="shared" si="6"/>
        <v>-</v>
      </c>
      <c r="CP77" s="271"/>
      <c r="CQ77" s="308">
        <v>10</v>
      </c>
      <c r="CR77" s="273"/>
      <c r="CS77" s="320" t="s">
        <v>4733</v>
      </c>
      <c r="CT77" s="333"/>
      <c r="CU77" s="334"/>
      <c r="CV77" s="335">
        <v>3158.1041095890464</v>
      </c>
      <c r="CW77" s="335">
        <v>260.79999999999995</v>
      </c>
      <c r="CX77" s="335">
        <v>2116.6953424657563</v>
      </c>
      <c r="CY77" s="335">
        <v>858.14520547945199</v>
      </c>
      <c r="CZ77" s="335">
        <v>494.25534246575307</v>
      </c>
      <c r="DA77" s="273"/>
      <c r="DB77" s="273"/>
      <c r="DC77" s="273"/>
      <c r="DD77" s="273"/>
      <c r="DE77" s="273"/>
      <c r="DF77" s="273"/>
      <c r="DG77" s="273"/>
      <c r="DH77" s="273"/>
      <c r="DI77" s="273"/>
      <c r="DJ77" s="271"/>
      <c r="DK77" s="271"/>
    </row>
    <row r="78" spans="1:115" s="45" customFormat="1" ht="12.75" customHeight="1" x14ac:dyDescent="0.2">
      <c r="A78" s="13" cm="1">
        <f t="array" ref="A78">IFERROR(INDEX(Operation, IFERROR(MATCH($N78,#REF!, 0), IFERROR(MATCH($N78,#REF!, 0), MATCH($N78,#REF!, 0))), 4), 0)</f>
        <v>0</v>
      </c>
      <c r="B78" s="10">
        <v>55</v>
      </c>
      <c r="C78" s="238"/>
      <c r="D78" s="238"/>
      <c r="E78" s="79"/>
      <c r="F78" s="80" t="str">
        <f>IF(ISBLANK(E78), "", VLOOKUP(E78, Z!$A$2:$C$4127, 3, FALSE))</f>
        <v/>
      </c>
      <c r="G78" s="238"/>
      <c r="H78" s="81"/>
      <c r="I78" s="255" t="b">
        <v>0</v>
      </c>
      <c r="J78" s="256"/>
      <c r="K78" s="82"/>
      <c r="L78" s="82"/>
      <c r="M78" s="83"/>
      <c r="N78" s="79"/>
      <c r="O78" s="84"/>
      <c r="P78" s="84"/>
      <c r="Q78" s="257"/>
      <c r="R78" s="257"/>
      <c r="S78" s="257"/>
      <c r="T78" s="85">
        <f t="shared" si="7"/>
        <v>0</v>
      </c>
      <c r="U78" s="238"/>
      <c r="V78" s="238"/>
      <c r="W78" s="238"/>
      <c r="X78" s="257"/>
      <c r="Y78" s="258"/>
      <c r="Z78" s="79"/>
      <c r="AA78" s="257"/>
      <c r="AB78" s="257"/>
      <c r="AC78" s="257"/>
      <c r="AD78" s="257"/>
      <c r="AE78" s="257"/>
      <c r="AF78" s="85">
        <f t="shared" si="8"/>
        <v>0</v>
      </c>
      <c r="AG78" s="259"/>
      <c r="AH78" s="238"/>
      <c r="AI78" s="79"/>
      <c r="AJ78" s="80" t="str">
        <f>IF(ISBLANK(AI78), "", VLOOKUP(AI78, Z!$A$2:$C$4127, 3, FALSE))</f>
        <v/>
      </c>
      <c r="AK78" s="260"/>
      <c r="AL78" s="127">
        <f t="shared" si="9"/>
        <v>0</v>
      </c>
      <c r="AM78" s="271"/>
      <c r="AN78" s="292">
        <f t="shared" si="29"/>
        <v>0</v>
      </c>
      <c r="AO78" s="279">
        <f t="shared" si="11"/>
        <v>1</v>
      </c>
      <c r="AP78" s="279">
        <v>0.75</v>
      </c>
      <c r="AQ78" s="293" t="str">
        <f t="shared" si="30"/>
        <v>-</v>
      </c>
      <c r="AR78" s="293" t="str">
        <f t="shared" si="31"/>
        <v>-</v>
      </c>
      <c r="AS78" s="293" t="str" cm="1">
        <f t="array" ref="AS78">IFERROR(IFERROR((AT78*AU78)/(3600*1000)/AZ78, BY78) * SUMPRODUCT($BA78:$BE78^2.5, $BF78:$BJ78) / 1000, "-")</f>
        <v>-</v>
      </c>
      <c r="AT78" s="279" t="str">
        <f t="shared" si="32"/>
        <v>-</v>
      </c>
      <c r="AU78" s="279" t="str">
        <f t="shared" si="33"/>
        <v>-</v>
      </c>
      <c r="AV78" s="294" t="str">
        <f t="shared" si="16"/>
        <v>-</v>
      </c>
      <c r="AW78" s="294" t="str" cm="1">
        <f t="array" ref="AW78">IF(CH78&gt;0, INDEX($CV$58:$CV$60, CH78), "-")</f>
        <v>-</v>
      </c>
      <c r="AX78" s="294" t="str">
        <f t="shared" si="34"/>
        <v>-</v>
      </c>
      <c r="AY78" s="295" t="str">
        <f t="shared" si="35"/>
        <v>-</v>
      </c>
      <c r="AZ78" s="294">
        <f t="shared" si="36"/>
        <v>0</v>
      </c>
      <c r="BA78" s="296" t="str" cm="1">
        <f t="array" ref="BA78">IFERROR(INDEX($CV$63:$CZ$65, $CF78, BA$23), "-")</f>
        <v>-</v>
      </c>
      <c r="BB78" s="296" t="str" cm="1">
        <f t="array" ref="BB78">IFERROR(INDEX($CV$63:$CZ$65, $CF78, BB$23), "-")</f>
        <v>-</v>
      </c>
      <c r="BC78" s="296" t="str" cm="1">
        <f t="array" ref="BC78">IFERROR(INDEX($CV$63:$CZ$65, $CF78, BC$23), "-")</f>
        <v>-</v>
      </c>
      <c r="BD78" s="296" t="str" cm="1">
        <f t="array" ref="BD78">IFERROR(INDEX($CV$63:$CZ$65, $CF78, BD$23), "-")</f>
        <v>-</v>
      </c>
      <c r="BE78" s="296" t="str" cm="1">
        <f t="array" ref="BE78">IFERROR(INDEX($CV$63:$CZ$65, $CF78, BE$23), "-")</f>
        <v>-</v>
      </c>
      <c r="BF78" s="297" cm="1">
        <f t="array" ref="BF78">IF($CF78=3,
IFERROR(INDEX($CV$68:$CZ$79, $CE78, BF$23), "-"),
IF($CF78=2,
IF(BF$23=5, $Q78, IF(BF$23=4, $R78, 0)), IF(BF$23=5, $Q78, 0)
))</f>
        <v>0</v>
      </c>
      <c r="BG78" s="297" cm="1">
        <f t="array" ref="BG78">IF($CF78=3,
IFERROR(INDEX($CV$68:$CZ$79, $CE78, BG$23), "-"),
IF($CF78=2,
IF(BG$23=5, $Q78, IF(BG$23=4, $R78, 0)), IF(BG$23=5, $Q78, 0)
))</f>
        <v>0</v>
      </c>
      <c r="BH78" s="297" cm="1">
        <f t="array" ref="BH78">IF($CF78=3,
IFERROR(INDEX($CV$68:$CZ$79, $CE78, BH$23), "-"),
IF($CF78=2,
IF(BH$23=5, $Q78, IF(BH$23=4, $R78, 0)), IF(BH$23=5, $Q78, 0)
))</f>
        <v>0</v>
      </c>
      <c r="BI78" s="297" cm="1">
        <f t="array" ref="BI78">IF($CF78=3,
IFERROR(INDEX($CV$68:$CZ$79, $CE78, BI$23), "-"),
IF($CF78=2,
IF(BI$23=5, $Q78, IF(BI$23=4, $R78, 0)), IF(BI$23=5, $Q78, 0)
))</f>
        <v>0</v>
      </c>
      <c r="BJ78" s="297" cm="1">
        <f t="array" ref="BJ78">IF($CF78=3,
IFERROR(INDEX($CV$68:$CZ$79, $CE78, BJ$23), "-"),
IF($CF78=2,
IF(BJ$23=5, $Q78, IF(BJ$23=4, $R78, 0)), IF(BJ$23=5, $Q78, 0)
))</f>
        <v>0</v>
      </c>
      <c r="BK78" s="293" t="str" cm="1">
        <f t="array" ref="BK78">IFERROR(IF(OR($AN$20="EZ", ISNUMBER((BL78*BM78)/(3600*1000)/BN78)), (BL78*BM78)/(3600*1000)/BN78, BY78) * SUMPRODUCT($BO78:$BS78^2.5, $BT78:$BX78) / 1000, "-")</f>
        <v>-</v>
      </c>
      <c r="BL78" s="279" t="str">
        <f t="shared" si="37"/>
        <v>-</v>
      </c>
      <c r="BM78" s="279" t="str">
        <f t="shared" si="38"/>
        <v>-</v>
      </c>
      <c r="BN78" s="298">
        <f t="shared" si="39"/>
        <v>0</v>
      </c>
      <c r="BO78" s="296" t="str" cm="1">
        <f t="array" ref="BO78">IFERROR(INDEX($CV$63:$CZ$65, $CO78, BO$23), "-")</f>
        <v>-</v>
      </c>
      <c r="BP78" s="296" t="str" cm="1">
        <f t="array" ref="BP78">IFERROR(INDEX($CV$63:$CZ$65, $CO78, BP$23), "-")</f>
        <v>-</v>
      </c>
      <c r="BQ78" s="296" t="str" cm="1">
        <f t="array" ref="BQ78">IFERROR(INDEX($CV$63:$CZ$65, $CO78, BQ$23), "-")</f>
        <v>-</v>
      </c>
      <c r="BR78" s="296" t="str" cm="1">
        <f t="array" ref="BR78">IFERROR(INDEX($CV$63:$CZ$65, $CO78, BR$23), "-")</f>
        <v>-</v>
      </c>
      <c r="BS78" s="296" t="str" cm="1">
        <f t="array" ref="BS78">IFERROR(INDEX($CV$63:$CZ$65, $CO78, BS$23), "-")</f>
        <v>-</v>
      </c>
      <c r="BT78" s="297" cm="1">
        <f t="array" ref="BT78">IF($CO78=3,
IFERROR(INDEX($CV$68:$CZ$79, $CE78, BT$23), "-"),
IF($CO78=2,
IF(BT$23=5, $AC78, IF(BT$23=4, $AD78, 0)), IF(BT$23=5, $AC78, 0)
))</f>
        <v>0</v>
      </c>
      <c r="BU78" s="297" cm="1">
        <f t="array" ref="BU78">IF($CO78=3,
IFERROR(INDEX($CV$68:$CZ$79, $CE78, BU$23), "-"),
IF($CO78=2,
IF(BU$23=5, $AC78, IF(BU$23=4, $AD78, 0)), IF(BU$23=5, $AC78, 0)
))</f>
        <v>0</v>
      </c>
      <c r="BV78" s="297" cm="1">
        <f t="array" ref="BV78">IF($CO78=3,
IFERROR(INDEX($CV$68:$CZ$79, $CE78, BV$23), "-"),
IF($CO78=2,
IF(BV$23=5, $AC78, IF(BV$23=4, $AD78, 0)), IF(BV$23=5, $AC78, 0)
))</f>
        <v>0</v>
      </c>
      <c r="BW78" s="297" cm="1">
        <f t="array" ref="BW78">IF($CO78=3,
IFERROR(INDEX($CV$68:$CZ$79, $CE78, BW$23), "-"),
IF($CO78=2,
IF(BW$23=5, $AC78, IF(BW$23=4, $AD78, 0)), IF(BW$23=5, $AC78, 0)
))</f>
        <v>0</v>
      </c>
      <c r="BX78" s="297" cm="1">
        <f t="array" ref="BX78">IF($CO78=3,
IFERROR(INDEX($CV$68:$CZ$79, $CE78, BX$23), "-"),
IF($CO78=2,
IF(BX$23=5, $AC78, IF(BX$23=4, $AD78, 0)), IF(BX$23=5, $AC78, 0)
))</f>
        <v>0</v>
      </c>
      <c r="BY78" s="293" t="str">
        <f t="shared" si="40"/>
        <v>-</v>
      </c>
      <c r="BZ78" s="299">
        <f t="shared" si="22"/>
        <v>0</v>
      </c>
      <c r="CA78" s="294" t="str">
        <f t="shared" si="41"/>
        <v>-</v>
      </c>
      <c r="CB78" s="295" t="str">
        <f t="shared" si="23"/>
        <v>-</v>
      </c>
      <c r="CC78" s="295" t="str">
        <f t="shared" si="42"/>
        <v>-</v>
      </c>
      <c r="CD78" s="299">
        <f t="shared" si="24"/>
        <v>0</v>
      </c>
      <c r="CE78" s="300" t="str">
        <f t="shared" si="2"/>
        <v>-</v>
      </c>
      <c r="CF78" s="300" t="str">
        <f t="shared" si="3"/>
        <v>-</v>
      </c>
      <c r="CG78" s="300">
        <v>0</v>
      </c>
      <c r="CH78" s="300">
        <f t="shared" si="4"/>
        <v>0</v>
      </c>
      <c r="CI78" s="301">
        <f t="shared" si="5"/>
        <v>0</v>
      </c>
      <c r="CJ78" s="301">
        <f t="shared" si="25"/>
        <v>0</v>
      </c>
      <c r="CK78" s="302" t="str" cm="1">
        <f t="array" ref="CK78">IF($CJ78&gt;0, INDEX($CS$28:$DH$35, $CJ78, $CI78+CK$23), "-")</f>
        <v>-</v>
      </c>
      <c r="CL78" s="302" t="str" cm="1">
        <f t="array" ref="CL78">IF($CJ78&gt;0, INDEX($CS$28:$DH$35, $CJ78, $CI78+CL$23), "-")</f>
        <v>-</v>
      </c>
      <c r="CM78" s="302" t="str" cm="1">
        <f t="array" ref="CM78">IF($CJ78&gt;0, INDEX($CS$28:$DH$35, $CJ78, $CI78+CM$23), "-")</f>
        <v>-</v>
      </c>
      <c r="CN78" s="302" t="str" cm="1">
        <f t="array" ref="CN78">IF($CJ78&gt;0, INDEX($CS$28:$DH$35, $CJ78, $CI78+CN$23), "-")</f>
        <v>-</v>
      </c>
      <c r="CO78" s="300" t="str">
        <f t="shared" si="6"/>
        <v>-</v>
      </c>
      <c r="CP78" s="271"/>
      <c r="CQ78" s="308">
        <v>11</v>
      </c>
      <c r="CR78" s="273"/>
      <c r="CS78" s="320" t="s">
        <v>4573</v>
      </c>
      <c r="CT78" s="333"/>
      <c r="CU78" s="334"/>
      <c r="CV78" s="335">
        <v>3239.4000000000051</v>
      </c>
      <c r="CW78" s="335">
        <v>260.79999999999995</v>
      </c>
      <c r="CX78" s="335">
        <v>1828.1500000000008</v>
      </c>
      <c r="CY78" s="335">
        <v>1518.100000000002</v>
      </c>
      <c r="CZ78" s="335">
        <v>790.34999999999968</v>
      </c>
      <c r="DA78" s="273"/>
      <c r="DB78" s="273"/>
      <c r="DC78" s="273"/>
      <c r="DD78" s="273"/>
      <c r="DE78" s="273"/>
      <c r="DF78" s="273"/>
      <c r="DG78" s="273"/>
      <c r="DH78" s="273"/>
      <c r="DI78" s="273"/>
      <c r="DJ78" s="271"/>
      <c r="DK78" s="271"/>
    </row>
    <row r="79" spans="1:115" s="45" customFormat="1" ht="12.75" customHeight="1" x14ac:dyDescent="0.2">
      <c r="A79" s="13" cm="1">
        <f t="array" ref="A79">IFERROR(INDEX(Operation, IFERROR(MATCH($N79,#REF!, 0), IFERROR(MATCH($N79,#REF!, 0), MATCH($N79,#REF!, 0))), 4), 0)</f>
        <v>0</v>
      </c>
      <c r="B79" s="10">
        <v>56</v>
      </c>
      <c r="C79" s="238"/>
      <c r="D79" s="238"/>
      <c r="E79" s="79"/>
      <c r="F79" s="80" t="str">
        <f>IF(ISBLANK(E79), "", VLOOKUP(E79, Z!$A$2:$C$4127, 3, FALSE))</f>
        <v/>
      </c>
      <c r="G79" s="238"/>
      <c r="H79" s="81"/>
      <c r="I79" s="255" t="b">
        <v>0</v>
      </c>
      <c r="J79" s="256"/>
      <c r="K79" s="82"/>
      <c r="L79" s="82"/>
      <c r="M79" s="83"/>
      <c r="N79" s="79"/>
      <c r="O79" s="84"/>
      <c r="P79" s="84"/>
      <c r="Q79" s="257"/>
      <c r="R79" s="257"/>
      <c r="S79" s="257"/>
      <c r="T79" s="85">
        <f t="shared" si="7"/>
        <v>0</v>
      </c>
      <c r="U79" s="238"/>
      <c r="V79" s="238"/>
      <c r="W79" s="238"/>
      <c r="X79" s="257"/>
      <c r="Y79" s="258"/>
      <c r="Z79" s="79"/>
      <c r="AA79" s="257"/>
      <c r="AB79" s="257"/>
      <c r="AC79" s="257"/>
      <c r="AD79" s="257"/>
      <c r="AE79" s="257"/>
      <c r="AF79" s="85">
        <f t="shared" si="8"/>
        <v>0</v>
      </c>
      <c r="AG79" s="259"/>
      <c r="AH79" s="238"/>
      <c r="AI79" s="79"/>
      <c r="AJ79" s="80" t="str">
        <f>IF(ISBLANK(AI79), "", VLOOKUP(AI79, Z!$A$2:$C$4127, 3, FALSE))</f>
        <v/>
      </c>
      <c r="AK79" s="260"/>
      <c r="AL79" s="127">
        <f t="shared" si="9"/>
        <v>0</v>
      </c>
      <c r="AM79" s="271"/>
      <c r="AN79" s="292">
        <f t="shared" si="29"/>
        <v>0</v>
      </c>
      <c r="AO79" s="279">
        <f t="shared" si="11"/>
        <v>1</v>
      </c>
      <c r="AP79" s="279">
        <v>0.75</v>
      </c>
      <c r="AQ79" s="293" t="str">
        <f t="shared" si="30"/>
        <v>-</v>
      </c>
      <c r="AR79" s="293" t="str">
        <f t="shared" si="31"/>
        <v>-</v>
      </c>
      <c r="AS79" s="293" t="str" cm="1">
        <f t="array" ref="AS79">IFERROR(IFERROR((AT79*AU79)/(3600*1000)/AZ79, BY79) * SUMPRODUCT($BA79:$BE79^2.5, $BF79:$BJ79) / 1000, "-")</f>
        <v>-</v>
      </c>
      <c r="AT79" s="279" t="str">
        <f t="shared" si="32"/>
        <v>-</v>
      </c>
      <c r="AU79" s="279" t="str">
        <f t="shared" si="33"/>
        <v>-</v>
      </c>
      <c r="AV79" s="294" t="str">
        <f t="shared" si="16"/>
        <v>-</v>
      </c>
      <c r="AW79" s="294" t="str" cm="1">
        <f t="array" ref="AW79">IF(CH79&gt;0, INDEX($CV$58:$CV$60, CH79), "-")</f>
        <v>-</v>
      </c>
      <c r="AX79" s="294" t="str">
        <f t="shared" si="34"/>
        <v>-</v>
      </c>
      <c r="AY79" s="295" t="str">
        <f t="shared" si="35"/>
        <v>-</v>
      </c>
      <c r="AZ79" s="294">
        <f t="shared" si="36"/>
        <v>0</v>
      </c>
      <c r="BA79" s="296" t="str" cm="1">
        <f t="array" ref="BA79">IFERROR(INDEX($CV$63:$CZ$65, $CF79, BA$23), "-")</f>
        <v>-</v>
      </c>
      <c r="BB79" s="296" t="str" cm="1">
        <f t="array" ref="BB79">IFERROR(INDEX($CV$63:$CZ$65, $CF79, BB$23), "-")</f>
        <v>-</v>
      </c>
      <c r="BC79" s="296" t="str" cm="1">
        <f t="array" ref="BC79">IFERROR(INDEX($CV$63:$CZ$65, $CF79, BC$23), "-")</f>
        <v>-</v>
      </c>
      <c r="BD79" s="296" t="str" cm="1">
        <f t="array" ref="BD79">IFERROR(INDEX($CV$63:$CZ$65, $CF79, BD$23), "-")</f>
        <v>-</v>
      </c>
      <c r="BE79" s="296" t="str" cm="1">
        <f t="array" ref="BE79">IFERROR(INDEX($CV$63:$CZ$65, $CF79, BE$23), "-")</f>
        <v>-</v>
      </c>
      <c r="BF79" s="297" cm="1">
        <f t="array" ref="BF79">IF($CF79=3,
IFERROR(INDEX($CV$68:$CZ$79, $CE79, BF$23), "-"),
IF($CF79=2,
IF(BF$23=5, $Q79, IF(BF$23=4, $R79, 0)), IF(BF$23=5, $Q79, 0)
))</f>
        <v>0</v>
      </c>
      <c r="BG79" s="297" cm="1">
        <f t="array" ref="BG79">IF($CF79=3,
IFERROR(INDEX($CV$68:$CZ$79, $CE79, BG$23), "-"),
IF($CF79=2,
IF(BG$23=5, $Q79, IF(BG$23=4, $R79, 0)), IF(BG$23=5, $Q79, 0)
))</f>
        <v>0</v>
      </c>
      <c r="BH79" s="297" cm="1">
        <f t="array" ref="BH79">IF($CF79=3,
IFERROR(INDEX($CV$68:$CZ$79, $CE79, BH$23), "-"),
IF($CF79=2,
IF(BH$23=5, $Q79, IF(BH$23=4, $R79, 0)), IF(BH$23=5, $Q79, 0)
))</f>
        <v>0</v>
      </c>
      <c r="BI79" s="297" cm="1">
        <f t="array" ref="BI79">IF($CF79=3,
IFERROR(INDEX($CV$68:$CZ$79, $CE79, BI$23), "-"),
IF($CF79=2,
IF(BI$23=5, $Q79, IF(BI$23=4, $R79, 0)), IF(BI$23=5, $Q79, 0)
))</f>
        <v>0</v>
      </c>
      <c r="BJ79" s="297" cm="1">
        <f t="array" ref="BJ79">IF($CF79=3,
IFERROR(INDEX($CV$68:$CZ$79, $CE79, BJ$23), "-"),
IF($CF79=2,
IF(BJ$23=5, $Q79, IF(BJ$23=4, $R79, 0)), IF(BJ$23=5, $Q79, 0)
))</f>
        <v>0</v>
      </c>
      <c r="BK79" s="293" t="str" cm="1">
        <f t="array" ref="BK79">IFERROR(IF(OR($AN$20="EZ", ISNUMBER((BL79*BM79)/(3600*1000)/BN79)), (BL79*BM79)/(3600*1000)/BN79, BY79) * SUMPRODUCT($BO79:$BS79^2.5, $BT79:$BX79) / 1000, "-")</f>
        <v>-</v>
      </c>
      <c r="BL79" s="279" t="str">
        <f t="shared" si="37"/>
        <v>-</v>
      </c>
      <c r="BM79" s="279" t="str">
        <f t="shared" si="38"/>
        <v>-</v>
      </c>
      <c r="BN79" s="298">
        <f t="shared" si="39"/>
        <v>0</v>
      </c>
      <c r="BO79" s="296" t="str" cm="1">
        <f t="array" ref="BO79">IFERROR(INDEX($CV$63:$CZ$65, $CO79, BO$23), "-")</f>
        <v>-</v>
      </c>
      <c r="BP79" s="296" t="str" cm="1">
        <f t="array" ref="BP79">IFERROR(INDEX($CV$63:$CZ$65, $CO79, BP$23), "-")</f>
        <v>-</v>
      </c>
      <c r="BQ79" s="296" t="str" cm="1">
        <f t="array" ref="BQ79">IFERROR(INDEX($CV$63:$CZ$65, $CO79, BQ$23), "-")</f>
        <v>-</v>
      </c>
      <c r="BR79" s="296" t="str" cm="1">
        <f t="array" ref="BR79">IFERROR(INDEX($CV$63:$CZ$65, $CO79, BR$23), "-")</f>
        <v>-</v>
      </c>
      <c r="BS79" s="296" t="str" cm="1">
        <f t="array" ref="BS79">IFERROR(INDEX($CV$63:$CZ$65, $CO79, BS$23), "-")</f>
        <v>-</v>
      </c>
      <c r="BT79" s="297" cm="1">
        <f t="array" ref="BT79">IF($CO79=3,
IFERROR(INDEX($CV$68:$CZ$79, $CE79, BT$23), "-"),
IF($CO79=2,
IF(BT$23=5, $AC79, IF(BT$23=4, $AD79, 0)), IF(BT$23=5, $AC79, 0)
))</f>
        <v>0</v>
      </c>
      <c r="BU79" s="297" cm="1">
        <f t="array" ref="BU79">IF($CO79=3,
IFERROR(INDEX($CV$68:$CZ$79, $CE79, BU$23), "-"),
IF($CO79=2,
IF(BU$23=5, $AC79, IF(BU$23=4, $AD79, 0)), IF(BU$23=5, $AC79, 0)
))</f>
        <v>0</v>
      </c>
      <c r="BV79" s="297" cm="1">
        <f t="array" ref="BV79">IF($CO79=3,
IFERROR(INDEX($CV$68:$CZ$79, $CE79, BV$23), "-"),
IF($CO79=2,
IF(BV$23=5, $AC79, IF(BV$23=4, $AD79, 0)), IF(BV$23=5, $AC79, 0)
))</f>
        <v>0</v>
      </c>
      <c r="BW79" s="297" cm="1">
        <f t="array" ref="BW79">IF($CO79=3,
IFERROR(INDEX($CV$68:$CZ$79, $CE79, BW$23), "-"),
IF($CO79=2,
IF(BW$23=5, $AC79, IF(BW$23=4, $AD79, 0)), IF(BW$23=5, $AC79, 0)
))</f>
        <v>0</v>
      </c>
      <c r="BX79" s="297" cm="1">
        <f t="array" ref="BX79">IF($CO79=3,
IFERROR(INDEX($CV$68:$CZ$79, $CE79, BX$23), "-"),
IF($CO79=2,
IF(BX$23=5, $AC79, IF(BX$23=4, $AD79, 0)), IF(BX$23=5, $AC79, 0)
))</f>
        <v>0</v>
      </c>
      <c r="BY79" s="293" t="str">
        <f t="shared" si="40"/>
        <v>-</v>
      </c>
      <c r="BZ79" s="299">
        <f t="shared" si="22"/>
        <v>0</v>
      </c>
      <c r="CA79" s="294" t="str">
        <f t="shared" si="41"/>
        <v>-</v>
      </c>
      <c r="CB79" s="295" t="str">
        <f t="shared" si="23"/>
        <v>-</v>
      </c>
      <c r="CC79" s="295" t="str">
        <f t="shared" si="42"/>
        <v>-</v>
      </c>
      <c r="CD79" s="299">
        <f t="shared" si="24"/>
        <v>0</v>
      </c>
      <c r="CE79" s="300" t="str">
        <f t="shared" si="2"/>
        <v>-</v>
      </c>
      <c r="CF79" s="300" t="str">
        <f t="shared" si="3"/>
        <v>-</v>
      </c>
      <c r="CG79" s="300">
        <v>0</v>
      </c>
      <c r="CH79" s="300">
        <f t="shared" si="4"/>
        <v>0</v>
      </c>
      <c r="CI79" s="301">
        <f t="shared" si="5"/>
        <v>0</v>
      </c>
      <c r="CJ79" s="301">
        <f t="shared" si="25"/>
        <v>0</v>
      </c>
      <c r="CK79" s="302" t="str" cm="1">
        <f t="array" ref="CK79">IF($CJ79&gt;0, INDEX($CS$28:$DH$35, $CJ79, $CI79+CK$23), "-")</f>
        <v>-</v>
      </c>
      <c r="CL79" s="302" t="str" cm="1">
        <f t="array" ref="CL79">IF($CJ79&gt;0, INDEX($CS$28:$DH$35, $CJ79, $CI79+CL$23), "-")</f>
        <v>-</v>
      </c>
      <c r="CM79" s="302" t="str" cm="1">
        <f t="array" ref="CM79">IF($CJ79&gt;0, INDEX($CS$28:$DH$35, $CJ79, $CI79+CM$23), "-")</f>
        <v>-</v>
      </c>
      <c r="CN79" s="302" t="str" cm="1">
        <f t="array" ref="CN79">IF($CJ79&gt;0, INDEX($CS$28:$DH$35, $CJ79, $CI79+CN$23), "-")</f>
        <v>-</v>
      </c>
      <c r="CO79" s="300" t="str">
        <f t="shared" si="6"/>
        <v>-</v>
      </c>
      <c r="CP79" s="271"/>
      <c r="CQ79" s="308">
        <v>12</v>
      </c>
      <c r="CR79" s="273"/>
      <c r="CS79" s="320" t="s">
        <v>4742</v>
      </c>
      <c r="CT79" s="333"/>
      <c r="CU79" s="334"/>
      <c r="CV79" s="335">
        <v>3264.7800000000057</v>
      </c>
      <c r="CW79" s="335">
        <v>830.25000000000034</v>
      </c>
      <c r="CX79" s="335">
        <v>1970.6500000000015</v>
      </c>
      <c r="CY79" s="335">
        <v>2043.0500000000027</v>
      </c>
      <c r="CZ79" s="335">
        <v>226.94999999999993</v>
      </c>
      <c r="DA79" s="273"/>
      <c r="DB79" s="273"/>
      <c r="DC79" s="273"/>
      <c r="DD79" s="273"/>
      <c r="DE79" s="273"/>
      <c r="DF79" s="273"/>
      <c r="DG79" s="273"/>
      <c r="DH79" s="273"/>
      <c r="DI79" s="273"/>
      <c r="DJ79" s="271"/>
      <c r="DK79" s="271"/>
    </row>
    <row r="80" spans="1:115" s="45" customFormat="1" ht="12.75" customHeight="1" x14ac:dyDescent="0.25">
      <c r="A80" s="13" cm="1">
        <f t="array" ref="A80">IFERROR(INDEX(Operation, IFERROR(MATCH($N80,#REF!, 0), IFERROR(MATCH($N80,#REF!, 0), MATCH($N80,#REF!, 0))), 4), 0)</f>
        <v>0</v>
      </c>
      <c r="B80" s="10">
        <v>57</v>
      </c>
      <c r="C80" s="238"/>
      <c r="D80" s="238"/>
      <c r="E80" s="79"/>
      <c r="F80" s="80" t="str">
        <f>IF(ISBLANK(E80), "", VLOOKUP(E80, Z!$A$2:$C$4127, 3, FALSE))</f>
        <v/>
      </c>
      <c r="G80" s="238"/>
      <c r="H80" s="81"/>
      <c r="I80" s="255" t="b">
        <v>0</v>
      </c>
      <c r="J80" s="256"/>
      <c r="K80" s="82"/>
      <c r="L80" s="82"/>
      <c r="M80" s="83"/>
      <c r="N80" s="79"/>
      <c r="O80" s="84"/>
      <c r="P80" s="84"/>
      <c r="Q80" s="257"/>
      <c r="R80" s="257"/>
      <c r="S80" s="257"/>
      <c r="T80" s="85">
        <f t="shared" si="7"/>
        <v>0</v>
      </c>
      <c r="U80" s="238"/>
      <c r="V80" s="238"/>
      <c r="W80" s="238"/>
      <c r="X80" s="257"/>
      <c r="Y80" s="258"/>
      <c r="Z80" s="79"/>
      <c r="AA80" s="257"/>
      <c r="AB80" s="257"/>
      <c r="AC80" s="257"/>
      <c r="AD80" s="257"/>
      <c r="AE80" s="257"/>
      <c r="AF80" s="85">
        <f t="shared" si="8"/>
        <v>0</v>
      </c>
      <c r="AG80" s="259"/>
      <c r="AH80" s="238"/>
      <c r="AI80" s="79"/>
      <c r="AJ80" s="80" t="str">
        <f>IF(ISBLANK(AI80), "", VLOOKUP(AI80, Z!$A$2:$C$4127, 3, FALSE))</f>
        <v/>
      </c>
      <c r="AK80" s="260"/>
      <c r="AL80" s="127">
        <f t="shared" si="9"/>
        <v>0</v>
      </c>
      <c r="AM80" s="271"/>
      <c r="AN80" s="292">
        <f t="shared" si="29"/>
        <v>0</v>
      </c>
      <c r="AO80" s="279">
        <f t="shared" si="11"/>
        <v>1</v>
      </c>
      <c r="AP80" s="279">
        <v>0.75</v>
      </c>
      <c r="AQ80" s="293" t="str">
        <f t="shared" si="30"/>
        <v>-</v>
      </c>
      <c r="AR80" s="293" t="str">
        <f t="shared" si="31"/>
        <v>-</v>
      </c>
      <c r="AS80" s="293" t="str" cm="1">
        <f t="array" ref="AS80">IFERROR(IFERROR((AT80*AU80)/(3600*1000)/AZ80, BY80) * SUMPRODUCT($BA80:$BE80^2.5, $BF80:$BJ80) / 1000, "-")</f>
        <v>-</v>
      </c>
      <c r="AT80" s="279" t="str">
        <f t="shared" si="32"/>
        <v>-</v>
      </c>
      <c r="AU80" s="279" t="str">
        <f t="shared" si="33"/>
        <v>-</v>
      </c>
      <c r="AV80" s="294" t="str">
        <f t="shared" si="16"/>
        <v>-</v>
      </c>
      <c r="AW80" s="294" t="str" cm="1">
        <f t="array" ref="AW80">IF(CH80&gt;0, INDEX($CV$58:$CV$60, CH80), "-")</f>
        <v>-</v>
      </c>
      <c r="AX80" s="294" t="str">
        <f t="shared" si="34"/>
        <v>-</v>
      </c>
      <c r="AY80" s="295" t="str">
        <f t="shared" si="35"/>
        <v>-</v>
      </c>
      <c r="AZ80" s="294">
        <f t="shared" si="36"/>
        <v>0</v>
      </c>
      <c r="BA80" s="296" t="str" cm="1">
        <f t="array" ref="BA80">IFERROR(INDEX($CV$63:$CZ$65, $CF80, BA$23), "-")</f>
        <v>-</v>
      </c>
      <c r="BB80" s="296" t="str" cm="1">
        <f t="array" ref="BB80">IFERROR(INDEX($CV$63:$CZ$65, $CF80, BB$23), "-")</f>
        <v>-</v>
      </c>
      <c r="BC80" s="296" t="str" cm="1">
        <f t="array" ref="BC80">IFERROR(INDEX($CV$63:$CZ$65, $CF80, BC$23), "-")</f>
        <v>-</v>
      </c>
      <c r="BD80" s="296" t="str" cm="1">
        <f t="array" ref="BD80">IFERROR(INDEX($CV$63:$CZ$65, $CF80, BD$23), "-")</f>
        <v>-</v>
      </c>
      <c r="BE80" s="296" t="str" cm="1">
        <f t="array" ref="BE80">IFERROR(INDEX($CV$63:$CZ$65, $CF80, BE$23), "-")</f>
        <v>-</v>
      </c>
      <c r="BF80" s="297" cm="1">
        <f t="array" ref="BF80">IF($CF80=3,
IFERROR(INDEX($CV$68:$CZ$79, $CE80, BF$23), "-"),
IF($CF80=2,
IF(BF$23=5, $Q80, IF(BF$23=4, $R80, 0)), IF(BF$23=5, $Q80, 0)
))</f>
        <v>0</v>
      </c>
      <c r="BG80" s="297" cm="1">
        <f t="array" ref="BG80">IF($CF80=3,
IFERROR(INDEX($CV$68:$CZ$79, $CE80, BG$23), "-"),
IF($CF80=2,
IF(BG$23=5, $Q80, IF(BG$23=4, $R80, 0)), IF(BG$23=5, $Q80, 0)
))</f>
        <v>0</v>
      </c>
      <c r="BH80" s="297" cm="1">
        <f t="array" ref="BH80">IF($CF80=3,
IFERROR(INDEX($CV$68:$CZ$79, $CE80, BH$23), "-"),
IF($CF80=2,
IF(BH$23=5, $Q80, IF(BH$23=4, $R80, 0)), IF(BH$23=5, $Q80, 0)
))</f>
        <v>0</v>
      </c>
      <c r="BI80" s="297" cm="1">
        <f t="array" ref="BI80">IF($CF80=3,
IFERROR(INDEX($CV$68:$CZ$79, $CE80, BI$23), "-"),
IF($CF80=2,
IF(BI$23=5, $Q80, IF(BI$23=4, $R80, 0)), IF(BI$23=5, $Q80, 0)
))</f>
        <v>0</v>
      </c>
      <c r="BJ80" s="297" cm="1">
        <f t="array" ref="BJ80">IF($CF80=3,
IFERROR(INDEX($CV$68:$CZ$79, $CE80, BJ$23), "-"),
IF($CF80=2,
IF(BJ$23=5, $Q80, IF(BJ$23=4, $R80, 0)), IF(BJ$23=5, $Q80, 0)
))</f>
        <v>0</v>
      </c>
      <c r="BK80" s="293" t="str" cm="1">
        <f t="array" ref="BK80">IFERROR(IF(OR($AN$20="EZ", ISNUMBER((BL80*BM80)/(3600*1000)/BN80)), (BL80*BM80)/(3600*1000)/BN80, BY80) * SUMPRODUCT($BO80:$BS80^2.5, $BT80:$BX80) / 1000, "-")</f>
        <v>-</v>
      </c>
      <c r="BL80" s="279" t="str">
        <f t="shared" si="37"/>
        <v>-</v>
      </c>
      <c r="BM80" s="279" t="str">
        <f t="shared" si="38"/>
        <v>-</v>
      </c>
      <c r="BN80" s="298">
        <f t="shared" si="39"/>
        <v>0</v>
      </c>
      <c r="BO80" s="296" t="str" cm="1">
        <f t="array" ref="BO80">IFERROR(INDEX($CV$63:$CZ$65, $CO80, BO$23), "-")</f>
        <v>-</v>
      </c>
      <c r="BP80" s="296" t="str" cm="1">
        <f t="array" ref="BP80">IFERROR(INDEX($CV$63:$CZ$65, $CO80, BP$23), "-")</f>
        <v>-</v>
      </c>
      <c r="BQ80" s="296" t="str" cm="1">
        <f t="array" ref="BQ80">IFERROR(INDEX($CV$63:$CZ$65, $CO80, BQ$23), "-")</f>
        <v>-</v>
      </c>
      <c r="BR80" s="296" t="str" cm="1">
        <f t="array" ref="BR80">IFERROR(INDEX($CV$63:$CZ$65, $CO80, BR$23), "-")</f>
        <v>-</v>
      </c>
      <c r="BS80" s="296" t="str" cm="1">
        <f t="array" ref="BS80">IFERROR(INDEX($CV$63:$CZ$65, $CO80, BS$23), "-")</f>
        <v>-</v>
      </c>
      <c r="BT80" s="297" cm="1">
        <f t="array" ref="BT80">IF($CO80=3,
IFERROR(INDEX($CV$68:$CZ$79, $CE80, BT$23), "-"),
IF($CO80=2,
IF(BT$23=5, $AC80, IF(BT$23=4, $AD80, 0)), IF(BT$23=5, $AC80, 0)
))</f>
        <v>0</v>
      </c>
      <c r="BU80" s="297" cm="1">
        <f t="array" ref="BU80">IF($CO80=3,
IFERROR(INDEX($CV$68:$CZ$79, $CE80, BU$23), "-"),
IF($CO80=2,
IF(BU$23=5, $AC80, IF(BU$23=4, $AD80, 0)), IF(BU$23=5, $AC80, 0)
))</f>
        <v>0</v>
      </c>
      <c r="BV80" s="297" cm="1">
        <f t="array" ref="BV80">IF($CO80=3,
IFERROR(INDEX($CV$68:$CZ$79, $CE80, BV$23), "-"),
IF($CO80=2,
IF(BV$23=5, $AC80, IF(BV$23=4, $AD80, 0)), IF(BV$23=5, $AC80, 0)
))</f>
        <v>0</v>
      </c>
      <c r="BW80" s="297" cm="1">
        <f t="array" ref="BW80">IF($CO80=3,
IFERROR(INDEX($CV$68:$CZ$79, $CE80, BW$23), "-"),
IF($CO80=2,
IF(BW$23=5, $AC80, IF(BW$23=4, $AD80, 0)), IF(BW$23=5, $AC80, 0)
))</f>
        <v>0</v>
      </c>
      <c r="BX80" s="297" cm="1">
        <f t="array" ref="BX80">IF($CO80=3,
IFERROR(INDEX($CV$68:$CZ$79, $CE80, BX$23), "-"),
IF($CO80=2,
IF(BX$23=5, $AC80, IF(BX$23=4, $AD80, 0)), IF(BX$23=5, $AC80, 0)
))</f>
        <v>0</v>
      </c>
      <c r="BY80" s="293" t="str">
        <f t="shared" si="40"/>
        <v>-</v>
      </c>
      <c r="BZ80" s="299">
        <f t="shared" si="22"/>
        <v>0</v>
      </c>
      <c r="CA80" s="294" t="str">
        <f t="shared" si="41"/>
        <v>-</v>
      </c>
      <c r="CB80" s="295" t="str">
        <f t="shared" si="23"/>
        <v>-</v>
      </c>
      <c r="CC80" s="295" t="str">
        <f t="shared" si="42"/>
        <v>-</v>
      </c>
      <c r="CD80" s="299">
        <f t="shared" si="24"/>
        <v>0</v>
      </c>
      <c r="CE80" s="300" t="str">
        <f t="shared" si="2"/>
        <v>-</v>
      </c>
      <c r="CF80" s="300" t="str">
        <f t="shared" si="3"/>
        <v>-</v>
      </c>
      <c r="CG80" s="300">
        <v>0</v>
      </c>
      <c r="CH80" s="300">
        <f t="shared" si="4"/>
        <v>0</v>
      </c>
      <c r="CI80" s="301">
        <f t="shared" si="5"/>
        <v>0</v>
      </c>
      <c r="CJ80" s="301">
        <f t="shared" si="25"/>
        <v>0</v>
      </c>
      <c r="CK80" s="302" t="str" cm="1">
        <f t="array" ref="CK80">IF($CJ80&gt;0, INDEX($CS$28:$DH$35, $CJ80, $CI80+CK$23), "-")</f>
        <v>-</v>
      </c>
      <c r="CL80" s="302" t="str" cm="1">
        <f t="array" ref="CL80">IF($CJ80&gt;0, INDEX($CS$28:$DH$35, $CJ80, $CI80+CL$23), "-")</f>
        <v>-</v>
      </c>
      <c r="CM80" s="302" t="str" cm="1">
        <f t="array" ref="CM80">IF($CJ80&gt;0, INDEX($CS$28:$DH$35, $CJ80, $CI80+CM$23), "-")</f>
        <v>-</v>
      </c>
      <c r="CN80" s="302" t="str" cm="1">
        <f t="array" ref="CN80">IF($CJ80&gt;0, INDEX($CS$28:$DH$35, $CJ80, $CI80+CN$23), "-")</f>
        <v>-</v>
      </c>
      <c r="CO80" s="300" t="str">
        <f t="shared" si="6"/>
        <v>-</v>
      </c>
      <c r="CP80" s="271"/>
      <c r="CQ80" s="272"/>
      <c r="CR80" s="273"/>
      <c r="CS80" s="273"/>
      <c r="CT80" s="273"/>
      <c r="CU80" s="273"/>
      <c r="CV80" s="273"/>
      <c r="CW80" s="273"/>
      <c r="CX80" s="273"/>
      <c r="CY80" s="273"/>
      <c r="CZ80" s="273"/>
      <c r="DA80" s="273"/>
      <c r="DB80" s="273"/>
      <c r="DC80" s="273"/>
      <c r="DD80" s="273"/>
      <c r="DE80" s="273"/>
      <c r="DF80" s="273"/>
      <c r="DG80" s="273"/>
      <c r="DH80" s="273"/>
      <c r="DI80" s="273"/>
      <c r="DJ80" s="271"/>
      <c r="DK80" s="271"/>
    </row>
    <row r="81" spans="1:115" s="45" customFormat="1" ht="12.75" customHeight="1" x14ac:dyDescent="0.25">
      <c r="A81" s="13" cm="1">
        <f t="array" ref="A81">IFERROR(INDEX(Operation, IFERROR(MATCH($N81,#REF!, 0), IFERROR(MATCH($N81,#REF!, 0), MATCH($N81,#REF!, 0))), 4), 0)</f>
        <v>0</v>
      </c>
      <c r="B81" s="10">
        <v>58</v>
      </c>
      <c r="C81" s="238"/>
      <c r="D81" s="238"/>
      <c r="E81" s="79"/>
      <c r="F81" s="80" t="str">
        <f>IF(ISBLANK(E81), "", VLOOKUP(E81, Z!$A$2:$C$4127, 3, FALSE))</f>
        <v/>
      </c>
      <c r="G81" s="238"/>
      <c r="H81" s="81"/>
      <c r="I81" s="255" t="b">
        <v>0</v>
      </c>
      <c r="J81" s="256"/>
      <c r="K81" s="82"/>
      <c r="L81" s="82"/>
      <c r="M81" s="83"/>
      <c r="N81" s="79"/>
      <c r="O81" s="84"/>
      <c r="P81" s="84"/>
      <c r="Q81" s="257"/>
      <c r="R81" s="257"/>
      <c r="S81" s="257"/>
      <c r="T81" s="85">
        <f t="shared" si="7"/>
        <v>0</v>
      </c>
      <c r="U81" s="238"/>
      <c r="V81" s="238"/>
      <c r="W81" s="238"/>
      <c r="X81" s="257"/>
      <c r="Y81" s="258"/>
      <c r="Z81" s="79"/>
      <c r="AA81" s="257"/>
      <c r="AB81" s="257"/>
      <c r="AC81" s="257"/>
      <c r="AD81" s="257"/>
      <c r="AE81" s="257"/>
      <c r="AF81" s="85">
        <f t="shared" si="8"/>
        <v>0</v>
      </c>
      <c r="AG81" s="259"/>
      <c r="AH81" s="238"/>
      <c r="AI81" s="79"/>
      <c r="AJ81" s="80" t="str">
        <f>IF(ISBLANK(AI81), "", VLOOKUP(AI81, Z!$A$2:$C$4127, 3, FALSE))</f>
        <v/>
      </c>
      <c r="AK81" s="260"/>
      <c r="AL81" s="127">
        <f t="shared" si="9"/>
        <v>0</v>
      </c>
      <c r="AM81" s="271"/>
      <c r="AN81" s="292">
        <f t="shared" si="29"/>
        <v>0</v>
      </c>
      <c r="AO81" s="279">
        <f t="shared" si="11"/>
        <v>1</v>
      </c>
      <c r="AP81" s="279">
        <v>0.75</v>
      </c>
      <c r="AQ81" s="293" t="str">
        <f t="shared" si="30"/>
        <v>-</v>
      </c>
      <c r="AR81" s="293" t="str">
        <f t="shared" si="31"/>
        <v>-</v>
      </c>
      <c r="AS81" s="293" t="str" cm="1">
        <f t="array" ref="AS81">IFERROR(IFERROR((AT81*AU81)/(3600*1000)/AZ81, BY81) * SUMPRODUCT($BA81:$BE81^2.5, $BF81:$BJ81) / 1000, "-")</f>
        <v>-</v>
      </c>
      <c r="AT81" s="279" t="str">
        <f t="shared" si="32"/>
        <v>-</v>
      </c>
      <c r="AU81" s="279" t="str">
        <f t="shared" si="33"/>
        <v>-</v>
      </c>
      <c r="AV81" s="294" t="str">
        <f t="shared" si="16"/>
        <v>-</v>
      </c>
      <c r="AW81" s="294" t="str" cm="1">
        <f t="array" ref="AW81">IF(CH81&gt;0, INDEX($CV$58:$CV$60, CH81), "-")</f>
        <v>-</v>
      </c>
      <c r="AX81" s="294" t="str">
        <f t="shared" si="34"/>
        <v>-</v>
      </c>
      <c r="AY81" s="295" t="str">
        <f t="shared" si="35"/>
        <v>-</v>
      </c>
      <c r="AZ81" s="294">
        <f t="shared" si="36"/>
        <v>0</v>
      </c>
      <c r="BA81" s="296" t="str" cm="1">
        <f t="array" ref="BA81">IFERROR(INDEX($CV$63:$CZ$65, $CF81, BA$23), "-")</f>
        <v>-</v>
      </c>
      <c r="BB81" s="296" t="str" cm="1">
        <f t="array" ref="BB81">IFERROR(INDEX($CV$63:$CZ$65, $CF81, BB$23), "-")</f>
        <v>-</v>
      </c>
      <c r="BC81" s="296" t="str" cm="1">
        <f t="array" ref="BC81">IFERROR(INDEX($CV$63:$CZ$65, $CF81, BC$23), "-")</f>
        <v>-</v>
      </c>
      <c r="BD81" s="296" t="str" cm="1">
        <f t="array" ref="BD81">IFERROR(INDEX($CV$63:$CZ$65, $CF81, BD$23), "-")</f>
        <v>-</v>
      </c>
      <c r="BE81" s="296" t="str" cm="1">
        <f t="array" ref="BE81">IFERROR(INDEX($CV$63:$CZ$65, $CF81, BE$23), "-")</f>
        <v>-</v>
      </c>
      <c r="BF81" s="297" cm="1">
        <f t="array" ref="BF81">IF($CF81=3,
IFERROR(INDEX($CV$68:$CZ$79, $CE81, BF$23), "-"),
IF($CF81=2,
IF(BF$23=5, $Q81, IF(BF$23=4, $R81, 0)), IF(BF$23=5, $Q81, 0)
))</f>
        <v>0</v>
      </c>
      <c r="BG81" s="297" cm="1">
        <f t="array" ref="BG81">IF($CF81=3,
IFERROR(INDEX($CV$68:$CZ$79, $CE81, BG$23), "-"),
IF($CF81=2,
IF(BG$23=5, $Q81, IF(BG$23=4, $R81, 0)), IF(BG$23=5, $Q81, 0)
))</f>
        <v>0</v>
      </c>
      <c r="BH81" s="297" cm="1">
        <f t="array" ref="BH81">IF($CF81=3,
IFERROR(INDEX($CV$68:$CZ$79, $CE81, BH$23), "-"),
IF($CF81=2,
IF(BH$23=5, $Q81, IF(BH$23=4, $R81, 0)), IF(BH$23=5, $Q81, 0)
))</f>
        <v>0</v>
      </c>
      <c r="BI81" s="297" cm="1">
        <f t="array" ref="BI81">IF($CF81=3,
IFERROR(INDEX($CV$68:$CZ$79, $CE81, BI$23), "-"),
IF($CF81=2,
IF(BI$23=5, $Q81, IF(BI$23=4, $R81, 0)), IF(BI$23=5, $Q81, 0)
))</f>
        <v>0</v>
      </c>
      <c r="BJ81" s="297" cm="1">
        <f t="array" ref="BJ81">IF($CF81=3,
IFERROR(INDEX($CV$68:$CZ$79, $CE81, BJ$23), "-"),
IF($CF81=2,
IF(BJ$23=5, $Q81, IF(BJ$23=4, $R81, 0)), IF(BJ$23=5, $Q81, 0)
))</f>
        <v>0</v>
      </c>
      <c r="BK81" s="293" t="str" cm="1">
        <f t="array" ref="BK81">IFERROR(IF(OR($AN$20="EZ", ISNUMBER((BL81*BM81)/(3600*1000)/BN81)), (BL81*BM81)/(3600*1000)/BN81, BY81) * SUMPRODUCT($BO81:$BS81^2.5, $BT81:$BX81) / 1000, "-")</f>
        <v>-</v>
      </c>
      <c r="BL81" s="279" t="str">
        <f t="shared" si="37"/>
        <v>-</v>
      </c>
      <c r="BM81" s="279" t="str">
        <f t="shared" si="38"/>
        <v>-</v>
      </c>
      <c r="BN81" s="298">
        <f t="shared" si="39"/>
        <v>0</v>
      </c>
      <c r="BO81" s="296" t="str" cm="1">
        <f t="array" ref="BO81">IFERROR(INDEX($CV$63:$CZ$65, $CO81, BO$23), "-")</f>
        <v>-</v>
      </c>
      <c r="BP81" s="296" t="str" cm="1">
        <f t="array" ref="BP81">IFERROR(INDEX($CV$63:$CZ$65, $CO81, BP$23), "-")</f>
        <v>-</v>
      </c>
      <c r="BQ81" s="296" t="str" cm="1">
        <f t="array" ref="BQ81">IFERROR(INDEX($CV$63:$CZ$65, $CO81, BQ$23), "-")</f>
        <v>-</v>
      </c>
      <c r="BR81" s="296" t="str" cm="1">
        <f t="array" ref="BR81">IFERROR(INDEX($CV$63:$CZ$65, $CO81, BR$23), "-")</f>
        <v>-</v>
      </c>
      <c r="BS81" s="296" t="str" cm="1">
        <f t="array" ref="BS81">IFERROR(INDEX($CV$63:$CZ$65, $CO81, BS$23), "-")</f>
        <v>-</v>
      </c>
      <c r="BT81" s="297" cm="1">
        <f t="array" ref="BT81">IF($CO81=3,
IFERROR(INDEX($CV$68:$CZ$79, $CE81, BT$23), "-"),
IF($CO81=2,
IF(BT$23=5, $AC81, IF(BT$23=4, $AD81, 0)), IF(BT$23=5, $AC81, 0)
))</f>
        <v>0</v>
      </c>
      <c r="BU81" s="297" cm="1">
        <f t="array" ref="BU81">IF($CO81=3,
IFERROR(INDEX($CV$68:$CZ$79, $CE81, BU$23), "-"),
IF($CO81=2,
IF(BU$23=5, $AC81, IF(BU$23=4, $AD81, 0)), IF(BU$23=5, $AC81, 0)
))</f>
        <v>0</v>
      </c>
      <c r="BV81" s="297" cm="1">
        <f t="array" ref="BV81">IF($CO81=3,
IFERROR(INDEX($CV$68:$CZ$79, $CE81, BV$23), "-"),
IF($CO81=2,
IF(BV$23=5, $AC81, IF(BV$23=4, $AD81, 0)), IF(BV$23=5, $AC81, 0)
))</f>
        <v>0</v>
      </c>
      <c r="BW81" s="297" cm="1">
        <f t="array" ref="BW81">IF($CO81=3,
IFERROR(INDEX($CV$68:$CZ$79, $CE81, BW$23), "-"),
IF($CO81=2,
IF(BW$23=5, $AC81, IF(BW$23=4, $AD81, 0)), IF(BW$23=5, $AC81, 0)
))</f>
        <v>0</v>
      </c>
      <c r="BX81" s="297" cm="1">
        <f t="array" ref="BX81">IF($CO81=3,
IFERROR(INDEX($CV$68:$CZ$79, $CE81, BX$23), "-"),
IF($CO81=2,
IF(BX$23=5, $AC81, IF(BX$23=4, $AD81, 0)), IF(BX$23=5, $AC81, 0)
))</f>
        <v>0</v>
      </c>
      <c r="BY81" s="293" t="str">
        <f t="shared" si="40"/>
        <v>-</v>
      </c>
      <c r="BZ81" s="299">
        <f t="shared" si="22"/>
        <v>0</v>
      </c>
      <c r="CA81" s="294" t="str">
        <f t="shared" si="41"/>
        <v>-</v>
      </c>
      <c r="CB81" s="295" t="str">
        <f t="shared" si="23"/>
        <v>-</v>
      </c>
      <c r="CC81" s="295" t="str">
        <f t="shared" si="42"/>
        <v>-</v>
      </c>
      <c r="CD81" s="299">
        <f t="shared" si="24"/>
        <v>0</v>
      </c>
      <c r="CE81" s="300" t="str">
        <f t="shared" si="2"/>
        <v>-</v>
      </c>
      <c r="CF81" s="300" t="str">
        <f t="shared" si="3"/>
        <v>-</v>
      </c>
      <c r="CG81" s="300">
        <v>0</v>
      </c>
      <c r="CH81" s="300">
        <f t="shared" si="4"/>
        <v>0</v>
      </c>
      <c r="CI81" s="301">
        <f t="shared" si="5"/>
        <v>0</v>
      </c>
      <c r="CJ81" s="301">
        <f t="shared" si="25"/>
        <v>0</v>
      </c>
      <c r="CK81" s="302" t="str" cm="1">
        <f t="array" ref="CK81">IF($CJ81&gt;0, INDEX($CS$28:$DH$35, $CJ81, $CI81+CK$23), "-")</f>
        <v>-</v>
      </c>
      <c r="CL81" s="302" t="str" cm="1">
        <f t="array" ref="CL81">IF($CJ81&gt;0, INDEX($CS$28:$DH$35, $CJ81, $CI81+CL$23), "-")</f>
        <v>-</v>
      </c>
      <c r="CM81" s="302" t="str" cm="1">
        <f t="array" ref="CM81">IF($CJ81&gt;0, INDEX($CS$28:$DH$35, $CJ81, $CI81+CM$23), "-")</f>
        <v>-</v>
      </c>
      <c r="CN81" s="302" t="str" cm="1">
        <f t="array" ref="CN81">IF($CJ81&gt;0, INDEX($CS$28:$DH$35, $CJ81, $CI81+CN$23), "-")</f>
        <v>-</v>
      </c>
      <c r="CO81" s="300" t="str">
        <f t="shared" si="6"/>
        <v>-</v>
      </c>
      <c r="CP81" s="271"/>
      <c r="CQ81" s="272"/>
      <c r="CR81" s="273"/>
      <c r="CS81" s="273"/>
      <c r="CT81" s="273"/>
      <c r="CU81" s="273"/>
      <c r="CV81" s="273"/>
      <c r="CW81" s="273"/>
      <c r="CX81" s="273"/>
      <c r="CY81" s="273"/>
      <c r="CZ81" s="273"/>
      <c r="DA81" s="273"/>
      <c r="DB81" s="273"/>
      <c r="DC81" s="273"/>
      <c r="DD81" s="273"/>
      <c r="DE81" s="273"/>
      <c r="DF81" s="273"/>
      <c r="DG81" s="273"/>
      <c r="DH81" s="273"/>
      <c r="DI81" s="273"/>
      <c r="DJ81" s="271"/>
      <c r="DK81" s="271"/>
    </row>
    <row r="82" spans="1:115" s="45" customFormat="1" ht="12.75" customHeight="1" x14ac:dyDescent="0.25">
      <c r="A82" s="13" cm="1">
        <f t="array" ref="A82">IFERROR(INDEX(Operation, IFERROR(MATCH($N82,#REF!, 0), IFERROR(MATCH($N82,#REF!, 0), MATCH($N82,#REF!, 0))), 4), 0)</f>
        <v>0</v>
      </c>
      <c r="B82" s="10">
        <v>59</v>
      </c>
      <c r="C82" s="238"/>
      <c r="D82" s="238"/>
      <c r="E82" s="79"/>
      <c r="F82" s="80" t="str">
        <f>IF(ISBLANK(E82), "", VLOOKUP(E82, Z!$A$2:$C$4127, 3, FALSE))</f>
        <v/>
      </c>
      <c r="G82" s="238"/>
      <c r="H82" s="81"/>
      <c r="I82" s="255" t="b">
        <v>0</v>
      </c>
      <c r="J82" s="256"/>
      <c r="K82" s="82"/>
      <c r="L82" s="82"/>
      <c r="M82" s="83"/>
      <c r="N82" s="79"/>
      <c r="O82" s="84"/>
      <c r="P82" s="84"/>
      <c r="Q82" s="257"/>
      <c r="R82" s="257"/>
      <c r="S82" s="257"/>
      <c r="T82" s="85">
        <f t="shared" si="7"/>
        <v>0</v>
      </c>
      <c r="U82" s="238"/>
      <c r="V82" s="238"/>
      <c r="W82" s="238"/>
      <c r="X82" s="257"/>
      <c r="Y82" s="258"/>
      <c r="Z82" s="79"/>
      <c r="AA82" s="257"/>
      <c r="AB82" s="257"/>
      <c r="AC82" s="257"/>
      <c r="AD82" s="257"/>
      <c r="AE82" s="257"/>
      <c r="AF82" s="85">
        <f t="shared" si="8"/>
        <v>0</v>
      </c>
      <c r="AG82" s="259"/>
      <c r="AH82" s="238"/>
      <c r="AI82" s="79"/>
      <c r="AJ82" s="80" t="str">
        <f>IF(ISBLANK(AI82), "", VLOOKUP(AI82, Z!$A$2:$C$4127, 3, FALSE))</f>
        <v/>
      </c>
      <c r="AK82" s="260"/>
      <c r="AL82" s="127">
        <f t="shared" si="9"/>
        <v>0</v>
      </c>
      <c r="AM82" s="271"/>
      <c r="AN82" s="292">
        <f t="shared" si="29"/>
        <v>0</v>
      </c>
      <c r="AO82" s="279">
        <f t="shared" si="11"/>
        <v>1</v>
      </c>
      <c r="AP82" s="279">
        <v>0.75</v>
      </c>
      <c r="AQ82" s="293" t="str">
        <f t="shared" si="30"/>
        <v>-</v>
      </c>
      <c r="AR82" s="293" t="str">
        <f t="shared" si="31"/>
        <v>-</v>
      </c>
      <c r="AS82" s="293" t="str" cm="1">
        <f t="array" ref="AS82">IFERROR(IFERROR((AT82*AU82)/(3600*1000)/AZ82, BY82) * SUMPRODUCT($BA82:$BE82^2.5, $BF82:$BJ82) / 1000, "-")</f>
        <v>-</v>
      </c>
      <c r="AT82" s="279" t="str">
        <f t="shared" si="32"/>
        <v>-</v>
      </c>
      <c r="AU82" s="279" t="str">
        <f t="shared" si="33"/>
        <v>-</v>
      </c>
      <c r="AV82" s="294" t="str">
        <f t="shared" si="16"/>
        <v>-</v>
      </c>
      <c r="AW82" s="294" t="str" cm="1">
        <f t="array" ref="AW82">IF(CH82&gt;0, INDEX($CV$58:$CV$60, CH82), "-")</f>
        <v>-</v>
      </c>
      <c r="AX82" s="294" t="str">
        <f t="shared" si="34"/>
        <v>-</v>
      </c>
      <c r="AY82" s="295" t="str">
        <f t="shared" si="35"/>
        <v>-</v>
      </c>
      <c r="AZ82" s="294">
        <f t="shared" si="36"/>
        <v>0</v>
      </c>
      <c r="BA82" s="296" t="str" cm="1">
        <f t="array" ref="BA82">IFERROR(INDEX($CV$63:$CZ$65, $CF82, BA$23), "-")</f>
        <v>-</v>
      </c>
      <c r="BB82" s="296" t="str" cm="1">
        <f t="array" ref="BB82">IFERROR(INDEX($CV$63:$CZ$65, $CF82, BB$23), "-")</f>
        <v>-</v>
      </c>
      <c r="BC82" s="296" t="str" cm="1">
        <f t="array" ref="BC82">IFERROR(INDEX($CV$63:$CZ$65, $CF82, BC$23), "-")</f>
        <v>-</v>
      </c>
      <c r="BD82" s="296" t="str" cm="1">
        <f t="array" ref="BD82">IFERROR(INDEX($CV$63:$CZ$65, $CF82, BD$23), "-")</f>
        <v>-</v>
      </c>
      <c r="BE82" s="296" t="str" cm="1">
        <f t="array" ref="BE82">IFERROR(INDEX($CV$63:$CZ$65, $CF82, BE$23), "-")</f>
        <v>-</v>
      </c>
      <c r="BF82" s="297" cm="1">
        <f t="array" ref="BF82">IF($CF82=3,
IFERROR(INDEX($CV$68:$CZ$79, $CE82, BF$23), "-"),
IF($CF82=2,
IF(BF$23=5, $Q82, IF(BF$23=4, $R82, 0)), IF(BF$23=5, $Q82, 0)
))</f>
        <v>0</v>
      </c>
      <c r="BG82" s="297" cm="1">
        <f t="array" ref="BG82">IF($CF82=3,
IFERROR(INDEX($CV$68:$CZ$79, $CE82, BG$23), "-"),
IF($CF82=2,
IF(BG$23=5, $Q82, IF(BG$23=4, $R82, 0)), IF(BG$23=5, $Q82, 0)
))</f>
        <v>0</v>
      </c>
      <c r="BH82" s="297" cm="1">
        <f t="array" ref="BH82">IF($CF82=3,
IFERROR(INDEX($CV$68:$CZ$79, $CE82, BH$23), "-"),
IF($CF82=2,
IF(BH$23=5, $Q82, IF(BH$23=4, $R82, 0)), IF(BH$23=5, $Q82, 0)
))</f>
        <v>0</v>
      </c>
      <c r="BI82" s="297" cm="1">
        <f t="array" ref="BI82">IF($CF82=3,
IFERROR(INDEX($CV$68:$CZ$79, $CE82, BI$23), "-"),
IF($CF82=2,
IF(BI$23=5, $Q82, IF(BI$23=4, $R82, 0)), IF(BI$23=5, $Q82, 0)
))</f>
        <v>0</v>
      </c>
      <c r="BJ82" s="297" cm="1">
        <f t="array" ref="BJ82">IF($CF82=3,
IFERROR(INDEX($CV$68:$CZ$79, $CE82, BJ$23), "-"),
IF($CF82=2,
IF(BJ$23=5, $Q82, IF(BJ$23=4, $R82, 0)), IF(BJ$23=5, $Q82, 0)
))</f>
        <v>0</v>
      </c>
      <c r="BK82" s="293" t="str" cm="1">
        <f t="array" ref="BK82">IFERROR(IF(OR($AN$20="EZ", ISNUMBER((BL82*BM82)/(3600*1000)/BN82)), (BL82*BM82)/(3600*1000)/BN82, BY82) * SUMPRODUCT($BO82:$BS82^2.5, $BT82:$BX82) / 1000, "-")</f>
        <v>-</v>
      </c>
      <c r="BL82" s="279" t="str">
        <f t="shared" si="37"/>
        <v>-</v>
      </c>
      <c r="BM82" s="279" t="str">
        <f t="shared" si="38"/>
        <v>-</v>
      </c>
      <c r="BN82" s="298">
        <f t="shared" si="39"/>
        <v>0</v>
      </c>
      <c r="BO82" s="296" t="str" cm="1">
        <f t="array" ref="BO82">IFERROR(INDEX($CV$63:$CZ$65, $CO82, BO$23), "-")</f>
        <v>-</v>
      </c>
      <c r="BP82" s="296" t="str" cm="1">
        <f t="array" ref="BP82">IFERROR(INDEX($CV$63:$CZ$65, $CO82, BP$23), "-")</f>
        <v>-</v>
      </c>
      <c r="BQ82" s="296" t="str" cm="1">
        <f t="array" ref="BQ82">IFERROR(INDEX($CV$63:$CZ$65, $CO82, BQ$23), "-")</f>
        <v>-</v>
      </c>
      <c r="BR82" s="296" t="str" cm="1">
        <f t="array" ref="BR82">IFERROR(INDEX($CV$63:$CZ$65, $CO82, BR$23), "-")</f>
        <v>-</v>
      </c>
      <c r="BS82" s="296" t="str" cm="1">
        <f t="array" ref="BS82">IFERROR(INDEX($CV$63:$CZ$65, $CO82, BS$23), "-")</f>
        <v>-</v>
      </c>
      <c r="BT82" s="297" cm="1">
        <f t="array" ref="BT82">IF($CO82=3,
IFERROR(INDEX($CV$68:$CZ$79, $CE82, BT$23), "-"),
IF($CO82=2,
IF(BT$23=5, $AC82, IF(BT$23=4, $AD82, 0)), IF(BT$23=5, $AC82, 0)
))</f>
        <v>0</v>
      </c>
      <c r="BU82" s="297" cm="1">
        <f t="array" ref="BU82">IF($CO82=3,
IFERROR(INDEX($CV$68:$CZ$79, $CE82, BU$23), "-"),
IF($CO82=2,
IF(BU$23=5, $AC82, IF(BU$23=4, $AD82, 0)), IF(BU$23=5, $AC82, 0)
))</f>
        <v>0</v>
      </c>
      <c r="BV82" s="297" cm="1">
        <f t="array" ref="BV82">IF($CO82=3,
IFERROR(INDEX($CV$68:$CZ$79, $CE82, BV$23), "-"),
IF($CO82=2,
IF(BV$23=5, $AC82, IF(BV$23=4, $AD82, 0)), IF(BV$23=5, $AC82, 0)
))</f>
        <v>0</v>
      </c>
      <c r="BW82" s="297" cm="1">
        <f t="array" ref="BW82">IF($CO82=3,
IFERROR(INDEX($CV$68:$CZ$79, $CE82, BW$23), "-"),
IF($CO82=2,
IF(BW$23=5, $AC82, IF(BW$23=4, $AD82, 0)), IF(BW$23=5, $AC82, 0)
))</f>
        <v>0</v>
      </c>
      <c r="BX82" s="297" cm="1">
        <f t="array" ref="BX82">IF($CO82=3,
IFERROR(INDEX($CV$68:$CZ$79, $CE82, BX$23), "-"),
IF($CO82=2,
IF(BX$23=5, $AC82, IF(BX$23=4, $AD82, 0)), IF(BX$23=5, $AC82, 0)
))</f>
        <v>0</v>
      </c>
      <c r="BY82" s="293" t="str">
        <f t="shared" si="40"/>
        <v>-</v>
      </c>
      <c r="BZ82" s="299">
        <f t="shared" si="22"/>
        <v>0</v>
      </c>
      <c r="CA82" s="294" t="str">
        <f t="shared" si="41"/>
        <v>-</v>
      </c>
      <c r="CB82" s="295" t="str">
        <f t="shared" si="23"/>
        <v>-</v>
      </c>
      <c r="CC82" s="295" t="str">
        <f t="shared" si="42"/>
        <v>-</v>
      </c>
      <c r="CD82" s="299">
        <f t="shared" si="24"/>
        <v>0</v>
      </c>
      <c r="CE82" s="300" t="str">
        <f t="shared" si="2"/>
        <v>-</v>
      </c>
      <c r="CF82" s="300" t="str">
        <f t="shared" si="3"/>
        <v>-</v>
      </c>
      <c r="CG82" s="300">
        <v>0</v>
      </c>
      <c r="CH82" s="300">
        <f t="shared" si="4"/>
        <v>0</v>
      </c>
      <c r="CI82" s="301">
        <f t="shared" si="5"/>
        <v>0</v>
      </c>
      <c r="CJ82" s="301">
        <f t="shared" si="25"/>
        <v>0</v>
      </c>
      <c r="CK82" s="302" t="str" cm="1">
        <f t="array" ref="CK82">IF($CJ82&gt;0, INDEX($CS$28:$DH$35, $CJ82, $CI82+CK$23), "-")</f>
        <v>-</v>
      </c>
      <c r="CL82" s="302" t="str" cm="1">
        <f t="array" ref="CL82">IF($CJ82&gt;0, INDEX($CS$28:$DH$35, $CJ82, $CI82+CL$23), "-")</f>
        <v>-</v>
      </c>
      <c r="CM82" s="302" t="str" cm="1">
        <f t="array" ref="CM82">IF($CJ82&gt;0, INDEX($CS$28:$DH$35, $CJ82, $CI82+CM$23), "-")</f>
        <v>-</v>
      </c>
      <c r="CN82" s="302" t="str" cm="1">
        <f t="array" ref="CN82">IF($CJ82&gt;0, INDEX($CS$28:$DH$35, $CJ82, $CI82+CN$23), "-")</f>
        <v>-</v>
      </c>
      <c r="CO82" s="300" t="str">
        <f t="shared" si="6"/>
        <v>-</v>
      </c>
      <c r="CP82" s="271"/>
      <c r="CQ82" s="272"/>
      <c r="CR82" s="273"/>
      <c r="CS82" s="273"/>
      <c r="CT82" s="273"/>
      <c r="CU82" s="273"/>
      <c r="CV82" s="273"/>
      <c r="CW82" s="273"/>
      <c r="CX82" s="273"/>
      <c r="CY82" s="273"/>
      <c r="CZ82" s="273"/>
      <c r="DA82" s="273"/>
      <c r="DB82" s="273"/>
      <c r="DC82" s="273"/>
      <c r="DD82" s="273"/>
      <c r="DE82" s="273"/>
      <c r="DF82" s="273"/>
      <c r="DG82" s="273"/>
      <c r="DH82" s="273"/>
      <c r="DI82" s="273"/>
      <c r="DJ82" s="271"/>
      <c r="DK82" s="271"/>
    </row>
    <row r="83" spans="1:115" s="45" customFormat="1" ht="12.75" customHeight="1" x14ac:dyDescent="0.25">
      <c r="A83" s="13" cm="1">
        <f t="array" ref="A83">IFERROR(INDEX(Operation, IFERROR(MATCH($N83,#REF!, 0), IFERROR(MATCH($N83,#REF!, 0), MATCH($N83,#REF!, 0))), 4), 0)</f>
        <v>0</v>
      </c>
      <c r="B83" s="10">
        <v>60</v>
      </c>
      <c r="C83" s="238"/>
      <c r="D83" s="238"/>
      <c r="E83" s="79"/>
      <c r="F83" s="80" t="str">
        <f>IF(ISBLANK(E83), "", VLOOKUP(E83, Z!$A$2:$C$4127, 3, FALSE))</f>
        <v/>
      </c>
      <c r="G83" s="238"/>
      <c r="H83" s="81"/>
      <c r="I83" s="255" t="b">
        <v>0</v>
      </c>
      <c r="J83" s="256"/>
      <c r="K83" s="82"/>
      <c r="L83" s="82"/>
      <c r="M83" s="83"/>
      <c r="N83" s="79"/>
      <c r="O83" s="84"/>
      <c r="P83" s="84"/>
      <c r="Q83" s="257"/>
      <c r="R83" s="257"/>
      <c r="S83" s="257"/>
      <c r="T83" s="85">
        <f t="shared" si="7"/>
        <v>0</v>
      </c>
      <c r="U83" s="238"/>
      <c r="V83" s="238"/>
      <c r="W83" s="238"/>
      <c r="X83" s="257"/>
      <c r="Y83" s="258"/>
      <c r="Z83" s="79"/>
      <c r="AA83" s="257"/>
      <c r="AB83" s="257"/>
      <c r="AC83" s="257"/>
      <c r="AD83" s="257"/>
      <c r="AE83" s="257"/>
      <c r="AF83" s="85">
        <f t="shared" si="8"/>
        <v>0</v>
      </c>
      <c r="AG83" s="259"/>
      <c r="AH83" s="238"/>
      <c r="AI83" s="79"/>
      <c r="AJ83" s="80" t="str">
        <f>IF(ISBLANK(AI83), "", VLOOKUP(AI83, Z!$A$2:$C$4127, 3, FALSE))</f>
        <v/>
      </c>
      <c r="AK83" s="260"/>
      <c r="AL83" s="127">
        <f t="shared" si="9"/>
        <v>0</v>
      </c>
      <c r="AM83" s="271"/>
      <c r="AN83" s="292">
        <f t="shared" si="29"/>
        <v>0</v>
      </c>
      <c r="AO83" s="279">
        <f t="shared" si="11"/>
        <v>1</v>
      </c>
      <c r="AP83" s="279">
        <v>0.75</v>
      </c>
      <c r="AQ83" s="293" t="str">
        <f t="shared" si="30"/>
        <v>-</v>
      </c>
      <c r="AR83" s="293" t="str">
        <f t="shared" si="31"/>
        <v>-</v>
      </c>
      <c r="AS83" s="293" t="str" cm="1">
        <f t="array" ref="AS83">IFERROR(IFERROR((AT83*AU83)/(3600*1000)/AZ83, BY83) * SUMPRODUCT($BA83:$BE83^2.5, $BF83:$BJ83) / 1000, "-")</f>
        <v>-</v>
      </c>
      <c r="AT83" s="279" t="str">
        <f t="shared" si="32"/>
        <v>-</v>
      </c>
      <c r="AU83" s="279" t="str">
        <f t="shared" si="33"/>
        <v>-</v>
      </c>
      <c r="AV83" s="294" t="str">
        <f t="shared" si="16"/>
        <v>-</v>
      </c>
      <c r="AW83" s="294" t="str" cm="1">
        <f t="array" ref="AW83">IF(CH83&gt;0, INDEX($CV$58:$CV$60, CH83), "-")</f>
        <v>-</v>
      </c>
      <c r="AX83" s="294" t="str">
        <f t="shared" si="34"/>
        <v>-</v>
      </c>
      <c r="AY83" s="295" t="str">
        <f t="shared" si="35"/>
        <v>-</v>
      </c>
      <c r="AZ83" s="294">
        <f t="shared" si="36"/>
        <v>0</v>
      </c>
      <c r="BA83" s="296" t="str" cm="1">
        <f t="array" ref="BA83">IFERROR(INDEX($CV$63:$CZ$65, $CF83, BA$23), "-")</f>
        <v>-</v>
      </c>
      <c r="BB83" s="296" t="str" cm="1">
        <f t="array" ref="BB83">IFERROR(INDEX($CV$63:$CZ$65, $CF83, BB$23), "-")</f>
        <v>-</v>
      </c>
      <c r="BC83" s="296" t="str" cm="1">
        <f t="array" ref="BC83">IFERROR(INDEX($CV$63:$CZ$65, $CF83, BC$23), "-")</f>
        <v>-</v>
      </c>
      <c r="BD83" s="296" t="str" cm="1">
        <f t="array" ref="BD83">IFERROR(INDEX($CV$63:$CZ$65, $CF83, BD$23), "-")</f>
        <v>-</v>
      </c>
      <c r="BE83" s="296" t="str" cm="1">
        <f t="array" ref="BE83">IFERROR(INDEX($CV$63:$CZ$65, $CF83, BE$23), "-")</f>
        <v>-</v>
      </c>
      <c r="BF83" s="297" cm="1">
        <f t="array" ref="BF83">IF($CF83=3,
IFERROR(INDEX($CV$68:$CZ$79, $CE83, BF$23), "-"),
IF($CF83=2,
IF(BF$23=5, $Q83, IF(BF$23=4, $R83, 0)), IF(BF$23=5, $Q83, 0)
))</f>
        <v>0</v>
      </c>
      <c r="BG83" s="297" cm="1">
        <f t="array" ref="BG83">IF($CF83=3,
IFERROR(INDEX($CV$68:$CZ$79, $CE83, BG$23), "-"),
IF($CF83=2,
IF(BG$23=5, $Q83, IF(BG$23=4, $R83, 0)), IF(BG$23=5, $Q83, 0)
))</f>
        <v>0</v>
      </c>
      <c r="BH83" s="297" cm="1">
        <f t="array" ref="BH83">IF($CF83=3,
IFERROR(INDEX($CV$68:$CZ$79, $CE83, BH$23), "-"),
IF($CF83=2,
IF(BH$23=5, $Q83, IF(BH$23=4, $R83, 0)), IF(BH$23=5, $Q83, 0)
))</f>
        <v>0</v>
      </c>
      <c r="BI83" s="297" cm="1">
        <f t="array" ref="BI83">IF($CF83=3,
IFERROR(INDEX($CV$68:$CZ$79, $CE83, BI$23), "-"),
IF($CF83=2,
IF(BI$23=5, $Q83, IF(BI$23=4, $R83, 0)), IF(BI$23=5, $Q83, 0)
))</f>
        <v>0</v>
      </c>
      <c r="BJ83" s="297" cm="1">
        <f t="array" ref="BJ83">IF($CF83=3,
IFERROR(INDEX($CV$68:$CZ$79, $CE83, BJ$23), "-"),
IF($CF83=2,
IF(BJ$23=5, $Q83, IF(BJ$23=4, $R83, 0)), IF(BJ$23=5, $Q83, 0)
))</f>
        <v>0</v>
      </c>
      <c r="BK83" s="293" t="str" cm="1">
        <f t="array" ref="BK83">IFERROR(IF(OR($AN$20="EZ", ISNUMBER((BL83*BM83)/(3600*1000)/BN83)), (BL83*BM83)/(3600*1000)/BN83, BY83) * SUMPRODUCT($BO83:$BS83^2.5, $BT83:$BX83) / 1000, "-")</f>
        <v>-</v>
      </c>
      <c r="BL83" s="279" t="str">
        <f t="shared" si="37"/>
        <v>-</v>
      </c>
      <c r="BM83" s="279" t="str">
        <f t="shared" si="38"/>
        <v>-</v>
      </c>
      <c r="BN83" s="298">
        <f t="shared" si="39"/>
        <v>0</v>
      </c>
      <c r="BO83" s="296" t="str" cm="1">
        <f t="array" ref="BO83">IFERROR(INDEX($CV$63:$CZ$65, $CO83, BO$23), "-")</f>
        <v>-</v>
      </c>
      <c r="BP83" s="296" t="str" cm="1">
        <f t="array" ref="BP83">IFERROR(INDEX($CV$63:$CZ$65, $CO83, BP$23), "-")</f>
        <v>-</v>
      </c>
      <c r="BQ83" s="296" t="str" cm="1">
        <f t="array" ref="BQ83">IFERROR(INDEX($CV$63:$CZ$65, $CO83, BQ$23), "-")</f>
        <v>-</v>
      </c>
      <c r="BR83" s="296" t="str" cm="1">
        <f t="array" ref="BR83">IFERROR(INDEX($CV$63:$CZ$65, $CO83, BR$23), "-")</f>
        <v>-</v>
      </c>
      <c r="BS83" s="296" t="str" cm="1">
        <f t="array" ref="BS83">IFERROR(INDEX($CV$63:$CZ$65, $CO83, BS$23), "-")</f>
        <v>-</v>
      </c>
      <c r="BT83" s="297" cm="1">
        <f t="array" ref="BT83">IF($CO83=3,
IFERROR(INDEX($CV$68:$CZ$79, $CE83, BT$23), "-"),
IF($CO83=2,
IF(BT$23=5, $AC83, IF(BT$23=4, $AD83, 0)), IF(BT$23=5, $AC83, 0)
))</f>
        <v>0</v>
      </c>
      <c r="BU83" s="297" cm="1">
        <f t="array" ref="BU83">IF($CO83=3,
IFERROR(INDEX($CV$68:$CZ$79, $CE83, BU$23), "-"),
IF($CO83=2,
IF(BU$23=5, $AC83, IF(BU$23=4, $AD83, 0)), IF(BU$23=5, $AC83, 0)
))</f>
        <v>0</v>
      </c>
      <c r="BV83" s="297" cm="1">
        <f t="array" ref="BV83">IF($CO83=3,
IFERROR(INDEX($CV$68:$CZ$79, $CE83, BV$23), "-"),
IF($CO83=2,
IF(BV$23=5, $AC83, IF(BV$23=4, $AD83, 0)), IF(BV$23=5, $AC83, 0)
))</f>
        <v>0</v>
      </c>
      <c r="BW83" s="297" cm="1">
        <f t="array" ref="BW83">IF($CO83=3,
IFERROR(INDEX($CV$68:$CZ$79, $CE83, BW$23), "-"),
IF($CO83=2,
IF(BW$23=5, $AC83, IF(BW$23=4, $AD83, 0)), IF(BW$23=5, $AC83, 0)
))</f>
        <v>0</v>
      </c>
      <c r="BX83" s="297" cm="1">
        <f t="array" ref="BX83">IF($CO83=3,
IFERROR(INDEX($CV$68:$CZ$79, $CE83, BX$23), "-"),
IF($CO83=2,
IF(BX$23=5, $AC83, IF(BX$23=4, $AD83, 0)), IF(BX$23=5, $AC83, 0)
))</f>
        <v>0</v>
      </c>
      <c r="BY83" s="293" t="str">
        <f t="shared" si="40"/>
        <v>-</v>
      </c>
      <c r="BZ83" s="299">
        <f t="shared" si="22"/>
        <v>0</v>
      </c>
      <c r="CA83" s="294" t="str">
        <f t="shared" si="41"/>
        <v>-</v>
      </c>
      <c r="CB83" s="295" t="str">
        <f t="shared" si="23"/>
        <v>-</v>
      </c>
      <c r="CC83" s="295" t="str">
        <f t="shared" si="42"/>
        <v>-</v>
      </c>
      <c r="CD83" s="299">
        <f t="shared" si="24"/>
        <v>0</v>
      </c>
      <c r="CE83" s="300" t="str">
        <f t="shared" si="2"/>
        <v>-</v>
      </c>
      <c r="CF83" s="300" t="str">
        <f t="shared" si="3"/>
        <v>-</v>
      </c>
      <c r="CG83" s="300">
        <v>0</v>
      </c>
      <c r="CH83" s="300">
        <f t="shared" si="4"/>
        <v>0</v>
      </c>
      <c r="CI83" s="301">
        <f t="shared" si="5"/>
        <v>0</v>
      </c>
      <c r="CJ83" s="301">
        <f t="shared" si="25"/>
        <v>0</v>
      </c>
      <c r="CK83" s="302" t="str" cm="1">
        <f t="array" ref="CK83">IF($CJ83&gt;0, INDEX($CS$28:$DH$35, $CJ83, $CI83+CK$23), "-")</f>
        <v>-</v>
      </c>
      <c r="CL83" s="302" t="str" cm="1">
        <f t="array" ref="CL83">IF($CJ83&gt;0, INDEX($CS$28:$DH$35, $CJ83, $CI83+CL$23), "-")</f>
        <v>-</v>
      </c>
      <c r="CM83" s="302" t="str" cm="1">
        <f t="array" ref="CM83">IF($CJ83&gt;0, INDEX($CS$28:$DH$35, $CJ83, $CI83+CM$23), "-")</f>
        <v>-</v>
      </c>
      <c r="CN83" s="302" t="str" cm="1">
        <f t="array" ref="CN83">IF($CJ83&gt;0, INDEX($CS$28:$DH$35, $CJ83, $CI83+CN$23), "-")</f>
        <v>-</v>
      </c>
      <c r="CO83" s="300" t="str">
        <f t="shared" si="6"/>
        <v>-</v>
      </c>
      <c r="CP83" s="271"/>
      <c r="CQ83" s="272"/>
      <c r="CR83" s="273"/>
      <c r="CS83" s="273"/>
      <c r="CT83" s="273"/>
      <c r="CU83" s="273"/>
      <c r="CV83" s="273"/>
      <c r="CW83" s="273"/>
      <c r="CX83" s="273"/>
      <c r="CY83" s="273"/>
      <c r="CZ83" s="273"/>
      <c r="DA83" s="273"/>
      <c r="DB83" s="273"/>
      <c r="DC83" s="273"/>
      <c r="DD83" s="273"/>
      <c r="DE83" s="273"/>
      <c r="DF83" s="273"/>
      <c r="DG83" s="273"/>
      <c r="DH83" s="273"/>
      <c r="DI83" s="273"/>
      <c r="DJ83" s="271"/>
      <c r="DK83" s="271"/>
    </row>
    <row r="84" spans="1:115" s="45" customFormat="1" ht="12.75" customHeight="1" x14ac:dyDescent="0.25">
      <c r="A84" s="13" cm="1">
        <f t="array" ref="A84">IFERROR(INDEX(Operation, IFERROR(MATCH($N84,#REF!, 0), IFERROR(MATCH($N84,#REF!, 0), MATCH($N84,#REF!, 0))), 4), 0)</f>
        <v>0</v>
      </c>
      <c r="B84" s="10">
        <v>61</v>
      </c>
      <c r="C84" s="238"/>
      <c r="D84" s="238"/>
      <c r="E84" s="79"/>
      <c r="F84" s="80" t="str">
        <f>IF(ISBLANK(E84), "", VLOOKUP(E84, Z!$A$2:$C$4127, 3, FALSE))</f>
        <v/>
      </c>
      <c r="G84" s="238"/>
      <c r="H84" s="81"/>
      <c r="I84" s="255" t="b">
        <v>0</v>
      </c>
      <c r="J84" s="256"/>
      <c r="K84" s="82"/>
      <c r="L84" s="82"/>
      <c r="M84" s="83"/>
      <c r="N84" s="79"/>
      <c r="O84" s="84"/>
      <c r="P84" s="84"/>
      <c r="Q84" s="257"/>
      <c r="R84" s="257"/>
      <c r="S84" s="257"/>
      <c r="T84" s="85">
        <f t="shared" si="7"/>
        <v>0</v>
      </c>
      <c r="U84" s="238"/>
      <c r="V84" s="238"/>
      <c r="W84" s="238"/>
      <c r="X84" s="257"/>
      <c r="Y84" s="258"/>
      <c r="Z84" s="79"/>
      <c r="AA84" s="257"/>
      <c r="AB84" s="257"/>
      <c r="AC84" s="257"/>
      <c r="AD84" s="257"/>
      <c r="AE84" s="257"/>
      <c r="AF84" s="85">
        <f t="shared" si="8"/>
        <v>0</v>
      </c>
      <c r="AG84" s="259"/>
      <c r="AH84" s="238"/>
      <c r="AI84" s="79"/>
      <c r="AJ84" s="80" t="str">
        <f>IF(ISBLANK(AI84), "", VLOOKUP(AI84, Z!$A$2:$C$4127, 3, FALSE))</f>
        <v/>
      </c>
      <c r="AK84" s="260"/>
      <c r="AL84" s="127">
        <f t="shared" si="9"/>
        <v>0</v>
      </c>
      <c r="AM84" s="271"/>
      <c r="AN84" s="292">
        <f t="shared" si="29"/>
        <v>0</v>
      </c>
      <c r="AO84" s="279">
        <f t="shared" si="11"/>
        <v>1</v>
      </c>
      <c r="AP84" s="279">
        <v>0.75</v>
      </c>
      <c r="AQ84" s="293" t="str">
        <f t="shared" si="30"/>
        <v>-</v>
      </c>
      <c r="AR84" s="293" t="str">
        <f t="shared" si="31"/>
        <v>-</v>
      </c>
      <c r="AS84" s="293" t="str" cm="1">
        <f t="array" ref="AS84">IFERROR(IFERROR((AT84*AU84)/(3600*1000)/AZ84, BY84) * SUMPRODUCT($BA84:$BE84^2.5, $BF84:$BJ84) / 1000, "-")</f>
        <v>-</v>
      </c>
      <c r="AT84" s="279" t="str">
        <f t="shared" si="32"/>
        <v>-</v>
      </c>
      <c r="AU84" s="279" t="str">
        <f t="shared" si="33"/>
        <v>-</v>
      </c>
      <c r="AV84" s="294" t="str">
        <f t="shared" si="16"/>
        <v>-</v>
      </c>
      <c r="AW84" s="294" t="str" cm="1">
        <f t="array" ref="AW84">IF(CH84&gt;0, INDEX($CV$58:$CV$60, CH84), "-")</f>
        <v>-</v>
      </c>
      <c r="AX84" s="294" t="str">
        <f t="shared" si="34"/>
        <v>-</v>
      </c>
      <c r="AY84" s="295" t="str">
        <f t="shared" si="35"/>
        <v>-</v>
      </c>
      <c r="AZ84" s="294">
        <f t="shared" si="36"/>
        <v>0</v>
      </c>
      <c r="BA84" s="296" t="str" cm="1">
        <f t="array" ref="BA84">IFERROR(INDEX($CV$63:$CZ$65, $CF84, BA$23), "-")</f>
        <v>-</v>
      </c>
      <c r="BB84" s="296" t="str" cm="1">
        <f t="array" ref="BB84">IFERROR(INDEX($CV$63:$CZ$65, $CF84, BB$23), "-")</f>
        <v>-</v>
      </c>
      <c r="BC84" s="296" t="str" cm="1">
        <f t="array" ref="BC84">IFERROR(INDEX($CV$63:$CZ$65, $CF84, BC$23), "-")</f>
        <v>-</v>
      </c>
      <c r="BD84" s="296" t="str" cm="1">
        <f t="array" ref="BD84">IFERROR(INDEX($CV$63:$CZ$65, $CF84, BD$23), "-")</f>
        <v>-</v>
      </c>
      <c r="BE84" s="296" t="str" cm="1">
        <f t="array" ref="BE84">IFERROR(INDEX($CV$63:$CZ$65, $CF84, BE$23), "-")</f>
        <v>-</v>
      </c>
      <c r="BF84" s="297" cm="1">
        <f t="array" ref="BF84">IF($CF84=3,
IFERROR(INDEX($CV$68:$CZ$79, $CE84, BF$23), "-"),
IF($CF84=2,
IF(BF$23=5, $Q84, IF(BF$23=4, $R84, 0)), IF(BF$23=5, $Q84, 0)
))</f>
        <v>0</v>
      </c>
      <c r="BG84" s="297" cm="1">
        <f t="array" ref="BG84">IF($CF84=3,
IFERROR(INDEX($CV$68:$CZ$79, $CE84, BG$23), "-"),
IF($CF84=2,
IF(BG$23=5, $Q84, IF(BG$23=4, $R84, 0)), IF(BG$23=5, $Q84, 0)
))</f>
        <v>0</v>
      </c>
      <c r="BH84" s="297" cm="1">
        <f t="array" ref="BH84">IF($CF84=3,
IFERROR(INDEX($CV$68:$CZ$79, $CE84, BH$23), "-"),
IF($CF84=2,
IF(BH$23=5, $Q84, IF(BH$23=4, $R84, 0)), IF(BH$23=5, $Q84, 0)
))</f>
        <v>0</v>
      </c>
      <c r="BI84" s="297" cm="1">
        <f t="array" ref="BI84">IF($CF84=3,
IFERROR(INDEX($CV$68:$CZ$79, $CE84, BI$23), "-"),
IF($CF84=2,
IF(BI$23=5, $Q84, IF(BI$23=4, $R84, 0)), IF(BI$23=5, $Q84, 0)
))</f>
        <v>0</v>
      </c>
      <c r="BJ84" s="297" cm="1">
        <f t="array" ref="BJ84">IF($CF84=3,
IFERROR(INDEX($CV$68:$CZ$79, $CE84, BJ$23), "-"),
IF($CF84=2,
IF(BJ$23=5, $Q84, IF(BJ$23=4, $R84, 0)), IF(BJ$23=5, $Q84, 0)
))</f>
        <v>0</v>
      </c>
      <c r="BK84" s="293" t="str" cm="1">
        <f t="array" ref="BK84">IFERROR(IF(OR($AN$20="EZ", ISNUMBER((BL84*BM84)/(3600*1000)/BN84)), (BL84*BM84)/(3600*1000)/BN84, BY84) * SUMPRODUCT($BO84:$BS84^2.5, $BT84:$BX84) / 1000, "-")</f>
        <v>-</v>
      </c>
      <c r="BL84" s="279" t="str">
        <f t="shared" si="37"/>
        <v>-</v>
      </c>
      <c r="BM84" s="279" t="str">
        <f t="shared" si="38"/>
        <v>-</v>
      </c>
      <c r="BN84" s="298">
        <f t="shared" si="39"/>
        <v>0</v>
      </c>
      <c r="BO84" s="296" t="str" cm="1">
        <f t="array" ref="BO84">IFERROR(INDEX($CV$63:$CZ$65, $CO84, BO$23), "-")</f>
        <v>-</v>
      </c>
      <c r="BP84" s="296" t="str" cm="1">
        <f t="array" ref="BP84">IFERROR(INDEX($CV$63:$CZ$65, $CO84, BP$23), "-")</f>
        <v>-</v>
      </c>
      <c r="BQ84" s="296" t="str" cm="1">
        <f t="array" ref="BQ84">IFERROR(INDEX($CV$63:$CZ$65, $CO84, BQ$23), "-")</f>
        <v>-</v>
      </c>
      <c r="BR84" s="296" t="str" cm="1">
        <f t="array" ref="BR84">IFERROR(INDEX($CV$63:$CZ$65, $CO84, BR$23), "-")</f>
        <v>-</v>
      </c>
      <c r="BS84" s="296" t="str" cm="1">
        <f t="array" ref="BS84">IFERROR(INDEX($CV$63:$CZ$65, $CO84, BS$23), "-")</f>
        <v>-</v>
      </c>
      <c r="BT84" s="297" cm="1">
        <f t="array" ref="BT84">IF($CO84=3,
IFERROR(INDEX($CV$68:$CZ$79, $CE84, BT$23), "-"),
IF($CO84=2,
IF(BT$23=5, $AC84, IF(BT$23=4, $AD84, 0)), IF(BT$23=5, $AC84, 0)
))</f>
        <v>0</v>
      </c>
      <c r="BU84" s="297" cm="1">
        <f t="array" ref="BU84">IF($CO84=3,
IFERROR(INDEX($CV$68:$CZ$79, $CE84, BU$23), "-"),
IF($CO84=2,
IF(BU$23=5, $AC84, IF(BU$23=4, $AD84, 0)), IF(BU$23=5, $AC84, 0)
))</f>
        <v>0</v>
      </c>
      <c r="BV84" s="297" cm="1">
        <f t="array" ref="BV84">IF($CO84=3,
IFERROR(INDEX($CV$68:$CZ$79, $CE84, BV$23), "-"),
IF($CO84=2,
IF(BV$23=5, $AC84, IF(BV$23=4, $AD84, 0)), IF(BV$23=5, $AC84, 0)
))</f>
        <v>0</v>
      </c>
      <c r="BW84" s="297" cm="1">
        <f t="array" ref="BW84">IF($CO84=3,
IFERROR(INDEX($CV$68:$CZ$79, $CE84, BW$23), "-"),
IF($CO84=2,
IF(BW$23=5, $AC84, IF(BW$23=4, $AD84, 0)), IF(BW$23=5, $AC84, 0)
))</f>
        <v>0</v>
      </c>
      <c r="BX84" s="297" cm="1">
        <f t="array" ref="BX84">IF($CO84=3,
IFERROR(INDEX($CV$68:$CZ$79, $CE84, BX$23), "-"),
IF($CO84=2,
IF(BX$23=5, $AC84, IF(BX$23=4, $AD84, 0)), IF(BX$23=5, $AC84, 0)
))</f>
        <v>0</v>
      </c>
      <c r="BY84" s="293" t="str">
        <f t="shared" si="40"/>
        <v>-</v>
      </c>
      <c r="BZ84" s="299">
        <f t="shared" si="22"/>
        <v>0</v>
      </c>
      <c r="CA84" s="294" t="str">
        <f t="shared" si="41"/>
        <v>-</v>
      </c>
      <c r="CB84" s="295" t="str">
        <f t="shared" si="23"/>
        <v>-</v>
      </c>
      <c r="CC84" s="295" t="str">
        <f t="shared" si="42"/>
        <v>-</v>
      </c>
      <c r="CD84" s="299">
        <f t="shared" si="24"/>
        <v>0</v>
      </c>
      <c r="CE84" s="300" t="str">
        <f t="shared" si="2"/>
        <v>-</v>
      </c>
      <c r="CF84" s="300" t="str">
        <f t="shared" si="3"/>
        <v>-</v>
      </c>
      <c r="CG84" s="300">
        <v>0</v>
      </c>
      <c r="CH84" s="300">
        <f t="shared" si="4"/>
        <v>0</v>
      </c>
      <c r="CI84" s="301">
        <f t="shared" si="5"/>
        <v>0</v>
      </c>
      <c r="CJ84" s="301">
        <f t="shared" si="25"/>
        <v>0</v>
      </c>
      <c r="CK84" s="302" t="str" cm="1">
        <f t="array" ref="CK84">IF($CJ84&gt;0, INDEX($CS$28:$DH$35, $CJ84, $CI84+CK$23), "-")</f>
        <v>-</v>
      </c>
      <c r="CL84" s="302" t="str" cm="1">
        <f t="array" ref="CL84">IF($CJ84&gt;0, INDEX($CS$28:$DH$35, $CJ84, $CI84+CL$23), "-")</f>
        <v>-</v>
      </c>
      <c r="CM84" s="302" t="str" cm="1">
        <f t="array" ref="CM84">IF($CJ84&gt;0, INDEX($CS$28:$DH$35, $CJ84, $CI84+CM$23), "-")</f>
        <v>-</v>
      </c>
      <c r="CN84" s="302" t="str" cm="1">
        <f t="array" ref="CN84">IF($CJ84&gt;0, INDEX($CS$28:$DH$35, $CJ84, $CI84+CN$23), "-")</f>
        <v>-</v>
      </c>
      <c r="CO84" s="300" t="str">
        <f t="shared" si="6"/>
        <v>-</v>
      </c>
      <c r="CP84" s="271"/>
      <c r="CQ84" s="272"/>
      <c r="CR84" s="273"/>
      <c r="CS84" s="273"/>
      <c r="CT84" s="273"/>
      <c r="CU84" s="273"/>
      <c r="CV84" s="273"/>
      <c r="CW84" s="273"/>
      <c r="CX84" s="273"/>
      <c r="CY84" s="273"/>
      <c r="CZ84" s="273"/>
      <c r="DA84" s="273"/>
      <c r="DB84" s="273"/>
      <c r="DC84" s="273"/>
      <c r="DD84" s="273"/>
      <c r="DE84" s="273"/>
      <c r="DF84" s="273"/>
      <c r="DG84" s="273"/>
      <c r="DH84" s="273"/>
      <c r="DI84" s="273"/>
      <c r="DJ84" s="271"/>
      <c r="DK84" s="271"/>
    </row>
    <row r="85" spans="1:115" s="45" customFormat="1" ht="12.75" customHeight="1" x14ac:dyDescent="0.25">
      <c r="A85" s="13" cm="1">
        <f t="array" ref="A85">IFERROR(INDEX(Operation, IFERROR(MATCH($N85,#REF!, 0), IFERROR(MATCH($N85,#REF!, 0), MATCH($N85,#REF!, 0))), 4), 0)</f>
        <v>0</v>
      </c>
      <c r="B85" s="10">
        <v>62</v>
      </c>
      <c r="C85" s="238"/>
      <c r="D85" s="238"/>
      <c r="E85" s="79"/>
      <c r="F85" s="80" t="str">
        <f>IF(ISBLANK(E85), "", VLOOKUP(E85, Z!$A$2:$C$4127, 3, FALSE))</f>
        <v/>
      </c>
      <c r="G85" s="238"/>
      <c r="H85" s="81"/>
      <c r="I85" s="255" t="b">
        <v>0</v>
      </c>
      <c r="J85" s="256"/>
      <c r="K85" s="82"/>
      <c r="L85" s="82"/>
      <c r="M85" s="83"/>
      <c r="N85" s="79"/>
      <c r="O85" s="84"/>
      <c r="P85" s="84"/>
      <c r="Q85" s="257"/>
      <c r="R85" s="257"/>
      <c r="S85" s="257"/>
      <c r="T85" s="85">
        <f t="shared" si="7"/>
        <v>0</v>
      </c>
      <c r="U85" s="238"/>
      <c r="V85" s="238"/>
      <c r="W85" s="238"/>
      <c r="X85" s="257"/>
      <c r="Y85" s="258"/>
      <c r="Z85" s="79"/>
      <c r="AA85" s="257"/>
      <c r="AB85" s="257"/>
      <c r="AC85" s="257"/>
      <c r="AD85" s="257"/>
      <c r="AE85" s="257"/>
      <c r="AF85" s="85">
        <f t="shared" si="8"/>
        <v>0</v>
      </c>
      <c r="AG85" s="259"/>
      <c r="AH85" s="238"/>
      <c r="AI85" s="79"/>
      <c r="AJ85" s="80" t="str">
        <f>IF(ISBLANK(AI85), "", VLOOKUP(AI85, Z!$A$2:$C$4127, 3, FALSE))</f>
        <v/>
      </c>
      <c r="AK85" s="260"/>
      <c r="AL85" s="127">
        <f t="shared" si="9"/>
        <v>0</v>
      </c>
      <c r="AM85" s="271"/>
      <c r="AN85" s="292">
        <f t="shared" si="29"/>
        <v>0</v>
      </c>
      <c r="AO85" s="279">
        <f t="shared" si="11"/>
        <v>1</v>
      </c>
      <c r="AP85" s="279">
        <v>0.75</v>
      </c>
      <c r="AQ85" s="293" t="str">
        <f t="shared" si="30"/>
        <v>-</v>
      </c>
      <c r="AR85" s="293" t="str">
        <f t="shared" si="31"/>
        <v>-</v>
      </c>
      <c r="AS85" s="293" t="str" cm="1">
        <f t="array" ref="AS85">IFERROR(IFERROR((AT85*AU85)/(3600*1000)/AZ85, BY85) * SUMPRODUCT($BA85:$BE85^2.5, $BF85:$BJ85) / 1000, "-")</f>
        <v>-</v>
      </c>
      <c r="AT85" s="279" t="str">
        <f t="shared" si="32"/>
        <v>-</v>
      </c>
      <c r="AU85" s="279" t="str">
        <f t="shared" si="33"/>
        <v>-</v>
      </c>
      <c r="AV85" s="294" t="str">
        <f t="shared" si="16"/>
        <v>-</v>
      </c>
      <c r="AW85" s="294" t="str" cm="1">
        <f t="array" ref="AW85">IF(CH85&gt;0, INDEX($CV$58:$CV$60, CH85), "-")</f>
        <v>-</v>
      </c>
      <c r="AX85" s="294" t="str">
        <f t="shared" si="34"/>
        <v>-</v>
      </c>
      <c r="AY85" s="295" t="str">
        <f t="shared" si="35"/>
        <v>-</v>
      </c>
      <c r="AZ85" s="294">
        <f t="shared" si="36"/>
        <v>0</v>
      </c>
      <c r="BA85" s="296" t="str" cm="1">
        <f t="array" ref="BA85">IFERROR(INDEX($CV$63:$CZ$65, $CF85, BA$23), "-")</f>
        <v>-</v>
      </c>
      <c r="BB85" s="296" t="str" cm="1">
        <f t="array" ref="BB85">IFERROR(INDEX($CV$63:$CZ$65, $CF85, BB$23), "-")</f>
        <v>-</v>
      </c>
      <c r="BC85" s="296" t="str" cm="1">
        <f t="array" ref="BC85">IFERROR(INDEX($CV$63:$CZ$65, $CF85, BC$23), "-")</f>
        <v>-</v>
      </c>
      <c r="BD85" s="296" t="str" cm="1">
        <f t="array" ref="BD85">IFERROR(INDEX($CV$63:$CZ$65, $CF85, BD$23), "-")</f>
        <v>-</v>
      </c>
      <c r="BE85" s="296" t="str" cm="1">
        <f t="array" ref="BE85">IFERROR(INDEX($CV$63:$CZ$65, $CF85, BE$23), "-")</f>
        <v>-</v>
      </c>
      <c r="BF85" s="297" cm="1">
        <f t="array" ref="BF85">IF($CF85=3,
IFERROR(INDEX($CV$68:$CZ$79, $CE85, BF$23), "-"),
IF($CF85=2,
IF(BF$23=5, $Q85, IF(BF$23=4, $R85, 0)), IF(BF$23=5, $Q85, 0)
))</f>
        <v>0</v>
      </c>
      <c r="BG85" s="297" cm="1">
        <f t="array" ref="BG85">IF($CF85=3,
IFERROR(INDEX($CV$68:$CZ$79, $CE85, BG$23), "-"),
IF($CF85=2,
IF(BG$23=5, $Q85, IF(BG$23=4, $R85, 0)), IF(BG$23=5, $Q85, 0)
))</f>
        <v>0</v>
      </c>
      <c r="BH85" s="297" cm="1">
        <f t="array" ref="BH85">IF($CF85=3,
IFERROR(INDEX($CV$68:$CZ$79, $CE85, BH$23), "-"),
IF($CF85=2,
IF(BH$23=5, $Q85, IF(BH$23=4, $R85, 0)), IF(BH$23=5, $Q85, 0)
))</f>
        <v>0</v>
      </c>
      <c r="BI85" s="297" cm="1">
        <f t="array" ref="BI85">IF($CF85=3,
IFERROR(INDEX($CV$68:$CZ$79, $CE85, BI$23), "-"),
IF($CF85=2,
IF(BI$23=5, $Q85, IF(BI$23=4, $R85, 0)), IF(BI$23=5, $Q85, 0)
))</f>
        <v>0</v>
      </c>
      <c r="BJ85" s="297" cm="1">
        <f t="array" ref="BJ85">IF($CF85=3,
IFERROR(INDEX($CV$68:$CZ$79, $CE85, BJ$23), "-"),
IF($CF85=2,
IF(BJ$23=5, $Q85, IF(BJ$23=4, $R85, 0)), IF(BJ$23=5, $Q85, 0)
))</f>
        <v>0</v>
      </c>
      <c r="BK85" s="293" t="str" cm="1">
        <f t="array" ref="BK85">IFERROR(IF(OR($AN$20="EZ", ISNUMBER((BL85*BM85)/(3600*1000)/BN85)), (BL85*BM85)/(3600*1000)/BN85, BY85) * SUMPRODUCT($BO85:$BS85^2.5, $BT85:$BX85) / 1000, "-")</f>
        <v>-</v>
      </c>
      <c r="BL85" s="279" t="str">
        <f t="shared" si="37"/>
        <v>-</v>
      </c>
      <c r="BM85" s="279" t="str">
        <f t="shared" si="38"/>
        <v>-</v>
      </c>
      <c r="BN85" s="298">
        <f t="shared" si="39"/>
        <v>0</v>
      </c>
      <c r="BO85" s="296" t="str" cm="1">
        <f t="array" ref="BO85">IFERROR(INDEX($CV$63:$CZ$65, $CO85, BO$23), "-")</f>
        <v>-</v>
      </c>
      <c r="BP85" s="296" t="str" cm="1">
        <f t="array" ref="BP85">IFERROR(INDEX($CV$63:$CZ$65, $CO85, BP$23), "-")</f>
        <v>-</v>
      </c>
      <c r="BQ85" s="296" t="str" cm="1">
        <f t="array" ref="BQ85">IFERROR(INDEX($CV$63:$CZ$65, $CO85, BQ$23), "-")</f>
        <v>-</v>
      </c>
      <c r="BR85" s="296" t="str" cm="1">
        <f t="array" ref="BR85">IFERROR(INDEX($CV$63:$CZ$65, $CO85, BR$23), "-")</f>
        <v>-</v>
      </c>
      <c r="BS85" s="296" t="str" cm="1">
        <f t="array" ref="BS85">IFERROR(INDEX($CV$63:$CZ$65, $CO85, BS$23), "-")</f>
        <v>-</v>
      </c>
      <c r="BT85" s="297" cm="1">
        <f t="array" ref="BT85">IF($CO85=3,
IFERROR(INDEX($CV$68:$CZ$79, $CE85, BT$23), "-"),
IF($CO85=2,
IF(BT$23=5, $AC85, IF(BT$23=4, $AD85, 0)), IF(BT$23=5, $AC85, 0)
))</f>
        <v>0</v>
      </c>
      <c r="BU85" s="297" cm="1">
        <f t="array" ref="BU85">IF($CO85=3,
IFERROR(INDEX($CV$68:$CZ$79, $CE85, BU$23), "-"),
IF($CO85=2,
IF(BU$23=5, $AC85, IF(BU$23=4, $AD85, 0)), IF(BU$23=5, $AC85, 0)
))</f>
        <v>0</v>
      </c>
      <c r="BV85" s="297" cm="1">
        <f t="array" ref="BV85">IF($CO85=3,
IFERROR(INDEX($CV$68:$CZ$79, $CE85, BV$23), "-"),
IF($CO85=2,
IF(BV$23=5, $AC85, IF(BV$23=4, $AD85, 0)), IF(BV$23=5, $AC85, 0)
))</f>
        <v>0</v>
      </c>
      <c r="BW85" s="297" cm="1">
        <f t="array" ref="BW85">IF($CO85=3,
IFERROR(INDEX($CV$68:$CZ$79, $CE85, BW$23), "-"),
IF($CO85=2,
IF(BW$23=5, $AC85, IF(BW$23=4, $AD85, 0)), IF(BW$23=5, $AC85, 0)
))</f>
        <v>0</v>
      </c>
      <c r="BX85" s="297" cm="1">
        <f t="array" ref="BX85">IF($CO85=3,
IFERROR(INDEX($CV$68:$CZ$79, $CE85, BX$23), "-"),
IF($CO85=2,
IF(BX$23=5, $AC85, IF(BX$23=4, $AD85, 0)), IF(BX$23=5, $AC85, 0)
))</f>
        <v>0</v>
      </c>
      <c r="BY85" s="293" t="str">
        <f t="shared" si="40"/>
        <v>-</v>
      </c>
      <c r="BZ85" s="299">
        <f t="shared" si="22"/>
        <v>0</v>
      </c>
      <c r="CA85" s="294" t="str">
        <f t="shared" si="41"/>
        <v>-</v>
      </c>
      <c r="CB85" s="295" t="str">
        <f t="shared" si="23"/>
        <v>-</v>
      </c>
      <c r="CC85" s="295" t="str">
        <f t="shared" si="42"/>
        <v>-</v>
      </c>
      <c r="CD85" s="299">
        <f t="shared" si="24"/>
        <v>0</v>
      </c>
      <c r="CE85" s="300" t="str">
        <f t="shared" si="2"/>
        <v>-</v>
      </c>
      <c r="CF85" s="300" t="str">
        <f t="shared" si="3"/>
        <v>-</v>
      </c>
      <c r="CG85" s="300">
        <v>0</v>
      </c>
      <c r="CH85" s="300">
        <f t="shared" si="4"/>
        <v>0</v>
      </c>
      <c r="CI85" s="301">
        <f t="shared" si="5"/>
        <v>0</v>
      </c>
      <c r="CJ85" s="301">
        <f t="shared" si="25"/>
        <v>0</v>
      </c>
      <c r="CK85" s="302" t="str" cm="1">
        <f t="array" ref="CK85">IF($CJ85&gt;0, INDEX($CS$28:$DH$35, $CJ85, $CI85+CK$23), "-")</f>
        <v>-</v>
      </c>
      <c r="CL85" s="302" t="str" cm="1">
        <f t="array" ref="CL85">IF($CJ85&gt;0, INDEX($CS$28:$DH$35, $CJ85, $CI85+CL$23), "-")</f>
        <v>-</v>
      </c>
      <c r="CM85" s="302" t="str" cm="1">
        <f t="array" ref="CM85">IF($CJ85&gt;0, INDEX($CS$28:$DH$35, $CJ85, $CI85+CM$23), "-")</f>
        <v>-</v>
      </c>
      <c r="CN85" s="302" t="str" cm="1">
        <f t="array" ref="CN85">IF($CJ85&gt;0, INDEX($CS$28:$DH$35, $CJ85, $CI85+CN$23), "-")</f>
        <v>-</v>
      </c>
      <c r="CO85" s="300" t="str">
        <f t="shared" si="6"/>
        <v>-</v>
      </c>
      <c r="CP85" s="271"/>
      <c r="CQ85" s="272"/>
      <c r="CR85" s="273"/>
      <c r="CS85" s="273"/>
      <c r="CT85" s="273"/>
      <c r="CU85" s="273"/>
      <c r="CV85" s="273"/>
      <c r="CW85" s="273"/>
      <c r="CX85" s="273"/>
      <c r="CY85" s="273"/>
      <c r="CZ85" s="273"/>
      <c r="DA85" s="273"/>
      <c r="DB85" s="273"/>
      <c r="DC85" s="273"/>
      <c r="DD85" s="273"/>
      <c r="DE85" s="273"/>
      <c r="DF85" s="273"/>
      <c r="DG85" s="273"/>
      <c r="DH85" s="273"/>
      <c r="DI85" s="273"/>
      <c r="DJ85" s="271"/>
      <c r="DK85" s="271"/>
    </row>
    <row r="86" spans="1:115" s="45" customFormat="1" ht="12.75" customHeight="1" x14ac:dyDescent="0.25">
      <c r="A86" s="13" cm="1">
        <f t="array" ref="A86">IFERROR(INDEX(Operation, IFERROR(MATCH($N86,#REF!, 0), IFERROR(MATCH($N86,#REF!, 0), MATCH($N86,#REF!, 0))), 4), 0)</f>
        <v>0</v>
      </c>
      <c r="B86" s="10">
        <v>63</v>
      </c>
      <c r="C86" s="238"/>
      <c r="D86" s="238"/>
      <c r="E86" s="79"/>
      <c r="F86" s="80" t="str">
        <f>IF(ISBLANK(E86), "", VLOOKUP(E86, Z!$A$2:$C$4127, 3, FALSE))</f>
        <v/>
      </c>
      <c r="G86" s="238"/>
      <c r="H86" s="81"/>
      <c r="I86" s="255" t="b">
        <v>0</v>
      </c>
      <c r="J86" s="256"/>
      <c r="K86" s="82"/>
      <c r="L86" s="82"/>
      <c r="M86" s="83"/>
      <c r="N86" s="79"/>
      <c r="O86" s="84"/>
      <c r="P86" s="84"/>
      <c r="Q86" s="257"/>
      <c r="R86" s="257"/>
      <c r="S86" s="257"/>
      <c r="T86" s="85">
        <f t="shared" si="7"/>
        <v>0</v>
      </c>
      <c r="U86" s="238"/>
      <c r="V86" s="238"/>
      <c r="W86" s="238"/>
      <c r="X86" s="257"/>
      <c r="Y86" s="258"/>
      <c r="Z86" s="79"/>
      <c r="AA86" s="257"/>
      <c r="AB86" s="257"/>
      <c r="AC86" s="257"/>
      <c r="AD86" s="257"/>
      <c r="AE86" s="257"/>
      <c r="AF86" s="85">
        <f t="shared" si="8"/>
        <v>0</v>
      </c>
      <c r="AG86" s="259"/>
      <c r="AH86" s="238"/>
      <c r="AI86" s="79"/>
      <c r="AJ86" s="80" t="str">
        <f>IF(ISBLANK(AI86), "", VLOOKUP(AI86, Z!$A$2:$C$4127, 3, FALSE))</f>
        <v/>
      </c>
      <c r="AK86" s="260"/>
      <c r="AL86" s="127">
        <f t="shared" si="9"/>
        <v>0</v>
      </c>
      <c r="AM86" s="271"/>
      <c r="AN86" s="292">
        <f t="shared" si="29"/>
        <v>0</v>
      </c>
      <c r="AO86" s="279">
        <f t="shared" si="11"/>
        <v>1</v>
      </c>
      <c r="AP86" s="279">
        <v>0.75</v>
      </c>
      <c r="AQ86" s="293" t="str">
        <f t="shared" si="30"/>
        <v>-</v>
      </c>
      <c r="AR86" s="293" t="str">
        <f t="shared" si="31"/>
        <v>-</v>
      </c>
      <c r="AS86" s="293" t="str" cm="1">
        <f t="array" ref="AS86">IFERROR(IFERROR((AT86*AU86)/(3600*1000)/AZ86, BY86) * SUMPRODUCT($BA86:$BE86^2.5, $BF86:$BJ86) / 1000, "-")</f>
        <v>-</v>
      </c>
      <c r="AT86" s="279" t="str">
        <f t="shared" si="32"/>
        <v>-</v>
      </c>
      <c r="AU86" s="279" t="str">
        <f t="shared" si="33"/>
        <v>-</v>
      </c>
      <c r="AV86" s="294" t="str">
        <f t="shared" si="16"/>
        <v>-</v>
      </c>
      <c r="AW86" s="294" t="str" cm="1">
        <f t="array" ref="AW86">IF(CH86&gt;0, INDEX($CV$58:$CV$60, CH86), "-")</f>
        <v>-</v>
      </c>
      <c r="AX86" s="294" t="str">
        <f t="shared" si="34"/>
        <v>-</v>
      </c>
      <c r="AY86" s="295" t="str">
        <f t="shared" si="35"/>
        <v>-</v>
      </c>
      <c r="AZ86" s="294">
        <f t="shared" si="36"/>
        <v>0</v>
      </c>
      <c r="BA86" s="296" t="str" cm="1">
        <f t="array" ref="BA86">IFERROR(INDEX($CV$63:$CZ$65, $CF86, BA$23), "-")</f>
        <v>-</v>
      </c>
      <c r="BB86" s="296" t="str" cm="1">
        <f t="array" ref="BB86">IFERROR(INDEX($CV$63:$CZ$65, $CF86, BB$23), "-")</f>
        <v>-</v>
      </c>
      <c r="BC86" s="296" t="str" cm="1">
        <f t="array" ref="BC86">IFERROR(INDEX($CV$63:$CZ$65, $CF86, BC$23), "-")</f>
        <v>-</v>
      </c>
      <c r="BD86" s="296" t="str" cm="1">
        <f t="array" ref="BD86">IFERROR(INDEX($CV$63:$CZ$65, $CF86, BD$23), "-")</f>
        <v>-</v>
      </c>
      <c r="BE86" s="296" t="str" cm="1">
        <f t="array" ref="BE86">IFERROR(INDEX($CV$63:$CZ$65, $CF86, BE$23), "-")</f>
        <v>-</v>
      </c>
      <c r="BF86" s="297" cm="1">
        <f t="array" ref="BF86">IF($CF86=3,
IFERROR(INDEX($CV$68:$CZ$79, $CE86, BF$23), "-"),
IF($CF86=2,
IF(BF$23=5, $Q86, IF(BF$23=4, $R86, 0)), IF(BF$23=5, $Q86, 0)
))</f>
        <v>0</v>
      </c>
      <c r="BG86" s="297" cm="1">
        <f t="array" ref="BG86">IF($CF86=3,
IFERROR(INDEX($CV$68:$CZ$79, $CE86, BG$23), "-"),
IF($CF86=2,
IF(BG$23=5, $Q86, IF(BG$23=4, $R86, 0)), IF(BG$23=5, $Q86, 0)
))</f>
        <v>0</v>
      </c>
      <c r="BH86" s="297" cm="1">
        <f t="array" ref="BH86">IF($CF86=3,
IFERROR(INDEX($CV$68:$CZ$79, $CE86, BH$23), "-"),
IF($CF86=2,
IF(BH$23=5, $Q86, IF(BH$23=4, $R86, 0)), IF(BH$23=5, $Q86, 0)
))</f>
        <v>0</v>
      </c>
      <c r="BI86" s="297" cm="1">
        <f t="array" ref="BI86">IF($CF86=3,
IFERROR(INDEX($CV$68:$CZ$79, $CE86, BI$23), "-"),
IF($CF86=2,
IF(BI$23=5, $Q86, IF(BI$23=4, $R86, 0)), IF(BI$23=5, $Q86, 0)
))</f>
        <v>0</v>
      </c>
      <c r="BJ86" s="297" cm="1">
        <f t="array" ref="BJ86">IF($CF86=3,
IFERROR(INDEX($CV$68:$CZ$79, $CE86, BJ$23), "-"),
IF($CF86=2,
IF(BJ$23=5, $Q86, IF(BJ$23=4, $R86, 0)), IF(BJ$23=5, $Q86, 0)
))</f>
        <v>0</v>
      </c>
      <c r="BK86" s="293" t="str" cm="1">
        <f t="array" ref="BK86">IFERROR(IF(OR($AN$20="EZ", ISNUMBER((BL86*BM86)/(3600*1000)/BN86)), (BL86*BM86)/(3600*1000)/BN86, BY86) * SUMPRODUCT($BO86:$BS86^2.5, $BT86:$BX86) / 1000, "-")</f>
        <v>-</v>
      </c>
      <c r="BL86" s="279" t="str">
        <f t="shared" si="37"/>
        <v>-</v>
      </c>
      <c r="BM86" s="279" t="str">
        <f t="shared" si="38"/>
        <v>-</v>
      </c>
      <c r="BN86" s="298">
        <f t="shared" si="39"/>
        <v>0</v>
      </c>
      <c r="BO86" s="296" t="str" cm="1">
        <f t="array" ref="BO86">IFERROR(INDEX($CV$63:$CZ$65, $CO86, BO$23), "-")</f>
        <v>-</v>
      </c>
      <c r="BP86" s="296" t="str" cm="1">
        <f t="array" ref="BP86">IFERROR(INDEX($CV$63:$CZ$65, $CO86, BP$23), "-")</f>
        <v>-</v>
      </c>
      <c r="BQ86" s="296" t="str" cm="1">
        <f t="array" ref="BQ86">IFERROR(INDEX($CV$63:$CZ$65, $CO86, BQ$23), "-")</f>
        <v>-</v>
      </c>
      <c r="BR86" s="296" t="str" cm="1">
        <f t="array" ref="BR86">IFERROR(INDEX($CV$63:$CZ$65, $CO86, BR$23), "-")</f>
        <v>-</v>
      </c>
      <c r="BS86" s="296" t="str" cm="1">
        <f t="array" ref="BS86">IFERROR(INDEX($CV$63:$CZ$65, $CO86, BS$23), "-")</f>
        <v>-</v>
      </c>
      <c r="BT86" s="297" cm="1">
        <f t="array" ref="BT86">IF($CO86=3,
IFERROR(INDEX($CV$68:$CZ$79, $CE86, BT$23), "-"),
IF($CO86=2,
IF(BT$23=5, $AC86, IF(BT$23=4, $AD86, 0)), IF(BT$23=5, $AC86, 0)
))</f>
        <v>0</v>
      </c>
      <c r="BU86" s="297" cm="1">
        <f t="array" ref="BU86">IF($CO86=3,
IFERROR(INDEX($CV$68:$CZ$79, $CE86, BU$23), "-"),
IF($CO86=2,
IF(BU$23=5, $AC86, IF(BU$23=4, $AD86, 0)), IF(BU$23=5, $AC86, 0)
))</f>
        <v>0</v>
      </c>
      <c r="BV86" s="297" cm="1">
        <f t="array" ref="BV86">IF($CO86=3,
IFERROR(INDEX($CV$68:$CZ$79, $CE86, BV$23), "-"),
IF($CO86=2,
IF(BV$23=5, $AC86, IF(BV$23=4, $AD86, 0)), IF(BV$23=5, $AC86, 0)
))</f>
        <v>0</v>
      </c>
      <c r="BW86" s="297" cm="1">
        <f t="array" ref="BW86">IF($CO86=3,
IFERROR(INDEX($CV$68:$CZ$79, $CE86, BW$23), "-"),
IF($CO86=2,
IF(BW$23=5, $AC86, IF(BW$23=4, $AD86, 0)), IF(BW$23=5, $AC86, 0)
))</f>
        <v>0</v>
      </c>
      <c r="BX86" s="297" cm="1">
        <f t="array" ref="BX86">IF($CO86=3,
IFERROR(INDEX($CV$68:$CZ$79, $CE86, BX$23), "-"),
IF($CO86=2,
IF(BX$23=5, $AC86, IF(BX$23=4, $AD86, 0)), IF(BX$23=5, $AC86, 0)
))</f>
        <v>0</v>
      </c>
      <c r="BY86" s="293" t="str">
        <f t="shared" si="40"/>
        <v>-</v>
      </c>
      <c r="BZ86" s="299">
        <f t="shared" si="22"/>
        <v>0</v>
      </c>
      <c r="CA86" s="294" t="str">
        <f t="shared" si="41"/>
        <v>-</v>
      </c>
      <c r="CB86" s="295" t="str">
        <f t="shared" si="23"/>
        <v>-</v>
      </c>
      <c r="CC86" s="295" t="str">
        <f t="shared" si="42"/>
        <v>-</v>
      </c>
      <c r="CD86" s="299">
        <f t="shared" si="24"/>
        <v>0</v>
      </c>
      <c r="CE86" s="300" t="str">
        <f t="shared" si="2"/>
        <v>-</v>
      </c>
      <c r="CF86" s="300" t="str">
        <f t="shared" si="3"/>
        <v>-</v>
      </c>
      <c r="CG86" s="300">
        <v>0</v>
      </c>
      <c r="CH86" s="300">
        <f t="shared" si="4"/>
        <v>0</v>
      </c>
      <c r="CI86" s="301">
        <f t="shared" si="5"/>
        <v>0</v>
      </c>
      <c r="CJ86" s="301">
        <f t="shared" si="25"/>
        <v>0</v>
      </c>
      <c r="CK86" s="302" t="str" cm="1">
        <f t="array" ref="CK86">IF($CJ86&gt;0, INDEX($CS$28:$DH$35, $CJ86, $CI86+CK$23), "-")</f>
        <v>-</v>
      </c>
      <c r="CL86" s="302" t="str" cm="1">
        <f t="array" ref="CL86">IF($CJ86&gt;0, INDEX($CS$28:$DH$35, $CJ86, $CI86+CL$23), "-")</f>
        <v>-</v>
      </c>
      <c r="CM86" s="302" t="str" cm="1">
        <f t="array" ref="CM86">IF($CJ86&gt;0, INDEX($CS$28:$DH$35, $CJ86, $CI86+CM$23), "-")</f>
        <v>-</v>
      </c>
      <c r="CN86" s="302" t="str" cm="1">
        <f t="array" ref="CN86">IF($CJ86&gt;0, INDEX($CS$28:$DH$35, $CJ86, $CI86+CN$23), "-")</f>
        <v>-</v>
      </c>
      <c r="CO86" s="300" t="str">
        <f t="shared" si="6"/>
        <v>-</v>
      </c>
      <c r="CP86" s="271"/>
      <c r="CQ86" s="272"/>
      <c r="CR86" s="273"/>
      <c r="CS86" s="273"/>
      <c r="CT86" s="273"/>
      <c r="CU86" s="273"/>
      <c r="CV86" s="273"/>
      <c r="CW86" s="273"/>
      <c r="CX86" s="273"/>
      <c r="CY86" s="273"/>
      <c r="CZ86" s="273"/>
      <c r="DA86" s="273"/>
      <c r="DB86" s="273"/>
      <c r="DC86" s="273"/>
      <c r="DD86" s="273"/>
      <c r="DE86" s="273"/>
      <c r="DF86" s="273"/>
      <c r="DG86" s="273"/>
      <c r="DH86" s="273"/>
      <c r="DI86" s="273"/>
      <c r="DJ86" s="271"/>
      <c r="DK86" s="271"/>
    </row>
    <row r="87" spans="1:115" s="45" customFormat="1" ht="12.75" customHeight="1" x14ac:dyDescent="0.25">
      <c r="A87" s="13" cm="1">
        <f t="array" ref="A87">IFERROR(INDEX(Operation, IFERROR(MATCH($N87,#REF!, 0), IFERROR(MATCH($N87,#REF!, 0), MATCH($N87,#REF!, 0))), 4), 0)</f>
        <v>0</v>
      </c>
      <c r="B87" s="10">
        <v>64</v>
      </c>
      <c r="C87" s="238"/>
      <c r="D87" s="238"/>
      <c r="E87" s="79"/>
      <c r="F87" s="80" t="str">
        <f>IF(ISBLANK(E87), "", VLOOKUP(E87, Z!$A$2:$C$4127, 3, FALSE))</f>
        <v/>
      </c>
      <c r="G87" s="238"/>
      <c r="H87" s="81"/>
      <c r="I87" s="255" t="b">
        <v>0</v>
      </c>
      <c r="J87" s="256"/>
      <c r="K87" s="82"/>
      <c r="L87" s="82"/>
      <c r="M87" s="83"/>
      <c r="N87" s="79"/>
      <c r="O87" s="84"/>
      <c r="P87" s="84"/>
      <c r="Q87" s="257"/>
      <c r="R87" s="257"/>
      <c r="S87" s="257"/>
      <c r="T87" s="85">
        <f t="shared" si="7"/>
        <v>0</v>
      </c>
      <c r="U87" s="238"/>
      <c r="V87" s="238"/>
      <c r="W87" s="238"/>
      <c r="X87" s="257"/>
      <c r="Y87" s="258"/>
      <c r="Z87" s="79"/>
      <c r="AA87" s="257"/>
      <c r="AB87" s="257"/>
      <c r="AC87" s="257"/>
      <c r="AD87" s="257"/>
      <c r="AE87" s="257"/>
      <c r="AF87" s="85">
        <f t="shared" si="8"/>
        <v>0</v>
      </c>
      <c r="AG87" s="259"/>
      <c r="AH87" s="238"/>
      <c r="AI87" s="79"/>
      <c r="AJ87" s="80" t="str">
        <f>IF(ISBLANK(AI87), "", VLOOKUP(AI87, Z!$A$2:$C$4127, 3, FALSE))</f>
        <v/>
      </c>
      <c r="AK87" s="260"/>
      <c r="AL87" s="127">
        <f t="shared" si="9"/>
        <v>0</v>
      </c>
      <c r="AM87" s="271"/>
      <c r="AN87" s="292">
        <f t="shared" si="29"/>
        <v>0</v>
      </c>
      <c r="AO87" s="279">
        <f t="shared" si="11"/>
        <v>1</v>
      </c>
      <c r="AP87" s="279">
        <v>0.75</v>
      </c>
      <c r="AQ87" s="293" t="str">
        <f t="shared" si="30"/>
        <v>-</v>
      </c>
      <c r="AR87" s="293" t="str">
        <f t="shared" si="31"/>
        <v>-</v>
      </c>
      <c r="AS87" s="293" t="str" cm="1">
        <f t="array" ref="AS87">IFERROR(IFERROR((AT87*AU87)/(3600*1000)/AZ87, BY87) * SUMPRODUCT($BA87:$BE87^2.5, $BF87:$BJ87) / 1000, "-")</f>
        <v>-</v>
      </c>
      <c r="AT87" s="279" t="str">
        <f t="shared" si="32"/>
        <v>-</v>
      </c>
      <c r="AU87" s="279" t="str">
        <f t="shared" si="33"/>
        <v>-</v>
      </c>
      <c r="AV87" s="294" t="str">
        <f t="shared" si="16"/>
        <v>-</v>
      </c>
      <c r="AW87" s="294" t="str" cm="1">
        <f t="array" ref="AW87">IF(CH87&gt;0, INDEX($CV$58:$CV$60, CH87), "-")</f>
        <v>-</v>
      </c>
      <c r="AX87" s="294" t="str">
        <f t="shared" si="34"/>
        <v>-</v>
      </c>
      <c r="AY87" s="295" t="str">
        <f t="shared" si="35"/>
        <v>-</v>
      </c>
      <c r="AZ87" s="294">
        <f t="shared" si="36"/>
        <v>0</v>
      </c>
      <c r="BA87" s="296" t="str" cm="1">
        <f t="array" ref="BA87">IFERROR(INDEX($CV$63:$CZ$65, $CF87, BA$23), "-")</f>
        <v>-</v>
      </c>
      <c r="BB87" s="296" t="str" cm="1">
        <f t="array" ref="BB87">IFERROR(INDEX($CV$63:$CZ$65, $CF87, BB$23), "-")</f>
        <v>-</v>
      </c>
      <c r="BC87" s="296" t="str" cm="1">
        <f t="array" ref="BC87">IFERROR(INDEX($CV$63:$CZ$65, $CF87, BC$23), "-")</f>
        <v>-</v>
      </c>
      <c r="BD87" s="296" t="str" cm="1">
        <f t="array" ref="BD87">IFERROR(INDEX($CV$63:$CZ$65, $CF87, BD$23), "-")</f>
        <v>-</v>
      </c>
      <c r="BE87" s="296" t="str" cm="1">
        <f t="array" ref="BE87">IFERROR(INDEX($CV$63:$CZ$65, $CF87, BE$23), "-")</f>
        <v>-</v>
      </c>
      <c r="BF87" s="297" cm="1">
        <f t="array" ref="BF87">IF($CF87=3,
IFERROR(INDEX($CV$68:$CZ$79, $CE87, BF$23), "-"),
IF($CF87=2,
IF(BF$23=5, $Q87, IF(BF$23=4, $R87, 0)), IF(BF$23=5, $Q87, 0)
))</f>
        <v>0</v>
      </c>
      <c r="BG87" s="297" cm="1">
        <f t="array" ref="BG87">IF($CF87=3,
IFERROR(INDEX($CV$68:$CZ$79, $CE87, BG$23), "-"),
IF($CF87=2,
IF(BG$23=5, $Q87, IF(BG$23=4, $R87, 0)), IF(BG$23=5, $Q87, 0)
))</f>
        <v>0</v>
      </c>
      <c r="BH87" s="297" cm="1">
        <f t="array" ref="BH87">IF($CF87=3,
IFERROR(INDEX($CV$68:$CZ$79, $CE87, BH$23), "-"),
IF($CF87=2,
IF(BH$23=5, $Q87, IF(BH$23=4, $R87, 0)), IF(BH$23=5, $Q87, 0)
))</f>
        <v>0</v>
      </c>
      <c r="BI87" s="297" cm="1">
        <f t="array" ref="BI87">IF($CF87=3,
IFERROR(INDEX($CV$68:$CZ$79, $CE87, BI$23), "-"),
IF($CF87=2,
IF(BI$23=5, $Q87, IF(BI$23=4, $R87, 0)), IF(BI$23=5, $Q87, 0)
))</f>
        <v>0</v>
      </c>
      <c r="BJ87" s="297" cm="1">
        <f t="array" ref="BJ87">IF($CF87=3,
IFERROR(INDEX($CV$68:$CZ$79, $CE87, BJ$23), "-"),
IF($CF87=2,
IF(BJ$23=5, $Q87, IF(BJ$23=4, $R87, 0)), IF(BJ$23=5, $Q87, 0)
))</f>
        <v>0</v>
      </c>
      <c r="BK87" s="293" t="str" cm="1">
        <f t="array" ref="BK87">IFERROR(IF(OR($AN$20="EZ", ISNUMBER((BL87*BM87)/(3600*1000)/BN87)), (BL87*BM87)/(3600*1000)/BN87, BY87) * SUMPRODUCT($BO87:$BS87^2.5, $BT87:$BX87) / 1000, "-")</f>
        <v>-</v>
      </c>
      <c r="BL87" s="279" t="str">
        <f t="shared" si="37"/>
        <v>-</v>
      </c>
      <c r="BM87" s="279" t="str">
        <f t="shared" si="38"/>
        <v>-</v>
      </c>
      <c r="BN87" s="298">
        <f t="shared" si="39"/>
        <v>0</v>
      </c>
      <c r="BO87" s="296" t="str" cm="1">
        <f t="array" ref="BO87">IFERROR(INDEX($CV$63:$CZ$65, $CO87, BO$23), "-")</f>
        <v>-</v>
      </c>
      <c r="BP87" s="296" t="str" cm="1">
        <f t="array" ref="BP87">IFERROR(INDEX($CV$63:$CZ$65, $CO87, BP$23), "-")</f>
        <v>-</v>
      </c>
      <c r="BQ87" s="296" t="str" cm="1">
        <f t="array" ref="BQ87">IFERROR(INDEX($CV$63:$CZ$65, $CO87, BQ$23), "-")</f>
        <v>-</v>
      </c>
      <c r="BR87" s="296" t="str" cm="1">
        <f t="array" ref="BR87">IFERROR(INDEX($CV$63:$CZ$65, $CO87, BR$23), "-")</f>
        <v>-</v>
      </c>
      <c r="BS87" s="296" t="str" cm="1">
        <f t="array" ref="BS87">IFERROR(INDEX($CV$63:$CZ$65, $CO87, BS$23), "-")</f>
        <v>-</v>
      </c>
      <c r="BT87" s="297" cm="1">
        <f t="array" ref="BT87">IF($CO87=3,
IFERROR(INDEX($CV$68:$CZ$79, $CE87, BT$23), "-"),
IF($CO87=2,
IF(BT$23=5, $AC87, IF(BT$23=4, $AD87, 0)), IF(BT$23=5, $AC87, 0)
))</f>
        <v>0</v>
      </c>
      <c r="BU87" s="297" cm="1">
        <f t="array" ref="BU87">IF($CO87=3,
IFERROR(INDEX($CV$68:$CZ$79, $CE87, BU$23), "-"),
IF($CO87=2,
IF(BU$23=5, $AC87, IF(BU$23=4, $AD87, 0)), IF(BU$23=5, $AC87, 0)
))</f>
        <v>0</v>
      </c>
      <c r="BV87" s="297" cm="1">
        <f t="array" ref="BV87">IF($CO87=3,
IFERROR(INDEX($CV$68:$CZ$79, $CE87, BV$23), "-"),
IF($CO87=2,
IF(BV$23=5, $AC87, IF(BV$23=4, $AD87, 0)), IF(BV$23=5, $AC87, 0)
))</f>
        <v>0</v>
      </c>
      <c r="BW87" s="297" cm="1">
        <f t="array" ref="BW87">IF($CO87=3,
IFERROR(INDEX($CV$68:$CZ$79, $CE87, BW$23), "-"),
IF($CO87=2,
IF(BW$23=5, $AC87, IF(BW$23=4, $AD87, 0)), IF(BW$23=5, $AC87, 0)
))</f>
        <v>0</v>
      </c>
      <c r="BX87" s="297" cm="1">
        <f t="array" ref="BX87">IF($CO87=3,
IFERROR(INDEX($CV$68:$CZ$79, $CE87, BX$23), "-"),
IF($CO87=2,
IF(BX$23=5, $AC87, IF(BX$23=4, $AD87, 0)), IF(BX$23=5, $AC87, 0)
))</f>
        <v>0</v>
      </c>
      <c r="BY87" s="293" t="str">
        <f t="shared" si="40"/>
        <v>-</v>
      </c>
      <c r="BZ87" s="299">
        <f t="shared" si="22"/>
        <v>0</v>
      </c>
      <c r="CA87" s="294" t="str">
        <f t="shared" si="41"/>
        <v>-</v>
      </c>
      <c r="CB87" s="295" t="str">
        <f t="shared" si="23"/>
        <v>-</v>
      </c>
      <c r="CC87" s="295" t="str">
        <f t="shared" si="42"/>
        <v>-</v>
      </c>
      <c r="CD87" s="299">
        <f t="shared" si="24"/>
        <v>0</v>
      </c>
      <c r="CE87" s="300" t="str">
        <f t="shared" si="2"/>
        <v>-</v>
      </c>
      <c r="CF87" s="300" t="str">
        <f t="shared" si="3"/>
        <v>-</v>
      </c>
      <c r="CG87" s="300">
        <v>0</v>
      </c>
      <c r="CH87" s="300">
        <f t="shared" si="4"/>
        <v>0</v>
      </c>
      <c r="CI87" s="301">
        <f t="shared" si="5"/>
        <v>0</v>
      </c>
      <c r="CJ87" s="301">
        <f t="shared" si="25"/>
        <v>0</v>
      </c>
      <c r="CK87" s="302" t="str" cm="1">
        <f t="array" ref="CK87">IF($CJ87&gt;0, INDEX($CS$28:$DH$35, $CJ87, $CI87+CK$23), "-")</f>
        <v>-</v>
      </c>
      <c r="CL87" s="302" t="str" cm="1">
        <f t="array" ref="CL87">IF($CJ87&gt;0, INDEX($CS$28:$DH$35, $CJ87, $CI87+CL$23), "-")</f>
        <v>-</v>
      </c>
      <c r="CM87" s="302" t="str" cm="1">
        <f t="array" ref="CM87">IF($CJ87&gt;0, INDEX($CS$28:$DH$35, $CJ87, $CI87+CM$23), "-")</f>
        <v>-</v>
      </c>
      <c r="CN87" s="302" t="str" cm="1">
        <f t="array" ref="CN87">IF($CJ87&gt;0, INDEX($CS$28:$DH$35, $CJ87, $CI87+CN$23), "-")</f>
        <v>-</v>
      </c>
      <c r="CO87" s="300" t="str">
        <f t="shared" si="6"/>
        <v>-</v>
      </c>
      <c r="CP87" s="271"/>
      <c r="CQ87" s="272"/>
      <c r="CR87" s="273"/>
      <c r="CS87" s="273"/>
      <c r="CT87" s="273"/>
      <c r="CU87" s="273"/>
      <c r="CV87" s="273"/>
      <c r="CW87" s="273"/>
      <c r="CX87" s="273"/>
      <c r="CY87" s="273"/>
      <c r="CZ87" s="273"/>
      <c r="DA87" s="273"/>
      <c r="DB87" s="273"/>
      <c r="DC87" s="273"/>
      <c r="DD87" s="273"/>
      <c r="DE87" s="273"/>
      <c r="DF87" s="273"/>
      <c r="DG87" s="273"/>
      <c r="DH87" s="273"/>
      <c r="DI87" s="273"/>
      <c r="DJ87" s="271"/>
      <c r="DK87" s="271"/>
    </row>
    <row r="88" spans="1:115" s="45" customFormat="1" ht="12.75" customHeight="1" x14ac:dyDescent="0.25">
      <c r="A88" s="13" cm="1">
        <f t="array" ref="A88">IFERROR(INDEX(Operation, IFERROR(MATCH($N88,#REF!, 0), IFERROR(MATCH($N88,#REF!, 0), MATCH($N88,#REF!, 0))), 4), 0)</f>
        <v>0</v>
      </c>
      <c r="B88" s="10">
        <v>65</v>
      </c>
      <c r="C88" s="238"/>
      <c r="D88" s="238"/>
      <c r="E88" s="79"/>
      <c r="F88" s="80" t="str">
        <f>IF(ISBLANK(E88), "", VLOOKUP(E88, Z!$A$2:$C$4127, 3, FALSE))</f>
        <v/>
      </c>
      <c r="G88" s="238"/>
      <c r="H88" s="81"/>
      <c r="I88" s="255" t="b">
        <v>0</v>
      </c>
      <c r="J88" s="256"/>
      <c r="K88" s="82"/>
      <c r="L88" s="82"/>
      <c r="M88" s="83"/>
      <c r="N88" s="79"/>
      <c r="O88" s="84"/>
      <c r="P88" s="84"/>
      <c r="Q88" s="257"/>
      <c r="R88" s="257"/>
      <c r="S88" s="257"/>
      <c r="T88" s="85">
        <f t="shared" si="7"/>
        <v>0</v>
      </c>
      <c r="U88" s="238"/>
      <c r="V88" s="238"/>
      <c r="W88" s="238"/>
      <c r="X88" s="257"/>
      <c r="Y88" s="258"/>
      <c r="Z88" s="79"/>
      <c r="AA88" s="257"/>
      <c r="AB88" s="257"/>
      <c r="AC88" s="257"/>
      <c r="AD88" s="257"/>
      <c r="AE88" s="257"/>
      <c r="AF88" s="85">
        <f t="shared" si="8"/>
        <v>0</v>
      </c>
      <c r="AG88" s="259"/>
      <c r="AH88" s="238"/>
      <c r="AI88" s="79"/>
      <c r="AJ88" s="80" t="str">
        <f>IF(ISBLANK(AI88), "", VLOOKUP(AI88, Z!$A$2:$C$4127, 3, FALSE))</f>
        <v/>
      </c>
      <c r="AK88" s="260"/>
      <c r="AL88" s="127">
        <f t="shared" si="9"/>
        <v>0</v>
      </c>
      <c r="AM88" s="271"/>
      <c r="AN88" s="292">
        <f t="shared" si="29"/>
        <v>0</v>
      </c>
      <c r="AO88" s="279">
        <f t="shared" si="11"/>
        <v>1</v>
      </c>
      <c r="AP88" s="279">
        <v>0.75</v>
      </c>
      <c r="AQ88" s="293" t="str">
        <f t="shared" si="30"/>
        <v>-</v>
      </c>
      <c r="AR88" s="293" t="str">
        <f t="shared" si="31"/>
        <v>-</v>
      </c>
      <c r="AS88" s="293" t="str" cm="1">
        <f t="array" ref="AS88">IFERROR(IFERROR((AT88*AU88)/(3600*1000)/AZ88, BY88) * SUMPRODUCT($BA88:$BE88^2.5, $BF88:$BJ88) / 1000, "-")</f>
        <v>-</v>
      </c>
      <c r="AT88" s="279" t="str">
        <f t="shared" si="32"/>
        <v>-</v>
      </c>
      <c r="AU88" s="279" t="str">
        <f t="shared" si="33"/>
        <v>-</v>
      </c>
      <c r="AV88" s="294" t="str">
        <f t="shared" si="16"/>
        <v>-</v>
      </c>
      <c r="AW88" s="294" t="str" cm="1">
        <f t="array" ref="AW88">IF(CH88&gt;0, INDEX($CV$58:$CV$60, CH88), "-")</f>
        <v>-</v>
      </c>
      <c r="AX88" s="294" t="str">
        <f t="shared" si="34"/>
        <v>-</v>
      </c>
      <c r="AY88" s="295" t="str">
        <f t="shared" si="35"/>
        <v>-</v>
      </c>
      <c r="AZ88" s="294">
        <f t="shared" si="36"/>
        <v>0</v>
      </c>
      <c r="BA88" s="296" t="str" cm="1">
        <f t="array" ref="BA88">IFERROR(INDEX($CV$63:$CZ$65, $CF88, BA$23), "-")</f>
        <v>-</v>
      </c>
      <c r="BB88" s="296" t="str" cm="1">
        <f t="array" ref="BB88">IFERROR(INDEX($CV$63:$CZ$65, $CF88, BB$23), "-")</f>
        <v>-</v>
      </c>
      <c r="BC88" s="296" t="str" cm="1">
        <f t="array" ref="BC88">IFERROR(INDEX($CV$63:$CZ$65, $CF88, BC$23), "-")</f>
        <v>-</v>
      </c>
      <c r="BD88" s="296" t="str" cm="1">
        <f t="array" ref="BD88">IFERROR(INDEX($CV$63:$CZ$65, $CF88, BD$23), "-")</f>
        <v>-</v>
      </c>
      <c r="BE88" s="296" t="str" cm="1">
        <f t="array" ref="BE88">IFERROR(INDEX($CV$63:$CZ$65, $CF88, BE$23), "-")</f>
        <v>-</v>
      </c>
      <c r="BF88" s="297" cm="1">
        <f t="array" ref="BF88">IF($CF88=3,
IFERROR(INDEX($CV$68:$CZ$79, $CE88, BF$23), "-"),
IF($CF88=2,
IF(BF$23=5, $Q88, IF(BF$23=4, $R88, 0)), IF(BF$23=5, $Q88, 0)
))</f>
        <v>0</v>
      </c>
      <c r="BG88" s="297" cm="1">
        <f t="array" ref="BG88">IF($CF88=3,
IFERROR(INDEX($CV$68:$CZ$79, $CE88, BG$23), "-"),
IF($CF88=2,
IF(BG$23=5, $Q88, IF(BG$23=4, $R88, 0)), IF(BG$23=5, $Q88, 0)
))</f>
        <v>0</v>
      </c>
      <c r="BH88" s="297" cm="1">
        <f t="array" ref="BH88">IF($CF88=3,
IFERROR(INDEX($CV$68:$CZ$79, $CE88, BH$23), "-"),
IF($CF88=2,
IF(BH$23=5, $Q88, IF(BH$23=4, $R88, 0)), IF(BH$23=5, $Q88, 0)
))</f>
        <v>0</v>
      </c>
      <c r="BI88" s="297" cm="1">
        <f t="array" ref="BI88">IF($CF88=3,
IFERROR(INDEX($CV$68:$CZ$79, $CE88, BI$23), "-"),
IF($CF88=2,
IF(BI$23=5, $Q88, IF(BI$23=4, $R88, 0)), IF(BI$23=5, $Q88, 0)
))</f>
        <v>0</v>
      </c>
      <c r="BJ88" s="297" cm="1">
        <f t="array" ref="BJ88">IF($CF88=3,
IFERROR(INDEX($CV$68:$CZ$79, $CE88, BJ$23), "-"),
IF($CF88=2,
IF(BJ$23=5, $Q88, IF(BJ$23=4, $R88, 0)), IF(BJ$23=5, $Q88, 0)
))</f>
        <v>0</v>
      </c>
      <c r="BK88" s="293" t="str" cm="1">
        <f t="array" ref="BK88">IFERROR(IF(OR($AN$20="EZ", ISNUMBER((BL88*BM88)/(3600*1000)/BN88)), (BL88*BM88)/(3600*1000)/BN88, BY88) * SUMPRODUCT($BO88:$BS88^2.5, $BT88:$BX88) / 1000, "-")</f>
        <v>-</v>
      </c>
      <c r="BL88" s="279" t="str">
        <f t="shared" si="37"/>
        <v>-</v>
      </c>
      <c r="BM88" s="279" t="str">
        <f t="shared" si="38"/>
        <v>-</v>
      </c>
      <c r="BN88" s="298">
        <f t="shared" si="39"/>
        <v>0</v>
      </c>
      <c r="BO88" s="296" t="str" cm="1">
        <f t="array" ref="BO88">IFERROR(INDEX($CV$63:$CZ$65, $CO88, BO$23), "-")</f>
        <v>-</v>
      </c>
      <c r="BP88" s="296" t="str" cm="1">
        <f t="array" ref="BP88">IFERROR(INDEX($CV$63:$CZ$65, $CO88, BP$23), "-")</f>
        <v>-</v>
      </c>
      <c r="BQ88" s="296" t="str" cm="1">
        <f t="array" ref="BQ88">IFERROR(INDEX($CV$63:$CZ$65, $CO88, BQ$23), "-")</f>
        <v>-</v>
      </c>
      <c r="BR88" s="296" t="str" cm="1">
        <f t="array" ref="BR88">IFERROR(INDEX($CV$63:$CZ$65, $CO88, BR$23), "-")</f>
        <v>-</v>
      </c>
      <c r="BS88" s="296" t="str" cm="1">
        <f t="array" ref="BS88">IFERROR(INDEX($CV$63:$CZ$65, $CO88, BS$23), "-")</f>
        <v>-</v>
      </c>
      <c r="BT88" s="297" cm="1">
        <f t="array" ref="BT88">IF($CO88=3,
IFERROR(INDEX($CV$68:$CZ$79, $CE88, BT$23), "-"),
IF($CO88=2,
IF(BT$23=5, $AC88, IF(BT$23=4, $AD88, 0)), IF(BT$23=5, $AC88, 0)
))</f>
        <v>0</v>
      </c>
      <c r="BU88" s="297" cm="1">
        <f t="array" ref="BU88">IF($CO88=3,
IFERROR(INDEX($CV$68:$CZ$79, $CE88, BU$23), "-"),
IF($CO88=2,
IF(BU$23=5, $AC88, IF(BU$23=4, $AD88, 0)), IF(BU$23=5, $AC88, 0)
))</f>
        <v>0</v>
      </c>
      <c r="BV88" s="297" cm="1">
        <f t="array" ref="BV88">IF($CO88=3,
IFERROR(INDEX($CV$68:$CZ$79, $CE88, BV$23), "-"),
IF($CO88=2,
IF(BV$23=5, $AC88, IF(BV$23=4, $AD88, 0)), IF(BV$23=5, $AC88, 0)
))</f>
        <v>0</v>
      </c>
      <c r="BW88" s="297" cm="1">
        <f t="array" ref="BW88">IF($CO88=3,
IFERROR(INDEX($CV$68:$CZ$79, $CE88, BW$23), "-"),
IF($CO88=2,
IF(BW$23=5, $AC88, IF(BW$23=4, $AD88, 0)), IF(BW$23=5, $AC88, 0)
))</f>
        <v>0</v>
      </c>
      <c r="BX88" s="297" cm="1">
        <f t="array" ref="BX88">IF($CO88=3,
IFERROR(INDEX($CV$68:$CZ$79, $CE88, BX$23), "-"),
IF($CO88=2,
IF(BX$23=5, $AC88, IF(BX$23=4, $AD88, 0)), IF(BX$23=5, $AC88, 0)
))</f>
        <v>0</v>
      </c>
      <c r="BY88" s="293" t="str">
        <f t="shared" si="40"/>
        <v>-</v>
      </c>
      <c r="BZ88" s="299">
        <f t="shared" si="22"/>
        <v>0</v>
      </c>
      <c r="CA88" s="294" t="str">
        <f t="shared" si="41"/>
        <v>-</v>
      </c>
      <c r="CB88" s="295" t="str">
        <f t="shared" si="23"/>
        <v>-</v>
      </c>
      <c r="CC88" s="295" t="str">
        <f t="shared" si="42"/>
        <v>-</v>
      </c>
      <c r="CD88" s="299">
        <f t="shared" si="24"/>
        <v>0</v>
      </c>
      <c r="CE88" s="300" t="str">
        <f t="shared" ref="CE88:CE151" si="43">IFERROR(IFERROR( IFERROR(MATCH($H88,INDEX(categories,,1),0), MATCH($H88,INDEX(categories,,2),0)), MATCH($H88,INDEX(categories,,3),0)), "-")</f>
        <v>-</v>
      </c>
      <c r="CF88" s="300" t="str">
        <f t="shared" ref="CF88:CF151" si="44">IFERROR(MATCH($N88, $CU$63:$CU$65), "-")</f>
        <v>-</v>
      </c>
      <c r="CG88" s="300">
        <v>0</v>
      </c>
      <c r="CH88" s="300">
        <f t="shared" ref="CH88:CH151" si="45">IFERROR(IFERROR( IFERROR(MATCH($M88,INDEX(Transmission,,1),0), MATCH($M88,INDEX(Transmission,,2),0)), MATCH($M88,INDEX(Transmission,,3),0)), 0)</f>
        <v>0</v>
      </c>
      <c r="CI88" s="301">
        <f t="shared" ref="CI88:CI151" si="46">IFERROR((MATCH($L88, $CS$38:$CS$41, 0) - 1)*4, 0)</f>
        <v>0</v>
      </c>
      <c r="CJ88" s="301">
        <f t="shared" si="25"/>
        <v>0</v>
      </c>
      <c r="CK88" s="302" t="str" cm="1">
        <f t="array" ref="CK88">IF($CJ88&gt;0, INDEX($CS$28:$DH$35, $CJ88, $CI88+CK$23), "-")</f>
        <v>-</v>
      </c>
      <c r="CL88" s="302" t="str" cm="1">
        <f t="array" ref="CL88">IF($CJ88&gt;0, INDEX($CS$28:$DH$35, $CJ88, $CI88+CL$23), "-")</f>
        <v>-</v>
      </c>
      <c r="CM88" s="302" t="str" cm="1">
        <f t="array" ref="CM88">IF($CJ88&gt;0, INDEX($CS$28:$DH$35, $CJ88, $CI88+CM$23), "-")</f>
        <v>-</v>
      </c>
      <c r="CN88" s="302" t="str" cm="1">
        <f t="array" ref="CN88">IF($CJ88&gt;0, INDEX($CS$28:$DH$35, $CJ88, $CI88+CN$23), "-")</f>
        <v>-</v>
      </c>
      <c r="CO88" s="300" t="str">
        <f t="shared" ref="CO88:CO151" si="47">IF($AN$20="EZ", 3, IFERROR(MATCH($Z88, $CU$63:$CU$65), "-"))</f>
        <v>-</v>
      </c>
      <c r="CP88" s="271"/>
      <c r="CQ88" s="272"/>
      <c r="CR88" s="273"/>
      <c r="CS88" s="273"/>
      <c r="CT88" s="273"/>
      <c r="CU88" s="273"/>
      <c r="CV88" s="273"/>
      <c r="CW88" s="273"/>
      <c r="CX88" s="273"/>
      <c r="CY88" s="273"/>
      <c r="CZ88" s="273"/>
      <c r="DA88" s="273"/>
      <c r="DB88" s="273"/>
      <c r="DC88" s="273"/>
      <c r="DD88" s="273"/>
      <c r="DE88" s="273"/>
      <c r="DF88" s="273"/>
      <c r="DG88" s="273"/>
      <c r="DH88" s="273"/>
      <c r="DI88" s="273"/>
      <c r="DJ88" s="271"/>
      <c r="DK88" s="271"/>
    </row>
    <row r="89" spans="1:115" s="45" customFormat="1" ht="12.75" customHeight="1" x14ac:dyDescent="0.25">
      <c r="A89" s="13" cm="1">
        <f t="array" ref="A89">IFERROR(INDEX(Operation, IFERROR(MATCH($N89,#REF!, 0), IFERROR(MATCH($N89,#REF!, 0), MATCH($N89,#REF!, 0))), 4), 0)</f>
        <v>0</v>
      </c>
      <c r="B89" s="10">
        <v>66</v>
      </c>
      <c r="C89" s="238"/>
      <c r="D89" s="238"/>
      <c r="E89" s="79"/>
      <c r="F89" s="80" t="str">
        <f>IF(ISBLANK(E89), "", VLOOKUP(E89, Z!$A$2:$C$4127, 3, FALSE))</f>
        <v/>
      </c>
      <c r="G89" s="238"/>
      <c r="H89" s="81"/>
      <c r="I89" s="255" t="b">
        <v>0</v>
      </c>
      <c r="J89" s="256"/>
      <c r="K89" s="82"/>
      <c r="L89" s="82"/>
      <c r="M89" s="83"/>
      <c r="N89" s="79"/>
      <c r="O89" s="84"/>
      <c r="P89" s="84"/>
      <c r="Q89" s="257"/>
      <c r="R89" s="257"/>
      <c r="S89" s="257"/>
      <c r="T89" s="85">
        <f t="shared" ref="T89:T152" si="48">IFERROR(AQ89*1000, 0)</f>
        <v>0</v>
      </c>
      <c r="U89" s="238"/>
      <c r="V89" s="238"/>
      <c r="W89" s="238"/>
      <c r="X89" s="257"/>
      <c r="Y89" s="258"/>
      <c r="Z89" s="79"/>
      <c r="AA89" s="257"/>
      <c r="AB89" s="257"/>
      <c r="AC89" s="257"/>
      <c r="AD89" s="257"/>
      <c r="AE89" s="257"/>
      <c r="AF89" s="85">
        <f t="shared" ref="AF89:AF152" si="49">IFERROR(AR89*1000, 0)</f>
        <v>0</v>
      </c>
      <c r="AG89" s="259"/>
      <c r="AH89" s="238"/>
      <c r="AI89" s="79"/>
      <c r="AJ89" s="80" t="str">
        <f>IF(ISBLANK(AI89), "", VLOOKUP(AI89, Z!$A$2:$C$4127, 3, FALSE))</f>
        <v/>
      </c>
      <c r="AK89" s="260"/>
      <c r="AL89" s="127">
        <f t="shared" ref="AL89:AL152" si="50">AN89*1000</f>
        <v>0</v>
      </c>
      <c r="AM89" s="271"/>
      <c r="AN89" s="292">
        <f t="shared" si="29"/>
        <v>0</v>
      </c>
      <c r="AO89" s="279">
        <f t="shared" ref="AO89:AO152" si="51">IF($AN$20="EZ", 15, IF(OR($I89=TRUE, AND(CO89=3,CF89&lt;&gt; 3)), 4, 1))</f>
        <v>1</v>
      </c>
      <c r="AP89" s="279">
        <v>0.75</v>
      </c>
      <c r="AQ89" s="293" t="str">
        <f t="shared" si="30"/>
        <v>-</v>
      </c>
      <c r="AR89" s="293" t="str">
        <f t="shared" si="31"/>
        <v>-</v>
      </c>
      <c r="AS89" s="293" t="str" cm="1">
        <f t="array" ref="AS89">IFERROR(IFERROR((AT89*AU89)/(3600*1000)/AZ89, BY89) * SUMPRODUCT($BA89:$BE89^2.5, $BF89:$BJ89) / 1000, "-")</f>
        <v>-</v>
      </c>
      <c r="AT89" s="279" t="str">
        <f t="shared" si="32"/>
        <v>-</v>
      </c>
      <c r="AU89" s="279" t="str">
        <f t="shared" si="33"/>
        <v>-</v>
      </c>
      <c r="AV89" s="294" t="str">
        <f t="shared" si="16"/>
        <v>-</v>
      </c>
      <c r="AW89" s="294" t="str" cm="1">
        <f t="array" ref="AW89">IF(CH89&gt;0, INDEX($CV$58:$CV$60, CH89), "-")</f>
        <v>-</v>
      </c>
      <c r="AX89" s="294" t="str">
        <f t="shared" si="34"/>
        <v>-</v>
      </c>
      <c r="AY89" s="295" t="str">
        <f t="shared" si="35"/>
        <v>-</v>
      </c>
      <c r="AZ89" s="294">
        <f t="shared" si="36"/>
        <v>0</v>
      </c>
      <c r="BA89" s="296" t="str" cm="1">
        <f t="array" ref="BA89">IFERROR(INDEX($CV$63:$CZ$65, $CF89, BA$23), "-")</f>
        <v>-</v>
      </c>
      <c r="BB89" s="296" t="str" cm="1">
        <f t="array" ref="BB89">IFERROR(INDEX($CV$63:$CZ$65, $CF89, BB$23), "-")</f>
        <v>-</v>
      </c>
      <c r="BC89" s="296" t="str" cm="1">
        <f t="array" ref="BC89">IFERROR(INDEX($CV$63:$CZ$65, $CF89, BC$23), "-")</f>
        <v>-</v>
      </c>
      <c r="BD89" s="296" t="str" cm="1">
        <f t="array" ref="BD89">IFERROR(INDEX($CV$63:$CZ$65, $CF89, BD$23), "-")</f>
        <v>-</v>
      </c>
      <c r="BE89" s="296" t="str" cm="1">
        <f t="array" ref="BE89">IFERROR(INDEX($CV$63:$CZ$65, $CF89, BE$23), "-")</f>
        <v>-</v>
      </c>
      <c r="BF89" s="297" cm="1">
        <f t="array" ref="BF89">IF($CF89=3,
IFERROR(INDEX($CV$68:$CZ$79, $CE89, BF$23), "-"),
IF($CF89=2,
IF(BF$23=5, $Q89, IF(BF$23=4, $R89, 0)), IF(BF$23=5, $Q89, 0)
))</f>
        <v>0</v>
      </c>
      <c r="BG89" s="297" cm="1">
        <f t="array" ref="BG89">IF($CF89=3,
IFERROR(INDEX($CV$68:$CZ$79, $CE89, BG$23), "-"),
IF($CF89=2,
IF(BG$23=5, $Q89, IF(BG$23=4, $R89, 0)), IF(BG$23=5, $Q89, 0)
))</f>
        <v>0</v>
      </c>
      <c r="BH89" s="297" cm="1">
        <f t="array" ref="BH89">IF($CF89=3,
IFERROR(INDEX($CV$68:$CZ$79, $CE89, BH$23), "-"),
IF($CF89=2,
IF(BH$23=5, $Q89, IF(BH$23=4, $R89, 0)), IF(BH$23=5, $Q89, 0)
))</f>
        <v>0</v>
      </c>
      <c r="BI89" s="297" cm="1">
        <f t="array" ref="BI89">IF($CF89=3,
IFERROR(INDEX($CV$68:$CZ$79, $CE89, BI$23), "-"),
IF($CF89=2,
IF(BI$23=5, $Q89, IF(BI$23=4, $R89, 0)), IF(BI$23=5, $Q89, 0)
))</f>
        <v>0</v>
      </c>
      <c r="BJ89" s="297" cm="1">
        <f t="array" ref="BJ89">IF($CF89=3,
IFERROR(INDEX($CV$68:$CZ$79, $CE89, BJ$23), "-"),
IF($CF89=2,
IF(BJ$23=5, $Q89, IF(BJ$23=4, $R89, 0)), IF(BJ$23=5, $Q89, 0)
))</f>
        <v>0</v>
      </c>
      <c r="BK89" s="293" t="str" cm="1">
        <f t="array" ref="BK89">IFERROR(IF(OR($AN$20="EZ", ISNUMBER((BL89*BM89)/(3600*1000)/BN89)), (BL89*BM89)/(3600*1000)/BN89, BY89) * SUMPRODUCT($BO89:$BS89^2.5, $BT89:$BX89) / 1000, "-")</f>
        <v>-</v>
      </c>
      <c r="BL89" s="279" t="str">
        <f t="shared" si="37"/>
        <v>-</v>
      </c>
      <c r="BM89" s="279" t="str">
        <f t="shared" si="38"/>
        <v>-</v>
      </c>
      <c r="BN89" s="298">
        <f t="shared" si="39"/>
        <v>0</v>
      </c>
      <c r="BO89" s="296" t="str" cm="1">
        <f t="array" ref="BO89">IFERROR(INDEX($CV$63:$CZ$65, $CO89, BO$23), "-")</f>
        <v>-</v>
      </c>
      <c r="BP89" s="296" t="str" cm="1">
        <f t="array" ref="BP89">IFERROR(INDEX($CV$63:$CZ$65, $CO89, BP$23), "-")</f>
        <v>-</v>
      </c>
      <c r="BQ89" s="296" t="str" cm="1">
        <f t="array" ref="BQ89">IFERROR(INDEX($CV$63:$CZ$65, $CO89, BQ$23), "-")</f>
        <v>-</v>
      </c>
      <c r="BR89" s="296" t="str" cm="1">
        <f t="array" ref="BR89">IFERROR(INDEX($CV$63:$CZ$65, $CO89, BR$23), "-")</f>
        <v>-</v>
      </c>
      <c r="BS89" s="296" t="str" cm="1">
        <f t="array" ref="BS89">IFERROR(INDEX($CV$63:$CZ$65, $CO89, BS$23), "-")</f>
        <v>-</v>
      </c>
      <c r="BT89" s="297" cm="1">
        <f t="array" ref="BT89">IF($CO89=3,
IFERROR(INDEX($CV$68:$CZ$79, $CE89, BT$23), "-"),
IF($CO89=2,
IF(BT$23=5, $AC89, IF(BT$23=4, $AD89, 0)), IF(BT$23=5, $AC89, 0)
))</f>
        <v>0</v>
      </c>
      <c r="BU89" s="297" cm="1">
        <f t="array" ref="BU89">IF($CO89=3,
IFERROR(INDEX($CV$68:$CZ$79, $CE89, BU$23), "-"),
IF($CO89=2,
IF(BU$23=5, $AC89, IF(BU$23=4, $AD89, 0)), IF(BU$23=5, $AC89, 0)
))</f>
        <v>0</v>
      </c>
      <c r="BV89" s="297" cm="1">
        <f t="array" ref="BV89">IF($CO89=3,
IFERROR(INDEX($CV$68:$CZ$79, $CE89, BV$23), "-"),
IF($CO89=2,
IF(BV$23=5, $AC89, IF(BV$23=4, $AD89, 0)), IF(BV$23=5, $AC89, 0)
))</f>
        <v>0</v>
      </c>
      <c r="BW89" s="297" cm="1">
        <f t="array" ref="BW89">IF($CO89=3,
IFERROR(INDEX($CV$68:$CZ$79, $CE89, BW$23), "-"),
IF($CO89=2,
IF(BW$23=5, $AC89, IF(BW$23=4, $AD89, 0)), IF(BW$23=5, $AC89, 0)
))</f>
        <v>0</v>
      </c>
      <c r="BX89" s="297" cm="1">
        <f t="array" ref="BX89">IF($CO89=3,
IFERROR(INDEX($CV$68:$CZ$79, $CE89, BX$23), "-"),
IF($CO89=2,
IF(BX$23=5, $AC89, IF(BX$23=4, $AD89, 0)), IF(BX$23=5, $AC89, 0)
))</f>
        <v>0</v>
      </c>
      <c r="BY89" s="293" t="str">
        <f t="shared" si="40"/>
        <v>-</v>
      </c>
      <c r="BZ89" s="299">
        <f t="shared" si="22"/>
        <v>0</v>
      </c>
      <c r="CA89" s="294" t="str">
        <f t="shared" si="41"/>
        <v>-</v>
      </c>
      <c r="CB89" s="295" t="str">
        <f t="shared" si="23"/>
        <v>-</v>
      </c>
      <c r="CC89" s="295" t="str">
        <f t="shared" si="42"/>
        <v>-</v>
      </c>
      <c r="CD89" s="299">
        <f t="shared" si="24"/>
        <v>0</v>
      </c>
      <c r="CE89" s="300" t="str">
        <f t="shared" si="43"/>
        <v>-</v>
      </c>
      <c r="CF89" s="300" t="str">
        <f t="shared" si="44"/>
        <v>-</v>
      </c>
      <c r="CG89" s="300">
        <v>0</v>
      </c>
      <c r="CH89" s="300">
        <f t="shared" si="45"/>
        <v>0</v>
      </c>
      <c r="CI89" s="301">
        <f t="shared" si="46"/>
        <v>0</v>
      </c>
      <c r="CJ89" s="301">
        <f t="shared" si="25"/>
        <v>0</v>
      </c>
      <c r="CK89" s="302" t="str" cm="1">
        <f t="array" ref="CK89">IF($CJ89&gt;0, INDEX($CS$28:$DH$35, $CJ89, $CI89+CK$23), "-")</f>
        <v>-</v>
      </c>
      <c r="CL89" s="302" t="str" cm="1">
        <f t="array" ref="CL89">IF($CJ89&gt;0, INDEX($CS$28:$DH$35, $CJ89, $CI89+CL$23), "-")</f>
        <v>-</v>
      </c>
      <c r="CM89" s="302" t="str" cm="1">
        <f t="array" ref="CM89">IF($CJ89&gt;0, INDEX($CS$28:$DH$35, $CJ89, $CI89+CM$23), "-")</f>
        <v>-</v>
      </c>
      <c r="CN89" s="302" t="str" cm="1">
        <f t="array" ref="CN89">IF($CJ89&gt;0, INDEX($CS$28:$DH$35, $CJ89, $CI89+CN$23), "-")</f>
        <v>-</v>
      </c>
      <c r="CO89" s="300" t="str">
        <f t="shared" si="47"/>
        <v>-</v>
      </c>
      <c r="CP89" s="271"/>
      <c r="CQ89" s="272"/>
      <c r="CR89" s="273"/>
      <c r="CS89" s="273"/>
      <c r="CT89" s="273"/>
      <c r="CU89" s="273"/>
      <c r="CV89" s="273"/>
      <c r="CW89" s="273"/>
      <c r="CX89" s="273"/>
      <c r="CY89" s="273"/>
      <c r="CZ89" s="273"/>
      <c r="DA89" s="273"/>
      <c r="DB89" s="273"/>
      <c r="DC89" s="273"/>
      <c r="DD89" s="273"/>
      <c r="DE89" s="273"/>
      <c r="DF89" s="273"/>
      <c r="DG89" s="273"/>
      <c r="DH89" s="273"/>
      <c r="DI89" s="273"/>
      <c r="DJ89" s="271"/>
      <c r="DK89" s="271"/>
    </row>
    <row r="90" spans="1:115" s="45" customFormat="1" ht="12.75" customHeight="1" x14ac:dyDescent="0.25">
      <c r="A90" s="13" cm="1">
        <f t="array" ref="A90">IFERROR(INDEX(Operation, IFERROR(MATCH($N90,#REF!, 0), IFERROR(MATCH($N90,#REF!, 0), MATCH($N90,#REF!, 0))), 4), 0)</f>
        <v>0</v>
      </c>
      <c r="B90" s="10">
        <v>67</v>
      </c>
      <c r="C90" s="238"/>
      <c r="D90" s="238"/>
      <c r="E90" s="79"/>
      <c r="F90" s="80" t="str">
        <f>IF(ISBLANK(E90), "", VLOOKUP(E90, Z!$A$2:$C$4127, 3, FALSE))</f>
        <v/>
      </c>
      <c r="G90" s="238"/>
      <c r="H90" s="81"/>
      <c r="I90" s="255" t="b">
        <v>0</v>
      </c>
      <c r="J90" s="256"/>
      <c r="K90" s="82"/>
      <c r="L90" s="82"/>
      <c r="M90" s="83"/>
      <c r="N90" s="79"/>
      <c r="O90" s="84"/>
      <c r="P90" s="84"/>
      <c r="Q90" s="257"/>
      <c r="R90" s="257"/>
      <c r="S90" s="257"/>
      <c r="T90" s="85">
        <f t="shared" si="48"/>
        <v>0</v>
      </c>
      <c r="U90" s="238"/>
      <c r="V90" s="238"/>
      <c r="W90" s="238"/>
      <c r="X90" s="257"/>
      <c r="Y90" s="258"/>
      <c r="Z90" s="79"/>
      <c r="AA90" s="257"/>
      <c r="AB90" s="257"/>
      <c r="AC90" s="257"/>
      <c r="AD90" s="257"/>
      <c r="AE90" s="257"/>
      <c r="AF90" s="85">
        <f t="shared" si="49"/>
        <v>0</v>
      </c>
      <c r="AG90" s="259"/>
      <c r="AH90" s="238"/>
      <c r="AI90" s="79"/>
      <c r="AJ90" s="80" t="str">
        <f>IF(ISBLANK(AI90), "", VLOOKUP(AI90, Z!$A$2:$C$4127, 3, FALSE))</f>
        <v/>
      </c>
      <c r="AK90" s="260"/>
      <c r="AL90" s="127">
        <f t="shared" si="50"/>
        <v>0</v>
      </c>
      <c r="AM90" s="271"/>
      <c r="AN90" s="292">
        <f t="shared" si="29"/>
        <v>0</v>
      </c>
      <c r="AO90" s="279">
        <f t="shared" si="51"/>
        <v>1</v>
      </c>
      <c r="AP90" s="279">
        <v>0.75</v>
      </c>
      <c r="AQ90" s="293" t="str">
        <f t="shared" si="30"/>
        <v>-</v>
      </c>
      <c r="AR90" s="293" t="str">
        <f t="shared" si="31"/>
        <v>-</v>
      </c>
      <c r="AS90" s="293" t="str" cm="1">
        <f t="array" ref="AS90">IFERROR(IFERROR((AT90*AU90)/(3600*1000)/AZ90, BY90) * SUMPRODUCT($BA90:$BE90^2.5, $BF90:$BJ90) / 1000, "-")</f>
        <v>-</v>
      </c>
      <c r="AT90" s="279" t="str">
        <f t="shared" si="32"/>
        <v>-</v>
      </c>
      <c r="AU90" s="279" t="str">
        <f t="shared" si="33"/>
        <v>-</v>
      </c>
      <c r="AV90" s="294" t="str">
        <f t="shared" si="16"/>
        <v>-</v>
      </c>
      <c r="AW90" s="294" t="str" cm="1">
        <f t="array" ref="AW90">IF(CH90&gt;0, INDEX($CV$58:$CV$60, CH90), "-")</f>
        <v>-</v>
      </c>
      <c r="AX90" s="294" t="str">
        <f t="shared" si="34"/>
        <v>-</v>
      </c>
      <c r="AY90" s="295" t="str">
        <f t="shared" si="35"/>
        <v>-</v>
      </c>
      <c r="AZ90" s="294">
        <f t="shared" si="36"/>
        <v>0</v>
      </c>
      <c r="BA90" s="296" t="str" cm="1">
        <f t="array" ref="BA90">IFERROR(INDEX($CV$63:$CZ$65, $CF90, BA$23), "-")</f>
        <v>-</v>
      </c>
      <c r="BB90" s="296" t="str" cm="1">
        <f t="array" ref="BB90">IFERROR(INDEX($CV$63:$CZ$65, $CF90, BB$23), "-")</f>
        <v>-</v>
      </c>
      <c r="BC90" s="296" t="str" cm="1">
        <f t="array" ref="BC90">IFERROR(INDEX($CV$63:$CZ$65, $CF90, BC$23), "-")</f>
        <v>-</v>
      </c>
      <c r="BD90" s="296" t="str" cm="1">
        <f t="array" ref="BD90">IFERROR(INDEX($CV$63:$CZ$65, $CF90, BD$23), "-")</f>
        <v>-</v>
      </c>
      <c r="BE90" s="296" t="str" cm="1">
        <f t="array" ref="BE90">IFERROR(INDEX($CV$63:$CZ$65, $CF90, BE$23), "-")</f>
        <v>-</v>
      </c>
      <c r="BF90" s="297" cm="1">
        <f t="array" ref="BF90">IF($CF90=3,
IFERROR(INDEX($CV$68:$CZ$79, $CE90, BF$23), "-"),
IF($CF90=2,
IF(BF$23=5, $Q90, IF(BF$23=4, $R90, 0)), IF(BF$23=5, $Q90, 0)
))</f>
        <v>0</v>
      </c>
      <c r="BG90" s="297" cm="1">
        <f t="array" ref="BG90">IF($CF90=3,
IFERROR(INDEX($CV$68:$CZ$79, $CE90, BG$23), "-"),
IF($CF90=2,
IF(BG$23=5, $Q90, IF(BG$23=4, $R90, 0)), IF(BG$23=5, $Q90, 0)
))</f>
        <v>0</v>
      </c>
      <c r="BH90" s="297" cm="1">
        <f t="array" ref="BH90">IF($CF90=3,
IFERROR(INDEX($CV$68:$CZ$79, $CE90, BH$23), "-"),
IF($CF90=2,
IF(BH$23=5, $Q90, IF(BH$23=4, $R90, 0)), IF(BH$23=5, $Q90, 0)
))</f>
        <v>0</v>
      </c>
      <c r="BI90" s="297" cm="1">
        <f t="array" ref="BI90">IF($CF90=3,
IFERROR(INDEX($CV$68:$CZ$79, $CE90, BI$23), "-"),
IF($CF90=2,
IF(BI$23=5, $Q90, IF(BI$23=4, $R90, 0)), IF(BI$23=5, $Q90, 0)
))</f>
        <v>0</v>
      </c>
      <c r="BJ90" s="297" cm="1">
        <f t="array" ref="BJ90">IF($CF90=3,
IFERROR(INDEX($CV$68:$CZ$79, $CE90, BJ$23), "-"),
IF($CF90=2,
IF(BJ$23=5, $Q90, IF(BJ$23=4, $R90, 0)), IF(BJ$23=5, $Q90, 0)
))</f>
        <v>0</v>
      </c>
      <c r="BK90" s="293" t="str" cm="1">
        <f t="array" ref="BK90">IFERROR(IF(OR($AN$20="EZ", ISNUMBER((BL90*BM90)/(3600*1000)/BN90)), (BL90*BM90)/(3600*1000)/BN90, BY90) * SUMPRODUCT($BO90:$BS90^2.5, $BT90:$BX90) / 1000, "-")</f>
        <v>-</v>
      </c>
      <c r="BL90" s="279" t="str">
        <f t="shared" si="37"/>
        <v>-</v>
      </c>
      <c r="BM90" s="279" t="str">
        <f t="shared" si="38"/>
        <v>-</v>
      </c>
      <c r="BN90" s="298">
        <f t="shared" si="39"/>
        <v>0</v>
      </c>
      <c r="BO90" s="296" t="str" cm="1">
        <f t="array" ref="BO90">IFERROR(INDEX($CV$63:$CZ$65, $CO90, BO$23), "-")</f>
        <v>-</v>
      </c>
      <c r="BP90" s="296" t="str" cm="1">
        <f t="array" ref="BP90">IFERROR(INDEX($CV$63:$CZ$65, $CO90, BP$23), "-")</f>
        <v>-</v>
      </c>
      <c r="BQ90" s="296" t="str" cm="1">
        <f t="array" ref="BQ90">IFERROR(INDEX($CV$63:$CZ$65, $CO90, BQ$23), "-")</f>
        <v>-</v>
      </c>
      <c r="BR90" s="296" t="str" cm="1">
        <f t="array" ref="BR90">IFERROR(INDEX($CV$63:$CZ$65, $CO90, BR$23), "-")</f>
        <v>-</v>
      </c>
      <c r="BS90" s="296" t="str" cm="1">
        <f t="array" ref="BS90">IFERROR(INDEX($CV$63:$CZ$65, $CO90, BS$23), "-")</f>
        <v>-</v>
      </c>
      <c r="BT90" s="297" cm="1">
        <f t="array" ref="BT90">IF($CO90=3,
IFERROR(INDEX($CV$68:$CZ$79, $CE90, BT$23), "-"),
IF($CO90=2,
IF(BT$23=5, $AC90, IF(BT$23=4, $AD90, 0)), IF(BT$23=5, $AC90, 0)
))</f>
        <v>0</v>
      </c>
      <c r="BU90" s="297" cm="1">
        <f t="array" ref="BU90">IF($CO90=3,
IFERROR(INDEX($CV$68:$CZ$79, $CE90, BU$23), "-"),
IF($CO90=2,
IF(BU$23=5, $AC90, IF(BU$23=4, $AD90, 0)), IF(BU$23=5, $AC90, 0)
))</f>
        <v>0</v>
      </c>
      <c r="BV90" s="297" cm="1">
        <f t="array" ref="BV90">IF($CO90=3,
IFERROR(INDEX($CV$68:$CZ$79, $CE90, BV$23), "-"),
IF($CO90=2,
IF(BV$23=5, $AC90, IF(BV$23=4, $AD90, 0)), IF(BV$23=5, $AC90, 0)
))</f>
        <v>0</v>
      </c>
      <c r="BW90" s="297" cm="1">
        <f t="array" ref="BW90">IF($CO90=3,
IFERROR(INDEX($CV$68:$CZ$79, $CE90, BW$23), "-"),
IF($CO90=2,
IF(BW$23=5, $AC90, IF(BW$23=4, $AD90, 0)), IF(BW$23=5, $AC90, 0)
))</f>
        <v>0</v>
      </c>
      <c r="BX90" s="297" cm="1">
        <f t="array" ref="BX90">IF($CO90=3,
IFERROR(INDEX($CV$68:$CZ$79, $CE90, BX$23), "-"),
IF($CO90=2,
IF(BX$23=5, $AC90, IF(BX$23=4, $AD90, 0)), IF(BX$23=5, $AC90, 0)
))</f>
        <v>0</v>
      </c>
      <c r="BY90" s="293" t="str">
        <f t="shared" si="40"/>
        <v>-</v>
      </c>
      <c r="BZ90" s="299">
        <f t="shared" si="22"/>
        <v>0</v>
      </c>
      <c r="CA90" s="294" t="str">
        <f t="shared" si="41"/>
        <v>-</v>
      </c>
      <c r="CB90" s="295" t="str">
        <f t="shared" si="23"/>
        <v>-</v>
      </c>
      <c r="CC90" s="295" t="str">
        <f t="shared" si="42"/>
        <v>-</v>
      </c>
      <c r="CD90" s="299">
        <f t="shared" si="24"/>
        <v>0</v>
      </c>
      <c r="CE90" s="300" t="str">
        <f t="shared" si="43"/>
        <v>-</v>
      </c>
      <c r="CF90" s="300" t="str">
        <f t="shared" si="44"/>
        <v>-</v>
      </c>
      <c r="CG90" s="300">
        <v>0</v>
      </c>
      <c r="CH90" s="300">
        <f t="shared" si="45"/>
        <v>0</v>
      </c>
      <c r="CI90" s="301">
        <f t="shared" si="46"/>
        <v>0</v>
      </c>
      <c r="CJ90" s="301">
        <f t="shared" si="25"/>
        <v>0</v>
      </c>
      <c r="CK90" s="302" t="str" cm="1">
        <f t="array" ref="CK90">IF($CJ90&gt;0, INDEX($CS$28:$DH$35, $CJ90, $CI90+CK$23), "-")</f>
        <v>-</v>
      </c>
      <c r="CL90" s="302" t="str" cm="1">
        <f t="array" ref="CL90">IF($CJ90&gt;0, INDEX($CS$28:$DH$35, $CJ90, $CI90+CL$23), "-")</f>
        <v>-</v>
      </c>
      <c r="CM90" s="302" t="str" cm="1">
        <f t="array" ref="CM90">IF($CJ90&gt;0, INDEX($CS$28:$DH$35, $CJ90, $CI90+CM$23), "-")</f>
        <v>-</v>
      </c>
      <c r="CN90" s="302" t="str" cm="1">
        <f t="array" ref="CN90">IF($CJ90&gt;0, INDEX($CS$28:$DH$35, $CJ90, $CI90+CN$23), "-")</f>
        <v>-</v>
      </c>
      <c r="CO90" s="300" t="str">
        <f t="shared" si="47"/>
        <v>-</v>
      </c>
      <c r="CP90" s="271"/>
      <c r="CQ90" s="272"/>
      <c r="CR90" s="273"/>
      <c r="CS90" s="273"/>
      <c r="CT90" s="273"/>
      <c r="CU90" s="273"/>
      <c r="CV90" s="273"/>
      <c r="CW90" s="273"/>
      <c r="CX90" s="273"/>
      <c r="CY90" s="273"/>
      <c r="CZ90" s="273"/>
      <c r="DA90" s="273"/>
      <c r="DB90" s="273"/>
      <c r="DC90" s="273"/>
      <c r="DD90" s="273"/>
      <c r="DE90" s="273"/>
      <c r="DF90" s="273"/>
      <c r="DG90" s="273"/>
      <c r="DH90" s="273"/>
      <c r="DI90" s="273"/>
      <c r="DJ90" s="271"/>
      <c r="DK90" s="271"/>
    </row>
    <row r="91" spans="1:115" s="45" customFormat="1" ht="12.75" customHeight="1" x14ac:dyDescent="0.25">
      <c r="A91" s="13" cm="1">
        <f t="array" ref="A91">IFERROR(INDEX(Operation, IFERROR(MATCH($N91,#REF!, 0), IFERROR(MATCH($N91,#REF!, 0), MATCH($N91,#REF!, 0))), 4), 0)</f>
        <v>0</v>
      </c>
      <c r="B91" s="10">
        <v>68</v>
      </c>
      <c r="C91" s="238"/>
      <c r="D91" s="238"/>
      <c r="E91" s="79"/>
      <c r="F91" s="80" t="str">
        <f>IF(ISBLANK(E91), "", VLOOKUP(E91, Z!$A$2:$C$4127, 3, FALSE))</f>
        <v/>
      </c>
      <c r="G91" s="238"/>
      <c r="H91" s="81"/>
      <c r="I91" s="255" t="b">
        <v>0</v>
      </c>
      <c r="J91" s="256"/>
      <c r="K91" s="82"/>
      <c r="L91" s="82"/>
      <c r="M91" s="83"/>
      <c r="N91" s="79"/>
      <c r="O91" s="84"/>
      <c r="P91" s="84"/>
      <c r="Q91" s="257"/>
      <c r="R91" s="257"/>
      <c r="S91" s="257"/>
      <c r="T91" s="85">
        <f t="shared" si="48"/>
        <v>0</v>
      </c>
      <c r="U91" s="238"/>
      <c r="V91" s="238"/>
      <c r="W91" s="238"/>
      <c r="X91" s="257"/>
      <c r="Y91" s="258"/>
      <c r="Z91" s="79"/>
      <c r="AA91" s="257"/>
      <c r="AB91" s="257"/>
      <c r="AC91" s="257"/>
      <c r="AD91" s="257"/>
      <c r="AE91" s="257"/>
      <c r="AF91" s="85">
        <f t="shared" si="49"/>
        <v>0</v>
      </c>
      <c r="AG91" s="259"/>
      <c r="AH91" s="238"/>
      <c r="AI91" s="79"/>
      <c r="AJ91" s="80" t="str">
        <f>IF(ISBLANK(AI91), "", VLOOKUP(AI91, Z!$A$2:$C$4127, 3, FALSE))</f>
        <v/>
      </c>
      <c r="AK91" s="260"/>
      <c r="AL91" s="127">
        <f t="shared" si="50"/>
        <v>0</v>
      </c>
      <c r="AM91" s="271"/>
      <c r="AN91" s="292">
        <f t="shared" si="29"/>
        <v>0</v>
      </c>
      <c r="AO91" s="279">
        <f t="shared" si="51"/>
        <v>1</v>
      </c>
      <c r="AP91" s="279">
        <v>0.75</v>
      </c>
      <c r="AQ91" s="293" t="str">
        <f t="shared" si="30"/>
        <v>-</v>
      </c>
      <c r="AR91" s="293" t="str">
        <f t="shared" si="31"/>
        <v>-</v>
      </c>
      <c r="AS91" s="293" t="str" cm="1">
        <f t="array" ref="AS91">IFERROR(IFERROR((AT91*AU91)/(3600*1000)/AZ91, BY91) * SUMPRODUCT($BA91:$BE91^2.5, $BF91:$BJ91) / 1000, "-")</f>
        <v>-</v>
      </c>
      <c r="AT91" s="279" t="str">
        <f t="shared" si="32"/>
        <v>-</v>
      </c>
      <c r="AU91" s="279" t="str">
        <f t="shared" si="33"/>
        <v>-</v>
      </c>
      <c r="AV91" s="294" t="str">
        <f t="shared" si="16"/>
        <v>-</v>
      </c>
      <c r="AW91" s="294" t="str" cm="1">
        <f t="array" ref="AW91">IF(CH91&gt;0, INDEX($CV$58:$CV$60, CH91), "-")</f>
        <v>-</v>
      </c>
      <c r="AX91" s="294" t="str">
        <f t="shared" si="34"/>
        <v>-</v>
      </c>
      <c r="AY91" s="295" t="str">
        <f t="shared" si="35"/>
        <v>-</v>
      </c>
      <c r="AZ91" s="294">
        <f t="shared" si="36"/>
        <v>0</v>
      </c>
      <c r="BA91" s="296" t="str" cm="1">
        <f t="array" ref="BA91">IFERROR(INDEX($CV$63:$CZ$65, $CF91, BA$23), "-")</f>
        <v>-</v>
      </c>
      <c r="BB91" s="296" t="str" cm="1">
        <f t="array" ref="BB91">IFERROR(INDEX($CV$63:$CZ$65, $CF91, BB$23), "-")</f>
        <v>-</v>
      </c>
      <c r="BC91" s="296" t="str" cm="1">
        <f t="array" ref="BC91">IFERROR(INDEX($CV$63:$CZ$65, $CF91, BC$23), "-")</f>
        <v>-</v>
      </c>
      <c r="BD91" s="296" t="str" cm="1">
        <f t="array" ref="BD91">IFERROR(INDEX($CV$63:$CZ$65, $CF91, BD$23), "-")</f>
        <v>-</v>
      </c>
      <c r="BE91" s="296" t="str" cm="1">
        <f t="array" ref="BE91">IFERROR(INDEX($CV$63:$CZ$65, $CF91, BE$23), "-")</f>
        <v>-</v>
      </c>
      <c r="BF91" s="297" cm="1">
        <f t="array" ref="BF91">IF($CF91=3,
IFERROR(INDEX($CV$68:$CZ$79, $CE91, BF$23), "-"),
IF($CF91=2,
IF(BF$23=5, $Q91, IF(BF$23=4, $R91, 0)), IF(BF$23=5, $Q91, 0)
))</f>
        <v>0</v>
      </c>
      <c r="BG91" s="297" cm="1">
        <f t="array" ref="BG91">IF($CF91=3,
IFERROR(INDEX($CV$68:$CZ$79, $CE91, BG$23), "-"),
IF($CF91=2,
IF(BG$23=5, $Q91, IF(BG$23=4, $R91, 0)), IF(BG$23=5, $Q91, 0)
))</f>
        <v>0</v>
      </c>
      <c r="BH91" s="297" cm="1">
        <f t="array" ref="BH91">IF($CF91=3,
IFERROR(INDEX($CV$68:$CZ$79, $CE91, BH$23), "-"),
IF($CF91=2,
IF(BH$23=5, $Q91, IF(BH$23=4, $R91, 0)), IF(BH$23=5, $Q91, 0)
))</f>
        <v>0</v>
      </c>
      <c r="BI91" s="297" cm="1">
        <f t="array" ref="BI91">IF($CF91=3,
IFERROR(INDEX($CV$68:$CZ$79, $CE91, BI$23), "-"),
IF($CF91=2,
IF(BI$23=5, $Q91, IF(BI$23=4, $R91, 0)), IF(BI$23=5, $Q91, 0)
))</f>
        <v>0</v>
      </c>
      <c r="BJ91" s="297" cm="1">
        <f t="array" ref="BJ91">IF($CF91=3,
IFERROR(INDEX($CV$68:$CZ$79, $CE91, BJ$23), "-"),
IF($CF91=2,
IF(BJ$23=5, $Q91, IF(BJ$23=4, $R91, 0)), IF(BJ$23=5, $Q91, 0)
))</f>
        <v>0</v>
      </c>
      <c r="BK91" s="293" t="str" cm="1">
        <f t="array" ref="BK91">IFERROR(IF(OR($AN$20="EZ", ISNUMBER((BL91*BM91)/(3600*1000)/BN91)), (BL91*BM91)/(3600*1000)/BN91, BY91) * SUMPRODUCT($BO91:$BS91^2.5, $BT91:$BX91) / 1000, "-")</f>
        <v>-</v>
      </c>
      <c r="BL91" s="279" t="str">
        <f t="shared" si="37"/>
        <v>-</v>
      </c>
      <c r="BM91" s="279" t="str">
        <f t="shared" si="38"/>
        <v>-</v>
      </c>
      <c r="BN91" s="298">
        <f t="shared" si="39"/>
        <v>0</v>
      </c>
      <c r="BO91" s="296" t="str" cm="1">
        <f t="array" ref="BO91">IFERROR(INDEX($CV$63:$CZ$65, $CO91, BO$23), "-")</f>
        <v>-</v>
      </c>
      <c r="BP91" s="296" t="str" cm="1">
        <f t="array" ref="BP91">IFERROR(INDEX($CV$63:$CZ$65, $CO91, BP$23), "-")</f>
        <v>-</v>
      </c>
      <c r="BQ91" s="296" t="str" cm="1">
        <f t="array" ref="BQ91">IFERROR(INDEX($CV$63:$CZ$65, $CO91, BQ$23), "-")</f>
        <v>-</v>
      </c>
      <c r="BR91" s="296" t="str" cm="1">
        <f t="array" ref="BR91">IFERROR(INDEX($CV$63:$CZ$65, $CO91, BR$23), "-")</f>
        <v>-</v>
      </c>
      <c r="BS91" s="296" t="str" cm="1">
        <f t="array" ref="BS91">IFERROR(INDEX($CV$63:$CZ$65, $CO91, BS$23), "-")</f>
        <v>-</v>
      </c>
      <c r="BT91" s="297" cm="1">
        <f t="array" ref="BT91">IF($CO91=3,
IFERROR(INDEX($CV$68:$CZ$79, $CE91, BT$23), "-"),
IF($CO91=2,
IF(BT$23=5, $AC91, IF(BT$23=4, $AD91, 0)), IF(BT$23=5, $AC91, 0)
))</f>
        <v>0</v>
      </c>
      <c r="BU91" s="297" cm="1">
        <f t="array" ref="BU91">IF($CO91=3,
IFERROR(INDEX($CV$68:$CZ$79, $CE91, BU$23), "-"),
IF($CO91=2,
IF(BU$23=5, $AC91, IF(BU$23=4, $AD91, 0)), IF(BU$23=5, $AC91, 0)
))</f>
        <v>0</v>
      </c>
      <c r="BV91" s="297" cm="1">
        <f t="array" ref="BV91">IF($CO91=3,
IFERROR(INDEX($CV$68:$CZ$79, $CE91, BV$23), "-"),
IF($CO91=2,
IF(BV$23=5, $AC91, IF(BV$23=4, $AD91, 0)), IF(BV$23=5, $AC91, 0)
))</f>
        <v>0</v>
      </c>
      <c r="BW91" s="297" cm="1">
        <f t="array" ref="BW91">IF($CO91=3,
IFERROR(INDEX($CV$68:$CZ$79, $CE91, BW$23), "-"),
IF($CO91=2,
IF(BW$23=5, $AC91, IF(BW$23=4, $AD91, 0)), IF(BW$23=5, $AC91, 0)
))</f>
        <v>0</v>
      </c>
      <c r="BX91" s="297" cm="1">
        <f t="array" ref="BX91">IF($CO91=3,
IFERROR(INDEX($CV$68:$CZ$79, $CE91, BX$23), "-"),
IF($CO91=2,
IF(BX$23=5, $AC91, IF(BX$23=4, $AD91, 0)), IF(BX$23=5, $AC91, 0)
))</f>
        <v>0</v>
      </c>
      <c r="BY91" s="293" t="str">
        <f t="shared" si="40"/>
        <v>-</v>
      </c>
      <c r="BZ91" s="299">
        <f t="shared" si="22"/>
        <v>0</v>
      </c>
      <c r="CA91" s="294" t="str">
        <f t="shared" si="41"/>
        <v>-</v>
      </c>
      <c r="CB91" s="295" t="str">
        <f t="shared" si="23"/>
        <v>-</v>
      </c>
      <c r="CC91" s="295" t="str">
        <f t="shared" si="42"/>
        <v>-</v>
      </c>
      <c r="CD91" s="299">
        <f t="shared" si="24"/>
        <v>0</v>
      </c>
      <c r="CE91" s="300" t="str">
        <f t="shared" si="43"/>
        <v>-</v>
      </c>
      <c r="CF91" s="300" t="str">
        <f t="shared" si="44"/>
        <v>-</v>
      </c>
      <c r="CG91" s="300">
        <v>0</v>
      </c>
      <c r="CH91" s="300">
        <f t="shared" si="45"/>
        <v>0</v>
      </c>
      <c r="CI91" s="301">
        <f t="shared" si="46"/>
        <v>0</v>
      </c>
      <c r="CJ91" s="301">
        <f t="shared" si="25"/>
        <v>0</v>
      </c>
      <c r="CK91" s="302" t="str" cm="1">
        <f t="array" ref="CK91">IF($CJ91&gt;0, INDEX($CS$28:$DH$35, $CJ91, $CI91+CK$23), "-")</f>
        <v>-</v>
      </c>
      <c r="CL91" s="302" t="str" cm="1">
        <f t="array" ref="CL91">IF($CJ91&gt;0, INDEX($CS$28:$DH$35, $CJ91, $CI91+CL$23), "-")</f>
        <v>-</v>
      </c>
      <c r="CM91" s="302" t="str" cm="1">
        <f t="array" ref="CM91">IF($CJ91&gt;0, INDEX($CS$28:$DH$35, $CJ91, $CI91+CM$23), "-")</f>
        <v>-</v>
      </c>
      <c r="CN91" s="302" t="str" cm="1">
        <f t="array" ref="CN91">IF($CJ91&gt;0, INDEX($CS$28:$DH$35, $CJ91, $CI91+CN$23), "-")</f>
        <v>-</v>
      </c>
      <c r="CO91" s="300" t="str">
        <f t="shared" si="47"/>
        <v>-</v>
      </c>
      <c r="CP91" s="271"/>
      <c r="CQ91" s="272"/>
      <c r="CR91" s="273"/>
      <c r="CS91" s="273"/>
      <c r="CT91" s="273"/>
      <c r="CU91" s="273"/>
      <c r="CV91" s="273"/>
      <c r="CW91" s="273"/>
      <c r="CX91" s="273"/>
      <c r="CY91" s="273"/>
      <c r="CZ91" s="273"/>
      <c r="DA91" s="273"/>
      <c r="DB91" s="273"/>
      <c r="DC91" s="273"/>
      <c r="DD91" s="273"/>
      <c r="DE91" s="273"/>
      <c r="DF91" s="273"/>
      <c r="DG91" s="273"/>
      <c r="DH91" s="273"/>
      <c r="DI91" s="273"/>
      <c r="DJ91" s="271"/>
      <c r="DK91" s="271"/>
    </row>
    <row r="92" spans="1:115" s="45" customFormat="1" ht="12.75" customHeight="1" x14ac:dyDescent="0.25">
      <c r="A92" s="13" cm="1">
        <f t="array" ref="A92">IFERROR(INDEX(Operation, IFERROR(MATCH($N92,#REF!, 0), IFERROR(MATCH($N92,#REF!, 0), MATCH($N92,#REF!, 0))), 4), 0)</f>
        <v>0</v>
      </c>
      <c r="B92" s="10">
        <v>69</v>
      </c>
      <c r="C92" s="238"/>
      <c r="D92" s="238"/>
      <c r="E92" s="79"/>
      <c r="F92" s="80" t="str">
        <f>IF(ISBLANK(E92), "", VLOOKUP(E92, Z!$A$2:$C$4127, 3, FALSE))</f>
        <v/>
      </c>
      <c r="G92" s="238"/>
      <c r="H92" s="81"/>
      <c r="I92" s="255" t="b">
        <v>0</v>
      </c>
      <c r="J92" s="256"/>
      <c r="K92" s="82"/>
      <c r="L92" s="82"/>
      <c r="M92" s="83"/>
      <c r="N92" s="79"/>
      <c r="O92" s="84"/>
      <c r="P92" s="84"/>
      <c r="Q92" s="257"/>
      <c r="R92" s="257"/>
      <c r="S92" s="257"/>
      <c r="T92" s="85">
        <f t="shared" si="48"/>
        <v>0</v>
      </c>
      <c r="U92" s="238"/>
      <c r="V92" s="238"/>
      <c r="W92" s="238"/>
      <c r="X92" s="257"/>
      <c r="Y92" s="258"/>
      <c r="Z92" s="79"/>
      <c r="AA92" s="257"/>
      <c r="AB92" s="257"/>
      <c r="AC92" s="257"/>
      <c r="AD92" s="257"/>
      <c r="AE92" s="257"/>
      <c r="AF92" s="85">
        <f t="shared" si="49"/>
        <v>0</v>
      </c>
      <c r="AG92" s="259"/>
      <c r="AH92" s="238"/>
      <c r="AI92" s="79"/>
      <c r="AJ92" s="80" t="str">
        <f>IF(ISBLANK(AI92), "", VLOOKUP(AI92, Z!$A$2:$C$4127, 3, FALSE))</f>
        <v/>
      </c>
      <c r="AK92" s="260"/>
      <c r="AL92" s="127">
        <f t="shared" si="50"/>
        <v>0</v>
      </c>
      <c r="AM92" s="271"/>
      <c r="AN92" s="292">
        <f t="shared" si="29"/>
        <v>0</v>
      </c>
      <c r="AO92" s="279">
        <f t="shared" si="51"/>
        <v>1</v>
      </c>
      <c r="AP92" s="279">
        <v>0.75</v>
      </c>
      <c r="AQ92" s="293" t="str">
        <f t="shared" si="30"/>
        <v>-</v>
      </c>
      <c r="AR92" s="293" t="str">
        <f t="shared" si="31"/>
        <v>-</v>
      </c>
      <c r="AS92" s="293" t="str" cm="1">
        <f t="array" ref="AS92">IFERROR(IFERROR((AT92*AU92)/(3600*1000)/AZ92, BY92) * SUMPRODUCT($BA92:$BE92^2.5, $BF92:$BJ92) / 1000, "-")</f>
        <v>-</v>
      </c>
      <c r="AT92" s="279" t="str">
        <f t="shared" si="32"/>
        <v>-</v>
      </c>
      <c r="AU92" s="279" t="str">
        <f t="shared" si="33"/>
        <v>-</v>
      </c>
      <c r="AV92" s="294" t="str">
        <f t="shared" si="16"/>
        <v>-</v>
      </c>
      <c r="AW92" s="294" t="str" cm="1">
        <f t="array" ref="AW92">IF(CH92&gt;0, INDEX($CV$58:$CV$60, CH92), "-")</f>
        <v>-</v>
      </c>
      <c r="AX92" s="294" t="str">
        <f t="shared" si="34"/>
        <v>-</v>
      </c>
      <c r="AY92" s="295" t="str">
        <f t="shared" si="35"/>
        <v>-</v>
      </c>
      <c r="AZ92" s="294">
        <f t="shared" si="36"/>
        <v>0</v>
      </c>
      <c r="BA92" s="296" t="str" cm="1">
        <f t="array" ref="BA92">IFERROR(INDEX($CV$63:$CZ$65, $CF92, BA$23), "-")</f>
        <v>-</v>
      </c>
      <c r="BB92" s="296" t="str" cm="1">
        <f t="array" ref="BB92">IFERROR(INDEX($CV$63:$CZ$65, $CF92, BB$23), "-")</f>
        <v>-</v>
      </c>
      <c r="BC92" s="296" t="str" cm="1">
        <f t="array" ref="BC92">IFERROR(INDEX($CV$63:$CZ$65, $CF92, BC$23), "-")</f>
        <v>-</v>
      </c>
      <c r="BD92" s="296" t="str" cm="1">
        <f t="array" ref="BD92">IFERROR(INDEX($CV$63:$CZ$65, $CF92, BD$23), "-")</f>
        <v>-</v>
      </c>
      <c r="BE92" s="296" t="str" cm="1">
        <f t="array" ref="BE92">IFERROR(INDEX($CV$63:$CZ$65, $CF92, BE$23), "-")</f>
        <v>-</v>
      </c>
      <c r="BF92" s="297" cm="1">
        <f t="array" ref="BF92">IF($CF92=3,
IFERROR(INDEX($CV$68:$CZ$79, $CE92, BF$23), "-"),
IF($CF92=2,
IF(BF$23=5, $Q92, IF(BF$23=4, $R92, 0)), IF(BF$23=5, $Q92, 0)
))</f>
        <v>0</v>
      </c>
      <c r="BG92" s="297" cm="1">
        <f t="array" ref="BG92">IF($CF92=3,
IFERROR(INDEX($CV$68:$CZ$79, $CE92, BG$23), "-"),
IF($CF92=2,
IF(BG$23=5, $Q92, IF(BG$23=4, $R92, 0)), IF(BG$23=5, $Q92, 0)
))</f>
        <v>0</v>
      </c>
      <c r="BH92" s="297" cm="1">
        <f t="array" ref="BH92">IF($CF92=3,
IFERROR(INDEX($CV$68:$CZ$79, $CE92, BH$23), "-"),
IF($CF92=2,
IF(BH$23=5, $Q92, IF(BH$23=4, $R92, 0)), IF(BH$23=5, $Q92, 0)
))</f>
        <v>0</v>
      </c>
      <c r="BI92" s="297" cm="1">
        <f t="array" ref="BI92">IF($CF92=3,
IFERROR(INDEX($CV$68:$CZ$79, $CE92, BI$23), "-"),
IF($CF92=2,
IF(BI$23=5, $Q92, IF(BI$23=4, $R92, 0)), IF(BI$23=5, $Q92, 0)
))</f>
        <v>0</v>
      </c>
      <c r="BJ92" s="297" cm="1">
        <f t="array" ref="BJ92">IF($CF92=3,
IFERROR(INDEX($CV$68:$CZ$79, $CE92, BJ$23), "-"),
IF($CF92=2,
IF(BJ$23=5, $Q92, IF(BJ$23=4, $R92, 0)), IF(BJ$23=5, $Q92, 0)
))</f>
        <v>0</v>
      </c>
      <c r="BK92" s="293" t="str" cm="1">
        <f t="array" ref="BK92">IFERROR(IF(OR($AN$20="EZ", ISNUMBER((BL92*BM92)/(3600*1000)/BN92)), (BL92*BM92)/(3600*1000)/BN92, BY92) * SUMPRODUCT($BO92:$BS92^2.5, $BT92:$BX92) / 1000, "-")</f>
        <v>-</v>
      </c>
      <c r="BL92" s="279" t="str">
        <f t="shared" si="37"/>
        <v>-</v>
      </c>
      <c r="BM92" s="279" t="str">
        <f t="shared" si="38"/>
        <v>-</v>
      </c>
      <c r="BN92" s="298">
        <f t="shared" si="39"/>
        <v>0</v>
      </c>
      <c r="BO92" s="296" t="str" cm="1">
        <f t="array" ref="BO92">IFERROR(INDEX($CV$63:$CZ$65, $CO92, BO$23), "-")</f>
        <v>-</v>
      </c>
      <c r="BP92" s="296" t="str" cm="1">
        <f t="array" ref="BP92">IFERROR(INDEX($CV$63:$CZ$65, $CO92, BP$23), "-")</f>
        <v>-</v>
      </c>
      <c r="BQ92" s="296" t="str" cm="1">
        <f t="array" ref="BQ92">IFERROR(INDEX($CV$63:$CZ$65, $CO92, BQ$23), "-")</f>
        <v>-</v>
      </c>
      <c r="BR92" s="296" t="str" cm="1">
        <f t="array" ref="BR92">IFERROR(INDEX($CV$63:$CZ$65, $CO92, BR$23), "-")</f>
        <v>-</v>
      </c>
      <c r="BS92" s="296" t="str" cm="1">
        <f t="array" ref="BS92">IFERROR(INDEX($CV$63:$CZ$65, $CO92, BS$23), "-")</f>
        <v>-</v>
      </c>
      <c r="BT92" s="297" cm="1">
        <f t="array" ref="BT92">IF($CO92=3,
IFERROR(INDEX($CV$68:$CZ$79, $CE92, BT$23), "-"),
IF($CO92=2,
IF(BT$23=5, $AC92, IF(BT$23=4, $AD92, 0)), IF(BT$23=5, $AC92, 0)
))</f>
        <v>0</v>
      </c>
      <c r="BU92" s="297" cm="1">
        <f t="array" ref="BU92">IF($CO92=3,
IFERROR(INDEX($CV$68:$CZ$79, $CE92, BU$23), "-"),
IF($CO92=2,
IF(BU$23=5, $AC92, IF(BU$23=4, $AD92, 0)), IF(BU$23=5, $AC92, 0)
))</f>
        <v>0</v>
      </c>
      <c r="BV92" s="297" cm="1">
        <f t="array" ref="BV92">IF($CO92=3,
IFERROR(INDEX($CV$68:$CZ$79, $CE92, BV$23), "-"),
IF($CO92=2,
IF(BV$23=5, $AC92, IF(BV$23=4, $AD92, 0)), IF(BV$23=5, $AC92, 0)
))</f>
        <v>0</v>
      </c>
      <c r="BW92" s="297" cm="1">
        <f t="array" ref="BW92">IF($CO92=3,
IFERROR(INDEX($CV$68:$CZ$79, $CE92, BW$23), "-"),
IF($CO92=2,
IF(BW$23=5, $AC92, IF(BW$23=4, $AD92, 0)), IF(BW$23=5, $AC92, 0)
))</f>
        <v>0</v>
      </c>
      <c r="BX92" s="297" cm="1">
        <f t="array" ref="BX92">IF($CO92=3,
IFERROR(INDEX($CV$68:$CZ$79, $CE92, BX$23), "-"),
IF($CO92=2,
IF(BX$23=5, $AC92, IF(BX$23=4, $AD92, 0)), IF(BX$23=5, $AC92, 0)
))</f>
        <v>0</v>
      </c>
      <c r="BY92" s="293" t="str">
        <f t="shared" si="40"/>
        <v>-</v>
      </c>
      <c r="BZ92" s="299">
        <f t="shared" si="22"/>
        <v>0</v>
      </c>
      <c r="CA92" s="294" t="str">
        <f t="shared" si="41"/>
        <v>-</v>
      </c>
      <c r="CB92" s="295" t="str">
        <f t="shared" si="23"/>
        <v>-</v>
      </c>
      <c r="CC92" s="295" t="str">
        <f t="shared" si="42"/>
        <v>-</v>
      </c>
      <c r="CD92" s="299">
        <f t="shared" si="24"/>
        <v>0</v>
      </c>
      <c r="CE92" s="300" t="str">
        <f t="shared" si="43"/>
        <v>-</v>
      </c>
      <c r="CF92" s="300" t="str">
        <f t="shared" si="44"/>
        <v>-</v>
      </c>
      <c r="CG92" s="300">
        <v>0</v>
      </c>
      <c r="CH92" s="300">
        <f t="shared" si="45"/>
        <v>0</v>
      </c>
      <c r="CI92" s="301">
        <f t="shared" si="46"/>
        <v>0</v>
      </c>
      <c r="CJ92" s="301">
        <f t="shared" si="25"/>
        <v>0</v>
      </c>
      <c r="CK92" s="302" t="str" cm="1">
        <f t="array" ref="CK92">IF($CJ92&gt;0, INDEX($CS$28:$DH$35, $CJ92, $CI92+CK$23), "-")</f>
        <v>-</v>
      </c>
      <c r="CL92" s="302" t="str" cm="1">
        <f t="array" ref="CL92">IF($CJ92&gt;0, INDEX($CS$28:$DH$35, $CJ92, $CI92+CL$23), "-")</f>
        <v>-</v>
      </c>
      <c r="CM92" s="302" t="str" cm="1">
        <f t="array" ref="CM92">IF($CJ92&gt;0, INDEX($CS$28:$DH$35, $CJ92, $CI92+CM$23), "-")</f>
        <v>-</v>
      </c>
      <c r="CN92" s="302" t="str" cm="1">
        <f t="array" ref="CN92">IF($CJ92&gt;0, INDEX($CS$28:$DH$35, $CJ92, $CI92+CN$23), "-")</f>
        <v>-</v>
      </c>
      <c r="CO92" s="300" t="str">
        <f t="shared" si="47"/>
        <v>-</v>
      </c>
      <c r="CP92" s="271"/>
      <c r="CQ92" s="272"/>
      <c r="CR92" s="273"/>
      <c r="CS92" s="273"/>
      <c r="CT92" s="273"/>
      <c r="CU92" s="273"/>
      <c r="CV92" s="273"/>
      <c r="CW92" s="273"/>
      <c r="CX92" s="273"/>
      <c r="CY92" s="273"/>
      <c r="CZ92" s="273"/>
      <c r="DA92" s="273"/>
      <c r="DB92" s="273"/>
      <c r="DC92" s="273"/>
      <c r="DD92" s="273"/>
      <c r="DE92" s="273"/>
      <c r="DF92" s="273"/>
      <c r="DG92" s="273"/>
      <c r="DH92" s="273"/>
      <c r="DI92" s="273"/>
      <c r="DJ92" s="271"/>
      <c r="DK92" s="271"/>
    </row>
    <row r="93" spans="1:115" s="45" customFormat="1" ht="12.75" customHeight="1" x14ac:dyDescent="0.25">
      <c r="A93" s="13" cm="1">
        <f t="array" ref="A93">IFERROR(INDEX(Operation, IFERROR(MATCH($N93,#REF!, 0), IFERROR(MATCH($N93,#REF!, 0), MATCH($N93,#REF!, 0))), 4), 0)</f>
        <v>0</v>
      </c>
      <c r="B93" s="10">
        <v>70</v>
      </c>
      <c r="C93" s="238"/>
      <c r="D93" s="238"/>
      <c r="E93" s="79"/>
      <c r="F93" s="80" t="str">
        <f>IF(ISBLANK(E93), "", VLOOKUP(E93, Z!$A$2:$C$4127, 3, FALSE))</f>
        <v/>
      </c>
      <c r="G93" s="238"/>
      <c r="H93" s="81"/>
      <c r="I93" s="255" t="b">
        <v>0</v>
      </c>
      <c r="J93" s="256"/>
      <c r="K93" s="82"/>
      <c r="L93" s="82"/>
      <c r="M93" s="83"/>
      <c r="N93" s="79"/>
      <c r="O93" s="84"/>
      <c r="P93" s="84"/>
      <c r="Q93" s="257"/>
      <c r="R93" s="257"/>
      <c r="S93" s="257"/>
      <c r="T93" s="85">
        <f t="shared" si="48"/>
        <v>0</v>
      </c>
      <c r="U93" s="238"/>
      <c r="V93" s="238"/>
      <c r="W93" s="238"/>
      <c r="X93" s="257"/>
      <c r="Y93" s="258"/>
      <c r="Z93" s="79"/>
      <c r="AA93" s="257"/>
      <c r="AB93" s="257"/>
      <c r="AC93" s="257"/>
      <c r="AD93" s="257"/>
      <c r="AE93" s="257"/>
      <c r="AF93" s="85">
        <f t="shared" si="49"/>
        <v>0</v>
      </c>
      <c r="AG93" s="259"/>
      <c r="AH93" s="238"/>
      <c r="AI93" s="79"/>
      <c r="AJ93" s="80" t="str">
        <f>IF(ISBLANK(AI93), "", VLOOKUP(AI93, Z!$A$2:$C$4127, 3, FALSE))</f>
        <v/>
      </c>
      <c r="AK93" s="260"/>
      <c r="AL93" s="127">
        <f t="shared" si="50"/>
        <v>0</v>
      </c>
      <c r="AM93" s="271"/>
      <c r="AN93" s="292">
        <f t="shared" si="29"/>
        <v>0</v>
      </c>
      <c r="AO93" s="279">
        <f t="shared" si="51"/>
        <v>1</v>
      </c>
      <c r="AP93" s="279">
        <v>0.75</v>
      </c>
      <c r="AQ93" s="293" t="str">
        <f t="shared" si="30"/>
        <v>-</v>
      </c>
      <c r="AR93" s="293" t="str">
        <f t="shared" si="31"/>
        <v>-</v>
      </c>
      <c r="AS93" s="293" t="str" cm="1">
        <f t="array" ref="AS93">IFERROR(IFERROR((AT93*AU93)/(3600*1000)/AZ93, BY93) * SUMPRODUCT($BA93:$BE93^2.5, $BF93:$BJ93) / 1000, "-")</f>
        <v>-</v>
      </c>
      <c r="AT93" s="279" t="str">
        <f t="shared" si="32"/>
        <v>-</v>
      </c>
      <c r="AU93" s="279" t="str">
        <f t="shared" si="33"/>
        <v>-</v>
      </c>
      <c r="AV93" s="294" t="str">
        <f t="shared" si="16"/>
        <v>-</v>
      </c>
      <c r="AW93" s="294" t="str" cm="1">
        <f t="array" ref="AW93">IF(CH93&gt;0, INDEX($CV$58:$CV$60, CH93), "-")</f>
        <v>-</v>
      </c>
      <c r="AX93" s="294" t="str">
        <f t="shared" si="34"/>
        <v>-</v>
      </c>
      <c r="AY93" s="295" t="str">
        <f t="shared" si="35"/>
        <v>-</v>
      </c>
      <c r="AZ93" s="294">
        <f t="shared" si="36"/>
        <v>0</v>
      </c>
      <c r="BA93" s="296" t="str" cm="1">
        <f t="array" ref="BA93">IFERROR(INDEX($CV$63:$CZ$65, $CF93, BA$23), "-")</f>
        <v>-</v>
      </c>
      <c r="BB93" s="296" t="str" cm="1">
        <f t="array" ref="BB93">IFERROR(INDEX($CV$63:$CZ$65, $CF93, BB$23), "-")</f>
        <v>-</v>
      </c>
      <c r="BC93" s="296" t="str" cm="1">
        <f t="array" ref="BC93">IFERROR(INDEX($CV$63:$CZ$65, $CF93, BC$23), "-")</f>
        <v>-</v>
      </c>
      <c r="BD93" s="296" t="str" cm="1">
        <f t="array" ref="BD93">IFERROR(INDEX($CV$63:$CZ$65, $CF93, BD$23), "-")</f>
        <v>-</v>
      </c>
      <c r="BE93" s="296" t="str" cm="1">
        <f t="array" ref="BE93">IFERROR(INDEX($CV$63:$CZ$65, $CF93, BE$23), "-")</f>
        <v>-</v>
      </c>
      <c r="BF93" s="297" cm="1">
        <f t="array" ref="BF93">IF($CF93=3,
IFERROR(INDEX($CV$68:$CZ$79, $CE93, BF$23), "-"),
IF($CF93=2,
IF(BF$23=5, $Q93, IF(BF$23=4, $R93, 0)), IF(BF$23=5, $Q93, 0)
))</f>
        <v>0</v>
      </c>
      <c r="BG93" s="297" cm="1">
        <f t="array" ref="BG93">IF($CF93=3,
IFERROR(INDEX($CV$68:$CZ$79, $CE93, BG$23), "-"),
IF($CF93=2,
IF(BG$23=5, $Q93, IF(BG$23=4, $R93, 0)), IF(BG$23=5, $Q93, 0)
))</f>
        <v>0</v>
      </c>
      <c r="BH93" s="297" cm="1">
        <f t="array" ref="BH93">IF($CF93=3,
IFERROR(INDEX($CV$68:$CZ$79, $CE93, BH$23), "-"),
IF($CF93=2,
IF(BH$23=5, $Q93, IF(BH$23=4, $R93, 0)), IF(BH$23=5, $Q93, 0)
))</f>
        <v>0</v>
      </c>
      <c r="BI93" s="297" cm="1">
        <f t="array" ref="BI93">IF($CF93=3,
IFERROR(INDEX($CV$68:$CZ$79, $CE93, BI$23), "-"),
IF($CF93=2,
IF(BI$23=5, $Q93, IF(BI$23=4, $R93, 0)), IF(BI$23=5, $Q93, 0)
))</f>
        <v>0</v>
      </c>
      <c r="BJ93" s="297" cm="1">
        <f t="array" ref="BJ93">IF($CF93=3,
IFERROR(INDEX($CV$68:$CZ$79, $CE93, BJ$23), "-"),
IF($CF93=2,
IF(BJ$23=5, $Q93, IF(BJ$23=4, $R93, 0)), IF(BJ$23=5, $Q93, 0)
))</f>
        <v>0</v>
      </c>
      <c r="BK93" s="293" t="str" cm="1">
        <f t="array" ref="BK93">IFERROR(IF(OR($AN$20="EZ", ISNUMBER((BL93*BM93)/(3600*1000)/BN93)), (BL93*BM93)/(3600*1000)/BN93, BY93) * SUMPRODUCT($BO93:$BS93^2.5, $BT93:$BX93) / 1000, "-")</f>
        <v>-</v>
      </c>
      <c r="BL93" s="279" t="str">
        <f t="shared" si="37"/>
        <v>-</v>
      </c>
      <c r="BM93" s="279" t="str">
        <f t="shared" si="38"/>
        <v>-</v>
      </c>
      <c r="BN93" s="298">
        <f t="shared" si="39"/>
        <v>0</v>
      </c>
      <c r="BO93" s="296" t="str" cm="1">
        <f t="array" ref="BO93">IFERROR(INDEX($CV$63:$CZ$65, $CO93, BO$23), "-")</f>
        <v>-</v>
      </c>
      <c r="BP93" s="296" t="str" cm="1">
        <f t="array" ref="BP93">IFERROR(INDEX($CV$63:$CZ$65, $CO93, BP$23), "-")</f>
        <v>-</v>
      </c>
      <c r="BQ93" s="296" t="str" cm="1">
        <f t="array" ref="BQ93">IFERROR(INDEX($CV$63:$CZ$65, $CO93, BQ$23), "-")</f>
        <v>-</v>
      </c>
      <c r="BR93" s="296" t="str" cm="1">
        <f t="array" ref="BR93">IFERROR(INDEX($CV$63:$CZ$65, $CO93, BR$23), "-")</f>
        <v>-</v>
      </c>
      <c r="BS93" s="296" t="str" cm="1">
        <f t="array" ref="BS93">IFERROR(INDEX($CV$63:$CZ$65, $CO93, BS$23), "-")</f>
        <v>-</v>
      </c>
      <c r="BT93" s="297" cm="1">
        <f t="array" ref="BT93">IF($CO93=3,
IFERROR(INDEX($CV$68:$CZ$79, $CE93, BT$23), "-"),
IF($CO93=2,
IF(BT$23=5, $AC93, IF(BT$23=4, $AD93, 0)), IF(BT$23=5, $AC93, 0)
))</f>
        <v>0</v>
      </c>
      <c r="BU93" s="297" cm="1">
        <f t="array" ref="BU93">IF($CO93=3,
IFERROR(INDEX($CV$68:$CZ$79, $CE93, BU$23), "-"),
IF($CO93=2,
IF(BU$23=5, $AC93, IF(BU$23=4, $AD93, 0)), IF(BU$23=5, $AC93, 0)
))</f>
        <v>0</v>
      </c>
      <c r="BV93" s="297" cm="1">
        <f t="array" ref="BV93">IF($CO93=3,
IFERROR(INDEX($CV$68:$CZ$79, $CE93, BV$23), "-"),
IF($CO93=2,
IF(BV$23=5, $AC93, IF(BV$23=4, $AD93, 0)), IF(BV$23=5, $AC93, 0)
))</f>
        <v>0</v>
      </c>
      <c r="BW93" s="297" cm="1">
        <f t="array" ref="BW93">IF($CO93=3,
IFERROR(INDEX($CV$68:$CZ$79, $CE93, BW$23), "-"),
IF($CO93=2,
IF(BW$23=5, $AC93, IF(BW$23=4, $AD93, 0)), IF(BW$23=5, $AC93, 0)
))</f>
        <v>0</v>
      </c>
      <c r="BX93" s="297" cm="1">
        <f t="array" ref="BX93">IF($CO93=3,
IFERROR(INDEX($CV$68:$CZ$79, $CE93, BX$23), "-"),
IF($CO93=2,
IF(BX$23=5, $AC93, IF(BX$23=4, $AD93, 0)), IF(BX$23=5, $AC93, 0)
))</f>
        <v>0</v>
      </c>
      <c r="BY93" s="293" t="str">
        <f t="shared" si="40"/>
        <v>-</v>
      </c>
      <c r="BZ93" s="299">
        <f t="shared" si="22"/>
        <v>0</v>
      </c>
      <c r="CA93" s="294" t="str">
        <f t="shared" si="41"/>
        <v>-</v>
      </c>
      <c r="CB93" s="295" t="str">
        <f t="shared" si="23"/>
        <v>-</v>
      </c>
      <c r="CC93" s="295" t="str">
        <f t="shared" si="42"/>
        <v>-</v>
      </c>
      <c r="CD93" s="299">
        <f t="shared" si="24"/>
        <v>0</v>
      </c>
      <c r="CE93" s="300" t="str">
        <f t="shared" si="43"/>
        <v>-</v>
      </c>
      <c r="CF93" s="300" t="str">
        <f t="shared" si="44"/>
        <v>-</v>
      </c>
      <c r="CG93" s="300">
        <v>0</v>
      </c>
      <c r="CH93" s="300">
        <f t="shared" si="45"/>
        <v>0</v>
      </c>
      <c r="CI93" s="301">
        <f t="shared" si="46"/>
        <v>0</v>
      </c>
      <c r="CJ93" s="301">
        <f t="shared" si="25"/>
        <v>0</v>
      </c>
      <c r="CK93" s="302" t="str" cm="1">
        <f t="array" ref="CK93">IF($CJ93&gt;0, INDEX($CS$28:$DH$35, $CJ93, $CI93+CK$23), "-")</f>
        <v>-</v>
      </c>
      <c r="CL93" s="302" t="str" cm="1">
        <f t="array" ref="CL93">IF($CJ93&gt;0, INDEX($CS$28:$DH$35, $CJ93, $CI93+CL$23), "-")</f>
        <v>-</v>
      </c>
      <c r="CM93" s="302" t="str" cm="1">
        <f t="array" ref="CM93">IF($CJ93&gt;0, INDEX($CS$28:$DH$35, $CJ93, $CI93+CM$23), "-")</f>
        <v>-</v>
      </c>
      <c r="CN93" s="302" t="str" cm="1">
        <f t="array" ref="CN93">IF($CJ93&gt;0, INDEX($CS$28:$DH$35, $CJ93, $CI93+CN$23), "-")</f>
        <v>-</v>
      </c>
      <c r="CO93" s="300" t="str">
        <f t="shared" si="47"/>
        <v>-</v>
      </c>
      <c r="CP93" s="271"/>
      <c r="CQ93" s="272"/>
      <c r="CR93" s="273"/>
      <c r="CS93" s="273"/>
      <c r="CT93" s="273"/>
      <c r="CU93" s="273"/>
      <c r="CV93" s="273"/>
      <c r="CW93" s="273"/>
      <c r="CX93" s="273"/>
      <c r="CY93" s="273"/>
      <c r="CZ93" s="273"/>
      <c r="DA93" s="273"/>
      <c r="DB93" s="273"/>
      <c r="DC93" s="273"/>
      <c r="DD93" s="273"/>
      <c r="DE93" s="273"/>
      <c r="DF93" s="273"/>
      <c r="DG93" s="273"/>
      <c r="DH93" s="273"/>
      <c r="DI93" s="273"/>
      <c r="DJ93" s="271"/>
      <c r="DK93" s="271"/>
    </row>
    <row r="94" spans="1:115" s="45" customFormat="1" ht="12.75" customHeight="1" x14ac:dyDescent="0.25">
      <c r="A94" s="13" cm="1">
        <f t="array" ref="A94">IFERROR(INDEX(Operation, IFERROR(MATCH($N94,#REF!, 0), IFERROR(MATCH($N94,#REF!, 0), MATCH($N94,#REF!, 0))), 4), 0)</f>
        <v>0</v>
      </c>
      <c r="B94" s="10">
        <v>71</v>
      </c>
      <c r="C94" s="238"/>
      <c r="D94" s="238"/>
      <c r="E94" s="79"/>
      <c r="F94" s="80" t="str">
        <f>IF(ISBLANK(E94), "", VLOOKUP(E94, Z!$A$2:$C$4127, 3, FALSE))</f>
        <v/>
      </c>
      <c r="G94" s="238"/>
      <c r="H94" s="81"/>
      <c r="I94" s="255" t="b">
        <v>0</v>
      </c>
      <c r="J94" s="256"/>
      <c r="K94" s="82"/>
      <c r="L94" s="82"/>
      <c r="M94" s="83"/>
      <c r="N94" s="79"/>
      <c r="O94" s="84"/>
      <c r="P94" s="84"/>
      <c r="Q94" s="257"/>
      <c r="R94" s="257"/>
      <c r="S94" s="257"/>
      <c r="T94" s="85">
        <f t="shared" si="48"/>
        <v>0</v>
      </c>
      <c r="U94" s="238"/>
      <c r="V94" s="238"/>
      <c r="W94" s="238"/>
      <c r="X94" s="257"/>
      <c r="Y94" s="258"/>
      <c r="Z94" s="79"/>
      <c r="AA94" s="257"/>
      <c r="AB94" s="257"/>
      <c r="AC94" s="257"/>
      <c r="AD94" s="257"/>
      <c r="AE94" s="257"/>
      <c r="AF94" s="85">
        <f t="shared" si="49"/>
        <v>0</v>
      </c>
      <c r="AG94" s="259"/>
      <c r="AH94" s="238"/>
      <c r="AI94" s="79"/>
      <c r="AJ94" s="80" t="str">
        <f>IF(ISBLANK(AI94), "", VLOOKUP(AI94, Z!$A$2:$C$4127, 3, FALSE))</f>
        <v/>
      </c>
      <c r="AK94" s="260"/>
      <c r="AL94" s="127">
        <f t="shared" si="50"/>
        <v>0</v>
      </c>
      <c r="AM94" s="271"/>
      <c r="AN94" s="292">
        <f t="shared" si="29"/>
        <v>0</v>
      </c>
      <c r="AO94" s="279">
        <f t="shared" si="51"/>
        <v>1</v>
      </c>
      <c r="AP94" s="279">
        <v>0.75</v>
      </c>
      <c r="AQ94" s="293" t="str">
        <f t="shared" si="30"/>
        <v>-</v>
      </c>
      <c r="AR94" s="293" t="str">
        <f t="shared" si="31"/>
        <v>-</v>
      </c>
      <c r="AS94" s="293" t="str" cm="1">
        <f t="array" ref="AS94">IFERROR(IFERROR((AT94*AU94)/(3600*1000)/AZ94, BY94) * SUMPRODUCT($BA94:$BE94^2.5, $BF94:$BJ94) / 1000, "-")</f>
        <v>-</v>
      </c>
      <c r="AT94" s="279" t="str">
        <f t="shared" si="32"/>
        <v>-</v>
      </c>
      <c r="AU94" s="279" t="str">
        <f t="shared" si="33"/>
        <v>-</v>
      </c>
      <c r="AV94" s="294" t="str">
        <f t="shared" si="16"/>
        <v>-</v>
      </c>
      <c r="AW94" s="294" t="str" cm="1">
        <f t="array" ref="AW94">IF(CH94&gt;0, INDEX($CV$58:$CV$60, CH94), "-")</f>
        <v>-</v>
      </c>
      <c r="AX94" s="294" t="str">
        <f t="shared" si="34"/>
        <v>-</v>
      </c>
      <c r="AY94" s="295" t="str">
        <f t="shared" si="35"/>
        <v>-</v>
      </c>
      <c r="AZ94" s="294">
        <f t="shared" si="36"/>
        <v>0</v>
      </c>
      <c r="BA94" s="296" t="str" cm="1">
        <f t="array" ref="BA94">IFERROR(INDEX($CV$63:$CZ$65, $CF94, BA$23), "-")</f>
        <v>-</v>
      </c>
      <c r="BB94" s="296" t="str" cm="1">
        <f t="array" ref="BB94">IFERROR(INDEX($CV$63:$CZ$65, $CF94, BB$23), "-")</f>
        <v>-</v>
      </c>
      <c r="BC94" s="296" t="str" cm="1">
        <f t="array" ref="BC94">IFERROR(INDEX($CV$63:$CZ$65, $CF94, BC$23), "-")</f>
        <v>-</v>
      </c>
      <c r="BD94" s="296" t="str" cm="1">
        <f t="array" ref="BD94">IFERROR(INDEX($CV$63:$CZ$65, $CF94, BD$23), "-")</f>
        <v>-</v>
      </c>
      <c r="BE94" s="296" t="str" cm="1">
        <f t="array" ref="BE94">IFERROR(INDEX($CV$63:$CZ$65, $CF94, BE$23), "-")</f>
        <v>-</v>
      </c>
      <c r="BF94" s="297" cm="1">
        <f t="array" ref="BF94">IF($CF94=3,
IFERROR(INDEX($CV$68:$CZ$79, $CE94, BF$23), "-"),
IF($CF94=2,
IF(BF$23=5, $Q94, IF(BF$23=4, $R94, 0)), IF(BF$23=5, $Q94, 0)
))</f>
        <v>0</v>
      </c>
      <c r="BG94" s="297" cm="1">
        <f t="array" ref="BG94">IF($CF94=3,
IFERROR(INDEX($CV$68:$CZ$79, $CE94, BG$23), "-"),
IF($CF94=2,
IF(BG$23=5, $Q94, IF(BG$23=4, $R94, 0)), IF(BG$23=5, $Q94, 0)
))</f>
        <v>0</v>
      </c>
      <c r="BH94" s="297" cm="1">
        <f t="array" ref="BH94">IF($CF94=3,
IFERROR(INDEX($CV$68:$CZ$79, $CE94, BH$23), "-"),
IF($CF94=2,
IF(BH$23=5, $Q94, IF(BH$23=4, $R94, 0)), IF(BH$23=5, $Q94, 0)
))</f>
        <v>0</v>
      </c>
      <c r="BI94" s="297" cm="1">
        <f t="array" ref="BI94">IF($CF94=3,
IFERROR(INDEX($CV$68:$CZ$79, $CE94, BI$23), "-"),
IF($CF94=2,
IF(BI$23=5, $Q94, IF(BI$23=4, $R94, 0)), IF(BI$23=5, $Q94, 0)
))</f>
        <v>0</v>
      </c>
      <c r="BJ94" s="297" cm="1">
        <f t="array" ref="BJ94">IF($CF94=3,
IFERROR(INDEX($CV$68:$CZ$79, $CE94, BJ$23), "-"),
IF($CF94=2,
IF(BJ$23=5, $Q94, IF(BJ$23=4, $R94, 0)), IF(BJ$23=5, $Q94, 0)
))</f>
        <v>0</v>
      </c>
      <c r="BK94" s="293" t="str" cm="1">
        <f t="array" ref="BK94">IFERROR(IF(OR($AN$20="EZ", ISNUMBER((BL94*BM94)/(3600*1000)/BN94)), (BL94*BM94)/(3600*1000)/BN94, BY94) * SUMPRODUCT($BO94:$BS94^2.5, $BT94:$BX94) / 1000, "-")</f>
        <v>-</v>
      </c>
      <c r="BL94" s="279" t="str">
        <f t="shared" si="37"/>
        <v>-</v>
      </c>
      <c r="BM94" s="279" t="str">
        <f t="shared" si="38"/>
        <v>-</v>
      </c>
      <c r="BN94" s="298">
        <f t="shared" si="39"/>
        <v>0</v>
      </c>
      <c r="BO94" s="296" t="str" cm="1">
        <f t="array" ref="BO94">IFERROR(INDEX($CV$63:$CZ$65, $CO94, BO$23), "-")</f>
        <v>-</v>
      </c>
      <c r="BP94" s="296" t="str" cm="1">
        <f t="array" ref="BP94">IFERROR(INDEX($CV$63:$CZ$65, $CO94, BP$23), "-")</f>
        <v>-</v>
      </c>
      <c r="BQ94" s="296" t="str" cm="1">
        <f t="array" ref="BQ94">IFERROR(INDEX($CV$63:$CZ$65, $CO94, BQ$23), "-")</f>
        <v>-</v>
      </c>
      <c r="BR94" s="296" t="str" cm="1">
        <f t="array" ref="BR94">IFERROR(INDEX($CV$63:$CZ$65, $CO94, BR$23), "-")</f>
        <v>-</v>
      </c>
      <c r="BS94" s="296" t="str" cm="1">
        <f t="array" ref="BS94">IFERROR(INDEX($CV$63:$CZ$65, $CO94, BS$23), "-")</f>
        <v>-</v>
      </c>
      <c r="BT94" s="297" cm="1">
        <f t="array" ref="BT94">IF($CO94=3,
IFERROR(INDEX($CV$68:$CZ$79, $CE94, BT$23), "-"),
IF($CO94=2,
IF(BT$23=5, $AC94, IF(BT$23=4, $AD94, 0)), IF(BT$23=5, $AC94, 0)
))</f>
        <v>0</v>
      </c>
      <c r="BU94" s="297" cm="1">
        <f t="array" ref="BU94">IF($CO94=3,
IFERROR(INDEX($CV$68:$CZ$79, $CE94, BU$23), "-"),
IF($CO94=2,
IF(BU$23=5, $AC94, IF(BU$23=4, $AD94, 0)), IF(BU$23=5, $AC94, 0)
))</f>
        <v>0</v>
      </c>
      <c r="BV94" s="297" cm="1">
        <f t="array" ref="BV94">IF($CO94=3,
IFERROR(INDEX($CV$68:$CZ$79, $CE94, BV$23), "-"),
IF($CO94=2,
IF(BV$23=5, $AC94, IF(BV$23=4, $AD94, 0)), IF(BV$23=5, $AC94, 0)
))</f>
        <v>0</v>
      </c>
      <c r="BW94" s="297" cm="1">
        <f t="array" ref="BW94">IF($CO94=3,
IFERROR(INDEX($CV$68:$CZ$79, $CE94, BW$23), "-"),
IF($CO94=2,
IF(BW$23=5, $AC94, IF(BW$23=4, $AD94, 0)), IF(BW$23=5, $AC94, 0)
))</f>
        <v>0</v>
      </c>
      <c r="BX94" s="297" cm="1">
        <f t="array" ref="BX94">IF($CO94=3,
IFERROR(INDEX($CV$68:$CZ$79, $CE94, BX$23), "-"),
IF($CO94=2,
IF(BX$23=5, $AC94, IF(BX$23=4, $AD94, 0)), IF(BX$23=5, $AC94, 0)
))</f>
        <v>0</v>
      </c>
      <c r="BY94" s="293" t="str">
        <f t="shared" si="40"/>
        <v>-</v>
      </c>
      <c r="BZ94" s="299">
        <f t="shared" si="22"/>
        <v>0</v>
      </c>
      <c r="CA94" s="294" t="str">
        <f t="shared" si="41"/>
        <v>-</v>
      </c>
      <c r="CB94" s="295" t="str">
        <f t="shared" si="23"/>
        <v>-</v>
      </c>
      <c r="CC94" s="295" t="str">
        <f t="shared" si="42"/>
        <v>-</v>
      </c>
      <c r="CD94" s="299">
        <f t="shared" si="24"/>
        <v>0</v>
      </c>
      <c r="CE94" s="300" t="str">
        <f t="shared" si="43"/>
        <v>-</v>
      </c>
      <c r="CF94" s="300" t="str">
        <f t="shared" si="44"/>
        <v>-</v>
      </c>
      <c r="CG94" s="300">
        <v>0</v>
      </c>
      <c r="CH94" s="300">
        <f t="shared" si="45"/>
        <v>0</v>
      </c>
      <c r="CI94" s="301">
        <f t="shared" si="46"/>
        <v>0</v>
      </c>
      <c r="CJ94" s="301">
        <f t="shared" si="25"/>
        <v>0</v>
      </c>
      <c r="CK94" s="302" t="str" cm="1">
        <f t="array" ref="CK94">IF($CJ94&gt;0, INDEX($CS$28:$DH$35, $CJ94, $CI94+CK$23), "-")</f>
        <v>-</v>
      </c>
      <c r="CL94" s="302" t="str" cm="1">
        <f t="array" ref="CL94">IF($CJ94&gt;0, INDEX($CS$28:$DH$35, $CJ94, $CI94+CL$23), "-")</f>
        <v>-</v>
      </c>
      <c r="CM94" s="302" t="str" cm="1">
        <f t="array" ref="CM94">IF($CJ94&gt;0, INDEX($CS$28:$DH$35, $CJ94, $CI94+CM$23), "-")</f>
        <v>-</v>
      </c>
      <c r="CN94" s="302" t="str" cm="1">
        <f t="array" ref="CN94">IF($CJ94&gt;0, INDEX($CS$28:$DH$35, $CJ94, $CI94+CN$23), "-")</f>
        <v>-</v>
      </c>
      <c r="CO94" s="300" t="str">
        <f t="shared" si="47"/>
        <v>-</v>
      </c>
      <c r="CP94" s="271"/>
      <c r="CQ94" s="272"/>
      <c r="CR94" s="273"/>
      <c r="CS94" s="273"/>
      <c r="CT94" s="273"/>
      <c r="CU94" s="273"/>
      <c r="CV94" s="273"/>
      <c r="CW94" s="273"/>
      <c r="CX94" s="273"/>
      <c r="CY94" s="273"/>
      <c r="CZ94" s="273"/>
      <c r="DA94" s="273"/>
      <c r="DB94" s="273"/>
      <c r="DC94" s="273"/>
      <c r="DD94" s="273"/>
      <c r="DE94" s="273"/>
      <c r="DF94" s="273"/>
      <c r="DG94" s="273"/>
      <c r="DH94" s="273"/>
      <c r="DI94" s="273"/>
      <c r="DJ94" s="271"/>
      <c r="DK94" s="271"/>
    </row>
    <row r="95" spans="1:115" s="45" customFormat="1" ht="12.75" customHeight="1" x14ac:dyDescent="0.25">
      <c r="A95" s="13" cm="1">
        <f t="array" ref="A95">IFERROR(INDEX(Operation, IFERROR(MATCH($N95,#REF!, 0), IFERROR(MATCH($N95,#REF!, 0), MATCH($N95,#REF!, 0))), 4), 0)</f>
        <v>0</v>
      </c>
      <c r="B95" s="10">
        <v>72</v>
      </c>
      <c r="C95" s="238"/>
      <c r="D95" s="238"/>
      <c r="E95" s="79"/>
      <c r="F95" s="80" t="str">
        <f>IF(ISBLANK(E95), "", VLOOKUP(E95, Z!$A$2:$C$4127, 3, FALSE))</f>
        <v/>
      </c>
      <c r="G95" s="238"/>
      <c r="H95" s="81"/>
      <c r="I95" s="255" t="b">
        <v>0</v>
      </c>
      <c r="J95" s="256"/>
      <c r="K95" s="82"/>
      <c r="L95" s="82"/>
      <c r="M95" s="83"/>
      <c r="N95" s="79"/>
      <c r="O95" s="84"/>
      <c r="P95" s="84"/>
      <c r="Q95" s="257"/>
      <c r="R95" s="257"/>
      <c r="S95" s="257"/>
      <c r="T95" s="85">
        <f t="shared" si="48"/>
        <v>0</v>
      </c>
      <c r="U95" s="238"/>
      <c r="V95" s="238"/>
      <c r="W95" s="238"/>
      <c r="X95" s="257"/>
      <c r="Y95" s="258"/>
      <c r="Z95" s="79"/>
      <c r="AA95" s="257"/>
      <c r="AB95" s="257"/>
      <c r="AC95" s="257"/>
      <c r="AD95" s="257"/>
      <c r="AE95" s="257"/>
      <c r="AF95" s="85">
        <f t="shared" si="49"/>
        <v>0</v>
      </c>
      <c r="AG95" s="259"/>
      <c r="AH95" s="238"/>
      <c r="AI95" s="79"/>
      <c r="AJ95" s="80" t="str">
        <f>IF(ISBLANK(AI95), "", VLOOKUP(AI95, Z!$A$2:$C$4127, 3, FALSE))</f>
        <v/>
      </c>
      <c r="AK95" s="260"/>
      <c r="AL95" s="127">
        <f t="shared" si="50"/>
        <v>0</v>
      </c>
      <c r="AM95" s="271"/>
      <c r="AN95" s="292">
        <f t="shared" si="29"/>
        <v>0</v>
      </c>
      <c r="AO95" s="279">
        <f t="shared" si="51"/>
        <v>1</v>
      </c>
      <c r="AP95" s="279">
        <v>0.75</v>
      </c>
      <c r="AQ95" s="293" t="str">
        <f t="shared" si="30"/>
        <v>-</v>
      </c>
      <c r="AR95" s="293" t="str">
        <f t="shared" si="31"/>
        <v>-</v>
      </c>
      <c r="AS95" s="293" t="str" cm="1">
        <f t="array" ref="AS95">IFERROR(IFERROR((AT95*AU95)/(3600*1000)/AZ95, BY95) * SUMPRODUCT($BA95:$BE95^2.5, $BF95:$BJ95) / 1000, "-")</f>
        <v>-</v>
      </c>
      <c r="AT95" s="279" t="str">
        <f t="shared" si="32"/>
        <v>-</v>
      </c>
      <c r="AU95" s="279" t="str">
        <f t="shared" si="33"/>
        <v>-</v>
      </c>
      <c r="AV95" s="294" t="str">
        <f t="shared" si="16"/>
        <v>-</v>
      </c>
      <c r="AW95" s="294" t="str" cm="1">
        <f t="array" ref="AW95">IF(CH95&gt;0, INDEX($CV$58:$CV$60, CH95), "-")</f>
        <v>-</v>
      </c>
      <c r="AX95" s="294" t="str">
        <f t="shared" si="34"/>
        <v>-</v>
      </c>
      <c r="AY95" s="295" t="str">
        <f t="shared" si="35"/>
        <v>-</v>
      </c>
      <c r="AZ95" s="294">
        <f t="shared" si="36"/>
        <v>0</v>
      </c>
      <c r="BA95" s="296" t="str" cm="1">
        <f t="array" ref="BA95">IFERROR(INDEX($CV$63:$CZ$65, $CF95, BA$23), "-")</f>
        <v>-</v>
      </c>
      <c r="BB95" s="296" t="str" cm="1">
        <f t="array" ref="BB95">IFERROR(INDEX($CV$63:$CZ$65, $CF95, BB$23), "-")</f>
        <v>-</v>
      </c>
      <c r="BC95" s="296" t="str" cm="1">
        <f t="array" ref="BC95">IFERROR(INDEX($CV$63:$CZ$65, $CF95, BC$23), "-")</f>
        <v>-</v>
      </c>
      <c r="BD95" s="296" t="str" cm="1">
        <f t="array" ref="BD95">IFERROR(INDEX($CV$63:$CZ$65, $CF95, BD$23), "-")</f>
        <v>-</v>
      </c>
      <c r="BE95" s="296" t="str" cm="1">
        <f t="array" ref="BE95">IFERROR(INDEX($CV$63:$CZ$65, $CF95, BE$23), "-")</f>
        <v>-</v>
      </c>
      <c r="BF95" s="297" cm="1">
        <f t="array" ref="BF95">IF($CF95=3,
IFERROR(INDEX($CV$68:$CZ$79, $CE95, BF$23), "-"),
IF($CF95=2,
IF(BF$23=5, $Q95, IF(BF$23=4, $R95, 0)), IF(BF$23=5, $Q95, 0)
))</f>
        <v>0</v>
      </c>
      <c r="BG95" s="297" cm="1">
        <f t="array" ref="BG95">IF($CF95=3,
IFERROR(INDEX($CV$68:$CZ$79, $CE95, BG$23), "-"),
IF($CF95=2,
IF(BG$23=5, $Q95, IF(BG$23=4, $R95, 0)), IF(BG$23=5, $Q95, 0)
))</f>
        <v>0</v>
      </c>
      <c r="BH95" s="297" cm="1">
        <f t="array" ref="BH95">IF($CF95=3,
IFERROR(INDEX($CV$68:$CZ$79, $CE95, BH$23), "-"),
IF($CF95=2,
IF(BH$23=5, $Q95, IF(BH$23=4, $R95, 0)), IF(BH$23=5, $Q95, 0)
))</f>
        <v>0</v>
      </c>
      <c r="BI95" s="297" cm="1">
        <f t="array" ref="BI95">IF($CF95=3,
IFERROR(INDEX($CV$68:$CZ$79, $CE95, BI$23), "-"),
IF($CF95=2,
IF(BI$23=5, $Q95, IF(BI$23=4, $R95, 0)), IF(BI$23=5, $Q95, 0)
))</f>
        <v>0</v>
      </c>
      <c r="BJ95" s="297" cm="1">
        <f t="array" ref="BJ95">IF($CF95=3,
IFERROR(INDEX($CV$68:$CZ$79, $CE95, BJ$23), "-"),
IF($CF95=2,
IF(BJ$23=5, $Q95, IF(BJ$23=4, $R95, 0)), IF(BJ$23=5, $Q95, 0)
))</f>
        <v>0</v>
      </c>
      <c r="BK95" s="293" t="str" cm="1">
        <f t="array" ref="BK95">IFERROR(IF(OR($AN$20="EZ", ISNUMBER((BL95*BM95)/(3600*1000)/BN95)), (BL95*BM95)/(3600*1000)/BN95, BY95) * SUMPRODUCT($BO95:$BS95^2.5, $BT95:$BX95) / 1000, "-")</f>
        <v>-</v>
      </c>
      <c r="BL95" s="279" t="str">
        <f t="shared" si="37"/>
        <v>-</v>
      </c>
      <c r="BM95" s="279" t="str">
        <f t="shared" si="38"/>
        <v>-</v>
      </c>
      <c r="BN95" s="298">
        <f t="shared" si="39"/>
        <v>0</v>
      </c>
      <c r="BO95" s="296" t="str" cm="1">
        <f t="array" ref="BO95">IFERROR(INDEX($CV$63:$CZ$65, $CO95, BO$23), "-")</f>
        <v>-</v>
      </c>
      <c r="BP95" s="296" t="str" cm="1">
        <f t="array" ref="BP95">IFERROR(INDEX($CV$63:$CZ$65, $CO95, BP$23), "-")</f>
        <v>-</v>
      </c>
      <c r="BQ95" s="296" t="str" cm="1">
        <f t="array" ref="BQ95">IFERROR(INDEX($CV$63:$CZ$65, $CO95, BQ$23), "-")</f>
        <v>-</v>
      </c>
      <c r="BR95" s="296" t="str" cm="1">
        <f t="array" ref="BR95">IFERROR(INDEX($CV$63:$CZ$65, $CO95, BR$23), "-")</f>
        <v>-</v>
      </c>
      <c r="BS95" s="296" t="str" cm="1">
        <f t="array" ref="BS95">IFERROR(INDEX($CV$63:$CZ$65, $CO95, BS$23), "-")</f>
        <v>-</v>
      </c>
      <c r="BT95" s="297" cm="1">
        <f t="array" ref="BT95">IF($CO95=3,
IFERROR(INDEX($CV$68:$CZ$79, $CE95, BT$23), "-"),
IF($CO95=2,
IF(BT$23=5, $AC95, IF(BT$23=4, $AD95, 0)), IF(BT$23=5, $AC95, 0)
))</f>
        <v>0</v>
      </c>
      <c r="BU95" s="297" cm="1">
        <f t="array" ref="BU95">IF($CO95=3,
IFERROR(INDEX($CV$68:$CZ$79, $CE95, BU$23), "-"),
IF($CO95=2,
IF(BU$23=5, $AC95, IF(BU$23=4, $AD95, 0)), IF(BU$23=5, $AC95, 0)
))</f>
        <v>0</v>
      </c>
      <c r="BV95" s="297" cm="1">
        <f t="array" ref="BV95">IF($CO95=3,
IFERROR(INDEX($CV$68:$CZ$79, $CE95, BV$23), "-"),
IF($CO95=2,
IF(BV$23=5, $AC95, IF(BV$23=4, $AD95, 0)), IF(BV$23=5, $AC95, 0)
))</f>
        <v>0</v>
      </c>
      <c r="BW95" s="297" cm="1">
        <f t="array" ref="BW95">IF($CO95=3,
IFERROR(INDEX($CV$68:$CZ$79, $CE95, BW$23), "-"),
IF($CO95=2,
IF(BW$23=5, $AC95, IF(BW$23=4, $AD95, 0)), IF(BW$23=5, $AC95, 0)
))</f>
        <v>0</v>
      </c>
      <c r="BX95" s="297" cm="1">
        <f t="array" ref="BX95">IF($CO95=3,
IFERROR(INDEX($CV$68:$CZ$79, $CE95, BX$23), "-"),
IF($CO95=2,
IF(BX$23=5, $AC95, IF(BX$23=4, $AD95, 0)), IF(BX$23=5, $AC95, 0)
))</f>
        <v>0</v>
      </c>
      <c r="BY95" s="293" t="str">
        <f t="shared" si="40"/>
        <v>-</v>
      </c>
      <c r="BZ95" s="299">
        <f t="shared" si="22"/>
        <v>0</v>
      </c>
      <c r="CA95" s="294" t="str">
        <f t="shared" si="41"/>
        <v>-</v>
      </c>
      <c r="CB95" s="295" t="str">
        <f t="shared" si="23"/>
        <v>-</v>
      </c>
      <c r="CC95" s="295" t="str">
        <f t="shared" si="42"/>
        <v>-</v>
      </c>
      <c r="CD95" s="299">
        <f t="shared" si="24"/>
        <v>0</v>
      </c>
      <c r="CE95" s="300" t="str">
        <f t="shared" si="43"/>
        <v>-</v>
      </c>
      <c r="CF95" s="300" t="str">
        <f t="shared" si="44"/>
        <v>-</v>
      </c>
      <c r="CG95" s="300">
        <v>0</v>
      </c>
      <c r="CH95" s="300">
        <f t="shared" si="45"/>
        <v>0</v>
      </c>
      <c r="CI95" s="301">
        <f t="shared" si="46"/>
        <v>0</v>
      </c>
      <c r="CJ95" s="301">
        <f t="shared" si="25"/>
        <v>0</v>
      </c>
      <c r="CK95" s="302" t="str" cm="1">
        <f t="array" ref="CK95">IF($CJ95&gt;0, INDEX($CS$28:$DH$35, $CJ95, $CI95+CK$23), "-")</f>
        <v>-</v>
      </c>
      <c r="CL95" s="302" t="str" cm="1">
        <f t="array" ref="CL95">IF($CJ95&gt;0, INDEX($CS$28:$DH$35, $CJ95, $CI95+CL$23), "-")</f>
        <v>-</v>
      </c>
      <c r="CM95" s="302" t="str" cm="1">
        <f t="array" ref="CM95">IF($CJ95&gt;0, INDEX($CS$28:$DH$35, $CJ95, $CI95+CM$23), "-")</f>
        <v>-</v>
      </c>
      <c r="CN95" s="302" t="str" cm="1">
        <f t="array" ref="CN95">IF($CJ95&gt;0, INDEX($CS$28:$DH$35, $CJ95, $CI95+CN$23), "-")</f>
        <v>-</v>
      </c>
      <c r="CO95" s="300" t="str">
        <f t="shared" si="47"/>
        <v>-</v>
      </c>
      <c r="CP95" s="271"/>
      <c r="CQ95" s="272"/>
      <c r="CR95" s="273"/>
      <c r="CS95" s="273"/>
      <c r="CT95" s="273"/>
      <c r="CU95" s="273"/>
      <c r="CV95" s="273"/>
      <c r="CW95" s="273"/>
      <c r="CX95" s="273"/>
      <c r="CY95" s="273"/>
      <c r="CZ95" s="273"/>
      <c r="DA95" s="273"/>
      <c r="DB95" s="273"/>
      <c r="DC95" s="273"/>
      <c r="DD95" s="273"/>
      <c r="DE95" s="273"/>
      <c r="DF95" s="273"/>
      <c r="DG95" s="273"/>
      <c r="DH95" s="273"/>
      <c r="DI95" s="273"/>
      <c r="DJ95" s="271"/>
      <c r="DK95" s="271"/>
    </row>
    <row r="96" spans="1:115" s="45" customFormat="1" ht="12.75" customHeight="1" x14ac:dyDescent="0.25">
      <c r="A96" s="13" cm="1">
        <f t="array" ref="A96">IFERROR(INDEX(Operation, IFERROR(MATCH($N96,#REF!, 0), IFERROR(MATCH($N96,#REF!, 0), MATCH($N96,#REF!, 0))), 4), 0)</f>
        <v>0</v>
      </c>
      <c r="B96" s="10">
        <v>73</v>
      </c>
      <c r="C96" s="238"/>
      <c r="D96" s="238"/>
      <c r="E96" s="79"/>
      <c r="F96" s="80" t="str">
        <f>IF(ISBLANK(E96), "", VLOOKUP(E96, Z!$A$2:$C$4127, 3, FALSE))</f>
        <v/>
      </c>
      <c r="G96" s="238"/>
      <c r="H96" s="81"/>
      <c r="I96" s="255" t="b">
        <v>0</v>
      </c>
      <c r="J96" s="256"/>
      <c r="K96" s="82"/>
      <c r="L96" s="82"/>
      <c r="M96" s="83"/>
      <c r="N96" s="79"/>
      <c r="O96" s="84"/>
      <c r="P96" s="84"/>
      <c r="Q96" s="257"/>
      <c r="R96" s="257"/>
      <c r="S96" s="257"/>
      <c r="T96" s="85">
        <f t="shared" si="48"/>
        <v>0</v>
      </c>
      <c r="U96" s="238"/>
      <c r="V96" s="238"/>
      <c r="W96" s="238"/>
      <c r="X96" s="257"/>
      <c r="Y96" s="258"/>
      <c r="Z96" s="79"/>
      <c r="AA96" s="257"/>
      <c r="AB96" s="257"/>
      <c r="AC96" s="257"/>
      <c r="AD96" s="257"/>
      <c r="AE96" s="257"/>
      <c r="AF96" s="85">
        <f t="shared" si="49"/>
        <v>0</v>
      </c>
      <c r="AG96" s="259"/>
      <c r="AH96" s="238"/>
      <c r="AI96" s="79"/>
      <c r="AJ96" s="80" t="str">
        <f>IF(ISBLANK(AI96), "", VLOOKUP(AI96, Z!$A$2:$C$4127, 3, FALSE))</f>
        <v/>
      </c>
      <c r="AK96" s="260"/>
      <c r="AL96" s="127">
        <f t="shared" si="50"/>
        <v>0</v>
      </c>
      <c r="AM96" s="271"/>
      <c r="AN96" s="292">
        <f t="shared" ref="AN96:AN159" si="52">IFERROR(AP96*AO96*(AQ96-AR96), 0)</f>
        <v>0</v>
      </c>
      <c r="AO96" s="279">
        <f t="shared" si="51"/>
        <v>1</v>
      </c>
      <c r="AP96" s="279">
        <v>0.75</v>
      </c>
      <c r="AQ96" s="293" t="str">
        <f t="shared" ref="AQ96:AQ159" si="53">IF($I96, S96/1000, AS96)</f>
        <v>-</v>
      </c>
      <c r="AR96" s="293" t="str">
        <f t="shared" ref="AR96:AR159" si="54">IF($I96, AE96/1000, BK96)</f>
        <v>-</v>
      </c>
      <c r="AS96" s="293" t="str" cm="1">
        <f t="array" ref="AS96">IFERROR(IFERROR((AT96*AU96)/(3600*1000)/AZ96, BY96) * SUMPRODUCT($BA96:$BE96^2.5, $BF96:$BJ96) / 1000, "-")</f>
        <v>-</v>
      </c>
      <c r="AT96" s="279" t="str">
        <f t="shared" ref="AT96:AT159" si="55">IF(ISNUMBER(O96),O96,"-")</f>
        <v>-</v>
      </c>
      <c r="AU96" s="279" t="str">
        <f t="shared" ref="AU96:AU159" si="56">IF(ISNUMBER(P96),P96,"-")</f>
        <v>-</v>
      </c>
      <c r="AV96" s="294" t="str">
        <f t="shared" si="16"/>
        <v>-</v>
      </c>
      <c r="AW96" s="294" t="str" cm="1">
        <f t="array" ref="AW96">IF(CH96&gt;0, INDEX($CV$58:$CV$60, CH96), "-")</f>
        <v>-</v>
      </c>
      <c r="AX96" s="294" t="str">
        <f t="shared" ref="AX96:AX159" si="57">CA96</f>
        <v>-</v>
      </c>
      <c r="AY96" s="295" t="str">
        <f t="shared" ref="AY96:AY159" si="58">CC96</f>
        <v>-</v>
      </c>
      <c r="AZ96" s="294">
        <f t="shared" ref="AZ96:AZ159" si="59">PRODUCT(AV96:AY96)</f>
        <v>0</v>
      </c>
      <c r="BA96" s="296" t="str" cm="1">
        <f t="array" ref="BA96">IFERROR(INDEX($CV$63:$CZ$65, $CF96, BA$23), "-")</f>
        <v>-</v>
      </c>
      <c r="BB96" s="296" t="str" cm="1">
        <f t="array" ref="BB96">IFERROR(INDEX($CV$63:$CZ$65, $CF96, BB$23), "-")</f>
        <v>-</v>
      </c>
      <c r="BC96" s="296" t="str" cm="1">
        <f t="array" ref="BC96">IFERROR(INDEX($CV$63:$CZ$65, $CF96, BC$23), "-")</f>
        <v>-</v>
      </c>
      <c r="BD96" s="296" t="str" cm="1">
        <f t="array" ref="BD96">IFERROR(INDEX($CV$63:$CZ$65, $CF96, BD$23), "-")</f>
        <v>-</v>
      </c>
      <c r="BE96" s="296" t="str" cm="1">
        <f t="array" ref="BE96">IFERROR(INDEX($CV$63:$CZ$65, $CF96, BE$23), "-")</f>
        <v>-</v>
      </c>
      <c r="BF96" s="297" cm="1">
        <f t="array" ref="BF96">IF($CF96=3,
IFERROR(INDEX($CV$68:$CZ$79, $CE96, BF$23), "-"),
IF($CF96=2,
IF(BF$23=5, $Q96, IF(BF$23=4, $R96, 0)), IF(BF$23=5, $Q96, 0)
))</f>
        <v>0</v>
      </c>
      <c r="BG96" s="297" cm="1">
        <f t="array" ref="BG96">IF($CF96=3,
IFERROR(INDEX($CV$68:$CZ$79, $CE96, BG$23), "-"),
IF($CF96=2,
IF(BG$23=5, $Q96, IF(BG$23=4, $R96, 0)), IF(BG$23=5, $Q96, 0)
))</f>
        <v>0</v>
      </c>
      <c r="BH96" s="297" cm="1">
        <f t="array" ref="BH96">IF($CF96=3,
IFERROR(INDEX($CV$68:$CZ$79, $CE96, BH$23), "-"),
IF($CF96=2,
IF(BH$23=5, $Q96, IF(BH$23=4, $R96, 0)), IF(BH$23=5, $Q96, 0)
))</f>
        <v>0</v>
      </c>
      <c r="BI96" s="297" cm="1">
        <f t="array" ref="BI96">IF($CF96=3,
IFERROR(INDEX($CV$68:$CZ$79, $CE96, BI$23), "-"),
IF($CF96=2,
IF(BI$23=5, $Q96, IF(BI$23=4, $R96, 0)), IF(BI$23=5, $Q96, 0)
))</f>
        <v>0</v>
      </c>
      <c r="BJ96" s="297" cm="1">
        <f t="array" ref="BJ96">IF($CF96=3,
IFERROR(INDEX($CV$68:$CZ$79, $CE96, BJ$23), "-"),
IF($CF96=2,
IF(BJ$23=5, $Q96, IF(BJ$23=4, $R96, 0)), IF(BJ$23=5, $Q96, 0)
))</f>
        <v>0</v>
      </c>
      <c r="BK96" s="293" t="str" cm="1">
        <f t="array" ref="BK96">IFERROR(IF(OR($AN$20="EZ", ISNUMBER((BL96*BM96)/(3600*1000)/BN96)), (BL96*BM96)/(3600*1000)/BN96, BY96) * SUMPRODUCT($BO96:$BS96^2.5, $BT96:$BX96) / 1000, "-")</f>
        <v>-</v>
      </c>
      <c r="BL96" s="279" t="str">
        <f t="shared" ref="BL96:BL159" si="60">IF($AN$20="EZ", IF(ISNUMBER(AA96),AA96,"-"), AT96)</f>
        <v>-</v>
      </c>
      <c r="BM96" s="279" t="str">
        <f t="shared" ref="BM96:BM159" si="61">IF($AN$20="EZ", IF(ISNUMBER(AB96),AB96,"-"), AU96)</f>
        <v>-</v>
      </c>
      <c r="BN96" s="298">
        <f t="shared" ref="BN96:BN159" si="62">IF($AN$20="EZ", IF(ISNUMBER(Y96), Y96,"-"), AZ96)</f>
        <v>0</v>
      </c>
      <c r="BO96" s="296" t="str" cm="1">
        <f t="array" ref="BO96">IFERROR(INDEX($CV$63:$CZ$65, $CO96, BO$23), "-")</f>
        <v>-</v>
      </c>
      <c r="BP96" s="296" t="str" cm="1">
        <f t="array" ref="BP96">IFERROR(INDEX($CV$63:$CZ$65, $CO96, BP$23), "-")</f>
        <v>-</v>
      </c>
      <c r="BQ96" s="296" t="str" cm="1">
        <f t="array" ref="BQ96">IFERROR(INDEX($CV$63:$CZ$65, $CO96, BQ$23), "-")</f>
        <v>-</v>
      </c>
      <c r="BR96" s="296" t="str" cm="1">
        <f t="array" ref="BR96">IFERROR(INDEX($CV$63:$CZ$65, $CO96, BR$23), "-")</f>
        <v>-</v>
      </c>
      <c r="BS96" s="296" t="str" cm="1">
        <f t="array" ref="BS96">IFERROR(INDEX($CV$63:$CZ$65, $CO96, BS$23), "-")</f>
        <v>-</v>
      </c>
      <c r="BT96" s="297" cm="1">
        <f t="array" ref="BT96">IF($CO96=3,
IFERROR(INDEX($CV$68:$CZ$79, $CE96, BT$23), "-"),
IF($CO96=2,
IF(BT$23=5, $AC96, IF(BT$23=4, $AD96, 0)), IF(BT$23=5, $AC96, 0)
))</f>
        <v>0</v>
      </c>
      <c r="BU96" s="297" cm="1">
        <f t="array" ref="BU96">IF($CO96=3,
IFERROR(INDEX($CV$68:$CZ$79, $CE96, BU$23), "-"),
IF($CO96=2,
IF(BU$23=5, $AC96, IF(BU$23=4, $AD96, 0)), IF(BU$23=5, $AC96, 0)
))</f>
        <v>0</v>
      </c>
      <c r="BV96" s="297" cm="1">
        <f t="array" ref="BV96">IF($CO96=3,
IFERROR(INDEX($CV$68:$CZ$79, $CE96, BV$23), "-"),
IF($CO96=2,
IF(BV$23=5, $AC96, IF(BV$23=4, $AD96, 0)), IF(BV$23=5, $AC96, 0)
))</f>
        <v>0</v>
      </c>
      <c r="BW96" s="297" cm="1">
        <f t="array" ref="BW96">IF($CO96=3,
IFERROR(INDEX($CV$68:$CZ$79, $CE96, BW$23), "-"),
IF($CO96=2,
IF(BW$23=5, $AC96, IF(BW$23=4, $AD96, 0)), IF(BW$23=5, $AC96, 0)
))</f>
        <v>0</v>
      </c>
      <c r="BX96" s="297" cm="1">
        <f t="array" ref="BX96">IF($CO96=3,
IFERROR(INDEX($CV$68:$CZ$79, $CE96, BX$23), "-"),
IF($CO96=2,
IF(BX$23=5, $AC96, IF(BX$23=4, $AD96, 0)), IF(BX$23=5, $AC96, 0)
))</f>
        <v>0</v>
      </c>
      <c r="BY96" s="293" t="str">
        <f t="shared" ref="BY96:BY159" si="63">IFERROR(0.75*BZ96/(CA96*CB96), "-")</f>
        <v>-</v>
      </c>
      <c r="BZ96" s="299">
        <f t="shared" si="22"/>
        <v>0</v>
      </c>
      <c r="CA96" s="294" t="str">
        <f t="shared" ref="CA96:CA159" si="64">IFERROR((CK96*LOG($J96)^3 + CL96*LOG($J96)^2 + CM96*LOG($J96) + CN96) / 100, "-")</f>
        <v>-</v>
      </c>
      <c r="CB96" s="295" t="str">
        <f t="shared" si="23"/>
        <v>-</v>
      </c>
      <c r="CC96" s="295" t="str">
        <f t="shared" ref="CC96:CC159" si="65">IF(CD96&gt;0, IF(CF96=3, 0.79 + 0.22 * (1 - 1 /LOG10(40 * CD96)), 1), "-")</f>
        <v>-</v>
      </c>
      <c r="CD96" s="299">
        <f t="shared" si="24"/>
        <v>0</v>
      </c>
      <c r="CE96" s="300" t="str">
        <f t="shared" si="43"/>
        <v>-</v>
      </c>
      <c r="CF96" s="300" t="str">
        <f t="shared" si="44"/>
        <v>-</v>
      </c>
      <c r="CG96" s="300">
        <v>0</v>
      </c>
      <c r="CH96" s="300">
        <f t="shared" si="45"/>
        <v>0</v>
      </c>
      <c r="CI96" s="301">
        <f t="shared" si="46"/>
        <v>0</v>
      </c>
      <c r="CJ96" s="301">
        <f t="shared" si="25"/>
        <v>0</v>
      </c>
      <c r="CK96" s="302" t="str" cm="1">
        <f t="array" ref="CK96">IF($CJ96&gt;0, INDEX($CS$28:$DH$35, $CJ96, $CI96+CK$23), "-")</f>
        <v>-</v>
      </c>
      <c r="CL96" s="302" t="str" cm="1">
        <f t="array" ref="CL96">IF($CJ96&gt;0, INDEX($CS$28:$DH$35, $CJ96, $CI96+CL$23), "-")</f>
        <v>-</v>
      </c>
      <c r="CM96" s="302" t="str" cm="1">
        <f t="array" ref="CM96">IF($CJ96&gt;0, INDEX($CS$28:$DH$35, $CJ96, $CI96+CM$23), "-")</f>
        <v>-</v>
      </c>
      <c r="CN96" s="302" t="str" cm="1">
        <f t="array" ref="CN96">IF($CJ96&gt;0, INDEX($CS$28:$DH$35, $CJ96, $CI96+CN$23), "-")</f>
        <v>-</v>
      </c>
      <c r="CO96" s="300" t="str">
        <f t="shared" si="47"/>
        <v>-</v>
      </c>
      <c r="CP96" s="271"/>
      <c r="CQ96" s="272"/>
      <c r="CR96" s="273"/>
      <c r="CS96" s="273"/>
      <c r="CT96" s="273"/>
      <c r="CU96" s="273"/>
      <c r="CV96" s="273"/>
      <c r="CW96" s="273"/>
      <c r="CX96" s="273"/>
      <c r="CY96" s="273"/>
      <c r="CZ96" s="273"/>
      <c r="DA96" s="273"/>
      <c r="DB96" s="273"/>
      <c r="DC96" s="273"/>
      <c r="DD96" s="273"/>
      <c r="DE96" s="273"/>
      <c r="DF96" s="273"/>
      <c r="DG96" s="273"/>
      <c r="DH96" s="273"/>
      <c r="DI96" s="273"/>
      <c r="DJ96" s="271"/>
      <c r="DK96" s="271"/>
    </row>
    <row r="97" spans="1:115" s="45" customFormat="1" ht="12.75" customHeight="1" x14ac:dyDescent="0.25">
      <c r="A97" s="13" cm="1">
        <f t="array" ref="A97">IFERROR(INDEX(Operation, IFERROR(MATCH($N97,#REF!, 0), IFERROR(MATCH($N97,#REF!, 0), MATCH($N97,#REF!, 0))), 4), 0)</f>
        <v>0</v>
      </c>
      <c r="B97" s="10">
        <v>74</v>
      </c>
      <c r="C97" s="238"/>
      <c r="D97" s="238"/>
      <c r="E97" s="79"/>
      <c r="F97" s="80" t="str">
        <f>IF(ISBLANK(E97), "", VLOOKUP(E97, Z!$A$2:$C$4127, 3, FALSE))</f>
        <v/>
      </c>
      <c r="G97" s="238"/>
      <c r="H97" s="81"/>
      <c r="I97" s="255" t="b">
        <v>0</v>
      </c>
      <c r="J97" s="256"/>
      <c r="K97" s="82"/>
      <c r="L97" s="82"/>
      <c r="M97" s="83"/>
      <c r="N97" s="79"/>
      <c r="O97" s="84"/>
      <c r="P97" s="84"/>
      <c r="Q97" s="257"/>
      <c r="R97" s="257"/>
      <c r="S97" s="257"/>
      <c r="T97" s="85">
        <f t="shared" si="48"/>
        <v>0</v>
      </c>
      <c r="U97" s="238"/>
      <c r="V97" s="238"/>
      <c r="W97" s="238"/>
      <c r="X97" s="257"/>
      <c r="Y97" s="258"/>
      <c r="Z97" s="79"/>
      <c r="AA97" s="257"/>
      <c r="AB97" s="257"/>
      <c r="AC97" s="257"/>
      <c r="AD97" s="257"/>
      <c r="AE97" s="257"/>
      <c r="AF97" s="85">
        <f t="shared" si="49"/>
        <v>0</v>
      </c>
      <c r="AG97" s="259"/>
      <c r="AH97" s="238"/>
      <c r="AI97" s="79"/>
      <c r="AJ97" s="80" t="str">
        <f>IF(ISBLANK(AI97), "", VLOOKUP(AI97, Z!$A$2:$C$4127, 3, FALSE))</f>
        <v/>
      </c>
      <c r="AK97" s="260"/>
      <c r="AL97" s="127">
        <f t="shared" si="50"/>
        <v>0</v>
      </c>
      <c r="AM97" s="271"/>
      <c r="AN97" s="292">
        <f t="shared" si="52"/>
        <v>0</v>
      </c>
      <c r="AO97" s="279">
        <f t="shared" si="51"/>
        <v>1</v>
      </c>
      <c r="AP97" s="279">
        <v>0.75</v>
      </c>
      <c r="AQ97" s="293" t="str">
        <f t="shared" si="53"/>
        <v>-</v>
      </c>
      <c r="AR97" s="293" t="str">
        <f t="shared" si="54"/>
        <v>-</v>
      </c>
      <c r="AS97" s="293" t="str" cm="1">
        <f t="array" ref="AS97">IFERROR(IFERROR((AT97*AU97)/(3600*1000)/AZ97, BY97) * SUMPRODUCT($BA97:$BE97^2.5, $BF97:$BJ97) / 1000, "-")</f>
        <v>-</v>
      </c>
      <c r="AT97" s="279" t="str">
        <f t="shared" si="55"/>
        <v>-</v>
      </c>
      <c r="AU97" s="279" t="str">
        <f t="shared" si="56"/>
        <v>-</v>
      </c>
      <c r="AV97" s="294" t="str">
        <f t="shared" si="16"/>
        <v>-</v>
      </c>
      <c r="AW97" s="294" t="str" cm="1">
        <f t="array" ref="AW97">IF(CH97&gt;0, INDEX($CV$58:$CV$60, CH97), "-")</f>
        <v>-</v>
      </c>
      <c r="AX97" s="294" t="str">
        <f t="shared" si="57"/>
        <v>-</v>
      </c>
      <c r="AY97" s="295" t="str">
        <f t="shared" si="58"/>
        <v>-</v>
      </c>
      <c r="AZ97" s="294">
        <f t="shared" si="59"/>
        <v>0</v>
      </c>
      <c r="BA97" s="296" t="str" cm="1">
        <f t="array" ref="BA97">IFERROR(INDEX($CV$63:$CZ$65, $CF97, BA$23), "-")</f>
        <v>-</v>
      </c>
      <c r="BB97" s="296" t="str" cm="1">
        <f t="array" ref="BB97">IFERROR(INDEX($CV$63:$CZ$65, $CF97, BB$23), "-")</f>
        <v>-</v>
      </c>
      <c r="BC97" s="296" t="str" cm="1">
        <f t="array" ref="BC97">IFERROR(INDEX($CV$63:$CZ$65, $CF97, BC$23), "-")</f>
        <v>-</v>
      </c>
      <c r="BD97" s="296" t="str" cm="1">
        <f t="array" ref="BD97">IFERROR(INDEX($CV$63:$CZ$65, $CF97, BD$23), "-")</f>
        <v>-</v>
      </c>
      <c r="BE97" s="296" t="str" cm="1">
        <f t="array" ref="BE97">IFERROR(INDEX($CV$63:$CZ$65, $CF97, BE$23), "-")</f>
        <v>-</v>
      </c>
      <c r="BF97" s="297" cm="1">
        <f t="array" ref="BF97">IF($CF97=3,
IFERROR(INDEX($CV$68:$CZ$79, $CE97, BF$23), "-"),
IF($CF97=2,
IF(BF$23=5, $Q97, IF(BF$23=4, $R97, 0)), IF(BF$23=5, $Q97, 0)
))</f>
        <v>0</v>
      </c>
      <c r="BG97" s="297" cm="1">
        <f t="array" ref="BG97">IF($CF97=3,
IFERROR(INDEX($CV$68:$CZ$79, $CE97, BG$23), "-"),
IF($CF97=2,
IF(BG$23=5, $Q97, IF(BG$23=4, $R97, 0)), IF(BG$23=5, $Q97, 0)
))</f>
        <v>0</v>
      </c>
      <c r="BH97" s="297" cm="1">
        <f t="array" ref="BH97">IF($CF97=3,
IFERROR(INDEX($CV$68:$CZ$79, $CE97, BH$23), "-"),
IF($CF97=2,
IF(BH$23=5, $Q97, IF(BH$23=4, $R97, 0)), IF(BH$23=5, $Q97, 0)
))</f>
        <v>0</v>
      </c>
      <c r="BI97" s="297" cm="1">
        <f t="array" ref="BI97">IF($CF97=3,
IFERROR(INDEX($CV$68:$CZ$79, $CE97, BI$23), "-"),
IF($CF97=2,
IF(BI$23=5, $Q97, IF(BI$23=4, $R97, 0)), IF(BI$23=5, $Q97, 0)
))</f>
        <v>0</v>
      </c>
      <c r="BJ97" s="297" cm="1">
        <f t="array" ref="BJ97">IF($CF97=3,
IFERROR(INDEX($CV$68:$CZ$79, $CE97, BJ$23), "-"),
IF($CF97=2,
IF(BJ$23=5, $Q97, IF(BJ$23=4, $R97, 0)), IF(BJ$23=5, $Q97, 0)
))</f>
        <v>0</v>
      </c>
      <c r="BK97" s="293" t="str" cm="1">
        <f t="array" ref="BK97">IFERROR(IF(OR($AN$20="EZ", ISNUMBER((BL97*BM97)/(3600*1000)/BN97)), (BL97*BM97)/(3600*1000)/BN97, BY97) * SUMPRODUCT($BO97:$BS97^2.5, $BT97:$BX97) / 1000, "-")</f>
        <v>-</v>
      </c>
      <c r="BL97" s="279" t="str">
        <f t="shared" si="60"/>
        <v>-</v>
      </c>
      <c r="BM97" s="279" t="str">
        <f t="shared" si="61"/>
        <v>-</v>
      </c>
      <c r="BN97" s="298">
        <f t="shared" si="62"/>
        <v>0</v>
      </c>
      <c r="BO97" s="296" t="str" cm="1">
        <f t="array" ref="BO97">IFERROR(INDEX($CV$63:$CZ$65, $CO97, BO$23), "-")</f>
        <v>-</v>
      </c>
      <c r="BP97" s="296" t="str" cm="1">
        <f t="array" ref="BP97">IFERROR(INDEX($CV$63:$CZ$65, $CO97, BP$23), "-")</f>
        <v>-</v>
      </c>
      <c r="BQ97" s="296" t="str" cm="1">
        <f t="array" ref="BQ97">IFERROR(INDEX($CV$63:$CZ$65, $CO97, BQ$23), "-")</f>
        <v>-</v>
      </c>
      <c r="BR97" s="296" t="str" cm="1">
        <f t="array" ref="BR97">IFERROR(INDEX($CV$63:$CZ$65, $CO97, BR$23), "-")</f>
        <v>-</v>
      </c>
      <c r="BS97" s="296" t="str" cm="1">
        <f t="array" ref="BS97">IFERROR(INDEX($CV$63:$CZ$65, $CO97, BS$23), "-")</f>
        <v>-</v>
      </c>
      <c r="BT97" s="297" cm="1">
        <f t="array" ref="BT97">IF($CO97=3,
IFERROR(INDEX($CV$68:$CZ$79, $CE97, BT$23), "-"),
IF($CO97=2,
IF(BT$23=5, $AC97, IF(BT$23=4, $AD97, 0)), IF(BT$23=5, $AC97, 0)
))</f>
        <v>0</v>
      </c>
      <c r="BU97" s="297" cm="1">
        <f t="array" ref="BU97">IF($CO97=3,
IFERROR(INDEX($CV$68:$CZ$79, $CE97, BU$23), "-"),
IF($CO97=2,
IF(BU$23=5, $AC97, IF(BU$23=4, $AD97, 0)), IF(BU$23=5, $AC97, 0)
))</f>
        <v>0</v>
      </c>
      <c r="BV97" s="297" cm="1">
        <f t="array" ref="BV97">IF($CO97=3,
IFERROR(INDEX($CV$68:$CZ$79, $CE97, BV$23), "-"),
IF($CO97=2,
IF(BV$23=5, $AC97, IF(BV$23=4, $AD97, 0)), IF(BV$23=5, $AC97, 0)
))</f>
        <v>0</v>
      </c>
      <c r="BW97" s="297" cm="1">
        <f t="array" ref="BW97">IF($CO97=3,
IFERROR(INDEX($CV$68:$CZ$79, $CE97, BW$23), "-"),
IF($CO97=2,
IF(BW$23=5, $AC97, IF(BW$23=4, $AD97, 0)), IF(BW$23=5, $AC97, 0)
))</f>
        <v>0</v>
      </c>
      <c r="BX97" s="297" cm="1">
        <f t="array" ref="BX97">IF($CO97=3,
IFERROR(INDEX($CV$68:$CZ$79, $CE97, BX$23), "-"),
IF($CO97=2,
IF(BX$23=5, $AC97, IF(BX$23=4, $AD97, 0)), IF(BX$23=5, $AC97, 0)
))</f>
        <v>0</v>
      </c>
      <c r="BY97" s="293" t="str">
        <f t="shared" si="63"/>
        <v>-</v>
      </c>
      <c r="BZ97" s="299">
        <f t="shared" si="22"/>
        <v>0</v>
      </c>
      <c r="CA97" s="294" t="str">
        <f t="shared" si="64"/>
        <v>-</v>
      </c>
      <c r="CB97" s="295" t="str">
        <f t="shared" si="23"/>
        <v>-</v>
      </c>
      <c r="CC97" s="295" t="str">
        <f t="shared" si="65"/>
        <v>-</v>
      </c>
      <c r="CD97" s="299">
        <f t="shared" si="24"/>
        <v>0</v>
      </c>
      <c r="CE97" s="300" t="str">
        <f t="shared" si="43"/>
        <v>-</v>
      </c>
      <c r="CF97" s="300" t="str">
        <f t="shared" si="44"/>
        <v>-</v>
      </c>
      <c r="CG97" s="300">
        <v>0</v>
      </c>
      <c r="CH97" s="300">
        <f t="shared" si="45"/>
        <v>0</v>
      </c>
      <c r="CI97" s="301">
        <f t="shared" si="46"/>
        <v>0</v>
      </c>
      <c r="CJ97" s="301">
        <f t="shared" si="25"/>
        <v>0</v>
      </c>
      <c r="CK97" s="302" t="str" cm="1">
        <f t="array" ref="CK97">IF($CJ97&gt;0, INDEX($CS$28:$DH$35, $CJ97, $CI97+CK$23), "-")</f>
        <v>-</v>
      </c>
      <c r="CL97" s="302" t="str" cm="1">
        <f t="array" ref="CL97">IF($CJ97&gt;0, INDEX($CS$28:$DH$35, $CJ97, $CI97+CL$23), "-")</f>
        <v>-</v>
      </c>
      <c r="CM97" s="302" t="str" cm="1">
        <f t="array" ref="CM97">IF($CJ97&gt;0, INDEX($CS$28:$DH$35, $CJ97, $CI97+CM$23), "-")</f>
        <v>-</v>
      </c>
      <c r="CN97" s="302" t="str" cm="1">
        <f t="array" ref="CN97">IF($CJ97&gt;0, INDEX($CS$28:$DH$35, $CJ97, $CI97+CN$23), "-")</f>
        <v>-</v>
      </c>
      <c r="CO97" s="300" t="str">
        <f t="shared" si="47"/>
        <v>-</v>
      </c>
      <c r="CP97" s="271"/>
      <c r="CQ97" s="272"/>
      <c r="CR97" s="273"/>
      <c r="CS97" s="273"/>
      <c r="CT97" s="273"/>
      <c r="CU97" s="273"/>
      <c r="CV97" s="273"/>
      <c r="CW97" s="273"/>
      <c r="CX97" s="273"/>
      <c r="CY97" s="273"/>
      <c r="CZ97" s="273"/>
      <c r="DA97" s="273"/>
      <c r="DB97" s="273"/>
      <c r="DC97" s="273"/>
      <c r="DD97" s="273"/>
      <c r="DE97" s="273"/>
      <c r="DF97" s="273"/>
      <c r="DG97" s="273"/>
      <c r="DH97" s="273"/>
      <c r="DI97" s="273"/>
      <c r="DJ97" s="271"/>
      <c r="DK97" s="271"/>
    </row>
    <row r="98" spans="1:115" s="45" customFormat="1" ht="12.75" customHeight="1" x14ac:dyDescent="0.25">
      <c r="A98" s="13" cm="1">
        <f t="array" ref="A98">IFERROR(INDEX(Operation, IFERROR(MATCH($N98,#REF!, 0), IFERROR(MATCH($N98,#REF!, 0), MATCH($N98,#REF!, 0))), 4), 0)</f>
        <v>0</v>
      </c>
      <c r="B98" s="10">
        <v>75</v>
      </c>
      <c r="C98" s="238"/>
      <c r="D98" s="238"/>
      <c r="E98" s="79"/>
      <c r="F98" s="80" t="str">
        <f>IF(ISBLANK(E98), "", VLOOKUP(E98, Z!$A$2:$C$4127, 3, FALSE))</f>
        <v/>
      </c>
      <c r="G98" s="238"/>
      <c r="H98" s="81"/>
      <c r="I98" s="255" t="b">
        <v>0</v>
      </c>
      <c r="J98" s="256"/>
      <c r="K98" s="82"/>
      <c r="L98" s="82"/>
      <c r="M98" s="83"/>
      <c r="N98" s="79"/>
      <c r="O98" s="84"/>
      <c r="P98" s="84"/>
      <c r="Q98" s="257"/>
      <c r="R98" s="257"/>
      <c r="S98" s="257"/>
      <c r="T98" s="85">
        <f t="shared" si="48"/>
        <v>0</v>
      </c>
      <c r="U98" s="238"/>
      <c r="V98" s="238"/>
      <c r="W98" s="238"/>
      <c r="X98" s="257"/>
      <c r="Y98" s="258"/>
      <c r="Z98" s="79"/>
      <c r="AA98" s="257"/>
      <c r="AB98" s="257"/>
      <c r="AC98" s="257"/>
      <c r="AD98" s="257"/>
      <c r="AE98" s="257"/>
      <c r="AF98" s="85">
        <f t="shared" si="49"/>
        <v>0</v>
      </c>
      <c r="AG98" s="259"/>
      <c r="AH98" s="238"/>
      <c r="AI98" s="79"/>
      <c r="AJ98" s="80" t="str">
        <f>IF(ISBLANK(AI98), "", VLOOKUP(AI98, Z!$A$2:$C$4127, 3, FALSE))</f>
        <v/>
      </c>
      <c r="AK98" s="260"/>
      <c r="AL98" s="127">
        <f t="shared" si="50"/>
        <v>0</v>
      </c>
      <c r="AM98" s="271"/>
      <c r="AN98" s="292">
        <f t="shared" si="52"/>
        <v>0</v>
      </c>
      <c r="AO98" s="279">
        <f t="shared" si="51"/>
        <v>1</v>
      </c>
      <c r="AP98" s="279">
        <v>0.75</v>
      </c>
      <c r="AQ98" s="293" t="str">
        <f t="shared" si="53"/>
        <v>-</v>
      </c>
      <c r="AR98" s="293" t="str">
        <f t="shared" si="54"/>
        <v>-</v>
      </c>
      <c r="AS98" s="293" t="str" cm="1">
        <f t="array" ref="AS98">IFERROR(IFERROR((AT98*AU98)/(3600*1000)/AZ98, BY98) * SUMPRODUCT($BA98:$BE98^2.5, $BF98:$BJ98) / 1000, "-")</f>
        <v>-</v>
      </c>
      <c r="AT98" s="279" t="str">
        <f t="shared" si="55"/>
        <v>-</v>
      </c>
      <c r="AU98" s="279" t="str">
        <f t="shared" si="56"/>
        <v>-</v>
      </c>
      <c r="AV98" s="294" t="str">
        <f t="shared" si="16"/>
        <v>-</v>
      </c>
      <c r="AW98" s="294" t="str" cm="1">
        <f t="array" ref="AW98">IF(CH98&gt;0, INDEX($CV$58:$CV$60, CH98), "-")</f>
        <v>-</v>
      </c>
      <c r="AX98" s="294" t="str">
        <f t="shared" si="57"/>
        <v>-</v>
      </c>
      <c r="AY98" s="295" t="str">
        <f t="shared" si="58"/>
        <v>-</v>
      </c>
      <c r="AZ98" s="294">
        <f t="shared" si="59"/>
        <v>0</v>
      </c>
      <c r="BA98" s="296" t="str" cm="1">
        <f t="array" ref="BA98">IFERROR(INDEX($CV$63:$CZ$65, $CF98, BA$23), "-")</f>
        <v>-</v>
      </c>
      <c r="BB98" s="296" t="str" cm="1">
        <f t="array" ref="BB98">IFERROR(INDEX($CV$63:$CZ$65, $CF98, BB$23), "-")</f>
        <v>-</v>
      </c>
      <c r="BC98" s="296" t="str" cm="1">
        <f t="array" ref="BC98">IFERROR(INDEX($CV$63:$CZ$65, $CF98, BC$23), "-")</f>
        <v>-</v>
      </c>
      <c r="BD98" s="296" t="str" cm="1">
        <f t="array" ref="BD98">IFERROR(INDEX($CV$63:$CZ$65, $CF98, BD$23), "-")</f>
        <v>-</v>
      </c>
      <c r="BE98" s="296" t="str" cm="1">
        <f t="array" ref="BE98">IFERROR(INDEX($CV$63:$CZ$65, $CF98, BE$23), "-")</f>
        <v>-</v>
      </c>
      <c r="BF98" s="297" cm="1">
        <f t="array" ref="BF98">IF($CF98=3,
IFERROR(INDEX($CV$68:$CZ$79, $CE98, BF$23), "-"),
IF($CF98=2,
IF(BF$23=5, $Q98, IF(BF$23=4, $R98, 0)), IF(BF$23=5, $Q98, 0)
))</f>
        <v>0</v>
      </c>
      <c r="BG98" s="297" cm="1">
        <f t="array" ref="BG98">IF($CF98=3,
IFERROR(INDEX($CV$68:$CZ$79, $CE98, BG$23), "-"),
IF($CF98=2,
IF(BG$23=5, $Q98, IF(BG$23=4, $R98, 0)), IF(BG$23=5, $Q98, 0)
))</f>
        <v>0</v>
      </c>
      <c r="BH98" s="297" cm="1">
        <f t="array" ref="BH98">IF($CF98=3,
IFERROR(INDEX($CV$68:$CZ$79, $CE98, BH$23), "-"),
IF($CF98=2,
IF(BH$23=5, $Q98, IF(BH$23=4, $R98, 0)), IF(BH$23=5, $Q98, 0)
))</f>
        <v>0</v>
      </c>
      <c r="BI98" s="297" cm="1">
        <f t="array" ref="BI98">IF($CF98=3,
IFERROR(INDEX($CV$68:$CZ$79, $CE98, BI$23), "-"),
IF($CF98=2,
IF(BI$23=5, $Q98, IF(BI$23=4, $R98, 0)), IF(BI$23=5, $Q98, 0)
))</f>
        <v>0</v>
      </c>
      <c r="BJ98" s="297" cm="1">
        <f t="array" ref="BJ98">IF($CF98=3,
IFERROR(INDEX($CV$68:$CZ$79, $CE98, BJ$23), "-"),
IF($CF98=2,
IF(BJ$23=5, $Q98, IF(BJ$23=4, $R98, 0)), IF(BJ$23=5, $Q98, 0)
))</f>
        <v>0</v>
      </c>
      <c r="BK98" s="293" t="str" cm="1">
        <f t="array" ref="BK98">IFERROR(IF(OR($AN$20="EZ", ISNUMBER((BL98*BM98)/(3600*1000)/BN98)), (BL98*BM98)/(3600*1000)/BN98, BY98) * SUMPRODUCT($BO98:$BS98^2.5, $BT98:$BX98) / 1000, "-")</f>
        <v>-</v>
      </c>
      <c r="BL98" s="279" t="str">
        <f t="shared" si="60"/>
        <v>-</v>
      </c>
      <c r="BM98" s="279" t="str">
        <f t="shared" si="61"/>
        <v>-</v>
      </c>
      <c r="BN98" s="298">
        <f t="shared" si="62"/>
        <v>0</v>
      </c>
      <c r="BO98" s="296" t="str" cm="1">
        <f t="array" ref="BO98">IFERROR(INDEX($CV$63:$CZ$65, $CO98, BO$23), "-")</f>
        <v>-</v>
      </c>
      <c r="BP98" s="296" t="str" cm="1">
        <f t="array" ref="BP98">IFERROR(INDEX($CV$63:$CZ$65, $CO98, BP$23), "-")</f>
        <v>-</v>
      </c>
      <c r="BQ98" s="296" t="str" cm="1">
        <f t="array" ref="BQ98">IFERROR(INDEX($CV$63:$CZ$65, $CO98, BQ$23), "-")</f>
        <v>-</v>
      </c>
      <c r="BR98" s="296" t="str" cm="1">
        <f t="array" ref="BR98">IFERROR(INDEX($CV$63:$CZ$65, $CO98, BR$23), "-")</f>
        <v>-</v>
      </c>
      <c r="BS98" s="296" t="str" cm="1">
        <f t="array" ref="BS98">IFERROR(INDEX($CV$63:$CZ$65, $CO98, BS$23), "-")</f>
        <v>-</v>
      </c>
      <c r="BT98" s="297" cm="1">
        <f t="array" ref="BT98">IF($CO98=3,
IFERROR(INDEX($CV$68:$CZ$79, $CE98, BT$23), "-"),
IF($CO98=2,
IF(BT$23=5, $AC98, IF(BT$23=4, $AD98, 0)), IF(BT$23=5, $AC98, 0)
))</f>
        <v>0</v>
      </c>
      <c r="BU98" s="297" cm="1">
        <f t="array" ref="BU98">IF($CO98=3,
IFERROR(INDEX($CV$68:$CZ$79, $CE98, BU$23), "-"),
IF($CO98=2,
IF(BU$23=5, $AC98, IF(BU$23=4, $AD98, 0)), IF(BU$23=5, $AC98, 0)
))</f>
        <v>0</v>
      </c>
      <c r="BV98" s="297" cm="1">
        <f t="array" ref="BV98">IF($CO98=3,
IFERROR(INDEX($CV$68:$CZ$79, $CE98, BV$23), "-"),
IF($CO98=2,
IF(BV$23=5, $AC98, IF(BV$23=4, $AD98, 0)), IF(BV$23=5, $AC98, 0)
))</f>
        <v>0</v>
      </c>
      <c r="BW98" s="297" cm="1">
        <f t="array" ref="BW98">IF($CO98=3,
IFERROR(INDEX($CV$68:$CZ$79, $CE98, BW$23), "-"),
IF($CO98=2,
IF(BW$23=5, $AC98, IF(BW$23=4, $AD98, 0)), IF(BW$23=5, $AC98, 0)
))</f>
        <v>0</v>
      </c>
      <c r="BX98" s="297" cm="1">
        <f t="array" ref="BX98">IF($CO98=3,
IFERROR(INDEX($CV$68:$CZ$79, $CE98, BX$23), "-"),
IF($CO98=2,
IF(BX$23=5, $AC98, IF(BX$23=4, $AD98, 0)), IF(BX$23=5, $AC98, 0)
))</f>
        <v>0</v>
      </c>
      <c r="BY98" s="293" t="str">
        <f t="shared" si="63"/>
        <v>-</v>
      </c>
      <c r="BZ98" s="299">
        <f t="shared" si="22"/>
        <v>0</v>
      </c>
      <c r="CA98" s="294" t="str">
        <f t="shared" si="64"/>
        <v>-</v>
      </c>
      <c r="CB98" s="295" t="str">
        <f t="shared" si="23"/>
        <v>-</v>
      </c>
      <c r="CC98" s="295" t="str">
        <f t="shared" si="65"/>
        <v>-</v>
      </c>
      <c r="CD98" s="299">
        <f t="shared" si="24"/>
        <v>0</v>
      </c>
      <c r="CE98" s="300" t="str">
        <f t="shared" si="43"/>
        <v>-</v>
      </c>
      <c r="CF98" s="300" t="str">
        <f t="shared" si="44"/>
        <v>-</v>
      </c>
      <c r="CG98" s="300">
        <v>0</v>
      </c>
      <c r="CH98" s="300">
        <f t="shared" si="45"/>
        <v>0</v>
      </c>
      <c r="CI98" s="301">
        <f t="shared" si="46"/>
        <v>0</v>
      </c>
      <c r="CJ98" s="301">
        <f t="shared" si="25"/>
        <v>0</v>
      </c>
      <c r="CK98" s="302" t="str" cm="1">
        <f t="array" ref="CK98">IF($CJ98&gt;0, INDEX($CS$28:$DH$35, $CJ98, $CI98+CK$23), "-")</f>
        <v>-</v>
      </c>
      <c r="CL98" s="302" t="str" cm="1">
        <f t="array" ref="CL98">IF($CJ98&gt;0, INDEX($CS$28:$DH$35, $CJ98, $CI98+CL$23), "-")</f>
        <v>-</v>
      </c>
      <c r="CM98" s="302" t="str" cm="1">
        <f t="array" ref="CM98">IF($CJ98&gt;0, INDEX($CS$28:$DH$35, $CJ98, $CI98+CM$23), "-")</f>
        <v>-</v>
      </c>
      <c r="CN98" s="302" t="str" cm="1">
        <f t="array" ref="CN98">IF($CJ98&gt;0, INDEX($CS$28:$DH$35, $CJ98, $CI98+CN$23), "-")</f>
        <v>-</v>
      </c>
      <c r="CO98" s="300" t="str">
        <f t="shared" si="47"/>
        <v>-</v>
      </c>
      <c r="CP98" s="271"/>
      <c r="CQ98" s="272"/>
      <c r="CR98" s="273"/>
      <c r="CS98" s="273"/>
      <c r="CT98" s="273"/>
      <c r="CU98" s="273"/>
      <c r="CV98" s="273"/>
      <c r="CW98" s="273"/>
      <c r="CX98" s="273"/>
      <c r="CY98" s="273"/>
      <c r="CZ98" s="273"/>
      <c r="DA98" s="273"/>
      <c r="DB98" s="273"/>
      <c r="DC98" s="273"/>
      <c r="DD98" s="273"/>
      <c r="DE98" s="273"/>
      <c r="DF98" s="273"/>
      <c r="DG98" s="273"/>
      <c r="DH98" s="273"/>
      <c r="DI98" s="273"/>
      <c r="DJ98" s="271"/>
      <c r="DK98" s="271"/>
    </row>
    <row r="99" spans="1:115" s="45" customFormat="1" ht="12.75" customHeight="1" x14ac:dyDescent="0.25">
      <c r="A99" s="13" cm="1">
        <f t="array" ref="A99">IFERROR(INDEX(Operation, IFERROR(MATCH($N99,#REF!, 0), IFERROR(MATCH($N99,#REF!, 0), MATCH($N99,#REF!, 0))), 4), 0)</f>
        <v>0</v>
      </c>
      <c r="B99" s="10">
        <v>76</v>
      </c>
      <c r="C99" s="238"/>
      <c r="D99" s="238"/>
      <c r="E99" s="79"/>
      <c r="F99" s="80" t="str">
        <f>IF(ISBLANK(E99), "", VLOOKUP(E99, Z!$A$2:$C$4127, 3, FALSE))</f>
        <v/>
      </c>
      <c r="G99" s="238"/>
      <c r="H99" s="81"/>
      <c r="I99" s="255" t="b">
        <v>0</v>
      </c>
      <c r="J99" s="256"/>
      <c r="K99" s="82"/>
      <c r="L99" s="82"/>
      <c r="M99" s="83"/>
      <c r="N99" s="79"/>
      <c r="O99" s="84"/>
      <c r="P99" s="84"/>
      <c r="Q99" s="257"/>
      <c r="R99" s="257"/>
      <c r="S99" s="257"/>
      <c r="T99" s="85">
        <f t="shared" si="48"/>
        <v>0</v>
      </c>
      <c r="U99" s="238"/>
      <c r="V99" s="238"/>
      <c r="W99" s="238"/>
      <c r="X99" s="257"/>
      <c r="Y99" s="258"/>
      <c r="Z99" s="79"/>
      <c r="AA99" s="257"/>
      <c r="AB99" s="257"/>
      <c r="AC99" s="257"/>
      <c r="AD99" s="257"/>
      <c r="AE99" s="257"/>
      <c r="AF99" s="85">
        <f t="shared" si="49"/>
        <v>0</v>
      </c>
      <c r="AG99" s="259"/>
      <c r="AH99" s="238"/>
      <c r="AI99" s="79"/>
      <c r="AJ99" s="80" t="str">
        <f>IF(ISBLANK(AI99), "", VLOOKUP(AI99, Z!$A$2:$C$4127, 3, FALSE))</f>
        <v/>
      </c>
      <c r="AK99" s="260"/>
      <c r="AL99" s="127">
        <f t="shared" si="50"/>
        <v>0</v>
      </c>
      <c r="AM99" s="271"/>
      <c r="AN99" s="292">
        <f t="shared" si="52"/>
        <v>0</v>
      </c>
      <c r="AO99" s="279">
        <f t="shared" si="51"/>
        <v>1</v>
      </c>
      <c r="AP99" s="279">
        <v>0.75</v>
      </c>
      <c r="AQ99" s="293" t="str">
        <f t="shared" si="53"/>
        <v>-</v>
      </c>
      <c r="AR99" s="293" t="str">
        <f t="shared" si="54"/>
        <v>-</v>
      </c>
      <c r="AS99" s="293" t="str" cm="1">
        <f t="array" ref="AS99">IFERROR(IFERROR((AT99*AU99)/(3600*1000)/AZ99, BY99) * SUMPRODUCT($BA99:$BE99^2.5, $BF99:$BJ99) / 1000, "-")</f>
        <v>-</v>
      </c>
      <c r="AT99" s="279" t="str">
        <f t="shared" si="55"/>
        <v>-</v>
      </c>
      <c r="AU99" s="279" t="str">
        <f t="shared" si="56"/>
        <v>-</v>
      </c>
      <c r="AV99" s="294" t="str">
        <f t="shared" si="16"/>
        <v>-</v>
      </c>
      <c r="AW99" s="294" t="str" cm="1">
        <f t="array" ref="AW99">IF(CH99&gt;0, INDEX($CV$58:$CV$60, CH99), "-")</f>
        <v>-</v>
      </c>
      <c r="AX99" s="294" t="str">
        <f t="shared" si="57"/>
        <v>-</v>
      </c>
      <c r="AY99" s="295" t="str">
        <f t="shared" si="58"/>
        <v>-</v>
      </c>
      <c r="AZ99" s="294">
        <f t="shared" si="59"/>
        <v>0</v>
      </c>
      <c r="BA99" s="296" t="str" cm="1">
        <f t="array" ref="BA99">IFERROR(INDEX($CV$63:$CZ$65, $CF99, BA$23), "-")</f>
        <v>-</v>
      </c>
      <c r="BB99" s="296" t="str" cm="1">
        <f t="array" ref="BB99">IFERROR(INDEX($CV$63:$CZ$65, $CF99, BB$23), "-")</f>
        <v>-</v>
      </c>
      <c r="BC99" s="296" t="str" cm="1">
        <f t="array" ref="BC99">IFERROR(INDEX($CV$63:$CZ$65, $CF99, BC$23), "-")</f>
        <v>-</v>
      </c>
      <c r="BD99" s="296" t="str" cm="1">
        <f t="array" ref="BD99">IFERROR(INDEX($CV$63:$CZ$65, $CF99, BD$23), "-")</f>
        <v>-</v>
      </c>
      <c r="BE99" s="296" t="str" cm="1">
        <f t="array" ref="BE99">IFERROR(INDEX($CV$63:$CZ$65, $CF99, BE$23), "-")</f>
        <v>-</v>
      </c>
      <c r="BF99" s="297" cm="1">
        <f t="array" ref="BF99">IF($CF99=3,
IFERROR(INDEX($CV$68:$CZ$79, $CE99, BF$23), "-"),
IF($CF99=2,
IF(BF$23=5, $Q99, IF(BF$23=4, $R99, 0)), IF(BF$23=5, $Q99, 0)
))</f>
        <v>0</v>
      </c>
      <c r="BG99" s="297" cm="1">
        <f t="array" ref="BG99">IF($CF99=3,
IFERROR(INDEX($CV$68:$CZ$79, $CE99, BG$23), "-"),
IF($CF99=2,
IF(BG$23=5, $Q99, IF(BG$23=4, $R99, 0)), IF(BG$23=5, $Q99, 0)
))</f>
        <v>0</v>
      </c>
      <c r="BH99" s="297" cm="1">
        <f t="array" ref="BH99">IF($CF99=3,
IFERROR(INDEX($CV$68:$CZ$79, $CE99, BH$23), "-"),
IF($CF99=2,
IF(BH$23=5, $Q99, IF(BH$23=4, $R99, 0)), IF(BH$23=5, $Q99, 0)
))</f>
        <v>0</v>
      </c>
      <c r="BI99" s="297" cm="1">
        <f t="array" ref="BI99">IF($CF99=3,
IFERROR(INDEX($CV$68:$CZ$79, $CE99, BI$23), "-"),
IF($CF99=2,
IF(BI$23=5, $Q99, IF(BI$23=4, $R99, 0)), IF(BI$23=5, $Q99, 0)
))</f>
        <v>0</v>
      </c>
      <c r="BJ99" s="297" cm="1">
        <f t="array" ref="BJ99">IF($CF99=3,
IFERROR(INDEX($CV$68:$CZ$79, $CE99, BJ$23), "-"),
IF($CF99=2,
IF(BJ$23=5, $Q99, IF(BJ$23=4, $R99, 0)), IF(BJ$23=5, $Q99, 0)
))</f>
        <v>0</v>
      </c>
      <c r="BK99" s="293" t="str" cm="1">
        <f t="array" ref="BK99">IFERROR(IF(OR($AN$20="EZ", ISNUMBER((BL99*BM99)/(3600*1000)/BN99)), (BL99*BM99)/(3600*1000)/BN99, BY99) * SUMPRODUCT($BO99:$BS99^2.5, $BT99:$BX99) / 1000, "-")</f>
        <v>-</v>
      </c>
      <c r="BL99" s="279" t="str">
        <f t="shared" si="60"/>
        <v>-</v>
      </c>
      <c r="BM99" s="279" t="str">
        <f t="shared" si="61"/>
        <v>-</v>
      </c>
      <c r="BN99" s="298">
        <f t="shared" si="62"/>
        <v>0</v>
      </c>
      <c r="BO99" s="296" t="str" cm="1">
        <f t="array" ref="BO99">IFERROR(INDEX($CV$63:$CZ$65, $CO99, BO$23), "-")</f>
        <v>-</v>
      </c>
      <c r="BP99" s="296" t="str" cm="1">
        <f t="array" ref="BP99">IFERROR(INDEX($CV$63:$CZ$65, $CO99, BP$23), "-")</f>
        <v>-</v>
      </c>
      <c r="BQ99" s="296" t="str" cm="1">
        <f t="array" ref="BQ99">IFERROR(INDEX($CV$63:$CZ$65, $CO99, BQ$23), "-")</f>
        <v>-</v>
      </c>
      <c r="BR99" s="296" t="str" cm="1">
        <f t="array" ref="BR99">IFERROR(INDEX($CV$63:$CZ$65, $CO99, BR$23), "-")</f>
        <v>-</v>
      </c>
      <c r="BS99" s="296" t="str" cm="1">
        <f t="array" ref="BS99">IFERROR(INDEX($CV$63:$CZ$65, $CO99, BS$23), "-")</f>
        <v>-</v>
      </c>
      <c r="BT99" s="297" cm="1">
        <f t="array" ref="BT99">IF($CO99=3,
IFERROR(INDEX($CV$68:$CZ$79, $CE99, BT$23), "-"),
IF($CO99=2,
IF(BT$23=5, $AC99, IF(BT$23=4, $AD99, 0)), IF(BT$23=5, $AC99, 0)
))</f>
        <v>0</v>
      </c>
      <c r="BU99" s="297" cm="1">
        <f t="array" ref="BU99">IF($CO99=3,
IFERROR(INDEX($CV$68:$CZ$79, $CE99, BU$23), "-"),
IF($CO99=2,
IF(BU$23=5, $AC99, IF(BU$23=4, $AD99, 0)), IF(BU$23=5, $AC99, 0)
))</f>
        <v>0</v>
      </c>
      <c r="BV99" s="297" cm="1">
        <f t="array" ref="BV99">IF($CO99=3,
IFERROR(INDEX($CV$68:$CZ$79, $CE99, BV$23), "-"),
IF($CO99=2,
IF(BV$23=5, $AC99, IF(BV$23=4, $AD99, 0)), IF(BV$23=5, $AC99, 0)
))</f>
        <v>0</v>
      </c>
      <c r="BW99" s="297" cm="1">
        <f t="array" ref="BW99">IF($CO99=3,
IFERROR(INDEX($CV$68:$CZ$79, $CE99, BW$23), "-"),
IF($CO99=2,
IF(BW$23=5, $AC99, IF(BW$23=4, $AD99, 0)), IF(BW$23=5, $AC99, 0)
))</f>
        <v>0</v>
      </c>
      <c r="BX99" s="297" cm="1">
        <f t="array" ref="BX99">IF($CO99=3,
IFERROR(INDEX($CV$68:$CZ$79, $CE99, BX$23), "-"),
IF($CO99=2,
IF(BX$23=5, $AC99, IF(BX$23=4, $AD99, 0)), IF(BX$23=5, $AC99, 0)
))</f>
        <v>0</v>
      </c>
      <c r="BY99" s="293" t="str">
        <f t="shared" si="63"/>
        <v>-</v>
      </c>
      <c r="BZ99" s="299">
        <f t="shared" si="22"/>
        <v>0</v>
      </c>
      <c r="CA99" s="294" t="str">
        <f t="shared" si="64"/>
        <v>-</v>
      </c>
      <c r="CB99" s="295" t="str">
        <f t="shared" si="23"/>
        <v>-</v>
      </c>
      <c r="CC99" s="295" t="str">
        <f t="shared" si="65"/>
        <v>-</v>
      </c>
      <c r="CD99" s="299">
        <f t="shared" si="24"/>
        <v>0</v>
      </c>
      <c r="CE99" s="300" t="str">
        <f t="shared" si="43"/>
        <v>-</v>
      </c>
      <c r="CF99" s="300" t="str">
        <f t="shared" si="44"/>
        <v>-</v>
      </c>
      <c r="CG99" s="300">
        <v>0</v>
      </c>
      <c r="CH99" s="300">
        <f t="shared" si="45"/>
        <v>0</v>
      </c>
      <c r="CI99" s="301">
        <f t="shared" si="46"/>
        <v>0</v>
      </c>
      <c r="CJ99" s="301">
        <f t="shared" si="25"/>
        <v>0</v>
      </c>
      <c r="CK99" s="302" t="str" cm="1">
        <f t="array" ref="CK99">IF($CJ99&gt;0, INDEX($CS$28:$DH$35, $CJ99, $CI99+CK$23), "-")</f>
        <v>-</v>
      </c>
      <c r="CL99" s="302" t="str" cm="1">
        <f t="array" ref="CL99">IF($CJ99&gt;0, INDEX($CS$28:$DH$35, $CJ99, $CI99+CL$23), "-")</f>
        <v>-</v>
      </c>
      <c r="CM99" s="302" t="str" cm="1">
        <f t="array" ref="CM99">IF($CJ99&gt;0, INDEX($CS$28:$DH$35, $CJ99, $CI99+CM$23), "-")</f>
        <v>-</v>
      </c>
      <c r="CN99" s="302" t="str" cm="1">
        <f t="array" ref="CN99">IF($CJ99&gt;0, INDEX($CS$28:$DH$35, $CJ99, $CI99+CN$23), "-")</f>
        <v>-</v>
      </c>
      <c r="CO99" s="300" t="str">
        <f t="shared" si="47"/>
        <v>-</v>
      </c>
      <c r="CP99" s="271"/>
      <c r="CQ99" s="272"/>
      <c r="CR99" s="273"/>
      <c r="CS99" s="273"/>
      <c r="CT99" s="273"/>
      <c r="CU99" s="273"/>
      <c r="CV99" s="273"/>
      <c r="CW99" s="273"/>
      <c r="CX99" s="273"/>
      <c r="CY99" s="273"/>
      <c r="CZ99" s="273"/>
      <c r="DA99" s="273"/>
      <c r="DB99" s="273"/>
      <c r="DC99" s="273"/>
      <c r="DD99" s="273"/>
      <c r="DE99" s="273"/>
      <c r="DF99" s="273"/>
      <c r="DG99" s="273"/>
      <c r="DH99" s="273"/>
      <c r="DI99" s="273"/>
      <c r="DJ99" s="271"/>
      <c r="DK99" s="271"/>
    </row>
    <row r="100" spans="1:115" s="45" customFormat="1" ht="12.75" customHeight="1" x14ac:dyDescent="0.25">
      <c r="A100" s="13" cm="1">
        <f t="array" ref="A100">IFERROR(INDEX(Operation, IFERROR(MATCH($N100,#REF!, 0), IFERROR(MATCH($N100,#REF!, 0), MATCH($N100,#REF!, 0))), 4), 0)</f>
        <v>0</v>
      </c>
      <c r="B100" s="10">
        <v>77</v>
      </c>
      <c r="C100" s="238"/>
      <c r="D100" s="238"/>
      <c r="E100" s="79"/>
      <c r="F100" s="80" t="str">
        <f>IF(ISBLANK(E100), "", VLOOKUP(E100, Z!$A$2:$C$4127, 3, FALSE))</f>
        <v/>
      </c>
      <c r="G100" s="238"/>
      <c r="H100" s="81"/>
      <c r="I100" s="255" t="b">
        <v>0</v>
      </c>
      <c r="J100" s="256"/>
      <c r="K100" s="82"/>
      <c r="L100" s="82"/>
      <c r="M100" s="83"/>
      <c r="N100" s="79"/>
      <c r="O100" s="84"/>
      <c r="P100" s="84"/>
      <c r="Q100" s="257"/>
      <c r="R100" s="257"/>
      <c r="S100" s="257"/>
      <c r="T100" s="85">
        <f t="shared" si="48"/>
        <v>0</v>
      </c>
      <c r="U100" s="238"/>
      <c r="V100" s="238"/>
      <c r="W100" s="238"/>
      <c r="X100" s="257"/>
      <c r="Y100" s="258"/>
      <c r="Z100" s="79"/>
      <c r="AA100" s="257"/>
      <c r="AB100" s="257"/>
      <c r="AC100" s="257"/>
      <c r="AD100" s="257"/>
      <c r="AE100" s="257"/>
      <c r="AF100" s="85">
        <f t="shared" si="49"/>
        <v>0</v>
      </c>
      <c r="AG100" s="259"/>
      <c r="AH100" s="238"/>
      <c r="AI100" s="79"/>
      <c r="AJ100" s="80" t="str">
        <f>IF(ISBLANK(AI100), "", VLOOKUP(AI100, Z!$A$2:$C$4127, 3, FALSE))</f>
        <v/>
      </c>
      <c r="AK100" s="260"/>
      <c r="AL100" s="127">
        <f t="shared" si="50"/>
        <v>0</v>
      </c>
      <c r="AM100" s="271"/>
      <c r="AN100" s="292">
        <f t="shared" si="52"/>
        <v>0</v>
      </c>
      <c r="AO100" s="279">
        <f t="shared" si="51"/>
        <v>1</v>
      </c>
      <c r="AP100" s="279">
        <v>0.75</v>
      </c>
      <c r="AQ100" s="293" t="str">
        <f t="shared" si="53"/>
        <v>-</v>
      </c>
      <c r="AR100" s="293" t="str">
        <f t="shared" si="54"/>
        <v>-</v>
      </c>
      <c r="AS100" s="293" t="str" cm="1">
        <f t="array" ref="AS100">IFERROR(IFERROR((AT100*AU100)/(3600*1000)/AZ100, BY100) * SUMPRODUCT($BA100:$BE100^2.5, $BF100:$BJ100) / 1000, "-")</f>
        <v>-</v>
      </c>
      <c r="AT100" s="279" t="str">
        <f t="shared" si="55"/>
        <v>-</v>
      </c>
      <c r="AU100" s="279" t="str">
        <f t="shared" si="56"/>
        <v>-</v>
      </c>
      <c r="AV100" s="294" t="str">
        <f t="shared" si="16"/>
        <v>-</v>
      </c>
      <c r="AW100" s="294" t="str" cm="1">
        <f t="array" ref="AW100">IF(CH100&gt;0, INDEX($CV$58:$CV$60, CH100), "-")</f>
        <v>-</v>
      </c>
      <c r="AX100" s="294" t="str">
        <f t="shared" si="57"/>
        <v>-</v>
      </c>
      <c r="AY100" s="295" t="str">
        <f t="shared" si="58"/>
        <v>-</v>
      </c>
      <c r="AZ100" s="294">
        <f t="shared" si="59"/>
        <v>0</v>
      </c>
      <c r="BA100" s="296" t="str" cm="1">
        <f t="array" ref="BA100">IFERROR(INDEX($CV$63:$CZ$65, $CF100, BA$23), "-")</f>
        <v>-</v>
      </c>
      <c r="BB100" s="296" t="str" cm="1">
        <f t="array" ref="BB100">IFERROR(INDEX($CV$63:$CZ$65, $CF100, BB$23), "-")</f>
        <v>-</v>
      </c>
      <c r="BC100" s="296" t="str" cm="1">
        <f t="array" ref="BC100">IFERROR(INDEX($CV$63:$CZ$65, $CF100, BC$23), "-")</f>
        <v>-</v>
      </c>
      <c r="BD100" s="296" t="str" cm="1">
        <f t="array" ref="BD100">IFERROR(INDEX($CV$63:$CZ$65, $CF100, BD$23), "-")</f>
        <v>-</v>
      </c>
      <c r="BE100" s="296" t="str" cm="1">
        <f t="array" ref="BE100">IFERROR(INDEX($CV$63:$CZ$65, $CF100, BE$23), "-")</f>
        <v>-</v>
      </c>
      <c r="BF100" s="297" cm="1">
        <f t="array" ref="BF100">IF($CF100=3,
IFERROR(INDEX($CV$68:$CZ$79, $CE100, BF$23), "-"),
IF($CF100=2,
IF(BF$23=5, $Q100, IF(BF$23=4, $R100, 0)), IF(BF$23=5, $Q100, 0)
))</f>
        <v>0</v>
      </c>
      <c r="BG100" s="297" cm="1">
        <f t="array" ref="BG100">IF($CF100=3,
IFERROR(INDEX($CV$68:$CZ$79, $CE100, BG$23), "-"),
IF($CF100=2,
IF(BG$23=5, $Q100, IF(BG$23=4, $R100, 0)), IF(BG$23=5, $Q100, 0)
))</f>
        <v>0</v>
      </c>
      <c r="BH100" s="297" cm="1">
        <f t="array" ref="BH100">IF($CF100=3,
IFERROR(INDEX($CV$68:$CZ$79, $CE100, BH$23), "-"),
IF($CF100=2,
IF(BH$23=5, $Q100, IF(BH$23=4, $R100, 0)), IF(BH$23=5, $Q100, 0)
))</f>
        <v>0</v>
      </c>
      <c r="BI100" s="297" cm="1">
        <f t="array" ref="BI100">IF($CF100=3,
IFERROR(INDEX($CV$68:$CZ$79, $CE100, BI$23), "-"),
IF($CF100=2,
IF(BI$23=5, $Q100, IF(BI$23=4, $R100, 0)), IF(BI$23=5, $Q100, 0)
))</f>
        <v>0</v>
      </c>
      <c r="BJ100" s="297" cm="1">
        <f t="array" ref="BJ100">IF($CF100=3,
IFERROR(INDEX($CV$68:$CZ$79, $CE100, BJ$23), "-"),
IF($CF100=2,
IF(BJ$23=5, $Q100, IF(BJ$23=4, $R100, 0)), IF(BJ$23=5, $Q100, 0)
))</f>
        <v>0</v>
      </c>
      <c r="BK100" s="293" t="str" cm="1">
        <f t="array" ref="BK100">IFERROR(IF(OR($AN$20="EZ", ISNUMBER((BL100*BM100)/(3600*1000)/BN100)), (BL100*BM100)/(3600*1000)/BN100, BY100) * SUMPRODUCT($BO100:$BS100^2.5, $BT100:$BX100) / 1000, "-")</f>
        <v>-</v>
      </c>
      <c r="BL100" s="279" t="str">
        <f t="shared" si="60"/>
        <v>-</v>
      </c>
      <c r="BM100" s="279" t="str">
        <f t="shared" si="61"/>
        <v>-</v>
      </c>
      <c r="BN100" s="298">
        <f t="shared" si="62"/>
        <v>0</v>
      </c>
      <c r="BO100" s="296" t="str" cm="1">
        <f t="array" ref="BO100">IFERROR(INDEX($CV$63:$CZ$65, $CO100, BO$23), "-")</f>
        <v>-</v>
      </c>
      <c r="BP100" s="296" t="str" cm="1">
        <f t="array" ref="BP100">IFERROR(INDEX($CV$63:$CZ$65, $CO100, BP$23), "-")</f>
        <v>-</v>
      </c>
      <c r="BQ100" s="296" t="str" cm="1">
        <f t="array" ref="BQ100">IFERROR(INDEX($CV$63:$CZ$65, $CO100, BQ$23), "-")</f>
        <v>-</v>
      </c>
      <c r="BR100" s="296" t="str" cm="1">
        <f t="array" ref="BR100">IFERROR(INDEX($CV$63:$CZ$65, $CO100, BR$23), "-")</f>
        <v>-</v>
      </c>
      <c r="BS100" s="296" t="str" cm="1">
        <f t="array" ref="BS100">IFERROR(INDEX($CV$63:$CZ$65, $CO100, BS$23), "-")</f>
        <v>-</v>
      </c>
      <c r="BT100" s="297" cm="1">
        <f t="array" ref="BT100">IF($CO100=3,
IFERROR(INDEX($CV$68:$CZ$79, $CE100, BT$23), "-"),
IF($CO100=2,
IF(BT$23=5, $AC100, IF(BT$23=4, $AD100, 0)), IF(BT$23=5, $AC100, 0)
))</f>
        <v>0</v>
      </c>
      <c r="BU100" s="297" cm="1">
        <f t="array" ref="BU100">IF($CO100=3,
IFERROR(INDEX($CV$68:$CZ$79, $CE100, BU$23), "-"),
IF($CO100=2,
IF(BU$23=5, $AC100, IF(BU$23=4, $AD100, 0)), IF(BU$23=5, $AC100, 0)
))</f>
        <v>0</v>
      </c>
      <c r="BV100" s="297" cm="1">
        <f t="array" ref="BV100">IF($CO100=3,
IFERROR(INDEX($CV$68:$CZ$79, $CE100, BV$23), "-"),
IF($CO100=2,
IF(BV$23=5, $AC100, IF(BV$23=4, $AD100, 0)), IF(BV$23=5, $AC100, 0)
))</f>
        <v>0</v>
      </c>
      <c r="BW100" s="297" cm="1">
        <f t="array" ref="BW100">IF($CO100=3,
IFERROR(INDEX($CV$68:$CZ$79, $CE100, BW$23), "-"),
IF($CO100=2,
IF(BW$23=5, $AC100, IF(BW$23=4, $AD100, 0)), IF(BW$23=5, $AC100, 0)
))</f>
        <v>0</v>
      </c>
      <c r="BX100" s="297" cm="1">
        <f t="array" ref="BX100">IF($CO100=3,
IFERROR(INDEX($CV$68:$CZ$79, $CE100, BX$23), "-"),
IF($CO100=2,
IF(BX$23=5, $AC100, IF(BX$23=4, $AD100, 0)), IF(BX$23=5, $AC100, 0)
))</f>
        <v>0</v>
      </c>
      <c r="BY100" s="293" t="str">
        <f t="shared" si="63"/>
        <v>-</v>
      </c>
      <c r="BZ100" s="299">
        <f t="shared" si="22"/>
        <v>0</v>
      </c>
      <c r="CA100" s="294" t="str">
        <f t="shared" si="64"/>
        <v>-</v>
      </c>
      <c r="CB100" s="295" t="str">
        <f t="shared" si="23"/>
        <v>-</v>
      </c>
      <c r="CC100" s="295" t="str">
        <f t="shared" si="65"/>
        <v>-</v>
      </c>
      <c r="CD100" s="299">
        <f t="shared" si="24"/>
        <v>0</v>
      </c>
      <c r="CE100" s="300" t="str">
        <f t="shared" si="43"/>
        <v>-</v>
      </c>
      <c r="CF100" s="300" t="str">
        <f t="shared" si="44"/>
        <v>-</v>
      </c>
      <c r="CG100" s="300">
        <v>0</v>
      </c>
      <c r="CH100" s="300">
        <f t="shared" si="45"/>
        <v>0</v>
      </c>
      <c r="CI100" s="301">
        <f t="shared" si="46"/>
        <v>0</v>
      </c>
      <c r="CJ100" s="301">
        <f t="shared" si="25"/>
        <v>0</v>
      </c>
      <c r="CK100" s="302" t="str" cm="1">
        <f t="array" ref="CK100">IF($CJ100&gt;0, INDEX($CS$28:$DH$35, $CJ100, $CI100+CK$23), "-")</f>
        <v>-</v>
      </c>
      <c r="CL100" s="302" t="str" cm="1">
        <f t="array" ref="CL100">IF($CJ100&gt;0, INDEX($CS$28:$DH$35, $CJ100, $CI100+CL$23), "-")</f>
        <v>-</v>
      </c>
      <c r="CM100" s="302" t="str" cm="1">
        <f t="array" ref="CM100">IF($CJ100&gt;0, INDEX($CS$28:$DH$35, $CJ100, $CI100+CM$23), "-")</f>
        <v>-</v>
      </c>
      <c r="CN100" s="302" t="str" cm="1">
        <f t="array" ref="CN100">IF($CJ100&gt;0, INDEX($CS$28:$DH$35, $CJ100, $CI100+CN$23), "-")</f>
        <v>-</v>
      </c>
      <c r="CO100" s="300" t="str">
        <f t="shared" si="47"/>
        <v>-</v>
      </c>
      <c r="CP100" s="271"/>
      <c r="CQ100" s="272"/>
      <c r="CR100" s="273"/>
      <c r="CS100" s="273"/>
      <c r="CT100" s="273"/>
      <c r="CU100" s="273"/>
      <c r="CV100" s="273"/>
      <c r="CW100" s="273"/>
      <c r="CX100" s="273"/>
      <c r="CY100" s="273"/>
      <c r="CZ100" s="273"/>
      <c r="DA100" s="273"/>
      <c r="DB100" s="273"/>
      <c r="DC100" s="273"/>
      <c r="DD100" s="273"/>
      <c r="DE100" s="273"/>
      <c r="DF100" s="273"/>
      <c r="DG100" s="273"/>
      <c r="DH100" s="273"/>
      <c r="DI100" s="273"/>
      <c r="DJ100" s="271"/>
      <c r="DK100" s="271"/>
    </row>
    <row r="101" spans="1:115" s="45" customFormat="1" ht="12.75" customHeight="1" x14ac:dyDescent="0.25">
      <c r="A101" s="13" cm="1">
        <f t="array" ref="A101">IFERROR(INDEX(Operation, IFERROR(MATCH($N101,#REF!, 0), IFERROR(MATCH($N101,#REF!, 0), MATCH($N101,#REF!, 0))), 4), 0)</f>
        <v>0</v>
      </c>
      <c r="B101" s="10">
        <v>78</v>
      </c>
      <c r="C101" s="238"/>
      <c r="D101" s="238"/>
      <c r="E101" s="79"/>
      <c r="F101" s="80" t="str">
        <f>IF(ISBLANK(E101), "", VLOOKUP(E101, Z!$A$2:$C$4127, 3, FALSE))</f>
        <v/>
      </c>
      <c r="G101" s="238"/>
      <c r="H101" s="81"/>
      <c r="I101" s="255" t="b">
        <v>0</v>
      </c>
      <c r="J101" s="256"/>
      <c r="K101" s="82"/>
      <c r="L101" s="82"/>
      <c r="M101" s="83"/>
      <c r="N101" s="79"/>
      <c r="O101" s="84"/>
      <c r="P101" s="84"/>
      <c r="Q101" s="257"/>
      <c r="R101" s="257"/>
      <c r="S101" s="257"/>
      <c r="T101" s="85">
        <f t="shared" si="48"/>
        <v>0</v>
      </c>
      <c r="U101" s="238"/>
      <c r="V101" s="238"/>
      <c r="W101" s="238"/>
      <c r="X101" s="257"/>
      <c r="Y101" s="258"/>
      <c r="Z101" s="79"/>
      <c r="AA101" s="257"/>
      <c r="AB101" s="257"/>
      <c r="AC101" s="257"/>
      <c r="AD101" s="257"/>
      <c r="AE101" s="257"/>
      <c r="AF101" s="85">
        <f t="shared" si="49"/>
        <v>0</v>
      </c>
      <c r="AG101" s="259"/>
      <c r="AH101" s="238"/>
      <c r="AI101" s="79"/>
      <c r="AJ101" s="80" t="str">
        <f>IF(ISBLANK(AI101), "", VLOOKUP(AI101, Z!$A$2:$C$4127, 3, FALSE))</f>
        <v/>
      </c>
      <c r="AK101" s="260"/>
      <c r="AL101" s="127">
        <f t="shared" si="50"/>
        <v>0</v>
      </c>
      <c r="AM101" s="271"/>
      <c r="AN101" s="292">
        <f t="shared" si="52"/>
        <v>0</v>
      </c>
      <c r="AO101" s="279">
        <f t="shared" si="51"/>
        <v>1</v>
      </c>
      <c r="AP101" s="279">
        <v>0.75</v>
      </c>
      <c r="AQ101" s="293" t="str">
        <f t="shared" si="53"/>
        <v>-</v>
      </c>
      <c r="AR101" s="293" t="str">
        <f t="shared" si="54"/>
        <v>-</v>
      </c>
      <c r="AS101" s="293" t="str" cm="1">
        <f t="array" ref="AS101">IFERROR(IFERROR((AT101*AU101)/(3600*1000)/AZ101, BY101) * SUMPRODUCT($BA101:$BE101^2.5, $BF101:$BJ101) / 1000, "-")</f>
        <v>-</v>
      </c>
      <c r="AT101" s="279" t="str">
        <f t="shared" si="55"/>
        <v>-</v>
      </c>
      <c r="AU101" s="279" t="str">
        <f t="shared" si="56"/>
        <v>-</v>
      </c>
      <c r="AV101" s="294" t="str">
        <f t="shared" si="16"/>
        <v>-</v>
      </c>
      <c r="AW101" s="294" t="str" cm="1">
        <f t="array" ref="AW101">IF(CH101&gt;0, INDEX($CV$58:$CV$60, CH101), "-")</f>
        <v>-</v>
      </c>
      <c r="AX101" s="294" t="str">
        <f t="shared" si="57"/>
        <v>-</v>
      </c>
      <c r="AY101" s="295" t="str">
        <f t="shared" si="58"/>
        <v>-</v>
      </c>
      <c r="AZ101" s="294">
        <f t="shared" si="59"/>
        <v>0</v>
      </c>
      <c r="BA101" s="296" t="str" cm="1">
        <f t="array" ref="BA101">IFERROR(INDEX($CV$63:$CZ$65, $CF101, BA$23), "-")</f>
        <v>-</v>
      </c>
      <c r="BB101" s="296" t="str" cm="1">
        <f t="array" ref="BB101">IFERROR(INDEX($CV$63:$CZ$65, $CF101, BB$23), "-")</f>
        <v>-</v>
      </c>
      <c r="BC101" s="296" t="str" cm="1">
        <f t="array" ref="BC101">IFERROR(INDEX($CV$63:$CZ$65, $CF101, BC$23), "-")</f>
        <v>-</v>
      </c>
      <c r="BD101" s="296" t="str" cm="1">
        <f t="array" ref="BD101">IFERROR(INDEX($CV$63:$CZ$65, $CF101, BD$23), "-")</f>
        <v>-</v>
      </c>
      <c r="BE101" s="296" t="str" cm="1">
        <f t="array" ref="BE101">IFERROR(INDEX($CV$63:$CZ$65, $CF101, BE$23), "-")</f>
        <v>-</v>
      </c>
      <c r="BF101" s="297" cm="1">
        <f t="array" ref="BF101">IF($CF101=3,
IFERROR(INDEX($CV$68:$CZ$79, $CE101, BF$23), "-"),
IF($CF101=2,
IF(BF$23=5, $Q101, IF(BF$23=4, $R101, 0)), IF(BF$23=5, $Q101, 0)
))</f>
        <v>0</v>
      </c>
      <c r="BG101" s="297" cm="1">
        <f t="array" ref="BG101">IF($CF101=3,
IFERROR(INDEX($CV$68:$CZ$79, $CE101, BG$23), "-"),
IF($CF101=2,
IF(BG$23=5, $Q101, IF(BG$23=4, $R101, 0)), IF(BG$23=5, $Q101, 0)
))</f>
        <v>0</v>
      </c>
      <c r="BH101" s="297" cm="1">
        <f t="array" ref="BH101">IF($CF101=3,
IFERROR(INDEX($CV$68:$CZ$79, $CE101, BH$23), "-"),
IF($CF101=2,
IF(BH$23=5, $Q101, IF(BH$23=4, $R101, 0)), IF(BH$23=5, $Q101, 0)
))</f>
        <v>0</v>
      </c>
      <c r="BI101" s="297" cm="1">
        <f t="array" ref="BI101">IF($CF101=3,
IFERROR(INDEX($CV$68:$CZ$79, $CE101, BI$23), "-"),
IF($CF101=2,
IF(BI$23=5, $Q101, IF(BI$23=4, $R101, 0)), IF(BI$23=5, $Q101, 0)
))</f>
        <v>0</v>
      </c>
      <c r="BJ101" s="297" cm="1">
        <f t="array" ref="BJ101">IF($CF101=3,
IFERROR(INDEX($CV$68:$CZ$79, $CE101, BJ$23), "-"),
IF($CF101=2,
IF(BJ$23=5, $Q101, IF(BJ$23=4, $R101, 0)), IF(BJ$23=5, $Q101, 0)
))</f>
        <v>0</v>
      </c>
      <c r="BK101" s="293" t="str" cm="1">
        <f t="array" ref="BK101">IFERROR(IF(OR($AN$20="EZ", ISNUMBER((BL101*BM101)/(3600*1000)/BN101)), (BL101*BM101)/(3600*1000)/BN101, BY101) * SUMPRODUCT($BO101:$BS101^2.5, $BT101:$BX101) / 1000, "-")</f>
        <v>-</v>
      </c>
      <c r="BL101" s="279" t="str">
        <f t="shared" si="60"/>
        <v>-</v>
      </c>
      <c r="BM101" s="279" t="str">
        <f t="shared" si="61"/>
        <v>-</v>
      </c>
      <c r="BN101" s="298">
        <f t="shared" si="62"/>
        <v>0</v>
      </c>
      <c r="BO101" s="296" t="str" cm="1">
        <f t="array" ref="BO101">IFERROR(INDEX($CV$63:$CZ$65, $CO101, BO$23), "-")</f>
        <v>-</v>
      </c>
      <c r="BP101" s="296" t="str" cm="1">
        <f t="array" ref="BP101">IFERROR(INDEX($CV$63:$CZ$65, $CO101, BP$23), "-")</f>
        <v>-</v>
      </c>
      <c r="BQ101" s="296" t="str" cm="1">
        <f t="array" ref="BQ101">IFERROR(INDEX($CV$63:$CZ$65, $CO101, BQ$23), "-")</f>
        <v>-</v>
      </c>
      <c r="BR101" s="296" t="str" cm="1">
        <f t="array" ref="BR101">IFERROR(INDEX($CV$63:$CZ$65, $CO101, BR$23), "-")</f>
        <v>-</v>
      </c>
      <c r="BS101" s="296" t="str" cm="1">
        <f t="array" ref="BS101">IFERROR(INDEX($CV$63:$CZ$65, $CO101, BS$23), "-")</f>
        <v>-</v>
      </c>
      <c r="BT101" s="297" cm="1">
        <f t="array" ref="BT101">IF($CO101=3,
IFERROR(INDEX($CV$68:$CZ$79, $CE101, BT$23), "-"),
IF($CO101=2,
IF(BT$23=5, $AC101, IF(BT$23=4, $AD101, 0)), IF(BT$23=5, $AC101, 0)
))</f>
        <v>0</v>
      </c>
      <c r="BU101" s="297" cm="1">
        <f t="array" ref="BU101">IF($CO101=3,
IFERROR(INDEX($CV$68:$CZ$79, $CE101, BU$23), "-"),
IF($CO101=2,
IF(BU$23=5, $AC101, IF(BU$23=4, $AD101, 0)), IF(BU$23=5, $AC101, 0)
))</f>
        <v>0</v>
      </c>
      <c r="BV101" s="297" cm="1">
        <f t="array" ref="BV101">IF($CO101=3,
IFERROR(INDEX($CV$68:$CZ$79, $CE101, BV$23), "-"),
IF($CO101=2,
IF(BV$23=5, $AC101, IF(BV$23=4, $AD101, 0)), IF(BV$23=5, $AC101, 0)
))</f>
        <v>0</v>
      </c>
      <c r="BW101" s="297" cm="1">
        <f t="array" ref="BW101">IF($CO101=3,
IFERROR(INDEX($CV$68:$CZ$79, $CE101, BW$23), "-"),
IF($CO101=2,
IF(BW$23=5, $AC101, IF(BW$23=4, $AD101, 0)), IF(BW$23=5, $AC101, 0)
))</f>
        <v>0</v>
      </c>
      <c r="BX101" s="297" cm="1">
        <f t="array" ref="BX101">IF($CO101=3,
IFERROR(INDEX($CV$68:$CZ$79, $CE101, BX$23), "-"),
IF($CO101=2,
IF(BX$23=5, $AC101, IF(BX$23=4, $AD101, 0)), IF(BX$23=5, $AC101, 0)
))</f>
        <v>0</v>
      </c>
      <c r="BY101" s="293" t="str">
        <f t="shared" si="63"/>
        <v>-</v>
      </c>
      <c r="BZ101" s="299">
        <f t="shared" si="22"/>
        <v>0</v>
      </c>
      <c r="CA101" s="294" t="str">
        <f t="shared" si="64"/>
        <v>-</v>
      </c>
      <c r="CB101" s="295" t="str">
        <f t="shared" si="23"/>
        <v>-</v>
      </c>
      <c r="CC101" s="295" t="str">
        <f t="shared" si="65"/>
        <v>-</v>
      </c>
      <c r="CD101" s="299">
        <f t="shared" si="24"/>
        <v>0</v>
      </c>
      <c r="CE101" s="300" t="str">
        <f t="shared" si="43"/>
        <v>-</v>
      </c>
      <c r="CF101" s="300" t="str">
        <f t="shared" si="44"/>
        <v>-</v>
      </c>
      <c r="CG101" s="300">
        <v>0</v>
      </c>
      <c r="CH101" s="300">
        <f t="shared" si="45"/>
        <v>0</v>
      </c>
      <c r="CI101" s="301">
        <f t="shared" si="46"/>
        <v>0</v>
      </c>
      <c r="CJ101" s="301">
        <f t="shared" si="25"/>
        <v>0</v>
      </c>
      <c r="CK101" s="302" t="str" cm="1">
        <f t="array" ref="CK101">IF($CJ101&gt;0, INDEX($CS$28:$DH$35, $CJ101, $CI101+CK$23), "-")</f>
        <v>-</v>
      </c>
      <c r="CL101" s="302" t="str" cm="1">
        <f t="array" ref="CL101">IF($CJ101&gt;0, INDEX($CS$28:$DH$35, $CJ101, $CI101+CL$23), "-")</f>
        <v>-</v>
      </c>
      <c r="CM101" s="302" t="str" cm="1">
        <f t="array" ref="CM101">IF($CJ101&gt;0, INDEX($CS$28:$DH$35, $CJ101, $CI101+CM$23), "-")</f>
        <v>-</v>
      </c>
      <c r="CN101" s="302" t="str" cm="1">
        <f t="array" ref="CN101">IF($CJ101&gt;0, INDEX($CS$28:$DH$35, $CJ101, $CI101+CN$23), "-")</f>
        <v>-</v>
      </c>
      <c r="CO101" s="300" t="str">
        <f t="shared" si="47"/>
        <v>-</v>
      </c>
      <c r="CP101" s="271"/>
      <c r="CQ101" s="272"/>
      <c r="CR101" s="273"/>
      <c r="CS101" s="273"/>
      <c r="CT101" s="273"/>
      <c r="CU101" s="273"/>
      <c r="CV101" s="273"/>
      <c r="CW101" s="273"/>
      <c r="CX101" s="273"/>
      <c r="CY101" s="273"/>
      <c r="CZ101" s="273"/>
      <c r="DA101" s="273"/>
      <c r="DB101" s="273"/>
      <c r="DC101" s="273"/>
      <c r="DD101" s="273"/>
      <c r="DE101" s="273"/>
      <c r="DF101" s="273"/>
      <c r="DG101" s="273"/>
      <c r="DH101" s="273"/>
      <c r="DI101" s="273"/>
      <c r="DJ101" s="271"/>
      <c r="DK101" s="271"/>
    </row>
    <row r="102" spans="1:115" s="45" customFormat="1" ht="12.75" customHeight="1" x14ac:dyDescent="0.25">
      <c r="A102" s="13" cm="1">
        <f t="array" ref="A102">IFERROR(INDEX(Operation, IFERROR(MATCH($N102,#REF!, 0), IFERROR(MATCH($N102,#REF!, 0), MATCH($N102,#REF!, 0))), 4), 0)</f>
        <v>0</v>
      </c>
      <c r="B102" s="10">
        <v>79</v>
      </c>
      <c r="C102" s="238"/>
      <c r="D102" s="238"/>
      <c r="E102" s="79"/>
      <c r="F102" s="80" t="str">
        <f>IF(ISBLANK(E102), "", VLOOKUP(E102, Z!$A$2:$C$4127, 3, FALSE))</f>
        <v/>
      </c>
      <c r="G102" s="238"/>
      <c r="H102" s="81"/>
      <c r="I102" s="255" t="b">
        <v>0</v>
      </c>
      <c r="J102" s="256"/>
      <c r="K102" s="82"/>
      <c r="L102" s="82"/>
      <c r="M102" s="83"/>
      <c r="N102" s="79"/>
      <c r="O102" s="84"/>
      <c r="P102" s="84"/>
      <c r="Q102" s="257"/>
      <c r="R102" s="257"/>
      <c r="S102" s="257"/>
      <c r="T102" s="85">
        <f t="shared" si="48"/>
        <v>0</v>
      </c>
      <c r="U102" s="238"/>
      <c r="V102" s="238"/>
      <c r="W102" s="238"/>
      <c r="X102" s="257"/>
      <c r="Y102" s="258"/>
      <c r="Z102" s="79"/>
      <c r="AA102" s="257"/>
      <c r="AB102" s="257"/>
      <c r="AC102" s="257"/>
      <c r="AD102" s="257"/>
      <c r="AE102" s="257"/>
      <c r="AF102" s="85">
        <f t="shared" si="49"/>
        <v>0</v>
      </c>
      <c r="AG102" s="259"/>
      <c r="AH102" s="238"/>
      <c r="AI102" s="79"/>
      <c r="AJ102" s="80" t="str">
        <f>IF(ISBLANK(AI102), "", VLOOKUP(AI102, Z!$A$2:$C$4127, 3, FALSE))</f>
        <v/>
      </c>
      <c r="AK102" s="260"/>
      <c r="AL102" s="127">
        <f t="shared" si="50"/>
        <v>0</v>
      </c>
      <c r="AM102" s="271"/>
      <c r="AN102" s="292">
        <f t="shared" si="52"/>
        <v>0</v>
      </c>
      <c r="AO102" s="279">
        <f t="shared" si="51"/>
        <v>1</v>
      </c>
      <c r="AP102" s="279">
        <v>0.75</v>
      </c>
      <c r="AQ102" s="293" t="str">
        <f t="shared" si="53"/>
        <v>-</v>
      </c>
      <c r="AR102" s="293" t="str">
        <f t="shared" si="54"/>
        <v>-</v>
      </c>
      <c r="AS102" s="293" t="str" cm="1">
        <f t="array" ref="AS102">IFERROR(IFERROR((AT102*AU102)/(3600*1000)/AZ102, BY102) * SUMPRODUCT($BA102:$BE102^2.5, $BF102:$BJ102) / 1000, "-")</f>
        <v>-</v>
      </c>
      <c r="AT102" s="279" t="str">
        <f t="shared" si="55"/>
        <v>-</v>
      </c>
      <c r="AU102" s="279" t="str">
        <f t="shared" si="56"/>
        <v>-</v>
      </c>
      <c r="AV102" s="294" t="str">
        <f t="shared" si="16"/>
        <v>-</v>
      </c>
      <c r="AW102" s="294" t="str" cm="1">
        <f t="array" ref="AW102">IF(CH102&gt;0, INDEX($CV$58:$CV$60, CH102), "-")</f>
        <v>-</v>
      </c>
      <c r="AX102" s="294" t="str">
        <f t="shared" si="57"/>
        <v>-</v>
      </c>
      <c r="AY102" s="295" t="str">
        <f t="shared" si="58"/>
        <v>-</v>
      </c>
      <c r="AZ102" s="294">
        <f t="shared" si="59"/>
        <v>0</v>
      </c>
      <c r="BA102" s="296" t="str" cm="1">
        <f t="array" ref="BA102">IFERROR(INDEX($CV$63:$CZ$65, $CF102, BA$23), "-")</f>
        <v>-</v>
      </c>
      <c r="BB102" s="296" t="str" cm="1">
        <f t="array" ref="BB102">IFERROR(INDEX($CV$63:$CZ$65, $CF102, BB$23), "-")</f>
        <v>-</v>
      </c>
      <c r="BC102" s="296" t="str" cm="1">
        <f t="array" ref="BC102">IFERROR(INDEX($CV$63:$CZ$65, $CF102, BC$23), "-")</f>
        <v>-</v>
      </c>
      <c r="BD102" s="296" t="str" cm="1">
        <f t="array" ref="BD102">IFERROR(INDEX($CV$63:$CZ$65, $CF102, BD$23), "-")</f>
        <v>-</v>
      </c>
      <c r="BE102" s="296" t="str" cm="1">
        <f t="array" ref="BE102">IFERROR(INDEX($CV$63:$CZ$65, $CF102, BE$23), "-")</f>
        <v>-</v>
      </c>
      <c r="BF102" s="297" cm="1">
        <f t="array" ref="BF102">IF($CF102=3,
IFERROR(INDEX($CV$68:$CZ$79, $CE102, BF$23), "-"),
IF($CF102=2,
IF(BF$23=5, $Q102, IF(BF$23=4, $R102, 0)), IF(BF$23=5, $Q102, 0)
))</f>
        <v>0</v>
      </c>
      <c r="BG102" s="297" cm="1">
        <f t="array" ref="BG102">IF($CF102=3,
IFERROR(INDEX($CV$68:$CZ$79, $CE102, BG$23), "-"),
IF($CF102=2,
IF(BG$23=5, $Q102, IF(BG$23=4, $R102, 0)), IF(BG$23=5, $Q102, 0)
))</f>
        <v>0</v>
      </c>
      <c r="BH102" s="297" cm="1">
        <f t="array" ref="BH102">IF($CF102=3,
IFERROR(INDEX($CV$68:$CZ$79, $CE102, BH$23), "-"),
IF($CF102=2,
IF(BH$23=5, $Q102, IF(BH$23=4, $R102, 0)), IF(BH$23=5, $Q102, 0)
))</f>
        <v>0</v>
      </c>
      <c r="BI102" s="297" cm="1">
        <f t="array" ref="BI102">IF($CF102=3,
IFERROR(INDEX($CV$68:$CZ$79, $CE102, BI$23), "-"),
IF($CF102=2,
IF(BI$23=5, $Q102, IF(BI$23=4, $R102, 0)), IF(BI$23=5, $Q102, 0)
))</f>
        <v>0</v>
      </c>
      <c r="BJ102" s="297" cm="1">
        <f t="array" ref="BJ102">IF($CF102=3,
IFERROR(INDEX($CV$68:$CZ$79, $CE102, BJ$23), "-"),
IF($CF102=2,
IF(BJ$23=5, $Q102, IF(BJ$23=4, $R102, 0)), IF(BJ$23=5, $Q102, 0)
))</f>
        <v>0</v>
      </c>
      <c r="BK102" s="293" t="str" cm="1">
        <f t="array" ref="BK102">IFERROR(IF(OR($AN$20="EZ", ISNUMBER((BL102*BM102)/(3600*1000)/BN102)), (BL102*BM102)/(3600*1000)/BN102, BY102) * SUMPRODUCT($BO102:$BS102^2.5, $BT102:$BX102) / 1000, "-")</f>
        <v>-</v>
      </c>
      <c r="BL102" s="279" t="str">
        <f t="shared" si="60"/>
        <v>-</v>
      </c>
      <c r="BM102" s="279" t="str">
        <f t="shared" si="61"/>
        <v>-</v>
      </c>
      <c r="BN102" s="298">
        <f t="shared" si="62"/>
        <v>0</v>
      </c>
      <c r="BO102" s="296" t="str" cm="1">
        <f t="array" ref="BO102">IFERROR(INDEX($CV$63:$CZ$65, $CO102, BO$23), "-")</f>
        <v>-</v>
      </c>
      <c r="BP102" s="296" t="str" cm="1">
        <f t="array" ref="BP102">IFERROR(INDEX($CV$63:$CZ$65, $CO102, BP$23), "-")</f>
        <v>-</v>
      </c>
      <c r="BQ102" s="296" t="str" cm="1">
        <f t="array" ref="BQ102">IFERROR(INDEX($CV$63:$CZ$65, $CO102, BQ$23), "-")</f>
        <v>-</v>
      </c>
      <c r="BR102" s="296" t="str" cm="1">
        <f t="array" ref="BR102">IFERROR(INDEX($CV$63:$CZ$65, $CO102, BR$23), "-")</f>
        <v>-</v>
      </c>
      <c r="BS102" s="296" t="str" cm="1">
        <f t="array" ref="BS102">IFERROR(INDEX($CV$63:$CZ$65, $CO102, BS$23), "-")</f>
        <v>-</v>
      </c>
      <c r="BT102" s="297" cm="1">
        <f t="array" ref="BT102">IF($CO102=3,
IFERROR(INDEX($CV$68:$CZ$79, $CE102, BT$23), "-"),
IF($CO102=2,
IF(BT$23=5, $AC102, IF(BT$23=4, $AD102, 0)), IF(BT$23=5, $AC102, 0)
))</f>
        <v>0</v>
      </c>
      <c r="BU102" s="297" cm="1">
        <f t="array" ref="BU102">IF($CO102=3,
IFERROR(INDEX($CV$68:$CZ$79, $CE102, BU$23), "-"),
IF($CO102=2,
IF(BU$23=5, $AC102, IF(BU$23=4, $AD102, 0)), IF(BU$23=5, $AC102, 0)
))</f>
        <v>0</v>
      </c>
      <c r="BV102" s="297" cm="1">
        <f t="array" ref="BV102">IF($CO102=3,
IFERROR(INDEX($CV$68:$CZ$79, $CE102, BV$23), "-"),
IF($CO102=2,
IF(BV$23=5, $AC102, IF(BV$23=4, $AD102, 0)), IF(BV$23=5, $AC102, 0)
))</f>
        <v>0</v>
      </c>
      <c r="BW102" s="297" cm="1">
        <f t="array" ref="BW102">IF($CO102=3,
IFERROR(INDEX($CV$68:$CZ$79, $CE102, BW$23), "-"),
IF($CO102=2,
IF(BW$23=5, $AC102, IF(BW$23=4, $AD102, 0)), IF(BW$23=5, $AC102, 0)
))</f>
        <v>0</v>
      </c>
      <c r="BX102" s="297" cm="1">
        <f t="array" ref="BX102">IF($CO102=3,
IFERROR(INDEX($CV$68:$CZ$79, $CE102, BX$23), "-"),
IF($CO102=2,
IF(BX$23=5, $AC102, IF(BX$23=4, $AD102, 0)), IF(BX$23=5, $AC102, 0)
))</f>
        <v>0</v>
      </c>
      <c r="BY102" s="293" t="str">
        <f t="shared" si="63"/>
        <v>-</v>
      </c>
      <c r="BZ102" s="299">
        <f t="shared" si="22"/>
        <v>0</v>
      </c>
      <c r="CA102" s="294" t="str">
        <f t="shared" si="64"/>
        <v>-</v>
      </c>
      <c r="CB102" s="295" t="str">
        <f t="shared" si="23"/>
        <v>-</v>
      </c>
      <c r="CC102" s="295" t="str">
        <f t="shared" si="65"/>
        <v>-</v>
      </c>
      <c r="CD102" s="299">
        <f t="shared" si="24"/>
        <v>0</v>
      </c>
      <c r="CE102" s="300" t="str">
        <f t="shared" si="43"/>
        <v>-</v>
      </c>
      <c r="CF102" s="300" t="str">
        <f t="shared" si="44"/>
        <v>-</v>
      </c>
      <c r="CG102" s="300">
        <v>0</v>
      </c>
      <c r="CH102" s="300">
        <f t="shared" si="45"/>
        <v>0</v>
      </c>
      <c r="CI102" s="301">
        <f t="shared" si="46"/>
        <v>0</v>
      </c>
      <c r="CJ102" s="301">
        <f t="shared" si="25"/>
        <v>0</v>
      </c>
      <c r="CK102" s="302" t="str" cm="1">
        <f t="array" ref="CK102">IF($CJ102&gt;0, INDEX($CS$28:$DH$35, $CJ102, $CI102+CK$23), "-")</f>
        <v>-</v>
      </c>
      <c r="CL102" s="302" t="str" cm="1">
        <f t="array" ref="CL102">IF($CJ102&gt;0, INDEX($CS$28:$DH$35, $CJ102, $CI102+CL$23), "-")</f>
        <v>-</v>
      </c>
      <c r="CM102" s="302" t="str" cm="1">
        <f t="array" ref="CM102">IF($CJ102&gt;0, INDEX($CS$28:$DH$35, $CJ102, $CI102+CM$23), "-")</f>
        <v>-</v>
      </c>
      <c r="CN102" s="302" t="str" cm="1">
        <f t="array" ref="CN102">IF($CJ102&gt;0, INDEX($CS$28:$DH$35, $CJ102, $CI102+CN$23), "-")</f>
        <v>-</v>
      </c>
      <c r="CO102" s="300" t="str">
        <f t="shared" si="47"/>
        <v>-</v>
      </c>
      <c r="CP102" s="271"/>
      <c r="CQ102" s="272"/>
      <c r="CR102" s="273"/>
      <c r="CS102" s="273"/>
      <c r="CT102" s="273"/>
      <c r="CU102" s="273"/>
      <c r="CV102" s="273"/>
      <c r="CW102" s="273"/>
      <c r="CX102" s="273"/>
      <c r="CY102" s="273"/>
      <c r="CZ102" s="273"/>
      <c r="DA102" s="273"/>
      <c r="DB102" s="273"/>
      <c r="DC102" s="273"/>
      <c r="DD102" s="273"/>
      <c r="DE102" s="273"/>
      <c r="DF102" s="273"/>
      <c r="DG102" s="273"/>
      <c r="DH102" s="273"/>
      <c r="DI102" s="273"/>
      <c r="DJ102" s="271"/>
      <c r="DK102" s="271"/>
    </row>
    <row r="103" spans="1:115" s="45" customFormat="1" ht="12.75" customHeight="1" x14ac:dyDescent="0.25">
      <c r="A103" s="13" cm="1">
        <f t="array" ref="A103">IFERROR(INDEX(Operation, IFERROR(MATCH($N103,#REF!, 0), IFERROR(MATCH($N103,#REF!, 0), MATCH($N103,#REF!, 0))), 4), 0)</f>
        <v>0</v>
      </c>
      <c r="B103" s="10">
        <v>80</v>
      </c>
      <c r="C103" s="238"/>
      <c r="D103" s="238"/>
      <c r="E103" s="79"/>
      <c r="F103" s="80" t="str">
        <f>IF(ISBLANK(E103), "", VLOOKUP(E103, Z!$A$2:$C$4127, 3, FALSE))</f>
        <v/>
      </c>
      <c r="G103" s="238"/>
      <c r="H103" s="81"/>
      <c r="I103" s="255" t="b">
        <v>0</v>
      </c>
      <c r="J103" s="256"/>
      <c r="K103" s="82"/>
      <c r="L103" s="82"/>
      <c r="M103" s="83"/>
      <c r="N103" s="79"/>
      <c r="O103" s="84"/>
      <c r="P103" s="84"/>
      <c r="Q103" s="257"/>
      <c r="R103" s="257"/>
      <c r="S103" s="257"/>
      <c r="T103" s="85">
        <f t="shared" si="48"/>
        <v>0</v>
      </c>
      <c r="U103" s="238"/>
      <c r="V103" s="238"/>
      <c r="W103" s="238"/>
      <c r="X103" s="257"/>
      <c r="Y103" s="258"/>
      <c r="Z103" s="79"/>
      <c r="AA103" s="257"/>
      <c r="AB103" s="257"/>
      <c r="AC103" s="257"/>
      <c r="AD103" s="257"/>
      <c r="AE103" s="257"/>
      <c r="AF103" s="85">
        <f t="shared" si="49"/>
        <v>0</v>
      </c>
      <c r="AG103" s="259"/>
      <c r="AH103" s="238"/>
      <c r="AI103" s="79"/>
      <c r="AJ103" s="80" t="str">
        <f>IF(ISBLANK(AI103), "", VLOOKUP(AI103, Z!$A$2:$C$4127, 3, FALSE))</f>
        <v/>
      </c>
      <c r="AK103" s="260"/>
      <c r="AL103" s="127">
        <f t="shared" si="50"/>
        <v>0</v>
      </c>
      <c r="AM103" s="271"/>
      <c r="AN103" s="292">
        <f t="shared" si="52"/>
        <v>0</v>
      </c>
      <c r="AO103" s="279">
        <f t="shared" si="51"/>
        <v>1</v>
      </c>
      <c r="AP103" s="279">
        <v>0.75</v>
      </c>
      <c r="AQ103" s="293" t="str">
        <f t="shared" si="53"/>
        <v>-</v>
      </c>
      <c r="AR103" s="293" t="str">
        <f t="shared" si="54"/>
        <v>-</v>
      </c>
      <c r="AS103" s="293" t="str" cm="1">
        <f t="array" ref="AS103">IFERROR(IFERROR((AT103*AU103)/(3600*1000)/AZ103, BY103) * SUMPRODUCT($BA103:$BE103^2.5, $BF103:$BJ103) / 1000, "-")</f>
        <v>-</v>
      </c>
      <c r="AT103" s="279" t="str">
        <f t="shared" si="55"/>
        <v>-</v>
      </c>
      <c r="AU103" s="279" t="str">
        <f t="shared" si="56"/>
        <v>-</v>
      </c>
      <c r="AV103" s="294" t="str">
        <f t="shared" si="16"/>
        <v>-</v>
      </c>
      <c r="AW103" s="294" t="str" cm="1">
        <f t="array" ref="AW103">IF(CH103&gt;0, INDEX($CV$58:$CV$60, CH103), "-")</f>
        <v>-</v>
      </c>
      <c r="AX103" s="294" t="str">
        <f t="shared" si="57"/>
        <v>-</v>
      </c>
      <c r="AY103" s="295" t="str">
        <f t="shared" si="58"/>
        <v>-</v>
      </c>
      <c r="AZ103" s="294">
        <f t="shared" si="59"/>
        <v>0</v>
      </c>
      <c r="BA103" s="296" t="str" cm="1">
        <f t="array" ref="BA103">IFERROR(INDEX($CV$63:$CZ$65, $CF103, BA$23), "-")</f>
        <v>-</v>
      </c>
      <c r="BB103" s="296" t="str" cm="1">
        <f t="array" ref="BB103">IFERROR(INDEX($CV$63:$CZ$65, $CF103, BB$23), "-")</f>
        <v>-</v>
      </c>
      <c r="BC103" s="296" t="str" cm="1">
        <f t="array" ref="BC103">IFERROR(INDEX($CV$63:$CZ$65, $CF103, BC$23), "-")</f>
        <v>-</v>
      </c>
      <c r="BD103" s="296" t="str" cm="1">
        <f t="array" ref="BD103">IFERROR(INDEX($CV$63:$CZ$65, $CF103, BD$23), "-")</f>
        <v>-</v>
      </c>
      <c r="BE103" s="296" t="str" cm="1">
        <f t="array" ref="BE103">IFERROR(INDEX($CV$63:$CZ$65, $CF103, BE$23), "-")</f>
        <v>-</v>
      </c>
      <c r="BF103" s="297" cm="1">
        <f t="array" ref="BF103">IF($CF103=3,
IFERROR(INDEX($CV$68:$CZ$79, $CE103, BF$23), "-"),
IF($CF103=2,
IF(BF$23=5, $Q103, IF(BF$23=4, $R103, 0)), IF(BF$23=5, $Q103, 0)
))</f>
        <v>0</v>
      </c>
      <c r="BG103" s="297" cm="1">
        <f t="array" ref="BG103">IF($CF103=3,
IFERROR(INDEX($CV$68:$CZ$79, $CE103, BG$23), "-"),
IF($CF103=2,
IF(BG$23=5, $Q103, IF(BG$23=4, $R103, 0)), IF(BG$23=5, $Q103, 0)
))</f>
        <v>0</v>
      </c>
      <c r="BH103" s="297" cm="1">
        <f t="array" ref="BH103">IF($CF103=3,
IFERROR(INDEX($CV$68:$CZ$79, $CE103, BH$23), "-"),
IF($CF103=2,
IF(BH$23=5, $Q103, IF(BH$23=4, $R103, 0)), IF(BH$23=5, $Q103, 0)
))</f>
        <v>0</v>
      </c>
      <c r="BI103" s="297" cm="1">
        <f t="array" ref="BI103">IF($CF103=3,
IFERROR(INDEX($CV$68:$CZ$79, $CE103, BI$23), "-"),
IF($CF103=2,
IF(BI$23=5, $Q103, IF(BI$23=4, $R103, 0)), IF(BI$23=5, $Q103, 0)
))</f>
        <v>0</v>
      </c>
      <c r="BJ103" s="297" cm="1">
        <f t="array" ref="BJ103">IF($CF103=3,
IFERROR(INDEX($CV$68:$CZ$79, $CE103, BJ$23), "-"),
IF($CF103=2,
IF(BJ$23=5, $Q103, IF(BJ$23=4, $R103, 0)), IF(BJ$23=5, $Q103, 0)
))</f>
        <v>0</v>
      </c>
      <c r="BK103" s="293" t="str" cm="1">
        <f t="array" ref="BK103">IFERROR(IF(OR($AN$20="EZ", ISNUMBER((BL103*BM103)/(3600*1000)/BN103)), (BL103*BM103)/(3600*1000)/BN103, BY103) * SUMPRODUCT($BO103:$BS103^2.5, $BT103:$BX103) / 1000, "-")</f>
        <v>-</v>
      </c>
      <c r="BL103" s="279" t="str">
        <f t="shared" si="60"/>
        <v>-</v>
      </c>
      <c r="BM103" s="279" t="str">
        <f t="shared" si="61"/>
        <v>-</v>
      </c>
      <c r="BN103" s="298">
        <f t="shared" si="62"/>
        <v>0</v>
      </c>
      <c r="BO103" s="296" t="str" cm="1">
        <f t="array" ref="BO103">IFERROR(INDEX($CV$63:$CZ$65, $CO103, BO$23), "-")</f>
        <v>-</v>
      </c>
      <c r="BP103" s="296" t="str" cm="1">
        <f t="array" ref="BP103">IFERROR(INDEX($CV$63:$CZ$65, $CO103, BP$23), "-")</f>
        <v>-</v>
      </c>
      <c r="BQ103" s="296" t="str" cm="1">
        <f t="array" ref="BQ103">IFERROR(INDEX($CV$63:$CZ$65, $CO103, BQ$23), "-")</f>
        <v>-</v>
      </c>
      <c r="BR103" s="296" t="str" cm="1">
        <f t="array" ref="BR103">IFERROR(INDEX($CV$63:$CZ$65, $CO103, BR$23), "-")</f>
        <v>-</v>
      </c>
      <c r="BS103" s="296" t="str" cm="1">
        <f t="array" ref="BS103">IFERROR(INDEX($CV$63:$CZ$65, $CO103, BS$23), "-")</f>
        <v>-</v>
      </c>
      <c r="BT103" s="297" cm="1">
        <f t="array" ref="BT103">IF($CO103=3,
IFERROR(INDEX($CV$68:$CZ$79, $CE103, BT$23), "-"),
IF($CO103=2,
IF(BT$23=5, $AC103, IF(BT$23=4, $AD103, 0)), IF(BT$23=5, $AC103, 0)
))</f>
        <v>0</v>
      </c>
      <c r="BU103" s="297" cm="1">
        <f t="array" ref="BU103">IF($CO103=3,
IFERROR(INDEX($CV$68:$CZ$79, $CE103, BU$23), "-"),
IF($CO103=2,
IF(BU$23=5, $AC103, IF(BU$23=4, $AD103, 0)), IF(BU$23=5, $AC103, 0)
))</f>
        <v>0</v>
      </c>
      <c r="BV103" s="297" cm="1">
        <f t="array" ref="BV103">IF($CO103=3,
IFERROR(INDEX($CV$68:$CZ$79, $CE103, BV$23), "-"),
IF($CO103=2,
IF(BV$23=5, $AC103, IF(BV$23=4, $AD103, 0)), IF(BV$23=5, $AC103, 0)
))</f>
        <v>0</v>
      </c>
      <c r="BW103" s="297" cm="1">
        <f t="array" ref="BW103">IF($CO103=3,
IFERROR(INDEX($CV$68:$CZ$79, $CE103, BW$23), "-"),
IF($CO103=2,
IF(BW$23=5, $AC103, IF(BW$23=4, $AD103, 0)), IF(BW$23=5, $AC103, 0)
))</f>
        <v>0</v>
      </c>
      <c r="BX103" s="297" cm="1">
        <f t="array" ref="BX103">IF($CO103=3,
IFERROR(INDEX($CV$68:$CZ$79, $CE103, BX$23), "-"),
IF($CO103=2,
IF(BX$23=5, $AC103, IF(BX$23=4, $AD103, 0)), IF(BX$23=5, $AC103, 0)
))</f>
        <v>0</v>
      </c>
      <c r="BY103" s="293" t="str">
        <f t="shared" si="63"/>
        <v>-</v>
      </c>
      <c r="BZ103" s="299">
        <f t="shared" si="22"/>
        <v>0</v>
      </c>
      <c r="CA103" s="294" t="str">
        <f t="shared" si="64"/>
        <v>-</v>
      </c>
      <c r="CB103" s="295" t="str">
        <f t="shared" si="23"/>
        <v>-</v>
      </c>
      <c r="CC103" s="295" t="str">
        <f t="shared" si="65"/>
        <v>-</v>
      </c>
      <c r="CD103" s="299">
        <f t="shared" si="24"/>
        <v>0</v>
      </c>
      <c r="CE103" s="300" t="str">
        <f t="shared" si="43"/>
        <v>-</v>
      </c>
      <c r="CF103" s="300" t="str">
        <f t="shared" si="44"/>
        <v>-</v>
      </c>
      <c r="CG103" s="300">
        <v>0</v>
      </c>
      <c r="CH103" s="300">
        <f t="shared" si="45"/>
        <v>0</v>
      </c>
      <c r="CI103" s="301">
        <f t="shared" si="46"/>
        <v>0</v>
      </c>
      <c r="CJ103" s="301">
        <f t="shared" si="25"/>
        <v>0</v>
      </c>
      <c r="CK103" s="302" t="str" cm="1">
        <f t="array" ref="CK103">IF($CJ103&gt;0, INDEX($CS$28:$DH$35, $CJ103, $CI103+CK$23), "-")</f>
        <v>-</v>
      </c>
      <c r="CL103" s="302" t="str" cm="1">
        <f t="array" ref="CL103">IF($CJ103&gt;0, INDEX($CS$28:$DH$35, $CJ103, $CI103+CL$23), "-")</f>
        <v>-</v>
      </c>
      <c r="CM103" s="302" t="str" cm="1">
        <f t="array" ref="CM103">IF($CJ103&gt;0, INDEX($CS$28:$DH$35, $CJ103, $CI103+CM$23), "-")</f>
        <v>-</v>
      </c>
      <c r="CN103" s="302" t="str" cm="1">
        <f t="array" ref="CN103">IF($CJ103&gt;0, INDEX($CS$28:$DH$35, $CJ103, $CI103+CN$23), "-")</f>
        <v>-</v>
      </c>
      <c r="CO103" s="300" t="str">
        <f t="shared" si="47"/>
        <v>-</v>
      </c>
      <c r="CP103" s="271"/>
      <c r="CQ103" s="272"/>
      <c r="CR103" s="273"/>
      <c r="CS103" s="273"/>
      <c r="CT103" s="273"/>
      <c r="CU103" s="273"/>
      <c r="CV103" s="273"/>
      <c r="CW103" s="273"/>
      <c r="CX103" s="273"/>
      <c r="CY103" s="273"/>
      <c r="CZ103" s="273"/>
      <c r="DA103" s="273"/>
      <c r="DB103" s="273"/>
      <c r="DC103" s="273"/>
      <c r="DD103" s="273"/>
      <c r="DE103" s="273"/>
      <c r="DF103" s="273"/>
      <c r="DG103" s="273"/>
      <c r="DH103" s="273"/>
      <c r="DI103" s="273"/>
      <c r="DJ103" s="271"/>
      <c r="DK103" s="271"/>
    </row>
    <row r="104" spans="1:115" s="45" customFormat="1" ht="12.75" customHeight="1" x14ac:dyDescent="0.25">
      <c r="A104" s="13" cm="1">
        <f t="array" ref="A104">IFERROR(INDEX(Operation, IFERROR(MATCH($N104,#REF!, 0), IFERROR(MATCH($N104,#REF!, 0), MATCH($N104,#REF!, 0))), 4), 0)</f>
        <v>0</v>
      </c>
      <c r="B104" s="10">
        <v>81</v>
      </c>
      <c r="C104" s="238"/>
      <c r="D104" s="238"/>
      <c r="E104" s="79"/>
      <c r="F104" s="80" t="str">
        <f>IF(ISBLANK(E104), "", VLOOKUP(E104, Z!$A$2:$C$4127, 3, FALSE))</f>
        <v/>
      </c>
      <c r="G104" s="238"/>
      <c r="H104" s="81"/>
      <c r="I104" s="255" t="b">
        <v>0</v>
      </c>
      <c r="J104" s="256"/>
      <c r="K104" s="82"/>
      <c r="L104" s="82"/>
      <c r="M104" s="83"/>
      <c r="N104" s="79"/>
      <c r="O104" s="84"/>
      <c r="P104" s="84"/>
      <c r="Q104" s="257"/>
      <c r="R104" s="257"/>
      <c r="S104" s="257"/>
      <c r="T104" s="85">
        <f t="shared" si="48"/>
        <v>0</v>
      </c>
      <c r="U104" s="238"/>
      <c r="V104" s="238"/>
      <c r="W104" s="238"/>
      <c r="X104" s="257"/>
      <c r="Y104" s="258"/>
      <c r="Z104" s="79"/>
      <c r="AA104" s="257"/>
      <c r="AB104" s="257"/>
      <c r="AC104" s="257"/>
      <c r="AD104" s="257"/>
      <c r="AE104" s="257"/>
      <c r="AF104" s="85">
        <f t="shared" si="49"/>
        <v>0</v>
      </c>
      <c r="AG104" s="259"/>
      <c r="AH104" s="238"/>
      <c r="AI104" s="79"/>
      <c r="AJ104" s="80" t="str">
        <f>IF(ISBLANK(AI104), "", VLOOKUP(AI104, Z!$A$2:$C$4127, 3, FALSE))</f>
        <v/>
      </c>
      <c r="AK104" s="260"/>
      <c r="AL104" s="127">
        <f t="shared" si="50"/>
        <v>0</v>
      </c>
      <c r="AM104" s="271"/>
      <c r="AN104" s="292">
        <f t="shared" si="52"/>
        <v>0</v>
      </c>
      <c r="AO104" s="279">
        <f t="shared" si="51"/>
        <v>1</v>
      </c>
      <c r="AP104" s="279">
        <v>0.75</v>
      </c>
      <c r="AQ104" s="293" t="str">
        <f t="shared" si="53"/>
        <v>-</v>
      </c>
      <c r="AR104" s="293" t="str">
        <f t="shared" si="54"/>
        <v>-</v>
      </c>
      <c r="AS104" s="293" t="str" cm="1">
        <f t="array" ref="AS104">IFERROR(IFERROR((AT104*AU104)/(3600*1000)/AZ104, BY104) * SUMPRODUCT($BA104:$BE104^2.5, $BF104:$BJ104) / 1000, "-")</f>
        <v>-</v>
      </c>
      <c r="AT104" s="279" t="str">
        <f t="shared" si="55"/>
        <v>-</v>
      </c>
      <c r="AU104" s="279" t="str">
        <f t="shared" si="56"/>
        <v>-</v>
      </c>
      <c r="AV104" s="294" t="str">
        <f t="shared" si="16"/>
        <v>-</v>
      </c>
      <c r="AW104" s="294" t="str" cm="1">
        <f t="array" ref="AW104">IF(CH104&gt;0, INDEX($CV$58:$CV$60, CH104), "-")</f>
        <v>-</v>
      </c>
      <c r="AX104" s="294" t="str">
        <f t="shared" si="57"/>
        <v>-</v>
      </c>
      <c r="AY104" s="295" t="str">
        <f t="shared" si="58"/>
        <v>-</v>
      </c>
      <c r="AZ104" s="294">
        <f t="shared" si="59"/>
        <v>0</v>
      </c>
      <c r="BA104" s="296" t="str" cm="1">
        <f t="array" ref="BA104">IFERROR(INDEX($CV$63:$CZ$65, $CF104, BA$23), "-")</f>
        <v>-</v>
      </c>
      <c r="BB104" s="296" t="str" cm="1">
        <f t="array" ref="BB104">IFERROR(INDEX($CV$63:$CZ$65, $CF104, BB$23), "-")</f>
        <v>-</v>
      </c>
      <c r="BC104" s="296" t="str" cm="1">
        <f t="array" ref="BC104">IFERROR(INDEX($CV$63:$CZ$65, $CF104, BC$23), "-")</f>
        <v>-</v>
      </c>
      <c r="BD104" s="296" t="str" cm="1">
        <f t="array" ref="BD104">IFERROR(INDEX($CV$63:$CZ$65, $CF104, BD$23), "-")</f>
        <v>-</v>
      </c>
      <c r="BE104" s="296" t="str" cm="1">
        <f t="array" ref="BE104">IFERROR(INDEX($CV$63:$CZ$65, $CF104, BE$23), "-")</f>
        <v>-</v>
      </c>
      <c r="BF104" s="297" cm="1">
        <f t="array" ref="BF104">IF($CF104=3,
IFERROR(INDEX($CV$68:$CZ$79, $CE104, BF$23), "-"),
IF($CF104=2,
IF(BF$23=5, $Q104, IF(BF$23=4, $R104, 0)), IF(BF$23=5, $Q104, 0)
))</f>
        <v>0</v>
      </c>
      <c r="BG104" s="297" cm="1">
        <f t="array" ref="BG104">IF($CF104=3,
IFERROR(INDEX($CV$68:$CZ$79, $CE104, BG$23), "-"),
IF($CF104=2,
IF(BG$23=5, $Q104, IF(BG$23=4, $R104, 0)), IF(BG$23=5, $Q104, 0)
))</f>
        <v>0</v>
      </c>
      <c r="BH104" s="297" cm="1">
        <f t="array" ref="BH104">IF($CF104=3,
IFERROR(INDEX($CV$68:$CZ$79, $CE104, BH$23), "-"),
IF($CF104=2,
IF(BH$23=5, $Q104, IF(BH$23=4, $R104, 0)), IF(BH$23=5, $Q104, 0)
))</f>
        <v>0</v>
      </c>
      <c r="BI104" s="297" cm="1">
        <f t="array" ref="BI104">IF($CF104=3,
IFERROR(INDEX($CV$68:$CZ$79, $CE104, BI$23), "-"),
IF($CF104=2,
IF(BI$23=5, $Q104, IF(BI$23=4, $R104, 0)), IF(BI$23=5, $Q104, 0)
))</f>
        <v>0</v>
      </c>
      <c r="BJ104" s="297" cm="1">
        <f t="array" ref="BJ104">IF($CF104=3,
IFERROR(INDEX($CV$68:$CZ$79, $CE104, BJ$23), "-"),
IF($CF104=2,
IF(BJ$23=5, $Q104, IF(BJ$23=4, $R104, 0)), IF(BJ$23=5, $Q104, 0)
))</f>
        <v>0</v>
      </c>
      <c r="BK104" s="293" t="str" cm="1">
        <f t="array" ref="BK104">IFERROR(IF(OR($AN$20="EZ", ISNUMBER((BL104*BM104)/(3600*1000)/BN104)), (BL104*BM104)/(3600*1000)/BN104, BY104) * SUMPRODUCT($BO104:$BS104^2.5, $BT104:$BX104) / 1000, "-")</f>
        <v>-</v>
      </c>
      <c r="BL104" s="279" t="str">
        <f t="shared" si="60"/>
        <v>-</v>
      </c>
      <c r="BM104" s="279" t="str">
        <f t="shared" si="61"/>
        <v>-</v>
      </c>
      <c r="BN104" s="298">
        <f t="shared" si="62"/>
        <v>0</v>
      </c>
      <c r="BO104" s="296" t="str" cm="1">
        <f t="array" ref="BO104">IFERROR(INDEX($CV$63:$CZ$65, $CO104, BO$23), "-")</f>
        <v>-</v>
      </c>
      <c r="BP104" s="296" t="str" cm="1">
        <f t="array" ref="BP104">IFERROR(INDEX($CV$63:$CZ$65, $CO104, BP$23), "-")</f>
        <v>-</v>
      </c>
      <c r="BQ104" s="296" t="str" cm="1">
        <f t="array" ref="BQ104">IFERROR(INDEX($CV$63:$CZ$65, $CO104, BQ$23), "-")</f>
        <v>-</v>
      </c>
      <c r="BR104" s="296" t="str" cm="1">
        <f t="array" ref="BR104">IFERROR(INDEX($CV$63:$CZ$65, $CO104, BR$23), "-")</f>
        <v>-</v>
      </c>
      <c r="BS104" s="296" t="str" cm="1">
        <f t="array" ref="BS104">IFERROR(INDEX($CV$63:$CZ$65, $CO104, BS$23), "-")</f>
        <v>-</v>
      </c>
      <c r="BT104" s="297" cm="1">
        <f t="array" ref="BT104">IF($CO104=3,
IFERROR(INDEX($CV$68:$CZ$79, $CE104, BT$23), "-"),
IF($CO104=2,
IF(BT$23=5, $AC104, IF(BT$23=4, $AD104, 0)), IF(BT$23=5, $AC104, 0)
))</f>
        <v>0</v>
      </c>
      <c r="BU104" s="297" cm="1">
        <f t="array" ref="BU104">IF($CO104=3,
IFERROR(INDEX($CV$68:$CZ$79, $CE104, BU$23), "-"),
IF($CO104=2,
IF(BU$23=5, $AC104, IF(BU$23=4, $AD104, 0)), IF(BU$23=5, $AC104, 0)
))</f>
        <v>0</v>
      </c>
      <c r="BV104" s="297" cm="1">
        <f t="array" ref="BV104">IF($CO104=3,
IFERROR(INDEX($CV$68:$CZ$79, $CE104, BV$23), "-"),
IF($CO104=2,
IF(BV$23=5, $AC104, IF(BV$23=4, $AD104, 0)), IF(BV$23=5, $AC104, 0)
))</f>
        <v>0</v>
      </c>
      <c r="BW104" s="297" cm="1">
        <f t="array" ref="BW104">IF($CO104=3,
IFERROR(INDEX($CV$68:$CZ$79, $CE104, BW$23), "-"),
IF($CO104=2,
IF(BW$23=5, $AC104, IF(BW$23=4, $AD104, 0)), IF(BW$23=5, $AC104, 0)
))</f>
        <v>0</v>
      </c>
      <c r="BX104" s="297" cm="1">
        <f t="array" ref="BX104">IF($CO104=3,
IFERROR(INDEX($CV$68:$CZ$79, $CE104, BX$23), "-"),
IF($CO104=2,
IF(BX$23=5, $AC104, IF(BX$23=4, $AD104, 0)), IF(BX$23=5, $AC104, 0)
))</f>
        <v>0</v>
      </c>
      <c r="BY104" s="293" t="str">
        <f t="shared" si="63"/>
        <v>-</v>
      </c>
      <c r="BZ104" s="299">
        <f t="shared" si="22"/>
        <v>0</v>
      </c>
      <c r="CA104" s="294" t="str">
        <f t="shared" si="64"/>
        <v>-</v>
      </c>
      <c r="CB104" s="295" t="str">
        <f t="shared" si="23"/>
        <v>-</v>
      </c>
      <c r="CC104" s="295" t="str">
        <f t="shared" si="65"/>
        <v>-</v>
      </c>
      <c r="CD104" s="299">
        <f t="shared" si="24"/>
        <v>0</v>
      </c>
      <c r="CE104" s="300" t="str">
        <f t="shared" si="43"/>
        <v>-</v>
      </c>
      <c r="CF104" s="300" t="str">
        <f t="shared" si="44"/>
        <v>-</v>
      </c>
      <c r="CG104" s="300">
        <v>0</v>
      </c>
      <c r="CH104" s="300">
        <f t="shared" si="45"/>
        <v>0</v>
      </c>
      <c r="CI104" s="301">
        <f t="shared" si="46"/>
        <v>0</v>
      </c>
      <c r="CJ104" s="301">
        <f t="shared" si="25"/>
        <v>0</v>
      </c>
      <c r="CK104" s="302" t="str" cm="1">
        <f t="array" ref="CK104">IF($CJ104&gt;0, INDEX($CS$28:$DH$35, $CJ104, $CI104+CK$23), "-")</f>
        <v>-</v>
      </c>
      <c r="CL104" s="302" t="str" cm="1">
        <f t="array" ref="CL104">IF($CJ104&gt;0, INDEX($CS$28:$DH$35, $CJ104, $CI104+CL$23), "-")</f>
        <v>-</v>
      </c>
      <c r="CM104" s="302" t="str" cm="1">
        <f t="array" ref="CM104">IF($CJ104&gt;0, INDEX($CS$28:$DH$35, $CJ104, $CI104+CM$23), "-")</f>
        <v>-</v>
      </c>
      <c r="CN104" s="302" t="str" cm="1">
        <f t="array" ref="CN104">IF($CJ104&gt;0, INDEX($CS$28:$DH$35, $CJ104, $CI104+CN$23), "-")</f>
        <v>-</v>
      </c>
      <c r="CO104" s="300" t="str">
        <f t="shared" si="47"/>
        <v>-</v>
      </c>
      <c r="CP104" s="271"/>
      <c r="CQ104" s="272"/>
      <c r="CR104" s="273"/>
      <c r="CS104" s="273"/>
      <c r="CT104" s="273"/>
      <c r="CU104" s="273"/>
      <c r="CV104" s="273"/>
      <c r="CW104" s="273"/>
      <c r="CX104" s="273"/>
      <c r="CY104" s="273"/>
      <c r="CZ104" s="273"/>
      <c r="DA104" s="273"/>
      <c r="DB104" s="273"/>
      <c r="DC104" s="273"/>
      <c r="DD104" s="273"/>
      <c r="DE104" s="273"/>
      <c r="DF104" s="273"/>
      <c r="DG104" s="273"/>
      <c r="DH104" s="273"/>
      <c r="DI104" s="273"/>
      <c r="DJ104" s="271"/>
      <c r="DK104" s="271"/>
    </row>
    <row r="105" spans="1:115" s="45" customFormat="1" ht="12.75" customHeight="1" x14ac:dyDescent="0.25">
      <c r="A105" s="13" cm="1">
        <f t="array" ref="A105">IFERROR(INDEX(Operation, IFERROR(MATCH($N105,#REF!, 0), IFERROR(MATCH($N105,#REF!, 0), MATCH($N105,#REF!, 0))), 4), 0)</f>
        <v>0</v>
      </c>
      <c r="B105" s="10">
        <v>82</v>
      </c>
      <c r="C105" s="238"/>
      <c r="D105" s="238"/>
      <c r="E105" s="79"/>
      <c r="F105" s="80" t="str">
        <f>IF(ISBLANK(E105), "", VLOOKUP(E105, Z!$A$2:$C$4127, 3, FALSE))</f>
        <v/>
      </c>
      <c r="G105" s="238"/>
      <c r="H105" s="81"/>
      <c r="I105" s="255" t="b">
        <v>0</v>
      </c>
      <c r="J105" s="256"/>
      <c r="K105" s="82"/>
      <c r="L105" s="82"/>
      <c r="M105" s="83"/>
      <c r="N105" s="79"/>
      <c r="O105" s="84"/>
      <c r="P105" s="84"/>
      <c r="Q105" s="257"/>
      <c r="R105" s="257"/>
      <c r="S105" s="257"/>
      <c r="T105" s="85">
        <f t="shared" si="48"/>
        <v>0</v>
      </c>
      <c r="U105" s="238"/>
      <c r="V105" s="238"/>
      <c r="W105" s="238"/>
      <c r="X105" s="257"/>
      <c r="Y105" s="258"/>
      <c r="Z105" s="79"/>
      <c r="AA105" s="257"/>
      <c r="AB105" s="257"/>
      <c r="AC105" s="257"/>
      <c r="AD105" s="257"/>
      <c r="AE105" s="257"/>
      <c r="AF105" s="85">
        <f t="shared" si="49"/>
        <v>0</v>
      </c>
      <c r="AG105" s="259"/>
      <c r="AH105" s="238"/>
      <c r="AI105" s="79"/>
      <c r="AJ105" s="80" t="str">
        <f>IF(ISBLANK(AI105), "", VLOOKUP(AI105, Z!$A$2:$C$4127, 3, FALSE))</f>
        <v/>
      </c>
      <c r="AK105" s="260"/>
      <c r="AL105" s="127">
        <f t="shared" si="50"/>
        <v>0</v>
      </c>
      <c r="AM105" s="271"/>
      <c r="AN105" s="292">
        <f t="shared" si="52"/>
        <v>0</v>
      </c>
      <c r="AO105" s="279">
        <f t="shared" si="51"/>
        <v>1</v>
      </c>
      <c r="AP105" s="279">
        <v>0.75</v>
      </c>
      <c r="AQ105" s="293" t="str">
        <f t="shared" si="53"/>
        <v>-</v>
      </c>
      <c r="AR105" s="293" t="str">
        <f t="shared" si="54"/>
        <v>-</v>
      </c>
      <c r="AS105" s="293" t="str" cm="1">
        <f t="array" ref="AS105">IFERROR(IFERROR((AT105*AU105)/(3600*1000)/AZ105, BY105) * SUMPRODUCT($BA105:$BE105^2.5, $BF105:$BJ105) / 1000, "-")</f>
        <v>-</v>
      </c>
      <c r="AT105" s="279" t="str">
        <f t="shared" si="55"/>
        <v>-</v>
      </c>
      <c r="AU105" s="279" t="str">
        <f t="shared" si="56"/>
        <v>-</v>
      </c>
      <c r="AV105" s="294" t="str">
        <f t="shared" si="16"/>
        <v>-</v>
      </c>
      <c r="AW105" s="294" t="str" cm="1">
        <f t="array" ref="AW105">IF(CH105&gt;0, INDEX($CV$58:$CV$60, CH105), "-")</f>
        <v>-</v>
      </c>
      <c r="AX105" s="294" t="str">
        <f t="shared" si="57"/>
        <v>-</v>
      </c>
      <c r="AY105" s="295" t="str">
        <f t="shared" si="58"/>
        <v>-</v>
      </c>
      <c r="AZ105" s="294">
        <f t="shared" si="59"/>
        <v>0</v>
      </c>
      <c r="BA105" s="296" t="str" cm="1">
        <f t="array" ref="BA105">IFERROR(INDEX($CV$63:$CZ$65, $CF105, BA$23), "-")</f>
        <v>-</v>
      </c>
      <c r="BB105" s="296" t="str" cm="1">
        <f t="array" ref="BB105">IFERROR(INDEX($CV$63:$CZ$65, $CF105, BB$23), "-")</f>
        <v>-</v>
      </c>
      <c r="BC105" s="296" t="str" cm="1">
        <f t="array" ref="BC105">IFERROR(INDEX($CV$63:$CZ$65, $CF105, BC$23), "-")</f>
        <v>-</v>
      </c>
      <c r="BD105" s="296" t="str" cm="1">
        <f t="array" ref="BD105">IFERROR(INDEX($CV$63:$CZ$65, $CF105, BD$23), "-")</f>
        <v>-</v>
      </c>
      <c r="BE105" s="296" t="str" cm="1">
        <f t="array" ref="BE105">IFERROR(INDEX($CV$63:$CZ$65, $CF105, BE$23), "-")</f>
        <v>-</v>
      </c>
      <c r="BF105" s="297" cm="1">
        <f t="array" ref="BF105">IF($CF105=3,
IFERROR(INDEX($CV$68:$CZ$79, $CE105, BF$23), "-"),
IF($CF105=2,
IF(BF$23=5, $Q105, IF(BF$23=4, $R105, 0)), IF(BF$23=5, $Q105, 0)
))</f>
        <v>0</v>
      </c>
      <c r="BG105" s="297" cm="1">
        <f t="array" ref="BG105">IF($CF105=3,
IFERROR(INDEX($CV$68:$CZ$79, $CE105, BG$23), "-"),
IF($CF105=2,
IF(BG$23=5, $Q105, IF(BG$23=4, $R105, 0)), IF(BG$23=5, $Q105, 0)
))</f>
        <v>0</v>
      </c>
      <c r="BH105" s="297" cm="1">
        <f t="array" ref="BH105">IF($CF105=3,
IFERROR(INDEX($CV$68:$CZ$79, $CE105, BH$23), "-"),
IF($CF105=2,
IF(BH$23=5, $Q105, IF(BH$23=4, $R105, 0)), IF(BH$23=5, $Q105, 0)
))</f>
        <v>0</v>
      </c>
      <c r="BI105" s="297" cm="1">
        <f t="array" ref="BI105">IF($CF105=3,
IFERROR(INDEX($CV$68:$CZ$79, $CE105, BI$23), "-"),
IF($CF105=2,
IF(BI$23=5, $Q105, IF(BI$23=4, $R105, 0)), IF(BI$23=5, $Q105, 0)
))</f>
        <v>0</v>
      </c>
      <c r="BJ105" s="297" cm="1">
        <f t="array" ref="BJ105">IF($CF105=3,
IFERROR(INDEX($CV$68:$CZ$79, $CE105, BJ$23), "-"),
IF($CF105=2,
IF(BJ$23=5, $Q105, IF(BJ$23=4, $R105, 0)), IF(BJ$23=5, $Q105, 0)
))</f>
        <v>0</v>
      </c>
      <c r="BK105" s="293" t="str" cm="1">
        <f t="array" ref="BK105">IFERROR(IF(OR($AN$20="EZ", ISNUMBER((BL105*BM105)/(3600*1000)/BN105)), (BL105*BM105)/(3600*1000)/BN105, BY105) * SUMPRODUCT($BO105:$BS105^2.5, $BT105:$BX105) / 1000, "-")</f>
        <v>-</v>
      </c>
      <c r="BL105" s="279" t="str">
        <f t="shared" si="60"/>
        <v>-</v>
      </c>
      <c r="BM105" s="279" t="str">
        <f t="shared" si="61"/>
        <v>-</v>
      </c>
      <c r="BN105" s="298">
        <f t="shared" si="62"/>
        <v>0</v>
      </c>
      <c r="BO105" s="296" t="str" cm="1">
        <f t="array" ref="BO105">IFERROR(INDEX($CV$63:$CZ$65, $CO105, BO$23), "-")</f>
        <v>-</v>
      </c>
      <c r="BP105" s="296" t="str" cm="1">
        <f t="array" ref="BP105">IFERROR(INDEX($CV$63:$CZ$65, $CO105, BP$23), "-")</f>
        <v>-</v>
      </c>
      <c r="BQ105" s="296" t="str" cm="1">
        <f t="array" ref="BQ105">IFERROR(INDEX($CV$63:$CZ$65, $CO105, BQ$23), "-")</f>
        <v>-</v>
      </c>
      <c r="BR105" s="296" t="str" cm="1">
        <f t="array" ref="BR105">IFERROR(INDEX($CV$63:$CZ$65, $CO105, BR$23), "-")</f>
        <v>-</v>
      </c>
      <c r="BS105" s="296" t="str" cm="1">
        <f t="array" ref="BS105">IFERROR(INDEX($CV$63:$CZ$65, $CO105, BS$23), "-")</f>
        <v>-</v>
      </c>
      <c r="BT105" s="297" cm="1">
        <f t="array" ref="BT105">IF($CO105=3,
IFERROR(INDEX($CV$68:$CZ$79, $CE105, BT$23), "-"),
IF($CO105=2,
IF(BT$23=5, $AC105, IF(BT$23=4, $AD105, 0)), IF(BT$23=5, $AC105, 0)
))</f>
        <v>0</v>
      </c>
      <c r="BU105" s="297" cm="1">
        <f t="array" ref="BU105">IF($CO105=3,
IFERROR(INDEX($CV$68:$CZ$79, $CE105, BU$23), "-"),
IF($CO105=2,
IF(BU$23=5, $AC105, IF(BU$23=4, $AD105, 0)), IF(BU$23=5, $AC105, 0)
))</f>
        <v>0</v>
      </c>
      <c r="BV105" s="297" cm="1">
        <f t="array" ref="BV105">IF($CO105=3,
IFERROR(INDEX($CV$68:$CZ$79, $CE105, BV$23), "-"),
IF($CO105=2,
IF(BV$23=5, $AC105, IF(BV$23=4, $AD105, 0)), IF(BV$23=5, $AC105, 0)
))</f>
        <v>0</v>
      </c>
      <c r="BW105" s="297" cm="1">
        <f t="array" ref="BW105">IF($CO105=3,
IFERROR(INDEX($CV$68:$CZ$79, $CE105, BW$23), "-"),
IF($CO105=2,
IF(BW$23=5, $AC105, IF(BW$23=4, $AD105, 0)), IF(BW$23=5, $AC105, 0)
))</f>
        <v>0</v>
      </c>
      <c r="BX105" s="297" cm="1">
        <f t="array" ref="BX105">IF($CO105=3,
IFERROR(INDEX($CV$68:$CZ$79, $CE105, BX$23), "-"),
IF($CO105=2,
IF(BX$23=5, $AC105, IF(BX$23=4, $AD105, 0)), IF(BX$23=5, $AC105, 0)
))</f>
        <v>0</v>
      </c>
      <c r="BY105" s="293" t="str">
        <f t="shared" si="63"/>
        <v>-</v>
      </c>
      <c r="BZ105" s="299">
        <f t="shared" si="22"/>
        <v>0</v>
      </c>
      <c r="CA105" s="294" t="str">
        <f t="shared" si="64"/>
        <v>-</v>
      </c>
      <c r="CB105" s="295" t="str">
        <f t="shared" si="23"/>
        <v>-</v>
      </c>
      <c r="CC105" s="295" t="str">
        <f t="shared" si="65"/>
        <v>-</v>
      </c>
      <c r="CD105" s="299">
        <f t="shared" si="24"/>
        <v>0</v>
      </c>
      <c r="CE105" s="300" t="str">
        <f t="shared" si="43"/>
        <v>-</v>
      </c>
      <c r="CF105" s="300" t="str">
        <f t="shared" si="44"/>
        <v>-</v>
      </c>
      <c r="CG105" s="300">
        <v>0</v>
      </c>
      <c r="CH105" s="300">
        <f t="shared" si="45"/>
        <v>0</v>
      </c>
      <c r="CI105" s="301">
        <f t="shared" si="46"/>
        <v>0</v>
      </c>
      <c r="CJ105" s="301">
        <f t="shared" si="25"/>
        <v>0</v>
      </c>
      <c r="CK105" s="302" t="str" cm="1">
        <f t="array" ref="CK105">IF($CJ105&gt;0, INDEX($CS$28:$DH$35, $CJ105, $CI105+CK$23), "-")</f>
        <v>-</v>
      </c>
      <c r="CL105" s="302" t="str" cm="1">
        <f t="array" ref="CL105">IF($CJ105&gt;0, INDEX($CS$28:$DH$35, $CJ105, $CI105+CL$23), "-")</f>
        <v>-</v>
      </c>
      <c r="CM105" s="302" t="str" cm="1">
        <f t="array" ref="CM105">IF($CJ105&gt;0, INDEX($CS$28:$DH$35, $CJ105, $CI105+CM$23), "-")</f>
        <v>-</v>
      </c>
      <c r="CN105" s="302" t="str" cm="1">
        <f t="array" ref="CN105">IF($CJ105&gt;0, INDEX($CS$28:$DH$35, $CJ105, $CI105+CN$23), "-")</f>
        <v>-</v>
      </c>
      <c r="CO105" s="300" t="str">
        <f t="shared" si="47"/>
        <v>-</v>
      </c>
      <c r="CP105" s="271"/>
      <c r="CQ105" s="272"/>
      <c r="CR105" s="273"/>
      <c r="CS105" s="273"/>
      <c r="CT105" s="273"/>
      <c r="CU105" s="273"/>
      <c r="CV105" s="273"/>
      <c r="CW105" s="273"/>
      <c r="CX105" s="273"/>
      <c r="CY105" s="273"/>
      <c r="CZ105" s="273"/>
      <c r="DA105" s="273"/>
      <c r="DB105" s="273"/>
      <c r="DC105" s="273"/>
      <c r="DD105" s="273"/>
      <c r="DE105" s="273"/>
      <c r="DF105" s="273"/>
      <c r="DG105" s="273"/>
      <c r="DH105" s="273"/>
      <c r="DI105" s="273"/>
      <c r="DJ105" s="271"/>
      <c r="DK105" s="271"/>
    </row>
    <row r="106" spans="1:115" s="45" customFormat="1" ht="12.75" customHeight="1" x14ac:dyDescent="0.25">
      <c r="A106" s="13" cm="1">
        <f t="array" ref="A106">IFERROR(INDEX(Operation, IFERROR(MATCH($N106,#REF!, 0), IFERROR(MATCH($N106,#REF!, 0), MATCH($N106,#REF!, 0))), 4), 0)</f>
        <v>0</v>
      </c>
      <c r="B106" s="10">
        <v>83</v>
      </c>
      <c r="C106" s="238"/>
      <c r="D106" s="238"/>
      <c r="E106" s="79"/>
      <c r="F106" s="80" t="str">
        <f>IF(ISBLANK(E106), "", VLOOKUP(E106, Z!$A$2:$C$4127, 3, FALSE))</f>
        <v/>
      </c>
      <c r="G106" s="238"/>
      <c r="H106" s="81"/>
      <c r="I106" s="255" t="b">
        <v>0</v>
      </c>
      <c r="J106" s="256"/>
      <c r="K106" s="82"/>
      <c r="L106" s="82"/>
      <c r="M106" s="83"/>
      <c r="N106" s="79"/>
      <c r="O106" s="84"/>
      <c r="P106" s="84"/>
      <c r="Q106" s="257"/>
      <c r="R106" s="257"/>
      <c r="S106" s="257"/>
      <c r="T106" s="85">
        <f t="shared" si="48"/>
        <v>0</v>
      </c>
      <c r="U106" s="238"/>
      <c r="V106" s="238"/>
      <c r="W106" s="238"/>
      <c r="X106" s="257"/>
      <c r="Y106" s="258"/>
      <c r="Z106" s="79"/>
      <c r="AA106" s="257"/>
      <c r="AB106" s="257"/>
      <c r="AC106" s="257"/>
      <c r="AD106" s="257"/>
      <c r="AE106" s="257"/>
      <c r="AF106" s="85">
        <f t="shared" si="49"/>
        <v>0</v>
      </c>
      <c r="AG106" s="259"/>
      <c r="AH106" s="238"/>
      <c r="AI106" s="79"/>
      <c r="AJ106" s="80" t="str">
        <f>IF(ISBLANK(AI106), "", VLOOKUP(AI106, Z!$A$2:$C$4127, 3, FALSE))</f>
        <v/>
      </c>
      <c r="AK106" s="260"/>
      <c r="AL106" s="127">
        <f t="shared" si="50"/>
        <v>0</v>
      </c>
      <c r="AM106" s="271"/>
      <c r="AN106" s="292">
        <f t="shared" si="52"/>
        <v>0</v>
      </c>
      <c r="AO106" s="279">
        <f t="shared" si="51"/>
        <v>1</v>
      </c>
      <c r="AP106" s="279">
        <v>0.75</v>
      </c>
      <c r="AQ106" s="293" t="str">
        <f t="shared" si="53"/>
        <v>-</v>
      </c>
      <c r="AR106" s="293" t="str">
        <f t="shared" si="54"/>
        <v>-</v>
      </c>
      <c r="AS106" s="293" t="str" cm="1">
        <f t="array" ref="AS106">IFERROR(IFERROR((AT106*AU106)/(3600*1000)/AZ106, BY106) * SUMPRODUCT($BA106:$BE106^2.5, $BF106:$BJ106) / 1000, "-")</f>
        <v>-</v>
      </c>
      <c r="AT106" s="279" t="str">
        <f t="shared" si="55"/>
        <v>-</v>
      </c>
      <c r="AU106" s="279" t="str">
        <f t="shared" si="56"/>
        <v>-</v>
      </c>
      <c r="AV106" s="294" t="str">
        <f t="shared" si="16"/>
        <v>-</v>
      </c>
      <c r="AW106" s="294" t="str" cm="1">
        <f t="array" ref="AW106">IF(CH106&gt;0, INDEX($CV$58:$CV$60, CH106), "-")</f>
        <v>-</v>
      </c>
      <c r="AX106" s="294" t="str">
        <f t="shared" si="57"/>
        <v>-</v>
      </c>
      <c r="AY106" s="295" t="str">
        <f t="shared" si="58"/>
        <v>-</v>
      </c>
      <c r="AZ106" s="294">
        <f t="shared" si="59"/>
        <v>0</v>
      </c>
      <c r="BA106" s="296" t="str" cm="1">
        <f t="array" ref="BA106">IFERROR(INDEX($CV$63:$CZ$65, $CF106, BA$23), "-")</f>
        <v>-</v>
      </c>
      <c r="BB106" s="296" t="str" cm="1">
        <f t="array" ref="BB106">IFERROR(INDEX($CV$63:$CZ$65, $CF106, BB$23), "-")</f>
        <v>-</v>
      </c>
      <c r="BC106" s="296" t="str" cm="1">
        <f t="array" ref="BC106">IFERROR(INDEX($CV$63:$CZ$65, $CF106, BC$23), "-")</f>
        <v>-</v>
      </c>
      <c r="BD106" s="296" t="str" cm="1">
        <f t="array" ref="BD106">IFERROR(INDEX($CV$63:$CZ$65, $CF106, BD$23), "-")</f>
        <v>-</v>
      </c>
      <c r="BE106" s="296" t="str" cm="1">
        <f t="array" ref="BE106">IFERROR(INDEX($CV$63:$CZ$65, $CF106, BE$23), "-")</f>
        <v>-</v>
      </c>
      <c r="BF106" s="297" cm="1">
        <f t="array" ref="BF106">IF($CF106=3,
IFERROR(INDEX($CV$68:$CZ$79, $CE106, BF$23), "-"),
IF($CF106=2,
IF(BF$23=5, $Q106, IF(BF$23=4, $R106, 0)), IF(BF$23=5, $Q106, 0)
))</f>
        <v>0</v>
      </c>
      <c r="BG106" s="297" cm="1">
        <f t="array" ref="BG106">IF($CF106=3,
IFERROR(INDEX($CV$68:$CZ$79, $CE106, BG$23), "-"),
IF($CF106=2,
IF(BG$23=5, $Q106, IF(BG$23=4, $R106, 0)), IF(BG$23=5, $Q106, 0)
))</f>
        <v>0</v>
      </c>
      <c r="BH106" s="297" cm="1">
        <f t="array" ref="BH106">IF($CF106=3,
IFERROR(INDEX($CV$68:$CZ$79, $CE106, BH$23), "-"),
IF($CF106=2,
IF(BH$23=5, $Q106, IF(BH$23=4, $R106, 0)), IF(BH$23=5, $Q106, 0)
))</f>
        <v>0</v>
      </c>
      <c r="BI106" s="297" cm="1">
        <f t="array" ref="BI106">IF($CF106=3,
IFERROR(INDEX($CV$68:$CZ$79, $CE106, BI$23), "-"),
IF($CF106=2,
IF(BI$23=5, $Q106, IF(BI$23=4, $R106, 0)), IF(BI$23=5, $Q106, 0)
))</f>
        <v>0</v>
      </c>
      <c r="BJ106" s="297" cm="1">
        <f t="array" ref="BJ106">IF($CF106=3,
IFERROR(INDEX($CV$68:$CZ$79, $CE106, BJ$23), "-"),
IF($CF106=2,
IF(BJ$23=5, $Q106, IF(BJ$23=4, $R106, 0)), IF(BJ$23=5, $Q106, 0)
))</f>
        <v>0</v>
      </c>
      <c r="BK106" s="293" t="str" cm="1">
        <f t="array" ref="BK106">IFERROR(IF(OR($AN$20="EZ", ISNUMBER((BL106*BM106)/(3600*1000)/BN106)), (BL106*BM106)/(3600*1000)/BN106, BY106) * SUMPRODUCT($BO106:$BS106^2.5, $BT106:$BX106) / 1000, "-")</f>
        <v>-</v>
      </c>
      <c r="BL106" s="279" t="str">
        <f t="shared" si="60"/>
        <v>-</v>
      </c>
      <c r="BM106" s="279" t="str">
        <f t="shared" si="61"/>
        <v>-</v>
      </c>
      <c r="BN106" s="298">
        <f t="shared" si="62"/>
        <v>0</v>
      </c>
      <c r="BO106" s="296" t="str" cm="1">
        <f t="array" ref="BO106">IFERROR(INDEX($CV$63:$CZ$65, $CO106, BO$23), "-")</f>
        <v>-</v>
      </c>
      <c r="BP106" s="296" t="str" cm="1">
        <f t="array" ref="BP106">IFERROR(INDEX($CV$63:$CZ$65, $CO106, BP$23), "-")</f>
        <v>-</v>
      </c>
      <c r="BQ106" s="296" t="str" cm="1">
        <f t="array" ref="BQ106">IFERROR(INDEX($CV$63:$CZ$65, $CO106, BQ$23), "-")</f>
        <v>-</v>
      </c>
      <c r="BR106" s="296" t="str" cm="1">
        <f t="array" ref="BR106">IFERROR(INDEX($CV$63:$CZ$65, $CO106, BR$23), "-")</f>
        <v>-</v>
      </c>
      <c r="BS106" s="296" t="str" cm="1">
        <f t="array" ref="BS106">IFERROR(INDEX($CV$63:$CZ$65, $CO106, BS$23), "-")</f>
        <v>-</v>
      </c>
      <c r="BT106" s="297" cm="1">
        <f t="array" ref="BT106">IF($CO106=3,
IFERROR(INDEX($CV$68:$CZ$79, $CE106, BT$23), "-"),
IF($CO106=2,
IF(BT$23=5, $AC106, IF(BT$23=4, $AD106, 0)), IF(BT$23=5, $AC106, 0)
))</f>
        <v>0</v>
      </c>
      <c r="BU106" s="297" cm="1">
        <f t="array" ref="BU106">IF($CO106=3,
IFERROR(INDEX($CV$68:$CZ$79, $CE106, BU$23), "-"),
IF($CO106=2,
IF(BU$23=5, $AC106, IF(BU$23=4, $AD106, 0)), IF(BU$23=5, $AC106, 0)
))</f>
        <v>0</v>
      </c>
      <c r="BV106" s="297" cm="1">
        <f t="array" ref="BV106">IF($CO106=3,
IFERROR(INDEX($CV$68:$CZ$79, $CE106, BV$23), "-"),
IF($CO106=2,
IF(BV$23=5, $AC106, IF(BV$23=4, $AD106, 0)), IF(BV$23=5, $AC106, 0)
))</f>
        <v>0</v>
      </c>
      <c r="BW106" s="297" cm="1">
        <f t="array" ref="BW106">IF($CO106=3,
IFERROR(INDEX($CV$68:$CZ$79, $CE106, BW$23), "-"),
IF($CO106=2,
IF(BW$23=5, $AC106, IF(BW$23=4, $AD106, 0)), IF(BW$23=5, $AC106, 0)
))</f>
        <v>0</v>
      </c>
      <c r="BX106" s="297" cm="1">
        <f t="array" ref="BX106">IF($CO106=3,
IFERROR(INDEX($CV$68:$CZ$79, $CE106, BX$23), "-"),
IF($CO106=2,
IF(BX$23=5, $AC106, IF(BX$23=4, $AD106, 0)), IF(BX$23=5, $AC106, 0)
))</f>
        <v>0</v>
      </c>
      <c r="BY106" s="293" t="str">
        <f t="shared" si="63"/>
        <v>-</v>
      </c>
      <c r="BZ106" s="299">
        <f t="shared" si="22"/>
        <v>0</v>
      </c>
      <c r="CA106" s="294" t="str">
        <f t="shared" si="64"/>
        <v>-</v>
      </c>
      <c r="CB106" s="295" t="str">
        <f t="shared" si="23"/>
        <v>-</v>
      </c>
      <c r="CC106" s="295" t="str">
        <f t="shared" si="65"/>
        <v>-</v>
      </c>
      <c r="CD106" s="299">
        <f t="shared" si="24"/>
        <v>0</v>
      </c>
      <c r="CE106" s="300" t="str">
        <f t="shared" si="43"/>
        <v>-</v>
      </c>
      <c r="CF106" s="300" t="str">
        <f t="shared" si="44"/>
        <v>-</v>
      </c>
      <c r="CG106" s="300">
        <v>0</v>
      </c>
      <c r="CH106" s="300">
        <f t="shared" si="45"/>
        <v>0</v>
      </c>
      <c r="CI106" s="301">
        <f t="shared" si="46"/>
        <v>0</v>
      </c>
      <c r="CJ106" s="301">
        <f t="shared" si="25"/>
        <v>0</v>
      </c>
      <c r="CK106" s="302" t="str" cm="1">
        <f t="array" ref="CK106">IF($CJ106&gt;0, INDEX($CS$28:$DH$35, $CJ106, $CI106+CK$23), "-")</f>
        <v>-</v>
      </c>
      <c r="CL106" s="302" t="str" cm="1">
        <f t="array" ref="CL106">IF($CJ106&gt;0, INDEX($CS$28:$DH$35, $CJ106, $CI106+CL$23), "-")</f>
        <v>-</v>
      </c>
      <c r="CM106" s="302" t="str" cm="1">
        <f t="array" ref="CM106">IF($CJ106&gt;0, INDEX($CS$28:$DH$35, $CJ106, $CI106+CM$23), "-")</f>
        <v>-</v>
      </c>
      <c r="CN106" s="302" t="str" cm="1">
        <f t="array" ref="CN106">IF($CJ106&gt;0, INDEX($CS$28:$DH$35, $CJ106, $CI106+CN$23), "-")</f>
        <v>-</v>
      </c>
      <c r="CO106" s="300" t="str">
        <f t="shared" si="47"/>
        <v>-</v>
      </c>
      <c r="CP106" s="271"/>
      <c r="CQ106" s="272"/>
      <c r="CR106" s="273"/>
      <c r="CS106" s="273"/>
      <c r="CT106" s="273"/>
      <c r="CU106" s="273"/>
      <c r="CV106" s="273"/>
      <c r="CW106" s="273"/>
      <c r="CX106" s="273"/>
      <c r="CY106" s="273"/>
      <c r="CZ106" s="273"/>
      <c r="DA106" s="273"/>
      <c r="DB106" s="273"/>
      <c r="DC106" s="273"/>
      <c r="DD106" s="273"/>
      <c r="DE106" s="273"/>
      <c r="DF106" s="273"/>
      <c r="DG106" s="273"/>
      <c r="DH106" s="273"/>
      <c r="DI106" s="273"/>
      <c r="DJ106" s="271"/>
      <c r="DK106" s="271"/>
    </row>
    <row r="107" spans="1:115" s="45" customFormat="1" ht="12.75" customHeight="1" x14ac:dyDescent="0.25">
      <c r="A107" s="13" cm="1">
        <f t="array" ref="A107">IFERROR(INDEX(Operation, IFERROR(MATCH($N107,#REF!, 0), IFERROR(MATCH($N107,#REF!, 0), MATCH($N107,#REF!, 0))), 4), 0)</f>
        <v>0</v>
      </c>
      <c r="B107" s="10">
        <v>84</v>
      </c>
      <c r="C107" s="238"/>
      <c r="D107" s="238"/>
      <c r="E107" s="79"/>
      <c r="F107" s="80" t="str">
        <f>IF(ISBLANK(E107), "", VLOOKUP(E107, Z!$A$2:$C$4127, 3, FALSE))</f>
        <v/>
      </c>
      <c r="G107" s="238"/>
      <c r="H107" s="81"/>
      <c r="I107" s="255" t="b">
        <v>0</v>
      </c>
      <c r="J107" s="256"/>
      <c r="K107" s="82"/>
      <c r="L107" s="82"/>
      <c r="M107" s="83"/>
      <c r="N107" s="79"/>
      <c r="O107" s="84"/>
      <c r="P107" s="84"/>
      <c r="Q107" s="257"/>
      <c r="R107" s="257"/>
      <c r="S107" s="257"/>
      <c r="T107" s="85">
        <f t="shared" si="48"/>
        <v>0</v>
      </c>
      <c r="U107" s="238"/>
      <c r="V107" s="238"/>
      <c r="W107" s="238"/>
      <c r="X107" s="257"/>
      <c r="Y107" s="258"/>
      <c r="Z107" s="79"/>
      <c r="AA107" s="257"/>
      <c r="AB107" s="257"/>
      <c r="AC107" s="257"/>
      <c r="AD107" s="257"/>
      <c r="AE107" s="257"/>
      <c r="AF107" s="85">
        <f t="shared" si="49"/>
        <v>0</v>
      </c>
      <c r="AG107" s="259"/>
      <c r="AH107" s="238"/>
      <c r="AI107" s="79"/>
      <c r="AJ107" s="80" t="str">
        <f>IF(ISBLANK(AI107), "", VLOOKUP(AI107, Z!$A$2:$C$4127, 3, FALSE))</f>
        <v/>
      </c>
      <c r="AK107" s="260"/>
      <c r="AL107" s="127">
        <f t="shared" si="50"/>
        <v>0</v>
      </c>
      <c r="AM107" s="271"/>
      <c r="AN107" s="292">
        <f t="shared" si="52"/>
        <v>0</v>
      </c>
      <c r="AO107" s="279">
        <f t="shared" si="51"/>
        <v>1</v>
      </c>
      <c r="AP107" s="279">
        <v>0.75</v>
      </c>
      <c r="AQ107" s="293" t="str">
        <f t="shared" si="53"/>
        <v>-</v>
      </c>
      <c r="AR107" s="293" t="str">
        <f t="shared" si="54"/>
        <v>-</v>
      </c>
      <c r="AS107" s="293" t="str" cm="1">
        <f t="array" ref="AS107">IFERROR(IFERROR((AT107*AU107)/(3600*1000)/AZ107, BY107) * SUMPRODUCT($BA107:$BE107^2.5, $BF107:$BJ107) / 1000, "-")</f>
        <v>-</v>
      </c>
      <c r="AT107" s="279" t="str">
        <f t="shared" si="55"/>
        <v>-</v>
      </c>
      <c r="AU107" s="279" t="str">
        <f t="shared" si="56"/>
        <v>-</v>
      </c>
      <c r="AV107" s="294" t="str">
        <f t="shared" si="16"/>
        <v>-</v>
      </c>
      <c r="AW107" s="294" t="str" cm="1">
        <f t="array" ref="AW107">IF(CH107&gt;0, INDEX($CV$58:$CV$60, CH107), "-")</f>
        <v>-</v>
      </c>
      <c r="AX107" s="294" t="str">
        <f t="shared" si="57"/>
        <v>-</v>
      </c>
      <c r="AY107" s="295" t="str">
        <f t="shared" si="58"/>
        <v>-</v>
      </c>
      <c r="AZ107" s="294">
        <f t="shared" si="59"/>
        <v>0</v>
      </c>
      <c r="BA107" s="296" t="str" cm="1">
        <f t="array" ref="BA107">IFERROR(INDEX($CV$63:$CZ$65, $CF107, BA$23), "-")</f>
        <v>-</v>
      </c>
      <c r="BB107" s="296" t="str" cm="1">
        <f t="array" ref="BB107">IFERROR(INDEX($CV$63:$CZ$65, $CF107, BB$23), "-")</f>
        <v>-</v>
      </c>
      <c r="BC107" s="296" t="str" cm="1">
        <f t="array" ref="BC107">IFERROR(INDEX($CV$63:$CZ$65, $CF107, BC$23), "-")</f>
        <v>-</v>
      </c>
      <c r="BD107" s="296" t="str" cm="1">
        <f t="array" ref="BD107">IFERROR(INDEX($CV$63:$CZ$65, $CF107, BD$23), "-")</f>
        <v>-</v>
      </c>
      <c r="BE107" s="296" t="str" cm="1">
        <f t="array" ref="BE107">IFERROR(INDEX($CV$63:$CZ$65, $CF107, BE$23), "-")</f>
        <v>-</v>
      </c>
      <c r="BF107" s="297" cm="1">
        <f t="array" ref="BF107">IF($CF107=3,
IFERROR(INDEX($CV$68:$CZ$79, $CE107, BF$23), "-"),
IF($CF107=2,
IF(BF$23=5, $Q107, IF(BF$23=4, $R107, 0)), IF(BF$23=5, $Q107, 0)
))</f>
        <v>0</v>
      </c>
      <c r="BG107" s="297" cm="1">
        <f t="array" ref="BG107">IF($CF107=3,
IFERROR(INDEX($CV$68:$CZ$79, $CE107, BG$23), "-"),
IF($CF107=2,
IF(BG$23=5, $Q107, IF(BG$23=4, $R107, 0)), IF(BG$23=5, $Q107, 0)
))</f>
        <v>0</v>
      </c>
      <c r="BH107" s="297" cm="1">
        <f t="array" ref="BH107">IF($CF107=3,
IFERROR(INDEX($CV$68:$CZ$79, $CE107, BH$23), "-"),
IF($CF107=2,
IF(BH$23=5, $Q107, IF(BH$23=4, $R107, 0)), IF(BH$23=5, $Q107, 0)
))</f>
        <v>0</v>
      </c>
      <c r="BI107" s="297" cm="1">
        <f t="array" ref="BI107">IF($CF107=3,
IFERROR(INDEX($CV$68:$CZ$79, $CE107, BI$23), "-"),
IF($CF107=2,
IF(BI$23=5, $Q107, IF(BI$23=4, $R107, 0)), IF(BI$23=5, $Q107, 0)
))</f>
        <v>0</v>
      </c>
      <c r="BJ107" s="297" cm="1">
        <f t="array" ref="BJ107">IF($CF107=3,
IFERROR(INDEX($CV$68:$CZ$79, $CE107, BJ$23), "-"),
IF($CF107=2,
IF(BJ$23=5, $Q107, IF(BJ$23=4, $R107, 0)), IF(BJ$23=5, $Q107, 0)
))</f>
        <v>0</v>
      </c>
      <c r="BK107" s="293" t="str" cm="1">
        <f t="array" ref="BK107">IFERROR(IF(OR($AN$20="EZ", ISNUMBER((BL107*BM107)/(3600*1000)/BN107)), (BL107*BM107)/(3600*1000)/BN107, BY107) * SUMPRODUCT($BO107:$BS107^2.5, $BT107:$BX107) / 1000, "-")</f>
        <v>-</v>
      </c>
      <c r="BL107" s="279" t="str">
        <f t="shared" si="60"/>
        <v>-</v>
      </c>
      <c r="BM107" s="279" t="str">
        <f t="shared" si="61"/>
        <v>-</v>
      </c>
      <c r="BN107" s="298">
        <f t="shared" si="62"/>
        <v>0</v>
      </c>
      <c r="BO107" s="296" t="str" cm="1">
        <f t="array" ref="BO107">IFERROR(INDEX($CV$63:$CZ$65, $CO107, BO$23), "-")</f>
        <v>-</v>
      </c>
      <c r="BP107" s="296" t="str" cm="1">
        <f t="array" ref="BP107">IFERROR(INDEX($CV$63:$CZ$65, $CO107, BP$23), "-")</f>
        <v>-</v>
      </c>
      <c r="BQ107" s="296" t="str" cm="1">
        <f t="array" ref="BQ107">IFERROR(INDEX($CV$63:$CZ$65, $CO107, BQ$23), "-")</f>
        <v>-</v>
      </c>
      <c r="BR107" s="296" t="str" cm="1">
        <f t="array" ref="BR107">IFERROR(INDEX($CV$63:$CZ$65, $CO107, BR$23), "-")</f>
        <v>-</v>
      </c>
      <c r="BS107" s="296" t="str" cm="1">
        <f t="array" ref="BS107">IFERROR(INDEX($CV$63:$CZ$65, $CO107, BS$23), "-")</f>
        <v>-</v>
      </c>
      <c r="BT107" s="297" cm="1">
        <f t="array" ref="BT107">IF($CO107=3,
IFERROR(INDEX($CV$68:$CZ$79, $CE107, BT$23), "-"),
IF($CO107=2,
IF(BT$23=5, $AC107, IF(BT$23=4, $AD107, 0)), IF(BT$23=5, $AC107, 0)
))</f>
        <v>0</v>
      </c>
      <c r="BU107" s="297" cm="1">
        <f t="array" ref="BU107">IF($CO107=3,
IFERROR(INDEX($CV$68:$CZ$79, $CE107, BU$23), "-"),
IF($CO107=2,
IF(BU$23=5, $AC107, IF(BU$23=4, $AD107, 0)), IF(BU$23=5, $AC107, 0)
))</f>
        <v>0</v>
      </c>
      <c r="BV107" s="297" cm="1">
        <f t="array" ref="BV107">IF($CO107=3,
IFERROR(INDEX($CV$68:$CZ$79, $CE107, BV$23), "-"),
IF($CO107=2,
IF(BV$23=5, $AC107, IF(BV$23=4, $AD107, 0)), IF(BV$23=5, $AC107, 0)
))</f>
        <v>0</v>
      </c>
      <c r="BW107" s="297" cm="1">
        <f t="array" ref="BW107">IF($CO107=3,
IFERROR(INDEX($CV$68:$CZ$79, $CE107, BW$23), "-"),
IF($CO107=2,
IF(BW$23=5, $AC107, IF(BW$23=4, $AD107, 0)), IF(BW$23=5, $AC107, 0)
))</f>
        <v>0</v>
      </c>
      <c r="BX107" s="297" cm="1">
        <f t="array" ref="BX107">IF($CO107=3,
IFERROR(INDEX($CV$68:$CZ$79, $CE107, BX$23), "-"),
IF($CO107=2,
IF(BX$23=5, $AC107, IF(BX$23=4, $AD107, 0)), IF(BX$23=5, $AC107, 0)
))</f>
        <v>0</v>
      </c>
      <c r="BY107" s="293" t="str">
        <f t="shared" si="63"/>
        <v>-</v>
      </c>
      <c r="BZ107" s="299">
        <f t="shared" si="22"/>
        <v>0</v>
      </c>
      <c r="CA107" s="294" t="str">
        <f t="shared" si="64"/>
        <v>-</v>
      </c>
      <c r="CB107" s="295" t="str">
        <f t="shared" si="23"/>
        <v>-</v>
      </c>
      <c r="CC107" s="295" t="str">
        <f t="shared" si="65"/>
        <v>-</v>
      </c>
      <c r="CD107" s="299">
        <f t="shared" si="24"/>
        <v>0</v>
      </c>
      <c r="CE107" s="300" t="str">
        <f t="shared" si="43"/>
        <v>-</v>
      </c>
      <c r="CF107" s="300" t="str">
        <f t="shared" si="44"/>
        <v>-</v>
      </c>
      <c r="CG107" s="300">
        <v>0</v>
      </c>
      <c r="CH107" s="300">
        <f t="shared" si="45"/>
        <v>0</v>
      </c>
      <c r="CI107" s="301">
        <f t="shared" si="46"/>
        <v>0</v>
      </c>
      <c r="CJ107" s="301">
        <f t="shared" si="25"/>
        <v>0</v>
      </c>
      <c r="CK107" s="302" t="str" cm="1">
        <f t="array" ref="CK107">IF($CJ107&gt;0, INDEX($CS$28:$DH$35, $CJ107, $CI107+CK$23), "-")</f>
        <v>-</v>
      </c>
      <c r="CL107" s="302" t="str" cm="1">
        <f t="array" ref="CL107">IF($CJ107&gt;0, INDEX($CS$28:$DH$35, $CJ107, $CI107+CL$23), "-")</f>
        <v>-</v>
      </c>
      <c r="CM107" s="302" t="str" cm="1">
        <f t="array" ref="CM107">IF($CJ107&gt;0, INDEX($CS$28:$DH$35, $CJ107, $CI107+CM$23), "-")</f>
        <v>-</v>
      </c>
      <c r="CN107" s="302" t="str" cm="1">
        <f t="array" ref="CN107">IF($CJ107&gt;0, INDEX($CS$28:$DH$35, $CJ107, $CI107+CN$23), "-")</f>
        <v>-</v>
      </c>
      <c r="CO107" s="300" t="str">
        <f t="shared" si="47"/>
        <v>-</v>
      </c>
      <c r="CP107" s="271"/>
      <c r="CQ107" s="272"/>
      <c r="CR107" s="273"/>
      <c r="CS107" s="273"/>
      <c r="CT107" s="273"/>
      <c r="CU107" s="273"/>
      <c r="CV107" s="273"/>
      <c r="CW107" s="273"/>
      <c r="CX107" s="273"/>
      <c r="CY107" s="273"/>
      <c r="CZ107" s="273"/>
      <c r="DA107" s="273"/>
      <c r="DB107" s="273"/>
      <c r="DC107" s="273"/>
      <c r="DD107" s="273"/>
      <c r="DE107" s="273"/>
      <c r="DF107" s="273"/>
      <c r="DG107" s="273"/>
      <c r="DH107" s="273"/>
      <c r="DI107" s="273"/>
      <c r="DJ107" s="271"/>
      <c r="DK107" s="271"/>
    </row>
    <row r="108" spans="1:115" s="45" customFormat="1" ht="12.75" customHeight="1" x14ac:dyDescent="0.25">
      <c r="A108" s="13" cm="1">
        <f t="array" ref="A108">IFERROR(INDEX(Operation, IFERROR(MATCH($N108,#REF!, 0), IFERROR(MATCH($N108,#REF!, 0), MATCH($N108,#REF!, 0))), 4), 0)</f>
        <v>0</v>
      </c>
      <c r="B108" s="10">
        <v>85</v>
      </c>
      <c r="C108" s="238"/>
      <c r="D108" s="238"/>
      <c r="E108" s="79"/>
      <c r="F108" s="80" t="str">
        <f>IF(ISBLANK(E108), "", VLOOKUP(E108, Z!$A$2:$C$4127, 3, FALSE))</f>
        <v/>
      </c>
      <c r="G108" s="238"/>
      <c r="H108" s="81"/>
      <c r="I108" s="255" t="b">
        <v>0</v>
      </c>
      <c r="J108" s="256"/>
      <c r="K108" s="82"/>
      <c r="L108" s="82"/>
      <c r="M108" s="83"/>
      <c r="N108" s="79"/>
      <c r="O108" s="84"/>
      <c r="P108" s="84"/>
      <c r="Q108" s="257"/>
      <c r="R108" s="257"/>
      <c r="S108" s="257"/>
      <c r="T108" s="85">
        <f t="shared" si="48"/>
        <v>0</v>
      </c>
      <c r="U108" s="238"/>
      <c r="V108" s="238"/>
      <c r="W108" s="238"/>
      <c r="X108" s="257"/>
      <c r="Y108" s="258"/>
      <c r="Z108" s="79"/>
      <c r="AA108" s="257"/>
      <c r="AB108" s="257"/>
      <c r="AC108" s="257"/>
      <c r="AD108" s="257"/>
      <c r="AE108" s="257"/>
      <c r="AF108" s="85">
        <f t="shared" si="49"/>
        <v>0</v>
      </c>
      <c r="AG108" s="259"/>
      <c r="AH108" s="238"/>
      <c r="AI108" s="79"/>
      <c r="AJ108" s="80" t="str">
        <f>IF(ISBLANK(AI108), "", VLOOKUP(AI108, Z!$A$2:$C$4127, 3, FALSE))</f>
        <v/>
      </c>
      <c r="AK108" s="260"/>
      <c r="AL108" s="127">
        <f t="shared" si="50"/>
        <v>0</v>
      </c>
      <c r="AM108" s="271"/>
      <c r="AN108" s="292">
        <f t="shared" si="52"/>
        <v>0</v>
      </c>
      <c r="AO108" s="279">
        <f t="shared" si="51"/>
        <v>1</v>
      </c>
      <c r="AP108" s="279">
        <v>0.75</v>
      </c>
      <c r="AQ108" s="293" t="str">
        <f t="shared" si="53"/>
        <v>-</v>
      </c>
      <c r="AR108" s="293" t="str">
        <f t="shared" si="54"/>
        <v>-</v>
      </c>
      <c r="AS108" s="293" t="str" cm="1">
        <f t="array" ref="AS108">IFERROR(IFERROR((AT108*AU108)/(3600*1000)/AZ108, BY108) * SUMPRODUCT($BA108:$BE108^2.5, $BF108:$BJ108) / 1000, "-")</f>
        <v>-</v>
      </c>
      <c r="AT108" s="279" t="str">
        <f t="shared" si="55"/>
        <v>-</v>
      </c>
      <c r="AU108" s="279" t="str">
        <f t="shared" si="56"/>
        <v>-</v>
      </c>
      <c r="AV108" s="294" t="str">
        <f t="shared" si="16"/>
        <v>-</v>
      </c>
      <c r="AW108" s="294" t="str" cm="1">
        <f t="array" ref="AW108">IF(CH108&gt;0, INDEX($CV$58:$CV$60, CH108), "-")</f>
        <v>-</v>
      </c>
      <c r="AX108" s="294" t="str">
        <f t="shared" si="57"/>
        <v>-</v>
      </c>
      <c r="AY108" s="295" t="str">
        <f t="shared" si="58"/>
        <v>-</v>
      </c>
      <c r="AZ108" s="294">
        <f t="shared" si="59"/>
        <v>0</v>
      </c>
      <c r="BA108" s="296" t="str" cm="1">
        <f t="array" ref="BA108">IFERROR(INDEX($CV$63:$CZ$65, $CF108, BA$23), "-")</f>
        <v>-</v>
      </c>
      <c r="BB108" s="296" t="str" cm="1">
        <f t="array" ref="BB108">IFERROR(INDEX($CV$63:$CZ$65, $CF108, BB$23), "-")</f>
        <v>-</v>
      </c>
      <c r="BC108" s="296" t="str" cm="1">
        <f t="array" ref="BC108">IFERROR(INDEX($CV$63:$CZ$65, $CF108, BC$23), "-")</f>
        <v>-</v>
      </c>
      <c r="BD108" s="296" t="str" cm="1">
        <f t="array" ref="BD108">IFERROR(INDEX($CV$63:$CZ$65, $CF108, BD$23), "-")</f>
        <v>-</v>
      </c>
      <c r="BE108" s="296" t="str" cm="1">
        <f t="array" ref="BE108">IFERROR(INDEX($CV$63:$CZ$65, $CF108, BE$23), "-")</f>
        <v>-</v>
      </c>
      <c r="BF108" s="297" cm="1">
        <f t="array" ref="BF108">IF($CF108=3,
IFERROR(INDEX($CV$68:$CZ$79, $CE108, BF$23), "-"),
IF($CF108=2,
IF(BF$23=5, $Q108, IF(BF$23=4, $R108, 0)), IF(BF$23=5, $Q108, 0)
))</f>
        <v>0</v>
      </c>
      <c r="BG108" s="297" cm="1">
        <f t="array" ref="BG108">IF($CF108=3,
IFERROR(INDEX($CV$68:$CZ$79, $CE108, BG$23), "-"),
IF($CF108=2,
IF(BG$23=5, $Q108, IF(BG$23=4, $R108, 0)), IF(BG$23=5, $Q108, 0)
))</f>
        <v>0</v>
      </c>
      <c r="BH108" s="297" cm="1">
        <f t="array" ref="BH108">IF($CF108=3,
IFERROR(INDEX($CV$68:$CZ$79, $CE108, BH$23), "-"),
IF($CF108=2,
IF(BH$23=5, $Q108, IF(BH$23=4, $R108, 0)), IF(BH$23=5, $Q108, 0)
))</f>
        <v>0</v>
      </c>
      <c r="BI108" s="297" cm="1">
        <f t="array" ref="BI108">IF($CF108=3,
IFERROR(INDEX($CV$68:$CZ$79, $CE108, BI$23), "-"),
IF($CF108=2,
IF(BI$23=5, $Q108, IF(BI$23=4, $R108, 0)), IF(BI$23=5, $Q108, 0)
))</f>
        <v>0</v>
      </c>
      <c r="BJ108" s="297" cm="1">
        <f t="array" ref="BJ108">IF($CF108=3,
IFERROR(INDEX($CV$68:$CZ$79, $CE108, BJ$23), "-"),
IF($CF108=2,
IF(BJ$23=5, $Q108, IF(BJ$23=4, $R108, 0)), IF(BJ$23=5, $Q108, 0)
))</f>
        <v>0</v>
      </c>
      <c r="BK108" s="293" t="str" cm="1">
        <f t="array" ref="BK108">IFERROR(IF(OR($AN$20="EZ", ISNUMBER((BL108*BM108)/(3600*1000)/BN108)), (BL108*BM108)/(3600*1000)/BN108, BY108) * SUMPRODUCT($BO108:$BS108^2.5, $BT108:$BX108) / 1000, "-")</f>
        <v>-</v>
      </c>
      <c r="BL108" s="279" t="str">
        <f t="shared" si="60"/>
        <v>-</v>
      </c>
      <c r="BM108" s="279" t="str">
        <f t="shared" si="61"/>
        <v>-</v>
      </c>
      <c r="BN108" s="298">
        <f t="shared" si="62"/>
        <v>0</v>
      </c>
      <c r="BO108" s="296" t="str" cm="1">
        <f t="array" ref="BO108">IFERROR(INDEX($CV$63:$CZ$65, $CO108, BO$23), "-")</f>
        <v>-</v>
      </c>
      <c r="BP108" s="296" t="str" cm="1">
        <f t="array" ref="BP108">IFERROR(INDEX($CV$63:$CZ$65, $CO108, BP$23), "-")</f>
        <v>-</v>
      </c>
      <c r="BQ108" s="296" t="str" cm="1">
        <f t="array" ref="BQ108">IFERROR(INDEX($CV$63:$CZ$65, $CO108, BQ$23), "-")</f>
        <v>-</v>
      </c>
      <c r="BR108" s="296" t="str" cm="1">
        <f t="array" ref="BR108">IFERROR(INDEX($CV$63:$CZ$65, $CO108, BR$23), "-")</f>
        <v>-</v>
      </c>
      <c r="BS108" s="296" t="str" cm="1">
        <f t="array" ref="BS108">IFERROR(INDEX($CV$63:$CZ$65, $CO108, BS$23), "-")</f>
        <v>-</v>
      </c>
      <c r="BT108" s="297" cm="1">
        <f t="array" ref="BT108">IF($CO108=3,
IFERROR(INDEX($CV$68:$CZ$79, $CE108, BT$23), "-"),
IF($CO108=2,
IF(BT$23=5, $AC108, IF(BT$23=4, $AD108, 0)), IF(BT$23=5, $AC108, 0)
))</f>
        <v>0</v>
      </c>
      <c r="BU108" s="297" cm="1">
        <f t="array" ref="BU108">IF($CO108=3,
IFERROR(INDEX($CV$68:$CZ$79, $CE108, BU$23), "-"),
IF($CO108=2,
IF(BU$23=5, $AC108, IF(BU$23=4, $AD108, 0)), IF(BU$23=5, $AC108, 0)
))</f>
        <v>0</v>
      </c>
      <c r="BV108" s="297" cm="1">
        <f t="array" ref="BV108">IF($CO108=3,
IFERROR(INDEX($CV$68:$CZ$79, $CE108, BV$23), "-"),
IF($CO108=2,
IF(BV$23=5, $AC108, IF(BV$23=4, $AD108, 0)), IF(BV$23=5, $AC108, 0)
))</f>
        <v>0</v>
      </c>
      <c r="BW108" s="297" cm="1">
        <f t="array" ref="BW108">IF($CO108=3,
IFERROR(INDEX($CV$68:$CZ$79, $CE108, BW$23), "-"),
IF($CO108=2,
IF(BW$23=5, $AC108, IF(BW$23=4, $AD108, 0)), IF(BW$23=5, $AC108, 0)
))</f>
        <v>0</v>
      </c>
      <c r="BX108" s="297" cm="1">
        <f t="array" ref="BX108">IF($CO108=3,
IFERROR(INDEX($CV$68:$CZ$79, $CE108, BX$23), "-"),
IF($CO108=2,
IF(BX$23=5, $AC108, IF(BX$23=4, $AD108, 0)), IF(BX$23=5, $AC108, 0)
))</f>
        <v>0</v>
      </c>
      <c r="BY108" s="293" t="str">
        <f t="shared" si="63"/>
        <v>-</v>
      </c>
      <c r="BZ108" s="299">
        <f t="shared" si="22"/>
        <v>0</v>
      </c>
      <c r="CA108" s="294" t="str">
        <f t="shared" si="64"/>
        <v>-</v>
      </c>
      <c r="CB108" s="295" t="str">
        <f t="shared" si="23"/>
        <v>-</v>
      </c>
      <c r="CC108" s="295" t="str">
        <f t="shared" si="65"/>
        <v>-</v>
      </c>
      <c r="CD108" s="299">
        <f t="shared" si="24"/>
        <v>0</v>
      </c>
      <c r="CE108" s="300" t="str">
        <f t="shared" si="43"/>
        <v>-</v>
      </c>
      <c r="CF108" s="300" t="str">
        <f t="shared" si="44"/>
        <v>-</v>
      </c>
      <c r="CG108" s="300">
        <v>0</v>
      </c>
      <c r="CH108" s="300">
        <f t="shared" si="45"/>
        <v>0</v>
      </c>
      <c r="CI108" s="301">
        <f t="shared" si="46"/>
        <v>0</v>
      </c>
      <c r="CJ108" s="301">
        <f t="shared" si="25"/>
        <v>0</v>
      </c>
      <c r="CK108" s="302" t="str" cm="1">
        <f t="array" ref="CK108">IF($CJ108&gt;0, INDEX($CS$28:$DH$35, $CJ108, $CI108+CK$23), "-")</f>
        <v>-</v>
      </c>
      <c r="CL108" s="302" t="str" cm="1">
        <f t="array" ref="CL108">IF($CJ108&gt;0, INDEX($CS$28:$DH$35, $CJ108, $CI108+CL$23), "-")</f>
        <v>-</v>
      </c>
      <c r="CM108" s="302" t="str" cm="1">
        <f t="array" ref="CM108">IF($CJ108&gt;0, INDEX($CS$28:$DH$35, $CJ108, $CI108+CM$23), "-")</f>
        <v>-</v>
      </c>
      <c r="CN108" s="302" t="str" cm="1">
        <f t="array" ref="CN108">IF($CJ108&gt;0, INDEX($CS$28:$DH$35, $CJ108, $CI108+CN$23), "-")</f>
        <v>-</v>
      </c>
      <c r="CO108" s="300" t="str">
        <f t="shared" si="47"/>
        <v>-</v>
      </c>
      <c r="CP108" s="271"/>
      <c r="CQ108" s="272"/>
      <c r="CR108" s="273"/>
      <c r="CS108" s="273"/>
      <c r="CT108" s="273"/>
      <c r="CU108" s="273"/>
      <c r="CV108" s="273"/>
      <c r="CW108" s="273"/>
      <c r="CX108" s="273"/>
      <c r="CY108" s="273"/>
      <c r="CZ108" s="273"/>
      <c r="DA108" s="273"/>
      <c r="DB108" s="273"/>
      <c r="DC108" s="273"/>
      <c r="DD108" s="273"/>
      <c r="DE108" s="273"/>
      <c r="DF108" s="273"/>
      <c r="DG108" s="273"/>
      <c r="DH108" s="273"/>
      <c r="DI108" s="273"/>
      <c r="DJ108" s="271"/>
      <c r="DK108" s="271"/>
    </row>
    <row r="109" spans="1:115" s="45" customFormat="1" ht="12.75" customHeight="1" x14ac:dyDescent="0.25">
      <c r="A109" s="13" cm="1">
        <f t="array" ref="A109">IFERROR(INDEX(Operation, IFERROR(MATCH($N109,#REF!, 0), IFERROR(MATCH($N109,#REF!, 0), MATCH($N109,#REF!, 0))), 4), 0)</f>
        <v>0</v>
      </c>
      <c r="B109" s="10">
        <v>86</v>
      </c>
      <c r="C109" s="238"/>
      <c r="D109" s="238"/>
      <c r="E109" s="79"/>
      <c r="F109" s="80" t="str">
        <f>IF(ISBLANK(E109), "", VLOOKUP(E109, Z!$A$2:$C$4127, 3, FALSE))</f>
        <v/>
      </c>
      <c r="G109" s="238"/>
      <c r="H109" s="81"/>
      <c r="I109" s="255" t="b">
        <v>0</v>
      </c>
      <c r="J109" s="256"/>
      <c r="K109" s="82"/>
      <c r="L109" s="82"/>
      <c r="M109" s="83"/>
      <c r="N109" s="79"/>
      <c r="O109" s="84"/>
      <c r="P109" s="84"/>
      <c r="Q109" s="257"/>
      <c r="R109" s="257"/>
      <c r="S109" s="257"/>
      <c r="T109" s="85">
        <f t="shared" si="48"/>
        <v>0</v>
      </c>
      <c r="U109" s="238"/>
      <c r="V109" s="238"/>
      <c r="W109" s="238"/>
      <c r="X109" s="257"/>
      <c r="Y109" s="258"/>
      <c r="Z109" s="79"/>
      <c r="AA109" s="257"/>
      <c r="AB109" s="257"/>
      <c r="AC109" s="257"/>
      <c r="AD109" s="257"/>
      <c r="AE109" s="257"/>
      <c r="AF109" s="85">
        <f t="shared" si="49"/>
        <v>0</v>
      </c>
      <c r="AG109" s="259"/>
      <c r="AH109" s="238"/>
      <c r="AI109" s="79"/>
      <c r="AJ109" s="80" t="str">
        <f>IF(ISBLANK(AI109), "", VLOOKUP(AI109, Z!$A$2:$C$4127, 3, FALSE))</f>
        <v/>
      </c>
      <c r="AK109" s="260"/>
      <c r="AL109" s="127">
        <f t="shared" si="50"/>
        <v>0</v>
      </c>
      <c r="AM109" s="271"/>
      <c r="AN109" s="292">
        <f t="shared" si="52"/>
        <v>0</v>
      </c>
      <c r="AO109" s="279">
        <f t="shared" si="51"/>
        <v>1</v>
      </c>
      <c r="AP109" s="279">
        <v>0.75</v>
      </c>
      <c r="AQ109" s="293" t="str">
        <f t="shared" si="53"/>
        <v>-</v>
      </c>
      <c r="AR109" s="293" t="str">
        <f t="shared" si="54"/>
        <v>-</v>
      </c>
      <c r="AS109" s="293" t="str" cm="1">
        <f t="array" ref="AS109">IFERROR(IFERROR((AT109*AU109)/(3600*1000)/AZ109, BY109) * SUMPRODUCT($BA109:$BE109^2.5, $BF109:$BJ109) / 1000, "-")</f>
        <v>-</v>
      </c>
      <c r="AT109" s="279" t="str">
        <f t="shared" si="55"/>
        <v>-</v>
      </c>
      <c r="AU109" s="279" t="str">
        <f t="shared" si="56"/>
        <v>-</v>
      </c>
      <c r="AV109" s="294" t="str">
        <f t="shared" si="16"/>
        <v>-</v>
      </c>
      <c r="AW109" s="294" t="str" cm="1">
        <f t="array" ref="AW109">IF(CH109&gt;0, INDEX($CV$58:$CV$60, CH109), "-")</f>
        <v>-</v>
      </c>
      <c r="AX109" s="294" t="str">
        <f t="shared" si="57"/>
        <v>-</v>
      </c>
      <c r="AY109" s="295" t="str">
        <f t="shared" si="58"/>
        <v>-</v>
      </c>
      <c r="AZ109" s="294">
        <f t="shared" si="59"/>
        <v>0</v>
      </c>
      <c r="BA109" s="296" t="str" cm="1">
        <f t="array" ref="BA109">IFERROR(INDEX($CV$63:$CZ$65, $CF109, BA$23), "-")</f>
        <v>-</v>
      </c>
      <c r="BB109" s="296" t="str" cm="1">
        <f t="array" ref="BB109">IFERROR(INDEX($CV$63:$CZ$65, $CF109, BB$23), "-")</f>
        <v>-</v>
      </c>
      <c r="BC109" s="296" t="str" cm="1">
        <f t="array" ref="BC109">IFERROR(INDEX($CV$63:$CZ$65, $CF109, BC$23), "-")</f>
        <v>-</v>
      </c>
      <c r="BD109" s="296" t="str" cm="1">
        <f t="array" ref="BD109">IFERROR(INDEX($CV$63:$CZ$65, $CF109, BD$23), "-")</f>
        <v>-</v>
      </c>
      <c r="BE109" s="296" t="str" cm="1">
        <f t="array" ref="BE109">IFERROR(INDEX($CV$63:$CZ$65, $CF109, BE$23), "-")</f>
        <v>-</v>
      </c>
      <c r="BF109" s="297" cm="1">
        <f t="array" ref="BF109">IF($CF109=3,
IFERROR(INDEX($CV$68:$CZ$79, $CE109, BF$23), "-"),
IF($CF109=2,
IF(BF$23=5, $Q109, IF(BF$23=4, $R109, 0)), IF(BF$23=5, $Q109, 0)
))</f>
        <v>0</v>
      </c>
      <c r="BG109" s="297" cm="1">
        <f t="array" ref="BG109">IF($CF109=3,
IFERROR(INDEX($CV$68:$CZ$79, $CE109, BG$23), "-"),
IF($CF109=2,
IF(BG$23=5, $Q109, IF(BG$23=4, $R109, 0)), IF(BG$23=5, $Q109, 0)
))</f>
        <v>0</v>
      </c>
      <c r="BH109" s="297" cm="1">
        <f t="array" ref="BH109">IF($CF109=3,
IFERROR(INDEX($CV$68:$CZ$79, $CE109, BH$23), "-"),
IF($CF109=2,
IF(BH$23=5, $Q109, IF(BH$23=4, $R109, 0)), IF(BH$23=5, $Q109, 0)
))</f>
        <v>0</v>
      </c>
      <c r="BI109" s="297" cm="1">
        <f t="array" ref="BI109">IF($CF109=3,
IFERROR(INDEX($CV$68:$CZ$79, $CE109, BI$23), "-"),
IF($CF109=2,
IF(BI$23=5, $Q109, IF(BI$23=4, $R109, 0)), IF(BI$23=5, $Q109, 0)
))</f>
        <v>0</v>
      </c>
      <c r="BJ109" s="297" cm="1">
        <f t="array" ref="BJ109">IF($CF109=3,
IFERROR(INDEX($CV$68:$CZ$79, $CE109, BJ$23), "-"),
IF($CF109=2,
IF(BJ$23=5, $Q109, IF(BJ$23=4, $R109, 0)), IF(BJ$23=5, $Q109, 0)
))</f>
        <v>0</v>
      </c>
      <c r="BK109" s="293" t="str" cm="1">
        <f t="array" ref="BK109">IFERROR(IF(OR($AN$20="EZ", ISNUMBER((BL109*BM109)/(3600*1000)/BN109)), (BL109*BM109)/(3600*1000)/BN109, BY109) * SUMPRODUCT($BO109:$BS109^2.5, $BT109:$BX109) / 1000, "-")</f>
        <v>-</v>
      </c>
      <c r="BL109" s="279" t="str">
        <f t="shared" si="60"/>
        <v>-</v>
      </c>
      <c r="BM109" s="279" t="str">
        <f t="shared" si="61"/>
        <v>-</v>
      </c>
      <c r="BN109" s="298">
        <f t="shared" si="62"/>
        <v>0</v>
      </c>
      <c r="BO109" s="296" t="str" cm="1">
        <f t="array" ref="BO109">IFERROR(INDEX($CV$63:$CZ$65, $CO109, BO$23), "-")</f>
        <v>-</v>
      </c>
      <c r="BP109" s="296" t="str" cm="1">
        <f t="array" ref="BP109">IFERROR(INDEX($CV$63:$CZ$65, $CO109, BP$23), "-")</f>
        <v>-</v>
      </c>
      <c r="BQ109" s="296" t="str" cm="1">
        <f t="array" ref="BQ109">IFERROR(INDEX($CV$63:$CZ$65, $CO109, BQ$23), "-")</f>
        <v>-</v>
      </c>
      <c r="BR109" s="296" t="str" cm="1">
        <f t="array" ref="BR109">IFERROR(INDEX($CV$63:$CZ$65, $CO109, BR$23), "-")</f>
        <v>-</v>
      </c>
      <c r="BS109" s="296" t="str" cm="1">
        <f t="array" ref="BS109">IFERROR(INDEX($CV$63:$CZ$65, $CO109, BS$23), "-")</f>
        <v>-</v>
      </c>
      <c r="BT109" s="297" cm="1">
        <f t="array" ref="BT109">IF($CO109=3,
IFERROR(INDEX($CV$68:$CZ$79, $CE109, BT$23), "-"),
IF($CO109=2,
IF(BT$23=5, $AC109, IF(BT$23=4, $AD109, 0)), IF(BT$23=5, $AC109, 0)
))</f>
        <v>0</v>
      </c>
      <c r="BU109" s="297" cm="1">
        <f t="array" ref="BU109">IF($CO109=3,
IFERROR(INDEX($CV$68:$CZ$79, $CE109, BU$23), "-"),
IF($CO109=2,
IF(BU$23=5, $AC109, IF(BU$23=4, $AD109, 0)), IF(BU$23=5, $AC109, 0)
))</f>
        <v>0</v>
      </c>
      <c r="BV109" s="297" cm="1">
        <f t="array" ref="BV109">IF($CO109=3,
IFERROR(INDEX($CV$68:$CZ$79, $CE109, BV$23), "-"),
IF($CO109=2,
IF(BV$23=5, $AC109, IF(BV$23=4, $AD109, 0)), IF(BV$23=5, $AC109, 0)
))</f>
        <v>0</v>
      </c>
      <c r="BW109" s="297" cm="1">
        <f t="array" ref="BW109">IF($CO109=3,
IFERROR(INDEX($CV$68:$CZ$79, $CE109, BW$23), "-"),
IF($CO109=2,
IF(BW$23=5, $AC109, IF(BW$23=4, $AD109, 0)), IF(BW$23=5, $AC109, 0)
))</f>
        <v>0</v>
      </c>
      <c r="BX109" s="297" cm="1">
        <f t="array" ref="BX109">IF($CO109=3,
IFERROR(INDEX($CV$68:$CZ$79, $CE109, BX$23), "-"),
IF($CO109=2,
IF(BX$23=5, $AC109, IF(BX$23=4, $AD109, 0)), IF(BX$23=5, $AC109, 0)
))</f>
        <v>0</v>
      </c>
      <c r="BY109" s="293" t="str">
        <f t="shared" si="63"/>
        <v>-</v>
      </c>
      <c r="BZ109" s="299">
        <f t="shared" si="22"/>
        <v>0</v>
      </c>
      <c r="CA109" s="294" t="str">
        <f t="shared" si="64"/>
        <v>-</v>
      </c>
      <c r="CB109" s="295" t="str">
        <f t="shared" si="23"/>
        <v>-</v>
      </c>
      <c r="CC109" s="295" t="str">
        <f t="shared" si="65"/>
        <v>-</v>
      </c>
      <c r="CD109" s="299">
        <f t="shared" si="24"/>
        <v>0</v>
      </c>
      <c r="CE109" s="300" t="str">
        <f t="shared" si="43"/>
        <v>-</v>
      </c>
      <c r="CF109" s="300" t="str">
        <f t="shared" si="44"/>
        <v>-</v>
      </c>
      <c r="CG109" s="300">
        <v>0</v>
      </c>
      <c r="CH109" s="300">
        <f t="shared" si="45"/>
        <v>0</v>
      </c>
      <c r="CI109" s="301">
        <f t="shared" si="46"/>
        <v>0</v>
      </c>
      <c r="CJ109" s="301">
        <f t="shared" si="25"/>
        <v>0</v>
      </c>
      <c r="CK109" s="302" t="str" cm="1">
        <f t="array" ref="CK109">IF($CJ109&gt;0, INDEX($CS$28:$DH$35, $CJ109, $CI109+CK$23), "-")</f>
        <v>-</v>
      </c>
      <c r="CL109" s="302" t="str" cm="1">
        <f t="array" ref="CL109">IF($CJ109&gt;0, INDEX($CS$28:$DH$35, $CJ109, $CI109+CL$23), "-")</f>
        <v>-</v>
      </c>
      <c r="CM109" s="302" t="str" cm="1">
        <f t="array" ref="CM109">IF($CJ109&gt;0, INDEX($CS$28:$DH$35, $CJ109, $CI109+CM$23), "-")</f>
        <v>-</v>
      </c>
      <c r="CN109" s="302" t="str" cm="1">
        <f t="array" ref="CN109">IF($CJ109&gt;0, INDEX($CS$28:$DH$35, $CJ109, $CI109+CN$23), "-")</f>
        <v>-</v>
      </c>
      <c r="CO109" s="300" t="str">
        <f t="shared" si="47"/>
        <v>-</v>
      </c>
      <c r="CP109" s="271"/>
      <c r="CQ109" s="272"/>
      <c r="CR109" s="273"/>
      <c r="CS109" s="273"/>
      <c r="CT109" s="273"/>
      <c r="CU109" s="273"/>
      <c r="CV109" s="273"/>
      <c r="CW109" s="273"/>
      <c r="CX109" s="273"/>
      <c r="CY109" s="273"/>
      <c r="CZ109" s="273"/>
      <c r="DA109" s="273"/>
      <c r="DB109" s="273"/>
      <c r="DC109" s="273"/>
      <c r="DD109" s="273"/>
      <c r="DE109" s="273"/>
      <c r="DF109" s="273"/>
      <c r="DG109" s="273"/>
      <c r="DH109" s="273"/>
      <c r="DI109" s="273"/>
      <c r="DJ109" s="271"/>
      <c r="DK109" s="271"/>
    </row>
    <row r="110" spans="1:115" s="45" customFormat="1" ht="12.75" customHeight="1" x14ac:dyDescent="0.25">
      <c r="A110" s="13" cm="1">
        <f t="array" ref="A110">IFERROR(INDEX(Operation, IFERROR(MATCH($N110,#REF!, 0), IFERROR(MATCH($N110,#REF!, 0), MATCH($N110,#REF!, 0))), 4), 0)</f>
        <v>0</v>
      </c>
      <c r="B110" s="10">
        <v>87</v>
      </c>
      <c r="C110" s="238"/>
      <c r="D110" s="238"/>
      <c r="E110" s="79"/>
      <c r="F110" s="80" t="str">
        <f>IF(ISBLANK(E110), "", VLOOKUP(E110, Z!$A$2:$C$4127, 3, FALSE))</f>
        <v/>
      </c>
      <c r="G110" s="238"/>
      <c r="H110" s="81"/>
      <c r="I110" s="255" t="b">
        <v>0</v>
      </c>
      <c r="J110" s="256"/>
      <c r="K110" s="82"/>
      <c r="L110" s="82"/>
      <c r="M110" s="83"/>
      <c r="N110" s="79"/>
      <c r="O110" s="84"/>
      <c r="P110" s="84"/>
      <c r="Q110" s="257"/>
      <c r="R110" s="257"/>
      <c r="S110" s="257"/>
      <c r="T110" s="85">
        <f t="shared" si="48"/>
        <v>0</v>
      </c>
      <c r="U110" s="238"/>
      <c r="V110" s="238"/>
      <c r="W110" s="238"/>
      <c r="X110" s="257"/>
      <c r="Y110" s="258"/>
      <c r="Z110" s="79"/>
      <c r="AA110" s="257"/>
      <c r="AB110" s="257"/>
      <c r="AC110" s="257"/>
      <c r="AD110" s="257"/>
      <c r="AE110" s="257"/>
      <c r="AF110" s="85">
        <f t="shared" si="49"/>
        <v>0</v>
      </c>
      <c r="AG110" s="259"/>
      <c r="AH110" s="238"/>
      <c r="AI110" s="79"/>
      <c r="AJ110" s="80" t="str">
        <f>IF(ISBLANK(AI110), "", VLOOKUP(AI110, Z!$A$2:$C$4127, 3, FALSE))</f>
        <v/>
      </c>
      <c r="AK110" s="260"/>
      <c r="AL110" s="127">
        <f t="shared" si="50"/>
        <v>0</v>
      </c>
      <c r="AM110" s="271"/>
      <c r="AN110" s="292">
        <f t="shared" si="52"/>
        <v>0</v>
      </c>
      <c r="AO110" s="279">
        <f t="shared" si="51"/>
        <v>1</v>
      </c>
      <c r="AP110" s="279">
        <v>0.75</v>
      </c>
      <c r="AQ110" s="293" t="str">
        <f t="shared" si="53"/>
        <v>-</v>
      </c>
      <c r="AR110" s="293" t="str">
        <f t="shared" si="54"/>
        <v>-</v>
      </c>
      <c r="AS110" s="293" t="str" cm="1">
        <f t="array" ref="AS110">IFERROR(IFERROR((AT110*AU110)/(3600*1000)/AZ110, BY110) * SUMPRODUCT($BA110:$BE110^2.5, $BF110:$BJ110) / 1000, "-")</f>
        <v>-</v>
      </c>
      <c r="AT110" s="279" t="str">
        <f t="shared" si="55"/>
        <v>-</v>
      </c>
      <c r="AU110" s="279" t="str">
        <f t="shared" si="56"/>
        <v>-</v>
      </c>
      <c r="AV110" s="294" t="str">
        <f t="shared" si="16"/>
        <v>-</v>
      </c>
      <c r="AW110" s="294" t="str" cm="1">
        <f t="array" ref="AW110">IF(CH110&gt;0, INDEX($CV$58:$CV$60, CH110), "-")</f>
        <v>-</v>
      </c>
      <c r="AX110" s="294" t="str">
        <f t="shared" si="57"/>
        <v>-</v>
      </c>
      <c r="AY110" s="295" t="str">
        <f t="shared" si="58"/>
        <v>-</v>
      </c>
      <c r="AZ110" s="294">
        <f t="shared" si="59"/>
        <v>0</v>
      </c>
      <c r="BA110" s="296" t="str" cm="1">
        <f t="array" ref="BA110">IFERROR(INDEX($CV$63:$CZ$65, $CF110, BA$23), "-")</f>
        <v>-</v>
      </c>
      <c r="BB110" s="296" t="str" cm="1">
        <f t="array" ref="BB110">IFERROR(INDEX($CV$63:$CZ$65, $CF110, BB$23), "-")</f>
        <v>-</v>
      </c>
      <c r="BC110" s="296" t="str" cm="1">
        <f t="array" ref="BC110">IFERROR(INDEX($CV$63:$CZ$65, $CF110, BC$23), "-")</f>
        <v>-</v>
      </c>
      <c r="BD110" s="296" t="str" cm="1">
        <f t="array" ref="BD110">IFERROR(INDEX($CV$63:$CZ$65, $CF110, BD$23), "-")</f>
        <v>-</v>
      </c>
      <c r="BE110" s="296" t="str" cm="1">
        <f t="array" ref="BE110">IFERROR(INDEX($CV$63:$CZ$65, $CF110, BE$23), "-")</f>
        <v>-</v>
      </c>
      <c r="BF110" s="297" cm="1">
        <f t="array" ref="BF110">IF($CF110=3,
IFERROR(INDEX($CV$68:$CZ$79, $CE110, BF$23), "-"),
IF($CF110=2,
IF(BF$23=5, $Q110, IF(BF$23=4, $R110, 0)), IF(BF$23=5, $Q110, 0)
))</f>
        <v>0</v>
      </c>
      <c r="BG110" s="297" cm="1">
        <f t="array" ref="BG110">IF($CF110=3,
IFERROR(INDEX($CV$68:$CZ$79, $CE110, BG$23), "-"),
IF($CF110=2,
IF(BG$23=5, $Q110, IF(BG$23=4, $R110, 0)), IF(BG$23=5, $Q110, 0)
))</f>
        <v>0</v>
      </c>
      <c r="BH110" s="297" cm="1">
        <f t="array" ref="BH110">IF($CF110=3,
IFERROR(INDEX($CV$68:$CZ$79, $CE110, BH$23), "-"),
IF($CF110=2,
IF(BH$23=5, $Q110, IF(BH$23=4, $R110, 0)), IF(BH$23=5, $Q110, 0)
))</f>
        <v>0</v>
      </c>
      <c r="BI110" s="297" cm="1">
        <f t="array" ref="BI110">IF($CF110=3,
IFERROR(INDEX($CV$68:$CZ$79, $CE110, BI$23), "-"),
IF($CF110=2,
IF(BI$23=5, $Q110, IF(BI$23=4, $R110, 0)), IF(BI$23=5, $Q110, 0)
))</f>
        <v>0</v>
      </c>
      <c r="BJ110" s="297" cm="1">
        <f t="array" ref="BJ110">IF($CF110=3,
IFERROR(INDEX($CV$68:$CZ$79, $CE110, BJ$23), "-"),
IF($CF110=2,
IF(BJ$23=5, $Q110, IF(BJ$23=4, $R110, 0)), IF(BJ$23=5, $Q110, 0)
))</f>
        <v>0</v>
      </c>
      <c r="BK110" s="293" t="str" cm="1">
        <f t="array" ref="BK110">IFERROR(IF(OR($AN$20="EZ", ISNUMBER((BL110*BM110)/(3600*1000)/BN110)), (BL110*BM110)/(3600*1000)/BN110, BY110) * SUMPRODUCT($BO110:$BS110^2.5, $BT110:$BX110) / 1000, "-")</f>
        <v>-</v>
      </c>
      <c r="BL110" s="279" t="str">
        <f t="shared" si="60"/>
        <v>-</v>
      </c>
      <c r="BM110" s="279" t="str">
        <f t="shared" si="61"/>
        <v>-</v>
      </c>
      <c r="BN110" s="298">
        <f t="shared" si="62"/>
        <v>0</v>
      </c>
      <c r="BO110" s="296" t="str" cm="1">
        <f t="array" ref="BO110">IFERROR(INDEX($CV$63:$CZ$65, $CO110, BO$23), "-")</f>
        <v>-</v>
      </c>
      <c r="BP110" s="296" t="str" cm="1">
        <f t="array" ref="BP110">IFERROR(INDEX($CV$63:$CZ$65, $CO110, BP$23), "-")</f>
        <v>-</v>
      </c>
      <c r="BQ110" s="296" t="str" cm="1">
        <f t="array" ref="BQ110">IFERROR(INDEX($CV$63:$CZ$65, $CO110, BQ$23), "-")</f>
        <v>-</v>
      </c>
      <c r="BR110" s="296" t="str" cm="1">
        <f t="array" ref="BR110">IFERROR(INDEX($CV$63:$CZ$65, $CO110, BR$23), "-")</f>
        <v>-</v>
      </c>
      <c r="BS110" s="296" t="str" cm="1">
        <f t="array" ref="BS110">IFERROR(INDEX($CV$63:$CZ$65, $CO110, BS$23), "-")</f>
        <v>-</v>
      </c>
      <c r="BT110" s="297" cm="1">
        <f t="array" ref="BT110">IF($CO110=3,
IFERROR(INDEX($CV$68:$CZ$79, $CE110, BT$23), "-"),
IF($CO110=2,
IF(BT$23=5, $AC110, IF(BT$23=4, $AD110, 0)), IF(BT$23=5, $AC110, 0)
))</f>
        <v>0</v>
      </c>
      <c r="BU110" s="297" cm="1">
        <f t="array" ref="BU110">IF($CO110=3,
IFERROR(INDEX($CV$68:$CZ$79, $CE110, BU$23), "-"),
IF($CO110=2,
IF(BU$23=5, $AC110, IF(BU$23=4, $AD110, 0)), IF(BU$23=5, $AC110, 0)
))</f>
        <v>0</v>
      </c>
      <c r="BV110" s="297" cm="1">
        <f t="array" ref="BV110">IF($CO110=3,
IFERROR(INDEX($CV$68:$CZ$79, $CE110, BV$23), "-"),
IF($CO110=2,
IF(BV$23=5, $AC110, IF(BV$23=4, $AD110, 0)), IF(BV$23=5, $AC110, 0)
))</f>
        <v>0</v>
      </c>
      <c r="BW110" s="297" cm="1">
        <f t="array" ref="BW110">IF($CO110=3,
IFERROR(INDEX($CV$68:$CZ$79, $CE110, BW$23), "-"),
IF($CO110=2,
IF(BW$23=5, $AC110, IF(BW$23=4, $AD110, 0)), IF(BW$23=5, $AC110, 0)
))</f>
        <v>0</v>
      </c>
      <c r="BX110" s="297" cm="1">
        <f t="array" ref="BX110">IF($CO110=3,
IFERROR(INDEX($CV$68:$CZ$79, $CE110, BX$23), "-"),
IF($CO110=2,
IF(BX$23=5, $AC110, IF(BX$23=4, $AD110, 0)), IF(BX$23=5, $AC110, 0)
))</f>
        <v>0</v>
      </c>
      <c r="BY110" s="293" t="str">
        <f t="shared" si="63"/>
        <v>-</v>
      </c>
      <c r="BZ110" s="299">
        <f t="shared" si="22"/>
        <v>0</v>
      </c>
      <c r="CA110" s="294" t="str">
        <f t="shared" si="64"/>
        <v>-</v>
      </c>
      <c r="CB110" s="295" t="str">
        <f t="shared" si="23"/>
        <v>-</v>
      </c>
      <c r="CC110" s="295" t="str">
        <f t="shared" si="65"/>
        <v>-</v>
      </c>
      <c r="CD110" s="299">
        <f t="shared" si="24"/>
        <v>0</v>
      </c>
      <c r="CE110" s="300" t="str">
        <f t="shared" si="43"/>
        <v>-</v>
      </c>
      <c r="CF110" s="300" t="str">
        <f t="shared" si="44"/>
        <v>-</v>
      </c>
      <c r="CG110" s="300">
        <v>0</v>
      </c>
      <c r="CH110" s="300">
        <f t="shared" si="45"/>
        <v>0</v>
      </c>
      <c r="CI110" s="301">
        <f t="shared" si="46"/>
        <v>0</v>
      </c>
      <c r="CJ110" s="301">
        <f t="shared" si="25"/>
        <v>0</v>
      </c>
      <c r="CK110" s="302" t="str" cm="1">
        <f t="array" ref="CK110">IF($CJ110&gt;0, INDEX($CS$28:$DH$35, $CJ110, $CI110+CK$23), "-")</f>
        <v>-</v>
      </c>
      <c r="CL110" s="302" t="str" cm="1">
        <f t="array" ref="CL110">IF($CJ110&gt;0, INDEX($CS$28:$DH$35, $CJ110, $CI110+CL$23), "-")</f>
        <v>-</v>
      </c>
      <c r="CM110" s="302" t="str" cm="1">
        <f t="array" ref="CM110">IF($CJ110&gt;0, INDEX($CS$28:$DH$35, $CJ110, $CI110+CM$23), "-")</f>
        <v>-</v>
      </c>
      <c r="CN110" s="302" t="str" cm="1">
        <f t="array" ref="CN110">IF($CJ110&gt;0, INDEX($CS$28:$DH$35, $CJ110, $CI110+CN$23), "-")</f>
        <v>-</v>
      </c>
      <c r="CO110" s="300" t="str">
        <f t="shared" si="47"/>
        <v>-</v>
      </c>
      <c r="CP110" s="271"/>
      <c r="CQ110" s="272"/>
      <c r="CR110" s="273"/>
      <c r="CS110" s="273"/>
      <c r="CT110" s="273"/>
      <c r="CU110" s="273"/>
      <c r="CV110" s="273"/>
      <c r="CW110" s="273"/>
      <c r="CX110" s="273"/>
      <c r="CY110" s="273"/>
      <c r="CZ110" s="273"/>
      <c r="DA110" s="273"/>
      <c r="DB110" s="273"/>
      <c r="DC110" s="273"/>
      <c r="DD110" s="273"/>
      <c r="DE110" s="273"/>
      <c r="DF110" s="273"/>
      <c r="DG110" s="273"/>
      <c r="DH110" s="273"/>
      <c r="DI110" s="273"/>
      <c r="DJ110" s="271"/>
      <c r="DK110" s="271"/>
    </row>
    <row r="111" spans="1:115" s="45" customFormat="1" ht="12.75" customHeight="1" x14ac:dyDescent="0.25">
      <c r="A111" s="13" cm="1">
        <f t="array" ref="A111">IFERROR(INDEX(Operation, IFERROR(MATCH($N111,#REF!, 0), IFERROR(MATCH($N111,#REF!, 0), MATCH($N111,#REF!, 0))), 4), 0)</f>
        <v>0</v>
      </c>
      <c r="B111" s="10">
        <v>88</v>
      </c>
      <c r="C111" s="238"/>
      <c r="D111" s="238"/>
      <c r="E111" s="79"/>
      <c r="F111" s="80" t="str">
        <f>IF(ISBLANK(E111), "", VLOOKUP(E111, Z!$A$2:$C$4127, 3, FALSE))</f>
        <v/>
      </c>
      <c r="G111" s="238"/>
      <c r="H111" s="81"/>
      <c r="I111" s="255" t="b">
        <v>0</v>
      </c>
      <c r="J111" s="256"/>
      <c r="K111" s="82"/>
      <c r="L111" s="82"/>
      <c r="M111" s="83"/>
      <c r="N111" s="79"/>
      <c r="O111" s="84"/>
      <c r="P111" s="84"/>
      <c r="Q111" s="257"/>
      <c r="R111" s="257"/>
      <c r="S111" s="257"/>
      <c r="T111" s="85">
        <f t="shared" si="48"/>
        <v>0</v>
      </c>
      <c r="U111" s="238"/>
      <c r="V111" s="238"/>
      <c r="W111" s="238"/>
      <c r="X111" s="257"/>
      <c r="Y111" s="258"/>
      <c r="Z111" s="79"/>
      <c r="AA111" s="257"/>
      <c r="AB111" s="257"/>
      <c r="AC111" s="257"/>
      <c r="AD111" s="257"/>
      <c r="AE111" s="257"/>
      <c r="AF111" s="85">
        <f t="shared" si="49"/>
        <v>0</v>
      </c>
      <c r="AG111" s="259"/>
      <c r="AH111" s="238"/>
      <c r="AI111" s="79"/>
      <c r="AJ111" s="80" t="str">
        <f>IF(ISBLANK(AI111), "", VLOOKUP(AI111, Z!$A$2:$C$4127, 3, FALSE))</f>
        <v/>
      </c>
      <c r="AK111" s="260"/>
      <c r="AL111" s="127">
        <f t="shared" si="50"/>
        <v>0</v>
      </c>
      <c r="AM111" s="271"/>
      <c r="AN111" s="292">
        <f t="shared" si="52"/>
        <v>0</v>
      </c>
      <c r="AO111" s="279">
        <f t="shared" si="51"/>
        <v>1</v>
      </c>
      <c r="AP111" s="279">
        <v>0.75</v>
      </c>
      <c r="AQ111" s="293" t="str">
        <f t="shared" si="53"/>
        <v>-</v>
      </c>
      <c r="AR111" s="293" t="str">
        <f t="shared" si="54"/>
        <v>-</v>
      </c>
      <c r="AS111" s="293" t="str" cm="1">
        <f t="array" ref="AS111">IFERROR(IFERROR((AT111*AU111)/(3600*1000)/AZ111, BY111) * SUMPRODUCT($BA111:$BE111^2.5, $BF111:$BJ111) / 1000, "-")</f>
        <v>-</v>
      </c>
      <c r="AT111" s="279" t="str">
        <f t="shared" si="55"/>
        <v>-</v>
      </c>
      <c r="AU111" s="279" t="str">
        <f t="shared" si="56"/>
        <v>-</v>
      </c>
      <c r="AV111" s="294" t="str">
        <f t="shared" si="16"/>
        <v>-</v>
      </c>
      <c r="AW111" s="294" t="str" cm="1">
        <f t="array" ref="AW111">IF(CH111&gt;0, INDEX($CV$58:$CV$60, CH111), "-")</f>
        <v>-</v>
      </c>
      <c r="AX111" s="294" t="str">
        <f t="shared" si="57"/>
        <v>-</v>
      </c>
      <c r="AY111" s="295" t="str">
        <f t="shared" si="58"/>
        <v>-</v>
      </c>
      <c r="AZ111" s="294">
        <f t="shared" si="59"/>
        <v>0</v>
      </c>
      <c r="BA111" s="296" t="str" cm="1">
        <f t="array" ref="BA111">IFERROR(INDEX($CV$63:$CZ$65, $CF111, BA$23), "-")</f>
        <v>-</v>
      </c>
      <c r="BB111" s="296" t="str" cm="1">
        <f t="array" ref="BB111">IFERROR(INDEX($CV$63:$CZ$65, $CF111, BB$23), "-")</f>
        <v>-</v>
      </c>
      <c r="BC111" s="296" t="str" cm="1">
        <f t="array" ref="BC111">IFERROR(INDEX($CV$63:$CZ$65, $CF111, BC$23), "-")</f>
        <v>-</v>
      </c>
      <c r="BD111" s="296" t="str" cm="1">
        <f t="array" ref="BD111">IFERROR(INDEX($CV$63:$CZ$65, $CF111, BD$23), "-")</f>
        <v>-</v>
      </c>
      <c r="BE111" s="296" t="str" cm="1">
        <f t="array" ref="BE111">IFERROR(INDEX($CV$63:$CZ$65, $CF111, BE$23), "-")</f>
        <v>-</v>
      </c>
      <c r="BF111" s="297" cm="1">
        <f t="array" ref="BF111">IF($CF111=3,
IFERROR(INDEX($CV$68:$CZ$79, $CE111, BF$23), "-"),
IF($CF111=2,
IF(BF$23=5, $Q111, IF(BF$23=4, $R111, 0)), IF(BF$23=5, $Q111, 0)
))</f>
        <v>0</v>
      </c>
      <c r="BG111" s="297" cm="1">
        <f t="array" ref="BG111">IF($CF111=3,
IFERROR(INDEX($CV$68:$CZ$79, $CE111, BG$23), "-"),
IF($CF111=2,
IF(BG$23=5, $Q111, IF(BG$23=4, $R111, 0)), IF(BG$23=5, $Q111, 0)
))</f>
        <v>0</v>
      </c>
      <c r="BH111" s="297" cm="1">
        <f t="array" ref="BH111">IF($CF111=3,
IFERROR(INDEX($CV$68:$CZ$79, $CE111, BH$23), "-"),
IF($CF111=2,
IF(BH$23=5, $Q111, IF(BH$23=4, $R111, 0)), IF(BH$23=5, $Q111, 0)
))</f>
        <v>0</v>
      </c>
      <c r="BI111" s="297" cm="1">
        <f t="array" ref="BI111">IF($CF111=3,
IFERROR(INDEX($CV$68:$CZ$79, $CE111, BI$23), "-"),
IF($CF111=2,
IF(BI$23=5, $Q111, IF(BI$23=4, $R111, 0)), IF(BI$23=5, $Q111, 0)
))</f>
        <v>0</v>
      </c>
      <c r="BJ111" s="297" cm="1">
        <f t="array" ref="BJ111">IF($CF111=3,
IFERROR(INDEX($CV$68:$CZ$79, $CE111, BJ$23), "-"),
IF($CF111=2,
IF(BJ$23=5, $Q111, IF(BJ$23=4, $R111, 0)), IF(BJ$23=5, $Q111, 0)
))</f>
        <v>0</v>
      </c>
      <c r="BK111" s="293" t="str" cm="1">
        <f t="array" ref="BK111">IFERROR(IF(OR($AN$20="EZ", ISNUMBER((BL111*BM111)/(3600*1000)/BN111)), (BL111*BM111)/(3600*1000)/BN111, BY111) * SUMPRODUCT($BO111:$BS111^2.5, $BT111:$BX111) / 1000, "-")</f>
        <v>-</v>
      </c>
      <c r="BL111" s="279" t="str">
        <f t="shared" si="60"/>
        <v>-</v>
      </c>
      <c r="BM111" s="279" t="str">
        <f t="shared" si="61"/>
        <v>-</v>
      </c>
      <c r="BN111" s="298">
        <f t="shared" si="62"/>
        <v>0</v>
      </c>
      <c r="BO111" s="296" t="str" cm="1">
        <f t="array" ref="BO111">IFERROR(INDEX($CV$63:$CZ$65, $CO111, BO$23), "-")</f>
        <v>-</v>
      </c>
      <c r="BP111" s="296" t="str" cm="1">
        <f t="array" ref="BP111">IFERROR(INDEX($CV$63:$CZ$65, $CO111, BP$23), "-")</f>
        <v>-</v>
      </c>
      <c r="BQ111" s="296" t="str" cm="1">
        <f t="array" ref="BQ111">IFERROR(INDEX($CV$63:$CZ$65, $CO111, BQ$23), "-")</f>
        <v>-</v>
      </c>
      <c r="BR111" s="296" t="str" cm="1">
        <f t="array" ref="BR111">IFERROR(INDEX($CV$63:$CZ$65, $CO111, BR$23), "-")</f>
        <v>-</v>
      </c>
      <c r="BS111" s="296" t="str" cm="1">
        <f t="array" ref="BS111">IFERROR(INDEX($CV$63:$CZ$65, $CO111, BS$23), "-")</f>
        <v>-</v>
      </c>
      <c r="BT111" s="297" cm="1">
        <f t="array" ref="BT111">IF($CO111=3,
IFERROR(INDEX($CV$68:$CZ$79, $CE111, BT$23), "-"),
IF($CO111=2,
IF(BT$23=5, $AC111, IF(BT$23=4, $AD111, 0)), IF(BT$23=5, $AC111, 0)
))</f>
        <v>0</v>
      </c>
      <c r="BU111" s="297" cm="1">
        <f t="array" ref="BU111">IF($CO111=3,
IFERROR(INDEX($CV$68:$CZ$79, $CE111, BU$23), "-"),
IF($CO111=2,
IF(BU$23=5, $AC111, IF(BU$23=4, $AD111, 0)), IF(BU$23=5, $AC111, 0)
))</f>
        <v>0</v>
      </c>
      <c r="BV111" s="297" cm="1">
        <f t="array" ref="BV111">IF($CO111=3,
IFERROR(INDEX($CV$68:$CZ$79, $CE111, BV$23), "-"),
IF($CO111=2,
IF(BV$23=5, $AC111, IF(BV$23=4, $AD111, 0)), IF(BV$23=5, $AC111, 0)
))</f>
        <v>0</v>
      </c>
      <c r="BW111" s="297" cm="1">
        <f t="array" ref="BW111">IF($CO111=3,
IFERROR(INDEX($CV$68:$CZ$79, $CE111, BW$23), "-"),
IF($CO111=2,
IF(BW$23=5, $AC111, IF(BW$23=4, $AD111, 0)), IF(BW$23=5, $AC111, 0)
))</f>
        <v>0</v>
      </c>
      <c r="BX111" s="297" cm="1">
        <f t="array" ref="BX111">IF($CO111=3,
IFERROR(INDEX($CV$68:$CZ$79, $CE111, BX$23), "-"),
IF($CO111=2,
IF(BX$23=5, $AC111, IF(BX$23=4, $AD111, 0)), IF(BX$23=5, $AC111, 0)
))</f>
        <v>0</v>
      </c>
      <c r="BY111" s="293" t="str">
        <f t="shared" si="63"/>
        <v>-</v>
      </c>
      <c r="BZ111" s="299">
        <f t="shared" si="22"/>
        <v>0</v>
      </c>
      <c r="CA111" s="294" t="str">
        <f t="shared" si="64"/>
        <v>-</v>
      </c>
      <c r="CB111" s="295" t="str">
        <f t="shared" si="23"/>
        <v>-</v>
      </c>
      <c r="CC111" s="295" t="str">
        <f t="shared" si="65"/>
        <v>-</v>
      </c>
      <c r="CD111" s="299">
        <f t="shared" si="24"/>
        <v>0</v>
      </c>
      <c r="CE111" s="300" t="str">
        <f t="shared" si="43"/>
        <v>-</v>
      </c>
      <c r="CF111" s="300" t="str">
        <f t="shared" si="44"/>
        <v>-</v>
      </c>
      <c r="CG111" s="300">
        <v>0</v>
      </c>
      <c r="CH111" s="300">
        <f t="shared" si="45"/>
        <v>0</v>
      </c>
      <c r="CI111" s="301">
        <f t="shared" si="46"/>
        <v>0</v>
      </c>
      <c r="CJ111" s="301">
        <f t="shared" si="25"/>
        <v>0</v>
      </c>
      <c r="CK111" s="302" t="str" cm="1">
        <f t="array" ref="CK111">IF($CJ111&gt;0, INDEX($CS$28:$DH$35, $CJ111, $CI111+CK$23), "-")</f>
        <v>-</v>
      </c>
      <c r="CL111" s="302" t="str" cm="1">
        <f t="array" ref="CL111">IF($CJ111&gt;0, INDEX($CS$28:$DH$35, $CJ111, $CI111+CL$23), "-")</f>
        <v>-</v>
      </c>
      <c r="CM111" s="302" t="str" cm="1">
        <f t="array" ref="CM111">IF($CJ111&gt;0, INDEX($CS$28:$DH$35, $CJ111, $CI111+CM$23), "-")</f>
        <v>-</v>
      </c>
      <c r="CN111" s="302" t="str" cm="1">
        <f t="array" ref="CN111">IF($CJ111&gt;0, INDEX($CS$28:$DH$35, $CJ111, $CI111+CN$23), "-")</f>
        <v>-</v>
      </c>
      <c r="CO111" s="300" t="str">
        <f t="shared" si="47"/>
        <v>-</v>
      </c>
      <c r="CP111" s="271"/>
      <c r="CQ111" s="272"/>
      <c r="CR111" s="273"/>
      <c r="CS111" s="273"/>
      <c r="CT111" s="273"/>
      <c r="CU111" s="273"/>
      <c r="CV111" s="273"/>
      <c r="CW111" s="273"/>
      <c r="CX111" s="273"/>
      <c r="CY111" s="273"/>
      <c r="CZ111" s="273"/>
      <c r="DA111" s="273"/>
      <c r="DB111" s="273"/>
      <c r="DC111" s="273"/>
      <c r="DD111" s="273"/>
      <c r="DE111" s="273"/>
      <c r="DF111" s="273"/>
      <c r="DG111" s="273"/>
      <c r="DH111" s="273"/>
      <c r="DI111" s="273"/>
      <c r="DJ111" s="271"/>
      <c r="DK111" s="271"/>
    </row>
    <row r="112" spans="1:115" s="45" customFormat="1" ht="12.75" customHeight="1" x14ac:dyDescent="0.25">
      <c r="A112" s="13" cm="1">
        <f t="array" ref="A112">IFERROR(INDEX(Operation, IFERROR(MATCH($N112,#REF!, 0), IFERROR(MATCH($N112,#REF!, 0), MATCH($N112,#REF!, 0))), 4), 0)</f>
        <v>0</v>
      </c>
      <c r="B112" s="10">
        <v>89</v>
      </c>
      <c r="C112" s="238"/>
      <c r="D112" s="238"/>
      <c r="E112" s="79"/>
      <c r="F112" s="80" t="str">
        <f>IF(ISBLANK(E112), "", VLOOKUP(E112, Z!$A$2:$C$4127, 3, FALSE))</f>
        <v/>
      </c>
      <c r="G112" s="238"/>
      <c r="H112" s="81"/>
      <c r="I112" s="255" t="b">
        <v>0</v>
      </c>
      <c r="J112" s="256"/>
      <c r="K112" s="82"/>
      <c r="L112" s="82"/>
      <c r="M112" s="83"/>
      <c r="N112" s="79"/>
      <c r="O112" s="84"/>
      <c r="P112" s="84"/>
      <c r="Q112" s="257"/>
      <c r="R112" s="257"/>
      <c r="S112" s="257"/>
      <c r="T112" s="85">
        <f t="shared" si="48"/>
        <v>0</v>
      </c>
      <c r="U112" s="238"/>
      <c r="V112" s="238"/>
      <c r="W112" s="238"/>
      <c r="X112" s="257"/>
      <c r="Y112" s="258"/>
      <c r="Z112" s="79"/>
      <c r="AA112" s="257"/>
      <c r="AB112" s="257"/>
      <c r="AC112" s="257"/>
      <c r="AD112" s="257"/>
      <c r="AE112" s="257"/>
      <c r="AF112" s="85">
        <f t="shared" si="49"/>
        <v>0</v>
      </c>
      <c r="AG112" s="259"/>
      <c r="AH112" s="238"/>
      <c r="AI112" s="79"/>
      <c r="AJ112" s="80" t="str">
        <f>IF(ISBLANK(AI112), "", VLOOKUP(AI112, Z!$A$2:$C$4127, 3, FALSE))</f>
        <v/>
      </c>
      <c r="AK112" s="260"/>
      <c r="AL112" s="127">
        <f t="shared" si="50"/>
        <v>0</v>
      </c>
      <c r="AM112" s="271"/>
      <c r="AN112" s="292">
        <f t="shared" si="52"/>
        <v>0</v>
      </c>
      <c r="AO112" s="279">
        <f t="shared" si="51"/>
        <v>1</v>
      </c>
      <c r="AP112" s="279">
        <v>0.75</v>
      </c>
      <c r="AQ112" s="293" t="str">
        <f t="shared" si="53"/>
        <v>-</v>
      </c>
      <c r="AR112" s="293" t="str">
        <f t="shared" si="54"/>
        <v>-</v>
      </c>
      <c r="AS112" s="293" t="str" cm="1">
        <f t="array" ref="AS112">IFERROR(IFERROR((AT112*AU112)/(3600*1000)/AZ112, BY112) * SUMPRODUCT($BA112:$BE112^2.5, $BF112:$BJ112) / 1000, "-")</f>
        <v>-</v>
      </c>
      <c r="AT112" s="279" t="str">
        <f t="shared" si="55"/>
        <v>-</v>
      </c>
      <c r="AU112" s="279" t="str">
        <f t="shared" si="56"/>
        <v>-</v>
      </c>
      <c r="AV112" s="294" t="str">
        <f t="shared" si="16"/>
        <v>-</v>
      </c>
      <c r="AW112" s="294" t="str" cm="1">
        <f t="array" ref="AW112">IF(CH112&gt;0, INDEX($CV$58:$CV$60, CH112), "-")</f>
        <v>-</v>
      </c>
      <c r="AX112" s="294" t="str">
        <f t="shared" si="57"/>
        <v>-</v>
      </c>
      <c r="AY112" s="295" t="str">
        <f t="shared" si="58"/>
        <v>-</v>
      </c>
      <c r="AZ112" s="294">
        <f t="shared" si="59"/>
        <v>0</v>
      </c>
      <c r="BA112" s="296" t="str" cm="1">
        <f t="array" ref="BA112">IFERROR(INDEX($CV$63:$CZ$65, $CF112, BA$23), "-")</f>
        <v>-</v>
      </c>
      <c r="BB112" s="296" t="str" cm="1">
        <f t="array" ref="BB112">IFERROR(INDEX($CV$63:$CZ$65, $CF112, BB$23), "-")</f>
        <v>-</v>
      </c>
      <c r="BC112" s="296" t="str" cm="1">
        <f t="array" ref="BC112">IFERROR(INDEX($CV$63:$CZ$65, $CF112, BC$23), "-")</f>
        <v>-</v>
      </c>
      <c r="BD112" s="296" t="str" cm="1">
        <f t="array" ref="BD112">IFERROR(INDEX($CV$63:$CZ$65, $CF112, BD$23), "-")</f>
        <v>-</v>
      </c>
      <c r="BE112" s="296" t="str" cm="1">
        <f t="array" ref="BE112">IFERROR(INDEX($CV$63:$CZ$65, $CF112, BE$23), "-")</f>
        <v>-</v>
      </c>
      <c r="BF112" s="297" cm="1">
        <f t="array" ref="BF112">IF($CF112=3,
IFERROR(INDEX($CV$68:$CZ$79, $CE112, BF$23), "-"),
IF($CF112=2,
IF(BF$23=5, $Q112, IF(BF$23=4, $R112, 0)), IF(BF$23=5, $Q112, 0)
))</f>
        <v>0</v>
      </c>
      <c r="BG112" s="297" cm="1">
        <f t="array" ref="BG112">IF($CF112=3,
IFERROR(INDEX($CV$68:$CZ$79, $CE112, BG$23), "-"),
IF($CF112=2,
IF(BG$23=5, $Q112, IF(BG$23=4, $R112, 0)), IF(BG$23=5, $Q112, 0)
))</f>
        <v>0</v>
      </c>
      <c r="BH112" s="297" cm="1">
        <f t="array" ref="BH112">IF($CF112=3,
IFERROR(INDEX($CV$68:$CZ$79, $CE112, BH$23), "-"),
IF($CF112=2,
IF(BH$23=5, $Q112, IF(BH$23=4, $R112, 0)), IF(BH$23=5, $Q112, 0)
))</f>
        <v>0</v>
      </c>
      <c r="BI112" s="297" cm="1">
        <f t="array" ref="BI112">IF($CF112=3,
IFERROR(INDEX($CV$68:$CZ$79, $CE112, BI$23), "-"),
IF($CF112=2,
IF(BI$23=5, $Q112, IF(BI$23=4, $R112, 0)), IF(BI$23=5, $Q112, 0)
))</f>
        <v>0</v>
      </c>
      <c r="BJ112" s="297" cm="1">
        <f t="array" ref="BJ112">IF($CF112=3,
IFERROR(INDEX($CV$68:$CZ$79, $CE112, BJ$23), "-"),
IF($CF112=2,
IF(BJ$23=5, $Q112, IF(BJ$23=4, $R112, 0)), IF(BJ$23=5, $Q112, 0)
))</f>
        <v>0</v>
      </c>
      <c r="BK112" s="293" t="str" cm="1">
        <f t="array" ref="BK112">IFERROR(IF(OR($AN$20="EZ", ISNUMBER((BL112*BM112)/(3600*1000)/BN112)), (BL112*BM112)/(3600*1000)/BN112, BY112) * SUMPRODUCT($BO112:$BS112^2.5, $BT112:$BX112) / 1000, "-")</f>
        <v>-</v>
      </c>
      <c r="BL112" s="279" t="str">
        <f t="shared" si="60"/>
        <v>-</v>
      </c>
      <c r="BM112" s="279" t="str">
        <f t="shared" si="61"/>
        <v>-</v>
      </c>
      <c r="BN112" s="298">
        <f t="shared" si="62"/>
        <v>0</v>
      </c>
      <c r="BO112" s="296" t="str" cm="1">
        <f t="array" ref="BO112">IFERROR(INDEX($CV$63:$CZ$65, $CO112, BO$23), "-")</f>
        <v>-</v>
      </c>
      <c r="BP112" s="296" t="str" cm="1">
        <f t="array" ref="BP112">IFERROR(INDEX($CV$63:$CZ$65, $CO112, BP$23), "-")</f>
        <v>-</v>
      </c>
      <c r="BQ112" s="296" t="str" cm="1">
        <f t="array" ref="BQ112">IFERROR(INDEX($CV$63:$CZ$65, $CO112, BQ$23), "-")</f>
        <v>-</v>
      </c>
      <c r="BR112" s="296" t="str" cm="1">
        <f t="array" ref="BR112">IFERROR(INDEX($CV$63:$CZ$65, $CO112, BR$23), "-")</f>
        <v>-</v>
      </c>
      <c r="BS112" s="296" t="str" cm="1">
        <f t="array" ref="BS112">IFERROR(INDEX($CV$63:$CZ$65, $CO112, BS$23), "-")</f>
        <v>-</v>
      </c>
      <c r="BT112" s="297" cm="1">
        <f t="array" ref="BT112">IF($CO112=3,
IFERROR(INDEX($CV$68:$CZ$79, $CE112, BT$23), "-"),
IF($CO112=2,
IF(BT$23=5, $AC112, IF(BT$23=4, $AD112, 0)), IF(BT$23=5, $AC112, 0)
))</f>
        <v>0</v>
      </c>
      <c r="BU112" s="297" cm="1">
        <f t="array" ref="BU112">IF($CO112=3,
IFERROR(INDEX($CV$68:$CZ$79, $CE112, BU$23), "-"),
IF($CO112=2,
IF(BU$23=5, $AC112, IF(BU$23=4, $AD112, 0)), IF(BU$23=5, $AC112, 0)
))</f>
        <v>0</v>
      </c>
      <c r="BV112" s="297" cm="1">
        <f t="array" ref="BV112">IF($CO112=3,
IFERROR(INDEX($CV$68:$CZ$79, $CE112, BV$23), "-"),
IF($CO112=2,
IF(BV$23=5, $AC112, IF(BV$23=4, $AD112, 0)), IF(BV$23=5, $AC112, 0)
))</f>
        <v>0</v>
      </c>
      <c r="BW112" s="297" cm="1">
        <f t="array" ref="BW112">IF($CO112=3,
IFERROR(INDEX($CV$68:$CZ$79, $CE112, BW$23), "-"),
IF($CO112=2,
IF(BW$23=5, $AC112, IF(BW$23=4, $AD112, 0)), IF(BW$23=5, $AC112, 0)
))</f>
        <v>0</v>
      </c>
      <c r="BX112" s="297" cm="1">
        <f t="array" ref="BX112">IF($CO112=3,
IFERROR(INDEX($CV$68:$CZ$79, $CE112, BX$23), "-"),
IF($CO112=2,
IF(BX$23=5, $AC112, IF(BX$23=4, $AD112, 0)), IF(BX$23=5, $AC112, 0)
))</f>
        <v>0</v>
      </c>
      <c r="BY112" s="293" t="str">
        <f t="shared" si="63"/>
        <v>-</v>
      </c>
      <c r="BZ112" s="299">
        <f t="shared" si="22"/>
        <v>0</v>
      </c>
      <c r="CA112" s="294" t="str">
        <f t="shared" si="64"/>
        <v>-</v>
      </c>
      <c r="CB112" s="295" t="str">
        <f t="shared" si="23"/>
        <v>-</v>
      </c>
      <c r="CC112" s="295" t="str">
        <f t="shared" si="65"/>
        <v>-</v>
      </c>
      <c r="CD112" s="299">
        <f t="shared" si="24"/>
        <v>0</v>
      </c>
      <c r="CE112" s="300" t="str">
        <f t="shared" si="43"/>
        <v>-</v>
      </c>
      <c r="CF112" s="300" t="str">
        <f t="shared" si="44"/>
        <v>-</v>
      </c>
      <c r="CG112" s="300">
        <v>0</v>
      </c>
      <c r="CH112" s="300">
        <f t="shared" si="45"/>
        <v>0</v>
      </c>
      <c r="CI112" s="301">
        <f t="shared" si="46"/>
        <v>0</v>
      </c>
      <c r="CJ112" s="301">
        <f t="shared" si="25"/>
        <v>0</v>
      </c>
      <c r="CK112" s="302" t="str" cm="1">
        <f t="array" ref="CK112">IF($CJ112&gt;0, INDEX($CS$28:$DH$35, $CJ112, $CI112+CK$23), "-")</f>
        <v>-</v>
      </c>
      <c r="CL112" s="302" t="str" cm="1">
        <f t="array" ref="CL112">IF($CJ112&gt;0, INDEX($CS$28:$DH$35, $CJ112, $CI112+CL$23), "-")</f>
        <v>-</v>
      </c>
      <c r="CM112" s="302" t="str" cm="1">
        <f t="array" ref="CM112">IF($CJ112&gt;0, INDEX($CS$28:$DH$35, $CJ112, $CI112+CM$23), "-")</f>
        <v>-</v>
      </c>
      <c r="CN112" s="302" t="str" cm="1">
        <f t="array" ref="CN112">IF($CJ112&gt;0, INDEX($CS$28:$DH$35, $CJ112, $CI112+CN$23), "-")</f>
        <v>-</v>
      </c>
      <c r="CO112" s="300" t="str">
        <f t="shared" si="47"/>
        <v>-</v>
      </c>
      <c r="CP112" s="271"/>
      <c r="CQ112" s="272"/>
      <c r="CR112" s="273"/>
      <c r="CS112" s="273"/>
      <c r="CT112" s="273"/>
      <c r="CU112" s="273"/>
      <c r="CV112" s="273"/>
      <c r="CW112" s="273"/>
      <c r="CX112" s="273"/>
      <c r="CY112" s="273"/>
      <c r="CZ112" s="273"/>
      <c r="DA112" s="273"/>
      <c r="DB112" s="273"/>
      <c r="DC112" s="273"/>
      <c r="DD112" s="273"/>
      <c r="DE112" s="273"/>
      <c r="DF112" s="273"/>
      <c r="DG112" s="273"/>
      <c r="DH112" s="273"/>
      <c r="DI112" s="273"/>
      <c r="DJ112" s="271"/>
      <c r="DK112" s="271"/>
    </row>
    <row r="113" spans="1:115" s="45" customFormat="1" ht="12.75" customHeight="1" x14ac:dyDescent="0.25">
      <c r="A113" s="13" cm="1">
        <f t="array" ref="A113">IFERROR(INDEX(Operation, IFERROR(MATCH($N113,#REF!, 0), IFERROR(MATCH($N113,#REF!, 0), MATCH($N113,#REF!, 0))), 4), 0)</f>
        <v>0</v>
      </c>
      <c r="B113" s="10">
        <v>90</v>
      </c>
      <c r="C113" s="238"/>
      <c r="D113" s="238"/>
      <c r="E113" s="79"/>
      <c r="F113" s="80" t="str">
        <f>IF(ISBLANK(E113), "", VLOOKUP(E113, Z!$A$2:$C$4127, 3, FALSE))</f>
        <v/>
      </c>
      <c r="G113" s="238"/>
      <c r="H113" s="81"/>
      <c r="I113" s="255" t="b">
        <v>0</v>
      </c>
      <c r="J113" s="256"/>
      <c r="K113" s="82"/>
      <c r="L113" s="82"/>
      <c r="M113" s="83"/>
      <c r="N113" s="79"/>
      <c r="O113" s="84"/>
      <c r="P113" s="84"/>
      <c r="Q113" s="257"/>
      <c r="R113" s="257"/>
      <c r="S113" s="257"/>
      <c r="T113" s="85">
        <f t="shared" si="48"/>
        <v>0</v>
      </c>
      <c r="U113" s="238"/>
      <c r="V113" s="238"/>
      <c r="W113" s="238"/>
      <c r="X113" s="257"/>
      <c r="Y113" s="258"/>
      <c r="Z113" s="79"/>
      <c r="AA113" s="257"/>
      <c r="AB113" s="257"/>
      <c r="AC113" s="257"/>
      <c r="AD113" s="257"/>
      <c r="AE113" s="257"/>
      <c r="AF113" s="85">
        <f t="shared" si="49"/>
        <v>0</v>
      </c>
      <c r="AG113" s="259"/>
      <c r="AH113" s="238"/>
      <c r="AI113" s="79"/>
      <c r="AJ113" s="80" t="str">
        <f>IF(ISBLANK(AI113), "", VLOOKUP(AI113, Z!$A$2:$C$4127, 3, FALSE))</f>
        <v/>
      </c>
      <c r="AK113" s="260"/>
      <c r="AL113" s="127">
        <f t="shared" si="50"/>
        <v>0</v>
      </c>
      <c r="AM113" s="271"/>
      <c r="AN113" s="292">
        <f t="shared" si="52"/>
        <v>0</v>
      </c>
      <c r="AO113" s="279">
        <f t="shared" si="51"/>
        <v>1</v>
      </c>
      <c r="AP113" s="279">
        <v>0.75</v>
      </c>
      <c r="AQ113" s="293" t="str">
        <f t="shared" si="53"/>
        <v>-</v>
      </c>
      <c r="AR113" s="293" t="str">
        <f t="shared" si="54"/>
        <v>-</v>
      </c>
      <c r="AS113" s="293" t="str" cm="1">
        <f t="array" ref="AS113">IFERROR(IFERROR((AT113*AU113)/(3600*1000)/AZ113, BY113) * SUMPRODUCT($BA113:$BE113^2.5, $BF113:$BJ113) / 1000, "-")</f>
        <v>-</v>
      </c>
      <c r="AT113" s="279" t="str">
        <f t="shared" si="55"/>
        <v>-</v>
      </c>
      <c r="AU113" s="279" t="str">
        <f t="shared" si="56"/>
        <v>-</v>
      </c>
      <c r="AV113" s="294" t="str">
        <f t="shared" si="16"/>
        <v>-</v>
      </c>
      <c r="AW113" s="294" t="str" cm="1">
        <f t="array" ref="AW113">IF(CH113&gt;0, INDEX($CV$58:$CV$60, CH113), "-")</f>
        <v>-</v>
      </c>
      <c r="AX113" s="294" t="str">
        <f t="shared" si="57"/>
        <v>-</v>
      </c>
      <c r="AY113" s="295" t="str">
        <f t="shared" si="58"/>
        <v>-</v>
      </c>
      <c r="AZ113" s="294">
        <f t="shared" si="59"/>
        <v>0</v>
      </c>
      <c r="BA113" s="296" t="str" cm="1">
        <f t="array" ref="BA113">IFERROR(INDEX($CV$63:$CZ$65, $CF113, BA$23), "-")</f>
        <v>-</v>
      </c>
      <c r="BB113" s="296" t="str" cm="1">
        <f t="array" ref="BB113">IFERROR(INDEX($CV$63:$CZ$65, $CF113, BB$23), "-")</f>
        <v>-</v>
      </c>
      <c r="BC113" s="296" t="str" cm="1">
        <f t="array" ref="BC113">IFERROR(INDEX($CV$63:$CZ$65, $CF113, BC$23), "-")</f>
        <v>-</v>
      </c>
      <c r="BD113" s="296" t="str" cm="1">
        <f t="array" ref="BD113">IFERROR(INDEX($CV$63:$CZ$65, $CF113, BD$23), "-")</f>
        <v>-</v>
      </c>
      <c r="BE113" s="296" t="str" cm="1">
        <f t="array" ref="BE113">IFERROR(INDEX($CV$63:$CZ$65, $CF113, BE$23), "-")</f>
        <v>-</v>
      </c>
      <c r="BF113" s="297" cm="1">
        <f t="array" ref="BF113">IF($CF113=3,
IFERROR(INDEX($CV$68:$CZ$79, $CE113, BF$23), "-"),
IF($CF113=2,
IF(BF$23=5, $Q113, IF(BF$23=4, $R113, 0)), IF(BF$23=5, $Q113, 0)
))</f>
        <v>0</v>
      </c>
      <c r="BG113" s="297" cm="1">
        <f t="array" ref="BG113">IF($CF113=3,
IFERROR(INDEX($CV$68:$CZ$79, $CE113, BG$23), "-"),
IF($CF113=2,
IF(BG$23=5, $Q113, IF(BG$23=4, $R113, 0)), IF(BG$23=5, $Q113, 0)
))</f>
        <v>0</v>
      </c>
      <c r="BH113" s="297" cm="1">
        <f t="array" ref="BH113">IF($CF113=3,
IFERROR(INDEX($CV$68:$CZ$79, $CE113, BH$23), "-"),
IF($CF113=2,
IF(BH$23=5, $Q113, IF(BH$23=4, $R113, 0)), IF(BH$23=5, $Q113, 0)
))</f>
        <v>0</v>
      </c>
      <c r="BI113" s="297" cm="1">
        <f t="array" ref="BI113">IF($CF113=3,
IFERROR(INDEX($CV$68:$CZ$79, $CE113, BI$23), "-"),
IF($CF113=2,
IF(BI$23=5, $Q113, IF(BI$23=4, $R113, 0)), IF(BI$23=5, $Q113, 0)
))</f>
        <v>0</v>
      </c>
      <c r="BJ113" s="297" cm="1">
        <f t="array" ref="BJ113">IF($CF113=3,
IFERROR(INDEX($CV$68:$CZ$79, $CE113, BJ$23), "-"),
IF($CF113=2,
IF(BJ$23=5, $Q113, IF(BJ$23=4, $R113, 0)), IF(BJ$23=5, $Q113, 0)
))</f>
        <v>0</v>
      </c>
      <c r="BK113" s="293" t="str" cm="1">
        <f t="array" ref="BK113">IFERROR(IF(OR($AN$20="EZ", ISNUMBER((BL113*BM113)/(3600*1000)/BN113)), (BL113*BM113)/(3600*1000)/BN113, BY113) * SUMPRODUCT($BO113:$BS113^2.5, $BT113:$BX113) / 1000, "-")</f>
        <v>-</v>
      </c>
      <c r="BL113" s="279" t="str">
        <f t="shared" si="60"/>
        <v>-</v>
      </c>
      <c r="BM113" s="279" t="str">
        <f t="shared" si="61"/>
        <v>-</v>
      </c>
      <c r="BN113" s="298">
        <f t="shared" si="62"/>
        <v>0</v>
      </c>
      <c r="BO113" s="296" t="str" cm="1">
        <f t="array" ref="BO113">IFERROR(INDEX($CV$63:$CZ$65, $CO113, BO$23), "-")</f>
        <v>-</v>
      </c>
      <c r="BP113" s="296" t="str" cm="1">
        <f t="array" ref="BP113">IFERROR(INDEX($CV$63:$CZ$65, $CO113, BP$23), "-")</f>
        <v>-</v>
      </c>
      <c r="BQ113" s="296" t="str" cm="1">
        <f t="array" ref="BQ113">IFERROR(INDEX($CV$63:$CZ$65, $CO113, BQ$23), "-")</f>
        <v>-</v>
      </c>
      <c r="BR113" s="296" t="str" cm="1">
        <f t="array" ref="BR113">IFERROR(INDEX($CV$63:$CZ$65, $CO113, BR$23), "-")</f>
        <v>-</v>
      </c>
      <c r="BS113" s="296" t="str" cm="1">
        <f t="array" ref="BS113">IFERROR(INDEX($CV$63:$CZ$65, $CO113, BS$23), "-")</f>
        <v>-</v>
      </c>
      <c r="BT113" s="297" cm="1">
        <f t="array" ref="BT113">IF($CO113=3,
IFERROR(INDEX($CV$68:$CZ$79, $CE113, BT$23), "-"),
IF($CO113=2,
IF(BT$23=5, $AC113, IF(BT$23=4, $AD113, 0)), IF(BT$23=5, $AC113, 0)
))</f>
        <v>0</v>
      </c>
      <c r="BU113" s="297" cm="1">
        <f t="array" ref="BU113">IF($CO113=3,
IFERROR(INDEX($CV$68:$CZ$79, $CE113, BU$23), "-"),
IF($CO113=2,
IF(BU$23=5, $AC113, IF(BU$23=4, $AD113, 0)), IF(BU$23=5, $AC113, 0)
))</f>
        <v>0</v>
      </c>
      <c r="BV113" s="297" cm="1">
        <f t="array" ref="BV113">IF($CO113=3,
IFERROR(INDEX($CV$68:$CZ$79, $CE113, BV$23), "-"),
IF($CO113=2,
IF(BV$23=5, $AC113, IF(BV$23=4, $AD113, 0)), IF(BV$23=5, $AC113, 0)
))</f>
        <v>0</v>
      </c>
      <c r="BW113" s="297" cm="1">
        <f t="array" ref="BW113">IF($CO113=3,
IFERROR(INDEX($CV$68:$CZ$79, $CE113, BW$23), "-"),
IF($CO113=2,
IF(BW$23=5, $AC113, IF(BW$23=4, $AD113, 0)), IF(BW$23=5, $AC113, 0)
))</f>
        <v>0</v>
      </c>
      <c r="BX113" s="297" cm="1">
        <f t="array" ref="BX113">IF($CO113=3,
IFERROR(INDEX($CV$68:$CZ$79, $CE113, BX$23), "-"),
IF($CO113=2,
IF(BX$23=5, $AC113, IF(BX$23=4, $AD113, 0)), IF(BX$23=5, $AC113, 0)
))</f>
        <v>0</v>
      </c>
      <c r="BY113" s="293" t="str">
        <f t="shared" si="63"/>
        <v>-</v>
      </c>
      <c r="BZ113" s="299">
        <f t="shared" si="22"/>
        <v>0</v>
      </c>
      <c r="CA113" s="294" t="str">
        <f t="shared" si="64"/>
        <v>-</v>
      </c>
      <c r="CB113" s="295" t="str">
        <f t="shared" si="23"/>
        <v>-</v>
      </c>
      <c r="CC113" s="295" t="str">
        <f t="shared" si="65"/>
        <v>-</v>
      </c>
      <c r="CD113" s="299">
        <f t="shared" si="24"/>
        <v>0</v>
      </c>
      <c r="CE113" s="300" t="str">
        <f t="shared" si="43"/>
        <v>-</v>
      </c>
      <c r="CF113" s="300" t="str">
        <f t="shared" si="44"/>
        <v>-</v>
      </c>
      <c r="CG113" s="300">
        <v>0</v>
      </c>
      <c r="CH113" s="300">
        <f t="shared" si="45"/>
        <v>0</v>
      </c>
      <c r="CI113" s="301">
        <f t="shared" si="46"/>
        <v>0</v>
      </c>
      <c r="CJ113" s="301">
        <f t="shared" si="25"/>
        <v>0</v>
      </c>
      <c r="CK113" s="302" t="str" cm="1">
        <f t="array" ref="CK113">IF($CJ113&gt;0, INDEX($CS$28:$DH$35, $CJ113, $CI113+CK$23), "-")</f>
        <v>-</v>
      </c>
      <c r="CL113" s="302" t="str" cm="1">
        <f t="array" ref="CL113">IF($CJ113&gt;0, INDEX($CS$28:$DH$35, $CJ113, $CI113+CL$23), "-")</f>
        <v>-</v>
      </c>
      <c r="CM113" s="302" t="str" cm="1">
        <f t="array" ref="CM113">IF($CJ113&gt;0, INDEX($CS$28:$DH$35, $CJ113, $CI113+CM$23), "-")</f>
        <v>-</v>
      </c>
      <c r="CN113" s="302" t="str" cm="1">
        <f t="array" ref="CN113">IF($CJ113&gt;0, INDEX($CS$28:$DH$35, $CJ113, $CI113+CN$23), "-")</f>
        <v>-</v>
      </c>
      <c r="CO113" s="300" t="str">
        <f t="shared" si="47"/>
        <v>-</v>
      </c>
      <c r="CP113" s="271"/>
      <c r="CQ113" s="272"/>
      <c r="CR113" s="273"/>
      <c r="CS113" s="273"/>
      <c r="CT113" s="273"/>
      <c r="CU113" s="273"/>
      <c r="CV113" s="273"/>
      <c r="CW113" s="273"/>
      <c r="CX113" s="273"/>
      <c r="CY113" s="273"/>
      <c r="CZ113" s="273"/>
      <c r="DA113" s="273"/>
      <c r="DB113" s="273"/>
      <c r="DC113" s="273"/>
      <c r="DD113" s="273"/>
      <c r="DE113" s="273"/>
      <c r="DF113" s="273"/>
      <c r="DG113" s="273"/>
      <c r="DH113" s="273"/>
      <c r="DI113" s="273"/>
      <c r="DJ113" s="271"/>
      <c r="DK113" s="271"/>
    </row>
    <row r="114" spans="1:115" s="45" customFormat="1" ht="12.75" customHeight="1" x14ac:dyDescent="0.25">
      <c r="A114" s="13" cm="1">
        <f t="array" ref="A114">IFERROR(INDEX(Operation, IFERROR(MATCH($N114,#REF!, 0), IFERROR(MATCH($N114,#REF!, 0), MATCH($N114,#REF!, 0))), 4), 0)</f>
        <v>0</v>
      </c>
      <c r="B114" s="10">
        <v>91</v>
      </c>
      <c r="C114" s="238"/>
      <c r="D114" s="238"/>
      <c r="E114" s="79"/>
      <c r="F114" s="80" t="str">
        <f>IF(ISBLANK(E114), "", VLOOKUP(E114, Z!$A$2:$C$4127, 3, FALSE))</f>
        <v/>
      </c>
      <c r="G114" s="238"/>
      <c r="H114" s="81"/>
      <c r="I114" s="255" t="b">
        <v>0</v>
      </c>
      <c r="J114" s="256"/>
      <c r="K114" s="82"/>
      <c r="L114" s="82"/>
      <c r="M114" s="83"/>
      <c r="N114" s="79"/>
      <c r="O114" s="84"/>
      <c r="P114" s="84"/>
      <c r="Q114" s="257"/>
      <c r="R114" s="257"/>
      <c r="S114" s="257"/>
      <c r="T114" s="85">
        <f t="shared" si="48"/>
        <v>0</v>
      </c>
      <c r="U114" s="238"/>
      <c r="V114" s="238"/>
      <c r="W114" s="238"/>
      <c r="X114" s="257"/>
      <c r="Y114" s="258"/>
      <c r="Z114" s="79"/>
      <c r="AA114" s="257"/>
      <c r="AB114" s="257"/>
      <c r="AC114" s="257"/>
      <c r="AD114" s="257"/>
      <c r="AE114" s="257"/>
      <c r="AF114" s="85">
        <f t="shared" si="49"/>
        <v>0</v>
      </c>
      <c r="AG114" s="259"/>
      <c r="AH114" s="238"/>
      <c r="AI114" s="79"/>
      <c r="AJ114" s="80" t="str">
        <f>IF(ISBLANK(AI114), "", VLOOKUP(AI114, Z!$A$2:$C$4127, 3, FALSE))</f>
        <v/>
      </c>
      <c r="AK114" s="260"/>
      <c r="AL114" s="127">
        <f t="shared" si="50"/>
        <v>0</v>
      </c>
      <c r="AM114" s="271"/>
      <c r="AN114" s="292">
        <f t="shared" si="52"/>
        <v>0</v>
      </c>
      <c r="AO114" s="279">
        <f t="shared" si="51"/>
        <v>1</v>
      </c>
      <c r="AP114" s="279">
        <v>0.75</v>
      </c>
      <c r="AQ114" s="293" t="str">
        <f t="shared" si="53"/>
        <v>-</v>
      </c>
      <c r="AR114" s="293" t="str">
        <f t="shared" si="54"/>
        <v>-</v>
      </c>
      <c r="AS114" s="293" t="str" cm="1">
        <f t="array" ref="AS114">IFERROR(IFERROR((AT114*AU114)/(3600*1000)/AZ114, BY114) * SUMPRODUCT($BA114:$BE114^2.5, $BF114:$BJ114) / 1000, "-")</f>
        <v>-</v>
      </c>
      <c r="AT114" s="279" t="str">
        <f t="shared" si="55"/>
        <v>-</v>
      </c>
      <c r="AU114" s="279" t="str">
        <f t="shared" si="56"/>
        <v>-</v>
      </c>
      <c r="AV114" s="294" t="str">
        <f t="shared" si="16"/>
        <v>-</v>
      </c>
      <c r="AW114" s="294" t="str" cm="1">
        <f t="array" ref="AW114">IF(CH114&gt;0, INDEX($CV$58:$CV$60, CH114), "-")</f>
        <v>-</v>
      </c>
      <c r="AX114" s="294" t="str">
        <f t="shared" si="57"/>
        <v>-</v>
      </c>
      <c r="AY114" s="295" t="str">
        <f t="shared" si="58"/>
        <v>-</v>
      </c>
      <c r="AZ114" s="294">
        <f t="shared" si="59"/>
        <v>0</v>
      </c>
      <c r="BA114" s="296" t="str" cm="1">
        <f t="array" ref="BA114">IFERROR(INDEX($CV$63:$CZ$65, $CF114, BA$23), "-")</f>
        <v>-</v>
      </c>
      <c r="BB114" s="296" t="str" cm="1">
        <f t="array" ref="BB114">IFERROR(INDEX($CV$63:$CZ$65, $CF114, BB$23), "-")</f>
        <v>-</v>
      </c>
      <c r="BC114" s="296" t="str" cm="1">
        <f t="array" ref="BC114">IFERROR(INDEX($CV$63:$CZ$65, $CF114, BC$23), "-")</f>
        <v>-</v>
      </c>
      <c r="BD114" s="296" t="str" cm="1">
        <f t="array" ref="BD114">IFERROR(INDEX($CV$63:$CZ$65, $CF114, BD$23), "-")</f>
        <v>-</v>
      </c>
      <c r="BE114" s="296" t="str" cm="1">
        <f t="array" ref="BE114">IFERROR(INDEX($CV$63:$CZ$65, $CF114, BE$23), "-")</f>
        <v>-</v>
      </c>
      <c r="BF114" s="297" cm="1">
        <f t="array" ref="BF114">IF($CF114=3,
IFERROR(INDEX($CV$68:$CZ$79, $CE114, BF$23), "-"),
IF($CF114=2,
IF(BF$23=5, $Q114, IF(BF$23=4, $R114, 0)), IF(BF$23=5, $Q114, 0)
))</f>
        <v>0</v>
      </c>
      <c r="BG114" s="297" cm="1">
        <f t="array" ref="BG114">IF($CF114=3,
IFERROR(INDEX($CV$68:$CZ$79, $CE114, BG$23), "-"),
IF($CF114=2,
IF(BG$23=5, $Q114, IF(BG$23=4, $R114, 0)), IF(BG$23=5, $Q114, 0)
))</f>
        <v>0</v>
      </c>
      <c r="BH114" s="297" cm="1">
        <f t="array" ref="BH114">IF($CF114=3,
IFERROR(INDEX($CV$68:$CZ$79, $CE114, BH$23), "-"),
IF($CF114=2,
IF(BH$23=5, $Q114, IF(BH$23=4, $R114, 0)), IF(BH$23=5, $Q114, 0)
))</f>
        <v>0</v>
      </c>
      <c r="BI114" s="297" cm="1">
        <f t="array" ref="BI114">IF($CF114=3,
IFERROR(INDEX($CV$68:$CZ$79, $CE114, BI$23), "-"),
IF($CF114=2,
IF(BI$23=5, $Q114, IF(BI$23=4, $R114, 0)), IF(BI$23=5, $Q114, 0)
))</f>
        <v>0</v>
      </c>
      <c r="BJ114" s="297" cm="1">
        <f t="array" ref="BJ114">IF($CF114=3,
IFERROR(INDEX($CV$68:$CZ$79, $CE114, BJ$23), "-"),
IF($CF114=2,
IF(BJ$23=5, $Q114, IF(BJ$23=4, $R114, 0)), IF(BJ$23=5, $Q114, 0)
))</f>
        <v>0</v>
      </c>
      <c r="BK114" s="293" t="str" cm="1">
        <f t="array" ref="BK114">IFERROR(IF(OR($AN$20="EZ", ISNUMBER((BL114*BM114)/(3600*1000)/BN114)), (BL114*BM114)/(3600*1000)/BN114, BY114) * SUMPRODUCT($BO114:$BS114^2.5, $BT114:$BX114) / 1000, "-")</f>
        <v>-</v>
      </c>
      <c r="BL114" s="279" t="str">
        <f t="shared" si="60"/>
        <v>-</v>
      </c>
      <c r="BM114" s="279" t="str">
        <f t="shared" si="61"/>
        <v>-</v>
      </c>
      <c r="BN114" s="298">
        <f t="shared" si="62"/>
        <v>0</v>
      </c>
      <c r="BO114" s="296" t="str" cm="1">
        <f t="array" ref="BO114">IFERROR(INDEX($CV$63:$CZ$65, $CO114, BO$23), "-")</f>
        <v>-</v>
      </c>
      <c r="BP114" s="296" t="str" cm="1">
        <f t="array" ref="BP114">IFERROR(INDEX($CV$63:$CZ$65, $CO114, BP$23), "-")</f>
        <v>-</v>
      </c>
      <c r="BQ114" s="296" t="str" cm="1">
        <f t="array" ref="BQ114">IFERROR(INDEX($CV$63:$CZ$65, $CO114, BQ$23), "-")</f>
        <v>-</v>
      </c>
      <c r="BR114" s="296" t="str" cm="1">
        <f t="array" ref="BR114">IFERROR(INDEX($CV$63:$CZ$65, $CO114, BR$23), "-")</f>
        <v>-</v>
      </c>
      <c r="BS114" s="296" t="str" cm="1">
        <f t="array" ref="BS114">IFERROR(INDEX($CV$63:$CZ$65, $CO114, BS$23), "-")</f>
        <v>-</v>
      </c>
      <c r="BT114" s="297" cm="1">
        <f t="array" ref="BT114">IF($CO114=3,
IFERROR(INDEX($CV$68:$CZ$79, $CE114, BT$23), "-"),
IF($CO114=2,
IF(BT$23=5, $AC114, IF(BT$23=4, $AD114, 0)), IF(BT$23=5, $AC114, 0)
))</f>
        <v>0</v>
      </c>
      <c r="BU114" s="297" cm="1">
        <f t="array" ref="BU114">IF($CO114=3,
IFERROR(INDEX($CV$68:$CZ$79, $CE114, BU$23), "-"),
IF($CO114=2,
IF(BU$23=5, $AC114, IF(BU$23=4, $AD114, 0)), IF(BU$23=5, $AC114, 0)
))</f>
        <v>0</v>
      </c>
      <c r="BV114" s="297" cm="1">
        <f t="array" ref="BV114">IF($CO114=3,
IFERROR(INDEX($CV$68:$CZ$79, $CE114, BV$23), "-"),
IF($CO114=2,
IF(BV$23=5, $AC114, IF(BV$23=4, $AD114, 0)), IF(BV$23=5, $AC114, 0)
))</f>
        <v>0</v>
      </c>
      <c r="BW114" s="297" cm="1">
        <f t="array" ref="BW114">IF($CO114=3,
IFERROR(INDEX($CV$68:$CZ$79, $CE114, BW$23), "-"),
IF($CO114=2,
IF(BW$23=5, $AC114, IF(BW$23=4, $AD114, 0)), IF(BW$23=5, $AC114, 0)
))</f>
        <v>0</v>
      </c>
      <c r="BX114" s="297" cm="1">
        <f t="array" ref="BX114">IF($CO114=3,
IFERROR(INDEX($CV$68:$CZ$79, $CE114, BX$23), "-"),
IF($CO114=2,
IF(BX$23=5, $AC114, IF(BX$23=4, $AD114, 0)), IF(BX$23=5, $AC114, 0)
))</f>
        <v>0</v>
      </c>
      <c r="BY114" s="293" t="str">
        <f t="shared" si="63"/>
        <v>-</v>
      </c>
      <c r="BZ114" s="299">
        <f t="shared" si="22"/>
        <v>0</v>
      </c>
      <c r="CA114" s="294" t="str">
        <f t="shared" si="64"/>
        <v>-</v>
      </c>
      <c r="CB114" s="295" t="str">
        <f t="shared" si="23"/>
        <v>-</v>
      </c>
      <c r="CC114" s="295" t="str">
        <f t="shared" si="65"/>
        <v>-</v>
      </c>
      <c r="CD114" s="299">
        <f t="shared" si="24"/>
        <v>0</v>
      </c>
      <c r="CE114" s="300" t="str">
        <f t="shared" si="43"/>
        <v>-</v>
      </c>
      <c r="CF114" s="300" t="str">
        <f t="shared" si="44"/>
        <v>-</v>
      </c>
      <c r="CG114" s="300">
        <v>0</v>
      </c>
      <c r="CH114" s="300">
        <f t="shared" si="45"/>
        <v>0</v>
      </c>
      <c r="CI114" s="301">
        <f t="shared" si="46"/>
        <v>0</v>
      </c>
      <c r="CJ114" s="301">
        <f t="shared" si="25"/>
        <v>0</v>
      </c>
      <c r="CK114" s="302" t="str" cm="1">
        <f t="array" ref="CK114">IF($CJ114&gt;0, INDEX($CS$28:$DH$35, $CJ114, $CI114+CK$23), "-")</f>
        <v>-</v>
      </c>
      <c r="CL114" s="302" t="str" cm="1">
        <f t="array" ref="CL114">IF($CJ114&gt;0, INDEX($CS$28:$DH$35, $CJ114, $CI114+CL$23), "-")</f>
        <v>-</v>
      </c>
      <c r="CM114" s="302" t="str" cm="1">
        <f t="array" ref="CM114">IF($CJ114&gt;0, INDEX($CS$28:$DH$35, $CJ114, $CI114+CM$23), "-")</f>
        <v>-</v>
      </c>
      <c r="CN114" s="302" t="str" cm="1">
        <f t="array" ref="CN114">IF($CJ114&gt;0, INDEX($CS$28:$DH$35, $CJ114, $CI114+CN$23), "-")</f>
        <v>-</v>
      </c>
      <c r="CO114" s="300" t="str">
        <f t="shared" si="47"/>
        <v>-</v>
      </c>
      <c r="CP114" s="271"/>
      <c r="CQ114" s="272"/>
      <c r="CR114" s="273"/>
      <c r="CS114" s="273"/>
      <c r="CT114" s="273"/>
      <c r="CU114" s="273"/>
      <c r="CV114" s="273"/>
      <c r="CW114" s="273"/>
      <c r="CX114" s="273"/>
      <c r="CY114" s="273"/>
      <c r="CZ114" s="273"/>
      <c r="DA114" s="273"/>
      <c r="DB114" s="273"/>
      <c r="DC114" s="273"/>
      <c r="DD114" s="273"/>
      <c r="DE114" s="273"/>
      <c r="DF114" s="273"/>
      <c r="DG114" s="273"/>
      <c r="DH114" s="273"/>
      <c r="DI114" s="273"/>
      <c r="DJ114" s="271"/>
      <c r="DK114" s="271"/>
    </row>
    <row r="115" spans="1:115" s="45" customFormat="1" ht="12.75" customHeight="1" x14ac:dyDescent="0.25">
      <c r="A115" s="13" cm="1">
        <f t="array" ref="A115">IFERROR(INDEX(Operation, IFERROR(MATCH($N115,#REF!, 0), IFERROR(MATCH($N115,#REF!, 0), MATCH($N115,#REF!, 0))), 4), 0)</f>
        <v>0</v>
      </c>
      <c r="B115" s="10">
        <v>92</v>
      </c>
      <c r="C115" s="238"/>
      <c r="D115" s="238"/>
      <c r="E115" s="79"/>
      <c r="F115" s="80" t="str">
        <f>IF(ISBLANK(E115), "", VLOOKUP(E115, Z!$A$2:$C$4127, 3, FALSE))</f>
        <v/>
      </c>
      <c r="G115" s="238"/>
      <c r="H115" s="81"/>
      <c r="I115" s="255" t="b">
        <v>0</v>
      </c>
      <c r="J115" s="256"/>
      <c r="K115" s="82"/>
      <c r="L115" s="82"/>
      <c r="M115" s="83"/>
      <c r="N115" s="79"/>
      <c r="O115" s="84"/>
      <c r="P115" s="84"/>
      <c r="Q115" s="257"/>
      <c r="R115" s="257"/>
      <c r="S115" s="257"/>
      <c r="T115" s="85">
        <f t="shared" si="48"/>
        <v>0</v>
      </c>
      <c r="U115" s="238"/>
      <c r="V115" s="238"/>
      <c r="W115" s="238"/>
      <c r="X115" s="257"/>
      <c r="Y115" s="258"/>
      <c r="Z115" s="79"/>
      <c r="AA115" s="257"/>
      <c r="AB115" s="257"/>
      <c r="AC115" s="257"/>
      <c r="AD115" s="257"/>
      <c r="AE115" s="257"/>
      <c r="AF115" s="85">
        <f t="shared" si="49"/>
        <v>0</v>
      </c>
      <c r="AG115" s="259"/>
      <c r="AH115" s="238"/>
      <c r="AI115" s="79"/>
      <c r="AJ115" s="80" t="str">
        <f>IF(ISBLANK(AI115), "", VLOOKUP(AI115, Z!$A$2:$C$4127, 3, FALSE))</f>
        <v/>
      </c>
      <c r="AK115" s="260"/>
      <c r="AL115" s="127">
        <f t="shared" si="50"/>
        <v>0</v>
      </c>
      <c r="AM115" s="271"/>
      <c r="AN115" s="292">
        <f t="shared" si="52"/>
        <v>0</v>
      </c>
      <c r="AO115" s="279">
        <f t="shared" si="51"/>
        <v>1</v>
      </c>
      <c r="AP115" s="279">
        <v>0.75</v>
      </c>
      <c r="AQ115" s="293" t="str">
        <f t="shared" si="53"/>
        <v>-</v>
      </c>
      <c r="AR115" s="293" t="str">
        <f t="shared" si="54"/>
        <v>-</v>
      </c>
      <c r="AS115" s="293" t="str" cm="1">
        <f t="array" ref="AS115">IFERROR(IFERROR((AT115*AU115)/(3600*1000)/AZ115, BY115) * SUMPRODUCT($BA115:$BE115^2.5, $BF115:$BJ115) / 1000, "-")</f>
        <v>-</v>
      </c>
      <c r="AT115" s="279" t="str">
        <f t="shared" si="55"/>
        <v>-</v>
      </c>
      <c r="AU115" s="279" t="str">
        <f t="shared" si="56"/>
        <v>-</v>
      </c>
      <c r="AV115" s="294" t="str">
        <f t="shared" si="16"/>
        <v>-</v>
      </c>
      <c r="AW115" s="294" t="str" cm="1">
        <f t="array" ref="AW115">IF(CH115&gt;0, INDEX($CV$58:$CV$60, CH115), "-")</f>
        <v>-</v>
      </c>
      <c r="AX115" s="294" t="str">
        <f t="shared" si="57"/>
        <v>-</v>
      </c>
      <c r="AY115" s="295" t="str">
        <f t="shared" si="58"/>
        <v>-</v>
      </c>
      <c r="AZ115" s="294">
        <f t="shared" si="59"/>
        <v>0</v>
      </c>
      <c r="BA115" s="296" t="str" cm="1">
        <f t="array" ref="BA115">IFERROR(INDEX($CV$63:$CZ$65, $CF115, BA$23), "-")</f>
        <v>-</v>
      </c>
      <c r="BB115" s="296" t="str" cm="1">
        <f t="array" ref="BB115">IFERROR(INDEX($CV$63:$CZ$65, $CF115, BB$23), "-")</f>
        <v>-</v>
      </c>
      <c r="BC115" s="296" t="str" cm="1">
        <f t="array" ref="BC115">IFERROR(INDEX($CV$63:$CZ$65, $CF115, BC$23), "-")</f>
        <v>-</v>
      </c>
      <c r="BD115" s="296" t="str" cm="1">
        <f t="array" ref="BD115">IFERROR(INDEX($CV$63:$CZ$65, $CF115, BD$23), "-")</f>
        <v>-</v>
      </c>
      <c r="BE115" s="296" t="str" cm="1">
        <f t="array" ref="BE115">IFERROR(INDEX($CV$63:$CZ$65, $CF115, BE$23), "-")</f>
        <v>-</v>
      </c>
      <c r="BF115" s="297" cm="1">
        <f t="array" ref="BF115">IF($CF115=3,
IFERROR(INDEX($CV$68:$CZ$79, $CE115, BF$23), "-"),
IF($CF115=2,
IF(BF$23=5, $Q115, IF(BF$23=4, $R115, 0)), IF(BF$23=5, $Q115, 0)
))</f>
        <v>0</v>
      </c>
      <c r="BG115" s="297" cm="1">
        <f t="array" ref="BG115">IF($CF115=3,
IFERROR(INDEX($CV$68:$CZ$79, $CE115, BG$23), "-"),
IF($CF115=2,
IF(BG$23=5, $Q115, IF(BG$23=4, $R115, 0)), IF(BG$23=5, $Q115, 0)
))</f>
        <v>0</v>
      </c>
      <c r="BH115" s="297" cm="1">
        <f t="array" ref="BH115">IF($CF115=3,
IFERROR(INDEX($CV$68:$CZ$79, $CE115, BH$23), "-"),
IF($CF115=2,
IF(BH$23=5, $Q115, IF(BH$23=4, $R115, 0)), IF(BH$23=5, $Q115, 0)
))</f>
        <v>0</v>
      </c>
      <c r="BI115" s="297" cm="1">
        <f t="array" ref="BI115">IF($CF115=3,
IFERROR(INDEX($CV$68:$CZ$79, $CE115, BI$23), "-"),
IF($CF115=2,
IF(BI$23=5, $Q115, IF(BI$23=4, $R115, 0)), IF(BI$23=5, $Q115, 0)
))</f>
        <v>0</v>
      </c>
      <c r="BJ115" s="297" cm="1">
        <f t="array" ref="BJ115">IF($CF115=3,
IFERROR(INDEX($CV$68:$CZ$79, $CE115, BJ$23), "-"),
IF($CF115=2,
IF(BJ$23=5, $Q115, IF(BJ$23=4, $R115, 0)), IF(BJ$23=5, $Q115, 0)
))</f>
        <v>0</v>
      </c>
      <c r="BK115" s="293" t="str" cm="1">
        <f t="array" ref="BK115">IFERROR(IF(OR($AN$20="EZ", ISNUMBER((BL115*BM115)/(3600*1000)/BN115)), (BL115*BM115)/(3600*1000)/BN115, BY115) * SUMPRODUCT($BO115:$BS115^2.5, $BT115:$BX115) / 1000, "-")</f>
        <v>-</v>
      </c>
      <c r="BL115" s="279" t="str">
        <f t="shared" si="60"/>
        <v>-</v>
      </c>
      <c r="BM115" s="279" t="str">
        <f t="shared" si="61"/>
        <v>-</v>
      </c>
      <c r="BN115" s="298">
        <f t="shared" si="62"/>
        <v>0</v>
      </c>
      <c r="BO115" s="296" t="str" cm="1">
        <f t="array" ref="BO115">IFERROR(INDEX($CV$63:$CZ$65, $CO115, BO$23), "-")</f>
        <v>-</v>
      </c>
      <c r="BP115" s="296" t="str" cm="1">
        <f t="array" ref="BP115">IFERROR(INDEX($CV$63:$CZ$65, $CO115, BP$23), "-")</f>
        <v>-</v>
      </c>
      <c r="BQ115" s="296" t="str" cm="1">
        <f t="array" ref="BQ115">IFERROR(INDEX($CV$63:$CZ$65, $CO115, BQ$23), "-")</f>
        <v>-</v>
      </c>
      <c r="BR115" s="296" t="str" cm="1">
        <f t="array" ref="BR115">IFERROR(INDEX($CV$63:$CZ$65, $CO115, BR$23), "-")</f>
        <v>-</v>
      </c>
      <c r="BS115" s="296" t="str" cm="1">
        <f t="array" ref="BS115">IFERROR(INDEX($CV$63:$CZ$65, $CO115, BS$23), "-")</f>
        <v>-</v>
      </c>
      <c r="BT115" s="297" cm="1">
        <f t="array" ref="BT115">IF($CO115=3,
IFERROR(INDEX($CV$68:$CZ$79, $CE115, BT$23), "-"),
IF($CO115=2,
IF(BT$23=5, $AC115, IF(BT$23=4, $AD115, 0)), IF(BT$23=5, $AC115, 0)
))</f>
        <v>0</v>
      </c>
      <c r="BU115" s="297" cm="1">
        <f t="array" ref="BU115">IF($CO115=3,
IFERROR(INDEX($CV$68:$CZ$79, $CE115, BU$23), "-"),
IF($CO115=2,
IF(BU$23=5, $AC115, IF(BU$23=4, $AD115, 0)), IF(BU$23=5, $AC115, 0)
))</f>
        <v>0</v>
      </c>
      <c r="BV115" s="297" cm="1">
        <f t="array" ref="BV115">IF($CO115=3,
IFERROR(INDEX($CV$68:$CZ$79, $CE115, BV$23), "-"),
IF($CO115=2,
IF(BV$23=5, $AC115, IF(BV$23=4, $AD115, 0)), IF(BV$23=5, $AC115, 0)
))</f>
        <v>0</v>
      </c>
      <c r="BW115" s="297" cm="1">
        <f t="array" ref="BW115">IF($CO115=3,
IFERROR(INDEX($CV$68:$CZ$79, $CE115, BW$23), "-"),
IF($CO115=2,
IF(BW$23=5, $AC115, IF(BW$23=4, $AD115, 0)), IF(BW$23=5, $AC115, 0)
))</f>
        <v>0</v>
      </c>
      <c r="BX115" s="297" cm="1">
        <f t="array" ref="BX115">IF($CO115=3,
IFERROR(INDEX($CV$68:$CZ$79, $CE115, BX$23), "-"),
IF($CO115=2,
IF(BX$23=5, $AC115, IF(BX$23=4, $AD115, 0)), IF(BX$23=5, $AC115, 0)
))</f>
        <v>0</v>
      </c>
      <c r="BY115" s="293" t="str">
        <f t="shared" si="63"/>
        <v>-</v>
      </c>
      <c r="BZ115" s="299">
        <f t="shared" si="22"/>
        <v>0</v>
      </c>
      <c r="CA115" s="294" t="str">
        <f t="shared" si="64"/>
        <v>-</v>
      </c>
      <c r="CB115" s="295" t="str">
        <f t="shared" si="23"/>
        <v>-</v>
      </c>
      <c r="CC115" s="295" t="str">
        <f t="shared" si="65"/>
        <v>-</v>
      </c>
      <c r="CD115" s="299">
        <f t="shared" si="24"/>
        <v>0</v>
      </c>
      <c r="CE115" s="300" t="str">
        <f t="shared" si="43"/>
        <v>-</v>
      </c>
      <c r="CF115" s="300" t="str">
        <f t="shared" si="44"/>
        <v>-</v>
      </c>
      <c r="CG115" s="300">
        <v>0</v>
      </c>
      <c r="CH115" s="300">
        <f t="shared" si="45"/>
        <v>0</v>
      </c>
      <c r="CI115" s="301">
        <f t="shared" si="46"/>
        <v>0</v>
      </c>
      <c r="CJ115" s="301">
        <f t="shared" si="25"/>
        <v>0</v>
      </c>
      <c r="CK115" s="302" t="str" cm="1">
        <f t="array" ref="CK115">IF($CJ115&gt;0, INDEX($CS$28:$DH$35, $CJ115, $CI115+CK$23), "-")</f>
        <v>-</v>
      </c>
      <c r="CL115" s="302" t="str" cm="1">
        <f t="array" ref="CL115">IF($CJ115&gt;0, INDEX($CS$28:$DH$35, $CJ115, $CI115+CL$23), "-")</f>
        <v>-</v>
      </c>
      <c r="CM115" s="302" t="str" cm="1">
        <f t="array" ref="CM115">IF($CJ115&gt;0, INDEX($CS$28:$DH$35, $CJ115, $CI115+CM$23), "-")</f>
        <v>-</v>
      </c>
      <c r="CN115" s="302" t="str" cm="1">
        <f t="array" ref="CN115">IF($CJ115&gt;0, INDEX($CS$28:$DH$35, $CJ115, $CI115+CN$23), "-")</f>
        <v>-</v>
      </c>
      <c r="CO115" s="300" t="str">
        <f t="shared" si="47"/>
        <v>-</v>
      </c>
      <c r="CP115" s="271"/>
      <c r="CQ115" s="272"/>
      <c r="CR115" s="273"/>
      <c r="CS115" s="273"/>
      <c r="CT115" s="273"/>
      <c r="CU115" s="273"/>
      <c r="CV115" s="273"/>
      <c r="CW115" s="273"/>
      <c r="CX115" s="273"/>
      <c r="CY115" s="273"/>
      <c r="CZ115" s="273"/>
      <c r="DA115" s="273"/>
      <c r="DB115" s="273"/>
      <c r="DC115" s="273"/>
      <c r="DD115" s="273"/>
      <c r="DE115" s="273"/>
      <c r="DF115" s="273"/>
      <c r="DG115" s="273"/>
      <c r="DH115" s="273"/>
      <c r="DI115" s="273"/>
      <c r="DJ115" s="271"/>
      <c r="DK115" s="271"/>
    </row>
    <row r="116" spans="1:115" s="45" customFormat="1" ht="12.75" customHeight="1" x14ac:dyDescent="0.25">
      <c r="A116" s="13" cm="1">
        <f t="array" ref="A116">IFERROR(INDEX(Operation, IFERROR(MATCH($N116,#REF!, 0), IFERROR(MATCH($N116,#REF!, 0), MATCH($N116,#REF!, 0))), 4), 0)</f>
        <v>0</v>
      </c>
      <c r="B116" s="10">
        <v>93</v>
      </c>
      <c r="C116" s="238"/>
      <c r="D116" s="238"/>
      <c r="E116" s="79"/>
      <c r="F116" s="80" t="str">
        <f>IF(ISBLANK(E116), "", VLOOKUP(E116, Z!$A$2:$C$4127, 3, FALSE))</f>
        <v/>
      </c>
      <c r="G116" s="238"/>
      <c r="H116" s="81"/>
      <c r="I116" s="255" t="b">
        <v>0</v>
      </c>
      <c r="J116" s="256"/>
      <c r="K116" s="82"/>
      <c r="L116" s="82"/>
      <c r="M116" s="83"/>
      <c r="N116" s="79"/>
      <c r="O116" s="84"/>
      <c r="P116" s="84"/>
      <c r="Q116" s="257"/>
      <c r="R116" s="257"/>
      <c r="S116" s="257"/>
      <c r="T116" s="85">
        <f t="shared" si="48"/>
        <v>0</v>
      </c>
      <c r="U116" s="238"/>
      <c r="V116" s="238"/>
      <c r="W116" s="238"/>
      <c r="X116" s="257"/>
      <c r="Y116" s="258"/>
      <c r="Z116" s="79"/>
      <c r="AA116" s="257"/>
      <c r="AB116" s="257"/>
      <c r="AC116" s="257"/>
      <c r="AD116" s="257"/>
      <c r="AE116" s="257"/>
      <c r="AF116" s="85">
        <f t="shared" si="49"/>
        <v>0</v>
      </c>
      <c r="AG116" s="259"/>
      <c r="AH116" s="238"/>
      <c r="AI116" s="79"/>
      <c r="AJ116" s="80" t="str">
        <f>IF(ISBLANK(AI116), "", VLOOKUP(AI116, Z!$A$2:$C$4127, 3, FALSE))</f>
        <v/>
      </c>
      <c r="AK116" s="260"/>
      <c r="AL116" s="127">
        <f t="shared" si="50"/>
        <v>0</v>
      </c>
      <c r="AM116" s="271"/>
      <c r="AN116" s="292">
        <f t="shared" si="52"/>
        <v>0</v>
      </c>
      <c r="AO116" s="279">
        <f t="shared" si="51"/>
        <v>1</v>
      </c>
      <c r="AP116" s="279">
        <v>0.75</v>
      </c>
      <c r="AQ116" s="293" t="str">
        <f t="shared" si="53"/>
        <v>-</v>
      </c>
      <c r="AR116" s="293" t="str">
        <f t="shared" si="54"/>
        <v>-</v>
      </c>
      <c r="AS116" s="293" t="str" cm="1">
        <f t="array" ref="AS116">IFERROR(IFERROR((AT116*AU116)/(3600*1000)/AZ116, BY116) * SUMPRODUCT($BA116:$BE116^2.5, $BF116:$BJ116) / 1000, "-")</f>
        <v>-</v>
      </c>
      <c r="AT116" s="279" t="str">
        <f t="shared" si="55"/>
        <v>-</v>
      </c>
      <c r="AU116" s="279" t="str">
        <f t="shared" si="56"/>
        <v>-</v>
      </c>
      <c r="AV116" s="294" t="str">
        <f t="shared" si="16"/>
        <v>-</v>
      </c>
      <c r="AW116" s="294" t="str" cm="1">
        <f t="array" ref="AW116">IF(CH116&gt;0, INDEX($CV$58:$CV$60, CH116), "-")</f>
        <v>-</v>
      </c>
      <c r="AX116" s="294" t="str">
        <f t="shared" si="57"/>
        <v>-</v>
      </c>
      <c r="AY116" s="295" t="str">
        <f t="shared" si="58"/>
        <v>-</v>
      </c>
      <c r="AZ116" s="294">
        <f t="shared" si="59"/>
        <v>0</v>
      </c>
      <c r="BA116" s="296" t="str" cm="1">
        <f t="array" ref="BA116">IFERROR(INDEX($CV$63:$CZ$65, $CF116, BA$23), "-")</f>
        <v>-</v>
      </c>
      <c r="BB116" s="296" t="str" cm="1">
        <f t="array" ref="BB116">IFERROR(INDEX($CV$63:$CZ$65, $CF116, BB$23), "-")</f>
        <v>-</v>
      </c>
      <c r="BC116" s="296" t="str" cm="1">
        <f t="array" ref="BC116">IFERROR(INDEX($CV$63:$CZ$65, $CF116, BC$23), "-")</f>
        <v>-</v>
      </c>
      <c r="BD116" s="296" t="str" cm="1">
        <f t="array" ref="BD116">IFERROR(INDEX($CV$63:$CZ$65, $CF116, BD$23), "-")</f>
        <v>-</v>
      </c>
      <c r="BE116" s="296" t="str" cm="1">
        <f t="array" ref="BE116">IFERROR(INDEX($CV$63:$CZ$65, $CF116, BE$23), "-")</f>
        <v>-</v>
      </c>
      <c r="BF116" s="297" cm="1">
        <f t="array" ref="BF116">IF($CF116=3,
IFERROR(INDEX($CV$68:$CZ$79, $CE116, BF$23), "-"),
IF($CF116=2,
IF(BF$23=5, $Q116, IF(BF$23=4, $R116, 0)), IF(BF$23=5, $Q116, 0)
))</f>
        <v>0</v>
      </c>
      <c r="BG116" s="297" cm="1">
        <f t="array" ref="BG116">IF($CF116=3,
IFERROR(INDEX($CV$68:$CZ$79, $CE116, BG$23), "-"),
IF($CF116=2,
IF(BG$23=5, $Q116, IF(BG$23=4, $R116, 0)), IF(BG$23=5, $Q116, 0)
))</f>
        <v>0</v>
      </c>
      <c r="BH116" s="297" cm="1">
        <f t="array" ref="BH116">IF($CF116=3,
IFERROR(INDEX($CV$68:$CZ$79, $CE116, BH$23), "-"),
IF($CF116=2,
IF(BH$23=5, $Q116, IF(BH$23=4, $R116, 0)), IF(BH$23=5, $Q116, 0)
))</f>
        <v>0</v>
      </c>
      <c r="BI116" s="297" cm="1">
        <f t="array" ref="BI116">IF($CF116=3,
IFERROR(INDEX($CV$68:$CZ$79, $CE116, BI$23), "-"),
IF($CF116=2,
IF(BI$23=5, $Q116, IF(BI$23=4, $R116, 0)), IF(BI$23=5, $Q116, 0)
))</f>
        <v>0</v>
      </c>
      <c r="BJ116" s="297" cm="1">
        <f t="array" ref="BJ116">IF($CF116=3,
IFERROR(INDEX($CV$68:$CZ$79, $CE116, BJ$23), "-"),
IF($CF116=2,
IF(BJ$23=5, $Q116, IF(BJ$23=4, $R116, 0)), IF(BJ$23=5, $Q116, 0)
))</f>
        <v>0</v>
      </c>
      <c r="BK116" s="293" t="str" cm="1">
        <f t="array" ref="BK116">IFERROR(IF(OR($AN$20="EZ", ISNUMBER((BL116*BM116)/(3600*1000)/BN116)), (BL116*BM116)/(3600*1000)/BN116, BY116) * SUMPRODUCT($BO116:$BS116^2.5, $BT116:$BX116) / 1000, "-")</f>
        <v>-</v>
      </c>
      <c r="BL116" s="279" t="str">
        <f t="shared" si="60"/>
        <v>-</v>
      </c>
      <c r="BM116" s="279" t="str">
        <f t="shared" si="61"/>
        <v>-</v>
      </c>
      <c r="BN116" s="298">
        <f t="shared" si="62"/>
        <v>0</v>
      </c>
      <c r="BO116" s="296" t="str" cm="1">
        <f t="array" ref="BO116">IFERROR(INDEX($CV$63:$CZ$65, $CO116, BO$23), "-")</f>
        <v>-</v>
      </c>
      <c r="BP116" s="296" t="str" cm="1">
        <f t="array" ref="BP116">IFERROR(INDEX($CV$63:$CZ$65, $CO116, BP$23), "-")</f>
        <v>-</v>
      </c>
      <c r="BQ116" s="296" t="str" cm="1">
        <f t="array" ref="BQ116">IFERROR(INDEX($CV$63:$CZ$65, $CO116, BQ$23), "-")</f>
        <v>-</v>
      </c>
      <c r="BR116" s="296" t="str" cm="1">
        <f t="array" ref="BR116">IFERROR(INDEX($CV$63:$CZ$65, $CO116, BR$23), "-")</f>
        <v>-</v>
      </c>
      <c r="BS116" s="296" t="str" cm="1">
        <f t="array" ref="BS116">IFERROR(INDEX($CV$63:$CZ$65, $CO116, BS$23), "-")</f>
        <v>-</v>
      </c>
      <c r="BT116" s="297" cm="1">
        <f t="array" ref="BT116">IF($CO116=3,
IFERROR(INDEX($CV$68:$CZ$79, $CE116, BT$23), "-"),
IF($CO116=2,
IF(BT$23=5, $AC116, IF(BT$23=4, $AD116, 0)), IF(BT$23=5, $AC116, 0)
))</f>
        <v>0</v>
      </c>
      <c r="BU116" s="297" cm="1">
        <f t="array" ref="BU116">IF($CO116=3,
IFERROR(INDEX($CV$68:$CZ$79, $CE116, BU$23), "-"),
IF($CO116=2,
IF(BU$23=5, $AC116, IF(BU$23=4, $AD116, 0)), IF(BU$23=5, $AC116, 0)
))</f>
        <v>0</v>
      </c>
      <c r="BV116" s="297" cm="1">
        <f t="array" ref="BV116">IF($CO116=3,
IFERROR(INDEX($CV$68:$CZ$79, $CE116, BV$23), "-"),
IF($CO116=2,
IF(BV$23=5, $AC116, IF(BV$23=4, $AD116, 0)), IF(BV$23=5, $AC116, 0)
))</f>
        <v>0</v>
      </c>
      <c r="BW116" s="297" cm="1">
        <f t="array" ref="BW116">IF($CO116=3,
IFERROR(INDEX($CV$68:$CZ$79, $CE116, BW$23), "-"),
IF($CO116=2,
IF(BW$23=5, $AC116, IF(BW$23=4, $AD116, 0)), IF(BW$23=5, $AC116, 0)
))</f>
        <v>0</v>
      </c>
      <c r="BX116" s="297" cm="1">
        <f t="array" ref="BX116">IF($CO116=3,
IFERROR(INDEX($CV$68:$CZ$79, $CE116, BX$23), "-"),
IF($CO116=2,
IF(BX$23=5, $AC116, IF(BX$23=4, $AD116, 0)), IF(BX$23=5, $AC116, 0)
))</f>
        <v>0</v>
      </c>
      <c r="BY116" s="293" t="str">
        <f t="shared" si="63"/>
        <v>-</v>
      </c>
      <c r="BZ116" s="299">
        <f t="shared" si="22"/>
        <v>0</v>
      </c>
      <c r="CA116" s="294" t="str">
        <f t="shared" si="64"/>
        <v>-</v>
      </c>
      <c r="CB116" s="295" t="str">
        <f t="shared" si="23"/>
        <v>-</v>
      </c>
      <c r="CC116" s="295" t="str">
        <f t="shared" si="65"/>
        <v>-</v>
      </c>
      <c r="CD116" s="299">
        <f t="shared" si="24"/>
        <v>0</v>
      </c>
      <c r="CE116" s="300" t="str">
        <f t="shared" si="43"/>
        <v>-</v>
      </c>
      <c r="CF116" s="300" t="str">
        <f t="shared" si="44"/>
        <v>-</v>
      </c>
      <c r="CG116" s="300">
        <v>0</v>
      </c>
      <c r="CH116" s="300">
        <f t="shared" si="45"/>
        <v>0</v>
      </c>
      <c r="CI116" s="301">
        <f t="shared" si="46"/>
        <v>0</v>
      </c>
      <c r="CJ116" s="301">
        <f t="shared" si="25"/>
        <v>0</v>
      </c>
      <c r="CK116" s="302" t="str" cm="1">
        <f t="array" ref="CK116">IF($CJ116&gt;0, INDEX($CS$28:$DH$35, $CJ116, $CI116+CK$23), "-")</f>
        <v>-</v>
      </c>
      <c r="CL116" s="302" t="str" cm="1">
        <f t="array" ref="CL116">IF($CJ116&gt;0, INDEX($CS$28:$DH$35, $CJ116, $CI116+CL$23), "-")</f>
        <v>-</v>
      </c>
      <c r="CM116" s="302" t="str" cm="1">
        <f t="array" ref="CM116">IF($CJ116&gt;0, INDEX($CS$28:$DH$35, $CJ116, $CI116+CM$23), "-")</f>
        <v>-</v>
      </c>
      <c r="CN116" s="302" t="str" cm="1">
        <f t="array" ref="CN116">IF($CJ116&gt;0, INDEX($CS$28:$DH$35, $CJ116, $CI116+CN$23), "-")</f>
        <v>-</v>
      </c>
      <c r="CO116" s="300" t="str">
        <f t="shared" si="47"/>
        <v>-</v>
      </c>
      <c r="CP116" s="271"/>
      <c r="CQ116" s="272"/>
      <c r="CR116" s="273"/>
      <c r="CS116" s="273"/>
      <c r="CT116" s="273"/>
      <c r="CU116" s="273"/>
      <c r="CV116" s="273"/>
      <c r="CW116" s="273"/>
      <c r="CX116" s="273"/>
      <c r="CY116" s="273"/>
      <c r="CZ116" s="273"/>
      <c r="DA116" s="273"/>
      <c r="DB116" s="273"/>
      <c r="DC116" s="273"/>
      <c r="DD116" s="273"/>
      <c r="DE116" s="273"/>
      <c r="DF116" s="273"/>
      <c r="DG116" s="273"/>
      <c r="DH116" s="273"/>
      <c r="DI116" s="273"/>
      <c r="DJ116" s="271"/>
      <c r="DK116" s="271"/>
    </row>
    <row r="117" spans="1:115" s="45" customFormat="1" ht="12.75" customHeight="1" x14ac:dyDescent="0.25">
      <c r="A117" s="13" cm="1">
        <f t="array" ref="A117">IFERROR(INDEX(Operation, IFERROR(MATCH($N117,#REF!, 0), IFERROR(MATCH($N117,#REF!, 0), MATCH($N117,#REF!, 0))), 4), 0)</f>
        <v>0</v>
      </c>
      <c r="B117" s="10">
        <v>94</v>
      </c>
      <c r="C117" s="238"/>
      <c r="D117" s="238"/>
      <c r="E117" s="79"/>
      <c r="F117" s="80" t="str">
        <f>IF(ISBLANK(E117), "", VLOOKUP(E117, Z!$A$2:$C$4127, 3, FALSE))</f>
        <v/>
      </c>
      <c r="G117" s="238"/>
      <c r="H117" s="81"/>
      <c r="I117" s="255" t="b">
        <v>0</v>
      </c>
      <c r="J117" s="256"/>
      <c r="K117" s="82"/>
      <c r="L117" s="82"/>
      <c r="M117" s="83"/>
      <c r="N117" s="79"/>
      <c r="O117" s="84"/>
      <c r="P117" s="84"/>
      <c r="Q117" s="257"/>
      <c r="R117" s="257"/>
      <c r="S117" s="257"/>
      <c r="T117" s="85">
        <f t="shared" si="48"/>
        <v>0</v>
      </c>
      <c r="U117" s="238"/>
      <c r="V117" s="238"/>
      <c r="W117" s="238"/>
      <c r="X117" s="257"/>
      <c r="Y117" s="258"/>
      <c r="Z117" s="79"/>
      <c r="AA117" s="257"/>
      <c r="AB117" s="257"/>
      <c r="AC117" s="257"/>
      <c r="AD117" s="257"/>
      <c r="AE117" s="257"/>
      <c r="AF117" s="85">
        <f t="shared" si="49"/>
        <v>0</v>
      </c>
      <c r="AG117" s="259"/>
      <c r="AH117" s="238"/>
      <c r="AI117" s="79"/>
      <c r="AJ117" s="80" t="str">
        <f>IF(ISBLANK(AI117), "", VLOOKUP(AI117, Z!$A$2:$C$4127, 3, FALSE))</f>
        <v/>
      </c>
      <c r="AK117" s="260"/>
      <c r="AL117" s="127">
        <f t="shared" si="50"/>
        <v>0</v>
      </c>
      <c r="AM117" s="271"/>
      <c r="AN117" s="292">
        <f t="shared" si="52"/>
        <v>0</v>
      </c>
      <c r="AO117" s="279">
        <f t="shared" si="51"/>
        <v>1</v>
      </c>
      <c r="AP117" s="279">
        <v>0.75</v>
      </c>
      <c r="AQ117" s="293" t="str">
        <f t="shared" si="53"/>
        <v>-</v>
      </c>
      <c r="AR117" s="293" t="str">
        <f t="shared" si="54"/>
        <v>-</v>
      </c>
      <c r="AS117" s="293" t="str" cm="1">
        <f t="array" ref="AS117">IFERROR(IFERROR((AT117*AU117)/(3600*1000)/AZ117, BY117) * SUMPRODUCT($BA117:$BE117^2.5, $BF117:$BJ117) / 1000, "-")</f>
        <v>-</v>
      </c>
      <c r="AT117" s="279" t="str">
        <f t="shared" si="55"/>
        <v>-</v>
      </c>
      <c r="AU117" s="279" t="str">
        <f t="shared" si="56"/>
        <v>-</v>
      </c>
      <c r="AV117" s="294" t="str">
        <f t="shared" si="16"/>
        <v>-</v>
      </c>
      <c r="AW117" s="294" t="str" cm="1">
        <f t="array" ref="AW117">IF(CH117&gt;0, INDEX($CV$58:$CV$60, CH117), "-")</f>
        <v>-</v>
      </c>
      <c r="AX117" s="294" t="str">
        <f t="shared" si="57"/>
        <v>-</v>
      </c>
      <c r="AY117" s="295" t="str">
        <f t="shared" si="58"/>
        <v>-</v>
      </c>
      <c r="AZ117" s="294">
        <f t="shared" si="59"/>
        <v>0</v>
      </c>
      <c r="BA117" s="296" t="str" cm="1">
        <f t="array" ref="BA117">IFERROR(INDEX($CV$63:$CZ$65, $CF117, BA$23), "-")</f>
        <v>-</v>
      </c>
      <c r="BB117" s="296" t="str" cm="1">
        <f t="array" ref="BB117">IFERROR(INDEX($CV$63:$CZ$65, $CF117, BB$23), "-")</f>
        <v>-</v>
      </c>
      <c r="BC117" s="296" t="str" cm="1">
        <f t="array" ref="BC117">IFERROR(INDEX($CV$63:$CZ$65, $CF117, BC$23), "-")</f>
        <v>-</v>
      </c>
      <c r="BD117" s="296" t="str" cm="1">
        <f t="array" ref="BD117">IFERROR(INDEX($CV$63:$CZ$65, $CF117, BD$23), "-")</f>
        <v>-</v>
      </c>
      <c r="BE117" s="296" t="str" cm="1">
        <f t="array" ref="BE117">IFERROR(INDEX($CV$63:$CZ$65, $CF117, BE$23), "-")</f>
        <v>-</v>
      </c>
      <c r="BF117" s="297" cm="1">
        <f t="array" ref="BF117">IF($CF117=3,
IFERROR(INDEX($CV$68:$CZ$79, $CE117, BF$23), "-"),
IF($CF117=2,
IF(BF$23=5, $Q117, IF(BF$23=4, $R117, 0)), IF(BF$23=5, $Q117, 0)
))</f>
        <v>0</v>
      </c>
      <c r="BG117" s="297" cm="1">
        <f t="array" ref="BG117">IF($CF117=3,
IFERROR(INDEX($CV$68:$CZ$79, $CE117, BG$23), "-"),
IF($CF117=2,
IF(BG$23=5, $Q117, IF(BG$23=4, $R117, 0)), IF(BG$23=5, $Q117, 0)
))</f>
        <v>0</v>
      </c>
      <c r="BH117" s="297" cm="1">
        <f t="array" ref="BH117">IF($CF117=3,
IFERROR(INDEX($CV$68:$CZ$79, $CE117, BH$23), "-"),
IF($CF117=2,
IF(BH$23=5, $Q117, IF(BH$23=4, $R117, 0)), IF(BH$23=5, $Q117, 0)
))</f>
        <v>0</v>
      </c>
      <c r="BI117" s="297" cm="1">
        <f t="array" ref="BI117">IF($CF117=3,
IFERROR(INDEX($CV$68:$CZ$79, $CE117, BI$23), "-"),
IF($CF117=2,
IF(BI$23=5, $Q117, IF(BI$23=4, $R117, 0)), IF(BI$23=5, $Q117, 0)
))</f>
        <v>0</v>
      </c>
      <c r="BJ117" s="297" cm="1">
        <f t="array" ref="BJ117">IF($CF117=3,
IFERROR(INDEX($CV$68:$CZ$79, $CE117, BJ$23), "-"),
IF($CF117=2,
IF(BJ$23=5, $Q117, IF(BJ$23=4, $R117, 0)), IF(BJ$23=5, $Q117, 0)
))</f>
        <v>0</v>
      </c>
      <c r="BK117" s="293" t="str" cm="1">
        <f t="array" ref="BK117">IFERROR(IF(OR($AN$20="EZ", ISNUMBER((BL117*BM117)/(3600*1000)/BN117)), (BL117*BM117)/(3600*1000)/BN117, BY117) * SUMPRODUCT($BO117:$BS117^2.5, $BT117:$BX117) / 1000, "-")</f>
        <v>-</v>
      </c>
      <c r="BL117" s="279" t="str">
        <f t="shared" si="60"/>
        <v>-</v>
      </c>
      <c r="BM117" s="279" t="str">
        <f t="shared" si="61"/>
        <v>-</v>
      </c>
      <c r="BN117" s="298">
        <f t="shared" si="62"/>
        <v>0</v>
      </c>
      <c r="BO117" s="296" t="str" cm="1">
        <f t="array" ref="BO117">IFERROR(INDEX($CV$63:$CZ$65, $CO117, BO$23), "-")</f>
        <v>-</v>
      </c>
      <c r="BP117" s="296" t="str" cm="1">
        <f t="array" ref="BP117">IFERROR(INDEX($CV$63:$CZ$65, $CO117, BP$23), "-")</f>
        <v>-</v>
      </c>
      <c r="BQ117" s="296" t="str" cm="1">
        <f t="array" ref="BQ117">IFERROR(INDEX($CV$63:$CZ$65, $CO117, BQ$23), "-")</f>
        <v>-</v>
      </c>
      <c r="BR117" s="296" t="str" cm="1">
        <f t="array" ref="BR117">IFERROR(INDEX($CV$63:$CZ$65, $CO117, BR$23), "-")</f>
        <v>-</v>
      </c>
      <c r="BS117" s="296" t="str" cm="1">
        <f t="array" ref="BS117">IFERROR(INDEX($CV$63:$CZ$65, $CO117, BS$23), "-")</f>
        <v>-</v>
      </c>
      <c r="BT117" s="297" cm="1">
        <f t="array" ref="BT117">IF($CO117=3,
IFERROR(INDEX($CV$68:$CZ$79, $CE117, BT$23), "-"),
IF($CO117=2,
IF(BT$23=5, $AC117, IF(BT$23=4, $AD117, 0)), IF(BT$23=5, $AC117, 0)
))</f>
        <v>0</v>
      </c>
      <c r="BU117" s="297" cm="1">
        <f t="array" ref="BU117">IF($CO117=3,
IFERROR(INDEX($CV$68:$CZ$79, $CE117, BU$23), "-"),
IF($CO117=2,
IF(BU$23=5, $AC117, IF(BU$23=4, $AD117, 0)), IF(BU$23=5, $AC117, 0)
))</f>
        <v>0</v>
      </c>
      <c r="BV117" s="297" cm="1">
        <f t="array" ref="BV117">IF($CO117=3,
IFERROR(INDEX($CV$68:$CZ$79, $CE117, BV$23), "-"),
IF($CO117=2,
IF(BV$23=5, $AC117, IF(BV$23=4, $AD117, 0)), IF(BV$23=5, $AC117, 0)
))</f>
        <v>0</v>
      </c>
      <c r="BW117" s="297" cm="1">
        <f t="array" ref="BW117">IF($CO117=3,
IFERROR(INDEX($CV$68:$CZ$79, $CE117, BW$23), "-"),
IF($CO117=2,
IF(BW$23=5, $AC117, IF(BW$23=4, $AD117, 0)), IF(BW$23=5, $AC117, 0)
))</f>
        <v>0</v>
      </c>
      <c r="BX117" s="297" cm="1">
        <f t="array" ref="BX117">IF($CO117=3,
IFERROR(INDEX($CV$68:$CZ$79, $CE117, BX$23), "-"),
IF($CO117=2,
IF(BX$23=5, $AC117, IF(BX$23=4, $AD117, 0)), IF(BX$23=5, $AC117, 0)
))</f>
        <v>0</v>
      </c>
      <c r="BY117" s="293" t="str">
        <f t="shared" si="63"/>
        <v>-</v>
      </c>
      <c r="BZ117" s="299">
        <f t="shared" si="22"/>
        <v>0</v>
      </c>
      <c r="CA117" s="294" t="str">
        <f t="shared" si="64"/>
        <v>-</v>
      </c>
      <c r="CB117" s="295" t="str">
        <f t="shared" si="23"/>
        <v>-</v>
      </c>
      <c r="CC117" s="295" t="str">
        <f t="shared" si="65"/>
        <v>-</v>
      </c>
      <c r="CD117" s="299">
        <f t="shared" si="24"/>
        <v>0</v>
      </c>
      <c r="CE117" s="300" t="str">
        <f t="shared" si="43"/>
        <v>-</v>
      </c>
      <c r="CF117" s="300" t="str">
        <f t="shared" si="44"/>
        <v>-</v>
      </c>
      <c r="CG117" s="300">
        <v>0</v>
      </c>
      <c r="CH117" s="300">
        <f t="shared" si="45"/>
        <v>0</v>
      </c>
      <c r="CI117" s="301">
        <f t="shared" si="46"/>
        <v>0</v>
      </c>
      <c r="CJ117" s="301">
        <f t="shared" si="25"/>
        <v>0</v>
      </c>
      <c r="CK117" s="302" t="str" cm="1">
        <f t="array" ref="CK117">IF($CJ117&gt;0, INDEX($CS$28:$DH$35, $CJ117, $CI117+CK$23), "-")</f>
        <v>-</v>
      </c>
      <c r="CL117" s="302" t="str" cm="1">
        <f t="array" ref="CL117">IF($CJ117&gt;0, INDEX($CS$28:$DH$35, $CJ117, $CI117+CL$23), "-")</f>
        <v>-</v>
      </c>
      <c r="CM117" s="302" t="str" cm="1">
        <f t="array" ref="CM117">IF($CJ117&gt;0, INDEX($CS$28:$DH$35, $CJ117, $CI117+CM$23), "-")</f>
        <v>-</v>
      </c>
      <c r="CN117" s="302" t="str" cm="1">
        <f t="array" ref="CN117">IF($CJ117&gt;0, INDEX($CS$28:$DH$35, $CJ117, $CI117+CN$23), "-")</f>
        <v>-</v>
      </c>
      <c r="CO117" s="300" t="str">
        <f t="shared" si="47"/>
        <v>-</v>
      </c>
      <c r="CP117" s="271"/>
      <c r="CQ117" s="272"/>
      <c r="CR117" s="273"/>
      <c r="CS117" s="273"/>
      <c r="CT117" s="273"/>
      <c r="CU117" s="273"/>
      <c r="CV117" s="273"/>
      <c r="CW117" s="273"/>
      <c r="CX117" s="273"/>
      <c r="CY117" s="273"/>
      <c r="CZ117" s="273"/>
      <c r="DA117" s="273"/>
      <c r="DB117" s="273"/>
      <c r="DC117" s="273"/>
      <c r="DD117" s="273"/>
      <c r="DE117" s="273"/>
      <c r="DF117" s="273"/>
      <c r="DG117" s="273"/>
      <c r="DH117" s="273"/>
      <c r="DI117" s="273"/>
      <c r="DJ117" s="271"/>
      <c r="DK117" s="271"/>
    </row>
    <row r="118" spans="1:115" s="45" customFormat="1" ht="12.75" customHeight="1" x14ac:dyDescent="0.25">
      <c r="A118" s="13" cm="1">
        <f t="array" ref="A118">IFERROR(INDEX(Operation, IFERROR(MATCH($N118,#REF!, 0), IFERROR(MATCH($N118,#REF!, 0), MATCH($N118,#REF!, 0))), 4), 0)</f>
        <v>0</v>
      </c>
      <c r="B118" s="10">
        <v>95</v>
      </c>
      <c r="C118" s="238"/>
      <c r="D118" s="238"/>
      <c r="E118" s="79"/>
      <c r="F118" s="80" t="str">
        <f>IF(ISBLANK(E118), "", VLOOKUP(E118, Z!$A$2:$C$4127, 3, FALSE))</f>
        <v/>
      </c>
      <c r="G118" s="238"/>
      <c r="H118" s="81"/>
      <c r="I118" s="255" t="b">
        <v>0</v>
      </c>
      <c r="J118" s="256"/>
      <c r="K118" s="82"/>
      <c r="L118" s="82"/>
      <c r="M118" s="83"/>
      <c r="N118" s="79"/>
      <c r="O118" s="84"/>
      <c r="P118" s="84"/>
      <c r="Q118" s="257"/>
      <c r="R118" s="257"/>
      <c r="S118" s="257"/>
      <c r="T118" s="85">
        <f t="shared" si="48"/>
        <v>0</v>
      </c>
      <c r="U118" s="238"/>
      <c r="V118" s="238"/>
      <c r="W118" s="238"/>
      <c r="X118" s="257"/>
      <c r="Y118" s="258"/>
      <c r="Z118" s="79"/>
      <c r="AA118" s="257"/>
      <c r="AB118" s="257"/>
      <c r="AC118" s="257"/>
      <c r="AD118" s="257"/>
      <c r="AE118" s="257"/>
      <c r="AF118" s="85">
        <f t="shared" si="49"/>
        <v>0</v>
      </c>
      <c r="AG118" s="259"/>
      <c r="AH118" s="238"/>
      <c r="AI118" s="79"/>
      <c r="AJ118" s="80" t="str">
        <f>IF(ISBLANK(AI118), "", VLOOKUP(AI118, Z!$A$2:$C$4127, 3, FALSE))</f>
        <v/>
      </c>
      <c r="AK118" s="260"/>
      <c r="AL118" s="127">
        <f t="shared" si="50"/>
        <v>0</v>
      </c>
      <c r="AM118" s="271"/>
      <c r="AN118" s="292">
        <f t="shared" si="52"/>
        <v>0</v>
      </c>
      <c r="AO118" s="279">
        <f t="shared" si="51"/>
        <v>1</v>
      </c>
      <c r="AP118" s="279">
        <v>0.75</v>
      </c>
      <c r="AQ118" s="293" t="str">
        <f t="shared" si="53"/>
        <v>-</v>
      </c>
      <c r="AR118" s="293" t="str">
        <f t="shared" si="54"/>
        <v>-</v>
      </c>
      <c r="AS118" s="293" t="str" cm="1">
        <f t="array" ref="AS118">IFERROR(IFERROR((AT118*AU118)/(3600*1000)/AZ118, BY118) * SUMPRODUCT($BA118:$BE118^2.5, $BF118:$BJ118) / 1000, "-")</f>
        <v>-</v>
      </c>
      <c r="AT118" s="279" t="str">
        <f t="shared" si="55"/>
        <v>-</v>
      </c>
      <c r="AU118" s="279" t="str">
        <f t="shared" si="56"/>
        <v>-</v>
      </c>
      <c r="AV118" s="294" t="str">
        <f t="shared" si="16"/>
        <v>-</v>
      </c>
      <c r="AW118" s="294" t="str" cm="1">
        <f t="array" ref="AW118">IF(CH118&gt;0, INDEX($CV$58:$CV$60, CH118), "-")</f>
        <v>-</v>
      </c>
      <c r="AX118" s="294" t="str">
        <f t="shared" si="57"/>
        <v>-</v>
      </c>
      <c r="AY118" s="295" t="str">
        <f t="shared" si="58"/>
        <v>-</v>
      </c>
      <c r="AZ118" s="294">
        <f t="shared" si="59"/>
        <v>0</v>
      </c>
      <c r="BA118" s="296" t="str" cm="1">
        <f t="array" ref="BA118">IFERROR(INDEX($CV$63:$CZ$65, $CF118, BA$23), "-")</f>
        <v>-</v>
      </c>
      <c r="BB118" s="296" t="str" cm="1">
        <f t="array" ref="BB118">IFERROR(INDEX($CV$63:$CZ$65, $CF118, BB$23), "-")</f>
        <v>-</v>
      </c>
      <c r="BC118" s="296" t="str" cm="1">
        <f t="array" ref="BC118">IFERROR(INDEX($CV$63:$CZ$65, $CF118, BC$23), "-")</f>
        <v>-</v>
      </c>
      <c r="BD118" s="296" t="str" cm="1">
        <f t="array" ref="BD118">IFERROR(INDEX($CV$63:$CZ$65, $CF118, BD$23), "-")</f>
        <v>-</v>
      </c>
      <c r="BE118" s="296" t="str" cm="1">
        <f t="array" ref="BE118">IFERROR(INDEX($CV$63:$CZ$65, $CF118, BE$23), "-")</f>
        <v>-</v>
      </c>
      <c r="BF118" s="297" cm="1">
        <f t="array" ref="BF118">IF($CF118=3,
IFERROR(INDEX($CV$68:$CZ$79, $CE118, BF$23), "-"),
IF($CF118=2,
IF(BF$23=5, $Q118, IF(BF$23=4, $R118, 0)), IF(BF$23=5, $Q118, 0)
))</f>
        <v>0</v>
      </c>
      <c r="BG118" s="297" cm="1">
        <f t="array" ref="BG118">IF($CF118=3,
IFERROR(INDEX($CV$68:$CZ$79, $CE118, BG$23), "-"),
IF($CF118=2,
IF(BG$23=5, $Q118, IF(BG$23=4, $R118, 0)), IF(BG$23=5, $Q118, 0)
))</f>
        <v>0</v>
      </c>
      <c r="BH118" s="297" cm="1">
        <f t="array" ref="BH118">IF($CF118=3,
IFERROR(INDEX($CV$68:$CZ$79, $CE118, BH$23), "-"),
IF($CF118=2,
IF(BH$23=5, $Q118, IF(BH$23=4, $R118, 0)), IF(BH$23=5, $Q118, 0)
))</f>
        <v>0</v>
      </c>
      <c r="BI118" s="297" cm="1">
        <f t="array" ref="BI118">IF($CF118=3,
IFERROR(INDEX($CV$68:$CZ$79, $CE118, BI$23), "-"),
IF($CF118=2,
IF(BI$23=5, $Q118, IF(BI$23=4, $R118, 0)), IF(BI$23=5, $Q118, 0)
))</f>
        <v>0</v>
      </c>
      <c r="BJ118" s="297" cm="1">
        <f t="array" ref="BJ118">IF($CF118=3,
IFERROR(INDEX($CV$68:$CZ$79, $CE118, BJ$23), "-"),
IF($CF118=2,
IF(BJ$23=5, $Q118, IF(BJ$23=4, $R118, 0)), IF(BJ$23=5, $Q118, 0)
))</f>
        <v>0</v>
      </c>
      <c r="BK118" s="293" t="str" cm="1">
        <f t="array" ref="BK118">IFERROR(IF(OR($AN$20="EZ", ISNUMBER((BL118*BM118)/(3600*1000)/BN118)), (BL118*BM118)/(3600*1000)/BN118, BY118) * SUMPRODUCT($BO118:$BS118^2.5, $BT118:$BX118) / 1000, "-")</f>
        <v>-</v>
      </c>
      <c r="BL118" s="279" t="str">
        <f t="shared" si="60"/>
        <v>-</v>
      </c>
      <c r="BM118" s="279" t="str">
        <f t="shared" si="61"/>
        <v>-</v>
      </c>
      <c r="BN118" s="298">
        <f t="shared" si="62"/>
        <v>0</v>
      </c>
      <c r="BO118" s="296" t="str" cm="1">
        <f t="array" ref="BO118">IFERROR(INDEX($CV$63:$CZ$65, $CO118, BO$23), "-")</f>
        <v>-</v>
      </c>
      <c r="BP118" s="296" t="str" cm="1">
        <f t="array" ref="BP118">IFERROR(INDEX($CV$63:$CZ$65, $CO118, BP$23), "-")</f>
        <v>-</v>
      </c>
      <c r="BQ118" s="296" t="str" cm="1">
        <f t="array" ref="BQ118">IFERROR(INDEX($CV$63:$CZ$65, $CO118, BQ$23), "-")</f>
        <v>-</v>
      </c>
      <c r="BR118" s="296" t="str" cm="1">
        <f t="array" ref="BR118">IFERROR(INDEX($CV$63:$CZ$65, $CO118, BR$23), "-")</f>
        <v>-</v>
      </c>
      <c r="BS118" s="296" t="str" cm="1">
        <f t="array" ref="BS118">IFERROR(INDEX($CV$63:$CZ$65, $CO118, BS$23), "-")</f>
        <v>-</v>
      </c>
      <c r="BT118" s="297" cm="1">
        <f t="array" ref="BT118">IF($CO118=3,
IFERROR(INDEX($CV$68:$CZ$79, $CE118, BT$23), "-"),
IF($CO118=2,
IF(BT$23=5, $AC118, IF(BT$23=4, $AD118, 0)), IF(BT$23=5, $AC118, 0)
))</f>
        <v>0</v>
      </c>
      <c r="BU118" s="297" cm="1">
        <f t="array" ref="BU118">IF($CO118=3,
IFERROR(INDEX($CV$68:$CZ$79, $CE118, BU$23), "-"),
IF($CO118=2,
IF(BU$23=5, $AC118, IF(BU$23=4, $AD118, 0)), IF(BU$23=5, $AC118, 0)
))</f>
        <v>0</v>
      </c>
      <c r="BV118" s="297" cm="1">
        <f t="array" ref="BV118">IF($CO118=3,
IFERROR(INDEX($CV$68:$CZ$79, $CE118, BV$23), "-"),
IF($CO118=2,
IF(BV$23=5, $AC118, IF(BV$23=4, $AD118, 0)), IF(BV$23=5, $AC118, 0)
))</f>
        <v>0</v>
      </c>
      <c r="BW118" s="297" cm="1">
        <f t="array" ref="BW118">IF($CO118=3,
IFERROR(INDEX($CV$68:$CZ$79, $CE118, BW$23), "-"),
IF($CO118=2,
IF(BW$23=5, $AC118, IF(BW$23=4, $AD118, 0)), IF(BW$23=5, $AC118, 0)
))</f>
        <v>0</v>
      </c>
      <c r="BX118" s="297" cm="1">
        <f t="array" ref="BX118">IF($CO118=3,
IFERROR(INDEX($CV$68:$CZ$79, $CE118, BX$23), "-"),
IF($CO118=2,
IF(BX$23=5, $AC118, IF(BX$23=4, $AD118, 0)), IF(BX$23=5, $AC118, 0)
))</f>
        <v>0</v>
      </c>
      <c r="BY118" s="293" t="str">
        <f t="shared" si="63"/>
        <v>-</v>
      </c>
      <c r="BZ118" s="299">
        <f t="shared" si="22"/>
        <v>0</v>
      </c>
      <c r="CA118" s="294" t="str">
        <f t="shared" si="64"/>
        <v>-</v>
      </c>
      <c r="CB118" s="295" t="str">
        <f t="shared" si="23"/>
        <v>-</v>
      </c>
      <c r="CC118" s="295" t="str">
        <f t="shared" si="65"/>
        <v>-</v>
      </c>
      <c r="CD118" s="299">
        <f t="shared" si="24"/>
        <v>0</v>
      </c>
      <c r="CE118" s="300" t="str">
        <f t="shared" si="43"/>
        <v>-</v>
      </c>
      <c r="CF118" s="300" t="str">
        <f t="shared" si="44"/>
        <v>-</v>
      </c>
      <c r="CG118" s="300">
        <v>0</v>
      </c>
      <c r="CH118" s="300">
        <f t="shared" si="45"/>
        <v>0</v>
      </c>
      <c r="CI118" s="301">
        <f t="shared" si="46"/>
        <v>0</v>
      </c>
      <c r="CJ118" s="301">
        <f t="shared" si="25"/>
        <v>0</v>
      </c>
      <c r="CK118" s="302" t="str" cm="1">
        <f t="array" ref="CK118">IF($CJ118&gt;0, INDEX($CS$28:$DH$35, $CJ118, $CI118+CK$23), "-")</f>
        <v>-</v>
      </c>
      <c r="CL118" s="302" t="str" cm="1">
        <f t="array" ref="CL118">IF($CJ118&gt;0, INDEX($CS$28:$DH$35, $CJ118, $CI118+CL$23), "-")</f>
        <v>-</v>
      </c>
      <c r="CM118" s="302" t="str" cm="1">
        <f t="array" ref="CM118">IF($CJ118&gt;0, INDEX($CS$28:$DH$35, $CJ118, $CI118+CM$23), "-")</f>
        <v>-</v>
      </c>
      <c r="CN118" s="302" t="str" cm="1">
        <f t="array" ref="CN118">IF($CJ118&gt;0, INDEX($CS$28:$DH$35, $CJ118, $CI118+CN$23), "-")</f>
        <v>-</v>
      </c>
      <c r="CO118" s="300" t="str">
        <f t="shared" si="47"/>
        <v>-</v>
      </c>
      <c r="CP118" s="271"/>
      <c r="CQ118" s="272"/>
      <c r="CR118" s="273"/>
      <c r="CS118" s="273"/>
      <c r="CT118" s="273"/>
      <c r="CU118" s="273"/>
      <c r="CV118" s="273"/>
      <c r="CW118" s="273"/>
      <c r="CX118" s="273"/>
      <c r="CY118" s="273"/>
      <c r="CZ118" s="273"/>
      <c r="DA118" s="273"/>
      <c r="DB118" s="273"/>
      <c r="DC118" s="273"/>
      <c r="DD118" s="273"/>
      <c r="DE118" s="273"/>
      <c r="DF118" s="273"/>
      <c r="DG118" s="273"/>
      <c r="DH118" s="273"/>
      <c r="DI118" s="273"/>
      <c r="DJ118" s="271"/>
      <c r="DK118" s="271"/>
    </row>
    <row r="119" spans="1:115" s="45" customFormat="1" ht="12.75" customHeight="1" x14ac:dyDescent="0.25">
      <c r="A119" s="13" cm="1">
        <f t="array" ref="A119">IFERROR(INDEX(Operation, IFERROR(MATCH($N119,#REF!, 0), IFERROR(MATCH($N119,#REF!, 0), MATCH($N119,#REF!, 0))), 4), 0)</f>
        <v>0</v>
      </c>
      <c r="B119" s="10">
        <v>96</v>
      </c>
      <c r="C119" s="238"/>
      <c r="D119" s="238"/>
      <c r="E119" s="79"/>
      <c r="F119" s="80" t="str">
        <f>IF(ISBLANK(E119), "", VLOOKUP(E119, Z!$A$2:$C$4127, 3, FALSE))</f>
        <v/>
      </c>
      <c r="G119" s="238"/>
      <c r="H119" s="81"/>
      <c r="I119" s="255" t="b">
        <v>0</v>
      </c>
      <c r="J119" s="256"/>
      <c r="K119" s="82"/>
      <c r="L119" s="82"/>
      <c r="M119" s="83"/>
      <c r="N119" s="79"/>
      <c r="O119" s="84"/>
      <c r="P119" s="84"/>
      <c r="Q119" s="257"/>
      <c r="R119" s="257"/>
      <c r="S119" s="257"/>
      <c r="T119" s="85">
        <f t="shared" si="48"/>
        <v>0</v>
      </c>
      <c r="U119" s="238"/>
      <c r="V119" s="238"/>
      <c r="W119" s="238"/>
      <c r="X119" s="257"/>
      <c r="Y119" s="258"/>
      <c r="Z119" s="79"/>
      <c r="AA119" s="257"/>
      <c r="AB119" s="257"/>
      <c r="AC119" s="257"/>
      <c r="AD119" s="257"/>
      <c r="AE119" s="257"/>
      <c r="AF119" s="85">
        <f t="shared" si="49"/>
        <v>0</v>
      </c>
      <c r="AG119" s="259"/>
      <c r="AH119" s="238"/>
      <c r="AI119" s="79"/>
      <c r="AJ119" s="80" t="str">
        <f>IF(ISBLANK(AI119), "", VLOOKUP(AI119, Z!$A$2:$C$4127, 3, FALSE))</f>
        <v/>
      </c>
      <c r="AK119" s="260"/>
      <c r="AL119" s="127">
        <f t="shared" si="50"/>
        <v>0</v>
      </c>
      <c r="AM119" s="271"/>
      <c r="AN119" s="292">
        <f t="shared" si="52"/>
        <v>0</v>
      </c>
      <c r="AO119" s="279">
        <f t="shared" si="51"/>
        <v>1</v>
      </c>
      <c r="AP119" s="279">
        <v>0.75</v>
      </c>
      <c r="AQ119" s="293" t="str">
        <f t="shared" si="53"/>
        <v>-</v>
      </c>
      <c r="AR119" s="293" t="str">
        <f t="shared" si="54"/>
        <v>-</v>
      </c>
      <c r="AS119" s="293" t="str" cm="1">
        <f t="array" ref="AS119">IFERROR(IFERROR((AT119*AU119)/(3600*1000)/AZ119, BY119) * SUMPRODUCT($BA119:$BE119^2.5, $BF119:$BJ119) / 1000, "-")</f>
        <v>-</v>
      </c>
      <c r="AT119" s="279" t="str">
        <f t="shared" si="55"/>
        <v>-</v>
      </c>
      <c r="AU119" s="279" t="str">
        <f t="shared" si="56"/>
        <v>-</v>
      </c>
      <c r="AV119" s="294" t="str">
        <f t="shared" si="16"/>
        <v>-</v>
      </c>
      <c r="AW119" s="294" t="str" cm="1">
        <f t="array" ref="AW119">IF(CH119&gt;0, INDEX($CV$58:$CV$60, CH119), "-")</f>
        <v>-</v>
      </c>
      <c r="AX119" s="294" t="str">
        <f t="shared" si="57"/>
        <v>-</v>
      </c>
      <c r="AY119" s="295" t="str">
        <f t="shared" si="58"/>
        <v>-</v>
      </c>
      <c r="AZ119" s="294">
        <f t="shared" si="59"/>
        <v>0</v>
      </c>
      <c r="BA119" s="296" t="str" cm="1">
        <f t="array" ref="BA119">IFERROR(INDEX($CV$63:$CZ$65, $CF119, BA$23), "-")</f>
        <v>-</v>
      </c>
      <c r="BB119" s="296" t="str" cm="1">
        <f t="array" ref="BB119">IFERROR(INDEX($CV$63:$CZ$65, $CF119, BB$23), "-")</f>
        <v>-</v>
      </c>
      <c r="BC119" s="296" t="str" cm="1">
        <f t="array" ref="BC119">IFERROR(INDEX($CV$63:$CZ$65, $CF119, BC$23), "-")</f>
        <v>-</v>
      </c>
      <c r="BD119" s="296" t="str" cm="1">
        <f t="array" ref="BD119">IFERROR(INDEX($CV$63:$CZ$65, $CF119, BD$23), "-")</f>
        <v>-</v>
      </c>
      <c r="BE119" s="296" t="str" cm="1">
        <f t="array" ref="BE119">IFERROR(INDEX($CV$63:$CZ$65, $CF119, BE$23), "-")</f>
        <v>-</v>
      </c>
      <c r="BF119" s="297" cm="1">
        <f t="array" ref="BF119">IF($CF119=3,
IFERROR(INDEX($CV$68:$CZ$79, $CE119, BF$23), "-"),
IF($CF119=2,
IF(BF$23=5, $Q119, IF(BF$23=4, $R119, 0)), IF(BF$23=5, $Q119, 0)
))</f>
        <v>0</v>
      </c>
      <c r="BG119" s="297" cm="1">
        <f t="array" ref="BG119">IF($CF119=3,
IFERROR(INDEX($CV$68:$CZ$79, $CE119, BG$23), "-"),
IF($CF119=2,
IF(BG$23=5, $Q119, IF(BG$23=4, $R119, 0)), IF(BG$23=5, $Q119, 0)
))</f>
        <v>0</v>
      </c>
      <c r="BH119" s="297" cm="1">
        <f t="array" ref="BH119">IF($CF119=3,
IFERROR(INDEX($CV$68:$CZ$79, $CE119, BH$23), "-"),
IF($CF119=2,
IF(BH$23=5, $Q119, IF(BH$23=4, $R119, 0)), IF(BH$23=5, $Q119, 0)
))</f>
        <v>0</v>
      </c>
      <c r="BI119" s="297" cm="1">
        <f t="array" ref="BI119">IF($CF119=3,
IFERROR(INDEX($CV$68:$CZ$79, $CE119, BI$23), "-"),
IF($CF119=2,
IF(BI$23=5, $Q119, IF(BI$23=4, $R119, 0)), IF(BI$23=5, $Q119, 0)
))</f>
        <v>0</v>
      </c>
      <c r="BJ119" s="297" cm="1">
        <f t="array" ref="BJ119">IF($CF119=3,
IFERROR(INDEX($CV$68:$CZ$79, $CE119, BJ$23), "-"),
IF($CF119=2,
IF(BJ$23=5, $Q119, IF(BJ$23=4, $R119, 0)), IF(BJ$23=5, $Q119, 0)
))</f>
        <v>0</v>
      </c>
      <c r="BK119" s="293" t="str" cm="1">
        <f t="array" ref="BK119">IFERROR(IF(OR($AN$20="EZ", ISNUMBER((BL119*BM119)/(3600*1000)/BN119)), (BL119*BM119)/(3600*1000)/BN119, BY119) * SUMPRODUCT($BO119:$BS119^2.5, $BT119:$BX119) / 1000, "-")</f>
        <v>-</v>
      </c>
      <c r="BL119" s="279" t="str">
        <f t="shared" si="60"/>
        <v>-</v>
      </c>
      <c r="BM119" s="279" t="str">
        <f t="shared" si="61"/>
        <v>-</v>
      </c>
      <c r="BN119" s="298">
        <f t="shared" si="62"/>
        <v>0</v>
      </c>
      <c r="BO119" s="296" t="str" cm="1">
        <f t="array" ref="BO119">IFERROR(INDEX($CV$63:$CZ$65, $CO119, BO$23), "-")</f>
        <v>-</v>
      </c>
      <c r="BP119" s="296" t="str" cm="1">
        <f t="array" ref="BP119">IFERROR(INDEX($CV$63:$CZ$65, $CO119, BP$23), "-")</f>
        <v>-</v>
      </c>
      <c r="BQ119" s="296" t="str" cm="1">
        <f t="array" ref="BQ119">IFERROR(INDEX($CV$63:$CZ$65, $CO119, BQ$23), "-")</f>
        <v>-</v>
      </c>
      <c r="BR119" s="296" t="str" cm="1">
        <f t="array" ref="BR119">IFERROR(INDEX($CV$63:$CZ$65, $CO119, BR$23), "-")</f>
        <v>-</v>
      </c>
      <c r="BS119" s="296" t="str" cm="1">
        <f t="array" ref="BS119">IFERROR(INDEX($CV$63:$CZ$65, $CO119, BS$23), "-")</f>
        <v>-</v>
      </c>
      <c r="BT119" s="297" cm="1">
        <f t="array" ref="BT119">IF($CO119=3,
IFERROR(INDEX($CV$68:$CZ$79, $CE119, BT$23), "-"),
IF($CO119=2,
IF(BT$23=5, $AC119, IF(BT$23=4, $AD119, 0)), IF(BT$23=5, $AC119, 0)
))</f>
        <v>0</v>
      </c>
      <c r="BU119" s="297" cm="1">
        <f t="array" ref="BU119">IF($CO119=3,
IFERROR(INDEX($CV$68:$CZ$79, $CE119, BU$23), "-"),
IF($CO119=2,
IF(BU$23=5, $AC119, IF(BU$23=4, $AD119, 0)), IF(BU$23=5, $AC119, 0)
))</f>
        <v>0</v>
      </c>
      <c r="BV119" s="297" cm="1">
        <f t="array" ref="BV119">IF($CO119=3,
IFERROR(INDEX($CV$68:$CZ$79, $CE119, BV$23), "-"),
IF($CO119=2,
IF(BV$23=5, $AC119, IF(BV$23=4, $AD119, 0)), IF(BV$23=5, $AC119, 0)
))</f>
        <v>0</v>
      </c>
      <c r="BW119" s="297" cm="1">
        <f t="array" ref="BW119">IF($CO119=3,
IFERROR(INDEX($CV$68:$CZ$79, $CE119, BW$23), "-"),
IF($CO119=2,
IF(BW$23=5, $AC119, IF(BW$23=4, $AD119, 0)), IF(BW$23=5, $AC119, 0)
))</f>
        <v>0</v>
      </c>
      <c r="BX119" s="297" cm="1">
        <f t="array" ref="BX119">IF($CO119=3,
IFERROR(INDEX($CV$68:$CZ$79, $CE119, BX$23), "-"),
IF($CO119=2,
IF(BX$23=5, $AC119, IF(BX$23=4, $AD119, 0)), IF(BX$23=5, $AC119, 0)
))</f>
        <v>0</v>
      </c>
      <c r="BY119" s="293" t="str">
        <f t="shared" si="63"/>
        <v>-</v>
      </c>
      <c r="BZ119" s="299">
        <f t="shared" si="22"/>
        <v>0</v>
      </c>
      <c r="CA119" s="294" t="str">
        <f t="shared" si="64"/>
        <v>-</v>
      </c>
      <c r="CB119" s="295" t="str">
        <f t="shared" si="23"/>
        <v>-</v>
      </c>
      <c r="CC119" s="295" t="str">
        <f t="shared" si="65"/>
        <v>-</v>
      </c>
      <c r="CD119" s="299">
        <f t="shared" si="24"/>
        <v>0</v>
      </c>
      <c r="CE119" s="300" t="str">
        <f t="shared" si="43"/>
        <v>-</v>
      </c>
      <c r="CF119" s="300" t="str">
        <f t="shared" si="44"/>
        <v>-</v>
      </c>
      <c r="CG119" s="300">
        <v>0</v>
      </c>
      <c r="CH119" s="300">
        <f t="shared" si="45"/>
        <v>0</v>
      </c>
      <c r="CI119" s="301">
        <f t="shared" si="46"/>
        <v>0</v>
      </c>
      <c r="CJ119" s="301">
        <f t="shared" si="25"/>
        <v>0</v>
      </c>
      <c r="CK119" s="302" t="str" cm="1">
        <f t="array" ref="CK119">IF($CJ119&gt;0, INDEX($CS$28:$DH$35, $CJ119, $CI119+CK$23), "-")</f>
        <v>-</v>
      </c>
      <c r="CL119" s="302" t="str" cm="1">
        <f t="array" ref="CL119">IF($CJ119&gt;0, INDEX($CS$28:$DH$35, $CJ119, $CI119+CL$23), "-")</f>
        <v>-</v>
      </c>
      <c r="CM119" s="302" t="str" cm="1">
        <f t="array" ref="CM119">IF($CJ119&gt;0, INDEX($CS$28:$DH$35, $CJ119, $CI119+CM$23), "-")</f>
        <v>-</v>
      </c>
      <c r="CN119" s="302" t="str" cm="1">
        <f t="array" ref="CN119">IF($CJ119&gt;0, INDEX($CS$28:$DH$35, $CJ119, $CI119+CN$23), "-")</f>
        <v>-</v>
      </c>
      <c r="CO119" s="300" t="str">
        <f t="shared" si="47"/>
        <v>-</v>
      </c>
      <c r="CP119" s="271"/>
      <c r="CQ119" s="272"/>
      <c r="CR119" s="273"/>
      <c r="CS119" s="273"/>
      <c r="CT119" s="273"/>
      <c r="CU119" s="273"/>
      <c r="CV119" s="273"/>
      <c r="CW119" s="273"/>
      <c r="CX119" s="273"/>
      <c r="CY119" s="273"/>
      <c r="CZ119" s="273"/>
      <c r="DA119" s="273"/>
      <c r="DB119" s="273"/>
      <c r="DC119" s="273"/>
      <c r="DD119" s="273"/>
      <c r="DE119" s="273"/>
      <c r="DF119" s="273"/>
      <c r="DG119" s="273"/>
      <c r="DH119" s="273"/>
      <c r="DI119" s="273"/>
      <c r="DJ119" s="271"/>
      <c r="DK119" s="271"/>
    </row>
    <row r="120" spans="1:115" s="45" customFormat="1" ht="12.75" customHeight="1" x14ac:dyDescent="0.25">
      <c r="A120" s="13" cm="1">
        <f t="array" ref="A120">IFERROR(INDEX(Operation, IFERROR(MATCH($N120,#REF!, 0), IFERROR(MATCH($N120,#REF!, 0), MATCH($N120,#REF!, 0))), 4), 0)</f>
        <v>0</v>
      </c>
      <c r="B120" s="10">
        <v>97</v>
      </c>
      <c r="C120" s="238"/>
      <c r="D120" s="238"/>
      <c r="E120" s="79"/>
      <c r="F120" s="80" t="str">
        <f>IF(ISBLANK(E120), "", VLOOKUP(E120, Z!$A$2:$C$4127, 3, FALSE))</f>
        <v/>
      </c>
      <c r="G120" s="238"/>
      <c r="H120" s="81"/>
      <c r="I120" s="255" t="b">
        <v>0</v>
      </c>
      <c r="J120" s="256"/>
      <c r="K120" s="82"/>
      <c r="L120" s="82"/>
      <c r="M120" s="83"/>
      <c r="N120" s="79"/>
      <c r="O120" s="84"/>
      <c r="P120" s="84"/>
      <c r="Q120" s="257"/>
      <c r="R120" s="257"/>
      <c r="S120" s="257"/>
      <c r="T120" s="85">
        <f t="shared" si="48"/>
        <v>0</v>
      </c>
      <c r="U120" s="238"/>
      <c r="V120" s="238"/>
      <c r="W120" s="238"/>
      <c r="X120" s="257"/>
      <c r="Y120" s="258"/>
      <c r="Z120" s="79"/>
      <c r="AA120" s="257"/>
      <c r="AB120" s="257"/>
      <c r="AC120" s="257"/>
      <c r="AD120" s="257"/>
      <c r="AE120" s="257"/>
      <c r="AF120" s="85">
        <f t="shared" si="49"/>
        <v>0</v>
      </c>
      <c r="AG120" s="259"/>
      <c r="AH120" s="238"/>
      <c r="AI120" s="79"/>
      <c r="AJ120" s="80" t="str">
        <f>IF(ISBLANK(AI120), "", VLOOKUP(AI120, Z!$A$2:$C$4127, 3, FALSE))</f>
        <v/>
      </c>
      <c r="AK120" s="260"/>
      <c r="AL120" s="127">
        <f t="shared" si="50"/>
        <v>0</v>
      </c>
      <c r="AM120" s="271"/>
      <c r="AN120" s="292">
        <f t="shared" si="52"/>
        <v>0</v>
      </c>
      <c r="AO120" s="279">
        <f t="shared" si="51"/>
        <v>1</v>
      </c>
      <c r="AP120" s="279">
        <v>0.75</v>
      </c>
      <c r="AQ120" s="293" t="str">
        <f t="shared" si="53"/>
        <v>-</v>
      </c>
      <c r="AR120" s="293" t="str">
        <f t="shared" si="54"/>
        <v>-</v>
      </c>
      <c r="AS120" s="293" t="str" cm="1">
        <f t="array" ref="AS120">IFERROR(IFERROR((AT120*AU120)/(3600*1000)/AZ120, BY120) * SUMPRODUCT($BA120:$BE120^2.5, $BF120:$BJ120) / 1000, "-")</f>
        <v>-</v>
      </c>
      <c r="AT120" s="279" t="str">
        <f t="shared" si="55"/>
        <v>-</v>
      </c>
      <c r="AU120" s="279" t="str">
        <f t="shared" si="56"/>
        <v>-</v>
      </c>
      <c r="AV120" s="294" t="str">
        <f t="shared" si="16"/>
        <v>-</v>
      </c>
      <c r="AW120" s="294" t="str" cm="1">
        <f t="array" ref="AW120">IF(CH120&gt;0, INDEX($CV$58:$CV$60, CH120), "-")</f>
        <v>-</v>
      </c>
      <c r="AX120" s="294" t="str">
        <f t="shared" si="57"/>
        <v>-</v>
      </c>
      <c r="AY120" s="295" t="str">
        <f t="shared" si="58"/>
        <v>-</v>
      </c>
      <c r="AZ120" s="294">
        <f t="shared" si="59"/>
        <v>0</v>
      </c>
      <c r="BA120" s="296" t="str" cm="1">
        <f t="array" ref="BA120">IFERROR(INDEX($CV$63:$CZ$65, $CF120, BA$23), "-")</f>
        <v>-</v>
      </c>
      <c r="BB120" s="296" t="str" cm="1">
        <f t="array" ref="BB120">IFERROR(INDEX($CV$63:$CZ$65, $CF120, BB$23), "-")</f>
        <v>-</v>
      </c>
      <c r="BC120" s="296" t="str" cm="1">
        <f t="array" ref="BC120">IFERROR(INDEX($CV$63:$CZ$65, $CF120, BC$23), "-")</f>
        <v>-</v>
      </c>
      <c r="BD120" s="296" t="str" cm="1">
        <f t="array" ref="BD120">IFERROR(INDEX($CV$63:$CZ$65, $CF120, BD$23), "-")</f>
        <v>-</v>
      </c>
      <c r="BE120" s="296" t="str" cm="1">
        <f t="array" ref="BE120">IFERROR(INDEX($CV$63:$CZ$65, $CF120, BE$23), "-")</f>
        <v>-</v>
      </c>
      <c r="BF120" s="297" cm="1">
        <f t="array" ref="BF120">IF($CF120=3,
IFERROR(INDEX($CV$68:$CZ$79, $CE120, BF$23), "-"),
IF($CF120=2,
IF(BF$23=5, $Q120, IF(BF$23=4, $R120, 0)), IF(BF$23=5, $Q120, 0)
))</f>
        <v>0</v>
      </c>
      <c r="BG120" s="297" cm="1">
        <f t="array" ref="BG120">IF($CF120=3,
IFERROR(INDEX($CV$68:$CZ$79, $CE120, BG$23), "-"),
IF($CF120=2,
IF(BG$23=5, $Q120, IF(BG$23=4, $R120, 0)), IF(BG$23=5, $Q120, 0)
))</f>
        <v>0</v>
      </c>
      <c r="BH120" s="297" cm="1">
        <f t="array" ref="BH120">IF($CF120=3,
IFERROR(INDEX($CV$68:$CZ$79, $CE120, BH$23), "-"),
IF($CF120=2,
IF(BH$23=5, $Q120, IF(BH$23=4, $R120, 0)), IF(BH$23=5, $Q120, 0)
))</f>
        <v>0</v>
      </c>
      <c r="BI120" s="297" cm="1">
        <f t="array" ref="BI120">IF($CF120=3,
IFERROR(INDEX($CV$68:$CZ$79, $CE120, BI$23), "-"),
IF($CF120=2,
IF(BI$23=5, $Q120, IF(BI$23=4, $R120, 0)), IF(BI$23=5, $Q120, 0)
))</f>
        <v>0</v>
      </c>
      <c r="BJ120" s="297" cm="1">
        <f t="array" ref="BJ120">IF($CF120=3,
IFERROR(INDEX($CV$68:$CZ$79, $CE120, BJ$23), "-"),
IF($CF120=2,
IF(BJ$23=5, $Q120, IF(BJ$23=4, $R120, 0)), IF(BJ$23=5, $Q120, 0)
))</f>
        <v>0</v>
      </c>
      <c r="BK120" s="293" t="str" cm="1">
        <f t="array" ref="BK120">IFERROR(IF(OR($AN$20="EZ", ISNUMBER((BL120*BM120)/(3600*1000)/BN120)), (BL120*BM120)/(3600*1000)/BN120, BY120) * SUMPRODUCT($BO120:$BS120^2.5, $BT120:$BX120) / 1000, "-")</f>
        <v>-</v>
      </c>
      <c r="BL120" s="279" t="str">
        <f t="shared" si="60"/>
        <v>-</v>
      </c>
      <c r="BM120" s="279" t="str">
        <f t="shared" si="61"/>
        <v>-</v>
      </c>
      <c r="BN120" s="298">
        <f t="shared" si="62"/>
        <v>0</v>
      </c>
      <c r="BO120" s="296" t="str" cm="1">
        <f t="array" ref="BO120">IFERROR(INDEX($CV$63:$CZ$65, $CO120, BO$23), "-")</f>
        <v>-</v>
      </c>
      <c r="BP120" s="296" t="str" cm="1">
        <f t="array" ref="BP120">IFERROR(INDEX($CV$63:$CZ$65, $CO120, BP$23), "-")</f>
        <v>-</v>
      </c>
      <c r="BQ120" s="296" t="str" cm="1">
        <f t="array" ref="BQ120">IFERROR(INDEX($CV$63:$CZ$65, $CO120, BQ$23), "-")</f>
        <v>-</v>
      </c>
      <c r="BR120" s="296" t="str" cm="1">
        <f t="array" ref="BR120">IFERROR(INDEX($CV$63:$CZ$65, $CO120, BR$23), "-")</f>
        <v>-</v>
      </c>
      <c r="BS120" s="296" t="str" cm="1">
        <f t="array" ref="BS120">IFERROR(INDEX($CV$63:$CZ$65, $CO120, BS$23), "-")</f>
        <v>-</v>
      </c>
      <c r="BT120" s="297" cm="1">
        <f t="array" ref="BT120">IF($CO120=3,
IFERROR(INDEX($CV$68:$CZ$79, $CE120, BT$23), "-"),
IF($CO120=2,
IF(BT$23=5, $AC120, IF(BT$23=4, $AD120, 0)), IF(BT$23=5, $AC120, 0)
))</f>
        <v>0</v>
      </c>
      <c r="BU120" s="297" cm="1">
        <f t="array" ref="BU120">IF($CO120=3,
IFERROR(INDEX($CV$68:$CZ$79, $CE120, BU$23), "-"),
IF($CO120=2,
IF(BU$23=5, $AC120, IF(BU$23=4, $AD120, 0)), IF(BU$23=5, $AC120, 0)
))</f>
        <v>0</v>
      </c>
      <c r="BV120" s="297" cm="1">
        <f t="array" ref="BV120">IF($CO120=3,
IFERROR(INDEX($CV$68:$CZ$79, $CE120, BV$23), "-"),
IF($CO120=2,
IF(BV$23=5, $AC120, IF(BV$23=4, $AD120, 0)), IF(BV$23=5, $AC120, 0)
))</f>
        <v>0</v>
      </c>
      <c r="BW120" s="297" cm="1">
        <f t="array" ref="BW120">IF($CO120=3,
IFERROR(INDEX($CV$68:$CZ$79, $CE120, BW$23), "-"),
IF($CO120=2,
IF(BW$23=5, $AC120, IF(BW$23=4, $AD120, 0)), IF(BW$23=5, $AC120, 0)
))</f>
        <v>0</v>
      </c>
      <c r="BX120" s="297" cm="1">
        <f t="array" ref="BX120">IF($CO120=3,
IFERROR(INDEX($CV$68:$CZ$79, $CE120, BX$23), "-"),
IF($CO120=2,
IF(BX$23=5, $AC120, IF(BX$23=4, $AD120, 0)), IF(BX$23=5, $AC120, 0)
))</f>
        <v>0</v>
      </c>
      <c r="BY120" s="293" t="str">
        <f t="shared" si="63"/>
        <v>-</v>
      </c>
      <c r="BZ120" s="299">
        <f t="shared" si="22"/>
        <v>0</v>
      </c>
      <c r="CA120" s="294" t="str">
        <f t="shared" si="64"/>
        <v>-</v>
      </c>
      <c r="CB120" s="295" t="str">
        <f t="shared" si="23"/>
        <v>-</v>
      </c>
      <c r="CC120" s="295" t="str">
        <f t="shared" si="65"/>
        <v>-</v>
      </c>
      <c r="CD120" s="299">
        <f t="shared" si="24"/>
        <v>0</v>
      </c>
      <c r="CE120" s="300" t="str">
        <f t="shared" si="43"/>
        <v>-</v>
      </c>
      <c r="CF120" s="300" t="str">
        <f t="shared" si="44"/>
        <v>-</v>
      </c>
      <c r="CG120" s="300">
        <v>0</v>
      </c>
      <c r="CH120" s="300">
        <f t="shared" si="45"/>
        <v>0</v>
      </c>
      <c r="CI120" s="301">
        <f t="shared" si="46"/>
        <v>0</v>
      </c>
      <c r="CJ120" s="301">
        <f t="shared" si="25"/>
        <v>0</v>
      </c>
      <c r="CK120" s="302" t="str" cm="1">
        <f t="array" ref="CK120">IF($CJ120&gt;0, INDEX($CS$28:$DH$35, $CJ120, $CI120+CK$23), "-")</f>
        <v>-</v>
      </c>
      <c r="CL120" s="302" t="str" cm="1">
        <f t="array" ref="CL120">IF($CJ120&gt;0, INDEX($CS$28:$DH$35, $CJ120, $CI120+CL$23), "-")</f>
        <v>-</v>
      </c>
      <c r="CM120" s="302" t="str" cm="1">
        <f t="array" ref="CM120">IF($CJ120&gt;0, INDEX($CS$28:$DH$35, $CJ120, $CI120+CM$23), "-")</f>
        <v>-</v>
      </c>
      <c r="CN120" s="302" t="str" cm="1">
        <f t="array" ref="CN120">IF($CJ120&gt;0, INDEX($CS$28:$DH$35, $CJ120, $CI120+CN$23), "-")</f>
        <v>-</v>
      </c>
      <c r="CO120" s="300" t="str">
        <f t="shared" si="47"/>
        <v>-</v>
      </c>
      <c r="CP120" s="271"/>
      <c r="CQ120" s="272"/>
      <c r="CR120" s="273"/>
      <c r="CS120" s="273"/>
      <c r="CT120" s="273"/>
      <c r="CU120" s="273"/>
      <c r="CV120" s="273"/>
      <c r="CW120" s="273"/>
      <c r="CX120" s="273"/>
      <c r="CY120" s="273"/>
      <c r="CZ120" s="273"/>
      <c r="DA120" s="273"/>
      <c r="DB120" s="273"/>
      <c r="DC120" s="273"/>
      <c r="DD120" s="273"/>
      <c r="DE120" s="273"/>
      <c r="DF120" s="273"/>
      <c r="DG120" s="273"/>
      <c r="DH120" s="273"/>
      <c r="DI120" s="273"/>
      <c r="DJ120" s="271"/>
      <c r="DK120" s="271"/>
    </row>
    <row r="121" spans="1:115" s="45" customFormat="1" ht="12.75" customHeight="1" x14ac:dyDescent="0.25">
      <c r="A121" s="13" cm="1">
        <f t="array" ref="A121">IFERROR(INDEX(Operation, IFERROR(MATCH($N121,#REF!, 0), IFERROR(MATCH($N121,#REF!, 0), MATCH($N121,#REF!, 0))), 4), 0)</f>
        <v>0</v>
      </c>
      <c r="B121" s="10">
        <v>98</v>
      </c>
      <c r="C121" s="238"/>
      <c r="D121" s="238"/>
      <c r="E121" s="79"/>
      <c r="F121" s="80" t="str">
        <f>IF(ISBLANK(E121), "", VLOOKUP(E121, Z!$A$2:$C$4127, 3, FALSE))</f>
        <v/>
      </c>
      <c r="G121" s="238"/>
      <c r="H121" s="81"/>
      <c r="I121" s="255" t="b">
        <v>0</v>
      </c>
      <c r="J121" s="256"/>
      <c r="K121" s="82"/>
      <c r="L121" s="82"/>
      <c r="M121" s="83"/>
      <c r="N121" s="79"/>
      <c r="O121" s="84"/>
      <c r="P121" s="84"/>
      <c r="Q121" s="257"/>
      <c r="R121" s="257"/>
      <c r="S121" s="257"/>
      <c r="T121" s="85">
        <f t="shared" si="48"/>
        <v>0</v>
      </c>
      <c r="U121" s="238"/>
      <c r="V121" s="238"/>
      <c r="W121" s="238"/>
      <c r="X121" s="257"/>
      <c r="Y121" s="258"/>
      <c r="Z121" s="79"/>
      <c r="AA121" s="257"/>
      <c r="AB121" s="257"/>
      <c r="AC121" s="257"/>
      <c r="AD121" s="257"/>
      <c r="AE121" s="257"/>
      <c r="AF121" s="85">
        <f t="shared" si="49"/>
        <v>0</v>
      </c>
      <c r="AG121" s="259"/>
      <c r="AH121" s="238"/>
      <c r="AI121" s="79"/>
      <c r="AJ121" s="80" t="str">
        <f>IF(ISBLANK(AI121), "", VLOOKUP(AI121, Z!$A$2:$C$4127, 3, FALSE))</f>
        <v/>
      </c>
      <c r="AK121" s="260"/>
      <c r="AL121" s="127">
        <f t="shared" si="50"/>
        <v>0</v>
      </c>
      <c r="AM121" s="271"/>
      <c r="AN121" s="292">
        <f t="shared" si="52"/>
        <v>0</v>
      </c>
      <c r="AO121" s="279">
        <f t="shared" si="51"/>
        <v>1</v>
      </c>
      <c r="AP121" s="279">
        <v>0.75</v>
      </c>
      <c r="AQ121" s="293" t="str">
        <f t="shared" si="53"/>
        <v>-</v>
      </c>
      <c r="AR121" s="293" t="str">
        <f t="shared" si="54"/>
        <v>-</v>
      </c>
      <c r="AS121" s="293" t="str" cm="1">
        <f t="array" ref="AS121">IFERROR(IFERROR((AT121*AU121)/(3600*1000)/AZ121, BY121) * SUMPRODUCT($BA121:$BE121^2.5, $BF121:$BJ121) / 1000, "-")</f>
        <v>-</v>
      </c>
      <c r="AT121" s="279" t="str">
        <f t="shared" si="55"/>
        <v>-</v>
      </c>
      <c r="AU121" s="279" t="str">
        <f t="shared" si="56"/>
        <v>-</v>
      </c>
      <c r="AV121" s="294" t="str">
        <f t="shared" si="16"/>
        <v>-</v>
      </c>
      <c r="AW121" s="294" t="str" cm="1">
        <f t="array" ref="AW121">IF(CH121&gt;0, INDEX($CV$58:$CV$60, CH121), "-")</f>
        <v>-</v>
      </c>
      <c r="AX121" s="294" t="str">
        <f t="shared" si="57"/>
        <v>-</v>
      </c>
      <c r="AY121" s="295" t="str">
        <f t="shared" si="58"/>
        <v>-</v>
      </c>
      <c r="AZ121" s="294">
        <f t="shared" si="59"/>
        <v>0</v>
      </c>
      <c r="BA121" s="296" t="str" cm="1">
        <f t="array" ref="BA121">IFERROR(INDEX($CV$63:$CZ$65, $CF121, BA$23), "-")</f>
        <v>-</v>
      </c>
      <c r="BB121" s="296" t="str" cm="1">
        <f t="array" ref="BB121">IFERROR(INDEX($CV$63:$CZ$65, $CF121, BB$23), "-")</f>
        <v>-</v>
      </c>
      <c r="BC121" s="296" t="str" cm="1">
        <f t="array" ref="BC121">IFERROR(INDEX($CV$63:$CZ$65, $CF121, BC$23), "-")</f>
        <v>-</v>
      </c>
      <c r="BD121" s="296" t="str" cm="1">
        <f t="array" ref="BD121">IFERROR(INDEX($CV$63:$CZ$65, $CF121, BD$23), "-")</f>
        <v>-</v>
      </c>
      <c r="BE121" s="296" t="str" cm="1">
        <f t="array" ref="BE121">IFERROR(INDEX($CV$63:$CZ$65, $CF121, BE$23), "-")</f>
        <v>-</v>
      </c>
      <c r="BF121" s="297" cm="1">
        <f t="array" ref="BF121">IF($CF121=3,
IFERROR(INDEX($CV$68:$CZ$79, $CE121, BF$23), "-"),
IF($CF121=2,
IF(BF$23=5, $Q121, IF(BF$23=4, $R121, 0)), IF(BF$23=5, $Q121, 0)
))</f>
        <v>0</v>
      </c>
      <c r="BG121" s="297" cm="1">
        <f t="array" ref="BG121">IF($CF121=3,
IFERROR(INDEX($CV$68:$CZ$79, $CE121, BG$23), "-"),
IF($CF121=2,
IF(BG$23=5, $Q121, IF(BG$23=4, $R121, 0)), IF(BG$23=5, $Q121, 0)
))</f>
        <v>0</v>
      </c>
      <c r="BH121" s="297" cm="1">
        <f t="array" ref="BH121">IF($CF121=3,
IFERROR(INDEX($CV$68:$CZ$79, $CE121, BH$23), "-"),
IF($CF121=2,
IF(BH$23=5, $Q121, IF(BH$23=4, $R121, 0)), IF(BH$23=5, $Q121, 0)
))</f>
        <v>0</v>
      </c>
      <c r="BI121" s="297" cm="1">
        <f t="array" ref="BI121">IF($CF121=3,
IFERROR(INDEX($CV$68:$CZ$79, $CE121, BI$23), "-"),
IF($CF121=2,
IF(BI$23=5, $Q121, IF(BI$23=4, $R121, 0)), IF(BI$23=5, $Q121, 0)
))</f>
        <v>0</v>
      </c>
      <c r="BJ121" s="297" cm="1">
        <f t="array" ref="BJ121">IF($CF121=3,
IFERROR(INDEX($CV$68:$CZ$79, $CE121, BJ$23), "-"),
IF($CF121=2,
IF(BJ$23=5, $Q121, IF(BJ$23=4, $R121, 0)), IF(BJ$23=5, $Q121, 0)
))</f>
        <v>0</v>
      </c>
      <c r="BK121" s="293" t="str" cm="1">
        <f t="array" ref="BK121">IFERROR(IF(OR($AN$20="EZ", ISNUMBER((BL121*BM121)/(3600*1000)/BN121)), (BL121*BM121)/(3600*1000)/BN121, BY121) * SUMPRODUCT($BO121:$BS121^2.5, $BT121:$BX121) / 1000, "-")</f>
        <v>-</v>
      </c>
      <c r="BL121" s="279" t="str">
        <f t="shared" si="60"/>
        <v>-</v>
      </c>
      <c r="BM121" s="279" t="str">
        <f t="shared" si="61"/>
        <v>-</v>
      </c>
      <c r="BN121" s="298">
        <f t="shared" si="62"/>
        <v>0</v>
      </c>
      <c r="BO121" s="296" t="str" cm="1">
        <f t="array" ref="BO121">IFERROR(INDEX($CV$63:$CZ$65, $CO121, BO$23), "-")</f>
        <v>-</v>
      </c>
      <c r="BP121" s="296" t="str" cm="1">
        <f t="array" ref="BP121">IFERROR(INDEX($CV$63:$CZ$65, $CO121, BP$23), "-")</f>
        <v>-</v>
      </c>
      <c r="BQ121" s="296" t="str" cm="1">
        <f t="array" ref="BQ121">IFERROR(INDEX($CV$63:$CZ$65, $CO121, BQ$23), "-")</f>
        <v>-</v>
      </c>
      <c r="BR121" s="296" t="str" cm="1">
        <f t="array" ref="BR121">IFERROR(INDEX($CV$63:$CZ$65, $CO121, BR$23), "-")</f>
        <v>-</v>
      </c>
      <c r="BS121" s="296" t="str" cm="1">
        <f t="array" ref="BS121">IFERROR(INDEX($CV$63:$CZ$65, $CO121, BS$23), "-")</f>
        <v>-</v>
      </c>
      <c r="BT121" s="297" cm="1">
        <f t="array" ref="BT121">IF($CO121=3,
IFERROR(INDEX($CV$68:$CZ$79, $CE121, BT$23), "-"),
IF($CO121=2,
IF(BT$23=5, $AC121, IF(BT$23=4, $AD121, 0)), IF(BT$23=5, $AC121, 0)
))</f>
        <v>0</v>
      </c>
      <c r="BU121" s="297" cm="1">
        <f t="array" ref="BU121">IF($CO121=3,
IFERROR(INDEX($CV$68:$CZ$79, $CE121, BU$23), "-"),
IF($CO121=2,
IF(BU$23=5, $AC121, IF(BU$23=4, $AD121, 0)), IF(BU$23=5, $AC121, 0)
))</f>
        <v>0</v>
      </c>
      <c r="BV121" s="297" cm="1">
        <f t="array" ref="BV121">IF($CO121=3,
IFERROR(INDEX($CV$68:$CZ$79, $CE121, BV$23), "-"),
IF($CO121=2,
IF(BV$23=5, $AC121, IF(BV$23=4, $AD121, 0)), IF(BV$23=5, $AC121, 0)
))</f>
        <v>0</v>
      </c>
      <c r="BW121" s="297" cm="1">
        <f t="array" ref="BW121">IF($CO121=3,
IFERROR(INDEX($CV$68:$CZ$79, $CE121, BW$23), "-"),
IF($CO121=2,
IF(BW$23=5, $AC121, IF(BW$23=4, $AD121, 0)), IF(BW$23=5, $AC121, 0)
))</f>
        <v>0</v>
      </c>
      <c r="BX121" s="297" cm="1">
        <f t="array" ref="BX121">IF($CO121=3,
IFERROR(INDEX($CV$68:$CZ$79, $CE121, BX$23), "-"),
IF($CO121=2,
IF(BX$23=5, $AC121, IF(BX$23=4, $AD121, 0)), IF(BX$23=5, $AC121, 0)
))</f>
        <v>0</v>
      </c>
      <c r="BY121" s="293" t="str">
        <f t="shared" si="63"/>
        <v>-</v>
      </c>
      <c r="BZ121" s="299">
        <f t="shared" si="22"/>
        <v>0</v>
      </c>
      <c r="CA121" s="294" t="str">
        <f t="shared" si="64"/>
        <v>-</v>
      </c>
      <c r="CB121" s="295" t="str">
        <f t="shared" si="23"/>
        <v>-</v>
      </c>
      <c r="CC121" s="295" t="str">
        <f t="shared" si="65"/>
        <v>-</v>
      </c>
      <c r="CD121" s="299">
        <f t="shared" si="24"/>
        <v>0</v>
      </c>
      <c r="CE121" s="300" t="str">
        <f t="shared" si="43"/>
        <v>-</v>
      </c>
      <c r="CF121" s="300" t="str">
        <f t="shared" si="44"/>
        <v>-</v>
      </c>
      <c r="CG121" s="300">
        <v>0</v>
      </c>
      <c r="CH121" s="300">
        <f t="shared" si="45"/>
        <v>0</v>
      </c>
      <c r="CI121" s="301">
        <f t="shared" si="46"/>
        <v>0</v>
      </c>
      <c r="CJ121" s="301">
        <f t="shared" si="25"/>
        <v>0</v>
      </c>
      <c r="CK121" s="302" t="str" cm="1">
        <f t="array" ref="CK121">IF($CJ121&gt;0, INDEX($CS$28:$DH$35, $CJ121, $CI121+CK$23), "-")</f>
        <v>-</v>
      </c>
      <c r="CL121" s="302" t="str" cm="1">
        <f t="array" ref="CL121">IF($CJ121&gt;0, INDEX($CS$28:$DH$35, $CJ121, $CI121+CL$23), "-")</f>
        <v>-</v>
      </c>
      <c r="CM121" s="302" t="str" cm="1">
        <f t="array" ref="CM121">IF($CJ121&gt;0, INDEX($CS$28:$DH$35, $CJ121, $CI121+CM$23), "-")</f>
        <v>-</v>
      </c>
      <c r="CN121" s="302" t="str" cm="1">
        <f t="array" ref="CN121">IF($CJ121&gt;0, INDEX($CS$28:$DH$35, $CJ121, $CI121+CN$23), "-")</f>
        <v>-</v>
      </c>
      <c r="CO121" s="300" t="str">
        <f t="shared" si="47"/>
        <v>-</v>
      </c>
      <c r="CP121" s="271"/>
      <c r="CQ121" s="272"/>
      <c r="CR121" s="273"/>
      <c r="CS121" s="273"/>
      <c r="CT121" s="273"/>
      <c r="CU121" s="273"/>
      <c r="CV121" s="273"/>
      <c r="CW121" s="273"/>
      <c r="CX121" s="273"/>
      <c r="CY121" s="273"/>
      <c r="CZ121" s="273"/>
      <c r="DA121" s="273"/>
      <c r="DB121" s="273"/>
      <c r="DC121" s="273"/>
      <c r="DD121" s="273"/>
      <c r="DE121" s="273"/>
      <c r="DF121" s="273"/>
      <c r="DG121" s="273"/>
      <c r="DH121" s="273"/>
      <c r="DI121" s="273"/>
      <c r="DJ121" s="271"/>
      <c r="DK121" s="271"/>
    </row>
    <row r="122" spans="1:115" s="45" customFormat="1" ht="12.75" customHeight="1" x14ac:dyDescent="0.25">
      <c r="A122" s="13" cm="1">
        <f t="array" ref="A122">IFERROR(INDEX(Operation, IFERROR(MATCH($N122,#REF!, 0), IFERROR(MATCH($N122,#REF!, 0), MATCH($N122,#REF!, 0))), 4), 0)</f>
        <v>0</v>
      </c>
      <c r="B122" s="10">
        <v>99</v>
      </c>
      <c r="C122" s="238"/>
      <c r="D122" s="238"/>
      <c r="E122" s="79"/>
      <c r="F122" s="80" t="str">
        <f>IF(ISBLANK(E122), "", VLOOKUP(E122, Z!$A$2:$C$4127, 3, FALSE))</f>
        <v/>
      </c>
      <c r="G122" s="238"/>
      <c r="H122" s="81"/>
      <c r="I122" s="255" t="b">
        <v>0</v>
      </c>
      <c r="J122" s="256"/>
      <c r="K122" s="82"/>
      <c r="L122" s="82"/>
      <c r="M122" s="83"/>
      <c r="N122" s="79"/>
      <c r="O122" s="84"/>
      <c r="P122" s="84"/>
      <c r="Q122" s="257"/>
      <c r="R122" s="257"/>
      <c r="S122" s="257"/>
      <c r="T122" s="85">
        <f t="shared" si="48"/>
        <v>0</v>
      </c>
      <c r="U122" s="238"/>
      <c r="V122" s="238"/>
      <c r="W122" s="238"/>
      <c r="X122" s="257"/>
      <c r="Y122" s="258"/>
      <c r="Z122" s="79"/>
      <c r="AA122" s="257"/>
      <c r="AB122" s="257"/>
      <c r="AC122" s="257"/>
      <c r="AD122" s="257"/>
      <c r="AE122" s="257"/>
      <c r="AF122" s="85">
        <f t="shared" si="49"/>
        <v>0</v>
      </c>
      <c r="AG122" s="259"/>
      <c r="AH122" s="238"/>
      <c r="AI122" s="79"/>
      <c r="AJ122" s="80" t="str">
        <f>IF(ISBLANK(AI122), "", VLOOKUP(AI122, Z!$A$2:$C$4127, 3, FALSE))</f>
        <v/>
      </c>
      <c r="AK122" s="260"/>
      <c r="AL122" s="127">
        <f t="shared" si="50"/>
        <v>0</v>
      </c>
      <c r="AM122" s="271"/>
      <c r="AN122" s="292">
        <f t="shared" si="52"/>
        <v>0</v>
      </c>
      <c r="AO122" s="279">
        <f t="shared" si="51"/>
        <v>1</v>
      </c>
      <c r="AP122" s="279">
        <v>0.75</v>
      </c>
      <c r="AQ122" s="293" t="str">
        <f t="shared" si="53"/>
        <v>-</v>
      </c>
      <c r="AR122" s="293" t="str">
        <f t="shared" si="54"/>
        <v>-</v>
      </c>
      <c r="AS122" s="293" t="str" cm="1">
        <f t="array" ref="AS122">IFERROR(IFERROR((AT122*AU122)/(3600*1000)/AZ122, BY122) * SUMPRODUCT($BA122:$BE122^2.5, $BF122:$BJ122) / 1000, "-")</f>
        <v>-</v>
      </c>
      <c r="AT122" s="279" t="str">
        <f t="shared" si="55"/>
        <v>-</v>
      </c>
      <c r="AU122" s="279" t="str">
        <f t="shared" si="56"/>
        <v>-</v>
      </c>
      <c r="AV122" s="294" t="str">
        <f t="shared" si="16"/>
        <v>-</v>
      </c>
      <c r="AW122" s="294" t="str" cm="1">
        <f t="array" ref="AW122">IF(CH122&gt;0, INDEX($CV$58:$CV$60, CH122), "-")</f>
        <v>-</v>
      </c>
      <c r="AX122" s="294" t="str">
        <f t="shared" si="57"/>
        <v>-</v>
      </c>
      <c r="AY122" s="295" t="str">
        <f t="shared" si="58"/>
        <v>-</v>
      </c>
      <c r="AZ122" s="294">
        <f t="shared" si="59"/>
        <v>0</v>
      </c>
      <c r="BA122" s="296" t="str" cm="1">
        <f t="array" ref="BA122">IFERROR(INDEX($CV$63:$CZ$65, $CF122, BA$23), "-")</f>
        <v>-</v>
      </c>
      <c r="BB122" s="296" t="str" cm="1">
        <f t="array" ref="BB122">IFERROR(INDEX($CV$63:$CZ$65, $CF122, BB$23), "-")</f>
        <v>-</v>
      </c>
      <c r="BC122" s="296" t="str" cm="1">
        <f t="array" ref="BC122">IFERROR(INDEX($CV$63:$CZ$65, $CF122, BC$23), "-")</f>
        <v>-</v>
      </c>
      <c r="BD122" s="296" t="str" cm="1">
        <f t="array" ref="BD122">IFERROR(INDEX($CV$63:$CZ$65, $CF122, BD$23), "-")</f>
        <v>-</v>
      </c>
      <c r="BE122" s="296" t="str" cm="1">
        <f t="array" ref="BE122">IFERROR(INDEX($CV$63:$CZ$65, $CF122, BE$23), "-")</f>
        <v>-</v>
      </c>
      <c r="BF122" s="297" cm="1">
        <f t="array" ref="BF122">IF($CF122=3,
IFERROR(INDEX($CV$68:$CZ$79, $CE122, BF$23), "-"),
IF($CF122=2,
IF(BF$23=5, $Q122, IF(BF$23=4, $R122, 0)), IF(BF$23=5, $Q122, 0)
))</f>
        <v>0</v>
      </c>
      <c r="BG122" s="297" cm="1">
        <f t="array" ref="BG122">IF($CF122=3,
IFERROR(INDEX($CV$68:$CZ$79, $CE122, BG$23), "-"),
IF($CF122=2,
IF(BG$23=5, $Q122, IF(BG$23=4, $R122, 0)), IF(BG$23=5, $Q122, 0)
))</f>
        <v>0</v>
      </c>
      <c r="BH122" s="297" cm="1">
        <f t="array" ref="BH122">IF($CF122=3,
IFERROR(INDEX($CV$68:$CZ$79, $CE122, BH$23), "-"),
IF($CF122=2,
IF(BH$23=5, $Q122, IF(BH$23=4, $R122, 0)), IF(BH$23=5, $Q122, 0)
))</f>
        <v>0</v>
      </c>
      <c r="BI122" s="297" cm="1">
        <f t="array" ref="BI122">IF($CF122=3,
IFERROR(INDEX($CV$68:$CZ$79, $CE122, BI$23), "-"),
IF($CF122=2,
IF(BI$23=5, $Q122, IF(BI$23=4, $R122, 0)), IF(BI$23=5, $Q122, 0)
))</f>
        <v>0</v>
      </c>
      <c r="BJ122" s="297" cm="1">
        <f t="array" ref="BJ122">IF($CF122=3,
IFERROR(INDEX($CV$68:$CZ$79, $CE122, BJ$23), "-"),
IF($CF122=2,
IF(BJ$23=5, $Q122, IF(BJ$23=4, $R122, 0)), IF(BJ$23=5, $Q122, 0)
))</f>
        <v>0</v>
      </c>
      <c r="BK122" s="293" t="str" cm="1">
        <f t="array" ref="BK122">IFERROR(IF(OR($AN$20="EZ", ISNUMBER((BL122*BM122)/(3600*1000)/BN122)), (BL122*BM122)/(3600*1000)/BN122, BY122) * SUMPRODUCT($BO122:$BS122^2.5, $BT122:$BX122) / 1000, "-")</f>
        <v>-</v>
      </c>
      <c r="BL122" s="279" t="str">
        <f t="shared" si="60"/>
        <v>-</v>
      </c>
      <c r="BM122" s="279" t="str">
        <f t="shared" si="61"/>
        <v>-</v>
      </c>
      <c r="BN122" s="298">
        <f t="shared" si="62"/>
        <v>0</v>
      </c>
      <c r="BO122" s="296" t="str" cm="1">
        <f t="array" ref="BO122">IFERROR(INDEX($CV$63:$CZ$65, $CO122, BO$23), "-")</f>
        <v>-</v>
      </c>
      <c r="BP122" s="296" t="str" cm="1">
        <f t="array" ref="BP122">IFERROR(INDEX($CV$63:$CZ$65, $CO122, BP$23), "-")</f>
        <v>-</v>
      </c>
      <c r="BQ122" s="296" t="str" cm="1">
        <f t="array" ref="BQ122">IFERROR(INDEX($CV$63:$CZ$65, $CO122, BQ$23), "-")</f>
        <v>-</v>
      </c>
      <c r="BR122" s="296" t="str" cm="1">
        <f t="array" ref="BR122">IFERROR(INDEX($CV$63:$CZ$65, $CO122, BR$23), "-")</f>
        <v>-</v>
      </c>
      <c r="BS122" s="296" t="str" cm="1">
        <f t="array" ref="BS122">IFERROR(INDEX($CV$63:$CZ$65, $CO122, BS$23), "-")</f>
        <v>-</v>
      </c>
      <c r="BT122" s="297" cm="1">
        <f t="array" ref="BT122">IF($CO122=3,
IFERROR(INDEX($CV$68:$CZ$79, $CE122, BT$23), "-"),
IF($CO122=2,
IF(BT$23=5, $AC122, IF(BT$23=4, $AD122, 0)), IF(BT$23=5, $AC122, 0)
))</f>
        <v>0</v>
      </c>
      <c r="BU122" s="297" cm="1">
        <f t="array" ref="BU122">IF($CO122=3,
IFERROR(INDEX($CV$68:$CZ$79, $CE122, BU$23), "-"),
IF($CO122=2,
IF(BU$23=5, $AC122, IF(BU$23=4, $AD122, 0)), IF(BU$23=5, $AC122, 0)
))</f>
        <v>0</v>
      </c>
      <c r="BV122" s="297" cm="1">
        <f t="array" ref="BV122">IF($CO122=3,
IFERROR(INDEX($CV$68:$CZ$79, $CE122, BV$23), "-"),
IF($CO122=2,
IF(BV$23=5, $AC122, IF(BV$23=4, $AD122, 0)), IF(BV$23=5, $AC122, 0)
))</f>
        <v>0</v>
      </c>
      <c r="BW122" s="297" cm="1">
        <f t="array" ref="BW122">IF($CO122=3,
IFERROR(INDEX($CV$68:$CZ$79, $CE122, BW$23), "-"),
IF($CO122=2,
IF(BW$23=5, $AC122, IF(BW$23=4, $AD122, 0)), IF(BW$23=5, $AC122, 0)
))</f>
        <v>0</v>
      </c>
      <c r="BX122" s="297" cm="1">
        <f t="array" ref="BX122">IF($CO122=3,
IFERROR(INDEX($CV$68:$CZ$79, $CE122, BX$23), "-"),
IF($CO122=2,
IF(BX$23=5, $AC122, IF(BX$23=4, $AD122, 0)), IF(BX$23=5, $AC122, 0)
))</f>
        <v>0</v>
      </c>
      <c r="BY122" s="293" t="str">
        <f t="shared" si="63"/>
        <v>-</v>
      </c>
      <c r="BZ122" s="299">
        <f t="shared" si="22"/>
        <v>0</v>
      </c>
      <c r="CA122" s="294" t="str">
        <f t="shared" si="64"/>
        <v>-</v>
      </c>
      <c r="CB122" s="295" t="str">
        <f t="shared" si="23"/>
        <v>-</v>
      </c>
      <c r="CC122" s="295" t="str">
        <f t="shared" si="65"/>
        <v>-</v>
      </c>
      <c r="CD122" s="299">
        <f t="shared" si="24"/>
        <v>0</v>
      </c>
      <c r="CE122" s="300" t="str">
        <f t="shared" si="43"/>
        <v>-</v>
      </c>
      <c r="CF122" s="300" t="str">
        <f t="shared" si="44"/>
        <v>-</v>
      </c>
      <c r="CG122" s="300">
        <v>0</v>
      </c>
      <c r="CH122" s="300">
        <f t="shared" si="45"/>
        <v>0</v>
      </c>
      <c r="CI122" s="301">
        <f t="shared" si="46"/>
        <v>0</v>
      </c>
      <c r="CJ122" s="301">
        <f t="shared" si="25"/>
        <v>0</v>
      </c>
      <c r="CK122" s="302" t="str" cm="1">
        <f t="array" ref="CK122">IF($CJ122&gt;0, INDEX($CS$28:$DH$35, $CJ122, $CI122+CK$23), "-")</f>
        <v>-</v>
      </c>
      <c r="CL122" s="302" t="str" cm="1">
        <f t="array" ref="CL122">IF($CJ122&gt;0, INDEX($CS$28:$DH$35, $CJ122, $CI122+CL$23), "-")</f>
        <v>-</v>
      </c>
      <c r="CM122" s="302" t="str" cm="1">
        <f t="array" ref="CM122">IF($CJ122&gt;0, INDEX($CS$28:$DH$35, $CJ122, $CI122+CM$23), "-")</f>
        <v>-</v>
      </c>
      <c r="CN122" s="302" t="str" cm="1">
        <f t="array" ref="CN122">IF($CJ122&gt;0, INDEX($CS$28:$DH$35, $CJ122, $CI122+CN$23), "-")</f>
        <v>-</v>
      </c>
      <c r="CO122" s="300" t="str">
        <f t="shared" si="47"/>
        <v>-</v>
      </c>
      <c r="CP122" s="271"/>
      <c r="CQ122" s="272"/>
      <c r="CR122" s="273"/>
      <c r="CS122" s="273"/>
      <c r="CT122" s="273"/>
      <c r="CU122" s="273"/>
      <c r="CV122" s="273"/>
      <c r="CW122" s="273"/>
      <c r="CX122" s="273"/>
      <c r="CY122" s="273"/>
      <c r="CZ122" s="273"/>
      <c r="DA122" s="273"/>
      <c r="DB122" s="273"/>
      <c r="DC122" s="273"/>
      <c r="DD122" s="273"/>
      <c r="DE122" s="273"/>
      <c r="DF122" s="273"/>
      <c r="DG122" s="273"/>
      <c r="DH122" s="273"/>
      <c r="DI122" s="273"/>
      <c r="DJ122" s="271"/>
      <c r="DK122" s="271"/>
    </row>
    <row r="123" spans="1:115" s="45" customFormat="1" ht="12.75" customHeight="1" x14ac:dyDescent="0.25">
      <c r="A123" s="13" cm="1">
        <f t="array" ref="A123">IFERROR(INDEX(Operation, IFERROR(MATCH($N123,#REF!, 0), IFERROR(MATCH($N123,#REF!, 0), MATCH($N123,#REF!, 0))), 4), 0)</f>
        <v>0</v>
      </c>
      <c r="B123" s="10">
        <v>100</v>
      </c>
      <c r="C123" s="238"/>
      <c r="D123" s="238"/>
      <c r="E123" s="79"/>
      <c r="F123" s="80" t="str">
        <f>IF(ISBLANK(E123), "", VLOOKUP(E123, Z!$A$2:$C$4127, 3, FALSE))</f>
        <v/>
      </c>
      <c r="G123" s="238"/>
      <c r="H123" s="81"/>
      <c r="I123" s="255" t="b">
        <v>0</v>
      </c>
      <c r="J123" s="256"/>
      <c r="K123" s="82"/>
      <c r="L123" s="82"/>
      <c r="M123" s="83"/>
      <c r="N123" s="79"/>
      <c r="O123" s="84"/>
      <c r="P123" s="84"/>
      <c r="Q123" s="257"/>
      <c r="R123" s="257"/>
      <c r="S123" s="257"/>
      <c r="T123" s="85">
        <f t="shared" si="48"/>
        <v>0</v>
      </c>
      <c r="U123" s="238"/>
      <c r="V123" s="238"/>
      <c r="W123" s="238"/>
      <c r="X123" s="256"/>
      <c r="Y123" s="258"/>
      <c r="Z123" s="79"/>
      <c r="AA123" s="257"/>
      <c r="AB123" s="257"/>
      <c r="AC123" s="257"/>
      <c r="AD123" s="257"/>
      <c r="AE123" s="257"/>
      <c r="AF123" s="85">
        <f t="shared" si="49"/>
        <v>0</v>
      </c>
      <c r="AG123" s="259"/>
      <c r="AH123" s="238"/>
      <c r="AI123" s="79"/>
      <c r="AJ123" s="80" t="str">
        <f>IF(ISBLANK(AI123), "", VLOOKUP(AI123, Z!$A$2:$C$4127, 3, FALSE))</f>
        <v/>
      </c>
      <c r="AK123" s="260"/>
      <c r="AL123" s="127">
        <f t="shared" si="50"/>
        <v>0</v>
      </c>
      <c r="AM123" s="271"/>
      <c r="AN123" s="292">
        <f t="shared" si="52"/>
        <v>0</v>
      </c>
      <c r="AO123" s="279">
        <f t="shared" si="51"/>
        <v>1</v>
      </c>
      <c r="AP123" s="279">
        <v>0.75</v>
      </c>
      <c r="AQ123" s="293" t="str">
        <f t="shared" si="53"/>
        <v>-</v>
      </c>
      <c r="AR123" s="293" t="str">
        <f t="shared" si="54"/>
        <v>-</v>
      </c>
      <c r="AS123" s="293" t="str" cm="1">
        <f t="array" ref="AS123">IFERROR(IFERROR((AT123*AU123)/(3600*1000)/AZ123, BY123) * SUMPRODUCT($BA123:$BE123^2.5, $BF123:$BJ123) / 1000, "-")</f>
        <v>-</v>
      </c>
      <c r="AT123" s="279" t="str">
        <f t="shared" si="55"/>
        <v>-</v>
      </c>
      <c r="AU123" s="279" t="str">
        <f t="shared" si="56"/>
        <v>-</v>
      </c>
      <c r="AV123" s="294" t="str">
        <f t="shared" si="16"/>
        <v>-</v>
      </c>
      <c r="AW123" s="294" t="str" cm="1">
        <f t="array" ref="AW123">IF(CH123&gt;0, INDEX($CV$58:$CV$60, CH123), "-")</f>
        <v>-</v>
      </c>
      <c r="AX123" s="294" t="str">
        <f t="shared" si="57"/>
        <v>-</v>
      </c>
      <c r="AY123" s="295" t="str">
        <f t="shared" si="58"/>
        <v>-</v>
      </c>
      <c r="AZ123" s="294">
        <f t="shared" si="59"/>
        <v>0</v>
      </c>
      <c r="BA123" s="296" t="str" cm="1">
        <f t="array" ref="BA123">IFERROR(INDEX($CV$63:$CZ$65, $CF123, BA$23), "-")</f>
        <v>-</v>
      </c>
      <c r="BB123" s="296" t="str" cm="1">
        <f t="array" ref="BB123">IFERROR(INDEX($CV$63:$CZ$65, $CF123, BB$23), "-")</f>
        <v>-</v>
      </c>
      <c r="BC123" s="296" t="str" cm="1">
        <f t="array" ref="BC123">IFERROR(INDEX($CV$63:$CZ$65, $CF123, BC$23), "-")</f>
        <v>-</v>
      </c>
      <c r="BD123" s="296" t="str" cm="1">
        <f t="array" ref="BD123">IFERROR(INDEX($CV$63:$CZ$65, $CF123, BD$23), "-")</f>
        <v>-</v>
      </c>
      <c r="BE123" s="296" t="str" cm="1">
        <f t="array" ref="BE123">IFERROR(INDEX($CV$63:$CZ$65, $CF123, BE$23), "-")</f>
        <v>-</v>
      </c>
      <c r="BF123" s="297" cm="1">
        <f t="array" ref="BF123">IF($CF123=3,
IFERROR(INDEX($CV$68:$CZ$79, $CE123, BF$23), "-"),
IF($CF123=2,
IF(BF$23=5, $Q123, IF(BF$23=4, $R123, 0)), IF(BF$23=5, $Q123, 0)
))</f>
        <v>0</v>
      </c>
      <c r="BG123" s="297" cm="1">
        <f t="array" ref="BG123">IF($CF123=3,
IFERROR(INDEX($CV$68:$CZ$79, $CE123, BG$23), "-"),
IF($CF123=2,
IF(BG$23=5, $Q123, IF(BG$23=4, $R123, 0)), IF(BG$23=5, $Q123, 0)
))</f>
        <v>0</v>
      </c>
      <c r="BH123" s="297" cm="1">
        <f t="array" ref="BH123">IF($CF123=3,
IFERROR(INDEX($CV$68:$CZ$79, $CE123, BH$23), "-"),
IF($CF123=2,
IF(BH$23=5, $Q123, IF(BH$23=4, $R123, 0)), IF(BH$23=5, $Q123, 0)
))</f>
        <v>0</v>
      </c>
      <c r="BI123" s="297" cm="1">
        <f t="array" ref="BI123">IF($CF123=3,
IFERROR(INDEX($CV$68:$CZ$79, $CE123, BI$23), "-"),
IF($CF123=2,
IF(BI$23=5, $Q123, IF(BI$23=4, $R123, 0)), IF(BI$23=5, $Q123, 0)
))</f>
        <v>0</v>
      </c>
      <c r="BJ123" s="297" cm="1">
        <f t="array" ref="BJ123">IF($CF123=3,
IFERROR(INDEX($CV$68:$CZ$79, $CE123, BJ$23), "-"),
IF($CF123=2,
IF(BJ$23=5, $Q123, IF(BJ$23=4, $R123, 0)), IF(BJ$23=5, $Q123, 0)
))</f>
        <v>0</v>
      </c>
      <c r="BK123" s="293" t="str" cm="1">
        <f t="array" ref="BK123">IFERROR(IF(OR($AN$20="EZ", ISNUMBER((BL123*BM123)/(3600*1000)/BN123)), (BL123*BM123)/(3600*1000)/BN123, BY123) * SUMPRODUCT($BO123:$BS123^2.5, $BT123:$BX123) / 1000, "-")</f>
        <v>-</v>
      </c>
      <c r="BL123" s="279" t="str">
        <f t="shared" si="60"/>
        <v>-</v>
      </c>
      <c r="BM123" s="279" t="str">
        <f t="shared" si="61"/>
        <v>-</v>
      </c>
      <c r="BN123" s="298">
        <f t="shared" si="62"/>
        <v>0</v>
      </c>
      <c r="BO123" s="296" t="str" cm="1">
        <f t="array" ref="BO123">IFERROR(INDEX($CV$63:$CZ$65, $CO123, BO$23), "-")</f>
        <v>-</v>
      </c>
      <c r="BP123" s="296" t="str" cm="1">
        <f t="array" ref="BP123">IFERROR(INDEX($CV$63:$CZ$65, $CO123, BP$23), "-")</f>
        <v>-</v>
      </c>
      <c r="BQ123" s="296" t="str" cm="1">
        <f t="array" ref="BQ123">IFERROR(INDEX($CV$63:$CZ$65, $CO123, BQ$23), "-")</f>
        <v>-</v>
      </c>
      <c r="BR123" s="296" t="str" cm="1">
        <f t="array" ref="BR123">IFERROR(INDEX($CV$63:$CZ$65, $CO123, BR$23), "-")</f>
        <v>-</v>
      </c>
      <c r="BS123" s="296" t="str" cm="1">
        <f t="array" ref="BS123">IFERROR(INDEX($CV$63:$CZ$65, $CO123, BS$23), "-")</f>
        <v>-</v>
      </c>
      <c r="BT123" s="297" cm="1">
        <f t="array" ref="BT123">IF($CO123=3,
IFERROR(INDEX($CV$68:$CZ$79, $CE123, BT$23), "-"),
IF($CO123=2,
IF(BT$23=5, $AC123, IF(BT$23=4, $AD123, 0)), IF(BT$23=5, $AC123, 0)
))</f>
        <v>0</v>
      </c>
      <c r="BU123" s="297" cm="1">
        <f t="array" ref="BU123">IF($CO123=3,
IFERROR(INDEX($CV$68:$CZ$79, $CE123, BU$23), "-"),
IF($CO123=2,
IF(BU$23=5, $AC123, IF(BU$23=4, $AD123, 0)), IF(BU$23=5, $AC123, 0)
))</f>
        <v>0</v>
      </c>
      <c r="BV123" s="297" cm="1">
        <f t="array" ref="BV123">IF($CO123=3,
IFERROR(INDEX($CV$68:$CZ$79, $CE123, BV$23), "-"),
IF($CO123=2,
IF(BV$23=5, $AC123, IF(BV$23=4, $AD123, 0)), IF(BV$23=5, $AC123, 0)
))</f>
        <v>0</v>
      </c>
      <c r="BW123" s="297" cm="1">
        <f t="array" ref="BW123">IF($CO123=3,
IFERROR(INDEX($CV$68:$CZ$79, $CE123, BW$23), "-"),
IF($CO123=2,
IF(BW$23=5, $AC123, IF(BW$23=4, $AD123, 0)), IF(BW$23=5, $AC123, 0)
))</f>
        <v>0</v>
      </c>
      <c r="BX123" s="297" cm="1">
        <f t="array" ref="BX123">IF($CO123=3,
IFERROR(INDEX($CV$68:$CZ$79, $CE123, BX$23), "-"),
IF($CO123=2,
IF(BX$23=5, $AC123, IF(BX$23=4, $AD123, 0)), IF(BX$23=5, $AC123, 0)
))</f>
        <v>0</v>
      </c>
      <c r="BY123" s="293" t="str">
        <f t="shared" si="63"/>
        <v>-</v>
      </c>
      <c r="BZ123" s="299">
        <f t="shared" si="22"/>
        <v>0</v>
      </c>
      <c r="CA123" s="294" t="str">
        <f t="shared" si="64"/>
        <v>-</v>
      </c>
      <c r="CB123" s="295" t="str">
        <f t="shared" si="23"/>
        <v>-</v>
      </c>
      <c r="CC123" s="295" t="str">
        <f t="shared" si="65"/>
        <v>-</v>
      </c>
      <c r="CD123" s="299">
        <f t="shared" si="24"/>
        <v>0</v>
      </c>
      <c r="CE123" s="300" t="str">
        <f t="shared" si="43"/>
        <v>-</v>
      </c>
      <c r="CF123" s="300" t="str">
        <f t="shared" si="44"/>
        <v>-</v>
      </c>
      <c r="CG123" s="300">
        <v>0</v>
      </c>
      <c r="CH123" s="300">
        <f t="shared" si="45"/>
        <v>0</v>
      </c>
      <c r="CI123" s="301">
        <f t="shared" si="46"/>
        <v>0</v>
      </c>
      <c r="CJ123" s="301">
        <f t="shared" si="25"/>
        <v>0</v>
      </c>
      <c r="CK123" s="302" t="str" cm="1">
        <f t="array" ref="CK123">IF($CJ123&gt;0, INDEX($CS$28:$DH$35, $CJ123, $CI123+CK$23), "-")</f>
        <v>-</v>
      </c>
      <c r="CL123" s="302" t="str" cm="1">
        <f t="array" ref="CL123">IF($CJ123&gt;0, INDEX($CS$28:$DH$35, $CJ123, $CI123+CL$23), "-")</f>
        <v>-</v>
      </c>
      <c r="CM123" s="302" t="str" cm="1">
        <f t="array" ref="CM123">IF($CJ123&gt;0, INDEX($CS$28:$DH$35, $CJ123, $CI123+CM$23), "-")</f>
        <v>-</v>
      </c>
      <c r="CN123" s="302" t="str" cm="1">
        <f t="array" ref="CN123">IF($CJ123&gt;0, INDEX($CS$28:$DH$35, $CJ123, $CI123+CN$23), "-")</f>
        <v>-</v>
      </c>
      <c r="CO123" s="300" t="str">
        <f t="shared" si="47"/>
        <v>-</v>
      </c>
      <c r="CP123" s="271"/>
      <c r="CQ123" s="272"/>
      <c r="CR123" s="273"/>
      <c r="CS123" s="273"/>
      <c r="CT123" s="273"/>
      <c r="CU123" s="273"/>
      <c r="CV123" s="273"/>
      <c r="CW123" s="273"/>
      <c r="CX123" s="273"/>
      <c r="CY123" s="273"/>
      <c r="CZ123" s="273"/>
      <c r="DA123" s="273"/>
      <c r="DB123" s="273"/>
      <c r="DC123" s="273"/>
      <c r="DD123" s="273"/>
      <c r="DE123" s="273"/>
      <c r="DF123" s="273"/>
      <c r="DG123" s="273"/>
      <c r="DH123" s="273"/>
      <c r="DI123" s="273"/>
      <c r="DJ123" s="271"/>
      <c r="DK123" s="271"/>
    </row>
    <row r="124" spans="1:115" s="45" customFormat="1" ht="12.75" customHeight="1" x14ac:dyDescent="0.25">
      <c r="A124" s="13" cm="1">
        <f t="array" ref="A124">IFERROR(INDEX(Operation, IFERROR(MATCH($N124,#REF!, 0), IFERROR(MATCH($N124,#REF!, 0), MATCH($N124,#REF!, 0))), 4), 0)</f>
        <v>0</v>
      </c>
      <c r="B124" s="10">
        <v>101</v>
      </c>
      <c r="C124" s="238"/>
      <c r="D124" s="238"/>
      <c r="E124" s="79"/>
      <c r="F124" s="80" t="str">
        <f>IF(ISBLANK(E124), "", VLOOKUP(E124, Z!$A$2:$C$4127, 3, FALSE))</f>
        <v/>
      </c>
      <c r="G124" s="238"/>
      <c r="H124" s="81"/>
      <c r="I124" s="255" t="b">
        <v>0</v>
      </c>
      <c r="J124" s="256"/>
      <c r="K124" s="82"/>
      <c r="L124" s="82"/>
      <c r="M124" s="83"/>
      <c r="N124" s="79"/>
      <c r="O124" s="84"/>
      <c r="P124" s="84"/>
      <c r="Q124" s="257"/>
      <c r="R124" s="257"/>
      <c r="S124" s="257"/>
      <c r="T124" s="85">
        <f t="shared" si="48"/>
        <v>0</v>
      </c>
      <c r="U124" s="238"/>
      <c r="V124" s="238"/>
      <c r="W124" s="238"/>
      <c r="X124" s="257"/>
      <c r="Y124" s="258"/>
      <c r="Z124" s="79"/>
      <c r="AA124" s="257"/>
      <c r="AB124" s="257"/>
      <c r="AC124" s="257"/>
      <c r="AD124" s="257"/>
      <c r="AE124" s="257"/>
      <c r="AF124" s="85">
        <f t="shared" si="49"/>
        <v>0</v>
      </c>
      <c r="AG124" s="259"/>
      <c r="AH124" s="238"/>
      <c r="AI124" s="79"/>
      <c r="AJ124" s="80" t="str">
        <f>IF(ISBLANK(AI124), "", VLOOKUP(AI124, Z!$A$2:$C$4127, 3, FALSE))</f>
        <v/>
      </c>
      <c r="AK124" s="260"/>
      <c r="AL124" s="127">
        <f t="shared" si="50"/>
        <v>0</v>
      </c>
      <c r="AM124" s="271"/>
      <c r="AN124" s="292">
        <f t="shared" si="52"/>
        <v>0</v>
      </c>
      <c r="AO124" s="279">
        <f t="shared" si="51"/>
        <v>1</v>
      </c>
      <c r="AP124" s="279">
        <v>0.75</v>
      </c>
      <c r="AQ124" s="293" t="str">
        <f t="shared" si="53"/>
        <v>-</v>
      </c>
      <c r="AR124" s="293" t="str">
        <f t="shared" si="54"/>
        <v>-</v>
      </c>
      <c r="AS124" s="293" t="str" cm="1">
        <f t="array" ref="AS124">IFERROR(IFERROR((AT124*AU124)/(3600*1000)/AZ124, BY124) * SUMPRODUCT($BA124:$BE124^2.5, $BF124:$BJ124) / 1000, "-")</f>
        <v>-</v>
      </c>
      <c r="AT124" s="279" t="str">
        <f t="shared" si="55"/>
        <v>-</v>
      </c>
      <c r="AU124" s="279" t="str">
        <f t="shared" si="56"/>
        <v>-</v>
      </c>
      <c r="AV124" s="294" t="str">
        <f t="shared" si="16"/>
        <v>-</v>
      </c>
      <c r="AW124" s="294" t="str" cm="1">
        <f t="array" ref="AW124">IF(CH124&gt;0, INDEX($CV$58:$CV$60, CH124), "-")</f>
        <v>-</v>
      </c>
      <c r="AX124" s="294" t="str">
        <f t="shared" si="57"/>
        <v>-</v>
      </c>
      <c r="AY124" s="295" t="str">
        <f t="shared" si="58"/>
        <v>-</v>
      </c>
      <c r="AZ124" s="294">
        <f t="shared" si="59"/>
        <v>0</v>
      </c>
      <c r="BA124" s="296" t="str" cm="1">
        <f t="array" ref="BA124">IFERROR(INDEX($CV$63:$CZ$65, $CF124, BA$23), "-")</f>
        <v>-</v>
      </c>
      <c r="BB124" s="296" t="str" cm="1">
        <f t="array" ref="BB124">IFERROR(INDEX($CV$63:$CZ$65, $CF124, BB$23), "-")</f>
        <v>-</v>
      </c>
      <c r="BC124" s="296" t="str" cm="1">
        <f t="array" ref="BC124">IFERROR(INDEX($CV$63:$CZ$65, $CF124, BC$23), "-")</f>
        <v>-</v>
      </c>
      <c r="BD124" s="296" t="str" cm="1">
        <f t="array" ref="BD124">IFERROR(INDEX($CV$63:$CZ$65, $CF124, BD$23), "-")</f>
        <v>-</v>
      </c>
      <c r="BE124" s="296" t="str" cm="1">
        <f t="array" ref="BE124">IFERROR(INDEX($CV$63:$CZ$65, $CF124, BE$23), "-")</f>
        <v>-</v>
      </c>
      <c r="BF124" s="297" cm="1">
        <f t="array" ref="BF124">IF($CF124=3,
IFERROR(INDEX($CV$68:$CZ$79, $CE124, BF$23), "-"),
IF($CF124=2,
IF(BF$23=5, $Q124, IF(BF$23=4, $R124, 0)), IF(BF$23=5, $Q124, 0)
))</f>
        <v>0</v>
      </c>
      <c r="BG124" s="297" cm="1">
        <f t="array" ref="BG124">IF($CF124=3,
IFERROR(INDEX($CV$68:$CZ$79, $CE124, BG$23), "-"),
IF($CF124=2,
IF(BG$23=5, $Q124, IF(BG$23=4, $R124, 0)), IF(BG$23=5, $Q124, 0)
))</f>
        <v>0</v>
      </c>
      <c r="BH124" s="297" cm="1">
        <f t="array" ref="BH124">IF($CF124=3,
IFERROR(INDEX($CV$68:$CZ$79, $CE124, BH$23), "-"),
IF($CF124=2,
IF(BH$23=5, $Q124, IF(BH$23=4, $R124, 0)), IF(BH$23=5, $Q124, 0)
))</f>
        <v>0</v>
      </c>
      <c r="BI124" s="297" cm="1">
        <f t="array" ref="BI124">IF($CF124=3,
IFERROR(INDEX($CV$68:$CZ$79, $CE124, BI$23), "-"),
IF($CF124=2,
IF(BI$23=5, $Q124, IF(BI$23=4, $R124, 0)), IF(BI$23=5, $Q124, 0)
))</f>
        <v>0</v>
      </c>
      <c r="BJ124" s="297" cm="1">
        <f t="array" ref="BJ124">IF($CF124=3,
IFERROR(INDEX($CV$68:$CZ$79, $CE124, BJ$23), "-"),
IF($CF124=2,
IF(BJ$23=5, $Q124, IF(BJ$23=4, $R124, 0)), IF(BJ$23=5, $Q124, 0)
))</f>
        <v>0</v>
      </c>
      <c r="BK124" s="293" t="str" cm="1">
        <f t="array" ref="BK124">IFERROR(IF(OR($AN$20="EZ", ISNUMBER((BL124*BM124)/(3600*1000)/BN124)), (BL124*BM124)/(3600*1000)/BN124, BY124) * SUMPRODUCT($BO124:$BS124^2.5, $BT124:$BX124) / 1000, "-")</f>
        <v>-</v>
      </c>
      <c r="BL124" s="279" t="str">
        <f t="shared" si="60"/>
        <v>-</v>
      </c>
      <c r="BM124" s="279" t="str">
        <f t="shared" si="61"/>
        <v>-</v>
      </c>
      <c r="BN124" s="298">
        <f t="shared" si="62"/>
        <v>0</v>
      </c>
      <c r="BO124" s="296" t="str" cm="1">
        <f t="array" ref="BO124">IFERROR(INDEX($CV$63:$CZ$65, $CO124, BO$23), "-")</f>
        <v>-</v>
      </c>
      <c r="BP124" s="296" t="str" cm="1">
        <f t="array" ref="BP124">IFERROR(INDEX($CV$63:$CZ$65, $CO124, BP$23), "-")</f>
        <v>-</v>
      </c>
      <c r="BQ124" s="296" t="str" cm="1">
        <f t="array" ref="BQ124">IFERROR(INDEX($CV$63:$CZ$65, $CO124, BQ$23), "-")</f>
        <v>-</v>
      </c>
      <c r="BR124" s="296" t="str" cm="1">
        <f t="array" ref="BR124">IFERROR(INDEX($CV$63:$CZ$65, $CO124, BR$23), "-")</f>
        <v>-</v>
      </c>
      <c r="BS124" s="296" t="str" cm="1">
        <f t="array" ref="BS124">IFERROR(INDEX($CV$63:$CZ$65, $CO124, BS$23), "-")</f>
        <v>-</v>
      </c>
      <c r="BT124" s="297" cm="1">
        <f t="array" ref="BT124">IF($CO124=3,
IFERROR(INDEX($CV$68:$CZ$79, $CE124, BT$23), "-"),
IF($CO124=2,
IF(BT$23=5, $AC124, IF(BT$23=4, $AD124, 0)), IF(BT$23=5, $AC124, 0)
))</f>
        <v>0</v>
      </c>
      <c r="BU124" s="297" cm="1">
        <f t="array" ref="BU124">IF($CO124=3,
IFERROR(INDEX($CV$68:$CZ$79, $CE124, BU$23), "-"),
IF($CO124=2,
IF(BU$23=5, $AC124, IF(BU$23=4, $AD124, 0)), IF(BU$23=5, $AC124, 0)
))</f>
        <v>0</v>
      </c>
      <c r="BV124" s="297" cm="1">
        <f t="array" ref="BV124">IF($CO124=3,
IFERROR(INDEX($CV$68:$CZ$79, $CE124, BV$23), "-"),
IF($CO124=2,
IF(BV$23=5, $AC124, IF(BV$23=4, $AD124, 0)), IF(BV$23=5, $AC124, 0)
))</f>
        <v>0</v>
      </c>
      <c r="BW124" s="297" cm="1">
        <f t="array" ref="BW124">IF($CO124=3,
IFERROR(INDEX($CV$68:$CZ$79, $CE124, BW$23), "-"),
IF($CO124=2,
IF(BW$23=5, $AC124, IF(BW$23=4, $AD124, 0)), IF(BW$23=5, $AC124, 0)
))</f>
        <v>0</v>
      </c>
      <c r="BX124" s="297" cm="1">
        <f t="array" ref="BX124">IF($CO124=3,
IFERROR(INDEX($CV$68:$CZ$79, $CE124, BX$23), "-"),
IF($CO124=2,
IF(BX$23=5, $AC124, IF(BX$23=4, $AD124, 0)), IF(BX$23=5, $AC124, 0)
))</f>
        <v>0</v>
      </c>
      <c r="BY124" s="293" t="str">
        <f t="shared" si="63"/>
        <v>-</v>
      </c>
      <c r="BZ124" s="299">
        <f t="shared" si="22"/>
        <v>0</v>
      </c>
      <c r="CA124" s="294" t="str">
        <f t="shared" si="64"/>
        <v>-</v>
      </c>
      <c r="CB124" s="295" t="str">
        <f t="shared" si="23"/>
        <v>-</v>
      </c>
      <c r="CC124" s="295" t="str">
        <f t="shared" si="65"/>
        <v>-</v>
      </c>
      <c r="CD124" s="299">
        <f t="shared" si="24"/>
        <v>0</v>
      </c>
      <c r="CE124" s="300" t="str">
        <f t="shared" si="43"/>
        <v>-</v>
      </c>
      <c r="CF124" s="300" t="str">
        <f t="shared" si="44"/>
        <v>-</v>
      </c>
      <c r="CG124" s="300">
        <v>0</v>
      </c>
      <c r="CH124" s="300">
        <f t="shared" si="45"/>
        <v>0</v>
      </c>
      <c r="CI124" s="301">
        <f t="shared" si="46"/>
        <v>0</v>
      </c>
      <c r="CJ124" s="301">
        <f t="shared" si="25"/>
        <v>0</v>
      </c>
      <c r="CK124" s="302" t="str" cm="1">
        <f t="array" ref="CK124">IF($CJ124&gt;0, INDEX($CS$28:$DH$35, $CJ124, $CI124+CK$23), "-")</f>
        <v>-</v>
      </c>
      <c r="CL124" s="302" t="str" cm="1">
        <f t="array" ref="CL124">IF($CJ124&gt;0, INDEX($CS$28:$DH$35, $CJ124, $CI124+CL$23), "-")</f>
        <v>-</v>
      </c>
      <c r="CM124" s="302" t="str" cm="1">
        <f t="array" ref="CM124">IF($CJ124&gt;0, INDEX($CS$28:$DH$35, $CJ124, $CI124+CM$23), "-")</f>
        <v>-</v>
      </c>
      <c r="CN124" s="302" t="str" cm="1">
        <f t="array" ref="CN124">IF($CJ124&gt;0, INDEX($CS$28:$DH$35, $CJ124, $CI124+CN$23), "-")</f>
        <v>-</v>
      </c>
      <c r="CO124" s="300" t="str">
        <f t="shared" si="47"/>
        <v>-</v>
      </c>
      <c r="CP124" s="271"/>
      <c r="CQ124" s="272"/>
      <c r="CR124" s="273"/>
      <c r="CS124" s="273"/>
      <c r="CT124" s="273"/>
      <c r="CU124" s="273"/>
      <c r="CV124" s="273"/>
      <c r="CW124" s="273"/>
      <c r="CX124" s="273"/>
      <c r="CY124" s="273"/>
      <c r="CZ124" s="273"/>
      <c r="DA124" s="273"/>
      <c r="DB124" s="273"/>
      <c r="DC124" s="273"/>
      <c r="DD124" s="273"/>
      <c r="DE124" s="273"/>
      <c r="DF124" s="273"/>
      <c r="DG124" s="273"/>
      <c r="DH124" s="273"/>
      <c r="DI124" s="273"/>
      <c r="DJ124" s="271"/>
      <c r="DK124" s="271"/>
    </row>
    <row r="125" spans="1:115" s="45" customFormat="1" ht="12.75" customHeight="1" x14ac:dyDescent="0.25">
      <c r="A125" s="13" cm="1">
        <f t="array" ref="A125">IFERROR(INDEX(Operation, IFERROR(MATCH($N125,#REF!, 0), IFERROR(MATCH($N125,#REF!, 0), MATCH($N125,#REF!, 0))), 4), 0)</f>
        <v>0</v>
      </c>
      <c r="B125" s="10">
        <v>102</v>
      </c>
      <c r="C125" s="238"/>
      <c r="D125" s="238"/>
      <c r="E125" s="79"/>
      <c r="F125" s="80" t="str">
        <f>IF(ISBLANK(E125), "", VLOOKUP(E125, Z!$A$2:$C$4127, 3, FALSE))</f>
        <v/>
      </c>
      <c r="G125" s="238"/>
      <c r="H125" s="81"/>
      <c r="I125" s="255" t="b">
        <v>0</v>
      </c>
      <c r="J125" s="256"/>
      <c r="K125" s="82"/>
      <c r="L125" s="82"/>
      <c r="M125" s="83"/>
      <c r="N125" s="79"/>
      <c r="O125" s="84"/>
      <c r="P125" s="84"/>
      <c r="Q125" s="257"/>
      <c r="R125" s="257"/>
      <c r="S125" s="257"/>
      <c r="T125" s="85">
        <f t="shared" si="48"/>
        <v>0</v>
      </c>
      <c r="U125" s="238"/>
      <c r="V125" s="238"/>
      <c r="W125" s="238"/>
      <c r="X125" s="257"/>
      <c r="Y125" s="258"/>
      <c r="Z125" s="79"/>
      <c r="AA125" s="257"/>
      <c r="AB125" s="257"/>
      <c r="AC125" s="257"/>
      <c r="AD125" s="257"/>
      <c r="AE125" s="257"/>
      <c r="AF125" s="85">
        <f t="shared" si="49"/>
        <v>0</v>
      </c>
      <c r="AG125" s="259"/>
      <c r="AH125" s="238"/>
      <c r="AI125" s="79"/>
      <c r="AJ125" s="80" t="str">
        <f>IF(ISBLANK(AI125), "", VLOOKUP(AI125, Z!$A$2:$C$4127, 3, FALSE))</f>
        <v/>
      </c>
      <c r="AK125" s="260"/>
      <c r="AL125" s="127">
        <f t="shared" si="50"/>
        <v>0</v>
      </c>
      <c r="AM125" s="271"/>
      <c r="AN125" s="292">
        <f t="shared" si="52"/>
        <v>0</v>
      </c>
      <c r="AO125" s="279">
        <f t="shared" si="51"/>
        <v>1</v>
      </c>
      <c r="AP125" s="279">
        <v>0.75</v>
      </c>
      <c r="AQ125" s="293" t="str">
        <f t="shared" si="53"/>
        <v>-</v>
      </c>
      <c r="AR125" s="293" t="str">
        <f t="shared" si="54"/>
        <v>-</v>
      </c>
      <c r="AS125" s="293" t="str" cm="1">
        <f t="array" ref="AS125">IFERROR(IFERROR((AT125*AU125)/(3600*1000)/AZ125, BY125) * SUMPRODUCT($BA125:$BE125^2.5, $BF125:$BJ125) / 1000, "-")</f>
        <v>-</v>
      </c>
      <c r="AT125" s="279" t="str">
        <f t="shared" si="55"/>
        <v>-</v>
      </c>
      <c r="AU125" s="279" t="str">
        <f t="shared" si="56"/>
        <v>-</v>
      </c>
      <c r="AV125" s="294" t="str">
        <f t="shared" si="16"/>
        <v>-</v>
      </c>
      <c r="AW125" s="294" t="str" cm="1">
        <f t="array" ref="AW125">IF(CH125&gt;0, INDEX($CV$58:$CV$60, CH125), "-")</f>
        <v>-</v>
      </c>
      <c r="AX125" s="294" t="str">
        <f t="shared" si="57"/>
        <v>-</v>
      </c>
      <c r="AY125" s="295" t="str">
        <f t="shared" si="58"/>
        <v>-</v>
      </c>
      <c r="AZ125" s="294">
        <f t="shared" si="59"/>
        <v>0</v>
      </c>
      <c r="BA125" s="296" t="str" cm="1">
        <f t="array" ref="BA125">IFERROR(INDEX($CV$63:$CZ$65, $CF125, BA$23), "-")</f>
        <v>-</v>
      </c>
      <c r="BB125" s="296" t="str" cm="1">
        <f t="array" ref="BB125">IFERROR(INDEX($CV$63:$CZ$65, $CF125, BB$23), "-")</f>
        <v>-</v>
      </c>
      <c r="BC125" s="296" t="str" cm="1">
        <f t="array" ref="BC125">IFERROR(INDEX($CV$63:$CZ$65, $CF125, BC$23), "-")</f>
        <v>-</v>
      </c>
      <c r="BD125" s="296" t="str" cm="1">
        <f t="array" ref="BD125">IFERROR(INDEX($CV$63:$CZ$65, $CF125, BD$23), "-")</f>
        <v>-</v>
      </c>
      <c r="BE125" s="296" t="str" cm="1">
        <f t="array" ref="BE125">IFERROR(INDEX($CV$63:$CZ$65, $CF125, BE$23), "-")</f>
        <v>-</v>
      </c>
      <c r="BF125" s="297" cm="1">
        <f t="array" ref="BF125">IF($CF125=3,
IFERROR(INDEX($CV$68:$CZ$79, $CE125, BF$23), "-"),
IF($CF125=2,
IF(BF$23=5, $Q125, IF(BF$23=4, $R125, 0)), IF(BF$23=5, $Q125, 0)
))</f>
        <v>0</v>
      </c>
      <c r="BG125" s="297" cm="1">
        <f t="array" ref="BG125">IF($CF125=3,
IFERROR(INDEX($CV$68:$CZ$79, $CE125, BG$23), "-"),
IF($CF125=2,
IF(BG$23=5, $Q125, IF(BG$23=4, $R125, 0)), IF(BG$23=5, $Q125, 0)
))</f>
        <v>0</v>
      </c>
      <c r="BH125" s="297" cm="1">
        <f t="array" ref="BH125">IF($CF125=3,
IFERROR(INDEX($CV$68:$CZ$79, $CE125, BH$23), "-"),
IF($CF125=2,
IF(BH$23=5, $Q125, IF(BH$23=4, $R125, 0)), IF(BH$23=5, $Q125, 0)
))</f>
        <v>0</v>
      </c>
      <c r="BI125" s="297" cm="1">
        <f t="array" ref="BI125">IF($CF125=3,
IFERROR(INDEX($CV$68:$CZ$79, $CE125, BI$23), "-"),
IF($CF125=2,
IF(BI$23=5, $Q125, IF(BI$23=4, $R125, 0)), IF(BI$23=5, $Q125, 0)
))</f>
        <v>0</v>
      </c>
      <c r="BJ125" s="297" cm="1">
        <f t="array" ref="BJ125">IF($CF125=3,
IFERROR(INDEX($CV$68:$CZ$79, $CE125, BJ$23), "-"),
IF($CF125=2,
IF(BJ$23=5, $Q125, IF(BJ$23=4, $R125, 0)), IF(BJ$23=5, $Q125, 0)
))</f>
        <v>0</v>
      </c>
      <c r="BK125" s="293" t="str" cm="1">
        <f t="array" ref="BK125">IFERROR(IF(OR($AN$20="EZ", ISNUMBER((BL125*BM125)/(3600*1000)/BN125)), (BL125*BM125)/(3600*1000)/BN125, BY125) * SUMPRODUCT($BO125:$BS125^2.5, $BT125:$BX125) / 1000, "-")</f>
        <v>-</v>
      </c>
      <c r="BL125" s="279" t="str">
        <f t="shared" si="60"/>
        <v>-</v>
      </c>
      <c r="BM125" s="279" t="str">
        <f t="shared" si="61"/>
        <v>-</v>
      </c>
      <c r="BN125" s="298">
        <f t="shared" si="62"/>
        <v>0</v>
      </c>
      <c r="BO125" s="296" t="str" cm="1">
        <f t="array" ref="BO125">IFERROR(INDEX($CV$63:$CZ$65, $CO125, BO$23), "-")</f>
        <v>-</v>
      </c>
      <c r="BP125" s="296" t="str" cm="1">
        <f t="array" ref="BP125">IFERROR(INDEX($CV$63:$CZ$65, $CO125, BP$23), "-")</f>
        <v>-</v>
      </c>
      <c r="BQ125" s="296" t="str" cm="1">
        <f t="array" ref="BQ125">IFERROR(INDEX($CV$63:$CZ$65, $CO125, BQ$23), "-")</f>
        <v>-</v>
      </c>
      <c r="BR125" s="296" t="str" cm="1">
        <f t="array" ref="BR125">IFERROR(INDEX($CV$63:$CZ$65, $CO125, BR$23), "-")</f>
        <v>-</v>
      </c>
      <c r="BS125" s="296" t="str" cm="1">
        <f t="array" ref="BS125">IFERROR(INDEX($CV$63:$CZ$65, $CO125, BS$23), "-")</f>
        <v>-</v>
      </c>
      <c r="BT125" s="297" cm="1">
        <f t="array" ref="BT125">IF($CO125=3,
IFERROR(INDEX($CV$68:$CZ$79, $CE125, BT$23), "-"),
IF($CO125=2,
IF(BT$23=5, $AC125, IF(BT$23=4, $AD125, 0)), IF(BT$23=5, $AC125, 0)
))</f>
        <v>0</v>
      </c>
      <c r="BU125" s="297" cm="1">
        <f t="array" ref="BU125">IF($CO125=3,
IFERROR(INDEX($CV$68:$CZ$79, $CE125, BU$23), "-"),
IF($CO125=2,
IF(BU$23=5, $AC125, IF(BU$23=4, $AD125, 0)), IF(BU$23=5, $AC125, 0)
))</f>
        <v>0</v>
      </c>
      <c r="BV125" s="297" cm="1">
        <f t="array" ref="BV125">IF($CO125=3,
IFERROR(INDEX($CV$68:$CZ$79, $CE125, BV$23), "-"),
IF($CO125=2,
IF(BV$23=5, $AC125, IF(BV$23=4, $AD125, 0)), IF(BV$23=5, $AC125, 0)
))</f>
        <v>0</v>
      </c>
      <c r="BW125" s="297" cm="1">
        <f t="array" ref="BW125">IF($CO125=3,
IFERROR(INDEX($CV$68:$CZ$79, $CE125, BW$23), "-"),
IF($CO125=2,
IF(BW$23=5, $AC125, IF(BW$23=4, $AD125, 0)), IF(BW$23=5, $AC125, 0)
))</f>
        <v>0</v>
      </c>
      <c r="BX125" s="297" cm="1">
        <f t="array" ref="BX125">IF($CO125=3,
IFERROR(INDEX($CV$68:$CZ$79, $CE125, BX$23), "-"),
IF($CO125=2,
IF(BX$23=5, $AC125, IF(BX$23=4, $AD125, 0)), IF(BX$23=5, $AC125, 0)
))</f>
        <v>0</v>
      </c>
      <c r="BY125" s="293" t="str">
        <f t="shared" si="63"/>
        <v>-</v>
      </c>
      <c r="BZ125" s="299">
        <f t="shared" si="22"/>
        <v>0</v>
      </c>
      <c r="CA125" s="294" t="str">
        <f t="shared" si="64"/>
        <v>-</v>
      </c>
      <c r="CB125" s="295" t="str">
        <f t="shared" si="23"/>
        <v>-</v>
      </c>
      <c r="CC125" s="295" t="str">
        <f t="shared" si="65"/>
        <v>-</v>
      </c>
      <c r="CD125" s="299">
        <f t="shared" si="24"/>
        <v>0</v>
      </c>
      <c r="CE125" s="300" t="str">
        <f t="shared" si="43"/>
        <v>-</v>
      </c>
      <c r="CF125" s="300" t="str">
        <f t="shared" si="44"/>
        <v>-</v>
      </c>
      <c r="CG125" s="300">
        <v>0</v>
      </c>
      <c r="CH125" s="300">
        <f t="shared" si="45"/>
        <v>0</v>
      </c>
      <c r="CI125" s="301">
        <f t="shared" si="46"/>
        <v>0</v>
      </c>
      <c r="CJ125" s="301">
        <f t="shared" si="25"/>
        <v>0</v>
      </c>
      <c r="CK125" s="302" t="str" cm="1">
        <f t="array" ref="CK125">IF($CJ125&gt;0, INDEX($CS$28:$DH$35, $CJ125, $CI125+CK$23), "-")</f>
        <v>-</v>
      </c>
      <c r="CL125" s="302" t="str" cm="1">
        <f t="array" ref="CL125">IF($CJ125&gt;0, INDEX($CS$28:$DH$35, $CJ125, $CI125+CL$23), "-")</f>
        <v>-</v>
      </c>
      <c r="CM125" s="302" t="str" cm="1">
        <f t="array" ref="CM125">IF($CJ125&gt;0, INDEX($CS$28:$DH$35, $CJ125, $CI125+CM$23), "-")</f>
        <v>-</v>
      </c>
      <c r="CN125" s="302" t="str" cm="1">
        <f t="array" ref="CN125">IF($CJ125&gt;0, INDEX($CS$28:$DH$35, $CJ125, $CI125+CN$23), "-")</f>
        <v>-</v>
      </c>
      <c r="CO125" s="300" t="str">
        <f t="shared" si="47"/>
        <v>-</v>
      </c>
      <c r="CP125" s="271"/>
      <c r="CQ125" s="272"/>
      <c r="CR125" s="273"/>
      <c r="CS125" s="273"/>
      <c r="CT125" s="273"/>
      <c r="CU125" s="273"/>
      <c r="CV125" s="273"/>
      <c r="CW125" s="273"/>
      <c r="CX125" s="273"/>
      <c r="CY125" s="273"/>
      <c r="CZ125" s="273"/>
      <c r="DA125" s="273"/>
      <c r="DB125" s="273"/>
      <c r="DC125" s="273"/>
      <c r="DD125" s="273"/>
      <c r="DE125" s="273"/>
      <c r="DF125" s="273"/>
      <c r="DG125" s="273"/>
      <c r="DH125" s="273"/>
      <c r="DI125" s="273"/>
      <c r="DJ125" s="271"/>
      <c r="DK125" s="271"/>
    </row>
    <row r="126" spans="1:115" s="45" customFormat="1" ht="12.75" customHeight="1" x14ac:dyDescent="0.25">
      <c r="A126" s="13" cm="1">
        <f t="array" ref="A126">IFERROR(INDEX(Operation, IFERROR(MATCH($N126,#REF!, 0), IFERROR(MATCH($N126,#REF!, 0), MATCH($N126,#REF!, 0))), 4), 0)</f>
        <v>0</v>
      </c>
      <c r="B126" s="10">
        <v>103</v>
      </c>
      <c r="C126" s="238"/>
      <c r="D126" s="238"/>
      <c r="E126" s="79"/>
      <c r="F126" s="80" t="str">
        <f>IF(ISBLANK(E126), "", VLOOKUP(E126, Z!$A$2:$C$4127, 3, FALSE))</f>
        <v/>
      </c>
      <c r="G126" s="238"/>
      <c r="H126" s="81"/>
      <c r="I126" s="255" t="b">
        <v>0</v>
      </c>
      <c r="J126" s="256"/>
      <c r="K126" s="82"/>
      <c r="L126" s="82"/>
      <c r="M126" s="83"/>
      <c r="N126" s="79"/>
      <c r="O126" s="84"/>
      <c r="P126" s="84"/>
      <c r="Q126" s="257"/>
      <c r="R126" s="257"/>
      <c r="S126" s="257"/>
      <c r="T126" s="85">
        <f t="shared" si="48"/>
        <v>0</v>
      </c>
      <c r="U126" s="238"/>
      <c r="V126" s="238"/>
      <c r="W126" s="238"/>
      <c r="X126" s="257"/>
      <c r="Y126" s="258"/>
      <c r="Z126" s="79"/>
      <c r="AA126" s="257"/>
      <c r="AB126" s="257"/>
      <c r="AC126" s="257"/>
      <c r="AD126" s="257"/>
      <c r="AE126" s="257"/>
      <c r="AF126" s="85">
        <f t="shared" si="49"/>
        <v>0</v>
      </c>
      <c r="AG126" s="259"/>
      <c r="AH126" s="238"/>
      <c r="AI126" s="79"/>
      <c r="AJ126" s="80" t="str">
        <f>IF(ISBLANK(AI126), "", VLOOKUP(AI126, Z!$A$2:$C$4127, 3, FALSE))</f>
        <v/>
      </c>
      <c r="AK126" s="260"/>
      <c r="AL126" s="127">
        <f t="shared" si="50"/>
        <v>0</v>
      </c>
      <c r="AM126" s="271"/>
      <c r="AN126" s="292">
        <f t="shared" si="52"/>
        <v>0</v>
      </c>
      <c r="AO126" s="279">
        <f t="shared" si="51"/>
        <v>1</v>
      </c>
      <c r="AP126" s="279">
        <v>0.75</v>
      </c>
      <c r="AQ126" s="293" t="str">
        <f t="shared" si="53"/>
        <v>-</v>
      </c>
      <c r="AR126" s="293" t="str">
        <f t="shared" si="54"/>
        <v>-</v>
      </c>
      <c r="AS126" s="293" t="str" cm="1">
        <f t="array" ref="AS126">IFERROR(IFERROR((AT126*AU126)/(3600*1000)/AZ126, BY126) * SUMPRODUCT($BA126:$BE126^2.5, $BF126:$BJ126) / 1000, "-")</f>
        <v>-</v>
      </c>
      <c r="AT126" s="279" t="str">
        <f t="shared" si="55"/>
        <v>-</v>
      </c>
      <c r="AU126" s="279" t="str">
        <f t="shared" si="56"/>
        <v>-</v>
      </c>
      <c r="AV126" s="294" t="str">
        <f t="shared" si="16"/>
        <v>-</v>
      </c>
      <c r="AW126" s="294" t="str" cm="1">
        <f t="array" ref="AW126">IF(CH126&gt;0, INDEX($CV$58:$CV$60, CH126), "-")</f>
        <v>-</v>
      </c>
      <c r="AX126" s="294" t="str">
        <f t="shared" si="57"/>
        <v>-</v>
      </c>
      <c r="AY126" s="295" t="str">
        <f t="shared" si="58"/>
        <v>-</v>
      </c>
      <c r="AZ126" s="294">
        <f t="shared" si="59"/>
        <v>0</v>
      </c>
      <c r="BA126" s="296" t="str" cm="1">
        <f t="array" ref="BA126">IFERROR(INDEX($CV$63:$CZ$65, $CF126, BA$23), "-")</f>
        <v>-</v>
      </c>
      <c r="BB126" s="296" t="str" cm="1">
        <f t="array" ref="BB126">IFERROR(INDEX($CV$63:$CZ$65, $CF126, BB$23), "-")</f>
        <v>-</v>
      </c>
      <c r="BC126" s="296" t="str" cm="1">
        <f t="array" ref="BC126">IFERROR(INDEX($CV$63:$CZ$65, $CF126, BC$23), "-")</f>
        <v>-</v>
      </c>
      <c r="BD126" s="296" t="str" cm="1">
        <f t="array" ref="BD126">IFERROR(INDEX($CV$63:$CZ$65, $CF126, BD$23), "-")</f>
        <v>-</v>
      </c>
      <c r="BE126" s="296" t="str" cm="1">
        <f t="array" ref="BE126">IFERROR(INDEX($CV$63:$CZ$65, $CF126, BE$23), "-")</f>
        <v>-</v>
      </c>
      <c r="BF126" s="297" cm="1">
        <f t="array" ref="BF126">IF($CF126=3,
IFERROR(INDEX($CV$68:$CZ$79, $CE126, BF$23), "-"),
IF($CF126=2,
IF(BF$23=5, $Q126, IF(BF$23=4, $R126, 0)), IF(BF$23=5, $Q126, 0)
))</f>
        <v>0</v>
      </c>
      <c r="BG126" s="297" cm="1">
        <f t="array" ref="BG126">IF($CF126=3,
IFERROR(INDEX($CV$68:$CZ$79, $CE126, BG$23), "-"),
IF($CF126=2,
IF(BG$23=5, $Q126, IF(BG$23=4, $R126, 0)), IF(BG$23=5, $Q126, 0)
))</f>
        <v>0</v>
      </c>
      <c r="BH126" s="297" cm="1">
        <f t="array" ref="BH126">IF($CF126=3,
IFERROR(INDEX($CV$68:$CZ$79, $CE126, BH$23), "-"),
IF($CF126=2,
IF(BH$23=5, $Q126, IF(BH$23=4, $R126, 0)), IF(BH$23=5, $Q126, 0)
))</f>
        <v>0</v>
      </c>
      <c r="BI126" s="297" cm="1">
        <f t="array" ref="BI126">IF($CF126=3,
IFERROR(INDEX($CV$68:$CZ$79, $CE126, BI$23), "-"),
IF($CF126=2,
IF(BI$23=5, $Q126, IF(BI$23=4, $R126, 0)), IF(BI$23=5, $Q126, 0)
))</f>
        <v>0</v>
      </c>
      <c r="BJ126" s="297" cm="1">
        <f t="array" ref="BJ126">IF($CF126=3,
IFERROR(INDEX($CV$68:$CZ$79, $CE126, BJ$23), "-"),
IF($CF126=2,
IF(BJ$23=5, $Q126, IF(BJ$23=4, $R126, 0)), IF(BJ$23=5, $Q126, 0)
))</f>
        <v>0</v>
      </c>
      <c r="BK126" s="293" t="str" cm="1">
        <f t="array" ref="BK126">IFERROR(IF(OR($AN$20="EZ", ISNUMBER((BL126*BM126)/(3600*1000)/BN126)), (BL126*BM126)/(3600*1000)/BN126, BY126) * SUMPRODUCT($BO126:$BS126^2.5, $BT126:$BX126) / 1000, "-")</f>
        <v>-</v>
      </c>
      <c r="BL126" s="279" t="str">
        <f t="shared" si="60"/>
        <v>-</v>
      </c>
      <c r="BM126" s="279" t="str">
        <f t="shared" si="61"/>
        <v>-</v>
      </c>
      <c r="BN126" s="298">
        <f t="shared" si="62"/>
        <v>0</v>
      </c>
      <c r="BO126" s="296" t="str" cm="1">
        <f t="array" ref="BO126">IFERROR(INDEX($CV$63:$CZ$65, $CO126, BO$23), "-")</f>
        <v>-</v>
      </c>
      <c r="BP126" s="296" t="str" cm="1">
        <f t="array" ref="BP126">IFERROR(INDEX($CV$63:$CZ$65, $CO126, BP$23), "-")</f>
        <v>-</v>
      </c>
      <c r="BQ126" s="296" t="str" cm="1">
        <f t="array" ref="BQ126">IFERROR(INDEX($CV$63:$CZ$65, $CO126, BQ$23), "-")</f>
        <v>-</v>
      </c>
      <c r="BR126" s="296" t="str" cm="1">
        <f t="array" ref="BR126">IFERROR(INDEX($CV$63:$CZ$65, $CO126, BR$23), "-")</f>
        <v>-</v>
      </c>
      <c r="BS126" s="296" t="str" cm="1">
        <f t="array" ref="BS126">IFERROR(INDEX($CV$63:$CZ$65, $CO126, BS$23), "-")</f>
        <v>-</v>
      </c>
      <c r="BT126" s="297" cm="1">
        <f t="array" ref="BT126">IF($CO126=3,
IFERROR(INDEX($CV$68:$CZ$79, $CE126, BT$23), "-"),
IF($CO126=2,
IF(BT$23=5, $AC126, IF(BT$23=4, $AD126, 0)), IF(BT$23=5, $AC126, 0)
))</f>
        <v>0</v>
      </c>
      <c r="BU126" s="297" cm="1">
        <f t="array" ref="BU126">IF($CO126=3,
IFERROR(INDEX($CV$68:$CZ$79, $CE126, BU$23), "-"),
IF($CO126=2,
IF(BU$23=5, $AC126, IF(BU$23=4, $AD126, 0)), IF(BU$23=5, $AC126, 0)
))</f>
        <v>0</v>
      </c>
      <c r="BV126" s="297" cm="1">
        <f t="array" ref="BV126">IF($CO126=3,
IFERROR(INDEX($CV$68:$CZ$79, $CE126, BV$23), "-"),
IF($CO126=2,
IF(BV$23=5, $AC126, IF(BV$23=4, $AD126, 0)), IF(BV$23=5, $AC126, 0)
))</f>
        <v>0</v>
      </c>
      <c r="BW126" s="297" cm="1">
        <f t="array" ref="BW126">IF($CO126=3,
IFERROR(INDEX($CV$68:$CZ$79, $CE126, BW$23), "-"),
IF($CO126=2,
IF(BW$23=5, $AC126, IF(BW$23=4, $AD126, 0)), IF(BW$23=5, $AC126, 0)
))</f>
        <v>0</v>
      </c>
      <c r="BX126" s="297" cm="1">
        <f t="array" ref="BX126">IF($CO126=3,
IFERROR(INDEX($CV$68:$CZ$79, $CE126, BX$23), "-"),
IF($CO126=2,
IF(BX$23=5, $AC126, IF(BX$23=4, $AD126, 0)), IF(BX$23=5, $AC126, 0)
))</f>
        <v>0</v>
      </c>
      <c r="BY126" s="293" t="str">
        <f t="shared" si="63"/>
        <v>-</v>
      </c>
      <c r="BZ126" s="299">
        <f t="shared" si="22"/>
        <v>0</v>
      </c>
      <c r="CA126" s="294" t="str">
        <f t="shared" si="64"/>
        <v>-</v>
      </c>
      <c r="CB126" s="295" t="str">
        <f t="shared" si="23"/>
        <v>-</v>
      </c>
      <c r="CC126" s="295" t="str">
        <f t="shared" si="65"/>
        <v>-</v>
      </c>
      <c r="CD126" s="299">
        <f t="shared" si="24"/>
        <v>0</v>
      </c>
      <c r="CE126" s="300" t="str">
        <f t="shared" si="43"/>
        <v>-</v>
      </c>
      <c r="CF126" s="300" t="str">
        <f t="shared" si="44"/>
        <v>-</v>
      </c>
      <c r="CG126" s="300">
        <v>0</v>
      </c>
      <c r="CH126" s="300">
        <f t="shared" si="45"/>
        <v>0</v>
      </c>
      <c r="CI126" s="301">
        <f t="shared" si="46"/>
        <v>0</v>
      </c>
      <c r="CJ126" s="301">
        <f t="shared" si="25"/>
        <v>0</v>
      </c>
      <c r="CK126" s="302" t="str" cm="1">
        <f t="array" ref="CK126">IF($CJ126&gt;0, INDEX($CS$28:$DH$35, $CJ126, $CI126+CK$23), "-")</f>
        <v>-</v>
      </c>
      <c r="CL126" s="302" t="str" cm="1">
        <f t="array" ref="CL126">IF($CJ126&gt;0, INDEX($CS$28:$DH$35, $CJ126, $CI126+CL$23), "-")</f>
        <v>-</v>
      </c>
      <c r="CM126" s="302" t="str" cm="1">
        <f t="array" ref="CM126">IF($CJ126&gt;0, INDEX($CS$28:$DH$35, $CJ126, $CI126+CM$23), "-")</f>
        <v>-</v>
      </c>
      <c r="CN126" s="302" t="str" cm="1">
        <f t="array" ref="CN126">IF($CJ126&gt;0, INDEX($CS$28:$DH$35, $CJ126, $CI126+CN$23), "-")</f>
        <v>-</v>
      </c>
      <c r="CO126" s="300" t="str">
        <f t="shared" si="47"/>
        <v>-</v>
      </c>
      <c r="CP126" s="271"/>
      <c r="CQ126" s="272"/>
      <c r="CR126" s="273"/>
      <c r="CS126" s="273"/>
      <c r="CT126" s="273"/>
      <c r="CU126" s="273"/>
      <c r="CV126" s="273"/>
      <c r="CW126" s="273"/>
      <c r="CX126" s="273"/>
      <c r="CY126" s="273"/>
      <c r="CZ126" s="273"/>
      <c r="DA126" s="273"/>
      <c r="DB126" s="273"/>
      <c r="DC126" s="273"/>
      <c r="DD126" s="273"/>
      <c r="DE126" s="273"/>
      <c r="DF126" s="273"/>
      <c r="DG126" s="273"/>
      <c r="DH126" s="273"/>
      <c r="DI126" s="273"/>
      <c r="DJ126" s="271"/>
      <c r="DK126" s="271"/>
    </row>
    <row r="127" spans="1:115" s="45" customFormat="1" ht="12.75" customHeight="1" x14ac:dyDescent="0.25">
      <c r="A127" s="13" cm="1">
        <f t="array" ref="A127">IFERROR(INDEX(Operation, IFERROR(MATCH($N127,#REF!, 0), IFERROR(MATCH($N127,#REF!, 0), MATCH($N127,#REF!, 0))), 4), 0)</f>
        <v>0</v>
      </c>
      <c r="B127" s="10">
        <v>104</v>
      </c>
      <c r="C127" s="238"/>
      <c r="D127" s="238"/>
      <c r="E127" s="79"/>
      <c r="F127" s="80" t="str">
        <f>IF(ISBLANK(E127), "", VLOOKUP(E127, Z!$A$2:$C$4127, 3, FALSE))</f>
        <v/>
      </c>
      <c r="G127" s="238"/>
      <c r="H127" s="81"/>
      <c r="I127" s="255" t="b">
        <v>0</v>
      </c>
      <c r="J127" s="256"/>
      <c r="K127" s="82"/>
      <c r="L127" s="82"/>
      <c r="M127" s="83"/>
      <c r="N127" s="79"/>
      <c r="O127" s="84"/>
      <c r="P127" s="84"/>
      <c r="Q127" s="257"/>
      <c r="R127" s="257"/>
      <c r="S127" s="257"/>
      <c r="T127" s="85">
        <f t="shared" si="48"/>
        <v>0</v>
      </c>
      <c r="U127" s="238"/>
      <c r="V127" s="238"/>
      <c r="W127" s="238"/>
      <c r="X127" s="256"/>
      <c r="Y127" s="258"/>
      <c r="Z127" s="79"/>
      <c r="AA127" s="257"/>
      <c r="AB127" s="257"/>
      <c r="AC127" s="257"/>
      <c r="AD127" s="257"/>
      <c r="AE127" s="257"/>
      <c r="AF127" s="85">
        <f t="shared" si="49"/>
        <v>0</v>
      </c>
      <c r="AG127" s="259"/>
      <c r="AH127" s="238"/>
      <c r="AI127" s="79"/>
      <c r="AJ127" s="80" t="str">
        <f>IF(ISBLANK(AI127), "", VLOOKUP(AI127, Z!$A$2:$C$4127, 3, FALSE))</f>
        <v/>
      </c>
      <c r="AK127" s="260"/>
      <c r="AL127" s="127">
        <f t="shared" si="50"/>
        <v>0</v>
      </c>
      <c r="AM127" s="271"/>
      <c r="AN127" s="292">
        <f t="shared" si="52"/>
        <v>0</v>
      </c>
      <c r="AO127" s="279">
        <f t="shared" si="51"/>
        <v>1</v>
      </c>
      <c r="AP127" s="279">
        <v>0.75</v>
      </c>
      <c r="AQ127" s="293" t="str">
        <f t="shared" si="53"/>
        <v>-</v>
      </c>
      <c r="AR127" s="293" t="str">
        <f t="shared" si="54"/>
        <v>-</v>
      </c>
      <c r="AS127" s="293" t="str" cm="1">
        <f t="array" ref="AS127">IFERROR(IFERROR((AT127*AU127)/(3600*1000)/AZ127, BY127) * SUMPRODUCT($BA127:$BE127^2.5, $BF127:$BJ127) / 1000, "-")</f>
        <v>-</v>
      </c>
      <c r="AT127" s="279" t="str">
        <f t="shared" si="55"/>
        <v>-</v>
      </c>
      <c r="AU127" s="279" t="str">
        <f t="shared" si="56"/>
        <v>-</v>
      </c>
      <c r="AV127" s="294" t="str">
        <f t="shared" si="16"/>
        <v>-</v>
      </c>
      <c r="AW127" s="294" t="str" cm="1">
        <f t="array" ref="AW127">IF(CH127&gt;0, INDEX($CV$58:$CV$60, CH127), "-")</f>
        <v>-</v>
      </c>
      <c r="AX127" s="294" t="str">
        <f t="shared" si="57"/>
        <v>-</v>
      </c>
      <c r="AY127" s="295" t="str">
        <f t="shared" si="58"/>
        <v>-</v>
      </c>
      <c r="AZ127" s="294">
        <f t="shared" si="59"/>
        <v>0</v>
      </c>
      <c r="BA127" s="296" t="str" cm="1">
        <f t="array" ref="BA127">IFERROR(INDEX($CV$63:$CZ$65, $CF127, BA$23), "-")</f>
        <v>-</v>
      </c>
      <c r="BB127" s="296" t="str" cm="1">
        <f t="array" ref="BB127">IFERROR(INDEX($CV$63:$CZ$65, $CF127, BB$23), "-")</f>
        <v>-</v>
      </c>
      <c r="BC127" s="296" t="str" cm="1">
        <f t="array" ref="BC127">IFERROR(INDEX($CV$63:$CZ$65, $CF127, BC$23), "-")</f>
        <v>-</v>
      </c>
      <c r="BD127" s="296" t="str" cm="1">
        <f t="array" ref="BD127">IFERROR(INDEX($CV$63:$CZ$65, $CF127, BD$23), "-")</f>
        <v>-</v>
      </c>
      <c r="BE127" s="296" t="str" cm="1">
        <f t="array" ref="BE127">IFERROR(INDEX($CV$63:$CZ$65, $CF127, BE$23), "-")</f>
        <v>-</v>
      </c>
      <c r="BF127" s="297" cm="1">
        <f t="array" ref="BF127">IF($CF127=3,
IFERROR(INDEX($CV$68:$CZ$79, $CE127, BF$23), "-"),
IF($CF127=2,
IF(BF$23=5, $Q127, IF(BF$23=4, $R127, 0)), IF(BF$23=5, $Q127, 0)
))</f>
        <v>0</v>
      </c>
      <c r="BG127" s="297" cm="1">
        <f t="array" ref="BG127">IF($CF127=3,
IFERROR(INDEX($CV$68:$CZ$79, $CE127, BG$23), "-"),
IF($CF127=2,
IF(BG$23=5, $Q127, IF(BG$23=4, $R127, 0)), IF(BG$23=5, $Q127, 0)
))</f>
        <v>0</v>
      </c>
      <c r="BH127" s="297" cm="1">
        <f t="array" ref="BH127">IF($CF127=3,
IFERROR(INDEX($CV$68:$CZ$79, $CE127, BH$23), "-"),
IF($CF127=2,
IF(BH$23=5, $Q127, IF(BH$23=4, $R127, 0)), IF(BH$23=5, $Q127, 0)
))</f>
        <v>0</v>
      </c>
      <c r="BI127" s="297" cm="1">
        <f t="array" ref="BI127">IF($CF127=3,
IFERROR(INDEX($CV$68:$CZ$79, $CE127, BI$23), "-"),
IF($CF127=2,
IF(BI$23=5, $Q127, IF(BI$23=4, $R127, 0)), IF(BI$23=5, $Q127, 0)
))</f>
        <v>0</v>
      </c>
      <c r="BJ127" s="297" cm="1">
        <f t="array" ref="BJ127">IF($CF127=3,
IFERROR(INDEX($CV$68:$CZ$79, $CE127, BJ$23), "-"),
IF($CF127=2,
IF(BJ$23=5, $Q127, IF(BJ$23=4, $R127, 0)), IF(BJ$23=5, $Q127, 0)
))</f>
        <v>0</v>
      </c>
      <c r="BK127" s="293" t="str" cm="1">
        <f t="array" ref="BK127">IFERROR(IF(OR($AN$20="EZ", ISNUMBER((BL127*BM127)/(3600*1000)/BN127)), (BL127*BM127)/(3600*1000)/BN127, BY127) * SUMPRODUCT($BO127:$BS127^2.5, $BT127:$BX127) / 1000, "-")</f>
        <v>-</v>
      </c>
      <c r="BL127" s="279" t="str">
        <f t="shared" si="60"/>
        <v>-</v>
      </c>
      <c r="BM127" s="279" t="str">
        <f t="shared" si="61"/>
        <v>-</v>
      </c>
      <c r="BN127" s="298">
        <f t="shared" si="62"/>
        <v>0</v>
      </c>
      <c r="BO127" s="296" t="str" cm="1">
        <f t="array" ref="BO127">IFERROR(INDEX($CV$63:$CZ$65, $CO127, BO$23), "-")</f>
        <v>-</v>
      </c>
      <c r="BP127" s="296" t="str" cm="1">
        <f t="array" ref="BP127">IFERROR(INDEX($CV$63:$CZ$65, $CO127, BP$23), "-")</f>
        <v>-</v>
      </c>
      <c r="BQ127" s="296" t="str" cm="1">
        <f t="array" ref="BQ127">IFERROR(INDEX($CV$63:$CZ$65, $CO127, BQ$23), "-")</f>
        <v>-</v>
      </c>
      <c r="BR127" s="296" t="str" cm="1">
        <f t="array" ref="BR127">IFERROR(INDEX($CV$63:$CZ$65, $CO127, BR$23), "-")</f>
        <v>-</v>
      </c>
      <c r="BS127" s="296" t="str" cm="1">
        <f t="array" ref="BS127">IFERROR(INDEX($CV$63:$CZ$65, $CO127, BS$23), "-")</f>
        <v>-</v>
      </c>
      <c r="BT127" s="297" cm="1">
        <f t="array" ref="BT127">IF($CO127=3,
IFERROR(INDEX($CV$68:$CZ$79, $CE127, BT$23), "-"),
IF($CO127=2,
IF(BT$23=5, $AC127, IF(BT$23=4, $AD127, 0)), IF(BT$23=5, $AC127, 0)
))</f>
        <v>0</v>
      </c>
      <c r="BU127" s="297" cm="1">
        <f t="array" ref="BU127">IF($CO127=3,
IFERROR(INDEX($CV$68:$CZ$79, $CE127, BU$23), "-"),
IF($CO127=2,
IF(BU$23=5, $AC127, IF(BU$23=4, $AD127, 0)), IF(BU$23=5, $AC127, 0)
))</f>
        <v>0</v>
      </c>
      <c r="BV127" s="297" cm="1">
        <f t="array" ref="BV127">IF($CO127=3,
IFERROR(INDEX($CV$68:$CZ$79, $CE127, BV$23), "-"),
IF($CO127=2,
IF(BV$23=5, $AC127, IF(BV$23=4, $AD127, 0)), IF(BV$23=5, $AC127, 0)
))</f>
        <v>0</v>
      </c>
      <c r="BW127" s="297" cm="1">
        <f t="array" ref="BW127">IF($CO127=3,
IFERROR(INDEX($CV$68:$CZ$79, $CE127, BW$23), "-"),
IF($CO127=2,
IF(BW$23=5, $AC127, IF(BW$23=4, $AD127, 0)), IF(BW$23=5, $AC127, 0)
))</f>
        <v>0</v>
      </c>
      <c r="BX127" s="297" cm="1">
        <f t="array" ref="BX127">IF($CO127=3,
IFERROR(INDEX($CV$68:$CZ$79, $CE127, BX$23), "-"),
IF($CO127=2,
IF(BX$23=5, $AC127, IF(BX$23=4, $AD127, 0)), IF(BX$23=5, $AC127, 0)
))</f>
        <v>0</v>
      </c>
      <c r="BY127" s="293" t="str">
        <f t="shared" si="63"/>
        <v>-</v>
      </c>
      <c r="BZ127" s="299">
        <f t="shared" si="22"/>
        <v>0</v>
      </c>
      <c r="CA127" s="294" t="str">
        <f t="shared" si="64"/>
        <v>-</v>
      </c>
      <c r="CB127" s="295" t="str">
        <f t="shared" si="23"/>
        <v>-</v>
      </c>
      <c r="CC127" s="295" t="str">
        <f t="shared" si="65"/>
        <v>-</v>
      </c>
      <c r="CD127" s="299">
        <f t="shared" si="24"/>
        <v>0</v>
      </c>
      <c r="CE127" s="300" t="str">
        <f t="shared" si="43"/>
        <v>-</v>
      </c>
      <c r="CF127" s="300" t="str">
        <f t="shared" si="44"/>
        <v>-</v>
      </c>
      <c r="CG127" s="300">
        <v>0</v>
      </c>
      <c r="CH127" s="300">
        <f t="shared" si="45"/>
        <v>0</v>
      </c>
      <c r="CI127" s="301">
        <f t="shared" si="46"/>
        <v>0</v>
      </c>
      <c r="CJ127" s="301">
        <f t="shared" si="25"/>
        <v>0</v>
      </c>
      <c r="CK127" s="302" t="str" cm="1">
        <f t="array" ref="CK127">IF($CJ127&gt;0, INDEX($CS$28:$DH$35, $CJ127, $CI127+CK$23), "-")</f>
        <v>-</v>
      </c>
      <c r="CL127" s="302" t="str" cm="1">
        <f t="array" ref="CL127">IF($CJ127&gt;0, INDEX($CS$28:$DH$35, $CJ127, $CI127+CL$23), "-")</f>
        <v>-</v>
      </c>
      <c r="CM127" s="302" t="str" cm="1">
        <f t="array" ref="CM127">IF($CJ127&gt;0, INDEX($CS$28:$DH$35, $CJ127, $CI127+CM$23), "-")</f>
        <v>-</v>
      </c>
      <c r="CN127" s="302" t="str" cm="1">
        <f t="array" ref="CN127">IF($CJ127&gt;0, INDEX($CS$28:$DH$35, $CJ127, $CI127+CN$23), "-")</f>
        <v>-</v>
      </c>
      <c r="CO127" s="300" t="str">
        <f t="shared" si="47"/>
        <v>-</v>
      </c>
      <c r="CP127" s="271"/>
      <c r="CQ127" s="272"/>
      <c r="CR127" s="273"/>
      <c r="CS127" s="273"/>
      <c r="CT127" s="273"/>
      <c r="CU127" s="273"/>
      <c r="CV127" s="273"/>
      <c r="CW127" s="273"/>
      <c r="CX127" s="273"/>
      <c r="CY127" s="273"/>
      <c r="CZ127" s="273"/>
      <c r="DA127" s="273"/>
      <c r="DB127" s="273"/>
      <c r="DC127" s="273"/>
      <c r="DD127" s="273"/>
      <c r="DE127" s="273"/>
      <c r="DF127" s="273"/>
      <c r="DG127" s="273"/>
      <c r="DH127" s="273"/>
      <c r="DI127" s="273"/>
      <c r="DJ127" s="271"/>
      <c r="DK127" s="271"/>
    </row>
    <row r="128" spans="1:115" s="45" customFormat="1" ht="12.75" customHeight="1" x14ac:dyDescent="0.25">
      <c r="A128" s="13" cm="1">
        <f t="array" ref="A128">IFERROR(INDEX(Operation, IFERROR(MATCH($N128,#REF!, 0), IFERROR(MATCH($N128,#REF!, 0), MATCH($N128,#REF!, 0))), 4), 0)</f>
        <v>0</v>
      </c>
      <c r="B128" s="10">
        <v>105</v>
      </c>
      <c r="C128" s="238"/>
      <c r="D128" s="238"/>
      <c r="E128" s="79"/>
      <c r="F128" s="80" t="str">
        <f>IF(ISBLANK(E128), "", VLOOKUP(E128, Z!$A$2:$C$4127, 3, FALSE))</f>
        <v/>
      </c>
      <c r="G128" s="238"/>
      <c r="H128" s="81"/>
      <c r="I128" s="255" t="b">
        <v>0</v>
      </c>
      <c r="J128" s="256"/>
      <c r="K128" s="82"/>
      <c r="L128" s="82"/>
      <c r="M128" s="83"/>
      <c r="N128" s="79"/>
      <c r="O128" s="84"/>
      <c r="P128" s="84"/>
      <c r="Q128" s="257"/>
      <c r="R128" s="257"/>
      <c r="S128" s="257"/>
      <c r="T128" s="85">
        <f t="shared" si="48"/>
        <v>0</v>
      </c>
      <c r="U128" s="238"/>
      <c r="V128" s="238"/>
      <c r="W128" s="238"/>
      <c r="X128" s="257"/>
      <c r="Y128" s="258"/>
      <c r="Z128" s="79"/>
      <c r="AA128" s="257"/>
      <c r="AB128" s="257"/>
      <c r="AC128" s="257"/>
      <c r="AD128" s="257"/>
      <c r="AE128" s="257"/>
      <c r="AF128" s="85">
        <f t="shared" si="49"/>
        <v>0</v>
      </c>
      <c r="AG128" s="259"/>
      <c r="AH128" s="238"/>
      <c r="AI128" s="79"/>
      <c r="AJ128" s="80" t="str">
        <f>IF(ISBLANK(AI128), "", VLOOKUP(AI128, Z!$A$2:$C$4127, 3, FALSE))</f>
        <v/>
      </c>
      <c r="AK128" s="260"/>
      <c r="AL128" s="127">
        <f t="shared" si="50"/>
        <v>0</v>
      </c>
      <c r="AM128" s="271"/>
      <c r="AN128" s="292">
        <f t="shared" si="52"/>
        <v>0</v>
      </c>
      <c r="AO128" s="279">
        <f t="shared" si="51"/>
        <v>1</v>
      </c>
      <c r="AP128" s="279">
        <v>0.75</v>
      </c>
      <c r="AQ128" s="293" t="str">
        <f t="shared" si="53"/>
        <v>-</v>
      </c>
      <c r="AR128" s="293" t="str">
        <f t="shared" si="54"/>
        <v>-</v>
      </c>
      <c r="AS128" s="293" t="str" cm="1">
        <f t="array" ref="AS128">IFERROR(IFERROR((AT128*AU128)/(3600*1000)/AZ128, BY128) * SUMPRODUCT($BA128:$BE128^2.5, $BF128:$BJ128) / 1000, "-")</f>
        <v>-</v>
      </c>
      <c r="AT128" s="279" t="str">
        <f t="shared" si="55"/>
        <v>-</v>
      </c>
      <c r="AU128" s="279" t="str">
        <f t="shared" si="56"/>
        <v>-</v>
      </c>
      <c r="AV128" s="294" t="str">
        <f t="shared" si="16"/>
        <v>-</v>
      </c>
      <c r="AW128" s="294" t="str" cm="1">
        <f t="array" ref="AW128">IF(CH128&gt;0, INDEX($CV$58:$CV$60, CH128), "-")</f>
        <v>-</v>
      </c>
      <c r="AX128" s="294" t="str">
        <f t="shared" si="57"/>
        <v>-</v>
      </c>
      <c r="AY128" s="295" t="str">
        <f t="shared" si="58"/>
        <v>-</v>
      </c>
      <c r="AZ128" s="294">
        <f t="shared" si="59"/>
        <v>0</v>
      </c>
      <c r="BA128" s="296" t="str" cm="1">
        <f t="array" ref="BA128">IFERROR(INDEX($CV$63:$CZ$65, $CF128, BA$23), "-")</f>
        <v>-</v>
      </c>
      <c r="BB128" s="296" t="str" cm="1">
        <f t="array" ref="BB128">IFERROR(INDEX($CV$63:$CZ$65, $CF128, BB$23), "-")</f>
        <v>-</v>
      </c>
      <c r="BC128" s="296" t="str" cm="1">
        <f t="array" ref="BC128">IFERROR(INDEX($CV$63:$CZ$65, $CF128, BC$23), "-")</f>
        <v>-</v>
      </c>
      <c r="BD128" s="296" t="str" cm="1">
        <f t="array" ref="BD128">IFERROR(INDEX($CV$63:$CZ$65, $CF128, BD$23), "-")</f>
        <v>-</v>
      </c>
      <c r="BE128" s="296" t="str" cm="1">
        <f t="array" ref="BE128">IFERROR(INDEX($CV$63:$CZ$65, $CF128, BE$23), "-")</f>
        <v>-</v>
      </c>
      <c r="BF128" s="297" cm="1">
        <f t="array" ref="BF128">IF($CF128=3,
IFERROR(INDEX($CV$68:$CZ$79, $CE128, BF$23), "-"),
IF($CF128=2,
IF(BF$23=5, $Q128, IF(BF$23=4, $R128, 0)), IF(BF$23=5, $Q128, 0)
))</f>
        <v>0</v>
      </c>
      <c r="BG128" s="297" cm="1">
        <f t="array" ref="BG128">IF($CF128=3,
IFERROR(INDEX($CV$68:$CZ$79, $CE128, BG$23), "-"),
IF($CF128=2,
IF(BG$23=5, $Q128, IF(BG$23=4, $R128, 0)), IF(BG$23=5, $Q128, 0)
))</f>
        <v>0</v>
      </c>
      <c r="BH128" s="297" cm="1">
        <f t="array" ref="BH128">IF($CF128=3,
IFERROR(INDEX($CV$68:$CZ$79, $CE128, BH$23), "-"),
IF($CF128=2,
IF(BH$23=5, $Q128, IF(BH$23=4, $R128, 0)), IF(BH$23=5, $Q128, 0)
))</f>
        <v>0</v>
      </c>
      <c r="BI128" s="297" cm="1">
        <f t="array" ref="BI128">IF($CF128=3,
IFERROR(INDEX($CV$68:$CZ$79, $CE128, BI$23), "-"),
IF($CF128=2,
IF(BI$23=5, $Q128, IF(BI$23=4, $R128, 0)), IF(BI$23=5, $Q128, 0)
))</f>
        <v>0</v>
      </c>
      <c r="BJ128" s="297" cm="1">
        <f t="array" ref="BJ128">IF($CF128=3,
IFERROR(INDEX($CV$68:$CZ$79, $CE128, BJ$23), "-"),
IF($CF128=2,
IF(BJ$23=5, $Q128, IF(BJ$23=4, $R128, 0)), IF(BJ$23=5, $Q128, 0)
))</f>
        <v>0</v>
      </c>
      <c r="BK128" s="293" t="str" cm="1">
        <f t="array" ref="BK128">IFERROR(IF(OR($AN$20="EZ", ISNUMBER((BL128*BM128)/(3600*1000)/BN128)), (BL128*BM128)/(3600*1000)/BN128, BY128) * SUMPRODUCT($BO128:$BS128^2.5, $BT128:$BX128) / 1000, "-")</f>
        <v>-</v>
      </c>
      <c r="BL128" s="279" t="str">
        <f t="shared" si="60"/>
        <v>-</v>
      </c>
      <c r="BM128" s="279" t="str">
        <f t="shared" si="61"/>
        <v>-</v>
      </c>
      <c r="BN128" s="298">
        <f t="shared" si="62"/>
        <v>0</v>
      </c>
      <c r="BO128" s="296" t="str" cm="1">
        <f t="array" ref="BO128">IFERROR(INDEX($CV$63:$CZ$65, $CO128, BO$23), "-")</f>
        <v>-</v>
      </c>
      <c r="BP128" s="296" t="str" cm="1">
        <f t="array" ref="BP128">IFERROR(INDEX($CV$63:$CZ$65, $CO128, BP$23), "-")</f>
        <v>-</v>
      </c>
      <c r="BQ128" s="296" t="str" cm="1">
        <f t="array" ref="BQ128">IFERROR(INDEX($CV$63:$CZ$65, $CO128, BQ$23), "-")</f>
        <v>-</v>
      </c>
      <c r="BR128" s="296" t="str" cm="1">
        <f t="array" ref="BR128">IFERROR(INDEX($CV$63:$CZ$65, $CO128, BR$23), "-")</f>
        <v>-</v>
      </c>
      <c r="BS128" s="296" t="str" cm="1">
        <f t="array" ref="BS128">IFERROR(INDEX($CV$63:$CZ$65, $CO128, BS$23), "-")</f>
        <v>-</v>
      </c>
      <c r="BT128" s="297" cm="1">
        <f t="array" ref="BT128">IF($CO128=3,
IFERROR(INDEX($CV$68:$CZ$79, $CE128, BT$23), "-"),
IF($CO128=2,
IF(BT$23=5, $AC128, IF(BT$23=4, $AD128, 0)), IF(BT$23=5, $AC128, 0)
))</f>
        <v>0</v>
      </c>
      <c r="BU128" s="297" cm="1">
        <f t="array" ref="BU128">IF($CO128=3,
IFERROR(INDEX($CV$68:$CZ$79, $CE128, BU$23), "-"),
IF($CO128=2,
IF(BU$23=5, $AC128, IF(BU$23=4, $AD128, 0)), IF(BU$23=5, $AC128, 0)
))</f>
        <v>0</v>
      </c>
      <c r="BV128" s="297" cm="1">
        <f t="array" ref="BV128">IF($CO128=3,
IFERROR(INDEX($CV$68:$CZ$79, $CE128, BV$23), "-"),
IF($CO128=2,
IF(BV$23=5, $AC128, IF(BV$23=4, $AD128, 0)), IF(BV$23=5, $AC128, 0)
))</f>
        <v>0</v>
      </c>
      <c r="BW128" s="297" cm="1">
        <f t="array" ref="BW128">IF($CO128=3,
IFERROR(INDEX($CV$68:$CZ$79, $CE128, BW$23), "-"),
IF($CO128=2,
IF(BW$23=5, $AC128, IF(BW$23=4, $AD128, 0)), IF(BW$23=5, $AC128, 0)
))</f>
        <v>0</v>
      </c>
      <c r="BX128" s="297" cm="1">
        <f t="array" ref="BX128">IF($CO128=3,
IFERROR(INDEX($CV$68:$CZ$79, $CE128, BX$23), "-"),
IF($CO128=2,
IF(BX$23=5, $AC128, IF(BX$23=4, $AD128, 0)), IF(BX$23=5, $AC128, 0)
))</f>
        <v>0</v>
      </c>
      <c r="BY128" s="293" t="str">
        <f t="shared" si="63"/>
        <v>-</v>
      </c>
      <c r="BZ128" s="299">
        <f t="shared" si="22"/>
        <v>0</v>
      </c>
      <c r="CA128" s="294" t="str">
        <f t="shared" si="64"/>
        <v>-</v>
      </c>
      <c r="CB128" s="295" t="str">
        <f t="shared" si="23"/>
        <v>-</v>
      </c>
      <c r="CC128" s="295" t="str">
        <f t="shared" si="65"/>
        <v>-</v>
      </c>
      <c r="CD128" s="299">
        <f t="shared" si="24"/>
        <v>0</v>
      </c>
      <c r="CE128" s="300" t="str">
        <f t="shared" si="43"/>
        <v>-</v>
      </c>
      <c r="CF128" s="300" t="str">
        <f t="shared" si="44"/>
        <v>-</v>
      </c>
      <c r="CG128" s="300">
        <v>0</v>
      </c>
      <c r="CH128" s="300">
        <f t="shared" si="45"/>
        <v>0</v>
      </c>
      <c r="CI128" s="301">
        <f t="shared" si="46"/>
        <v>0</v>
      </c>
      <c r="CJ128" s="301">
        <f t="shared" si="25"/>
        <v>0</v>
      </c>
      <c r="CK128" s="302" t="str" cm="1">
        <f t="array" ref="CK128">IF($CJ128&gt;0, INDEX($CS$28:$DH$35, $CJ128, $CI128+CK$23), "-")</f>
        <v>-</v>
      </c>
      <c r="CL128" s="302" t="str" cm="1">
        <f t="array" ref="CL128">IF($CJ128&gt;0, INDEX($CS$28:$DH$35, $CJ128, $CI128+CL$23), "-")</f>
        <v>-</v>
      </c>
      <c r="CM128" s="302" t="str" cm="1">
        <f t="array" ref="CM128">IF($CJ128&gt;0, INDEX($CS$28:$DH$35, $CJ128, $CI128+CM$23), "-")</f>
        <v>-</v>
      </c>
      <c r="CN128" s="302" t="str" cm="1">
        <f t="array" ref="CN128">IF($CJ128&gt;0, INDEX($CS$28:$DH$35, $CJ128, $CI128+CN$23), "-")</f>
        <v>-</v>
      </c>
      <c r="CO128" s="300" t="str">
        <f t="shared" si="47"/>
        <v>-</v>
      </c>
      <c r="CP128" s="271"/>
      <c r="CQ128" s="272"/>
      <c r="CR128" s="273"/>
      <c r="CS128" s="273"/>
      <c r="CT128" s="273"/>
      <c r="CU128" s="273"/>
      <c r="CV128" s="273"/>
      <c r="CW128" s="273"/>
      <c r="CX128" s="273"/>
      <c r="CY128" s="273"/>
      <c r="CZ128" s="273"/>
      <c r="DA128" s="273"/>
      <c r="DB128" s="273"/>
      <c r="DC128" s="273"/>
      <c r="DD128" s="273"/>
      <c r="DE128" s="273"/>
      <c r="DF128" s="273"/>
      <c r="DG128" s="273"/>
      <c r="DH128" s="273"/>
      <c r="DI128" s="273"/>
      <c r="DJ128" s="271"/>
      <c r="DK128" s="271"/>
    </row>
    <row r="129" spans="1:115" s="45" customFormat="1" ht="12.75" customHeight="1" x14ac:dyDescent="0.25">
      <c r="A129" s="13" cm="1">
        <f t="array" ref="A129">IFERROR(INDEX(Operation, IFERROR(MATCH($N129,#REF!, 0), IFERROR(MATCH($N129,#REF!, 0), MATCH($N129,#REF!, 0))), 4), 0)</f>
        <v>0</v>
      </c>
      <c r="B129" s="10">
        <v>106</v>
      </c>
      <c r="C129" s="238"/>
      <c r="D129" s="238"/>
      <c r="E129" s="79"/>
      <c r="F129" s="80" t="str">
        <f>IF(ISBLANK(E129), "", VLOOKUP(E129, Z!$A$2:$C$4127, 3, FALSE))</f>
        <v/>
      </c>
      <c r="G129" s="238"/>
      <c r="H129" s="81"/>
      <c r="I129" s="255" t="b">
        <v>0</v>
      </c>
      <c r="J129" s="256"/>
      <c r="K129" s="82"/>
      <c r="L129" s="82"/>
      <c r="M129" s="83"/>
      <c r="N129" s="79"/>
      <c r="O129" s="84"/>
      <c r="P129" s="84"/>
      <c r="Q129" s="257"/>
      <c r="R129" s="257"/>
      <c r="S129" s="257"/>
      <c r="T129" s="85">
        <f t="shared" si="48"/>
        <v>0</v>
      </c>
      <c r="U129" s="238"/>
      <c r="V129" s="238"/>
      <c r="W129" s="238"/>
      <c r="X129" s="257"/>
      <c r="Y129" s="258"/>
      <c r="Z129" s="79"/>
      <c r="AA129" s="257"/>
      <c r="AB129" s="257"/>
      <c r="AC129" s="257"/>
      <c r="AD129" s="257"/>
      <c r="AE129" s="257"/>
      <c r="AF129" s="85">
        <f t="shared" si="49"/>
        <v>0</v>
      </c>
      <c r="AG129" s="259"/>
      <c r="AH129" s="238"/>
      <c r="AI129" s="79"/>
      <c r="AJ129" s="80" t="str">
        <f>IF(ISBLANK(AI129), "", VLOOKUP(AI129, Z!$A$2:$C$4127, 3, FALSE))</f>
        <v/>
      </c>
      <c r="AK129" s="260"/>
      <c r="AL129" s="127">
        <f t="shared" si="50"/>
        <v>0</v>
      </c>
      <c r="AM129" s="271"/>
      <c r="AN129" s="292">
        <f t="shared" si="52"/>
        <v>0</v>
      </c>
      <c r="AO129" s="279">
        <f t="shared" si="51"/>
        <v>1</v>
      </c>
      <c r="AP129" s="279">
        <v>0.75</v>
      </c>
      <c r="AQ129" s="293" t="str">
        <f t="shared" si="53"/>
        <v>-</v>
      </c>
      <c r="AR129" s="293" t="str">
        <f t="shared" si="54"/>
        <v>-</v>
      </c>
      <c r="AS129" s="293" t="str" cm="1">
        <f t="array" ref="AS129">IFERROR(IFERROR((AT129*AU129)/(3600*1000)/AZ129, BY129) * SUMPRODUCT($BA129:$BE129^2.5, $BF129:$BJ129) / 1000, "-")</f>
        <v>-</v>
      </c>
      <c r="AT129" s="279" t="str">
        <f t="shared" si="55"/>
        <v>-</v>
      </c>
      <c r="AU129" s="279" t="str">
        <f t="shared" si="56"/>
        <v>-</v>
      </c>
      <c r="AV129" s="294" t="str">
        <f t="shared" si="16"/>
        <v>-</v>
      </c>
      <c r="AW129" s="294" t="str" cm="1">
        <f t="array" ref="AW129">IF(CH129&gt;0, INDEX($CV$58:$CV$60, CH129), "-")</f>
        <v>-</v>
      </c>
      <c r="AX129" s="294" t="str">
        <f t="shared" si="57"/>
        <v>-</v>
      </c>
      <c r="AY129" s="295" t="str">
        <f t="shared" si="58"/>
        <v>-</v>
      </c>
      <c r="AZ129" s="294">
        <f t="shared" si="59"/>
        <v>0</v>
      </c>
      <c r="BA129" s="296" t="str" cm="1">
        <f t="array" ref="BA129">IFERROR(INDEX($CV$63:$CZ$65, $CF129, BA$23), "-")</f>
        <v>-</v>
      </c>
      <c r="BB129" s="296" t="str" cm="1">
        <f t="array" ref="BB129">IFERROR(INDEX($CV$63:$CZ$65, $CF129, BB$23), "-")</f>
        <v>-</v>
      </c>
      <c r="BC129" s="296" t="str" cm="1">
        <f t="array" ref="BC129">IFERROR(INDEX($CV$63:$CZ$65, $CF129, BC$23), "-")</f>
        <v>-</v>
      </c>
      <c r="BD129" s="296" t="str" cm="1">
        <f t="array" ref="BD129">IFERROR(INDEX($CV$63:$CZ$65, $CF129, BD$23), "-")</f>
        <v>-</v>
      </c>
      <c r="BE129" s="296" t="str" cm="1">
        <f t="array" ref="BE129">IFERROR(INDEX($CV$63:$CZ$65, $CF129, BE$23), "-")</f>
        <v>-</v>
      </c>
      <c r="BF129" s="297" cm="1">
        <f t="array" ref="BF129">IF($CF129=3,
IFERROR(INDEX($CV$68:$CZ$79, $CE129, BF$23), "-"),
IF($CF129=2,
IF(BF$23=5, $Q129, IF(BF$23=4, $R129, 0)), IF(BF$23=5, $Q129, 0)
))</f>
        <v>0</v>
      </c>
      <c r="BG129" s="297" cm="1">
        <f t="array" ref="BG129">IF($CF129=3,
IFERROR(INDEX($CV$68:$CZ$79, $CE129, BG$23), "-"),
IF($CF129=2,
IF(BG$23=5, $Q129, IF(BG$23=4, $R129, 0)), IF(BG$23=5, $Q129, 0)
))</f>
        <v>0</v>
      </c>
      <c r="BH129" s="297" cm="1">
        <f t="array" ref="BH129">IF($CF129=3,
IFERROR(INDEX($CV$68:$CZ$79, $CE129, BH$23), "-"),
IF($CF129=2,
IF(BH$23=5, $Q129, IF(BH$23=4, $R129, 0)), IF(BH$23=5, $Q129, 0)
))</f>
        <v>0</v>
      </c>
      <c r="BI129" s="297" cm="1">
        <f t="array" ref="BI129">IF($CF129=3,
IFERROR(INDEX($CV$68:$CZ$79, $CE129, BI$23), "-"),
IF($CF129=2,
IF(BI$23=5, $Q129, IF(BI$23=4, $R129, 0)), IF(BI$23=5, $Q129, 0)
))</f>
        <v>0</v>
      </c>
      <c r="BJ129" s="297" cm="1">
        <f t="array" ref="BJ129">IF($CF129=3,
IFERROR(INDEX($CV$68:$CZ$79, $CE129, BJ$23), "-"),
IF($CF129=2,
IF(BJ$23=5, $Q129, IF(BJ$23=4, $R129, 0)), IF(BJ$23=5, $Q129, 0)
))</f>
        <v>0</v>
      </c>
      <c r="BK129" s="293" t="str" cm="1">
        <f t="array" ref="BK129">IFERROR(IF(OR($AN$20="EZ", ISNUMBER((BL129*BM129)/(3600*1000)/BN129)), (BL129*BM129)/(3600*1000)/BN129, BY129) * SUMPRODUCT($BO129:$BS129^2.5, $BT129:$BX129) / 1000, "-")</f>
        <v>-</v>
      </c>
      <c r="BL129" s="279" t="str">
        <f t="shared" si="60"/>
        <v>-</v>
      </c>
      <c r="BM129" s="279" t="str">
        <f t="shared" si="61"/>
        <v>-</v>
      </c>
      <c r="BN129" s="298">
        <f t="shared" si="62"/>
        <v>0</v>
      </c>
      <c r="BO129" s="296" t="str" cm="1">
        <f t="array" ref="BO129">IFERROR(INDEX($CV$63:$CZ$65, $CO129, BO$23), "-")</f>
        <v>-</v>
      </c>
      <c r="BP129" s="296" t="str" cm="1">
        <f t="array" ref="BP129">IFERROR(INDEX($CV$63:$CZ$65, $CO129, BP$23), "-")</f>
        <v>-</v>
      </c>
      <c r="BQ129" s="296" t="str" cm="1">
        <f t="array" ref="BQ129">IFERROR(INDEX($CV$63:$CZ$65, $CO129, BQ$23), "-")</f>
        <v>-</v>
      </c>
      <c r="BR129" s="296" t="str" cm="1">
        <f t="array" ref="BR129">IFERROR(INDEX($CV$63:$CZ$65, $CO129, BR$23), "-")</f>
        <v>-</v>
      </c>
      <c r="BS129" s="296" t="str" cm="1">
        <f t="array" ref="BS129">IFERROR(INDEX($CV$63:$CZ$65, $CO129, BS$23), "-")</f>
        <v>-</v>
      </c>
      <c r="BT129" s="297" cm="1">
        <f t="array" ref="BT129">IF($CO129=3,
IFERROR(INDEX($CV$68:$CZ$79, $CE129, BT$23), "-"),
IF($CO129=2,
IF(BT$23=5, $AC129, IF(BT$23=4, $AD129, 0)), IF(BT$23=5, $AC129, 0)
))</f>
        <v>0</v>
      </c>
      <c r="BU129" s="297" cm="1">
        <f t="array" ref="BU129">IF($CO129=3,
IFERROR(INDEX($CV$68:$CZ$79, $CE129, BU$23), "-"),
IF($CO129=2,
IF(BU$23=5, $AC129, IF(BU$23=4, $AD129, 0)), IF(BU$23=5, $AC129, 0)
))</f>
        <v>0</v>
      </c>
      <c r="BV129" s="297" cm="1">
        <f t="array" ref="BV129">IF($CO129=3,
IFERROR(INDEX($CV$68:$CZ$79, $CE129, BV$23), "-"),
IF($CO129=2,
IF(BV$23=5, $AC129, IF(BV$23=4, $AD129, 0)), IF(BV$23=5, $AC129, 0)
))</f>
        <v>0</v>
      </c>
      <c r="BW129" s="297" cm="1">
        <f t="array" ref="BW129">IF($CO129=3,
IFERROR(INDEX($CV$68:$CZ$79, $CE129, BW$23), "-"),
IF($CO129=2,
IF(BW$23=5, $AC129, IF(BW$23=4, $AD129, 0)), IF(BW$23=5, $AC129, 0)
))</f>
        <v>0</v>
      </c>
      <c r="BX129" s="297" cm="1">
        <f t="array" ref="BX129">IF($CO129=3,
IFERROR(INDEX($CV$68:$CZ$79, $CE129, BX$23), "-"),
IF($CO129=2,
IF(BX$23=5, $AC129, IF(BX$23=4, $AD129, 0)), IF(BX$23=5, $AC129, 0)
))</f>
        <v>0</v>
      </c>
      <c r="BY129" s="293" t="str">
        <f t="shared" si="63"/>
        <v>-</v>
      </c>
      <c r="BZ129" s="299">
        <f t="shared" si="22"/>
        <v>0</v>
      </c>
      <c r="CA129" s="294" t="str">
        <f t="shared" si="64"/>
        <v>-</v>
      </c>
      <c r="CB129" s="295" t="str">
        <f t="shared" si="23"/>
        <v>-</v>
      </c>
      <c r="CC129" s="295" t="str">
        <f t="shared" si="65"/>
        <v>-</v>
      </c>
      <c r="CD129" s="299">
        <f t="shared" si="24"/>
        <v>0</v>
      </c>
      <c r="CE129" s="300" t="str">
        <f t="shared" si="43"/>
        <v>-</v>
      </c>
      <c r="CF129" s="300" t="str">
        <f t="shared" si="44"/>
        <v>-</v>
      </c>
      <c r="CG129" s="300">
        <v>0</v>
      </c>
      <c r="CH129" s="300">
        <f t="shared" si="45"/>
        <v>0</v>
      </c>
      <c r="CI129" s="301">
        <f t="shared" si="46"/>
        <v>0</v>
      </c>
      <c r="CJ129" s="301">
        <f t="shared" si="25"/>
        <v>0</v>
      </c>
      <c r="CK129" s="302" t="str" cm="1">
        <f t="array" ref="CK129">IF($CJ129&gt;0, INDEX($CS$28:$DH$35, $CJ129, $CI129+CK$23), "-")</f>
        <v>-</v>
      </c>
      <c r="CL129" s="302" t="str" cm="1">
        <f t="array" ref="CL129">IF($CJ129&gt;0, INDEX($CS$28:$DH$35, $CJ129, $CI129+CL$23), "-")</f>
        <v>-</v>
      </c>
      <c r="CM129" s="302" t="str" cm="1">
        <f t="array" ref="CM129">IF($CJ129&gt;0, INDEX($CS$28:$DH$35, $CJ129, $CI129+CM$23), "-")</f>
        <v>-</v>
      </c>
      <c r="CN129" s="302" t="str" cm="1">
        <f t="array" ref="CN129">IF($CJ129&gt;0, INDEX($CS$28:$DH$35, $CJ129, $CI129+CN$23), "-")</f>
        <v>-</v>
      </c>
      <c r="CO129" s="300" t="str">
        <f t="shared" si="47"/>
        <v>-</v>
      </c>
      <c r="CP129" s="271"/>
      <c r="CQ129" s="272"/>
      <c r="CR129" s="273"/>
      <c r="CS129" s="273"/>
      <c r="CT129" s="273"/>
      <c r="CU129" s="273"/>
      <c r="CV129" s="273"/>
      <c r="CW129" s="273"/>
      <c r="CX129" s="273"/>
      <c r="CY129" s="273"/>
      <c r="CZ129" s="273"/>
      <c r="DA129" s="273"/>
      <c r="DB129" s="273"/>
      <c r="DC129" s="273"/>
      <c r="DD129" s="273"/>
      <c r="DE129" s="273"/>
      <c r="DF129" s="273"/>
      <c r="DG129" s="273"/>
      <c r="DH129" s="273"/>
      <c r="DI129" s="273"/>
      <c r="DJ129" s="271"/>
      <c r="DK129" s="271"/>
    </row>
    <row r="130" spans="1:115" s="45" customFormat="1" ht="12.75" customHeight="1" x14ac:dyDescent="0.25">
      <c r="A130" s="13" cm="1">
        <f t="array" ref="A130">IFERROR(INDEX(Operation, IFERROR(MATCH($N130,#REF!, 0), IFERROR(MATCH($N130,#REF!, 0), MATCH($N130,#REF!, 0))), 4), 0)</f>
        <v>0</v>
      </c>
      <c r="B130" s="10">
        <v>107</v>
      </c>
      <c r="C130" s="238"/>
      <c r="D130" s="238"/>
      <c r="E130" s="79"/>
      <c r="F130" s="80" t="str">
        <f>IF(ISBLANK(E130), "", VLOOKUP(E130, Z!$A$2:$C$4127, 3, FALSE))</f>
        <v/>
      </c>
      <c r="G130" s="238"/>
      <c r="H130" s="81"/>
      <c r="I130" s="255" t="b">
        <v>0</v>
      </c>
      <c r="J130" s="256"/>
      <c r="K130" s="82"/>
      <c r="L130" s="82"/>
      <c r="M130" s="83"/>
      <c r="N130" s="79"/>
      <c r="O130" s="84"/>
      <c r="P130" s="84"/>
      <c r="Q130" s="257"/>
      <c r="R130" s="257"/>
      <c r="S130" s="257"/>
      <c r="T130" s="85">
        <f t="shared" si="48"/>
        <v>0</v>
      </c>
      <c r="U130" s="238"/>
      <c r="V130" s="238"/>
      <c r="W130" s="238"/>
      <c r="X130" s="257"/>
      <c r="Y130" s="258"/>
      <c r="Z130" s="79"/>
      <c r="AA130" s="257"/>
      <c r="AB130" s="257"/>
      <c r="AC130" s="257"/>
      <c r="AD130" s="257"/>
      <c r="AE130" s="257"/>
      <c r="AF130" s="85">
        <f t="shared" si="49"/>
        <v>0</v>
      </c>
      <c r="AG130" s="259"/>
      <c r="AH130" s="238"/>
      <c r="AI130" s="79"/>
      <c r="AJ130" s="80" t="str">
        <f>IF(ISBLANK(AI130), "", VLOOKUP(AI130, Z!$A$2:$C$4127, 3, FALSE))</f>
        <v/>
      </c>
      <c r="AK130" s="260"/>
      <c r="AL130" s="127">
        <f t="shared" si="50"/>
        <v>0</v>
      </c>
      <c r="AM130" s="271"/>
      <c r="AN130" s="292">
        <f t="shared" si="52"/>
        <v>0</v>
      </c>
      <c r="AO130" s="279">
        <f t="shared" si="51"/>
        <v>1</v>
      </c>
      <c r="AP130" s="279">
        <v>0.75</v>
      </c>
      <c r="AQ130" s="293" t="str">
        <f t="shared" si="53"/>
        <v>-</v>
      </c>
      <c r="AR130" s="293" t="str">
        <f t="shared" si="54"/>
        <v>-</v>
      </c>
      <c r="AS130" s="293" t="str" cm="1">
        <f t="array" ref="AS130">IFERROR(IFERROR((AT130*AU130)/(3600*1000)/AZ130, BY130) * SUMPRODUCT($BA130:$BE130^2.5, $BF130:$BJ130) / 1000, "-")</f>
        <v>-</v>
      </c>
      <c r="AT130" s="279" t="str">
        <f t="shared" si="55"/>
        <v>-</v>
      </c>
      <c r="AU130" s="279" t="str">
        <f t="shared" si="56"/>
        <v>-</v>
      </c>
      <c r="AV130" s="294" t="str">
        <f t="shared" si="16"/>
        <v>-</v>
      </c>
      <c r="AW130" s="294" t="str" cm="1">
        <f t="array" ref="AW130">IF(CH130&gt;0, INDEX($CV$58:$CV$60, CH130), "-")</f>
        <v>-</v>
      </c>
      <c r="AX130" s="294" t="str">
        <f t="shared" si="57"/>
        <v>-</v>
      </c>
      <c r="AY130" s="295" t="str">
        <f t="shared" si="58"/>
        <v>-</v>
      </c>
      <c r="AZ130" s="294">
        <f t="shared" si="59"/>
        <v>0</v>
      </c>
      <c r="BA130" s="296" t="str" cm="1">
        <f t="array" ref="BA130">IFERROR(INDEX($CV$63:$CZ$65, $CF130, BA$23), "-")</f>
        <v>-</v>
      </c>
      <c r="BB130" s="296" t="str" cm="1">
        <f t="array" ref="BB130">IFERROR(INDEX($CV$63:$CZ$65, $CF130, BB$23), "-")</f>
        <v>-</v>
      </c>
      <c r="BC130" s="296" t="str" cm="1">
        <f t="array" ref="BC130">IFERROR(INDEX($CV$63:$CZ$65, $CF130, BC$23), "-")</f>
        <v>-</v>
      </c>
      <c r="BD130" s="296" t="str" cm="1">
        <f t="array" ref="BD130">IFERROR(INDEX($CV$63:$CZ$65, $CF130, BD$23), "-")</f>
        <v>-</v>
      </c>
      <c r="BE130" s="296" t="str" cm="1">
        <f t="array" ref="BE130">IFERROR(INDEX($CV$63:$CZ$65, $CF130, BE$23), "-")</f>
        <v>-</v>
      </c>
      <c r="BF130" s="297" cm="1">
        <f t="array" ref="BF130">IF($CF130=3,
IFERROR(INDEX($CV$68:$CZ$79, $CE130, BF$23), "-"),
IF($CF130=2,
IF(BF$23=5, $Q130, IF(BF$23=4, $R130, 0)), IF(BF$23=5, $Q130, 0)
))</f>
        <v>0</v>
      </c>
      <c r="BG130" s="297" cm="1">
        <f t="array" ref="BG130">IF($CF130=3,
IFERROR(INDEX($CV$68:$CZ$79, $CE130, BG$23), "-"),
IF($CF130=2,
IF(BG$23=5, $Q130, IF(BG$23=4, $R130, 0)), IF(BG$23=5, $Q130, 0)
))</f>
        <v>0</v>
      </c>
      <c r="BH130" s="297" cm="1">
        <f t="array" ref="BH130">IF($CF130=3,
IFERROR(INDEX($CV$68:$CZ$79, $CE130, BH$23), "-"),
IF($CF130=2,
IF(BH$23=5, $Q130, IF(BH$23=4, $R130, 0)), IF(BH$23=5, $Q130, 0)
))</f>
        <v>0</v>
      </c>
      <c r="BI130" s="297" cm="1">
        <f t="array" ref="BI130">IF($CF130=3,
IFERROR(INDEX($CV$68:$CZ$79, $CE130, BI$23), "-"),
IF($CF130=2,
IF(BI$23=5, $Q130, IF(BI$23=4, $R130, 0)), IF(BI$23=5, $Q130, 0)
))</f>
        <v>0</v>
      </c>
      <c r="BJ130" s="297" cm="1">
        <f t="array" ref="BJ130">IF($CF130=3,
IFERROR(INDEX($CV$68:$CZ$79, $CE130, BJ$23), "-"),
IF($CF130=2,
IF(BJ$23=5, $Q130, IF(BJ$23=4, $R130, 0)), IF(BJ$23=5, $Q130, 0)
))</f>
        <v>0</v>
      </c>
      <c r="BK130" s="293" t="str" cm="1">
        <f t="array" ref="BK130">IFERROR(IF(OR($AN$20="EZ", ISNUMBER((BL130*BM130)/(3600*1000)/BN130)), (BL130*BM130)/(3600*1000)/BN130, BY130) * SUMPRODUCT($BO130:$BS130^2.5, $BT130:$BX130) / 1000, "-")</f>
        <v>-</v>
      </c>
      <c r="BL130" s="279" t="str">
        <f t="shared" si="60"/>
        <v>-</v>
      </c>
      <c r="BM130" s="279" t="str">
        <f t="shared" si="61"/>
        <v>-</v>
      </c>
      <c r="BN130" s="298">
        <f t="shared" si="62"/>
        <v>0</v>
      </c>
      <c r="BO130" s="296" t="str" cm="1">
        <f t="array" ref="BO130">IFERROR(INDEX($CV$63:$CZ$65, $CO130, BO$23), "-")</f>
        <v>-</v>
      </c>
      <c r="BP130" s="296" t="str" cm="1">
        <f t="array" ref="BP130">IFERROR(INDEX($CV$63:$CZ$65, $CO130, BP$23), "-")</f>
        <v>-</v>
      </c>
      <c r="BQ130" s="296" t="str" cm="1">
        <f t="array" ref="BQ130">IFERROR(INDEX($CV$63:$CZ$65, $CO130, BQ$23), "-")</f>
        <v>-</v>
      </c>
      <c r="BR130" s="296" t="str" cm="1">
        <f t="array" ref="BR130">IFERROR(INDEX($CV$63:$CZ$65, $CO130, BR$23), "-")</f>
        <v>-</v>
      </c>
      <c r="BS130" s="296" t="str" cm="1">
        <f t="array" ref="BS130">IFERROR(INDEX($CV$63:$CZ$65, $CO130, BS$23), "-")</f>
        <v>-</v>
      </c>
      <c r="BT130" s="297" cm="1">
        <f t="array" ref="BT130">IF($CO130=3,
IFERROR(INDEX($CV$68:$CZ$79, $CE130, BT$23), "-"),
IF($CO130=2,
IF(BT$23=5, $AC130, IF(BT$23=4, $AD130, 0)), IF(BT$23=5, $AC130, 0)
))</f>
        <v>0</v>
      </c>
      <c r="BU130" s="297" cm="1">
        <f t="array" ref="BU130">IF($CO130=3,
IFERROR(INDEX($CV$68:$CZ$79, $CE130, BU$23), "-"),
IF($CO130=2,
IF(BU$23=5, $AC130, IF(BU$23=4, $AD130, 0)), IF(BU$23=5, $AC130, 0)
))</f>
        <v>0</v>
      </c>
      <c r="BV130" s="297" cm="1">
        <f t="array" ref="BV130">IF($CO130=3,
IFERROR(INDEX($CV$68:$CZ$79, $CE130, BV$23), "-"),
IF($CO130=2,
IF(BV$23=5, $AC130, IF(BV$23=4, $AD130, 0)), IF(BV$23=5, $AC130, 0)
))</f>
        <v>0</v>
      </c>
      <c r="BW130" s="297" cm="1">
        <f t="array" ref="BW130">IF($CO130=3,
IFERROR(INDEX($CV$68:$CZ$79, $CE130, BW$23), "-"),
IF($CO130=2,
IF(BW$23=5, $AC130, IF(BW$23=4, $AD130, 0)), IF(BW$23=5, $AC130, 0)
))</f>
        <v>0</v>
      </c>
      <c r="BX130" s="297" cm="1">
        <f t="array" ref="BX130">IF($CO130=3,
IFERROR(INDEX($CV$68:$CZ$79, $CE130, BX$23), "-"),
IF($CO130=2,
IF(BX$23=5, $AC130, IF(BX$23=4, $AD130, 0)), IF(BX$23=5, $AC130, 0)
))</f>
        <v>0</v>
      </c>
      <c r="BY130" s="293" t="str">
        <f t="shared" si="63"/>
        <v>-</v>
      </c>
      <c r="BZ130" s="299">
        <f t="shared" si="22"/>
        <v>0</v>
      </c>
      <c r="CA130" s="294" t="str">
        <f t="shared" si="64"/>
        <v>-</v>
      </c>
      <c r="CB130" s="295" t="str">
        <f t="shared" si="23"/>
        <v>-</v>
      </c>
      <c r="CC130" s="295" t="str">
        <f t="shared" si="65"/>
        <v>-</v>
      </c>
      <c r="CD130" s="299">
        <f t="shared" si="24"/>
        <v>0</v>
      </c>
      <c r="CE130" s="300" t="str">
        <f t="shared" si="43"/>
        <v>-</v>
      </c>
      <c r="CF130" s="300" t="str">
        <f t="shared" si="44"/>
        <v>-</v>
      </c>
      <c r="CG130" s="300">
        <v>0</v>
      </c>
      <c r="CH130" s="300">
        <f t="shared" si="45"/>
        <v>0</v>
      </c>
      <c r="CI130" s="301">
        <f t="shared" si="46"/>
        <v>0</v>
      </c>
      <c r="CJ130" s="301">
        <f t="shared" si="25"/>
        <v>0</v>
      </c>
      <c r="CK130" s="302" t="str" cm="1">
        <f t="array" ref="CK130">IF($CJ130&gt;0, INDEX($CS$28:$DH$35, $CJ130, $CI130+CK$23), "-")</f>
        <v>-</v>
      </c>
      <c r="CL130" s="302" t="str" cm="1">
        <f t="array" ref="CL130">IF($CJ130&gt;0, INDEX($CS$28:$DH$35, $CJ130, $CI130+CL$23), "-")</f>
        <v>-</v>
      </c>
      <c r="CM130" s="302" t="str" cm="1">
        <f t="array" ref="CM130">IF($CJ130&gt;0, INDEX($CS$28:$DH$35, $CJ130, $CI130+CM$23), "-")</f>
        <v>-</v>
      </c>
      <c r="CN130" s="302" t="str" cm="1">
        <f t="array" ref="CN130">IF($CJ130&gt;0, INDEX($CS$28:$DH$35, $CJ130, $CI130+CN$23), "-")</f>
        <v>-</v>
      </c>
      <c r="CO130" s="300" t="str">
        <f t="shared" si="47"/>
        <v>-</v>
      </c>
      <c r="CP130" s="271"/>
      <c r="CQ130" s="272"/>
      <c r="CR130" s="273"/>
      <c r="CS130" s="273"/>
      <c r="CT130" s="273"/>
      <c r="CU130" s="273"/>
      <c r="CV130" s="273"/>
      <c r="CW130" s="273"/>
      <c r="CX130" s="273"/>
      <c r="CY130" s="273"/>
      <c r="CZ130" s="273"/>
      <c r="DA130" s="273"/>
      <c r="DB130" s="273"/>
      <c r="DC130" s="273"/>
      <c r="DD130" s="273"/>
      <c r="DE130" s="273"/>
      <c r="DF130" s="273"/>
      <c r="DG130" s="273"/>
      <c r="DH130" s="273"/>
      <c r="DI130" s="273"/>
      <c r="DJ130" s="271"/>
      <c r="DK130" s="271"/>
    </row>
    <row r="131" spans="1:115" s="45" customFormat="1" ht="12.75" customHeight="1" x14ac:dyDescent="0.25">
      <c r="A131" s="13" cm="1">
        <f t="array" ref="A131">IFERROR(INDEX(Operation, IFERROR(MATCH($N131,#REF!, 0), IFERROR(MATCH($N131,#REF!, 0), MATCH($N131,#REF!, 0))), 4), 0)</f>
        <v>0</v>
      </c>
      <c r="B131" s="10">
        <v>108</v>
      </c>
      <c r="C131" s="238"/>
      <c r="D131" s="238"/>
      <c r="E131" s="79"/>
      <c r="F131" s="80" t="str">
        <f>IF(ISBLANK(E131), "", VLOOKUP(E131, Z!$A$2:$C$4127, 3, FALSE))</f>
        <v/>
      </c>
      <c r="G131" s="238"/>
      <c r="H131" s="81"/>
      <c r="I131" s="255" t="b">
        <v>0</v>
      </c>
      <c r="J131" s="256"/>
      <c r="K131" s="82"/>
      <c r="L131" s="82"/>
      <c r="M131" s="83"/>
      <c r="N131" s="79"/>
      <c r="O131" s="84"/>
      <c r="P131" s="84"/>
      <c r="Q131" s="257"/>
      <c r="R131" s="257"/>
      <c r="S131" s="257"/>
      <c r="T131" s="85">
        <f t="shared" si="48"/>
        <v>0</v>
      </c>
      <c r="U131" s="238"/>
      <c r="V131" s="238"/>
      <c r="W131" s="238"/>
      <c r="X131" s="256"/>
      <c r="Y131" s="258"/>
      <c r="Z131" s="79"/>
      <c r="AA131" s="257"/>
      <c r="AB131" s="257"/>
      <c r="AC131" s="257"/>
      <c r="AD131" s="257"/>
      <c r="AE131" s="257"/>
      <c r="AF131" s="85">
        <f t="shared" si="49"/>
        <v>0</v>
      </c>
      <c r="AG131" s="259"/>
      <c r="AH131" s="238"/>
      <c r="AI131" s="79"/>
      <c r="AJ131" s="80" t="str">
        <f>IF(ISBLANK(AI131), "", VLOOKUP(AI131, Z!$A$2:$C$4127, 3, FALSE))</f>
        <v/>
      </c>
      <c r="AK131" s="260"/>
      <c r="AL131" s="127">
        <f t="shared" si="50"/>
        <v>0</v>
      </c>
      <c r="AM131" s="271"/>
      <c r="AN131" s="292">
        <f t="shared" si="52"/>
        <v>0</v>
      </c>
      <c r="AO131" s="279">
        <f t="shared" si="51"/>
        <v>1</v>
      </c>
      <c r="AP131" s="279">
        <v>0.75</v>
      </c>
      <c r="AQ131" s="293" t="str">
        <f t="shared" si="53"/>
        <v>-</v>
      </c>
      <c r="AR131" s="293" t="str">
        <f t="shared" si="54"/>
        <v>-</v>
      </c>
      <c r="AS131" s="293" t="str" cm="1">
        <f t="array" ref="AS131">IFERROR(IFERROR((AT131*AU131)/(3600*1000)/AZ131, BY131) * SUMPRODUCT($BA131:$BE131^2.5, $BF131:$BJ131) / 1000, "-")</f>
        <v>-</v>
      </c>
      <c r="AT131" s="279" t="str">
        <f t="shared" si="55"/>
        <v>-</v>
      </c>
      <c r="AU131" s="279" t="str">
        <f t="shared" si="56"/>
        <v>-</v>
      </c>
      <c r="AV131" s="294" t="str">
        <f t="shared" si="16"/>
        <v>-</v>
      </c>
      <c r="AW131" s="294" t="str" cm="1">
        <f t="array" ref="AW131">IF(CH131&gt;0, INDEX($CV$58:$CV$60, CH131), "-")</f>
        <v>-</v>
      </c>
      <c r="AX131" s="294" t="str">
        <f t="shared" si="57"/>
        <v>-</v>
      </c>
      <c r="AY131" s="295" t="str">
        <f t="shared" si="58"/>
        <v>-</v>
      </c>
      <c r="AZ131" s="294">
        <f t="shared" si="59"/>
        <v>0</v>
      </c>
      <c r="BA131" s="296" t="str" cm="1">
        <f t="array" ref="BA131">IFERROR(INDEX($CV$63:$CZ$65, $CF131, BA$23), "-")</f>
        <v>-</v>
      </c>
      <c r="BB131" s="296" t="str" cm="1">
        <f t="array" ref="BB131">IFERROR(INDEX($CV$63:$CZ$65, $CF131, BB$23), "-")</f>
        <v>-</v>
      </c>
      <c r="BC131" s="296" t="str" cm="1">
        <f t="array" ref="BC131">IFERROR(INDEX($CV$63:$CZ$65, $CF131, BC$23), "-")</f>
        <v>-</v>
      </c>
      <c r="BD131" s="296" t="str" cm="1">
        <f t="array" ref="BD131">IFERROR(INDEX($CV$63:$CZ$65, $CF131, BD$23), "-")</f>
        <v>-</v>
      </c>
      <c r="BE131" s="296" t="str" cm="1">
        <f t="array" ref="BE131">IFERROR(INDEX($CV$63:$CZ$65, $CF131, BE$23), "-")</f>
        <v>-</v>
      </c>
      <c r="BF131" s="297" cm="1">
        <f t="array" ref="BF131">IF($CF131=3,
IFERROR(INDEX($CV$68:$CZ$79, $CE131, BF$23), "-"),
IF($CF131=2,
IF(BF$23=5, $Q131, IF(BF$23=4, $R131, 0)), IF(BF$23=5, $Q131, 0)
))</f>
        <v>0</v>
      </c>
      <c r="BG131" s="297" cm="1">
        <f t="array" ref="BG131">IF($CF131=3,
IFERROR(INDEX($CV$68:$CZ$79, $CE131, BG$23), "-"),
IF($CF131=2,
IF(BG$23=5, $Q131, IF(BG$23=4, $R131, 0)), IF(BG$23=5, $Q131, 0)
))</f>
        <v>0</v>
      </c>
      <c r="BH131" s="297" cm="1">
        <f t="array" ref="BH131">IF($CF131=3,
IFERROR(INDEX($CV$68:$CZ$79, $CE131, BH$23), "-"),
IF($CF131=2,
IF(BH$23=5, $Q131, IF(BH$23=4, $R131, 0)), IF(BH$23=5, $Q131, 0)
))</f>
        <v>0</v>
      </c>
      <c r="BI131" s="297" cm="1">
        <f t="array" ref="BI131">IF($CF131=3,
IFERROR(INDEX($CV$68:$CZ$79, $CE131, BI$23), "-"),
IF($CF131=2,
IF(BI$23=5, $Q131, IF(BI$23=4, $R131, 0)), IF(BI$23=5, $Q131, 0)
))</f>
        <v>0</v>
      </c>
      <c r="BJ131" s="297" cm="1">
        <f t="array" ref="BJ131">IF($CF131=3,
IFERROR(INDEX($CV$68:$CZ$79, $CE131, BJ$23), "-"),
IF($CF131=2,
IF(BJ$23=5, $Q131, IF(BJ$23=4, $R131, 0)), IF(BJ$23=5, $Q131, 0)
))</f>
        <v>0</v>
      </c>
      <c r="BK131" s="293" t="str" cm="1">
        <f t="array" ref="BK131">IFERROR(IF(OR($AN$20="EZ", ISNUMBER((BL131*BM131)/(3600*1000)/BN131)), (BL131*BM131)/(3600*1000)/BN131, BY131) * SUMPRODUCT($BO131:$BS131^2.5, $BT131:$BX131) / 1000, "-")</f>
        <v>-</v>
      </c>
      <c r="BL131" s="279" t="str">
        <f t="shared" si="60"/>
        <v>-</v>
      </c>
      <c r="BM131" s="279" t="str">
        <f t="shared" si="61"/>
        <v>-</v>
      </c>
      <c r="BN131" s="298">
        <f t="shared" si="62"/>
        <v>0</v>
      </c>
      <c r="BO131" s="296" t="str" cm="1">
        <f t="array" ref="BO131">IFERROR(INDEX($CV$63:$CZ$65, $CO131, BO$23), "-")</f>
        <v>-</v>
      </c>
      <c r="BP131" s="296" t="str" cm="1">
        <f t="array" ref="BP131">IFERROR(INDEX($CV$63:$CZ$65, $CO131, BP$23), "-")</f>
        <v>-</v>
      </c>
      <c r="BQ131" s="296" t="str" cm="1">
        <f t="array" ref="BQ131">IFERROR(INDEX($CV$63:$CZ$65, $CO131, BQ$23), "-")</f>
        <v>-</v>
      </c>
      <c r="BR131" s="296" t="str" cm="1">
        <f t="array" ref="BR131">IFERROR(INDEX($CV$63:$CZ$65, $CO131, BR$23), "-")</f>
        <v>-</v>
      </c>
      <c r="BS131" s="296" t="str" cm="1">
        <f t="array" ref="BS131">IFERROR(INDEX($CV$63:$CZ$65, $CO131, BS$23), "-")</f>
        <v>-</v>
      </c>
      <c r="BT131" s="297" cm="1">
        <f t="array" ref="BT131">IF($CO131=3,
IFERROR(INDEX($CV$68:$CZ$79, $CE131, BT$23), "-"),
IF($CO131=2,
IF(BT$23=5, $AC131, IF(BT$23=4, $AD131, 0)), IF(BT$23=5, $AC131, 0)
))</f>
        <v>0</v>
      </c>
      <c r="BU131" s="297" cm="1">
        <f t="array" ref="BU131">IF($CO131=3,
IFERROR(INDEX($CV$68:$CZ$79, $CE131, BU$23), "-"),
IF($CO131=2,
IF(BU$23=5, $AC131, IF(BU$23=4, $AD131, 0)), IF(BU$23=5, $AC131, 0)
))</f>
        <v>0</v>
      </c>
      <c r="BV131" s="297" cm="1">
        <f t="array" ref="BV131">IF($CO131=3,
IFERROR(INDEX($CV$68:$CZ$79, $CE131, BV$23), "-"),
IF($CO131=2,
IF(BV$23=5, $AC131, IF(BV$23=4, $AD131, 0)), IF(BV$23=5, $AC131, 0)
))</f>
        <v>0</v>
      </c>
      <c r="BW131" s="297" cm="1">
        <f t="array" ref="BW131">IF($CO131=3,
IFERROR(INDEX($CV$68:$CZ$79, $CE131, BW$23), "-"),
IF($CO131=2,
IF(BW$23=5, $AC131, IF(BW$23=4, $AD131, 0)), IF(BW$23=5, $AC131, 0)
))</f>
        <v>0</v>
      </c>
      <c r="BX131" s="297" cm="1">
        <f t="array" ref="BX131">IF($CO131=3,
IFERROR(INDEX($CV$68:$CZ$79, $CE131, BX$23), "-"),
IF($CO131=2,
IF(BX$23=5, $AC131, IF(BX$23=4, $AD131, 0)), IF(BX$23=5, $AC131, 0)
))</f>
        <v>0</v>
      </c>
      <c r="BY131" s="293" t="str">
        <f t="shared" si="63"/>
        <v>-</v>
      </c>
      <c r="BZ131" s="299">
        <f t="shared" si="22"/>
        <v>0</v>
      </c>
      <c r="CA131" s="294" t="str">
        <f t="shared" si="64"/>
        <v>-</v>
      </c>
      <c r="CB131" s="295" t="str">
        <f t="shared" si="23"/>
        <v>-</v>
      </c>
      <c r="CC131" s="295" t="str">
        <f t="shared" si="65"/>
        <v>-</v>
      </c>
      <c r="CD131" s="299">
        <f t="shared" si="24"/>
        <v>0</v>
      </c>
      <c r="CE131" s="300" t="str">
        <f t="shared" si="43"/>
        <v>-</v>
      </c>
      <c r="CF131" s="300" t="str">
        <f t="shared" si="44"/>
        <v>-</v>
      </c>
      <c r="CG131" s="300">
        <v>0</v>
      </c>
      <c r="CH131" s="300">
        <f t="shared" si="45"/>
        <v>0</v>
      </c>
      <c r="CI131" s="301">
        <f t="shared" si="46"/>
        <v>0</v>
      </c>
      <c r="CJ131" s="301">
        <f t="shared" si="25"/>
        <v>0</v>
      </c>
      <c r="CK131" s="302" t="str" cm="1">
        <f t="array" ref="CK131">IF($CJ131&gt;0, INDEX($CS$28:$DH$35, $CJ131, $CI131+CK$23), "-")</f>
        <v>-</v>
      </c>
      <c r="CL131" s="302" t="str" cm="1">
        <f t="array" ref="CL131">IF($CJ131&gt;0, INDEX($CS$28:$DH$35, $CJ131, $CI131+CL$23), "-")</f>
        <v>-</v>
      </c>
      <c r="CM131" s="302" t="str" cm="1">
        <f t="array" ref="CM131">IF($CJ131&gt;0, INDEX($CS$28:$DH$35, $CJ131, $CI131+CM$23), "-")</f>
        <v>-</v>
      </c>
      <c r="CN131" s="302" t="str" cm="1">
        <f t="array" ref="CN131">IF($CJ131&gt;0, INDEX($CS$28:$DH$35, $CJ131, $CI131+CN$23), "-")</f>
        <v>-</v>
      </c>
      <c r="CO131" s="300" t="str">
        <f t="shared" si="47"/>
        <v>-</v>
      </c>
      <c r="CP131" s="271"/>
      <c r="CQ131" s="272"/>
      <c r="CR131" s="273"/>
      <c r="CS131" s="273"/>
      <c r="CT131" s="273"/>
      <c r="CU131" s="273"/>
      <c r="CV131" s="273"/>
      <c r="CW131" s="273"/>
      <c r="CX131" s="273"/>
      <c r="CY131" s="273"/>
      <c r="CZ131" s="273"/>
      <c r="DA131" s="273"/>
      <c r="DB131" s="273"/>
      <c r="DC131" s="273"/>
      <c r="DD131" s="273"/>
      <c r="DE131" s="273"/>
      <c r="DF131" s="273"/>
      <c r="DG131" s="273"/>
      <c r="DH131" s="273"/>
      <c r="DI131" s="273"/>
      <c r="DJ131" s="271"/>
      <c r="DK131" s="271"/>
    </row>
    <row r="132" spans="1:115" s="45" customFormat="1" ht="12.75" customHeight="1" x14ac:dyDescent="0.25">
      <c r="A132" s="13" cm="1">
        <f t="array" ref="A132">IFERROR(INDEX(Operation, IFERROR(MATCH($N132,#REF!, 0), IFERROR(MATCH($N132,#REF!, 0), MATCH($N132,#REF!, 0))), 4), 0)</f>
        <v>0</v>
      </c>
      <c r="B132" s="10">
        <v>109</v>
      </c>
      <c r="C132" s="238"/>
      <c r="D132" s="238"/>
      <c r="E132" s="79"/>
      <c r="F132" s="80" t="str">
        <f>IF(ISBLANK(E132), "", VLOOKUP(E132, Z!$A$2:$C$4127, 3, FALSE))</f>
        <v/>
      </c>
      <c r="G132" s="238"/>
      <c r="H132" s="81"/>
      <c r="I132" s="255" t="b">
        <v>0</v>
      </c>
      <c r="J132" s="256"/>
      <c r="K132" s="82"/>
      <c r="L132" s="82"/>
      <c r="M132" s="83"/>
      <c r="N132" s="79"/>
      <c r="O132" s="84"/>
      <c r="P132" s="84"/>
      <c r="Q132" s="257"/>
      <c r="R132" s="257"/>
      <c r="S132" s="257"/>
      <c r="T132" s="85">
        <f t="shared" si="48"/>
        <v>0</v>
      </c>
      <c r="U132" s="238"/>
      <c r="V132" s="238"/>
      <c r="W132" s="238"/>
      <c r="X132" s="257"/>
      <c r="Y132" s="258"/>
      <c r="Z132" s="79"/>
      <c r="AA132" s="257"/>
      <c r="AB132" s="257"/>
      <c r="AC132" s="257"/>
      <c r="AD132" s="257"/>
      <c r="AE132" s="257"/>
      <c r="AF132" s="85">
        <f t="shared" si="49"/>
        <v>0</v>
      </c>
      <c r="AG132" s="259"/>
      <c r="AH132" s="238"/>
      <c r="AI132" s="79"/>
      <c r="AJ132" s="80" t="str">
        <f>IF(ISBLANK(AI132), "", VLOOKUP(AI132, Z!$A$2:$C$4127, 3, FALSE))</f>
        <v/>
      </c>
      <c r="AK132" s="260"/>
      <c r="AL132" s="127">
        <f t="shared" si="50"/>
        <v>0</v>
      </c>
      <c r="AM132" s="271"/>
      <c r="AN132" s="292">
        <f t="shared" si="52"/>
        <v>0</v>
      </c>
      <c r="AO132" s="279">
        <f t="shared" si="51"/>
        <v>1</v>
      </c>
      <c r="AP132" s="279">
        <v>0.75</v>
      </c>
      <c r="AQ132" s="293" t="str">
        <f t="shared" si="53"/>
        <v>-</v>
      </c>
      <c r="AR132" s="293" t="str">
        <f t="shared" si="54"/>
        <v>-</v>
      </c>
      <c r="AS132" s="293" t="str" cm="1">
        <f t="array" ref="AS132">IFERROR(IFERROR((AT132*AU132)/(3600*1000)/AZ132, BY132) * SUMPRODUCT($BA132:$BE132^2.5, $BF132:$BJ132) / 1000, "-")</f>
        <v>-</v>
      </c>
      <c r="AT132" s="279" t="str">
        <f t="shared" si="55"/>
        <v>-</v>
      </c>
      <c r="AU132" s="279" t="str">
        <f t="shared" si="56"/>
        <v>-</v>
      </c>
      <c r="AV132" s="294" t="str">
        <f t="shared" si="16"/>
        <v>-</v>
      </c>
      <c r="AW132" s="294" t="str" cm="1">
        <f t="array" ref="AW132">IF(CH132&gt;0, INDEX($CV$58:$CV$60, CH132), "-")</f>
        <v>-</v>
      </c>
      <c r="AX132" s="294" t="str">
        <f t="shared" si="57"/>
        <v>-</v>
      </c>
      <c r="AY132" s="295" t="str">
        <f t="shared" si="58"/>
        <v>-</v>
      </c>
      <c r="AZ132" s="294">
        <f t="shared" si="59"/>
        <v>0</v>
      </c>
      <c r="BA132" s="296" t="str" cm="1">
        <f t="array" ref="BA132">IFERROR(INDEX($CV$63:$CZ$65, $CF132, BA$23), "-")</f>
        <v>-</v>
      </c>
      <c r="BB132" s="296" t="str" cm="1">
        <f t="array" ref="BB132">IFERROR(INDEX($CV$63:$CZ$65, $CF132, BB$23), "-")</f>
        <v>-</v>
      </c>
      <c r="BC132" s="296" t="str" cm="1">
        <f t="array" ref="BC132">IFERROR(INDEX($CV$63:$CZ$65, $CF132, BC$23), "-")</f>
        <v>-</v>
      </c>
      <c r="BD132" s="296" t="str" cm="1">
        <f t="array" ref="BD132">IFERROR(INDEX($CV$63:$CZ$65, $CF132, BD$23), "-")</f>
        <v>-</v>
      </c>
      <c r="BE132" s="296" t="str" cm="1">
        <f t="array" ref="BE132">IFERROR(INDEX($CV$63:$CZ$65, $CF132, BE$23), "-")</f>
        <v>-</v>
      </c>
      <c r="BF132" s="297" cm="1">
        <f t="array" ref="BF132">IF($CF132=3,
IFERROR(INDEX($CV$68:$CZ$79, $CE132, BF$23), "-"),
IF($CF132=2,
IF(BF$23=5, $Q132, IF(BF$23=4, $R132, 0)), IF(BF$23=5, $Q132, 0)
))</f>
        <v>0</v>
      </c>
      <c r="BG132" s="297" cm="1">
        <f t="array" ref="BG132">IF($CF132=3,
IFERROR(INDEX($CV$68:$CZ$79, $CE132, BG$23), "-"),
IF($CF132=2,
IF(BG$23=5, $Q132, IF(BG$23=4, $R132, 0)), IF(BG$23=5, $Q132, 0)
))</f>
        <v>0</v>
      </c>
      <c r="BH132" s="297" cm="1">
        <f t="array" ref="BH132">IF($CF132=3,
IFERROR(INDEX($CV$68:$CZ$79, $CE132, BH$23), "-"),
IF($CF132=2,
IF(BH$23=5, $Q132, IF(BH$23=4, $R132, 0)), IF(BH$23=5, $Q132, 0)
))</f>
        <v>0</v>
      </c>
      <c r="BI132" s="297" cm="1">
        <f t="array" ref="BI132">IF($CF132=3,
IFERROR(INDEX($CV$68:$CZ$79, $CE132, BI$23), "-"),
IF($CF132=2,
IF(BI$23=5, $Q132, IF(BI$23=4, $R132, 0)), IF(BI$23=5, $Q132, 0)
))</f>
        <v>0</v>
      </c>
      <c r="BJ132" s="297" cm="1">
        <f t="array" ref="BJ132">IF($CF132=3,
IFERROR(INDEX($CV$68:$CZ$79, $CE132, BJ$23), "-"),
IF($CF132=2,
IF(BJ$23=5, $Q132, IF(BJ$23=4, $R132, 0)), IF(BJ$23=5, $Q132, 0)
))</f>
        <v>0</v>
      </c>
      <c r="BK132" s="293" t="str" cm="1">
        <f t="array" ref="BK132">IFERROR(IF(OR($AN$20="EZ", ISNUMBER((BL132*BM132)/(3600*1000)/BN132)), (BL132*BM132)/(3600*1000)/BN132, BY132) * SUMPRODUCT($BO132:$BS132^2.5, $BT132:$BX132) / 1000, "-")</f>
        <v>-</v>
      </c>
      <c r="BL132" s="279" t="str">
        <f t="shared" si="60"/>
        <v>-</v>
      </c>
      <c r="BM132" s="279" t="str">
        <f t="shared" si="61"/>
        <v>-</v>
      </c>
      <c r="BN132" s="298">
        <f t="shared" si="62"/>
        <v>0</v>
      </c>
      <c r="BO132" s="296" t="str" cm="1">
        <f t="array" ref="BO132">IFERROR(INDEX($CV$63:$CZ$65, $CO132, BO$23), "-")</f>
        <v>-</v>
      </c>
      <c r="BP132" s="296" t="str" cm="1">
        <f t="array" ref="BP132">IFERROR(INDEX($CV$63:$CZ$65, $CO132, BP$23), "-")</f>
        <v>-</v>
      </c>
      <c r="BQ132" s="296" t="str" cm="1">
        <f t="array" ref="BQ132">IFERROR(INDEX($CV$63:$CZ$65, $CO132, BQ$23), "-")</f>
        <v>-</v>
      </c>
      <c r="BR132" s="296" t="str" cm="1">
        <f t="array" ref="BR132">IFERROR(INDEX($CV$63:$CZ$65, $CO132, BR$23), "-")</f>
        <v>-</v>
      </c>
      <c r="BS132" s="296" t="str" cm="1">
        <f t="array" ref="BS132">IFERROR(INDEX($CV$63:$CZ$65, $CO132, BS$23), "-")</f>
        <v>-</v>
      </c>
      <c r="BT132" s="297" cm="1">
        <f t="array" ref="BT132">IF($CO132=3,
IFERROR(INDEX($CV$68:$CZ$79, $CE132, BT$23), "-"),
IF($CO132=2,
IF(BT$23=5, $AC132, IF(BT$23=4, $AD132, 0)), IF(BT$23=5, $AC132, 0)
))</f>
        <v>0</v>
      </c>
      <c r="BU132" s="297" cm="1">
        <f t="array" ref="BU132">IF($CO132=3,
IFERROR(INDEX($CV$68:$CZ$79, $CE132, BU$23), "-"),
IF($CO132=2,
IF(BU$23=5, $AC132, IF(BU$23=4, $AD132, 0)), IF(BU$23=5, $AC132, 0)
))</f>
        <v>0</v>
      </c>
      <c r="BV132" s="297" cm="1">
        <f t="array" ref="BV132">IF($CO132=3,
IFERROR(INDEX($CV$68:$CZ$79, $CE132, BV$23), "-"),
IF($CO132=2,
IF(BV$23=5, $AC132, IF(BV$23=4, $AD132, 0)), IF(BV$23=5, $AC132, 0)
))</f>
        <v>0</v>
      </c>
      <c r="BW132" s="297" cm="1">
        <f t="array" ref="BW132">IF($CO132=3,
IFERROR(INDEX($CV$68:$CZ$79, $CE132, BW$23), "-"),
IF($CO132=2,
IF(BW$23=5, $AC132, IF(BW$23=4, $AD132, 0)), IF(BW$23=5, $AC132, 0)
))</f>
        <v>0</v>
      </c>
      <c r="BX132" s="297" cm="1">
        <f t="array" ref="BX132">IF($CO132=3,
IFERROR(INDEX($CV$68:$CZ$79, $CE132, BX$23), "-"),
IF($CO132=2,
IF(BX$23=5, $AC132, IF(BX$23=4, $AD132, 0)), IF(BX$23=5, $AC132, 0)
))</f>
        <v>0</v>
      </c>
      <c r="BY132" s="293" t="str">
        <f t="shared" si="63"/>
        <v>-</v>
      </c>
      <c r="BZ132" s="299">
        <f t="shared" si="22"/>
        <v>0</v>
      </c>
      <c r="CA132" s="294" t="str">
        <f t="shared" si="64"/>
        <v>-</v>
      </c>
      <c r="CB132" s="295" t="str">
        <f t="shared" si="23"/>
        <v>-</v>
      </c>
      <c r="CC132" s="295" t="str">
        <f t="shared" si="65"/>
        <v>-</v>
      </c>
      <c r="CD132" s="299">
        <f t="shared" si="24"/>
        <v>0</v>
      </c>
      <c r="CE132" s="300" t="str">
        <f t="shared" si="43"/>
        <v>-</v>
      </c>
      <c r="CF132" s="300" t="str">
        <f t="shared" si="44"/>
        <v>-</v>
      </c>
      <c r="CG132" s="300">
        <v>0</v>
      </c>
      <c r="CH132" s="300">
        <f t="shared" si="45"/>
        <v>0</v>
      </c>
      <c r="CI132" s="301">
        <f t="shared" si="46"/>
        <v>0</v>
      </c>
      <c r="CJ132" s="301">
        <f t="shared" si="25"/>
        <v>0</v>
      </c>
      <c r="CK132" s="302" t="str" cm="1">
        <f t="array" ref="CK132">IF($CJ132&gt;0, INDEX($CS$28:$DH$35, $CJ132, $CI132+CK$23), "-")</f>
        <v>-</v>
      </c>
      <c r="CL132" s="302" t="str" cm="1">
        <f t="array" ref="CL132">IF($CJ132&gt;0, INDEX($CS$28:$DH$35, $CJ132, $CI132+CL$23), "-")</f>
        <v>-</v>
      </c>
      <c r="CM132" s="302" t="str" cm="1">
        <f t="array" ref="CM132">IF($CJ132&gt;0, INDEX($CS$28:$DH$35, $CJ132, $CI132+CM$23), "-")</f>
        <v>-</v>
      </c>
      <c r="CN132" s="302" t="str" cm="1">
        <f t="array" ref="CN132">IF($CJ132&gt;0, INDEX($CS$28:$DH$35, $CJ132, $CI132+CN$23), "-")</f>
        <v>-</v>
      </c>
      <c r="CO132" s="300" t="str">
        <f t="shared" si="47"/>
        <v>-</v>
      </c>
      <c r="CP132" s="271"/>
      <c r="CQ132" s="272"/>
      <c r="CR132" s="273"/>
      <c r="CS132" s="273"/>
      <c r="CT132" s="273"/>
      <c r="CU132" s="273"/>
      <c r="CV132" s="273"/>
      <c r="CW132" s="273"/>
      <c r="CX132" s="273"/>
      <c r="CY132" s="273"/>
      <c r="CZ132" s="273"/>
      <c r="DA132" s="273"/>
      <c r="DB132" s="273"/>
      <c r="DC132" s="273"/>
      <c r="DD132" s="273"/>
      <c r="DE132" s="273"/>
      <c r="DF132" s="273"/>
      <c r="DG132" s="273"/>
      <c r="DH132" s="273"/>
      <c r="DI132" s="273"/>
      <c r="DJ132" s="271"/>
      <c r="DK132" s="271"/>
    </row>
    <row r="133" spans="1:115" s="45" customFormat="1" ht="12.75" customHeight="1" x14ac:dyDescent="0.25">
      <c r="A133" s="13" cm="1">
        <f t="array" ref="A133">IFERROR(INDEX(Operation, IFERROR(MATCH($N133,#REF!, 0), IFERROR(MATCH($N133,#REF!, 0), MATCH($N133,#REF!, 0))), 4), 0)</f>
        <v>0</v>
      </c>
      <c r="B133" s="10">
        <v>110</v>
      </c>
      <c r="C133" s="238"/>
      <c r="D133" s="238"/>
      <c r="E133" s="79"/>
      <c r="F133" s="80" t="str">
        <f>IF(ISBLANK(E133), "", VLOOKUP(E133, Z!$A$2:$C$4127, 3, FALSE))</f>
        <v/>
      </c>
      <c r="G133" s="238"/>
      <c r="H133" s="81"/>
      <c r="I133" s="255" t="b">
        <v>0</v>
      </c>
      <c r="J133" s="256"/>
      <c r="K133" s="82"/>
      <c r="L133" s="82"/>
      <c r="M133" s="83"/>
      <c r="N133" s="79"/>
      <c r="O133" s="84"/>
      <c r="P133" s="84"/>
      <c r="Q133" s="257"/>
      <c r="R133" s="257"/>
      <c r="S133" s="257"/>
      <c r="T133" s="85">
        <f t="shared" si="48"/>
        <v>0</v>
      </c>
      <c r="U133" s="238"/>
      <c r="V133" s="238"/>
      <c r="W133" s="238"/>
      <c r="X133" s="257"/>
      <c r="Y133" s="258"/>
      <c r="Z133" s="79"/>
      <c r="AA133" s="257"/>
      <c r="AB133" s="257"/>
      <c r="AC133" s="257"/>
      <c r="AD133" s="257"/>
      <c r="AE133" s="257"/>
      <c r="AF133" s="85">
        <f t="shared" si="49"/>
        <v>0</v>
      </c>
      <c r="AG133" s="259"/>
      <c r="AH133" s="238"/>
      <c r="AI133" s="79"/>
      <c r="AJ133" s="80" t="str">
        <f>IF(ISBLANK(AI133), "", VLOOKUP(AI133, Z!$A$2:$C$4127, 3, FALSE))</f>
        <v/>
      </c>
      <c r="AK133" s="260"/>
      <c r="AL133" s="127">
        <f t="shared" si="50"/>
        <v>0</v>
      </c>
      <c r="AM133" s="271"/>
      <c r="AN133" s="292">
        <f t="shared" si="52"/>
        <v>0</v>
      </c>
      <c r="AO133" s="279">
        <f t="shared" si="51"/>
        <v>1</v>
      </c>
      <c r="AP133" s="279">
        <v>0.75</v>
      </c>
      <c r="AQ133" s="293" t="str">
        <f t="shared" si="53"/>
        <v>-</v>
      </c>
      <c r="AR133" s="293" t="str">
        <f t="shared" si="54"/>
        <v>-</v>
      </c>
      <c r="AS133" s="293" t="str" cm="1">
        <f t="array" ref="AS133">IFERROR(IFERROR((AT133*AU133)/(3600*1000)/AZ133, BY133) * SUMPRODUCT($BA133:$BE133^2.5, $BF133:$BJ133) / 1000, "-")</f>
        <v>-</v>
      </c>
      <c r="AT133" s="279" t="str">
        <f t="shared" si="55"/>
        <v>-</v>
      </c>
      <c r="AU133" s="279" t="str">
        <f t="shared" si="56"/>
        <v>-</v>
      </c>
      <c r="AV133" s="294" t="str">
        <f t="shared" si="16"/>
        <v>-</v>
      </c>
      <c r="AW133" s="294" t="str" cm="1">
        <f t="array" ref="AW133">IF(CH133&gt;0, INDEX($CV$58:$CV$60, CH133), "-")</f>
        <v>-</v>
      </c>
      <c r="AX133" s="294" t="str">
        <f t="shared" si="57"/>
        <v>-</v>
      </c>
      <c r="AY133" s="295" t="str">
        <f t="shared" si="58"/>
        <v>-</v>
      </c>
      <c r="AZ133" s="294">
        <f t="shared" si="59"/>
        <v>0</v>
      </c>
      <c r="BA133" s="296" t="str" cm="1">
        <f t="array" ref="BA133">IFERROR(INDEX($CV$63:$CZ$65, $CF133, BA$23), "-")</f>
        <v>-</v>
      </c>
      <c r="BB133" s="296" t="str" cm="1">
        <f t="array" ref="BB133">IFERROR(INDEX($CV$63:$CZ$65, $CF133, BB$23), "-")</f>
        <v>-</v>
      </c>
      <c r="BC133" s="296" t="str" cm="1">
        <f t="array" ref="BC133">IFERROR(INDEX($CV$63:$CZ$65, $CF133, BC$23), "-")</f>
        <v>-</v>
      </c>
      <c r="BD133" s="296" t="str" cm="1">
        <f t="array" ref="BD133">IFERROR(INDEX($CV$63:$CZ$65, $CF133, BD$23), "-")</f>
        <v>-</v>
      </c>
      <c r="BE133" s="296" t="str" cm="1">
        <f t="array" ref="BE133">IFERROR(INDEX($CV$63:$CZ$65, $CF133, BE$23), "-")</f>
        <v>-</v>
      </c>
      <c r="BF133" s="297" cm="1">
        <f t="array" ref="BF133">IF($CF133=3,
IFERROR(INDEX($CV$68:$CZ$79, $CE133, BF$23), "-"),
IF($CF133=2,
IF(BF$23=5, $Q133, IF(BF$23=4, $R133, 0)), IF(BF$23=5, $Q133, 0)
))</f>
        <v>0</v>
      </c>
      <c r="BG133" s="297" cm="1">
        <f t="array" ref="BG133">IF($CF133=3,
IFERROR(INDEX($CV$68:$CZ$79, $CE133, BG$23), "-"),
IF($CF133=2,
IF(BG$23=5, $Q133, IF(BG$23=4, $R133, 0)), IF(BG$23=5, $Q133, 0)
))</f>
        <v>0</v>
      </c>
      <c r="BH133" s="297" cm="1">
        <f t="array" ref="BH133">IF($CF133=3,
IFERROR(INDEX($CV$68:$CZ$79, $CE133, BH$23), "-"),
IF($CF133=2,
IF(BH$23=5, $Q133, IF(BH$23=4, $R133, 0)), IF(BH$23=5, $Q133, 0)
))</f>
        <v>0</v>
      </c>
      <c r="BI133" s="297" cm="1">
        <f t="array" ref="BI133">IF($CF133=3,
IFERROR(INDEX($CV$68:$CZ$79, $CE133, BI$23), "-"),
IF($CF133=2,
IF(BI$23=5, $Q133, IF(BI$23=4, $R133, 0)), IF(BI$23=5, $Q133, 0)
))</f>
        <v>0</v>
      </c>
      <c r="BJ133" s="297" cm="1">
        <f t="array" ref="BJ133">IF($CF133=3,
IFERROR(INDEX($CV$68:$CZ$79, $CE133, BJ$23), "-"),
IF($CF133=2,
IF(BJ$23=5, $Q133, IF(BJ$23=4, $R133, 0)), IF(BJ$23=5, $Q133, 0)
))</f>
        <v>0</v>
      </c>
      <c r="BK133" s="293" t="str" cm="1">
        <f t="array" ref="BK133">IFERROR(IF(OR($AN$20="EZ", ISNUMBER((BL133*BM133)/(3600*1000)/BN133)), (BL133*BM133)/(3600*1000)/BN133, BY133) * SUMPRODUCT($BO133:$BS133^2.5, $BT133:$BX133) / 1000, "-")</f>
        <v>-</v>
      </c>
      <c r="BL133" s="279" t="str">
        <f t="shared" si="60"/>
        <v>-</v>
      </c>
      <c r="BM133" s="279" t="str">
        <f t="shared" si="61"/>
        <v>-</v>
      </c>
      <c r="BN133" s="298">
        <f t="shared" si="62"/>
        <v>0</v>
      </c>
      <c r="BO133" s="296" t="str" cm="1">
        <f t="array" ref="BO133">IFERROR(INDEX($CV$63:$CZ$65, $CO133, BO$23), "-")</f>
        <v>-</v>
      </c>
      <c r="BP133" s="296" t="str" cm="1">
        <f t="array" ref="BP133">IFERROR(INDEX($CV$63:$CZ$65, $CO133, BP$23), "-")</f>
        <v>-</v>
      </c>
      <c r="BQ133" s="296" t="str" cm="1">
        <f t="array" ref="BQ133">IFERROR(INDEX($CV$63:$CZ$65, $CO133, BQ$23), "-")</f>
        <v>-</v>
      </c>
      <c r="BR133" s="296" t="str" cm="1">
        <f t="array" ref="BR133">IFERROR(INDEX($CV$63:$CZ$65, $CO133, BR$23), "-")</f>
        <v>-</v>
      </c>
      <c r="BS133" s="296" t="str" cm="1">
        <f t="array" ref="BS133">IFERROR(INDEX($CV$63:$CZ$65, $CO133, BS$23), "-")</f>
        <v>-</v>
      </c>
      <c r="BT133" s="297" cm="1">
        <f t="array" ref="BT133">IF($CO133=3,
IFERROR(INDEX($CV$68:$CZ$79, $CE133, BT$23), "-"),
IF($CO133=2,
IF(BT$23=5, $AC133, IF(BT$23=4, $AD133, 0)), IF(BT$23=5, $AC133, 0)
))</f>
        <v>0</v>
      </c>
      <c r="BU133" s="297" cm="1">
        <f t="array" ref="BU133">IF($CO133=3,
IFERROR(INDEX($CV$68:$CZ$79, $CE133, BU$23), "-"),
IF($CO133=2,
IF(BU$23=5, $AC133, IF(BU$23=4, $AD133, 0)), IF(BU$23=5, $AC133, 0)
))</f>
        <v>0</v>
      </c>
      <c r="BV133" s="297" cm="1">
        <f t="array" ref="BV133">IF($CO133=3,
IFERROR(INDEX($CV$68:$CZ$79, $CE133, BV$23), "-"),
IF($CO133=2,
IF(BV$23=5, $AC133, IF(BV$23=4, $AD133, 0)), IF(BV$23=5, $AC133, 0)
))</f>
        <v>0</v>
      </c>
      <c r="BW133" s="297" cm="1">
        <f t="array" ref="BW133">IF($CO133=3,
IFERROR(INDEX($CV$68:$CZ$79, $CE133, BW$23), "-"),
IF($CO133=2,
IF(BW$23=5, $AC133, IF(BW$23=4, $AD133, 0)), IF(BW$23=5, $AC133, 0)
))</f>
        <v>0</v>
      </c>
      <c r="BX133" s="297" cm="1">
        <f t="array" ref="BX133">IF($CO133=3,
IFERROR(INDEX($CV$68:$CZ$79, $CE133, BX$23), "-"),
IF($CO133=2,
IF(BX$23=5, $AC133, IF(BX$23=4, $AD133, 0)), IF(BX$23=5, $AC133, 0)
))</f>
        <v>0</v>
      </c>
      <c r="BY133" s="293" t="str">
        <f t="shared" si="63"/>
        <v>-</v>
      </c>
      <c r="BZ133" s="299">
        <f t="shared" si="22"/>
        <v>0</v>
      </c>
      <c r="CA133" s="294" t="str">
        <f t="shared" si="64"/>
        <v>-</v>
      </c>
      <c r="CB133" s="295" t="str">
        <f t="shared" si="23"/>
        <v>-</v>
      </c>
      <c r="CC133" s="295" t="str">
        <f t="shared" si="65"/>
        <v>-</v>
      </c>
      <c r="CD133" s="299">
        <f t="shared" si="24"/>
        <v>0</v>
      </c>
      <c r="CE133" s="300" t="str">
        <f t="shared" si="43"/>
        <v>-</v>
      </c>
      <c r="CF133" s="300" t="str">
        <f t="shared" si="44"/>
        <v>-</v>
      </c>
      <c r="CG133" s="300">
        <v>0</v>
      </c>
      <c r="CH133" s="300">
        <f t="shared" si="45"/>
        <v>0</v>
      </c>
      <c r="CI133" s="301">
        <f t="shared" si="46"/>
        <v>0</v>
      </c>
      <c r="CJ133" s="301">
        <f t="shared" si="25"/>
        <v>0</v>
      </c>
      <c r="CK133" s="302" t="str" cm="1">
        <f t="array" ref="CK133">IF($CJ133&gt;0, INDEX($CS$28:$DH$35, $CJ133, $CI133+CK$23), "-")</f>
        <v>-</v>
      </c>
      <c r="CL133" s="302" t="str" cm="1">
        <f t="array" ref="CL133">IF($CJ133&gt;0, INDEX($CS$28:$DH$35, $CJ133, $CI133+CL$23), "-")</f>
        <v>-</v>
      </c>
      <c r="CM133" s="302" t="str" cm="1">
        <f t="array" ref="CM133">IF($CJ133&gt;0, INDEX($CS$28:$DH$35, $CJ133, $CI133+CM$23), "-")</f>
        <v>-</v>
      </c>
      <c r="CN133" s="302" t="str" cm="1">
        <f t="array" ref="CN133">IF($CJ133&gt;0, INDEX($CS$28:$DH$35, $CJ133, $CI133+CN$23), "-")</f>
        <v>-</v>
      </c>
      <c r="CO133" s="300" t="str">
        <f t="shared" si="47"/>
        <v>-</v>
      </c>
      <c r="CP133" s="271"/>
      <c r="CQ133" s="272"/>
      <c r="CR133" s="273"/>
      <c r="CS133" s="273"/>
      <c r="CT133" s="273"/>
      <c r="CU133" s="273"/>
      <c r="CV133" s="273"/>
      <c r="CW133" s="273"/>
      <c r="CX133" s="273"/>
      <c r="CY133" s="273"/>
      <c r="CZ133" s="273"/>
      <c r="DA133" s="273"/>
      <c r="DB133" s="273"/>
      <c r="DC133" s="273"/>
      <c r="DD133" s="273"/>
      <c r="DE133" s="273"/>
      <c r="DF133" s="273"/>
      <c r="DG133" s="273"/>
      <c r="DH133" s="273"/>
      <c r="DI133" s="273"/>
      <c r="DJ133" s="271"/>
      <c r="DK133" s="271"/>
    </row>
    <row r="134" spans="1:115" s="45" customFormat="1" ht="12.75" customHeight="1" x14ac:dyDescent="0.25">
      <c r="A134" s="13" cm="1">
        <f t="array" ref="A134">IFERROR(INDEX(Operation, IFERROR(MATCH($N134,#REF!, 0), IFERROR(MATCH($N134,#REF!, 0), MATCH($N134,#REF!, 0))), 4), 0)</f>
        <v>0</v>
      </c>
      <c r="B134" s="10">
        <v>111</v>
      </c>
      <c r="C134" s="238"/>
      <c r="D134" s="238"/>
      <c r="E134" s="79"/>
      <c r="F134" s="80" t="str">
        <f>IF(ISBLANK(E134), "", VLOOKUP(E134, Z!$A$2:$C$4127, 3, FALSE))</f>
        <v/>
      </c>
      <c r="G134" s="238"/>
      <c r="H134" s="81"/>
      <c r="I134" s="255" t="b">
        <v>0</v>
      </c>
      <c r="J134" s="256"/>
      <c r="K134" s="82"/>
      <c r="L134" s="82"/>
      <c r="M134" s="83"/>
      <c r="N134" s="79"/>
      <c r="O134" s="84"/>
      <c r="P134" s="84"/>
      <c r="Q134" s="257"/>
      <c r="R134" s="257"/>
      <c r="S134" s="257"/>
      <c r="T134" s="85">
        <f t="shared" si="48"/>
        <v>0</v>
      </c>
      <c r="U134" s="238"/>
      <c r="V134" s="238"/>
      <c r="W134" s="238"/>
      <c r="X134" s="257"/>
      <c r="Y134" s="258"/>
      <c r="Z134" s="79"/>
      <c r="AA134" s="257"/>
      <c r="AB134" s="257"/>
      <c r="AC134" s="257"/>
      <c r="AD134" s="257"/>
      <c r="AE134" s="257"/>
      <c r="AF134" s="85">
        <f t="shared" si="49"/>
        <v>0</v>
      </c>
      <c r="AG134" s="259"/>
      <c r="AH134" s="238"/>
      <c r="AI134" s="79"/>
      <c r="AJ134" s="80" t="str">
        <f>IF(ISBLANK(AI134), "", VLOOKUP(AI134, Z!$A$2:$C$4127, 3, FALSE))</f>
        <v/>
      </c>
      <c r="AK134" s="260"/>
      <c r="AL134" s="127">
        <f t="shared" si="50"/>
        <v>0</v>
      </c>
      <c r="AM134" s="271"/>
      <c r="AN134" s="292">
        <f t="shared" si="52"/>
        <v>0</v>
      </c>
      <c r="AO134" s="279">
        <f t="shared" si="51"/>
        <v>1</v>
      </c>
      <c r="AP134" s="279">
        <v>0.75</v>
      </c>
      <c r="AQ134" s="293" t="str">
        <f t="shared" si="53"/>
        <v>-</v>
      </c>
      <c r="AR134" s="293" t="str">
        <f t="shared" si="54"/>
        <v>-</v>
      </c>
      <c r="AS134" s="293" t="str" cm="1">
        <f t="array" ref="AS134">IFERROR(IFERROR((AT134*AU134)/(3600*1000)/AZ134, BY134) * SUMPRODUCT($BA134:$BE134^2.5, $BF134:$BJ134) / 1000, "-")</f>
        <v>-</v>
      </c>
      <c r="AT134" s="279" t="str">
        <f t="shared" si="55"/>
        <v>-</v>
      </c>
      <c r="AU134" s="279" t="str">
        <f t="shared" si="56"/>
        <v>-</v>
      </c>
      <c r="AV134" s="294" t="str">
        <f t="shared" si="16"/>
        <v>-</v>
      </c>
      <c r="AW134" s="294" t="str" cm="1">
        <f t="array" ref="AW134">IF(CH134&gt;0, INDEX($CV$58:$CV$60, CH134), "-")</f>
        <v>-</v>
      </c>
      <c r="AX134" s="294" t="str">
        <f t="shared" si="57"/>
        <v>-</v>
      </c>
      <c r="AY134" s="295" t="str">
        <f t="shared" si="58"/>
        <v>-</v>
      </c>
      <c r="AZ134" s="294">
        <f t="shared" si="59"/>
        <v>0</v>
      </c>
      <c r="BA134" s="296" t="str" cm="1">
        <f t="array" ref="BA134">IFERROR(INDEX($CV$63:$CZ$65, $CF134, BA$23), "-")</f>
        <v>-</v>
      </c>
      <c r="BB134" s="296" t="str" cm="1">
        <f t="array" ref="BB134">IFERROR(INDEX($CV$63:$CZ$65, $CF134, BB$23), "-")</f>
        <v>-</v>
      </c>
      <c r="BC134" s="296" t="str" cm="1">
        <f t="array" ref="BC134">IFERROR(INDEX($CV$63:$CZ$65, $CF134, BC$23), "-")</f>
        <v>-</v>
      </c>
      <c r="BD134" s="296" t="str" cm="1">
        <f t="array" ref="BD134">IFERROR(INDEX($CV$63:$CZ$65, $CF134, BD$23), "-")</f>
        <v>-</v>
      </c>
      <c r="BE134" s="296" t="str" cm="1">
        <f t="array" ref="BE134">IFERROR(INDEX($CV$63:$CZ$65, $CF134, BE$23), "-")</f>
        <v>-</v>
      </c>
      <c r="BF134" s="297" cm="1">
        <f t="array" ref="BF134">IF($CF134=3,
IFERROR(INDEX($CV$68:$CZ$79, $CE134, BF$23), "-"),
IF($CF134=2,
IF(BF$23=5, $Q134, IF(BF$23=4, $R134, 0)), IF(BF$23=5, $Q134, 0)
))</f>
        <v>0</v>
      </c>
      <c r="BG134" s="297" cm="1">
        <f t="array" ref="BG134">IF($CF134=3,
IFERROR(INDEX($CV$68:$CZ$79, $CE134, BG$23), "-"),
IF($CF134=2,
IF(BG$23=5, $Q134, IF(BG$23=4, $R134, 0)), IF(BG$23=5, $Q134, 0)
))</f>
        <v>0</v>
      </c>
      <c r="BH134" s="297" cm="1">
        <f t="array" ref="BH134">IF($CF134=3,
IFERROR(INDEX($CV$68:$CZ$79, $CE134, BH$23), "-"),
IF($CF134=2,
IF(BH$23=5, $Q134, IF(BH$23=4, $R134, 0)), IF(BH$23=5, $Q134, 0)
))</f>
        <v>0</v>
      </c>
      <c r="BI134" s="297" cm="1">
        <f t="array" ref="BI134">IF($CF134=3,
IFERROR(INDEX($CV$68:$CZ$79, $CE134, BI$23), "-"),
IF($CF134=2,
IF(BI$23=5, $Q134, IF(BI$23=4, $R134, 0)), IF(BI$23=5, $Q134, 0)
))</f>
        <v>0</v>
      </c>
      <c r="BJ134" s="297" cm="1">
        <f t="array" ref="BJ134">IF($CF134=3,
IFERROR(INDEX($CV$68:$CZ$79, $CE134, BJ$23), "-"),
IF($CF134=2,
IF(BJ$23=5, $Q134, IF(BJ$23=4, $R134, 0)), IF(BJ$23=5, $Q134, 0)
))</f>
        <v>0</v>
      </c>
      <c r="BK134" s="293" t="str" cm="1">
        <f t="array" ref="BK134">IFERROR(IF(OR($AN$20="EZ", ISNUMBER((BL134*BM134)/(3600*1000)/BN134)), (BL134*BM134)/(3600*1000)/BN134, BY134) * SUMPRODUCT($BO134:$BS134^2.5, $BT134:$BX134) / 1000, "-")</f>
        <v>-</v>
      </c>
      <c r="BL134" s="279" t="str">
        <f t="shared" si="60"/>
        <v>-</v>
      </c>
      <c r="BM134" s="279" t="str">
        <f t="shared" si="61"/>
        <v>-</v>
      </c>
      <c r="BN134" s="298">
        <f t="shared" si="62"/>
        <v>0</v>
      </c>
      <c r="BO134" s="296" t="str" cm="1">
        <f t="array" ref="BO134">IFERROR(INDEX($CV$63:$CZ$65, $CO134, BO$23), "-")</f>
        <v>-</v>
      </c>
      <c r="BP134" s="296" t="str" cm="1">
        <f t="array" ref="BP134">IFERROR(INDEX($CV$63:$CZ$65, $CO134, BP$23), "-")</f>
        <v>-</v>
      </c>
      <c r="BQ134" s="296" t="str" cm="1">
        <f t="array" ref="BQ134">IFERROR(INDEX($CV$63:$CZ$65, $CO134, BQ$23), "-")</f>
        <v>-</v>
      </c>
      <c r="BR134" s="296" t="str" cm="1">
        <f t="array" ref="BR134">IFERROR(INDEX($CV$63:$CZ$65, $CO134, BR$23), "-")</f>
        <v>-</v>
      </c>
      <c r="BS134" s="296" t="str" cm="1">
        <f t="array" ref="BS134">IFERROR(INDEX($CV$63:$CZ$65, $CO134, BS$23), "-")</f>
        <v>-</v>
      </c>
      <c r="BT134" s="297" cm="1">
        <f t="array" ref="BT134">IF($CO134=3,
IFERROR(INDEX($CV$68:$CZ$79, $CE134, BT$23), "-"),
IF($CO134=2,
IF(BT$23=5, $AC134, IF(BT$23=4, $AD134, 0)), IF(BT$23=5, $AC134, 0)
))</f>
        <v>0</v>
      </c>
      <c r="BU134" s="297" cm="1">
        <f t="array" ref="BU134">IF($CO134=3,
IFERROR(INDEX($CV$68:$CZ$79, $CE134, BU$23), "-"),
IF($CO134=2,
IF(BU$23=5, $AC134, IF(BU$23=4, $AD134, 0)), IF(BU$23=5, $AC134, 0)
))</f>
        <v>0</v>
      </c>
      <c r="BV134" s="297" cm="1">
        <f t="array" ref="BV134">IF($CO134=3,
IFERROR(INDEX($CV$68:$CZ$79, $CE134, BV$23), "-"),
IF($CO134=2,
IF(BV$23=5, $AC134, IF(BV$23=4, $AD134, 0)), IF(BV$23=5, $AC134, 0)
))</f>
        <v>0</v>
      </c>
      <c r="BW134" s="297" cm="1">
        <f t="array" ref="BW134">IF($CO134=3,
IFERROR(INDEX($CV$68:$CZ$79, $CE134, BW$23), "-"),
IF($CO134=2,
IF(BW$23=5, $AC134, IF(BW$23=4, $AD134, 0)), IF(BW$23=5, $AC134, 0)
))</f>
        <v>0</v>
      </c>
      <c r="BX134" s="297" cm="1">
        <f t="array" ref="BX134">IF($CO134=3,
IFERROR(INDEX($CV$68:$CZ$79, $CE134, BX$23), "-"),
IF($CO134=2,
IF(BX$23=5, $AC134, IF(BX$23=4, $AD134, 0)), IF(BX$23=5, $AC134, 0)
))</f>
        <v>0</v>
      </c>
      <c r="BY134" s="293" t="str">
        <f t="shared" si="63"/>
        <v>-</v>
      </c>
      <c r="BZ134" s="299">
        <f t="shared" si="22"/>
        <v>0</v>
      </c>
      <c r="CA134" s="294" t="str">
        <f t="shared" si="64"/>
        <v>-</v>
      </c>
      <c r="CB134" s="295" t="str">
        <f t="shared" si="23"/>
        <v>-</v>
      </c>
      <c r="CC134" s="295" t="str">
        <f t="shared" si="65"/>
        <v>-</v>
      </c>
      <c r="CD134" s="299">
        <f t="shared" si="24"/>
        <v>0</v>
      </c>
      <c r="CE134" s="300" t="str">
        <f t="shared" si="43"/>
        <v>-</v>
      </c>
      <c r="CF134" s="300" t="str">
        <f t="shared" si="44"/>
        <v>-</v>
      </c>
      <c r="CG134" s="300">
        <v>0</v>
      </c>
      <c r="CH134" s="300">
        <f t="shared" si="45"/>
        <v>0</v>
      </c>
      <c r="CI134" s="301">
        <f t="shared" si="46"/>
        <v>0</v>
      </c>
      <c r="CJ134" s="301">
        <f t="shared" si="25"/>
        <v>0</v>
      </c>
      <c r="CK134" s="302" t="str" cm="1">
        <f t="array" ref="CK134">IF($CJ134&gt;0, INDEX($CS$28:$DH$35, $CJ134, $CI134+CK$23), "-")</f>
        <v>-</v>
      </c>
      <c r="CL134" s="302" t="str" cm="1">
        <f t="array" ref="CL134">IF($CJ134&gt;0, INDEX($CS$28:$DH$35, $CJ134, $CI134+CL$23), "-")</f>
        <v>-</v>
      </c>
      <c r="CM134" s="302" t="str" cm="1">
        <f t="array" ref="CM134">IF($CJ134&gt;0, INDEX($CS$28:$DH$35, $CJ134, $CI134+CM$23), "-")</f>
        <v>-</v>
      </c>
      <c r="CN134" s="302" t="str" cm="1">
        <f t="array" ref="CN134">IF($CJ134&gt;0, INDEX($CS$28:$DH$35, $CJ134, $CI134+CN$23), "-")</f>
        <v>-</v>
      </c>
      <c r="CO134" s="300" t="str">
        <f t="shared" si="47"/>
        <v>-</v>
      </c>
      <c r="CP134" s="271"/>
      <c r="CQ134" s="272"/>
      <c r="CR134" s="273"/>
      <c r="CS134" s="273"/>
      <c r="CT134" s="273"/>
      <c r="CU134" s="273"/>
      <c r="CV134" s="273"/>
      <c r="CW134" s="273"/>
      <c r="CX134" s="273"/>
      <c r="CY134" s="273"/>
      <c r="CZ134" s="273"/>
      <c r="DA134" s="273"/>
      <c r="DB134" s="273"/>
      <c r="DC134" s="273"/>
      <c r="DD134" s="273"/>
      <c r="DE134" s="273"/>
      <c r="DF134" s="273"/>
      <c r="DG134" s="273"/>
      <c r="DH134" s="273"/>
      <c r="DI134" s="273"/>
      <c r="DJ134" s="271"/>
      <c r="DK134" s="271"/>
    </row>
    <row r="135" spans="1:115" s="45" customFormat="1" ht="12.75" customHeight="1" x14ac:dyDescent="0.25">
      <c r="A135" s="13" cm="1">
        <f t="array" ref="A135">IFERROR(INDEX(Operation, IFERROR(MATCH($N135,#REF!, 0), IFERROR(MATCH($N135,#REF!, 0), MATCH($N135,#REF!, 0))), 4), 0)</f>
        <v>0</v>
      </c>
      <c r="B135" s="10">
        <v>112</v>
      </c>
      <c r="C135" s="238"/>
      <c r="D135" s="238"/>
      <c r="E135" s="79"/>
      <c r="F135" s="80" t="str">
        <f>IF(ISBLANK(E135), "", VLOOKUP(E135, Z!$A$2:$C$4127, 3, FALSE))</f>
        <v/>
      </c>
      <c r="G135" s="238"/>
      <c r="H135" s="81"/>
      <c r="I135" s="255" t="b">
        <v>0</v>
      </c>
      <c r="J135" s="256"/>
      <c r="K135" s="82"/>
      <c r="L135" s="82"/>
      <c r="M135" s="83"/>
      <c r="N135" s="79"/>
      <c r="O135" s="84"/>
      <c r="P135" s="84"/>
      <c r="Q135" s="257"/>
      <c r="R135" s="257"/>
      <c r="S135" s="257"/>
      <c r="T135" s="85">
        <f t="shared" si="48"/>
        <v>0</v>
      </c>
      <c r="U135" s="238"/>
      <c r="V135" s="238"/>
      <c r="W135" s="238"/>
      <c r="X135" s="256"/>
      <c r="Y135" s="258"/>
      <c r="Z135" s="79"/>
      <c r="AA135" s="257"/>
      <c r="AB135" s="257"/>
      <c r="AC135" s="257"/>
      <c r="AD135" s="257"/>
      <c r="AE135" s="257"/>
      <c r="AF135" s="85">
        <f t="shared" si="49"/>
        <v>0</v>
      </c>
      <c r="AG135" s="259"/>
      <c r="AH135" s="238"/>
      <c r="AI135" s="79"/>
      <c r="AJ135" s="80" t="str">
        <f>IF(ISBLANK(AI135), "", VLOOKUP(AI135, Z!$A$2:$C$4127, 3, FALSE))</f>
        <v/>
      </c>
      <c r="AK135" s="260"/>
      <c r="AL135" s="127">
        <f t="shared" si="50"/>
        <v>0</v>
      </c>
      <c r="AM135" s="271"/>
      <c r="AN135" s="292">
        <f t="shared" si="52"/>
        <v>0</v>
      </c>
      <c r="AO135" s="279">
        <f t="shared" si="51"/>
        <v>1</v>
      </c>
      <c r="AP135" s="279">
        <v>0.75</v>
      </c>
      <c r="AQ135" s="293" t="str">
        <f t="shared" si="53"/>
        <v>-</v>
      </c>
      <c r="AR135" s="293" t="str">
        <f t="shared" si="54"/>
        <v>-</v>
      </c>
      <c r="AS135" s="293" t="str" cm="1">
        <f t="array" ref="AS135">IFERROR(IFERROR((AT135*AU135)/(3600*1000)/AZ135, BY135) * SUMPRODUCT($BA135:$BE135^2.5, $BF135:$BJ135) / 1000, "-")</f>
        <v>-</v>
      </c>
      <c r="AT135" s="279" t="str">
        <f t="shared" si="55"/>
        <v>-</v>
      </c>
      <c r="AU135" s="279" t="str">
        <f t="shared" si="56"/>
        <v>-</v>
      </c>
      <c r="AV135" s="294" t="str">
        <f t="shared" si="16"/>
        <v>-</v>
      </c>
      <c r="AW135" s="294" t="str" cm="1">
        <f t="array" ref="AW135">IF(CH135&gt;0, INDEX($CV$58:$CV$60, CH135), "-")</f>
        <v>-</v>
      </c>
      <c r="AX135" s="294" t="str">
        <f t="shared" si="57"/>
        <v>-</v>
      </c>
      <c r="AY135" s="295" t="str">
        <f t="shared" si="58"/>
        <v>-</v>
      </c>
      <c r="AZ135" s="294">
        <f t="shared" si="59"/>
        <v>0</v>
      </c>
      <c r="BA135" s="296" t="str" cm="1">
        <f t="array" ref="BA135">IFERROR(INDEX($CV$63:$CZ$65, $CF135, BA$23), "-")</f>
        <v>-</v>
      </c>
      <c r="BB135" s="296" t="str" cm="1">
        <f t="array" ref="BB135">IFERROR(INDEX($CV$63:$CZ$65, $CF135, BB$23), "-")</f>
        <v>-</v>
      </c>
      <c r="BC135" s="296" t="str" cm="1">
        <f t="array" ref="BC135">IFERROR(INDEX($CV$63:$CZ$65, $CF135, BC$23), "-")</f>
        <v>-</v>
      </c>
      <c r="BD135" s="296" t="str" cm="1">
        <f t="array" ref="BD135">IFERROR(INDEX($CV$63:$CZ$65, $CF135, BD$23), "-")</f>
        <v>-</v>
      </c>
      <c r="BE135" s="296" t="str" cm="1">
        <f t="array" ref="BE135">IFERROR(INDEX($CV$63:$CZ$65, $CF135, BE$23), "-")</f>
        <v>-</v>
      </c>
      <c r="BF135" s="297" cm="1">
        <f t="array" ref="BF135">IF($CF135=3,
IFERROR(INDEX($CV$68:$CZ$79, $CE135, BF$23), "-"),
IF($CF135=2,
IF(BF$23=5, $Q135, IF(BF$23=4, $R135, 0)), IF(BF$23=5, $Q135, 0)
))</f>
        <v>0</v>
      </c>
      <c r="BG135" s="297" cm="1">
        <f t="array" ref="BG135">IF($CF135=3,
IFERROR(INDEX($CV$68:$CZ$79, $CE135, BG$23), "-"),
IF($CF135=2,
IF(BG$23=5, $Q135, IF(BG$23=4, $R135, 0)), IF(BG$23=5, $Q135, 0)
))</f>
        <v>0</v>
      </c>
      <c r="BH135" s="297" cm="1">
        <f t="array" ref="BH135">IF($CF135=3,
IFERROR(INDEX($CV$68:$CZ$79, $CE135, BH$23), "-"),
IF($CF135=2,
IF(BH$23=5, $Q135, IF(BH$23=4, $R135, 0)), IF(BH$23=5, $Q135, 0)
))</f>
        <v>0</v>
      </c>
      <c r="BI135" s="297" cm="1">
        <f t="array" ref="BI135">IF($CF135=3,
IFERROR(INDEX($CV$68:$CZ$79, $CE135, BI$23), "-"),
IF($CF135=2,
IF(BI$23=5, $Q135, IF(BI$23=4, $R135, 0)), IF(BI$23=5, $Q135, 0)
))</f>
        <v>0</v>
      </c>
      <c r="BJ135" s="297" cm="1">
        <f t="array" ref="BJ135">IF($CF135=3,
IFERROR(INDEX($CV$68:$CZ$79, $CE135, BJ$23), "-"),
IF($CF135=2,
IF(BJ$23=5, $Q135, IF(BJ$23=4, $R135, 0)), IF(BJ$23=5, $Q135, 0)
))</f>
        <v>0</v>
      </c>
      <c r="BK135" s="293" t="str" cm="1">
        <f t="array" ref="BK135">IFERROR(IF(OR($AN$20="EZ", ISNUMBER((BL135*BM135)/(3600*1000)/BN135)), (BL135*BM135)/(3600*1000)/BN135, BY135) * SUMPRODUCT($BO135:$BS135^2.5, $BT135:$BX135) / 1000, "-")</f>
        <v>-</v>
      </c>
      <c r="BL135" s="279" t="str">
        <f t="shared" si="60"/>
        <v>-</v>
      </c>
      <c r="BM135" s="279" t="str">
        <f t="shared" si="61"/>
        <v>-</v>
      </c>
      <c r="BN135" s="298">
        <f t="shared" si="62"/>
        <v>0</v>
      </c>
      <c r="BO135" s="296" t="str" cm="1">
        <f t="array" ref="BO135">IFERROR(INDEX($CV$63:$CZ$65, $CO135, BO$23), "-")</f>
        <v>-</v>
      </c>
      <c r="BP135" s="296" t="str" cm="1">
        <f t="array" ref="BP135">IFERROR(INDEX($CV$63:$CZ$65, $CO135, BP$23), "-")</f>
        <v>-</v>
      </c>
      <c r="BQ135" s="296" t="str" cm="1">
        <f t="array" ref="BQ135">IFERROR(INDEX($CV$63:$CZ$65, $CO135, BQ$23), "-")</f>
        <v>-</v>
      </c>
      <c r="BR135" s="296" t="str" cm="1">
        <f t="array" ref="BR135">IFERROR(INDEX($CV$63:$CZ$65, $CO135, BR$23), "-")</f>
        <v>-</v>
      </c>
      <c r="BS135" s="296" t="str" cm="1">
        <f t="array" ref="BS135">IFERROR(INDEX($CV$63:$CZ$65, $CO135, BS$23), "-")</f>
        <v>-</v>
      </c>
      <c r="BT135" s="297" cm="1">
        <f t="array" ref="BT135">IF($CO135=3,
IFERROR(INDEX($CV$68:$CZ$79, $CE135, BT$23), "-"),
IF($CO135=2,
IF(BT$23=5, $AC135, IF(BT$23=4, $AD135, 0)), IF(BT$23=5, $AC135, 0)
))</f>
        <v>0</v>
      </c>
      <c r="BU135" s="297" cm="1">
        <f t="array" ref="BU135">IF($CO135=3,
IFERROR(INDEX($CV$68:$CZ$79, $CE135, BU$23), "-"),
IF($CO135=2,
IF(BU$23=5, $AC135, IF(BU$23=4, $AD135, 0)), IF(BU$23=5, $AC135, 0)
))</f>
        <v>0</v>
      </c>
      <c r="BV135" s="297" cm="1">
        <f t="array" ref="BV135">IF($CO135=3,
IFERROR(INDEX($CV$68:$CZ$79, $CE135, BV$23), "-"),
IF($CO135=2,
IF(BV$23=5, $AC135, IF(BV$23=4, $AD135, 0)), IF(BV$23=5, $AC135, 0)
))</f>
        <v>0</v>
      </c>
      <c r="BW135" s="297" cm="1">
        <f t="array" ref="BW135">IF($CO135=3,
IFERROR(INDEX($CV$68:$CZ$79, $CE135, BW$23), "-"),
IF($CO135=2,
IF(BW$23=5, $AC135, IF(BW$23=4, $AD135, 0)), IF(BW$23=5, $AC135, 0)
))</f>
        <v>0</v>
      </c>
      <c r="BX135" s="297" cm="1">
        <f t="array" ref="BX135">IF($CO135=3,
IFERROR(INDEX($CV$68:$CZ$79, $CE135, BX$23), "-"),
IF($CO135=2,
IF(BX$23=5, $AC135, IF(BX$23=4, $AD135, 0)), IF(BX$23=5, $AC135, 0)
))</f>
        <v>0</v>
      </c>
      <c r="BY135" s="293" t="str">
        <f t="shared" si="63"/>
        <v>-</v>
      </c>
      <c r="BZ135" s="299">
        <f t="shared" si="22"/>
        <v>0</v>
      </c>
      <c r="CA135" s="294" t="str">
        <f t="shared" si="64"/>
        <v>-</v>
      </c>
      <c r="CB135" s="295" t="str">
        <f t="shared" si="23"/>
        <v>-</v>
      </c>
      <c r="CC135" s="295" t="str">
        <f t="shared" si="65"/>
        <v>-</v>
      </c>
      <c r="CD135" s="299">
        <f t="shared" si="24"/>
        <v>0</v>
      </c>
      <c r="CE135" s="300" t="str">
        <f t="shared" si="43"/>
        <v>-</v>
      </c>
      <c r="CF135" s="300" t="str">
        <f t="shared" si="44"/>
        <v>-</v>
      </c>
      <c r="CG135" s="300">
        <v>0</v>
      </c>
      <c r="CH135" s="300">
        <f t="shared" si="45"/>
        <v>0</v>
      </c>
      <c r="CI135" s="301">
        <f t="shared" si="46"/>
        <v>0</v>
      </c>
      <c r="CJ135" s="301">
        <f t="shared" si="25"/>
        <v>0</v>
      </c>
      <c r="CK135" s="302" t="str" cm="1">
        <f t="array" ref="CK135">IF($CJ135&gt;0, INDEX($CS$28:$DH$35, $CJ135, $CI135+CK$23), "-")</f>
        <v>-</v>
      </c>
      <c r="CL135" s="302" t="str" cm="1">
        <f t="array" ref="CL135">IF($CJ135&gt;0, INDEX($CS$28:$DH$35, $CJ135, $CI135+CL$23), "-")</f>
        <v>-</v>
      </c>
      <c r="CM135" s="302" t="str" cm="1">
        <f t="array" ref="CM135">IF($CJ135&gt;0, INDEX($CS$28:$DH$35, $CJ135, $CI135+CM$23), "-")</f>
        <v>-</v>
      </c>
      <c r="CN135" s="302" t="str" cm="1">
        <f t="array" ref="CN135">IF($CJ135&gt;0, INDEX($CS$28:$DH$35, $CJ135, $CI135+CN$23), "-")</f>
        <v>-</v>
      </c>
      <c r="CO135" s="300" t="str">
        <f t="shared" si="47"/>
        <v>-</v>
      </c>
      <c r="CP135" s="271"/>
      <c r="CQ135" s="272"/>
      <c r="CR135" s="273"/>
      <c r="CS135" s="273"/>
      <c r="CT135" s="273"/>
      <c r="CU135" s="273"/>
      <c r="CV135" s="273"/>
      <c r="CW135" s="273"/>
      <c r="CX135" s="273"/>
      <c r="CY135" s="273"/>
      <c r="CZ135" s="273"/>
      <c r="DA135" s="273"/>
      <c r="DB135" s="273"/>
      <c r="DC135" s="273"/>
      <c r="DD135" s="273"/>
      <c r="DE135" s="273"/>
      <c r="DF135" s="273"/>
      <c r="DG135" s="273"/>
      <c r="DH135" s="273"/>
      <c r="DI135" s="273"/>
      <c r="DJ135" s="271"/>
      <c r="DK135" s="271"/>
    </row>
    <row r="136" spans="1:115" s="45" customFormat="1" ht="12.75" customHeight="1" x14ac:dyDescent="0.25">
      <c r="A136" s="13" cm="1">
        <f t="array" ref="A136">IFERROR(INDEX(Operation, IFERROR(MATCH($N136,#REF!, 0), IFERROR(MATCH($N136,#REF!, 0), MATCH($N136,#REF!, 0))), 4), 0)</f>
        <v>0</v>
      </c>
      <c r="B136" s="10">
        <v>113</v>
      </c>
      <c r="C136" s="238"/>
      <c r="D136" s="238"/>
      <c r="E136" s="79"/>
      <c r="F136" s="80" t="str">
        <f>IF(ISBLANK(E136), "", VLOOKUP(E136, Z!$A$2:$C$4127, 3, FALSE))</f>
        <v/>
      </c>
      <c r="G136" s="238"/>
      <c r="H136" s="81"/>
      <c r="I136" s="255" t="b">
        <v>0</v>
      </c>
      <c r="J136" s="256"/>
      <c r="K136" s="82"/>
      <c r="L136" s="82"/>
      <c r="M136" s="83"/>
      <c r="N136" s="79"/>
      <c r="O136" s="84"/>
      <c r="P136" s="84"/>
      <c r="Q136" s="257"/>
      <c r="R136" s="257"/>
      <c r="S136" s="257"/>
      <c r="T136" s="85">
        <f t="shared" si="48"/>
        <v>0</v>
      </c>
      <c r="U136" s="238"/>
      <c r="V136" s="238"/>
      <c r="W136" s="238"/>
      <c r="X136" s="257"/>
      <c r="Y136" s="258"/>
      <c r="Z136" s="79"/>
      <c r="AA136" s="257"/>
      <c r="AB136" s="257"/>
      <c r="AC136" s="257"/>
      <c r="AD136" s="257"/>
      <c r="AE136" s="257"/>
      <c r="AF136" s="85">
        <f t="shared" si="49"/>
        <v>0</v>
      </c>
      <c r="AG136" s="259"/>
      <c r="AH136" s="238"/>
      <c r="AI136" s="79"/>
      <c r="AJ136" s="80" t="str">
        <f>IF(ISBLANK(AI136), "", VLOOKUP(AI136, Z!$A$2:$C$4127, 3, FALSE))</f>
        <v/>
      </c>
      <c r="AK136" s="260"/>
      <c r="AL136" s="127">
        <f t="shared" si="50"/>
        <v>0</v>
      </c>
      <c r="AM136" s="271"/>
      <c r="AN136" s="292">
        <f t="shared" si="52"/>
        <v>0</v>
      </c>
      <c r="AO136" s="279">
        <f t="shared" si="51"/>
        <v>1</v>
      </c>
      <c r="AP136" s="279">
        <v>0.75</v>
      </c>
      <c r="AQ136" s="293" t="str">
        <f t="shared" si="53"/>
        <v>-</v>
      </c>
      <c r="AR136" s="293" t="str">
        <f t="shared" si="54"/>
        <v>-</v>
      </c>
      <c r="AS136" s="293" t="str" cm="1">
        <f t="array" ref="AS136">IFERROR(IFERROR((AT136*AU136)/(3600*1000)/AZ136, BY136) * SUMPRODUCT($BA136:$BE136^2.5, $BF136:$BJ136) / 1000, "-")</f>
        <v>-</v>
      </c>
      <c r="AT136" s="279" t="str">
        <f t="shared" si="55"/>
        <v>-</v>
      </c>
      <c r="AU136" s="279" t="str">
        <f t="shared" si="56"/>
        <v>-</v>
      </c>
      <c r="AV136" s="294" t="str">
        <f t="shared" si="16"/>
        <v>-</v>
      </c>
      <c r="AW136" s="294" t="str" cm="1">
        <f t="array" ref="AW136">IF(CH136&gt;0, INDEX($CV$58:$CV$60, CH136), "-")</f>
        <v>-</v>
      </c>
      <c r="AX136" s="294" t="str">
        <f t="shared" si="57"/>
        <v>-</v>
      </c>
      <c r="AY136" s="295" t="str">
        <f t="shared" si="58"/>
        <v>-</v>
      </c>
      <c r="AZ136" s="294">
        <f t="shared" si="59"/>
        <v>0</v>
      </c>
      <c r="BA136" s="296" t="str" cm="1">
        <f t="array" ref="BA136">IFERROR(INDEX($CV$63:$CZ$65, $CF136, BA$23), "-")</f>
        <v>-</v>
      </c>
      <c r="BB136" s="296" t="str" cm="1">
        <f t="array" ref="BB136">IFERROR(INDEX($CV$63:$CZ$65, $CF136, BB$23), "-")</f>
        <v>-</v>
      </c>
      <c r="BC136" s="296" t="str" cm="1">
        <f t="array" ref="BC136">IFERROR(INDEX($CV$63:$CZ$65, $CF136, BC$23), "-")</f>
        <v>-</v>
      </c>
      <c r="BD136" s="296" t="str" cm="1">
        <f t="array" ref="BD136">IFERROR(INDEX($CV$63:$CZ$65, $CF136, BD$23), "-")</f>
        <v>-</v>
      </c>
      <c r="BE136" s="296" t="str" cm="1">
        <f t="array" ref="BE136">IFERROR(INDEX($CV$63:$CZ$65, $CF136, BE$23), "-")</f>
        <v>-</v>
      </c>
      <c r="BF136" s="297" cm="1">
        <f t="array" ref="BF136">IF($CF136=3,
IFERROR(INDEX($CV$68:$CZ$79, $CE136, BF$23), "-"),
IF($CF136=2,
IF(BF$23=5, $Q136, IF(BF$23=4, $R136, 0)), IF(BF$23=5, $Q136, 0)
))</f>
        <v>0</v>
      </c>
      <c r="BG136" s="297" cm="1">
        <f t="array" ref="BG136">IF($CF136=3,
IFERROR(INDEX($CV$68:$CZ$79, $CE136, BG$23), "-"),
IF($CF136=2,
IF(BG$23=5, $Q136, IF(BG$23=4, $R136, 0)), IF(BG$23=5, $Q136, 0)
))</f>
        <v>0</v>
      </c>
      <c r="BH136" s="297" cm="1">
        <f t="array" ref="BH136">IF($CF136=3,
IFERROR(INDEX($CV$68:$CZ$79, $CE136, BH$23), "-"),
IF($CF136=2,
IF(BH$23=5, $Q136, IF(BH$23=4, $R136, 0)), IF(BH$23=5, $Q136, 0)
))</f>
        <v>0</v>
      </c>
      <c r="BI136" s="297" cm="1">
        <f t="array" ref="BI136">IF($CF136=3,
IFERROR(INDEX($CV$68:$CZ$79, $CE136, BI$23), "-"),
IF($CF136=2,
IF(BI$23=5, $Q136, IF(BI$23=4, $R136, 0)), IF(BI$23=5, $Q136, 0)
))</f>
        <v>0</v>
      </c>
      <c r="BJ136" s="297" cm="1">
        <f t="array" ref="BJ136">IF($CF136=3,
IFERROR(INDEX($CV$68:$CZ$79, $CE136, BJ$23), "-"),
IF($CF136=2,
IF(BJ$23=5, $Q136, IF(BJ$23=4, $R136, 0)), IF(BJ$23=5, $Q136, 0)
))</f>
        <v>0</v>
      </c>
      <c r="BK136" s="293" t="str" cm="1">
        <f t="array" ref="BK136">IFERROR(IF(OR($AN$20="EZ", ISNUMBER((BL136*BM136)/(3600*1000)/BN136)), (BL136*BM136)/(3600*1000)/BN136, BY136) * SUMPRODUCT($BO136:$BS136^2.5, $BT136:$BX136) / 1000, "-")</f>
        <v>-</v>
      </c>
      <c r="BL136" s="279" t="str">
        <f t="shared" si="60"/>
        <v>-</v>
      </c>
      <c r="BM136" s="279" t="str">
        <f t="shared" si="61"/>
        <v>-</v>
      </c>
      <c r="BN136" s="298">
        <f t="shared" si="62"/>
        <v>0</v>
      </c>
      <c r="BO136" s="296" t="str" cm="1">
        <f t="array" ref="BO136">IFERROR(INDEX($CV$63:$CZ$65, $CO136, BO$23), "-")</f>
        <v>-</v>
      </c>
      <c r="BP136" s="296" t="str" cm="1">
        <f t="array" ref="BP136">IFERROR(INDEX($CV$63:$CZ$65, $CO136, BP$23), "-")</f>
        <v>-</v>
      </c>
      <c r="BQ136" s="296" t="str" cm="1">
        <f t="array" ref="BQ136">IFERROR(INDEX($CV$63:$CZ$65, $CO136, BQ$23), "-")</f>
        <v>-</v>
      </c>
      <c r="BR136" s="296" t="str" cm="1">
        <f t="array" ref="BR136">IFERROR(INDEX($CV$63:$CZ$65, $CO136, BR$23), "-")</f>
        <v>-</v>
      </c>
      <c r="BS136" s="296" t="str" cm="1">
        <f t="array" ref="BS136">IFERROR(INDEX($CV$63:$CZ$65, $CO136, BS$23), "-")</f>
        <v>-</v>
      </c>
      <c r="BT136" s="297" cm="1">
        <f t="array" ref="BT136">IF($CO136=3,
IFERROR(INDEX($CV$68:$CZ$79, $CE136, BT$23), "-"),
IF($CO136=2,
IF(BT$23=5, $AC136, IF(BT$23=4, $AD136, 0)), IF(BT$23=5, $AC136, 0)
))</f>
        <v>0</v>
      </c>
      <c r="BU136" s="297" cm="1">
        <f t="array" ref="BU136">IF($CO136=3,
IFERROR(INDEX($CV$68:$CZ$79, $CE136, BU$23), "-"),
IF($CO136=2,
IF(BU$23=5, $AC136, IF(BU$23=4, $AD136, 0)), IF(BU$23=5, $AC136, 0)
))</f>
        <v>0</v>
      </c>
      <c r="BV136" s="297" cm="1">
        <f t="array" ref="BV136">IF($CO136=3,
IFERROR(INDEX($CV$68:$CZ$79, $CE136, BV$23), "-"),
IF($CO136=2,
IF(BV$23=5, $AC136, IF(BV$23=4, $AD136, 0)), IF(BV$23=5, $AC136, 0)
))</f>
        <v>0</v>
      </c>
      <c r="BW136" s="297" cm="1">
        <f t="array" ref="BW136">IF($CO136=3,
IFERROR(INDEX($CV$68:$CZ$79, $CE136, BW$23), "-"),
IF($CO136=2,
IF(BW$23=5, $AC136, IF(BW$23=4, $AD136, 0)), IF(BW$23=5, $AC136, 0)
))</f>
        <v>0</v>
      </c>
      <c r="BX136" s="297" cm="1">
        <f t="array" ref="BX136">IF($CO136=3,
IFERROR(INDEX($CV$68:$CZ$79, $CE136, BX$23), "-"),
IF($CO136=2,
IF(BX$23=5, $AC136, IF(BX$23=4, $AD136, 0)), IF(BX$23=5, $AC136, 0)
))</f>
        <v>0</v>
      </c>
      <c r="BY136" s="293" t="str">
        <f t="shared" si="63"/>
        <v>-</v>
      </c>
      <c r="BZ136" s="299">
        <f t="shared" si="22"/>
        <v>0</v>
      </c>
      <c r="CA136" s="294" t="str">
        <f t="shared" si="64"/>
        <v>-</v>
      </c>
      <c r="CB136" s="295" t="str">
        <f t="shared" si="23"/>
        <v>-</v>
      </c>
      <c r="CC136" s="295" t="str">
        <f t="shared" si="65"/>
        <v>-</v>
      </c>
      <c r="CD136" s="299">
        <f t="shared" si="24"/>
        <v>0</v>
      </c>
      <c r="CE136" s="300" t="str">
        <f t="shared" si="43"/>
        <v>-</v>
      </c>
      <c r="CF136" s="300" t="str">
        <f t="shared" si="44"/>
        <v>-</v>
      </c>
      <c r="CG136" s="300">
        <v>0</v>
      </c>
      <c r="CH136" s="300">
        <f t="shared" si="45"/>
        <v>0</v>
      </c>
      <c r="CI136" s="301">
        <f t="shared" si="46"/>
        <v>0</v>
      </c>
      <c r="CJ136" s="301">
        <f t="shared" si="25"/>
        <v>0</v>
      </c>
      <c r="CK136" s="302" t="str" cm="1">
        <f t="array" ref="CK136">IF($CJ136&gt;0, INDEX($CS$28:$DH$35, $CJ136, $CI136+CK$23), "-")</f>
        <v>-</v>
      </c>
      <c r="CL136" s="302" t="str" cm="1">
        <f t="array" ref="CL136">IF($CJ136&gt;0, INDEX($CS$28:$DH$35, $CJ136, $CI136+CL$23), "-")</f>
        <v>-</v>
      </c>
      <c r="CM136" s="302" t="str" cm="1">
        <f t="array" ref="CM136">IF($CJ136&gt;0, INDEX($CS$28:$DH$35, $CJ136, $CI136+CM$23), "-")</f>
        <v>-</v>
      </c>
      <c r="CN136" s="302" t="str" cm="1">
        <f t="array" ref="CN136">IF($CJ136&gt;0, INDEX($CS$28:$DH$35, $CJ136, $CI136+CN$23), "-")</f>
        <v>-</v>
      </c>
      <c r="CO136" s="300" t="str">
        <f t="shared" si="47"/>
        <v>-</v>
      </c>
      <c r="CP136" s="271"/>
      <c r="CQ136" s="272"/>
      <c r="CR136" s="273"/>
      <c r="CS136" s="273"/>
      <c r="CT136" s="273"/>
      <c r="CU136" s="273"/>
      <c r="CV136" s="273"/>
      <c r="CW136" s="273"/>
      <c r="CX136" s="273"/>
      <c r="CY136" s="273"/>
      <c r="CZ136" s="273"/>
      <c r="DA136" s="273"/>
      <c r="DB136" s="273"/>
      <c r="DC136" s="273"/>
      <c r="DD136" s="273"/>
      <c r="DE136" s="273"/>
      <c r="DF136" s="273"/>
      <c r="DG136" s="273"/>
      <c r="DH136" s="273"/>
      <c r="DI136" s="273"/>
      <c r="DJ136" s="271"/>
      <c r="DK136" s="271"/>
    </row>
    <row r="137" spans="1:115" s="45" customFormat="1" ht="12.75" customHeight="1" x14ac:dyDescent="0.25">
      <c r="A137" s="13" cm="1">
        <f t="array" ref="A137">IFERROR(INDEX(Operation, IFERROR(MATCH($N137,#REF!, 0), IFERROR(MATCH($N137,#REF!, 0), MATCH($N137,#REF!, 0))), 4), 0)</f>
        <v>0</v>
      </c>
      <c r="B137" s="10">
        <v>114</v>
      </c>
      <c r="C137" s="238"/>
      <c r="D137" s="238"/>
      <c r="E137" s="79"/>
      <c r="F137" s="80" t="str">
        <f>IF(ISBLANK(E137), "", VLOOKUP(E137, Z!$A$2:$C$4127, 3, FALSE))</f>
        <v/>
      </c>
      <c r="G137" s="238"/>
      <c r="H137" s="81"/>
      <c r="I137" s="255" t="b">
        <v>0</v>
      </c>
      <c r="J137" s="256"/>
      <c r="K137" s="82"/>
      <c r="L137" s="82"/>
      <c r="M137" s="83"/>
      <c r="N137" s="79"/>
      <c r="O137" s="84"/>
      <c r="P137" s="84"/>
      <c r="Q137" s="257"/>
      <c r="R137" s="257"/>
      <c r="S137" s="257"/>
      <c r="T137" s="85">
        <f t="shared" si="48"/>
        <v>0</v>
      </c>
      <c r="U137" s="238"/>
      <c r="V137" s="238"/>
      <c r="W137" s="238"/>
      <c r="X137" s="257"/>
      <c r="Y137" s="258"/>
      <c r="Z137" s="79"/>
      <c r="AA137" s="257"/>
      <c r="AB137" s="257"/>
      <c r="AC137" s="257"/>
      <c r="AD137" s="257"/>
      <c r="AE137" s="257"/>
      <c r="AF137" s="85">
        <f t="shared" si="49"/>
        <v>0</v>
      </c>
      <c r="AG137" s="259"/>
      <c r="AH137" s="238"/>
      <c r="AI137" s="79"/>
      <c r="AJ137" s="80" t="str">
        <f>IF(ISBLANK(AI137), "", VLOOKUP(AI137, Z!$A$2:$C$4127, 3, FALSE))</f>
        <v/>
      </c>
      <c r="AK137" s="260"/>
      <c r="AL137" s="127">
        <f t="shared" si="50"/>
        <v>0</v>
      </c>
      <c r="AM137" s="271"/>
      <c r="AN137" s="292">
        <f t="shared" si="52"/>
        <v>0</v>
      </c>
      <c r="AO137" s="279">
        <f t="shared" si="51"/>
        <v>1</v>
      </c>
      <c r="AP137" s="279">
        <v>0.75</v>
      </c>
      <c r="AQ137" s="293" t="str">
        <f t="shared" si="53"/>
        <v>-</v>
      </c>
      <c r="AR137" s="293" t="str">
        <f t="shared" si="54"/>
        <v>-</v>
      </c>
      <c r="AS137" s="293" t="str" cm="1">
        <f t="array" ref="AS137">IFERROR(IFERROR((AT137*AU137)/(3600*1000)/AZ137, BY137) * SUMPRODUCT($BA137:$BE137^2.5, $BF137:$BJ137) / 1000, "-")</f>
        <v>-</v>
      </c>
      <c r="AT137" s="279" t="str">
        <f t="shared" si="55"/>
        <v>-</v>
      </c>
      <c r="AU137" s="279" t="str">
        <f t="shared" si="56"/>
        <v>-</v>
      </c>
      <c r="AV137" s="294" t="str">
        <f t="shared" si="16"/>
        <v>-</v>
      </c>
      <c r="AW137" s="294" t="str" cm="1">
        <f t="array" ref="AW137">IF(CH137&gt;0, INDEX($CV$58:$CV$60, CH137), "-")</f>
        <v>-</v>
      </c>
      <c r="AX137" s="294" t="str">
        <f t="shared" si="57"/>
        <v>-</v>
      </c>
      <c r="AY137" s="295" t="str">
        <f t="shared" si="58"/>
        <v>-</v>
      </c>
      <c r="AZ137" s="294">
        <f t="shared" si="59"/>
        <v>0</v>
      </c>
      <c r="BA137" s="296" t="str" cm="1">
        <f t="array" ref="BA137">IFERROR(INDEX($CV$63:$CZ$65, $CF137, BA$23), "-")</f>
        <v>-</v>
      </c>
      <c r="BB137" s="296" t="str" cm="1">
        <f t="array" ref="BB137">IFERROR(INDEX($CV$63:$CZ$65, $CF137, BB$23), "-")</f>
        <v>-</v>
      </c>
      <c r="BC137" s="296" t="str" cm="1">
        <f t="array" ref="BC137">IFERROR(INDEX($CV$63:$CZ$65, $CF137, BC$23), "-")</f>
        <v>-</v>
      </c>
      <c r="BD137" s="296" t="str" cm="1">
        <f t="array" ref="BD137">IFERROR(INDEX($CV$63:$CZ$65, $CF137, BD$23), "-")</f>
        <v>-</v>
      </c>
      <c r="BE137" s="296" t="str" cm="1">
        <f t="array" ref="BE137">IFERROR(INDEX($CV$63:$CZ$65, $CF137, BE$23), "-")</f>
        <v>-</v>
      </c>
      <c r="BF137" s="297" cm="1">
        <f t="array" ref="BF137">IF($CF137=3,
IFERROR(INDEX($CV$68:$CZ$79, $CE137, BF$23), "-"),
IF($CF137=2,
IF(BF$23=5, $Q137, IF(BF$23=4, $R137, 0)), IF(BF$23=5, $Q137, 0)
))</f>
        <v>0</v>
      </c>
      <c r="BG137" s="297" cm="1">
        <f t="array" ref="BG137">IF($CF137=3,
IFERROR(INDEX($CV$68:$CZ$79, $CE137, BG$23), "-"),
IF($CF137=2,
IF(BG$23=5, $Q137, IF(BG$23=4, $R137, 0)), IF(BG$23=5, $Q137, 0)
))</f>
        <v>0</v>
      </c>
      <c r="BH137" s="297" cm="1">
        <f t="array" ref="BH137">IF($CF137=3,
IFERROR(INDEX($CV$68:$CZ$79, $CE137, BH$23), "-"),
IF($CF137=2,
IF(BH$23=5, $Q137, IF(BH$23=4, $R137, 0)), IF(BH$23=5, $Q137, 0)
))</f>
        <v>0</v>
      </c>
      <c r="BI137" s="297" cm="1">
        <f t="array" ref="BI137">IF($CF137=3,
IFERROR(INDEX($CV$68:$CZ$79, $CE137, BI$23), "-"),
IF($CF137=2,
IF(BI$23=5, $Q137, IF(BI$23=4, $R137, 0)), IF(BI$23=5, $Q137, 0)
))</f>
        <v>0</v>
      </c>
      <c r="BJ137" s="297" cm="1">
        <f t="array" ref="BJ137">IF($CF137=3,
IFERROR(INDEX($CV$68:$CZ$79, $CE137, BJ$23), "-"),
IF($CF137=2,
IF(BJ$23=5, $Q137, IF(BJ$23=4, $R137, 0)), IF(BJ$23=5, $Q137, 0)
))</f>
        <v>0</v>
      </c>
      <c r="BK137" s="293" t="str" cm="1">
        <f t="array" ref="BK137">IFERROR(IF(OR($AN$20="EZ", ISNUMBER((BL137*BM137)/(3600*1000)/BN137)), (BL137*BM137)/(3600*1000)/BN137, BY137) * SUMPRODUCT($BO137:$BS137^2.5, $BT137:$BX137) / 1000, "-")</f>
        <v>-</v>
      </c>
      <c r="BL137" s="279" t="str">
        <f t="shared" si="60"/>
        <v>-</v>
      </c>
      <c r="BM137" s="279" t="str">
        <f t="shared" si="61"/>
        <v>-</v>
      </c>
      <c r="BN137" s="298">
        <f t="shared" si="62"/>
        <v>0</v>
      </c>
      <c r="BO137" s="296" t="str" cm="1">
        <f t="array" ref="BO137">IFERROR(INDEX($CV$63:$CZ$65, $CO137, BO$23), "-")</f>
        <v>-</v>
      </c>
      <c r="BP137" s="296" t="str" cm="1">
        <f t="array" ref="BP137">IFERROR(INDEX($CV$63:$CZ$65, $CO137, BP$23), "-")</f>
        <v>-</v>
      </c>
      <c r="BQ137" s="296" t="str" cm="1">
        <f t="array" ref="BQ137">IFERROR(INDEX($CV$63:$CZ$65, $CO137, BQ$23), "-")</f>
        <v>-</v>
      </c>
      <c r="BR137" s="296" t="str" cm="1">
        <f t="array" ref="BR137">IFERROR(INDEX($CV$63:$CZ$65, $CO137, BR$23), "-")</f>
        <v>-</v>
      </c>
      <c r="BS137" s="296" t="str" cm="1">
        <f t="array" ref="BS137">IFERROR(INDEX($CV$63:$CZ$65, $CO137, BS$23), "-")</f>
        <v>-</v>
      </c>
      <c r="BT137" s="297" cm="1">
        <f t="array" ref="BT137">IF($CO137=3,
IFERROR(INDEX($CV$68:$CZ$79, $CE137, BT$23), "-"),
IF($CO137=2,
IF(BT$23=5, $AC137, IF(BT$23=4, $AD137, 0)), IF(BT$23=5, $AC137, 0)
))</f>
        <v>0</v>
      </c>
      <c r="BU137" s="297" cm="1">
        <f t="array" ref="BU137">IF($CO137=3,
IFERROR(INDEX($CV$68:$CZ$79, $CE137, BU$23), "-"),
IF($CO137=2,
IF(BU$23=5, $AC137, IF(BU$23=4, $AD137, 0)), IF(BU$23=5, $AC137, 0)
))</f>
        <v>0</v>
      </c>
      <c r="BV137" s="297" cm="1">
        <f t="array" ref="BV137">IF($CO137=3,
IFERROR(INDEX($CV$68:$CZ$79, $CE137, BV$23), "-"),
IF($CO137=2,
IF(BV$23=5, $AC137, IF(BV$23=4, $AD137, 0)), IF(BV$23=5, $AC137, 0)
))</f>
        <v>0</v>
      </c>
      <c r="BW137" s="297" cm="1">
        <f t="array" ref="BW137">IF($CO137=3,
IFERROR(INDEX($CV$68:$CZ$79, $CE137, BW$23), "-"),
IF($CO137=2,
IF(BW$23=5, $AC137, IF(BW$23=4, $AD137, 0)), IF(BW$23=5, $AC137, 0)
))</f>
        <v>0</v>
      </c>
      <c r="BX137" s="297" cm="1">
        <f t="array" ref="BX137">IF($CO137=3,
IFERROR(INDEX($CV$68:$CZ$79, $CE137, BX$23), "-"),
IF($CO137=2,
IF(BX$23=5, $AC137, IF(BX$23=4, $AD137, 0)), IF(BX$23=5, $AC137, 0)
))</f>
        <v>0</v>
      </c>
      <c r="BY137" s="293" t="str">
        <f t="shared" si="63"/>
        <v>-</v>
      </c>
      <c r="BZ137" s="299">
        <f t="shared" si="22"/>
        <v>0</v>
      </c>
      <c r="CA137" s="294" t="str">
        <f t="shared" si="64"/>
        <v>-</v>
      </c>
      <c r="CB137" s="295" t="str">
        <f t="shared" si="23"/>
        <v>-</v>
      </c>
      <c r="CC137" s="295" t="str">
        <f t="shared" si="65"/>
        <v>-</v>
      </c>
      <c r="CD137" s="299">
        <f t="shared" si="24"/>
        <v>0</v>
      </c>
      <c r="CE137" s="300" t="str">
        <f t="shared" si="43"/>
        <v>-</v>
      </c>
      <c r="CF137" s="300" t="str">
        <f t="shared" si="44"/>
        <v>-</v>
      </c>
      <c r="CG137" s="300">
        <v>0</v>
      </c>
      <c r="CH137" s="300">
        <f t="shared" si="45"/>
        <v>0</v>
      </c>
      <c r="CI137" s="301">
        <f t="shared" si="46"/>
        <v>0</v>
      </c>
      <c r="CJ137" s="301">
        <f t="shared" si="25"/>
        <v>0</v>
      </c>
      <c r="CK137" s="302" t="str" cm="1">
        <f t="array" ref="CK137">IF($CJ137&gt;0, INDEX($CS$28:$DH$35, $CJ137, $CI137+CK$23), "-")</f>
        <v>-</v>
      </c>
      <c r="CL137" s="302" t="str" cm="1">
        <f t="array" ref="CL137">IF($CJ137&gt;0, INDEX($CS$28:$DH$35, $CJ137, $CI137+CL$23), "-")</f>
        <v>-</v>
      </c>
      <c r="CM137" s="302" t="str" cm="1">
        <f t="array" ref="CM137">IF($CJ137&gt;0, INDEX($CS$28:$DH$35, $CJ137, $CI137+CM$23), "-")</f>
        <v>-</v>
      </c>
      <c r="CN137" s="302" t="str" cm="1">
        <f t="array" ref="CN137">IF($CJ137&gt;0, INDEX($CS$28:$DH$35, $CJ137, $CI137+CN$23), "-")</f>
        <v>-</v>
      </c>
      <c r="CO137" s="300" t="str">
        <f t="shared" si="47"/>
        <v>-</v>
      </c>
      <c r="CP137" s="271"/>
      <c r="CQ137" s="272"/>
      <c r="CR137" s="273"/>
      <c r="CS137" s="273"/>
      <c r="CT137" s="273"/>
      <c r="CU137" s="273"/>
      <c r="CV137" s="273"/>
      <c r="CW137" s="273"/>
      <c r="CX137" s="273"/>
      <c r="CY137" s="273"/>
      <c r="CZ137" s="273"/>
      <c r="DA137" s="273"/>
      <c r="DB137" s="273"/>
      <c r="DC137" s="273"/>
      <c r="DD137" s="273"/>
      <c r="DE137" s="273"/>
      <c r="DF137" s="273"/>
      <c r="DG137" s="273"/>
      <c r="DH137" s="273"/>
      <c r="DI137" s="273"/>
      <c r="DJ137" s="271"/>
      <c r="DK137" s="271"/>
    </row>
    <row r="138" spans="1:115" s="45" customFormat="1" ht="12.75" customHeight="1" x14ac:dyDescent="0.25">
      <c r="A138" s="13" cm="1">
        <f t="array" ref="A138">IFERROR(INDEX(Operation, IFERROR(MATCH($N138,#REF!, 0), IFERROR(MATCH($N138,#REF!, 0), MATCH($N138,#REF!, 0))), 4), 0)</f>
        <v>0</v>
      </c>
      <c r="B138" s="10">
        <v>115</v>
      </c>
      <c r="C138" s="238"/>
      <c r="D138" s="238"/>
      <c r="E138" s="79"/>
      <c r="F138" s="80" t="str">
        <f>IF(ISBLANK(E138), "", VLOOKUP(E138, Z!$A$2:$C$4127, 3, FALSE))</f>
        <v/>
      </c>
      <c r="G138" s="238"/>
      <c r="H138" s="81"/>
      <c r="I138" s="255" t="b">
        <v>0</v>
      </c>
      <c r="J138" s="256"/>
      <c r="K138" s="82"/>
      <c r="L138" s="82"/>
      <c r="M138" s="83"/>
      <c r="N138" s="79"/>
      <c r="O138" s="84"/>
      <c r="P138" s="84"/>
      <c r="Q138" s="257"/>
      <c r="R138" s="257"/>
      <c r="S138" s="257"/>
      <c r="T138" s="85">
        <f t="shared" si="48"/>
        <v>0</v>
      </c>
      <c r="U138" s="238"/>
      <c r="V138" s="238"/>
      <c r="W138" s="238"/>
      <c r="X138" s="257"/>
      <c r="Y138" s="258"/>
      <c r="Z138" s="79"/>
      <c r="AA138" s="257"/>
      <c r="AB138" s="257"/>
      <c r="AC138" s="257"/>
      <c r="AD138" s="257"/>
      <c r="AE138" s="257"/>
      <c r="AF138" s="85">
        <f t="shared" si="49"/>
        <v>0</v>
      </c>
      <c r="AG138" s="259"/>
      <c r="AH138" s="238"/>
      <c r="AI138" s="79"/>
      <c r="AJ138" s="80" t="str">
        <f>IF(ISBLANK(AI138), "", VLOOKUP(AI138, Z!$A$2:$C$4127, 3, FALSE))</f>
        <v/>
      </c>
      <c r="AK138" s="260"/>
      <c r="AL138" s="127">
        <f t="shared" si="50"/>
        <v>0</v>
      </c>
      <c r="AM138" s="271"/>
      <c r="AN138" s="292">
        <f t="shared" si="52"/>
        <v>0</v>
      </c>
      <c r="AO138" s="279">
        <f t="shared" si="51"/>
        <v>1</v>
      </c>
      <c r="AP138" s="279">
        <v>0.75</v>
      </c>
      <c r="AQ138" s="293" t="str">
        <f t="shared" si="53"/>
        <v>-</v>
      </c>
      <c r="AR138" s="293" t="str">
        <f t="shared" si="54"/>
        <v>-</v>
      </c>
      <c r="AS138" s="293" t="str" cm="1">
        <f t="array" ref="AS138">IFERROR(IFERROR((AT138*AU138)/(3600*1000)/AZ138, BY138) * SUMPRODUCT($BA138:$BE138^2.5, $BF138:$BJ138) / 1000, "-")</f>
        <v>-</v>
      </c>
      <c r="AT138" s="279" t="str">
        <f t="shared" si="55"/>
        <v>-</v>
      </c>
      <c r="AU138" s="279" t="str">
        <f t="shared" si="56"/>
        <v>-</v>
      </c>
      <c r="AV138" s="294" t="str">
        <f t="shared" si="16"/>
        <v>-</v>
      </c>
      <c r="AW138" s="294" t="str" cm="1">
        <f t="array" ref="AW138">IF(CH138&gt;0, INDEX($CV$58:$CV$60, CH138), "-")</f>
        <v>-</v>
      </c>
      <c r="AX138" s="294" t="str">
        <f t="shared" si="57"/>
        <v>-</v>
      </c>
      <c r="AY138" s="295" t="str">
        <f t="shared" si="58"/>
        <v>-</v>
      </c>
      <c r="AZ138" s="294">
        <f t="shared" si="59"/>
        <v>0</v>
      </c>
      <c r="BA138" s="296" t="str" cm="1">
        <f t="array" ref="BA138">IFERROR(INDEX($CV$63:$CZ$65, $CF138, BA$23), "-")</f>
        <v>-</v>
      </c>
      <c r="BB138" s="296" t="str" cm="1">
        <f t="array" ref="BB138">IFERROR(INDEX($CV$63:$CZ$65, $CF138, BB$23), "-")</f>
        <v>-</v>
      </c>
      <c r="BC138" s="296" t="str" cm="1">
        <f t="array" ref="BC138">IFERROR(INDEX($CV$63:$CZ$65, $CF138, BC$23), "-")</f>
        <v>-</v>
      </c>
      <c r="BD138" s="296" t="str" cm="1">
        <f t="array" ref="BD138">IFERROR(INDEX($CV$63:$CZ$65, $CF138, BD$23), "-")</f>
        <v>-</v>
      </c>
      <c r="BE138" s="296" t="str" cm="1">
        <f t="array" ref="BE138">IFERROR(INDEX($CV$63:$CZ$65, $CF138, BE$23), "-")</f>
        <v>-</v>
      </c>
      <c r="BF138" s="297" cm="1">
        <f t="array" ref="BF138">IF($CF138=3,
IFERROR(INDEX($CV$68:$CZ$79, $CE138, BF$23), "-"),
IF($CF138=2,
IF(BF$23=5, $Q138, IF(BF$23=4, $R138, 0)), IF(BF$23=5, $Q138, 0)
))</f>
        <v>0</v>
      </c>
      <c r="BG138" s="297" cm="1">
        <f t="array" ref="BG138">IF($CF138=3,
IFERROR(INDEX($CV$68:$CZ$79, $CE138, BG$23), "-"),
IF($CF138=2,
IF(BG$23=5, $Q138, IF(BG$23=4, $R138, 0)), IF(BG$23=5, $Q138, 0)
))</f>
        <v>0</v>
      </c>
      <c r="BH138" s="297" cm="1">
        <f t="array" ref="BH138">IF($CF138=3,
IFERROR(INDEX($CV$68:$CZ$79, $CE138, BH$23), "-"),
IF($CF138=2,
IF(BH$23=5, $Q138, IF(BH$23=4, $R138, 0)), IF(BH$23=5, $Q138, 0)
))</f>
        <v>0</v>
      </c>
      <c r="BI138" s="297" cm="1">
        <f t="array" ref="BI138">IF($CF138=3,
IFERROR(INDEX($CV$68:$CZ$79, $CE138, BI$23), "-"),
IF($CF138=2,
IF(BI$23=5, $Q138, IF(BI$23=4, $R138, 0)), IF(BI$23=5, $Q138, 0)
))</f>
        <v>0</v>
      </c>
      <c r="BJ138" s="297" cm="1">
        <f t="array" ref="BJ138">IF($CF138=3,
IFERROR(INDEX($CV$68:$CZ$79, $CE138, BJ$23), "-"),
IF($CF138=2,
IF(BJ$23=5, $Q138, IF(BJ$23=4, $R138, 0)), IF(BJ$23=5, $Q138, 0)
))</f>
        <v>0</v>
      </c>
      <c r="BK138" s="293" t="str" cm="1">
        <f t="array" ref="BK138">IFERROR(IF(OR($AN$20="EZ", ISNUMBER((BL138*BM138)/(3600*1000)/BN138)), (BL138*BM138)/(3600*1000)/BN138, BY138) * SUMPRODUCT($BO138:$BS138^2.5, $BT138:$BX138) / 1000, "-")</f>
        <v>-</v>
      </c>
      <c r="BL138" s="279" t="str">
        <f t="shared" si="60"/>
        <v>-</v>
      </c>
      <c r="BM138" s="279" t="str">
        <f t="shared" si="61"/>
        <v>-</v>
      </c>
      <c r="BN138" s="298">
        <f t="shared" si="62"/>
        <v>0</v>
      </c>
      <c r="BO138" s="296" t="str" cm="1">
        <f t="array" ref="BO138">IFERROR(INDEX($CV$63:$CZ$65, $CO138, BO$23), "-")</f>
        <v>-</v>
      </c>
      <c r="BP138" s="296" t="str" cm="1">
        <f t="array" ref="BP138">IFERROR(INDEX($CV$63:$CZ$65, $CO138, BP$23), "-")</f>
        <v>-</v>
      </c>
      <c r="BQ138" s="296" t="str" cm="1">
        <f t="array" ref="BQ138">IFERROR(INDEX($CV$63:$CZ$65, $CO138, BQ$23), "-")</f>
        <v>-</v>
      </c>
      <c r="BR138" s="296" t="str" cm="1">
        <f t="array" ref="BR138">IFERROR(INDEX($CV$63:$CZ$65, $CO138, BR$23), "-")</f>
        <v>-</v>
      </c>
      <c r="BS138" s="296" t="str" cm="1">
        <f t="array" ref="BS138">IFERROR(INDEX($CV$63:$CZ$65, $CO138, BS$23), "-")</f>
        <v>-</v>
      </c>
      <c r="BT138" s="297" cm="1">
        <f t="array" ref="BT138">IF($CO138=3,
IFERROR(INDEX($CV$68:$CZ$79, $CE138, BT$23), "-"),
IF($CO138=2,
IF(BT$23=5, $AC138, IF(BT$23=4, $AD138, 0)), IF(BT$23=5, $AC138, 0)
))</f>
        <v>0</v>
      </c>
      <c r="BU138" s="297" cm="1">
        <f t="array" ref="BU138">IF($CO138=3,
IFERROR(INDEX($CV$68:$CZ$79, $CE138, BU$23), "-"),
IF($CO138=2,
IF(BU$23=5, $AC138, IF(BU$23=4, $AD138, 0)), IF(BU$23=5, $AC138, 0)
))</f>
        <v>0</v>
      </c>
      <c r="BV138" s="297" cm="1">
        <f t="array" ref="BV138">IF($CO138=3,
IFERROR(INDEX($CV$68:$CZ$79, $CE138, BV$23), "-"),
IF($CO138=2,
IF(BV$23=5, $AC138, IF(BV$23=4, $AD138, 0)), IF(BV$23=5, $AC138, 0)
))</f>
        <v>0</v>
      </c>
      <c r="BW138" s="297" cm="1">
        <f t="array" ref="BW138">IF($CO138=3,
IFERROR(INDEX($CV$68:$CZ$79, $CE138, BW$23), "-"),
IF($CO138=2,
IF(BW$23=5, $AC138, IF(BW$23=4, $AD138, 0)), IF(BW$23=5, $AC138, 0)
))</f>
        <v>0</v>
      </c>
      <c r="BX138" s="297" cm="1">
        <f t="array" ref="BX138">IF($CO138=3,
IFERROR(INDEX($CV$68:$CZ$79, $CE138, BX$23), "-"),
IF($CO138=2,
IF(BX$23=5, $AC138, IF(BX$23=4, $AD138, 0)), IF(BX$23=5, $AC138, 0)
))</f>
        <v>0</v>
      </c>
      <c r="BY138" s="293" t="str">
        <f t="shared" si="63"/>
        <v>-</v>
      </c>
      <c r="BZ138" s="299">
        <f t="shared" si="22"/>
        <v>0</v>
      </c>
      <c r="CA138" s="294" t="str">
        <f t="shared" si="64"/>
        <v>-</v>
      </c>
      <c r="CB138" s="295" t="str">
        <f t="shared" si="23"/>
        <v>-</v>
      </c>
      <c r="CC138" s="295" t="str">
        <f t="shared" si="65"/>
        <v>-</v>
      </c>
      <c r="CD138" s="299">
        <f t="shared" si="24"/>
        <v>0</v>
      </c>
      <c r="CE138" s="300" t="str">
        <f t="shared" si="43"/>
        <v>-</v>
      </c>
      <c r="CF138" s="300" t="str">
        <f t="shared" si="44"/>
        <v>-</v>
      </c>
      <c r="CG138" s="300">
        <v>0</v>
      </c>
      <c r="CH138" s="300">
        <f t="shared" si="45"/>
        <v>0</v>
      </c>
      <c r="CI138" s="301">
        <f t="shared" si="46"/>
        <v>0</v>
      </c>
      <c r="CJ138" s="301">
        <f t="shared" si="25"/>
        <v>0</v>
      </c>
      <c r="CK138" s="302" t="str" cm="1">
        <f t="array" ref="CK138">IF($CJ138&gt;0, INDEX($CS$28:$DH$35, $CJ138, $CI138+CK$23), "-")</f>
        <v>-</v>
      </c>
      <c r="CL138" s="302" t="str" cm="1">
        <f t="array" ref="CL138">IF($CJ138&gt;0, INDEX($CS$28:$DH$35, $CJ138, $CI138+CL$23), "-")</f>
        <v>-</v>
      </c>
      <c r="CM138" s="302" t="str" cm="1">
        <f t="array" ref="CM138">IF($CJ138&gt;0, INDEX($CS$28:$DH$35, $CJ138, $CI138+CM$23), "-")</f>
        <v>-</v>
      </c>
      <c r="CN138" s="302" t="str" cm="1">
        <f t="array" ref="CN138">IF($CJ138&gt;0, INDEX($CS$28:$DH$35, $CJ138, $CI138+CN$23), "-")</f>
        <v>-</v>
      </c>
      <c r="CO138" s="300" t="str">
        <f t="shared" si="47"/>
        <v>-</v>
      </c>
      <c r="CP138" s="271"/>
      <c r="CQ138" s="272"/>
      <c r="CR138" s="273"/>
      <c r="CS138" s="273"/>
      <c r="CT138" s="273"/>
      <c r="CU138" s="273"/>
      <c r="CV138" s="273"/>
      <c r="CW138" s="273"/>
      <c r="CX138" s="273"/>
      <c r="CY138" s="273"/>
      <c r="CZ138" s="273"/>
      <c r="DA138" s="273"/>
      <c r="DB138" s="273"/>
      <c r="DC138" s="273"/>
      <c r="DD138" s="273"/>
      <c r="DE138" s="273"/>
      <c r="DF138" s="273"/>
      <c r="DG138" s="273"/>
      <c r="DH138" s="273"/>
      <c r="DI138" s="273"/>
      <c r="DJ138" s="271"/>
      <c r="DK138" s="271"/>
    </row>
    <row r="139" spans="1:115" s="45" customFormat="1" ht="12.75" customHeight="1" x14ac:dyDescent="0.25">
      <c r="A139" s="13" cm="1">
        <f t="array" ref="A139">IFERROR(INDEX(Operation, IFERROR(MATCH($N139,#REF!, 0), IFERROR(MATCH($N139,#REF!, 0), MATCH($N139,#REF!, 0))), 4), 0)</f>
        <v>0</v>
      </c>
      <c r="B139" s="10">
        <v>116</v>
      </c>
      <c r="C139" s="238"/>
      <c r="D139" s="238"/>
      <c r="E139" s="79"/>
      <c r="F139" s="80" t="str">
        <f>IF(ISBLANK(E139), "", VLOOKUP(E139, Z!$A$2:$C$4127, 3, FALSE))</f>
        <v/>
      </c>
      <c r="G139" s="238"/>
      <c r="H139" s="81"/>
      <c r="I139" s="255" t="b">
        <v>0</v>
      </c>
      <c r="J139" s="256"/>
      <c r="K139" s="82"/>
      <c r="L139" s="82"/>
      <c r="M139" s="83"/>
      <c r="N139" s="79"/>
      <c r="O139" s="84"/>
      <c r="P139" s="84"/>
      <c r="Q139" s="257"/>
      <c r="R139" s="257"/>
      <c r="S139" s="257"/>
      <c r="T139" s="85">
        <f t="shared" si="48"/>
        <v>0</v>
      </c>
      <c r="U139" s="238"/>
      <c r="V139" s="238"/>
      <c r="W139" s="238"/>
      <c r="X139" s="256"/>
      <c r="Y139" s="258"/>
      <c r="Z139" s="79"/>
      <c r="AA139" s="257"/>
      <c r="AB139" s="257"/>
      <c r="AC139" s="257"/>
      <c r="AD139" s="257"/>
      <c r="AE139" s="257"/>
      <c r="AF139" s="85">
        <f t="shared" si="49"/>
        <v>0</v>
      </c>
      <c r="AG139" s="259"/>
      <c r="AH139" s="238"/>
      <c r="AI139" s="79"/>
      <c r="AJ139" s="80" t="str">
        <f>IF(ISBLANK(AI139), "", VLOOKUP(AI139, Z!$A$2:$C$4127, 3, FALSE))</f>
        <v/>
      </c>
      <c r="AK139" s="260"/>
      <c r="AL139" s="127">
        <f t="shared" si="50"/>
        <v>0</v>
      </c>
      <c r="AM139" s="271"/>
      <c r="AN139" s="292">
        <f t="shared" si="52"/>
        <v>0</v>
      </c>
      <c r="AO139" s="279">
        <f t="shared" si="51"/>
        <v>1</v>
      </c>
      <c r="AP139" s="279">
        <v>0.75</v>
      </c>
      <c r="AQ139" s="293" t="str">
        <f t="shared" si="53"/>
        <v>-</v>
      </c>
      <c r="AR139" s="293" t="str">
        <f t="shared" si="54"/>
        <v>-</v>
      </c>
      <c r="AS139" s="293" t="str" cm="1">
        <f t="array" ref="AS139">IFERROR(IFERROR((AT139*AU139)/(3600*1000)/AZ139, BY139) * SUMPRODUCT($BA139:$BE139^2.5, $BF139:$BJ139) / 1000, "-")</f>
        <v>-</v>
      </c>
      <c r="AT139" s="279" t="str">
        <f t="shared" si="55"/>
        <v>-</v>
      </c>
      <c r="AU139" s="279" t="str">
        <f t="shared" si="56"/>
        <v>-</v>
      </c>
      <c r="AV139" s="294" t="str">
        <f t="shared" si="16"/>
        <v>-</v>
      </c>
      <c r="AW139" s="294" t="str" cm="1">
        <f t="array" ref="AW139">IF(CH139&gt;0, INDEX($CV$58:$CV$60, CH139), "-")</f>
        <v>-</v>
      </c>
      <c r="AX139" s="294" t="str">
        <f t="shared" si="57"/>
        <v>-</v>
      </c>
      <c r="AY139" s="295" t="str">
        <f t="shared" si="58"/>
        <v>-</v>
      </c>
      <c r="AZ139" s="294">
        <f t="shared" si="59"/>
        <v>0</v>
      </c>
      <c r="BA139" s="296" t="str" cm="1">
        <f t="array" ref="BA139">IFERROR(INDEX($CV$63:$CZ$65, $CF139, BA$23), "-")</f>
        <v>-</v>
      </c>
      <c r="BB139" s="296" t="str" cm="1">
        <f t="array" ref="BB139">IFERROR(INDEX($CV$63:$CZ$65, $CF139, BB$23), "-")</f>
        <v>-</v>
      </c>
      <c r="BC139" s="296" t="str" cm="1">
        <f t="array" ref="BC139">IFERROR(INDEX($CV$63:$CZ$65, $CF139, BC$23), "-")</f>
        <v>-</v>
      </c>
      <c r="BD139" s="296" t="str" cm="1">
        <f t="array" ref="BD139">IFERROR(INDEX($CV$63:$CZ$65, $CF139, BD$23), "-")</f>
        <v>-</v>
      </c>
      <c r="BE139" s="296" t="str" cm="1">
        <f t="array" ref="BE139">IFERROR(INDEX($CV$63:$CZ$65, $CF139, BE$23), "-")</f>
        <v>-</v>
      </c>
      <c r="BF139" s="297" cm="1">
        <f t="array" ref="BF139">IF($CF139=3,
IFERROR(INDEX($CV$68:$CZ$79, $CE139, BF$23), "-"),
IF($CF139=2,
IF(BF$23=5, $Q139, IF(BF$23=4, $R139, 0)), IF(BF$23=5, $Q139, 0)
))</f>
        <v>0</v>
      </c>
      <c r="BG139" s="297" cm="1">
        <f t="array" ref="BG139">IF($CF139=3,
IFERROR(INDEX($CV$68:$CZ$79, $CE139, BG$23), "-"),
IF($CF139=2,
IF(BG$23=5, $Q139, IF(BG$23=4, $R139, 0)), IF(BG$23=5, $Q139, 0)
))</f>
        <v>0</v>
      </c>
      <c r="BH139" s="297" cm="1">
        <f t="array" ref="BH139">IF($CF139=3,
IFERROR(INDEX($CV$68:$CZ$79, $CE139, BH$23), "-"),
IF($CF139=2,
IF(BH$23=5, $Q139, IF(BH$23=4, $R139, 0)), IF(BH$23=5, $Q139, 0)
))</f>
        <v>0</v>
      </c>
      <c r="BI139" s="297" cm="1">
        <f t="array" ref="BI139">IF($CF139=3,
IFERROR(INDEX($CV$68:$CZ$79, $CE139, BI$23), "-"),
IF($CF139=2,
IF(BI$23=5, $Q139, IF(BI$23=4, $R139, 0)), IF(BI$23=5, $Q139, 0)
))</f>
        <v>0</v>
      </c>
      <c r="BJ139" s="297" cm="1">
        <f t="array" ref="BJ139">IF($CF139=3,
IFERROR(INDEX($CV$68:$CZ$79, $CE139, BJ$23), "-"),
IF($CF139=2,
IF(BJ$23=5, $Q139, IF(BJ$23=4, $R139, 0)), IF(BJ$23=5, $Q139, 0)
))</f>
        <v>0</v>
      </c>
      <c r="BK139" s="293" t="str" cm="1">
        <f t="array" ref="BK139">IFERROR(IF(OR($AN$20="EZ", ISNUMBER((BL139*BM139)/(3600*1000)/BN139)), (BL139*BM139)/(3600*1000)/BN139, BY139) * SUMPRODUCT($BO139:$BS139^2.5, $BT139:$BX139) / 1000, "-")</f>
        <v>-</v>
      </c>
      <c r="BL139" s="279" t="str">
        <f t="shared" si="60"/>
        <v>-</v>
      </c>
      <c r="BM139" s="279" t="str">
        <f t="shared" si="61"/>
        <v>-</v>
      </c>
      <c r="BN139" s="298">
        <f t="shared" si="62"/>
        <v>0</v>
      </c>
      <c r="BO139" s="296" t="str" cm="1">
        <f t="array" ref="BO139">IFERROR(INDEX($CV$63:$CZ$65, $CO139, BO$23), "-")</f>
        <v>-</v>
      </c>
      <c r="BP139" s="296" t="str" cm="1">
        <f t="array" ref="BP139">IFERROR(INDEX($CV$63:$CZ$65, $CO139, BP$23), "-")</f>
        <v>-</v>
      </c>
      <c r="BQ139" s="296" t="str" cm="1">
        <f t="array" ref="BQ139">IFERROR(INDEX($CV$63:$CZ$65, $CO139, BQ$23), "-")</f>
        <v>-</v>
      </c>
      <c r="BR139" s="296" t="str" cm="1">
        <f t="array" ref="BR139">IFERROR(INDEX($CV$63:$CZ$65, $CO139, BR$23), "-")</f>
        <v>-</v>
      </c>
      <c r="BS139" s="296" t="str" cm="1">
        <f t="array" ref="BS139">IFERROR(INDEX($CV$63:$CZ$65, $CO139, BS$23), "-")</f>
        <v>-</v>
      </c>
      <c r="BT139" s="297" cm="1">
        <f t="array" ref="BT139">IF($CO139=3,
IFERROR(INDEX($CV$68:$CZ$79, $CE139, BT$23), "-"),
IF($CO139=2,
IF(BT$23=5, $AC139, IF(BT$23=4, $AD139, 0)), IF(BT$23=5, $AC139, 0)
))</f>
        <v>0</v>
      </c>
      <c r="BU139" s="297" cm="1">
        <f t="array" ref="BU139">IF($CO139=3,
IFERROR(INDEX($CV$68:$CZ$79, $CE139, BU$23), "-"),
IF($CO139=2,
IF(BU$23=5, $AC139, IF(BU$23=4, $AD139, 0)), IF(BU$23=5, $AC139, 0)
))</f>
        <v>0</v>
      </c>
      <c r="BV139" s="297" cm="1">
        <f t="array" ref="BV139">IF($CO139=3,
IFERROR(INDEX($CV$68:$CZ$79, $CE139, BV$23), "-"),
IF($CO139=2,
IF(BV$23=5, $AC139, IF(BV$23=4, $AD139, 0)), IF(BV$23=5, $AC139, 0)
))</f>
        <v>0</v>
      </c>
      <c r="BW139" s="297" cm="1">
        <f t="array" ref="BW139">IF($CO139=3,
IFERROR(INDEX($CV$68:$CZ$79, $CE139, BW$23), "-"),
IF($CO139=2,
IF(BW$23=5, $AC139, IF(BW$23=4, $AD139, 0)), IF(BW$23=5, $AC139, 0)
))</f>
        <v>0</v>
      </c>
      <c r="BX139" s="297" cm="1">
        <f t="array" ref="BX139">IF($CO139=3,
IFERROR(INDEX($CV$68:$CZ$79, $CE139, BX$23), "-"),
IF($CO139=2,
IF(BX$23=5, $AC139, IF(BX$23=4, $AD139, 0)), IF(BX$23=5, $AC139, 0)
))</f>
        <v>0</v>
      </c>
      <c r="BY139" s="293" t="str">
        <f t="shared" si="63"/>
        <v>-</v>
      </c>
      <c r="BZ139" s="299">
        <f t="shared" si="22"/>
        <v>0</v>
      </c>
      <c r="CA139" s="294" t="str">
        <f t="shared" si="64"/>
        <v>-</v>
      </c>
      <c r="CB139" s="295" t="str">
        <f t="shared" si="23"/>
        <v>-</v>
      </c>
      <c r="CC139" s="295" t="str">
        <f t="shared" si="65"/>
        <v>-</v>
      </c>
      <c r="CD139" s="299">
        <f t="shared" si="24"/>
        <v>0</v>
      </c>
      <c r="CE139" s="300" t="str">
        <f t="shared" si="43"/>
        <v>-</v>
      </c>
      <c r="CF139" s="300" t="str">
        <f t="shared" si="44"/>
        <v>-</v>
      </c>
      <c r="CG139" s="300">
        <v>0</v>
      </c>
      <c r="CH139" s="300">
        <f t="shared" si="45"/>
        <v>0</v>
      </c>
      <c r="CI139" s="301">
        <f t="shared" si="46"/>
        <v>0</v>
      </c>
      <c r="CJ139" s="301">
        <f t="shared" si="25"/>
        <v>0</v>
      </c>
      <c r="CK139" s="302" t="str" cm="1">
        <f t="array" ref="CK139">IF($CJ139&gt;0, INDEX($CS$28:$DH$35, $CJ139, $CI139+CK$23), "-")</f>
        <v>-</v>
      </c>
      <c r="CL139" s="302" t="str" cm="1">
        <f t="array" ref="CL139">IF($CJ139&gt;0, INDEX($CS$28:$DH$35, $CJ139, $CI139+CL$23), "-")</f>
        <v>-</v>
      </c>
      <c r="CM139" s="302" t="str" cm="1">
        <f t="array" ref="CM139">IF($CJ139&gt;0, INDEX($CS$28:$DH$35, $CJ139, $CI139+CM$23), "-")</f>
        <v>-</v>
      </c>
      <c r="CN139" s="302" t="str" cm="1">
        <f t="array" ref="CN139">IF($CJ139&gt;0, INDEX($CS$28:$DH$35, $CJ139, $CI139+CN$23), "-")</f>
        <v>-</v>
      </c>
      <c r="CO139" s="300" t="str">
        <f t="shared" si="47"/>
        <v>-</v>
      </c>
      <c r="CP139" s="271"/>
      <c r="CQ139" s="272"/>
      <c r="CR139" s="273"/>
      <c r="CS139" s="273"/>
      <c r="CT139" s="273"/>
      <c r="CU139" s="273"/>
      <c r="CV139" s="273"/>
      <c r="CW139" s="273"/>
      <c r="CX139" s="273"/>
      <c r="CY139" s="273"/>
      <c r="CZ139" s="273"/>
      <c r="DA139" s="273"/>
      <c r="DB139" s="273"/>
      <c r="DC139" s="273"/>
      <c r="DD139" s="273"/>
      <c r="DE139" s="273"/>
      <c r="DF139" s="273"/>
      <c r="DG139" s="273"/>
      <c r="DH139" s="273"/>
      <c r="DI139" s="273"/>
      <c r="DJ139" s="271"/>
      <c r="DK139" s="271"/>
    </row>
    <row r="140" spans="1:115" s="45" customFormat="1" ht="12.75" customHeight="1" x14ac:dyDescent="0.25">
      <c r="A140" s="13" cm="1">
        <f t="array" ref="A140">IFERROR(INDEX(Operation, IFERROR(MATCH($N140,#REF!, 0), IFERROR(MATCH($N140,#REF!, 0), MATCH($N140,#REF!, 0))), 4), 0)</f>
        <v>0</v>
      </c>
      <c r="B140" s="10">
        <v>117</v>
      </c>
      <c r="C140" s="238"/>
      <c r="D140" s="238"/>
      <c r="E140" s="79"/>
      <c r="F140" s="80" t="str">
        <f>IF(ISBLANK(E140), "", VLOOKUP(E140, Z!$A$2:$C$4127, 3, FALSE))</f>
        <v/>
      </c>
      <c r="G140" s="238"/>
      <c r="H140" s="81"/>
      <c r="I140" s="255" t="b">
        <v>0</v>
      </c>
      <c r="J140" s="256"/>
      <c r="K140" s="82"/>
      <c r="L140" s="82"/>
      <c r="M140" s="83"/>
      <c r="N140" s="79"/>
      <c r="O140" s="84"/>
      <c r="P140" s="84"/>
      <c r="Q140" s="257"/>
      <c r="R140" s="257"/>
      <c r="S140" s="257"/>
      <c r="T140" s="85">
        <f t="shared" si="48"/>
        <v>0</v>
      </c>
      <c r="U140" s="238"/>
      <c r="V140" s="238"/>
      <c r="W140" s="238"/>
      <c r="X140" s="257"/>
      <c r="Y140" s="258"/>
      <c r="Z140" s="79"/>
      <c r="AA140" s="257"/>
      <c r="AB140" s="257"/>
      <c r="AC140" s="257"/>
      <c r="AD140" s="257"/>
      <c r="AE140" s="257"/>
      <c r="AF140" s="85">
        <f t="shared" si="49"/>
        <v>0</v>
      </c>
      <c r="AG140" s="259"/>
      <c r="AH140" s="238"/>
      <c r="AI140" s="79"/>
      <c r="AJ140" s="80" t="str">
        <f>IF(ISBLANK(AI140), "", VLOOKUP(AI140, Z!$A$2:$C$4127, 3, FALSE))</f>
        <v/>
      </c>
      <c r="AK140" s="260"/>
      <c r="AL140" s="127">
        <f t="shared" si="50"/>
        <v>0</v>
      </c>
      <c r="AM140" s="271"/>
      <c r="AN140" s="292">
        <f t="shared" si="52"/>
        <v>0</v>
      </c>
      <c r="AO140" s="279">
        <f t="shared" si="51"/>
        <v>1</v>
      </c>
      <c r="AP140" s="279">
        <v>0.75</v>
      </c>
      <c r="AQ140" s="293" t="str">
        <f t="shared" si="53"/>
        <v>-</v>
      </c>
      <c r="AR140" s="293" t="str">
        <f t="shared" si="54"/>
        <v>-</v>
      </c>
      <c r="AS140" s="293" t="str" cm="1">
        <f t="array" ref="AS140">IFERROR(IFERROR((AT140*AU140)/(3600*1000)/AZ140, BY140) * SUMPRODUCT($BA140:$BE140^2.5, $BF140:$BJ140) / 1000, "-")</f>
        <v>-</v>
      </c>
      <c r="AT140" s="279" t="str">
        <f t="shared" si="55"/>
        <v>-</v>
      </c>
      <c r="AU140" s="279" t="str">
        <f t="shared" si="56"/>
        <v>-</v>
      </c>
      <c r="AV140" s="294" t="str">
        <f t="shared" si="16"/>
        <v>-</v>
      </c>
      <c r="AW140" s="294" t="str" cm="1">
        <f t="array" ref="AW140">IF(CH140&gt;0, INDEX($CV$58:$CV$60, CH140), "-")</f>
        <v>-</v>
      </c>
      <c r="AX140" s="294" t="str">
        <f t="shared" si="57"/>
        <v>-</v>
      </c>
      <c r="AY140" s="295" t="str">
        <f t="shared" si="58"/>
        <v>-</v>
      </c>
      <c r="AZ140" s="294">
        <f t="shared" si="59"/>
        <v>0</v>
      </c>
      <c r="BA140" s="296" t="str" cm="1">
        <f t="array" ref="BA140">IFERROR(INDEX($CV$63:$CZ$65, $CF140, BA$23), "-")</f>
        <v>-</v>
      </c>
      <c r="BB140" s="296" t="str" cm="1">
        <f t="array" ref="BB140">IFERROR(INDEX($CV$63:$CZ$65, $CF140, BB$23), "-")</f>
        <v>-</v>
      </c>
      <c r="BC140" s="296" t="str" cm="1">
        <f t="array" ref="BC140">IFERROR(INDEX($CV$63:$CZ$65, $CF140, BC$23), "-")</f>
        <v>-</v>
      </c>
      <c r="BD140" s="296" t="str" cm="1">
        <f t="array" ref="BD140">IFERROR(INDEX($CV$63:$CZ$65, $CF140, BD$23), "-")</f>
        <v>-</v>
      </c>
      <c r="BE140" s="296" t="str" cm="1">
        <f t="array" ref="BE140">IFERROR(INDEX($CV$63:$CZ$65, $CF140, BE$23), "-")</f>
        <v>-</v>
      </c>
      <c r="BF140" s="297" cm="1">
        <f t="array" ref="BF140">IF($CF140=3,
IFERROR(INDEX($CV$68:$CZ$79, $CE140, BF$23), "-"),
IF($CF140=2,
IF(BF$23=5, $Q140, IF(BF$23=4, $R140, 0)), IF(BF$23=5, $Q140, 0)
))</f>
        <v>0</v>
      </c>
      <c r="BG140" s="297" cm="1">
        <f t="array" ref="BG140">IF($CF140=3,
IFERROR(INDEX($CV$68:$CZ$79, $CE140, BG$23), "-"),
IF($CF140=2,
IF(BG$23=5, $Q140, IF(BG$23=4, $R140, 0)), IF(BG$23=5, $Q140, 0)
))</f>
        <v>0</v>
      </c>
      <c r="BH140" s="297" cm="1">
        <f t="array" ref="BH140">IF($CF140=3,
IFERROR(INDEX($CV$68:$CZ$79, $CE140, BH$23), "-"),
IF($CF140=2,
IF(BH$23=5, $Q140, IF(BH$23=4, $R140, 0)), IF(BH$23=5, $Q140, 0)
))</f>
        <v>0</v>
      </c>
      <c r="BI140" s="297" cm="1">
        <f t="array" ref="BI140">IF($CF140=3,
IFERROR(INDEX($CV$68:$CZ$79, $CE140, BI$23), "-"),
IF($CF140=2,
IF(BI$23=5, $Q140, IF(BI$23=4, $R140, 0)), IF(BI$23=5, $Q140, 0)
))</f>
        <v>0</v>
      </c>
      <c r="BJ140" s="297" cm="1">
        <f t="array" ref="BJ140">IF($CF140=3,
IFERROR(INDEX($CV$68:$CZ$79, $CE140, BJ$23), "-"),
IF($CF140=2,
IF(BJ$23=5, $Q140, IF(BJ$23=4, $R140, 0)), IF(BJ$23=5, $Q140, 0)
))</f>
        <v>0</v>
      </c>
      <c r="BK140" s="293" t="str" cm="1">
        <f t="array" ref="BK140">IFERROR(IF(OR($AN$20="EZ", ISNUMBER((BL140*BM140)/(3600*1000)/BN140)), (BL140*BM140)/(3600*1000)/BN140, BY140) * SUMPRODUCT($BO140:$BS140^2.5, $BT140:$BX140) / 1000, "-")</f>
        <v>-</v>
      </c>
      <c r="BL140" s="279" t="str">
        <f t="shared" si="60"/>
        <v>-</v>
      </c>
      <c r="BM140" s="279" t="str">
        <f t="shared" si="61"/>
        <v>-</v>
      </c>
      <c r="BN140" s="298">
        <f t="shared" si="62"/>
        <v>0</v>
      </c>
      <c r="BO140" s="296" t="str" cm="1">
        <f t="array" ref="BO140">IFERROR(INDEX($CV$63:$CZ$65, $CO140, BO$23), "-")</f>
        <v>-</v>
      </c>
      <c r="BP140" s="296" t="str" cm="1">
        <f t="array" ref="BP140">IFERROR(INDEX($CV$63:$CZ$65, $CO140, BP$23), "-")</f>
        <v>-</v>
      </c>
      <c r="BQ140" s="296" t="str" cm="1">
        <f t="array" ref="BQ140">IFERROR(INDEX($CV$63:$CZ$65, $CO140, BQ$23), "-")</f>
        <v>-</v>
      </c>
      <c r="BR140" s="296" t="str" cm="1">
        <f t="array" ref="BR140">IFERROR(INDEX($CV$63:$CZ$65, $CO140, BR$23), "-")</f>
        <v>-</v>
      </c>
      <c r="BS140" s="296" t="str" cm="1">
        <f t="array" ref="BS140">IFERROR(INDEX($CV$63:$CZ$65, $CO140, BS$23), "-")</f>
        <v>-</v>
      </c>
      <c r="BT140" s="297" cm="1">
        <f t="array" ref="BT140">IF($CO140=3,
IFERROR(INDEX($CV$68:$CZ$79, $CE140, BT$23), "-"),
IF($CO140=2,
IF(BT$23=5, $AC140, IF(BT$23=4, $AD140, 0)), IF(BT$23=5, $AC140, 0)
))</f>
        <v>0</v>
      </c>
      <c r="BU140" s="297" cm="1">
        <f t="array" ref="BU140">IF($CO140=3,
IFERROR(INDEX($CV$68:$CZ$79, $CE140, BU$23), "-"),
IF($CO140=2,
IF(BU$23=5, $AC140, IF(BU$23=4, $AD140, 0)), IF(BU$23=5, $AC140, 0)
))</f>
        <v>0</v>
      </c>
      <c r="BV140" s="297" cm="1">
        <f t="array" ref="BV140">IF($CO140=3,
IFERROR(INDEX($CV$68:$CZ$79, $CE140, BV$23), "-"),
IF($CO140=2,
IF(BV$23=5, $AC140, IF(BV$23=4, $AD140, 0)), IF(BV$23=5, $AC140, 0)
))</f>
        <v>0</v>
      </c>
      <c r="BW140" s="297" cm="1">
        <f t="array" ref="BW140">IF($CO140=3,
IFERROR(INDEX($CV$68:$CZ$79, $CE140, BW$23), "-"),
IF($CO140=2,
IF(BW$23=5, $AC140, IF(BW$23=4, $AD140, 0)), IF(BW$23=5, $AC140, 0)
))</f>
        <v>0</v>
      </c>
      <c r="BX140" s="297" cm="1">
        <f t="array" ref="BX140">IF($CO140=3,
IFERROR(INDEX($CV$68:$CZ$79, $CE140, BX$23), "-"),
IF($CO140=2,
IF(BX$23=5, $AC140, IF(BX$23=4, $AD140, 0)), IF(BX$23=5, $AC140, 0)
))</f>
        <v>0</v>
      </c>
      <c r="BY140" s="293" t="str">
        <f t="shared" si="63"/>
        <v>-</v>
      </c>
      <c r="BZ140" s="299">
        <f t="shared" si="22"/>
        <v>0</v>
      </c>
      <c r="CA140" s="294" t="str">
        <f t="shared" si="64"/>
        <v>-</v>
      </c>
      <c r="CB140" s="295" t="str">
        <f t="shared" si="23"/>
        <v>-</v>
      </c>
      <c r="CC140" s="295" t="str">
        <f t="shared" si="65"/>
        <v>-</v>
      </c>
      <c r="CD140" s="299">
        <f t="shared" si="24"/>
        <v>0</v>
      </c>
      <c r="CE140" s="300" t="str">
        <f t="shared" si="43"/>
        <v>-</v>
      </c>
      <c r="CF140" s="300" t="str">
        <f t="shared" si="44"/>
        <v>-</v>
      </c>
      <c r="CG140" s="300">
        <v>0</v>
      </c>
      <c r="CH140" s="300">
        <f t="shared" si="45"/>
        <v>0</v>
      </c>
      <c r="CI140" s="301">
        <f t="shared" si="46"/>
        <v>0</v>
      </c>
      <c r="CJ140" s="301">
        <f t="shared" si="25"/>
        <v>0</v>
      </c>
      <c r="CK140" s="302" t="str" cm="1">
        <f t="array" ref="CK140">IF($CJ140&gt;0, INDEX($CS$28:$DH$35, $CJ140, $CI140+CK$23), "-")</f>
        <v>-</v>
      </c>
      <c r="CL140" s="302" t="str" cm="1">
        <f t="array" ref="CL140">IF($CJ140&gt;0, INDEX($CS$28:$DH$35, $CJ140, $CI140+CL$23), "-")</f>
        <v>-</v>
      </c>
      <c r="CM140" s="302" t="str" cm="1">
        <f t="array" ref="CM140">IF($CJ140&gt;0, INDEX($CS$28:$DH$35, $CJ140, $CI140+CM$23), "-")</f>
        <v>-</v>
      </c>
      <c r="CN140" s="302" t="str" cm="1">
        <f t="array" ref="CN140">IF($CJ140&gt;0, INDEX($CS$28:$DH$35, $CJ140, $CI140+CN$23), "-")</f>
        <v>-</v>
      </c>
      <c r="CO140" s="300" t="str">
        <f t="shared" si="47"/>
        <v>-</v>
      </c>
      <c r="CP140" s="271"/>
      <c r="CQ140" s="272"/>
      <c r="CR140" s="273"/>
      <c r="CS140" s="273"/>
      <c r="CT140" s="273"/>
      <c r="CU140" s="273"/>
      <c r="CV140" s="273"/>
      <c r="CW140" s="273"/>
      <c r="CX140" s="273"/>
      <c r="CY140" s="273"/>
      <c r="CZ140" s="273"/>
      <c r="DA140" s="273"/>
      <c r="DB140" s="273"/>
      <c r="DC140" s="273"/>
      <c r="DD140" s="273"/>
      <c r="DE140" s="273"/>
      <c r="DF140" s="273"/>
      <c r="DG140" s="273"/>
      <c r="DH140" s="273"/>
      <c r="DI140" s="273"/>
      <c r="DJ140" s="271"/>
      <c r="DK140" s="271"/>
    </row>
    <row r="141" spans="1:115" s="45" customFormat="1" ht="12.75" customHeight="1" x14ac:dyDescent="0.25">
      <c r="A141" s="13" cm="1">
        <f t="array" ref="A141">IFERROR(INDEX(Operation, IFERROR(MATCH($N141,#REF!, 0), IFERROR(MATCH($N141,#REF!, 0), MATCH($N141,#REF!, 0))), 4), 0)</f>
        <v>0</v>
      </c>
      <c r="B141" s="10">
        <v>118</v>
      </c>
      <c r="C141" s="238"/>
      <c r="D141" s="238"/>
      <c r="E141" s="79"/>
      <c r="F141" s="80" t="str">
        <f>IF(ISBLANK(E141), "", VLOOKUP(E141, Z!$A$2:$C$4127, 3, FALSE))</f>
        <v/>
      </c>
      <c r="G141" s="238"/>
      <c r="H141" s="81"/>
      <c r="I141" s="255" t="b">
        <v>0</v>
      </c>
      <c r="J141" s="256"/>
      <c r="K141" s="82"/>
      <c r="L141" s="82"/>
      <c r="M141" s="83"/>
      <c r="N141" s="79"/>
      <c r="O141" s="84"/>
      <c r="P141" s="84"/>
      <c r="Q141" s="257"/>
      <c r="R141" s="257"/>
      <c r="S141" s="257"/>
      <c r="T141" s="85">
        <f t="shared" si="48"/>
        <v>0</v>
      </c>
      <c r="U141" s="238"/>
      <c r="V141" s="238"/>
      <c r="W141" s="238"/>
      <c r="X141" s="257"/>
      <c r="Y141" s="258"/>
      <c r="Z141" s="79"/>
      <c r="AA141" s="257"/>
      <c r="AB141" s="257"/>
      <c r="AC141" s="257"/>
      <c r="AD141" s="257"/>
      <c r="AE141" s="257"/>
      <c r="AF141" s="85">
        <f t="shared" si="49"/>
        <v>0</v>
      </c>
      <c r="AG141" s="259"/>
      <c r="AH141" s="238"/>
      <c r="AI141" s="79"/>
      <c r="AJ141" s="80" t="str">
        <f>IF(ISBLANK(AI141), "", VLOOKUP(AI141, Z!$A$2:$C$4127, 3, FALSE))</f>
        <v/>
      </c>
      <c r="AK141" s="260"/>
      <c r="AL141" s="127">
        <f t="shared" si="50"/>
        <v>0</v>
      </c>
      <c r="AM141" s="271"/>
      <c r="AN141" s="292">
        <f t="shared" si="52"/>
        <v>0</v>
      </c>
      <c r="AO141" s="279">
        <f t="shared" si="51"/>
        <v>1</v>
      </c>
      <c r="AP141" s="279">
        <v>0.75</v>
      </c>
      <c r="AQ141" s="293" t="str">
        <f t="shared" si="53"/>
        <v>-</v>
      </c>
      <c r="AR141" s="293" t="str">
        <f t="shared" si="54"/>
        <v>-</v>
      </c>
      <c r="AS141" s="293" t="str" cm="1">
        <f t="array" ref="AS141">IFERROR(IFERROR((AT141*AU141)/(3600*1000)/AZ141, BY141) * SUMPRODUCT($BA141:$BE141^2.5, $BF141:$BJ141) / 1000, "-")</f>
        <v>-</v>
      </c>
      <c r="AT141" s="279" t="str">
        <f t="shared" si="55"/>
        <v>-</v>
      </c>
      <c r="AU141" s="279" t="str">
        <f t="shared" si="56"/>
        <v>-</v>
      </c>
      <c r="AV141" s="294" t="str">
        <f t="shared" si="16"/>
        <v>-</v>
      </c>
      <c r="AW141" s="294" t="str" cm="1">
        <f t="array" ref="AW141">IF(CH141&gt;0, INDEX($CV$58:$CV$60, CH141), "-")</f>
        <v>-</v>
      </c>
      <c r="AX141" s="294" t="str">
        <f t="shared" si="57"/>
        <v>-</v>
      </c>
      <c r="AY141" s="295" t="str">
        <f t="shared" si="58"/>
        <v>-</v>
      </c>
      <c r="AZ141" s="294">
        <f t="shared" si="59"/>
        <v>0</v>
      </c>
      <c r="BA141" s="296" t="str" cm="1">
        <f t="array" ref="BA141">IFERROR(INDEX($CV$63:$CZ$65, $CF141, BA$23), "-")</f>
        <v>-</v>
      </c>
      <c r="BB141" s="296" t="str" cm="1">
        <f t="array" ref="BB141">IFERROR(INDEX($CV$63:$CZ$65, $CF141, BB$23), "-")</f>
        <v>-</v>
      </c>
      <c r="BC141" s="296" t="str" cm="1">
        <f t="array" ref="BC141">IFERROR(INDEX($CV$63:$CZ$65, $CF141, BC$23), "-")</f>
        <v>-</v>
      </c>
      <c r="BD141" s="296" t="str" cm="1">
        <f t="array" ref="BD141">IFERROR(INDEX($CV$63:$CZ$65, $CF141, BD$23), "-")</f>
        <v>-</v>
      </c>
      <c r="BE141" s="296" t="str" cm="1">
        <f t="array" ref="BE141">IFERROR(INDEX($CV$63:$CZ$65, $CF141, BE$23), "-")</f>
        <v>-</v>
      </c>
      <c r="BF141" s="297" cm="1">
        <f t="array" ref="BF141">IF($CF141=3,
IFERROR(INDEX($CV$68:$CZ$79, $CE141, BF$23), "-"),
IF($CF141=2,
IF(BF$23=5, $Q141, IF(BF$23=4, $R141, 0)), IF(BF$23=5, $Q141, 0)
))</f>
        <v>0</v>
      </c>
      <c r="BG141" s="297" cm="1">
        <f t="array" ref="BG141">IF($CF141=3,
IFERROR(INDEX($CV$68:$CZ$79, $CE141, BG$23), "-"),
IF($CF141=2,
IF(BG$23=5, $Q141, IF(BG$23=4, $R141, 0)), IF(BG$23=5, $Q141, 0)
))</f>
        <v>0</v>
      </c>
      <c r="BH141" s="297" cm="1">
        <f t="array" ref="BH141">IF($CF141=3,
IFERROR(INDEX($CV$68:$CZ$79, $CE141, BH$23), "-"),
IF($CF141=2,
IF(BH$23=5, $Q141, IF(BH$23=4, $R141, 0)), IF(BH$23=5, $Q141, 0)
))</f>
        <v>0</v>
      </c>
      <c r="BI141" s="297" cm="1">
        <f t="array" ref="BI141">IF($CF141=3,
IFERROR(INDEX($CV$68:$CZ$79, $CE141, BI$23), "-"),
IF($CF141=2,
IF(BI$23=5, $Q141, IF(BI$23=4, $R141, 0)), IF(BI$23=5, $Q141, 0)
))</f>
        <v>0</v>
      </c>
      <c r="BJ141" s="297" cm="1">
        <f t="array" ref="BJ141">IF($CF141=3,
IFERROR(INDEX($CV$68:$CZ$79, $CE141, BJ$23), "-"),
IF($CF141=2,
IF(BJ$23=5, $Q141, IF(BJ$23=4, $R141, 0)), IF(BJ$23=5, $Q141, 0)
))</f>
        <v>0</v>
      </c>
      <c r="BK141" s="293" t="str" cm="1">
        <f t="array" ref="BK141">IFERROR(IF(OR($AN$20="EZ", ISNUMBER((BL141*BM141)/(3600*1000)/BN141)), (BL141*BM141)/(3600*1000)/BN141, BY141) * SUMPRODUCT($BO141:$BS141^2.5, $BT141:$BX141) / 1000, "-")</f>
        <v>-</v>
      </c>
      <c r="BL141" s="279" t="str">
        <f t="shared" si="60"/>
        <v>-</v>
      </c>
      <c r="BM141" s="279" t="str">
        <f t="shared" si="61"/>
        <v>-</v>
      </c>
      <c r="BN141" s="298">
        <f t="shared" si="62"/>
        <v>0</v>
      </c>
      <c r="BO141" s="296" t="str" cm="1">
        <f t="array" ref="BO141">IFERROR(INDEX($CV$63:$CZ$65, $CO141, BO$23), "-")</f>
        <v>-</v>
      </c>
      <c r="BP141" s="296" t="str" cm="1">
        <f t="array" ref="BP141">IFERROR(INDEX($CV$63:$CZ$65, $CO141, BP$23), "-")</f>
        <v>-</v>
      </c>
      <c r="BQ141" s="296" t="str" cm="1">
        <f t="array" ref="BQ141">IFERROR(INDEX($CV$63:$CZ$65, $CO141, BQ$23), "-")</f>
        <v>-</v>
      </c>
      <c r="BR141" s="296" t="str" cm="1">
        <f t="array" ref="BR141">IFERROR(INDEX($CV$63:$CZ$65, $CO141, BR$23), "-")</f>
        <v>-</v>
      </c>
      <c r="BS141" s="296" t="str" cm="1">
        <f t="array" ref="BS141">IFERROR(INDEX($CV$63:$CZ$65, $CO141, BS$23), "-")</f>
        <v>-</v>
      </c>
      <c r="BT141" s="297" cm="1">
        <f t="array" ref="BT141">IF($CO141=3,
IFERROR(INDEX($CV$68:$CZ$79, $CE141, BT$23), "-"),
IF($CO141=2,
IF(BT$23=5, $AC141, IF(BT$23=4, $AD141, 0)), IF(BT$23=5, $AC141, 0)
))</f>
        <v>0</v>
      </c>
      <c r="BU141" s="297" cm="1">
        <f t="array" ref="BU141">IF($CO141=3,
IFERROR(INDEX($CV$68:$CZ$79, $CE141, BU$23), "-"),
IF($CO141=2,
IF(BU$23=5, $AC141, IF(BU$23=4, $AD141, 0)), IF(BU$23=5, $AC141, 0)
))</f>
        <v>0</v>
      </c>
      <c r="BV141" s="297" cm="1">
        <f t="array" ref="BV141">IF($CO141=3,
IFERROR(INDEX($CV$68:$CZ$79, $CE141, BV$23), "-"),
IF($CO141=2,
IF(BV$23=5, $AC141, IF(BV$23=4, $AD141, 0)), IF(BV$23=5, $AC141, 0)
))</f>
        <v>0</v>
      </c>
      <c r="BW141" s="297" cm="1">
        <f t="array" ref="BW141">IF($CO141=3,
IFERROR(INDEX($CV$68:$CZ$79, $CE141, BW$23), "-"),
IF($CO141=2,
IF(BW$23=5, $AC141, IF(BW$23=4, $AD141, 0)), IF(BW$23=5, $AC141, 0)
))</f>
        <v>0</v>
      </c>
      <c r="BX141" s="297" cm="1">
        <f t="array" ref="BX141">IF($CO141=3,
IFERROR(INDEX($CV$68:$CZ$79, $CE141, BX$23), "-"),
IF($CO141=2,
IF(BX$23=5, $AC141, IF(BX$23=4, $AD141, 0)), IF(BX$23=5, $AC141, 0)
))</f>
        <v>0</v>
      </c>
      <c r="BY141" s="293" t="str">
        <f t="shared" si="63"/>
        <v>-</v>
      </c>
      <c r="BZ141" s="299">
        <f t="shared" si="22"/>
        <v>0</v>
      </c>
      <c r="CA141" s="294" t="str">
        <f t="shared" si="64"/>
        <v>-</v>
      </c>
      <c r="CB141" s="295" t="str">
        <f t="shared" si="23"/>
        <v>-</v>
      </c>
      <c r="CC141" s="295" t="str">
        <f t="shared" si="65"/>
        <v>-</v>
      </c>
      <c r="CD141" s="299">
        <f t="shared" si="24"/>
        <v>0</v>
      </c>
      <c r="CE141" s="300" t="str">
        <f t="shared" si="43"/>
        <v>-</v>
      </c>
      <c r="CF141" s="300" t="str">
        <f t="shared" si="44"/>
        <v>-</v>
      </c>
      <c r="CG141" s="300">
        <v>0</v>
      </c>
      <c r="CH141" s="300">
        <f t="shared" si="45"/>
        <v>0</v>
      </c>
      <c r="CI141" s="301">
        <f t="shared" si="46"/>
        <v>0</v>
      </c>
      <c r="CJ141" s="301">
        <f t="shared" si="25"/>
        <v>0</v>
      </c>
      <c r="CK141" s="302" t="str" cm="1">
        <f t="array" ref="CK141">IF($CJ141&gt;0, INDEX($CS$28:$DH$35, $CJ141, $CI141+CK$23), "-")</f>
        <v>-</v>
      </c>
      <c r="CL141" s="302" t="str" cm="1">
        <f t="array" ref="CL141">IF($CJ141&gt;0, INDEX($CS$28:$DH$35, $CJ141, $CI141+CL$23), "-")</f>
        <v>-</v>
      </c>
      <c r="CM141" s="302" t="str" cm="1">
        <f t="array" ref="CM141">IF($CJ141&gt;0, INDEX($CS$28:$DH$35, $CJ141, $CI141+CM$23), "-")</f>
        <v>-</v>
      </c>
      <c r="CN141" s="302" t="str" cm="1">
        <f t="array" ref="CN141">IF($CJ141&gt;0, INDEX($CS$28:$DH$35, $CJ141, $CI141+CN$23), "-")</f>
        <v>-</v>
      </c>
      <c r="CO141" s="300" t="str">
        <f t="shared" si="47"/>
        <v>-</v>
      </c>
      <c r="CP141" s="271"/>
      <c r="CQ141" s="272"/>
      <c r="CR141" s="273"/>
      <c r="CS141" s="273"/>
      <c r="CT141" s="273"/>
      <c r="CU141" s="273"/>
      <c r="CV141" s="273"/>
      <c r="CW141" s="273"/>
      <c r="CX141" s="273"/>
      <c r="CY141" s="273"/>
      <c r="CZ141" s="273"/>
      <c r="DA141" s="273"/>
      <c r="DB141" s="273"/>
      <c r="DC141" s="273"/>
      <c r="DD141" s="273"/>
      <c r="DE141" s="273"/>
      <c r="DF141" s="273"/>
      <c r="DG141" s="273"/>
      <c r="DH141" s="273"/>
      <c r="DI141" s="273"/>
      <c r="DJ141" s="271"/>
      <c r="DK141" s="271"/>
    </row>
    <row r="142" spans="1:115" s="45" customFormat="1" ht="12.75" customHeight="1" x14ac:dyDescent="0.25">
      <c r="A142" s="13" cm="1">
        <f t="array" ref="A142">IFERROR(INDEX(Operation, IFERROR(MATCH($N142,#REF!, 0), IFERROR(MATCH($N142,#REF!, 0), MATCH($N142,#REF!, 0))), 4), 0)</f>
        <v>0</v>
      </c>
      <c r="B142" s="10">
        <v>119</v>
      </c>
      <c r="C142" s="238"/>
      <c r="D142" s="238"/>
      <c r="E142" s="79"/>
      <c r="F142" s="80" t="str">
        <f>IF(ISBLANK(E142), "", VLOOKUP(E142, Z!$A$2:$C$4127, 3, FALSE))</f>
        <v/>
      </c>
      <c r="G142" s="238"/>
      <c r="H142" s="81"/>
      <c r="I142" s="255" t="b">
        <v>0</v>
      </c>
      <c r="J142" s="256"/>
      <c r="K142" s="82"/>
      <c r="L142" s="82"/>
      <c r="M142" s="83"/>
      <c r="N142" s="79"/>
      <c r="O142" s="84"/>
      <c r="P142" s="84"/>
      <c r="Q142" s="257"/>
      <c r="R142" s="257"/>
      <c r="S142" s="257"/>
      <c r="T142" s="85">
        <f t="shared" si="48"/>
        <v>0</v>
      </c>
      <c r="U142" s="238"/>
      <c r="V142" s="238"/>
      <c r="W142" s="238"/>
      <c r="X142" s="257"/>
      <c r="Y142" s="258"/>
      <c r="Z142" s="79"/>
      <c r="AA142" s="257"/>
      <c r="AB142" s="257"/>
      <c r="AC142" s="257"/>
      <c r="AD142" s="257"/>
      <c r="AE142" s="257"/>
      <c r="AF142" s="85">
        <f t="shared" si="49"/>
        <v>0</v>
      </c>
      <c r="AG142" s="259"/>
      <c r="AH142" s="238"/>
      <c r="AI142" s="79"/>
      <c r="AJ142" s="80" t="str">
        <f>IF(ISBLANK(AI142), "", VLOOKUP(AI142, Z!$A$2:$C$4127, 3, FALSE))</f>
        <v/>
      </c>
      <c r="AK142" s="260"/>
      <c r="AL142" s="127">
        <f t="shared" si="50"/>
        <v>0</v>
      </c>
      <c r="AM142" s="271"/>
      <c r="AN142" s="292">
        <f t="shared" si="52"/>
        <v>0</v>
      </c>
      <c r="AO142" s="279">
        <f t="shared" si="51"/>
        <v>1</v>
      </c>
      <c r="AP142" s="279">
        <v>0.75</v>
      </c>
      <c r="AQ142" s="293" t="str">
        <f t="shared" si="53"/>
        <v>-</v>
      </c>
      <c r="AR142" s="293" t="str">
        <f t="shared" si="54"/>
        <v>-</v>
      </c>
      <c r="AS142" s="293" t="str" cm="1">
        <f t="array" ref="AS142">IFERROR(IFERROR((AT142*AU142)/(3600*1000)/AZ142, BY142) * SUMPRODUCT($BA142:$BE142^2.5, $BF142:$BJ142) / 1000, "-")</f>
        <v>-</v>
      </c>
      <c r="AT142" s="279" t="str">
        <f t="shared" si="55"/>
        <v>-</v>
      </c>
      <c r="AU142" s="279" t="str">
        <f t="shared" si="56"/>
        <v>-</v>
      </c>
      <c r="AV142" s="294" t="str">
        <f t="shared" si="16"/>
        <v>-</v>
      </c>
      <c r="AW142" s="294" t="str" cm="1">
        <f t="array" ref="AW142">IF(CH142&gt;0, INDEX($CV$58:$CV$60, CH142), "-")</f>
        <v>-</v>
      </c>
      <c r="AX142" s="294" t="str">
        <f t="shared" si="57"/>
        <v>-</v>
      </c>
      <c r="AY142" s="295" t="str">
        <f t="shared" si="58"/>
        <v>-</v>
      </c>
      <c r="AZ142" s="294">
        <f t="shared" si="59"/>
        <v>0</v>
      </c>
      <c r="BA142" s="296" t="str" cm="1">
        <f t="array" ref="BA142">IFERROR(INDEX($CV$63:$CZ$65, $CF142, BA$23), "-")</f>
        <v>-</v>
      </c>
      <c r="BB142" s="296" t="str" cm="1">
        <f t="array" ref="BB142">IFERROR(INDEX($CV$63:$CZ$65, $CF142, BB$23), "-")</f>
        <v>-</v>
      </c>
      <c r="BC142" s="296" t="str" cm="1">
        <f t="array" ref="BC142">IFERROR(INDEX($CV$63:$CZ$65, $CF142, BC$23), "-")</f>
        <v>-</v>
      </c>
      <c r="BD142" s="296" t="str" cm="1">
        <f t="array" ref="BD142">IFERROR(INDEX($CV$63:$CZ$65, $CF142, BD$23), "-")</f>
        <v>-</v>
      </c>
      <c r="BE142" s="296" t="str" cm="1">
        <f t="array" ref="BE142">IFERROR(INDEX($CV$63:$CZ$65, $CF142, BE$23), "-")</f>
        <v>-</v>
      </c>
      <c r="BF142" s="297" cm="1">
        <f t="array" ref="BF142">IF($CF142=3,
IFERROR(INDEX($CV$68:$CZ$79, $CE142, BF$23), "-"),
IF($CF142=2,
IF(BF$23=5, $Q142, IF(BF$23=4, $R142, 0)), IF(BF$23=5, $Q142, 0)
))</f>
        <v>0</v>
      </c>
      <c r="BG142" s="297" cm="1">
        <f t="array" ref="BG142">IF($CF142=3,
IFERROR(INDEX($CV$68:$CZ$79, $CE142, BG$23), "-"),
IF($CF142=2,
IF(BG$23=5, $Q142, IF(BG$23=4, $R142, 0)), IF(BG$23=5, $Q142, 0)
))</f>
        <v>0</v>
      </c>
      <c r="BH142" s="297" cm="1">
        <f t="array" ref="BH142">IF($CF142=3,
IFERROR(INDEX($CV$68:$CZ$79, $CE142, BH$23), "-"),
IF($CF142=2,
IF(BH$23=5, $Q142, IF(BH$23=4, $R142, 0)), IF(BH$23=5, $Q142, 0)
))</f>
        <v>0</v>
      </c>
      <c r="BI142" s="297" cm="1">
        <f t="array" ref="BI142">IF($CF142=3,
IFERROR(INDEX($CV$68:$CZ$79, $CE142, BI$23), "-"),
IF($CF142=2,
IF(BI$23=5, $Q142, IF(BI$23=4, $R142, 0)), IF(BI$23=5, $Q142, 0)
))</f>
        <v>0</v>
      </c>
      <c r="BJ142" s="297" cm="1">
        <f t="array" ref="BJ142">IF($CF142=3,
IFERROR(INDEX($CV$68:$CZ$79, $CE142, BJ$23), "-"),
IF($CF142=2,
IF(BJ$23=5, $Q142, IF(BJ$23=4, $R142, 0)), IF(BJ$23=5, $Q142, 0)
))</f>
        <v>0</v>
      </c>
      <c r="BK142" s="293" t="str" cm="1">
        <f t="array" ref="BK142">IFERROR(IF(OR($AN$20="EZ", ISNUMBER((BL142*BM142)/(3600*1000)/BN142)), (BL142*BM142)/(3600*1000)/BN142, BY142) * SUMPRODUCT($BO142:$BS142^2.5, $BT142:$BX142) / 1000, "-")</f>
        <v>-</v>
      </c>
      <c r="BL142" s="279" t="str">
        <f t="shared" si="60"/>
        <v>-</v>
      </c>
      <c r="BM142" s="279" t="str">
        <f t="shared" si="61"/>
        <v>-</v>
      </c>
      <c r="BN142" s="298">
        <f t="shared" si="62"/>
        <v>0</v>
      </c>
      <c r="BO142" s="296" t="str" cm="1">
        <f t="array" ref="BO142">IFERROR(INDEX($CV$63:$CZ$65, $CO142, BO$23), "-")</f>
        <v>-</v>
      </c>
      <c r="BP142" s="296" t="str" cm="1">
        <f t="array" ref="BP142">IFERROR(INDEX($CV$63:$CZ$65, $CO142, BP$23), "-")</f>
        <v>-</v>
      </c>
      <c r="BQ142" s="296" t="str" cm="1">
        <f t="array" ref="BQ142">IFERROR(INDEX($CV$63:$CZ$65, $CO142, BQ$23), "-")</f>
        <v>-</v>
      </c>
      <c r="BR142" s="296" t="str" cm="1">
        <f t="array" ref="BR142">IFERROR(INDEX($CV$63:$CZ$65, $CO142, BR$23), "-")</f>
        <v>-</v>
      </c>
      <c r="BS142" s="296" t="str" cm="1">
        <f t="array" ref="BS142">IFERROR(INDEX($CV$63:$CZ$65, $CO142, BS$23), "-")</f>
        <v>-</v>
      </c>
      <c r="BT142" s="297" cm="1">
        <f t="array" ref="BT142">IF($CO142=3,
IFERROR(INDEX($CV$68:$CZ$79, $CE142, BT$23), "-"),
IF($CO142=2,
IF(BT$23=5, $AC142, IF(BT$23=4, $AD142, 0)), IF(BT$23=5, $AC142, 0)
))</f>
        <v>0</v>
      </c>
      <c r="BU142" s="297" cm="1">
        <f t="array" ref="BU142">IF($CO142=3,
IFERROR(INDEX($CV$68:$CZ$79, $CE142, BU$23), "-"),
IF($CO142=2,
IF(BU$23=5, $AC142, IF(BU$23=4, $AD142, 0)), IF(BU$23=5, $AC142, 0)
))</f>
        <v>0</v>
      </c>
      <c r="BV142" s="297" cm="1">
        <f t="array" ref="BV142">IF($CO142=3,
IFERROR(INDEX($CV$68:$CZ$79, $CE142, BV$23), "-"),
IF($CO142=2,
IF(BV$23=5, $AC142, IF(BV$23=4, $AD142, 0)), IF(BV$23=5, $AC142, 0)
))</f>
        <v>0</v>
      </c>
      <c r="BW142" s="297" cm="1">
        <f t="array" ref="BW142">IF($CO142=3,
IFERROR(INDEX($CV$68:$CZ$79, $CE142, BW$23), "-"),
IF($CO142=2,
IF(BW$23=5, $AC142, IF(BW$23=4, $AD142, 0)), IF(BW$23=5, $AC142, 0)
))</f>
        <v>0</v>
      </c>
      <c r="BX142" s="297" cm="1">
        <f t="array" ref="BX142">IF($CO142=3,
IFERROR(INDEX($CV$68:$CZ$79, $CE142, BX$23), "-"),
IF($CO142=2,
IF(BX$23=5, $AC142, IF(BX$23=4, $AD142, 0)), IF(BX$23=5, $AC142, 0)
))</f>
        <v>0</v>
      </c>
      <c r="BY142" s="293" t="str">
        <f t="shared" si="63"/>
        <v>-</v>
      </c>
      <c r="BZ142" s="299">
        <f t="shared" si="22"/>
        <v>0</v>
      </c>
      <c r="CA142" s="294" t="str">
        <f t="shared" si="64"/>
        <v>-</v>
      </c>
      <c r="CB142" s="295" t="str">
        <f t="shared" si="23"/>
        <v>-</v>
      </c>
      <c r="CC142" s="295" t="str">
        <f t="shared" si="65"/>
        <v>-</v>
      </c>
      <c r="CD142" s="299">
        <f t="shared" si="24"/>
        <v>0</v>
      </c>
      <c r="CE142" s="300" t="str">
        <f t="shared" si="43"/>
        <v>-</v>
      </c>
      <c r="CF142" s="300" t="str">
        <f t="shared" si="44"/>
        <v>-</v>
      </c>
      <c r="CG142" s="300">
        <v>0</v>
      </c>
      <c r="CH142" s="300">
        <f t="shared" si="45"/>
        <v>0</v>
      </c>
      <c r="CI142" s="301">
        <f t="shared" si="46"/>
        <v>0</v>
      </c>
      <c r="CJ142" s="301">
        <f t="shared" si="25"/>
        <v>0</v>
      </c>
      <c r="CK142" s="302" t="str" cm="1">
        <f t="array" ref="CK142">IF($CJ142&gt;0, INDEX($CS$28:$DH$35, $CJ142, $CI142+CK$23), "-")</f>
        <v>-</v>
      </c>
      <c r="CL142" s="302" t="str" cm="1">
        <f t="array" ref="CL142">IF($CJ142&gt;0, INDEX($CS$28:$DH$35, $CJ142, $CI142+CL$23), "-")</f>
        <v>-</v>
      </c>
      <c r="CM142" s="302" t="str" cm="1">
        <f t="array" ref="CM142">IF($CJ142&gt;0, INDEX($CS$28:$DH$35, $CJ142, $CI142+CM$23), "-")</f>
        <v>-</v>
      </c>
      <c r="CN142" s="302" t="str" cm="1">
        <f t="array" ref="CN142">IF($CJ142&gt;0, INDEX($CS$28:$DH$35, $CJ142, $CI142+CN$23), "-")</f>
        <v>-</v>
      </c>
      <c r="CO142" s="300" t="str">
        <f t="shared" si="47"/>
        <v>-</v>
      </c>
      <c r="CP142" s="271"/>
      <c r="CQ142" s="272"/>
      <c r="CR142" s="273"/>
      <c r="CS142" s="273"/>
      <c r="CT142" s="273"/>
      <c r="CU142" s="273"/>
      <c r="CV142" s="273"/>
      <c r="CW142" s="273"/>
      <c r="CX142" s="273"/>
      <c r="CY142" s="273"/>
      <c r="CZ142" s="273"/>
      <c r="DA142" s="273"/>
      <c r="DB142" s="273"/>
      <c r="DC142" s="273"/>
      <c r="DD142" s="273"/>
      <c r="DE142" s="273"/>
      <c r="DF142" s="273"/>
      <c r="DG142" s="273"/>
      <c r="DH142" s="273"/>
      <c r="DI142" s="273"/>
      <c r="DJ142" s="271"/>
      <c r="DK142" s="271"/>
    </row>
    <row r="143" spans="1:115" s="45" customFormat="1" ht="12.75" customHeight="1" x14ac:dyDescent="0.25">
      <c r="A143" s="13" cm="1">
        <f t="array" ref="A143">IFERROR(INDEX(Operation, IFERROR(MATCH($N143,#REF!, 0), IFERROR(MATCH($N143,#REF!, 0), MATCH($N143,#REF!, 0))), 4), 0)</f>
        <v>0</v>
      </c>
      <c r="B143" s="10">
        <v>120</v>
      </c>
      <c r="C143" s="238"/>
      <c r="D143" s="238"/>
      <c r="E143" s="79"/>
      <c r="F143" s="80" t="str">
        <f>IF(ISBLANK(E143), "", VLOOKUP(E143, Z!$A$2:$C$4127, 3, FALSE))</f>
        <v/>
      </c>
      <c r="G143" s="238"/>
      <c r="H143" s="81"/>
      <c r="I143" s="255" t="b">
        <v>0</v>
      </c>
      <c r="J143" s="256"/>
      <c r="K143" s="82"/>
      <c r="L143" s="82"/>
      <c r="M143" s="83"/>
      <c r="N143" s="79"/>
      <c r="O143" s="84"/>
      <c r="P143" s="84"/>
      <c r="Q143" s="257"/>
      <c r="R143" s="257"/>
      <c r="S143" s="257"/>
      <c r="T143" s="85">
        <f t="shared" si="48"/>
        <v>0</v>
      </c>
      <c r="U143" s="238"/>
      <c r="V143" s="238"/>
      <c r="W143" s="238"/>
      <c r="X143" s="256"/>
      <c r="Y143" s="258"/>
      <c r="Z143" s="79"/>
      <c r="AA143" s="257"/>
      <c r="AB143" s="257"/>
      <c r="AC143" s="257"/>
      <c r="AD143" s="257"/>
      <c r="AE143" s="257"/>
      <c r="AF143" s="85">
        <f t="shared" si="49"/>
        <v>0</v>
      </c>
      <c r="AG143" s="259"/>
      <c r="AH143" s="238"/>
      <c r="AI143" s="79"/>
      <c r="AJ143" s="80" t="str">
        <f>IF(ISBLANK(AI143), "", VLOOKUP(AI143, Z!$A$2:$C$4127, 3, FALSE))</f>
        <v/>
      </c>
      <c r="AK143" s="260"/>
      <c r="AL143" s="127">
        <f t="shared" si="50"/>
        <v>0</v>
      </c>
      <c r="AM143" s="271"/>
      <c r="AN143" s="292">
        <f t="shared" si="52"/>
        <v>0</v>
      </c>
      <c r="AO143" s="279">
        <f t="shared" si="51"/>
        <v>1</v>
      </c>
      <c r="AP143" s="279">
        <v>0.75</v>
      </c>
      <c r="AQ143" s="293" t="str">
        <f t="shared" si="53"/>
        <v>-</v>
      </c>
      <c r="AR143" s="293" t="str">
        <f t="shared" si="54"/>
        <v>-</v>
      </c>
      <c r="AS143" s="293" t="str" cm="1">
        <f t="array" ref="AS143">IFERROR(IFERROR((AT143*AU143)/(3600*1000)/AZ143, BY143) * SUMPRODUCT($BA143:$BE143^2.5, $BF143:$BJ143) / 1000, "-")</f>
        <v>-</v>
      </c>
      <c r="AT143" s="279" t="str">
        <f t="shared" si="55"/>
        <v>-</v>
      </c>
      <c r="AU143" s="279" t="str">
        <f t="shared" si="56"/>
        <v>-</v>
      </c>
      <c r="AV143" s="294" t="str">
        <f t="shared" si="16"/>
        <v>-</v>
      </c>
      <c r="AW143" s="294" t="str" cm="1">
        <f t="array" ref="AW143">IF(CH143&gt;0, INDEX($CV$58:$CV$60, CH143), "-")</f>
        <v>-</v>
      </c>
      <c r="AX143" s="294" t="str">
        <f t="shared" si="57"/>
        <v>-</v>
      </c>
      <c r="AY143" s="295" t="str">
        <f t="shared" si="58"/>
        <v>-</v>
      </c>
      <c r="AZ143" s="294">
        <f t="shared" si="59"/>
        <v>0</v>
      </c>
      <c r="BA143" s="296" t="str" cm="1">
        <f t="array" ref="BA143">IFERROR(INDEX($CV$63:$CZ$65, $CF143, BA$23), "-")</f>
        <v>-</v>
      </c>
      <c r="BB143" s="296" t="str" cm="1">
        <f t="array" ref="BB143">IFERROR(INDEX($CV$63:$CZ$65, $CF143, BB$23), "-")</f>
        <v>-</v>
      </c>
      <c r="BC143" s="296" t="str" cm="1">
        <f t="array" ref="BC143">IFERROR(INDEX($CV$63:$CZ$65, $CF143, BC$23), "-")</f>
        <v>-</v>
      </c>
      <c r="BD143" s="296" t="str" cm="1">
        <f t="array" ref="BD143">IFERROR(INDEX($CV$63:$CZ$65, $CF143, BD$23), "-")</f>
        <v>-</v>
      </c>
      <c r="BE143" s="296" t="str" cm="1">
        <f t="array" ref="BE143">IFERROR(INDEX($CV$63:$CZ$65, $CF143, BE$23), "-")</f>
        <v>-</v>
      </c>
      <c r="BF143" s="297" cm="1">
        <f t="array" ref="BF143">IF($CF143=3,
IFERROR(INDEX($CV$68:$CZ$79, $CE143, BF$23), "-"),
IF($CF143=2,
IF(BF$23=5, $Q143, IF(BF$23=4, $R143, 0)), IF(BF$23=5, $Q143, 0)
))</f>
        <v>0</v>
      </c>
      <c r="BG143" s="297" cm="1">
        <f t="array" ref="BG143">IF($CF143=3,
IFERROR(INDEX($CV$68:$CZ$79, $CE143, BG$23), "-"),
IF($CF143=2,
IF(BG$23=5, $Q143, IF(BG$23=4, $R143, 0)), IF(BG$23=5, $Q143, 0)
))</f>
        <v>0</v>
      </c>
      <c r="BH143" s="297" cm="1">
        <f t="array" ref="BH143">IF($CF143=3,
IFERROR(INDEX($CV$68:$CZ$79, $CE143, BH$23), "-"),
IF($CF143=2,
IF(BH$23=5, $Q143, IF(BH$23=4, $R143, 0)), IF(BH$23=5, $Q143, 0)
))</f>
        <v>0</v>
      </c>
      <c r="BI143" s="297" cm="1">
        <f t="array" ref="BI143">IF($CF143=3,
IFERROR(INDEX($CV$68:$CZ$79, $CE143, BI$23), "-"),
IF($CF143=2,
IF(BI$23=5, $Q143, IF(BI$23=4, $R143, 0)), IF(BI$23=5, $Q143, 0)
))</f>
        <v>0</v>
      </c>
      <c r="BJ143" s="297" cm="1">
        <f t="array" ref="BJ143">IF($CF143=3,
IFERROR(INDEX($CV$68:$CZ$79, $CE143, BJ$23), "-"),
IF($CF143=2,
IF(BJ$23=5, $Q143, IF(BJ$23=4, $R143, 0)), IF(BJ$23=5, $Q143, 0)
))</f>
        <v>0</v>
      </c>
      <c r="BK143" s="293" t="str" cm="1">
        <f t="array" ref="BK143">IFERROR(IF(OR($AN$20="EZ", ISNUMBER((BL143*BM143)/(3600*1000)/BN143)), (BL143*BM143)/(3600*1000)/BN143, BY143) * SUMPRODUCT($BO143:$BS143^2.5, $BT143:$BX143) / 1000, "-")</f>
        <v>-</v>
      </c>
      <c r="BL143" s="279" t="str">
        <f t="shared" si="60"/>
        <v>-</v>
      </c>
      <c r="BM143" s="279" t="str">
        <f t="shared" si="61"/>
        <v>-</v>
      </c>
      <c r="BN143" s="298">
        <f t="shared" si="62"/>
        <v>0</v>
      </c>
      <c r="BO143" s="296" t="str" cm="1">
        <f t="array" ref="BO143">IFERROR(INDEX($CV$63:$CZ$65, $CO143, BO$23), "-")</f>
        <v>-</v>
      </c>
      <c r="BP143" s="296" t="str" cm="1">
        <f t="array" ref="BP143">IFERROR(INDEX($CV$63:$CZ$65, $CO143, BP$23), "-")</f>
        <v>-</v>
      </c>
      <c r="BQ143" s="296" t="str" cm="1">
        <f t="array" ref="BQ143">IFERROR(INDEX($CV$63:$CZ$65, $CO143, BQ$23), "-")</f>
        <v>-</v>
      </c>
      <c r="BR143" s="296" t="str" cm="1">
        <f t="array" ref="BR143">IFERROR(INDEX($CV$63:$CZ$65, $CO143, BR$23), "-")</f>
        <v>-</v>
      </c>
      <c r="BS143" s="296" t="str" cm="1">
        <f t="array" ref="BS143">IFERROR(INDEX($CV$63:$CZ$65, $CO143, BS$23), "-")</f>
        <v>-</v>
      </c>
      <c r="BT143" s="297" cm="1">
        <f t="array" ref="BT143">IF($CO143=3,
IFERROR(INDEX($CV$68:$CZ$79, $CE143, BT$23), "-"),
IF($CO143=2,
IF(BT$23=5, $AC143, IF(BT$23=4, $AD143, 0)), IF(BT$23=5, $AC143, 0)
))</f>
        <v>0</v>
      </c>
      <c r="BU143" s="297" cm="1">
        <f t="array" ref="BU143">IF($CO143=3,
IFERROR(INDEX($CV$68:$CZ$79, $CE143, BU$23), "-"),
IF($CO143=2,
IF(BU$23=5, $AC143, IF(BU$23=4, $AD143, 0)), IF(BU$23=5, $AC143, 0)
))</f>
        <v>0</v>
      </c>
      <c r="BV143" s="297" cm="1">
        <f t="array" ref="BV143">IF($CO143=3,
IFERROR(INDEX($CV$68:$CZ$79, $CE143, BV$23), "-"),
IF($CO143=2,
IF(BV$23=5, $AC143, IF(BV$23=4, $AD143, 0)), IF(BV$23=5, $AC143, 0)
))</f>
        <v>0</v>
      </c>
      <c r="BW143" s="297" cm="1">
        <f t="array" ref="BW143">IF($CO143=3,
IFERROR(INDEX($CV$68:$CZ$79, $CE143, BW$23), "-"),
IF($CO143=2,
IF(BW$23=5, $AC143, IF(BW$23=4, $AD143, 0)), IF(BW$23=5, $AC143, 0)
))</f>
        <v>0</v>
      </c>
      <c r="BX143" s="297" cm="1">
        <f t="array" ref="BX143">IF($CO143=3,
IFERROR(INDEX($CV$68:$CZ$79, $CE143, BX$23), "-"),
IF($CO143=2,
IF(BX$23=5, $AC143, IF(BX$23=4, $AD143, 0)), IF(BX$23=5, $AC143, 0)
))</f>
        <v>0</v>
      </c>
      <c r="BY143" s="293" t="str">
        <f t="shared" si="63"/>
        <v>-</v>
      </c>
      <c r="BZ143" s="299">
        <f t="shared" si="22"/>
        <v>0</v>
      </c>
      <c r="CA143" s="294" t="str">
        <f t="shared" si="64"/>
        <v>-</v>
      </c>
      <c r="CB143" s="295" t="str">
        <f t="shared" si="23"/>
        <v>-</v>
      </c>
      <c r="CC143" s="295" t="str">
        <f t="shared" si="65"/>
        <v>-</v>
      </c>
      <c r="CD143" s="299">
        <f t="shared" si="24"/>
        <v>0</v>
      </c>
      <c r="CE143" s="300" t="str">
        <f t="shared" si="43"/>
        <v>-</v>
      </c>
      <c r="CF143" s="300" t="str">
        <f t="shared" si="44"/>
        <v>-</v>
      </c>
      <c r="CG143" s="300">
        <v>0</v>
      </c>
      <c r="CH143" s="300">
        <f t="shared" si="45"/>
        <v>0</v>
      </c>
      <c r="CI143" s="301">
        <f t="shared" si="46"/>
        <v>0</v>
      </c>
      <c r="CJ143" s="301">
        <f t="shared" si="25"/>
        <v>0</v>
      </c>
      <c r="CK143" s="302" t="str" cm="1">
        <f t="array" ref="CK143">IF($CJ143&gt;0, INDEX($CS$28:$DH$35, $CJ143, $CI143+CK$23), "-")</f>
        <v>-</v>
      </c>
      <c r="CL143" s="302" t="str" cm="1">
        <f t="array" ref="CL143">IF($CJ143&gt;0, INDEX($CS$28:$DH$35, $CJ143, $CI143+CL$23), "-")</f>
        <v>-</v>
      </c>
      <c r="CM143" s="302" t="str" cm="1">
        <f t="array" ref="CM143">IF($CJ143&gt;0, INDEX($CS$28:$DH$35, $CJ143, $CI143+CM$23), "-")</f>
        <v>-</v>
      </c>
      <c r="CN143" s="302" t="str" cm="1">
        <f t="array" ref="CN143">IF($CJ143&gt;0, INDEX($CS$28:$DH$35, $CJ143, $CI143+CN$23), "-")</f>
        <v>-</v>
      </c>
      <c r="CO143" s="300" t="str">
        <f t="shared" si="47"/>
        <v>-</v>
      </c>
      <c r="CP143" s="271"/>
      <c r="CQ143" s="272"/>
      <c r="CR143" s="273"/>
      <c r="CS143" s="273"/>
      <c r="CT143" s="273"/>
      <c r="CU143" s="273"/>
      <c r="CV143" s="273"/>
      <c r="CW143" s="273"/>
      <c r="CX143" s="273"/>
      <c r="CY143" s="273"/>
      <c r="CZ143" s="273"/>
      <c r="DA143" s="273"/>
      <c r="DB143" s="273"/>
      <c r="DC143" s="273"/>
      <c r="DD143" s="273"/>
      <c r="DE143" s="273"/>
      <c r="DF143" s="273"/>
      <c r="DG143" s="273"/>
      <c r="DH143" s="273"/>
      <c r="DI143" s="273"/>
      <c r="DJ143" s="271"/>
      <c r="DK143" s="271"/>
    </row>
    <row r="144" spans="1:115" s="45" customFormat="1" ht="12.75" customHeight="1" x14ac:dyDescent="0.25">
      <c r="A144" s="13" cm="1">
        <f t="array" ref="A144">IFERROR(INDEX(Operation, IFERROR(MATCH($N144,#REF!, 0), IFERROR(MATCH($N144,#REF!, 0), MATCH($N144,#REF!, 0))), 4), 0)</f>
        <v>0</v>
      </c>
      <c r="B144" s="10">
        <v>121</v>
      </c>
      <c r="C144" s="238"/>
      <c r="D144" s="238"/>
      <c r="E144" s="79"/>
      <c r="F144" s="80" t="str">
        <f>IF(ISBLANK(E144), "", VLOOKUP(E144, Z!$A$2:$C$4127, 3, FALSE))</f>
        <v/>
      </c>
      <c r="G144" s="238"/>
      <c r="H144" s="81"/>
      <c r="I144" s="255" t="b">
        <v>0</v>
      </c>
      <c r="J144" s="256"/>
      <c r="K144" s="82"/>
      <c r="L144" s="82"/>
      <c r="M144" s="83"/>
      <c r="N144" s="79"/>
      <c r="O144" s="84"/>
      <c r="P144" s="84"/>
      <c r="Q144" s="257"/>
      <c r="R144" s="257"/>
      <c r="S144" s="257"/>
      <c r="T144" s="85">
        <f t="shared" si="48"/>
        <v>0</v>
      </c>
      <c r="U144" s="238"/>
      <c r="V144" s="238"/>
      <c r="W144" s="238"/>
      <c r="X144" s="257"/>
      <c r="Y144" s="258"/>
      <c r="Z144" s="79"/>
      <c r="AA144" s="257"/>
      <c r="AB144" s="257"/>
      <c r="AC144" s="257"/>
      <c r="AD144" s="257"/>
      <c r="AE144" s="257"/>
      <c r="AF144" s="85">
        <f t="shared" si="49"/>
        <v>0</v>
      </c>
      <c r="AG144" s="259"/>
      <c r="AH144" s="238"/>
      <c r="AI144" s="79"/>
      <c r="AJ144" s="80" t="str">
        <f>IF(ISBLANK(AI144), "", VLOOKUP(AI144, Z!$A$2:$C$4127, 3, FALSE))</f>
        <v/>
      </c>
      <c r="AK144" s="260"/>
      <c r="AL144" s="127">
        <f t="shared" si="50"/>
        <v>0</v>
      </c>
      <c r="AM144" s="271"/>
      <c r="AN144" s="292">
        <f t="shared" si="52"/>
        <v>0</v>
      </c>
      <c r="AO144" s="279">
        <f t="shared" si="51"/>
        <v>1</v>
      </c>
      <c r="AP144" s="279">
        <v>0.75</v>
      </c>
      <c r="AQ144" s="293" t="str">
        <f t="shared" si="53"/>
        <v>-</v>
      </c>
      <c r="AR144" s="293" t="str">
        <f t="shared" si="54"/>
        <v>-</v>
      </c>
      <c r="AS144" s="293" t="str" cm="1">
        <f t="array" ref="AS144">IFERROR(IFERROR((AT144*AU144)/(3600*1000)/AZ144, BY144) * SUMPRODUCT($BA144:$BE144^2.5, $BF144:$BJ144) / 1000, "-")</f>
        <v>-</v>
      </c>
      <c r="AT144" s="279" t="str">
        <f t="shared" si="55"/>
        <v>-</v>
      </c>
      <c r="AU144" s="279" t="str">
        <f t="shared" si="56"/>
        <v>-</v>
      </c>
      <c r="AV144" s="294" t="str">
        <f t="shared" si="16"/>
        <v>-</v>
      </c>
      <c r="AW144" s="294" t="str" cm="1">
        <f t="array" ref="AW144">IF(CH144&gt;0, INDEX($CV$58:$CV$60, CH144), "-")</f>
        <v>-</v>
      </c>
      <c r="AX144" s="294" t="str">
        <f t="shared" si="57"/>
        <v>-</v>
      </c>
      <c r="AY144" s="295" t="str">
        <f t="shared" si="58"/>
        <v>-</v>
      </c>
      <c r="AZ144" s="294">
        <f t="shared" si="59"/>
        <v>0</v>
      </c>
      <c r="BA144" s="296" t="str" cm="1">
        <f t="array" ref="BA144">IFERROR(INDEX($CV$63:$CZ$65, $CF144, BA$23), "-")</f>
        <v>-</v>
      </c>
      <c r="BB144" s="296" t="str" cm="1">
        <f t="array" ref="BB144">IFERROR(INDEX($CV$63:$CZ$65, $CF144, BB$23), "-")</f>
        <v>-</v>
      </c>
      <c r="BC144" s="296" t="str" cm="1">
        <f t="array" ref="BC144">IFERROR(INDEX($CV$63:$CZ$65, $CF144, BC$23), "-")</f>
        <v>-</v>
      </c>
      <c r="BD144" s="296" t="str" cm="1">
        <f t="array" ref="BD144">IFERROR(INDEX($CV$63:$CZ$65, $CF144, BD$23), "-")</f>
        <v>-</v>
      </c>
      <c r="BE144" s="296" t="str" cm="1">
        <f t="array" ref="BE144">IFERROR(INDEX($CV$63:$CZ$65, $CF144, BE$23), "-")</f>
        <v>-</v>
      </c>
      <c r="BF144" s="297" cm="1">
        <f t="array" ref="BF144">IF($CF144=3,
IFERROR(INDEX($CV$68:$CZ$79, $CE144, BF$23), "-"),
IF($CF144=2,
IF(BF$23=5, $Q144, IF(BF$23=4, $R144, 0)), IF(BF$23=5, $Q144, 0)
))</f>
        <v>0</v>
      </c>
      <c r="BG144" s="297" cm="1">
        <f t="array" ref="BG144">IF($CF144=3,
IFERROR(INDEX($CV$68:$CZ$79, $CE144, BG$23), "-"),
IF($CF144=2,
IF(BG$23=5, $Q144, IF(BG$23=4, $R144, 0)), IF(BG$23=5, $Q144, 0)
))</f>
        <v>0</v>
      </c>
      <c r="BH144" s="297" cm="1">
        <f t="array" ref="BH144">IF($CF144=3,
IFERROR(INDEX($CV$68:$CZ$79, $CE144, BH$23), "-"),
IF($CF144=2,
IF(BH$23=5, $Q144, IF(BH$23=4, $R144, 0)), IF(BH$23=5, $Q144, 0)
))</f>
        <v>0</v>
      </c>
      <c r="BI144" s="297" cm="1">
        <f t="array" ref="BI144">IF($CF144=3,
IFERROR(INDEX($CV$68:$CZ$79, $CE144, BI$23), "-"),
IF($CF144=2,
IF(BI$23=5, $Q144, IF(BI$23=4, $R144, 0)), IF(BI$23=5, $Q144, 0)
))</f>
        <v>0</v>
      </c>
      <c r="BJ144" s="297" cm="1">
        <f t="array" ref="BJ144">IF($CF144=3,
IFERROR(INDEX($CV$68:$CZ$79, $CE144, BJ$23), "-"),
IF($CF144=2,
IF(BJ$23=5, $Q144, IF(BJ$23=4, $R144, 0)), IF(BJ$23=5, $Q144, 0)
))</f>
        <v>0</v>
      </c>
      <c r="BK144" s="293" t="str" cm="1">
        <f t="array" ref="BK144">IFERROR(IF(OR($AN$20="EZ", ISNUMBER((BL144*BM144)/(3600*1000)/BN144)), (BL144*BM144)/(3600*1000)/BN144, BY144) * SUMPRODUCT($BO144:$BS144^2.5, $BT144:$BX144) / 1000, "-")</f>
        <v>-</v>
      </c>
      <c r="BL144" s="279" t="str">
        <f t="shared" si="60"/>
        <v>-</v>
      </c>
      <c r="BM144" s="279" t="str">
        <f t="shared" si="61"/>
        <v>-</v>
      </c>
      <c r="BN144" s="298">
        <f t="shared" si="62"/>
        <v>0</v>
      </c>
      <c r="BO144" s="296" t="str" cm="1">
        <f t="array" ref="BO144">IFERROR(INDEX($CV$63:$CZ$65, $CO144, BO$23), "-")</f>
        <v>-</v>
      </c>
      <c r="BP144" s="296" t="str" cm="1">
        <f t="array" ref="BP144">IFERROR(INDEX($CV$63:$CZ$65, $CO144, BP$23), "-")</f>
        <v>-</v>
      </c>
      <c r="BQ144" s="296" t="str" cm="1">
        <f t="array" ref="BQ144">IFERROR(INDEX($CV$63:$CZ$65, $CO144, BQ$23), "-")</f>
        <v>-</v>
      </c>
      <c r="BR144" s="296" t="str" cm="1">
        <f t="array" ref="BR144">IFERROR(INDEX($CV$63:$CZ$65, $CO144, BR$23), "-")</f>
        <v>-</v>
      </c>
      <c r="BS144" s="296" t="str" cm="1">
        <f t="array" ref="BS144">IFERROR(INDEX($CV$63:$CZ$65, $CO144, BS$23), "-")</f>
        <v>-</v>
      </c>
      <c r="BT144" s="297" cm="1">
        <f t="array" ref="BT144">IF($CO144=3,
IFERROR(INDEX($CV$68:$CZ$79, $CE144, BT$23), "-"),
IF($CO144=2,
IF(BT$23=5, $AC144, IF(BT$23=4, $AD144, 0)), IF(BT$23=5, $AC144, 0)
))</f>
        <v>0</v>
      </c>
      <c r="BU144" s="297" cm="1">
        <f t="array" ref="BU144">IF($CO144=3,
IFERROR(INDEX($CV$68:$CZ$79, $CE144, BU$23), "-"),
IF($CO144=2,
IF(BU$23=5, $AC144, IF(BU$23=4, $AD144, 0)), IF(BU$23=5, $AC144, 0)
))</f>
        <v>0</v>
      </c>
      <c r="BV144" s="297" cm="1">
        <f t="array" ref="BV144">IF($CO144=3,
IFERROR(INDEX($CV$68:$CZ$79, $CE144, BV$23), "-"),
IF($CO144=2,
IF(BV$23=5, $AC144, IF(BV$23=4, $AD144, 0)), IF(BV$23=5, $AC144, 0)
))</f>
        <v>0</v>
      </c>
      <c r="BW144" s="297" cm="1">
        <f t="array" ref="BW144">IF($CO144=3,
IFERROR(INDEX($CV$68:$CZ$79, $CE144, BW$23), "-"),
IF($CO144=2,
IF(BW$23=5, $AC144, IF(BW$23=4, $AD144, 0)), IF(BW$23=5, $AC144, 0)
))</f>
        <v>0</v>
      </c>
      <c r="BX144" s="297" cm="1">
        <f t="array" ref="BX144">IF($CO144=3,
IFERROR(INDEX($CV$68:$CZ$79, $CE144, BX$23), "-"),
IF($CO144=2,
IF(BX$23=5, $AC144, IF(BX$23=4, $AD144, 0)), IF(BX$23=5, $AC144, 0)
))</f>
        <v>0</v>
      </c>
      <c r="BY144" s="293" t="str">
        <f t="shared" si="63"/>
        <v>-</v>
      </c>
      <c r="BZ144" s="299">
        <f t="shared" si="22"/>
        <v>0</v>
      </c>
      <c r="CA144" s="294" t="str">
        <f t="shared" si="64"/>
        <v>-</v>
      </c>
      <c r="CB144" s="295" t="str">
        <f t="shared" si="23"/>
        <v>-</v>
      </c>
      <c r="CC144" s="295" t="str">
        <f t="shared" si="65"/>
        <v>-</v>
      </c>
      <c r="CD144" s="299">
        <f t="shared" si="24"/>
        <v>0</v>
      </c>
      <c r="CE144" s="300" t="str">
        <f t="shared" si="43"/>
        <v>-</v>
      </c>
      <c r="CF144" s="300" t="str">
        <f t="shared" si="44"/>
        <v>-</v>
      </c>
      <c r="CG144" s="300">
        <v>0</v>
      </c>
      <c r="CH144" s="300">
        <f t="shared" si="45"/>
        <v>0</v>
      </c>
      <c r="CI144" s="301">
        <f t="shared" si="46"/>
        <v>0</v>
      </c>
      <c r="CJ144" s="301">
        <f t="shared" si="25"/>
        <v>0</v>
      </c>
      <c r="CK144" s="302" t="str" cm="1">
        <f t="array" ref="CK144">IF($CJ144&gt;0, INDEX($CS$28:$DH$35, $CJ144, $CI144+CK$23), "-")</f>
        <v>-</v>
      </c>
      <c r="CL144" s="302" t="str" cm="1">
        <f t="array" ref="CL144">IF($CJ144&gt;0, INDEX($CS$28:$DH$35, $CJ144, $CI144+CL$23), "-")</f>
        <v>-</v>
      </c>
      <c r="CM144" s="302" t="str" cm="1">
        <f t="array" ref="CM144">IF($CJ144&gt;0, INDEX($CS$28:$DH$35, $CJ144, $CI144+CM$23), "-")</f>
        <v>-</v>
      </c>
      <c r="CN144" s="302" t="str" cm="1">
        <f t="array" ref="CN144">IF($CJ144&gt;0, INDEX($CS$28:$DH$35, $CJ144, $CI144+CN$23), "-")</f>
        <v>-</v>
      </c>
      <c r="CO144" s="300" t="str">
        <f t="shared" si="47"/>
        <v>-</v>
      </c>
      <c r="CP144" s="271"/>
      <c r="CQ144" s="272"/>
      <c r="CR144" s="273"/>
      <c r="CS144" s="273"/>
      <c r="CT144" s="273"/>
      <c r="CU144" s="273"/>
      <c r="CV144" s="273"/>
      <c r="CW144" s="273"/>
      <c r="CX144" s="273"/>
      <c r="CY144" s="273"/>
      <c r="CZ144" s="273"/>
      <c r="DA144" s="273"/>
      <c r="DB144" s="273"/>
      <c r="DC144" s="273"/>
      <c r="DD144" s="273"/>
      <c r="DE144" s="273"/>
      <c r="DF144" s="273"/>
      <c r="DG144" s="273"/>
      <c r="DH144" s="273"/>
      <c r="DI144" s="273"/>
      <c r="DJ144" s="271"/>
      <c r="DK144" s="271"/>
    </row>
    <row r="145" spans="1:115" s="45" customFormat="1" ht="12.75" customHeight="1" x14ac:dyDescent="0.25">
      <c r="A145" s="13" cm="1">
        <f t="array" ref="A145">IFERROR(INDEX(Operation, IFERROR(MATCH($N145,#REF!, 0), IFERROR(MATCH($N145,#REF!, 0), MATCH($N145,#REF!, 0))), 4), 0)</f>
        <v>0</v>
      </c>
      <c r="B145" s="10">
        <v>122</v>
      </c>
      <c r="C145" s="238"/>
      <c r="D145" s="238"/>
      <c r="E145" s="79"/>
      <c r="F145" s="80" t="str">
        <f>IF(ISBLANK(E145), "", VLOOKUP(E145, Z!$A$2:$C$4127, 3, FALSE))</f>
        <v/>
      </c>
      <c r="G145" s="238"/>
      <c r="H145" s="81"/>
      <c r="I145" s="255" t="b">
        <v>0</v>
      </c>
      <c r="J145" s="256"/>
      <c r="K145" s="82"/>
      <c r="L145" s="82"/>
      <c r="M145" s="83"/>
      <c r="N145" s="79"/>
      <c r="O145" s="84"/>
      <c r="P145" s="84"/>
      <c r="Q145" s="257"/>
      <c r="R145" s="257"/>
      <c r="S145" s="257"/>
      <c r="T145" s="85">
        <f t="shared" si="48"/>
        <v>0</v>
      </c>
      <c r="U145" s="238"/>
      <c r="V145" s="238"/>
      <c r="W145" s="238"/>
      <c r="X145" s="257"/>
      <c r="Y145" s="258"/>
      <c r="Z145" s="79"/>
      <c r="AA145" s="257"/>
      <c r="AB145" s="257"/>
      <c r="AC145" s="257"/>
      <c r="AD145" s="257"/>
      <c r="AE145" s="257"/>
      <c r="AF145" s="85">
        <f t="shared" si="49"/>
        <v>0</v>
      </c>
      <c r="AG145" s="259"/>
      <c r="AH145" s="238"/>
      <c r="AI145" s="79"/>
      <c r="AJ145" s="80" t="str">
        <f>IF(ISBLANK(AI145), "", VLOOKUP(AI145, Z!$A$2:$C$4127, 3, FALSE))</f>
        <v/>
      </c>
      <c r="AK145" s="260"/>
      <c r="AL145" s="127">
        <f t="shared" si="50"/>
        <v>0</v>
      </c>
      <c r="AM145" s="271"/>
      <c r="AN145" s="292">
        <f t="shared" si="52"/>
        <v>0</v>
      </c>
      <c r="AO145" s="279">
        <f t="shared" si="51"/>
        <v>1</v>
      </c>
      <c r="AP145" s="279">
        <v>0.75</v>
      </c>
      <c r="AQ145" s="293" t="str">
        <f t="shared" si="53"/>
        <v>-</v>
      </c>
      <c r="AR145" s="293" t="str">
        <f t="shared" si="54"/>
        <v>-</v>
      </c>
      <c r="AS145" s="293" t="str" cm="1">
        <f t="array" ref="AS145">IFERROR(IFERROR((AT145*AU145)/(3600*1000)/AZ145, BY145) * SUMPRODUCT($BA145:$BE145^2.5, $BF145:$BJ145) / 1000, "-")</f>
        <v>-</v>
      </c>
      <c r="AT145" s="279" t="str">
        <f t="shared" si="55"/>
        <v>-</v>
      </c>
      <c r="AU145" s="279" t="str">
        <f t="shared" si="56"/>
        <v>-</v>
      </c>
      <c r="AV145" s="294" t="str">
        <f t="shared" si="16"/>
        <v>-</v>
      </c>
      <c r="AW145" s="294" t="str" cm="1">
        <f t="array" ref="AW145">IF(CH145&gt;0, INDEX($CV$58:$CV$60, CH145), "-")</f>
        <v>-</v>
      </c>
      <c r="AX145" s="294" t="str">
        <f t="shared" si="57"/>
        <v>-</v>
      </c>
      <c r="AY145" s="295" t="str">
        <f t="shared" si="58"/>
        <v>-</v>
      </c>
      <c r="AZ145" s="294">
        <f t="shared" si="59"/>
        <v>0</v>
      </c>
      <c r="BA145" s="296" t="str" cm="1">
        <f t="array" ref="BA145">IFERROR(INDEX($CV$63:$CZ$65, $CF145, BA$23), "-")</f>
        <v>-</v>
      </c>
      <c r="BB145" s="296" t="str" cm="1">
        <f t="array" ref="BB145">IFERROR(INDEX($CV$63:$CZ$65, $CF145, BB$23), "-")</f>
        <v>-</v>
      </c>
      <c r="BC145" s="296" t="str" cm="1">
        <f t="array" ref="BC145">IFERROR(INDEX($CV$63:$CZ$65, $CF145, BC$23), "-")</f>
        <v>-</v>
      </c>
      <c r="BD145" s="296" t="str" cm="1">
        <f t="array" ref="BD145">IFERROR(INDEX($CV$63:$CZ$65, $CF145, BD$23), "-")</f>
        <v>-</v>
      </c>
      <c r="BE145" s="296" t="str" cm="1">
        <f t="array" ref="BE145">IFERROR(INDEX($CV$63:$CZ$65, $CF145, BE$23), "-")</f>
        <v>-</v>
      </c>
      <c r="BF145" s="297" cm="1">
        <f t="array" ref="BF145">IF($CF145=3,
IFERROR(INDEX($CV$68:$CZ$79, $CE145, BF$23), "-"),
IF($CF145=2,
IF(BF$23=5, $Q145, IF(BF$23=4, $R145, 0)), IF(BF$23=5, $Q145, 0)
))</f>
        <v>0</v>
      </c>
      <c r="BG145" s="297" cm="1">
        <f t="array" ref="BG145">IF($CF145=3,
IFERROR(INDEX($CV$68:$CZ$79, $CE145, BG$23), "-"),
IF($CF145=2,
IF(BG$23=5, $Q145, IF(BG$23=4, $R145, 0)), IF(BG$23=5, $Q145, 0)
))</f>
        <v>0</v>
      </c>
      <c r="BH145" s="297" cm="1">
        <f t="array" ref="BH145">IF($CF145=3,
IFERROR(INDEX($CV$68:$CZ$79, $CE145, BH$23), "-"),
IF($CF145=2,
IF(BH$23=5, $Q145, IF(BH$23=4, $R145, 0)), IF(BH$23=5, $Q145, 0)
))</f>
        <v>0</v>
      </c>
      <c r="BI145" s="297" cm="1">
        <f t="array" ref="BI145">IF($CF145=3,
IFERROR(INDEX($CV$68:$CZ$79, $CE145, BI$23), "-"),
IF($CF145=2,
IF(BI$23=5, $Q145, IF(BI$23=4, $R145, 0)), IF(BI$23=5, $Q145, 0)
))</f>
        <v>0</v>
      </c>
      <c r="BJ145" s="297" cm="1">
        <f t="array" ref="BJ145">IF($CF145=3,
IFERROR(INDEX($CV$68:$CZ$79, $CE145, BJ$23), "-"),
IF($CF145=2,
IF(BJ$23=5, $Q145, IF(BJ$23=4, $R145, 0)), IF(BJ$23=5, $Q145, 0)
))</f>
        <v>0</v>
      </c>
      <c r="BK145" s="293" t="str" cm="1">
        <f t="array" ref="BK145">IFERROR(IF(OR($AN$20="EZ", ISNUMBER((BL145*BM145)/(3600*1000)/BN145)), (BL145*BM145)/(3600*1000)/BN145, BY145) * SUMPRODUCT($BO145:$BS145^2.5, $BT145:$BX145) / 1000, "-")</f>
        <v>-</v>
      </c>
      <c r="BL145" s="279" t="str">
        <f t="shared" si="60"/>
        <v>-</v>
      </c>
      <c r="BM145" s="279" t="str">
        <f t="shared" si="61"/>
        <v>-</v>
      </c>
      <c r="BN145" s="298">
        <f t="shared" si="62"/>
        <v>0</v>
      </c>
      <c r="BO145" s="296" t="str" cm="1">
        <f t="array" ref="BO145">IFERROR(INDEX($CV$63:$CZ$65, $CO145, BO$23), "-")</f>
        <v>-</v>
      </c>
      <c r="BP145" s="296" t="str" cm="1">
        <f t="array" ref="BP145">IFERROR(INDEX($CV$63:$CZ$65, $CO145, BP$23), "-")</f>
        <v>-</v>
      </c>
      <c r="BQ145" s="296" t="str" cm="1">
        <f t="array" ref="BQ145">IFERROR(INDEX($CV$63:$CZ$65, $CO145, BQ$23), "-")</f>
        <v>-</v>
      </c>
      <c r="BR145" s="296" t="str" cm="1">
        <f t="array" ref="BR145">IFERROR(INDEX($CV$63:$CZ$65, $CO145, BR$23), "-")</f>
        <v>-</v>
      </c>
      <c r="BS145" s="296" t="str" cm="1">
        <f t="array" ref="BS145">IFERROR(INDEX($CV$63:$CZ$65, $CO145, BS$23), "-")</f>
        <v>-</v>
      </c>
      <c r="BT145" s="297" cm="1">
        <f t="array" ref="BT145">IF($CO145=3,
IFERROR(INDEX($CV$68:$CZ$79, $CE145, BT$23), "-"),
IF($CO145=2,
IF(BT$23=5, $AC145, IF(BT$23=4, $AD145, 0)), IF(BT$23=5, $AC145, 0)
))</f>
        <v>0</v>
      </c>
      <c r="BU145" s="297" cm="1">
        <f t="array" ref="BU145">IF($CO145=3,
IFERROR(INDEX($CV$68:$CZ$79, $CE145, BU$23), "-"),
IF($CO145=2,
IF(BU$23=5, $AC145, IF(BU$23=4, $AD145, 0)), IF(BU$23=5, $AC145, 0)
))</f>
        <v>0</v>
      </c>
      <c r="BV145" s="297" cm="1">
        <f t="array" ref="BV145">IF($CO145=3,
IFERROR(INDEX($CV$68:$CZ$79, $CE145, BV$23), "-"),
IF($CO145=2,
IF(BV$23=5, $AC145, IF(BV$23=4, $AD145, 0)), IF(BV$23=5, $AC145, 0)
))</f>
        <v>0</v>
      </c>
      <c r="BW145" s="297" cm="1">
        <f t="array" ref="BW145">IF($CO145=3,
IFERROR(INDEX($CV$68:$CZ$79, $CE145, BW$23), "-"),
IF($CO145=2,
IF(BW$23=5, $AC145, IF(BW$23=4, $AD145, 0)), IF(BW$23=5, $AC145, 0)
))</f>
        <v>0</v>
      </c>
      <c r="BX145" s="297" cm="1">
        <f t="array" ref="BX145">IF($CO145=3,
IFERROR(INDEX($CV$68:$CZ$79, $CE145, BX$23), "-"),
IF($CO145=2,
IF(BX$23=5, $AC145, IF(BX$23=4, $AD145, 0)), IF(BX$23=5, $AC145, 0)
))</f>
        <v>0</v>
      </c>
      <c r="BY145" s="293" t="str">
        <f t="shared" si="63"/>
        <v>-</v>
      </c>
      <c r="BZ145" s="299">
        <f t="shared" si="22"/>
        <v>0</v>
      </c>
      <c r="CA145" s="294" t="str">
        <f t="shared" si="64"/>
        <v>-</v>
      </c>
      <c r="CB145" s="295" t="str">
        <f t="shared" si="23"/>
        <v>-</v>
      </c>
      <c r="CC145" s="295" t="str">
        <f t="shared" si="65"/>
        <v>-</v>
      </c>
      <c r="CD145" s="299">
        <f t="shared" si="24"/>
        <v>0</v>
      </c>
      <c r="CE145" s="300" t="str">
        <f t="shared" si="43"/>
        <v>-</v>
      </c>
      <c r="CF145" s="300" t="str">
        <f t="shared" si="44"/>
        <v>-</v>
      </c>
      <c r="CG145" s="300">
        <v>0</v>
      </c>
      <c r="CH145" s="300">
        <f t="shared" si="45"/>
        <v>0</v>
      </c>
      <c r="CI145" s="301">
        <f t="shared" si="46"/>
        <v>0</v>
      </c>
      <c r="CJ145" s="301">
        <f t="shared" si="25"/>
        <v>0</v>
      </c>
      <c r="CK145" s="302" t="str" cm="1">
        <f t="array" ref="CK145">IF($CJ145&gt;0, INDEX($CS$28:$DH$35, $CJ145, $CI145+CK$23), "-")</f>
        <v>-</v>
      </c>
      <c r="CL145" s="302" t="str" cm="1">
        <f t="array" ref="CL145">IF($CJ145&gt;0, INDEX($CS$28:$DH$35, $CJ145, $CI145+CL$23), "-")</f>
        <v>-</v>
      </c>
      <c r="CM145" s="302" t="str" cm="1">
        <f t="array" ref="CM145">IF($CJ145&gt;0, INDEX($CS$28:$DH$35, $CJ145, $CI145+CM$23), "-")</f>
        <v>-</v>
      </c>
      <c r="CN145" s="302" t="str" cm="1">
        <f t="array" ref="CN145">IF($CJ145&gt;0, INDEX($CS$28:$DH$35, $CJ145, $CI145+CN$23), "-")</f>
        <v>-</v>
      </c>
      <c r="CO145" s="300" t="str">
        <f t="shared" si="47"/>
        <v>-</v>
      </c>
      <c r="CP145" s="271"/>
      <c r="CQ145" s="272"/>
      <c r="CR145" s="273"/>
      <c r="CS145" s="273"/>
      <c r="CT145" s="273"/>
      <c r="CU145" s="273"/>
      <c r="CV145" s="273"/>
      <c r="CW145" s="273"/>
      <c r="CX145" s="273"/>
      <c r="CY145" s="273"/>
      <c r="CZ145" s="273"/>
      <c r="DA145" s="273"/>
      <c r="DB145" s="273"/>
      <c r="DC145" s="273"/>
      <c r="DD145" s="273"/>
      <c r="DE145" s="273"/>
      <c r="DF145" s="273"/>
      <c r="DG145" s="273"/>
      <c r="DH145" s="273"/>
      <c r="DI145" s="273"/>
      <c r="DJ145" s="271"/>
      <c r="DK145" s="271"/>
    </row>
    <row r="146" spans="1:115" s="45" customFormat="1" ht="12.75" customHeight="1" x14ac:dyDescent="0.25">
      <c r="A146" s="13" cm="1">
        <f t="array" ref="A146">IFERROR(INDEX(Operation, IFERROR(MATCH($N146,#REF!, 0), IFERROR(MATCH($N146,#REF!, 0), MATCH($N146,#REF!, 0))), 4), 0)</f>
        <v>0</v>
      </c>
      <c r="B146" s="10">
        <v>123</v>
      </c>
      <c r="C146" s="238"/>
      <c r="D146" s="238"/>
      <c r="E146" s="79"/>
      <c r="F146" s="80" t="str">
        <f>IF(ISBLANK(E146), "", VLOOKUP(E146, Z!$A$2:$C$4127, 3, FALSE))</f>
        <v/>
      </c>
      <c r="G146" s="238"/>
      <c r="H146" s="81"/>
      <c r="I146" s="255" t="b">
        <v>0</v>
      </c>
      <c r="J146" s="256"/>
      <c r="K146" s="82"/>
      <c r="L146" s="82"/>
      <c r="M146" s="83"/>
      <c r="N146" s="79"/>
      <c r="O146" s="84"/>
      <c r="P146" s="84"/>
      <c r="Q146" s="257"/>
      <c r="R146" s="257"/>
      <c r="S146" s="257"/>
      <c r="T146" s="85">
        <f t="shared" si="48"/>
        <v>0</v>
      </c>
      <c r="U146" s="238"/>
      <c r="V146" s="238"/>
      <c r="W146" s="238"/>
      <c r="X146" s="257"/>
      <c r="Y146" s="258"/>
      <c r="Z146" s="79"/>
      <c r="AA146" s="257"/>
      <c r="AB146" s="257"/>
      <c r="AC146" s="257"/>
      <c r="AD146" s="257"/>
      <c r="AE146" s="257"/>
      <c r="AF146" s="85">
        <f t="shared" si="49"/>
        <v>0</v>
      </c>
      <c r="AG146" s="259"/>
      <c r="AH146" s="238"/>
      <c r="AI146" s="79"/>
      <c r="AJ146" s="80" t="str">
        <f>IF(ISBLANK(AI146), "", VLOOKUP(AI146, Z!$A$2:$C$4127, 3, FALSE))</f>
        <v/>
      </c>
      <c r="AK146" s="260"/>
      <c r="AL146" s="127">
        <f t="shared" si="50"/>
        <v>0</v>
      </c>
      <c r="AM146" s="271"/>
      <c r="AN146" s="292">
        <f t="shared" si="52"/>
        <v>0</v>
      </c>
      <c r="AO146" s="279">
        <f t="shared" si="51"/>
        <v>1</v>
      </c>
      <c r="AP146" s="279">
        <v>0.75</v>
      </c>
      <c r="AQ146" s="293" t="str">
        <f t="shared" si="53"/>
        <v>-</v>
      </c>
      <c r="AR146" s="293" t="str">
        <f t="shared" si="54"/>
        <v>-</v>
      </c>
      <c r="AS146" s="293" t="str" cm="1">
        <f t="array" ref="AS146">IFERROR(IFERROR((AT146*AU146)/(3600*1000)/AZ146, BY146) * SUMPRODUCT($BA146:$BE146^2.5, $BF146:$BJ146) / 1000, "-")</f>
        <v>-</v>
      </c>
      <c r="AT146" s="279" t="str">
        <f t="shared" si="55"/>
        <v>-</v>
      </c>
      <c r="AU146" s="279" t="str">
        <f t="shared" si="56"/>
        <v>-</v>
      </c>
      <c r="AV146" s="294" t="str">
        <f t="shared" si="16"/>
        <v>-</v>
      </c>
      <c r="AW146" s="294" t="str" cm="1">
        <f t="array" ref="AW146">IF(CH146&gt;0, INDEX($CV$58:$CV$60, CH146), "-")</f>
        <v>-</v>
      </c>
      <c r="AX146" s="294" t="str">
        <f t="shared" si="57"/>
        <v>-</v>
      </c>
      <c r="AY146" s="295" t="str">
        <f t="shared" si="58"/>
        <v>-</v>
      </c>
      <c r="AZ146" s="294">
        <f t="shared" si="59"/>
        <v>0</v>
      </c>
      <c r="BA146" s="296" t="str" cm="1">
        <f t="array" ref="BA146">IFERROR(INDEX($CV$63:$CZ$65, $CF146, BA$23), "-")</f>
        <v>-</v>
      </c>
      <c r="BB146" s="296" t="str" cm="1">
        <f t="array" ref="BB146">IFERROR(INDEX($CV$63:$CZ$65, $CF146, BB$23), "-")</f>
        <v>-</v>
      </c>
      <c r="BC146" s="296" t="str" cm="1">
        <f t="array" ref="BC146">IFERROR(INDEX($CV$63:$CZ$65, $CF146, BC$23), "-")</f>
        <v>-</v>
      </c>
      <c r="BD146" s="296" t="str" cm="1">
        <f t="array" ref="BD146">IFERROR(INDEX($CV$63:$CZ$65, $CF146, BD$23), "-")</f>
        <v>-</v>
      </c>
      <c r="BE146" s="296" t="str" cm="1">
        <f t="array" ref="BE146">IFERROR(INDEX($CV$63:$CZ$65, $CF146, BE$23), "-")</f>
        <v>-</v>
      </c>
      <c r="BF146" s="297" cm="1">
        <f t="array" ref="BF146">IF($CF146=3,
IFERROR(INDEX($CV$68:$CZ$79, $CE146, BF$23), "-"),
IF($CF146=2,
IF(BF$23=5, $Q146, IF(BF$23=4, $R146, 0)), IF(BF$23=5, $Q146, 0)
))</f>
        <v>0</v>
      </c>
      <c r="BG146" s="297" cm="1">
        <f t="array" ref="BG146">IF($CF146=3,
IFERROR(INDEX($CV$68:$CZ$79, $CE146, BG$23), "-"),
IF($CF146=2,
IF(BG$23=5, $Q146, IF(BG$23=4, $R146, 0)), IF(BG$23=5, $Q146, 0)
))</f>
        <v>0</v>
      </c>
      <c r="BH146" s="297" cm="1">
        <f t="array" ref="BH146">IF($CF146=3,
IFERROR(INDEX($CV$68:$CZ$79, $CE146, BH$23), "-"),
IF($CF146=2,
IF(BH$23=5, $Q146, IF(BH$23=4, $R146, 0)), IF(BH$23=5, $Q146, 0)
))</f>
        <v>0</v>
      </c>
      <c r="BI146" s="297" cm="1">
        <f t="array" ref="BI146">IF($CF146=3,
IFERROR(INDEX($CV$68:$CZ$79, $CE146, BI$23), "-"),
IF($CF146=2,
IF(BI$23=5, $Q146, IF(BI$23=4, $R146, 0)), IF(BI$23=5, $Q146, 0)
))</f>
        <v>0</v>
      </c>
      <c r="BJ146" s="297" cm="1">
        <f t="array" ref="BJ146">IF($CF146=3,
IFERROR(INDEX($CV$68:$CZ$79, $CE146, BJ$23), "-"),
IF($CF146=2,
IF(BJ$23=5, $Q146, IF(BJ$23=4, $R146, 0)), IF(BJ$23=5, $Q146, 0)
))</f>
        <v>0</v>
      </c>
      <c r="BK146" s="293" t="str" cm="1">
        <f t="array" ref="BK146">IFERROR(IF(OR($AN$20="EZ", ISNUMBER((BL146*BM146)/(3600*1000)/BN146)), (BL146*BM146)/(3600*1000)/BN146, BY146) * SUMPRODUCT($BO146:$BS146^2.5, $BT146:$BX146) / 1000, "-")</f>
        <v>-</v>
      </c>
      <c r="BL146" s="279" t="str">
        <f t="shared" si="60"/>
        <v>-</v>
      </c>
      <c r="BM146" s="279" t="str">
        <f t="shared" si="61"/>
        <v>-</v>
      </c>
      <c r="BN146" s="298">
        <f t="shared" si="62"/>
        <v>0</v>
      </c>
      <c r="BO146" s="296" t="str" cm="1">
        <f t="array" ref="BO146">IFERROR(INDEX($CV$63:$CZ$65, $CO146, BO$23), "-")</f>
        <v>-</v>
      </c>
      <c r="BP146" s="296" t="str" cm="1">
        <f t="array" ref="BP146">IFERROR(INDEX($CV$63:$CZ$65, $CO146, BP$23), "-")</f>
        <v>-</v>
      </c>
      <c r="BQ146" s="296" t="str" cm="1">
        <f t="array" ref="BQ146">IFERROR(INDEX($CV$63:$CZ$65, $CO146, BQ$23), "-")</f>
        <v>-</v>
      </c>
      <c r="BR146" s="296" t="str" cm="1">
        <f t="array" ref="BR146">IFERROR(INDEX($CV$63:$CZ$65, $CO146, BR$23), "-")</f>
        <v>-</v>
      </c>
      <c r="BS146" s="296" t="str" cm="1">
        <f t="array" ref="BS146">IFERROR(INDEX($CV$63:$CZ$65, $CO146, BS$23), "-")</f>
        <v>-</v>
      </c>
      <c r="BT146" s="297" cm="1">
        <f t="array" ref="BT146">IF($CO146=3,
IFERROR(INDEX($CV$68:$CZ$79, $CE146, BT$23), "-"),
IF($CO146=2,
IF(BT$23=5, $AC146, IF(BT$23=4, $AD146, 0)), IF(BT$23=5, $AC146, 0)
))</f>
        <v>0</v>
      </c>
      <c r="BU146" s="297" cm="1">
        <f t="array" ref="BU146">IF($CO146=3,
IFERROR(INDEX($CV$68:$CZ$79, $CE146, BU$23), "-"),
IF($CO146=2,
IF(BU$23=5, $AC146, IF(BU$23=4, $AD146, 0)), IF(BU$23=5, $AC146, 0)
))</f>
        <v>0</v>
      </c>
      <c r="BV146" s="297" cm="1">
        <f t="array" ref="BV146">IF($CO146=3,
IFERROR(INDEX($CV$68:$CZ$79, $CE146, BV$23), "-"),
IF($CO146=2,
IF(BV$23=5, $AC146, IF(BV$23=4, $AD146, 0)), IF(BV$23=5, $AC146, 0)
))</f>
        <v>0</v>
      </c>
      <c r="BW146" s="297" cm="1">
        <f t="array" ref="BW146">IF($CO146=3,
IFERROR(INDEX($CV$68:$CZ$79, $CE146, BW$23), "-"),
IF($CO146=2,
IF(BW$23=5, $AC146, IF(BW$23=4, $AD146, 0)), IF(BW$23=5, $AC146, 0)
))</f>
        <v>0</v>
      </c>
      <c r="BX146" s="297" cm="1">
        <f t="array" ref="BX146">IF($CO146=3,
IFERROR(INDEX($CV$68:$CZ$79, $CE146, BX$23), "-"),
IF($CO146=2,
IF(BX$23=5, $AC146, IF(BX$23=4, $AD146, 0)), IF(BX$23=5, $AC146, 0)
))</f>
        <v>0</v>
      </c>
      <c r="BY146" s="293" t="str">
        <f t="shared" si="63"/>
        <v>-</v>
      </c>
      <c r="BZ146" s="299">
        <f t="shared" si="22"/>
        <v>0</v>
      </c>
      <c r="CA146" s="294" t="str">
        <f t="shared" si="64"/>
        <v>-</v>
      </c>
      <c r="CB146" s="295" t="str">
        <f t="shared" si="23"/>
        <v>-</v>
      </c>
      <c r="CC146" s="295" t="str">
        <f t="shared" si="65"/>
        <v>-</v>
      </c>
      <c r="CD146" s="299">
        <f t="shared" si="24"/>
        <v>0</v>
      </c>
      <c r="CE146" s="300" t="str">
        <f t="shared" si="43"/>
        <v>-</v>
      </c>
      <c r="CF146" s="300" t="str">
        <f t="shared" si="44"/>
        <v>-</v>
      </c>
      <c r="CG146" s="300">
        <v>0</v>
      </c>
      <c r="CH146" s="300">
        <f t="shared" si="45"/>
        <v>0</v>
      </c>
      <c r="CI146" s="301">
        <f t="shared" si="46"/>
        <v>0</v>
      </c>
      <c r="CJ146" s="301">
        <f t="shared" si="25"/>
        <v>0</v>
      </c>
      <c r="CK146" s="302" t="str" cm="1">
        <f t="array" ref="CK146">IF($CJ146&gt;0, INDEX($CS$28:$DH$35, $CJ146, $CI146+CK$23), "-")</f>
        <v>-</v>
      </c>
      <c r="CL146" s="302" t="str" cm="1">
        <f t="array" ref="CL146">IF($CJ146&gt;0, INDEX($CS$28:$DH$35, $CJ146, $CI146+CL$23), "-")</f>
        <v>-</v>
      </c>
      <c r="CM146" s="302" t="str" cm="1">
        <f t="array" ref="CM146">IF($CJ146&gt;0, INDEX($CS$28:$DH$35, $CJ146, $CI146+CM$23), "-")</f>
        <v>-</v>
      </c>
      <c r="CN146" s="302" t="str" cm="1">
        <f t="array" ref="CN146">IF($CJ146&gt;0, INDEX($CS$28:$DH$35, $CJ146, $CI146+CN$23), "-")</f>
        <v>-</v>
      </c>
      <c r="CO146" s="300" t="str">
        <f t="shared" si="47"/>
        <v>-</v>
      </c>
      <c r="CP146" s="271"/>
      <c r="CQ146" s="272"/>
      <c r="CR146" s="273"/>
      <c r="CS146" s="273"/>
      <c r="CT146" s="273"/>
      <c r="CU146" s="273"/>
      <c r="CV146" s="273"/>
      <c r="CW146" s="273"/>
      <c r="CX146" s="273"/>
      <c r="CY146" s="273"/>
      <c r="CZ146" s="273"/>
      <c r="DA146" s="273"/>
      <c r="DB146" s="273"/>
      <c r="DC146" s="273"/>
      <c r="DD146" s="273"/>
      <c r="DE146" s="273"/>
      <c r="DF146" s="273"/>
      <c r="DG146" s="273"/>
      <c r="DH146" s="273"/>
      <c r="DI146" s="273"/>
      <c r="DJ146" s="271"/>
      <c r="DK146" s="271"/>
    </row>
    <row r="147" spans="1:115" s="45" customFormat="1" ht="12.75" customHeight="1" x14ac:dyDescent="0.25">
      <c r="A147" s="13" cm="1">
        <f t="array" ref="A147">IFERROR(INDEX(Operation, IFERROR(MATCH($N147,#REF!, 0), IFERROR(MATCH($N147,#REF!, 0), MATCH($N147,#REF!, 0))), 4), 0)</f>
        <v>0</v>
      </c>
      <c r="B147" s="10">
        <v>124</v>
      </c>
      <c r="C147" s="238"/>
      <c r="D147" s="238"/>
      <c r="E147" s="79"/>
      <c r="F147" s="80" t="str">
        <f>IF(ISBLANK(E147), "", VLOOKUP(E147, Z!$A$2:$C$4127, 3, FALSE))</f>
        <v/>
      </c>
      <c r="G147" s="238"/>
      <c r="H147" s="81"/>
      <c r="I147" s="255" t="b">
        <v>0</v>
      </c>
      <c r="J147" s="256"/>
      <c r="K147" s="82"/>
      <c r="L147" s="82"/>
      <c r="M147" s="83"/>
      <c r="N147" s="79"/>
      <c r="O147" s="84"/>
      <c r="P147" s="84"/>
      <c r="Q147" s="257"/>
      <c r="R147" s="257"/>
      <c r="S147" s="257"/>
      <c r="T147" s="85">
        <f t="shared" si="48"/>
        <v>0</v>
      </c>
      <c r="U147" s="238"/>
      <c r="V147" s="238"/>
      <c r="W147" s="238"/>
      <c r="X147" s="256"/>
      <c r="Y147" s="258"/>
      <c r="Z147" s="79"/>
      <c r="AA147" s="257"/>
      <c r="AB147" s="257"/>
      <c r="AC147" s="257"/>
      <c r="AD147" s="257"/>
      <c r="AE147" s="257"/>
      <c r="AF147" s="85">
        <f t="shared" si="49"/>
        <v>0</v>
      </c>
      <c r="AG147" s="259"/>
      <c r="AH147" s="238"/>
      <c r="AI147" s="79"/>
      <c r="AJ147" s="80" t="str">
        <f>IF(ISBLANK(AI147), "", VLOOKUP(AI147, Z!$A$2:$C$4127, 3, FALSE))</f>
        <v/>
      </c>
      <c r="AK147" s="260"/>
      <c r="AL147" s="127">
        <f t="shared" si="50"/>
        <v>0</v>
      </c>
      <c r="AM147" s="271"/>
      <c r="AN147" s="292">
        <f t="shared" si="52"/>
        <v>0</v>
      </c>
      <c r="AO147" s="279">
        <f t="shared" si="51"/>
        <v>1</v>
      </c>
      <c r="AP147" s="279">
        <v>0.75</v>
      </c>
      <c r="AQ147" s="293" t="str">
        <f t="shared" si="53"/>
        <v>-</v>
      </c>
      <c r="AR147" s="293" t="str">
        <f t="shared" si="54"/>
        <v>-</v>
      </c>
      <c r="AS147" s="293" t="str" cm="1">
        <f t="array" ref="AS147">IFERROR(IFERROR((AT147*AU147)/(3600*1000)/AZ147, BY147) * SUMPRODUCT($BA147:$BE147^2.5, $BF147:$BJ147) / 1000, "-")</f>
        <v>-</v>
      </c>
      <c r="AT147" s="279" t="str">
        <f t="shared" si="55"/>
        <v>-</v>
      </c>
      <c r="AU147" s="279" t="str">
        <f t="shared" si="56"/>
        <v>-</v>
      </c>
      <c r="AV147" s="294" t="str">
        <f t="shared" si="16"/>
        <v>-</v>
      </c>
      <c r="AW147" s="294" t="str" cm="1">
        <f t="array" ref="AW147">IF(CH147&gt;0, INDEX($CV$58:$CV$60, CH147), "-")</f>
        <v>-</v>
      </c>
      <c r="AX147" s="294" t="str">
        <f t="shared" si="57"/>
        <v>-</v>
      </c>
      <c r="AY147" s="295" t="str">
        <f t="shared" si="58"/>
        <v>-</v>
      </c>
      <c r="AZ147" s="294">
        <f t="shared" si="59"/>
        <v>0</v>
      </c>
      <c r="BA147" s="296" t="str" cm="1">
        <f t="array" ref="BA147">IFERROR(INDEX($CV$63:$CZ$65, $CF147, BA$23), "-")</f>
        <v>-</v>
      </c>
      <c r="BB147" s="296" t="str" cm="1">
        <f t="array" ref="BB147">IFERROR(INDEX($CV$63:$CZ$65, $CF147, BB$23), "-")</f>
        <v>-</v>
      </c>
      <c r="BC147" s="296" t="str" cm="1">
        <f t="array" ref="BC147">IFERROR(INDEX($CV$63:$CZ$65, $CF147, BC$23), "-")</f>
        <v>-</v>
      </c>
      <c r="BD147" s="296" t="str" cm="1">
        <f t="array" ref="BD147">IFERROR(INDEX($CV$63:$CZ$65, $CF147, BD$23), "-")</f>
        <v>-</v>
      </c>
      <c r="BE147" s="296" t="str" cm="1">
        <f t="array" ref="BE147">IFERROR(INDEX($CV$63:$CZ$65, $CF147, BE$23), "-")</f>
        <v>-</v>
      </c>
      <c r="BF147" s="297" cm="1">
        <f t="array" ref="BF147">IF($CF147=3,
IFERROR(INDEX($CV$68:$CZ$79, $CE147, BF$23), "-"),
IF($CF147=2,
IF(BF$23=5, $Q147, IF(BF$23=4, $R147, 0)), IF(BF$23=5, $Q147, 0)
))</f>
        <v>0</v>
      </c>
      <c r="BG147" s="297" cm="1">
        <f t="array" ref="BG147">IF($CF147=3,
IFERROR(INDEX($CV$68:$CZ$79, $CE147, BG$23), "-"),
IF($CF147=2,
IF(BG$23=5, $Q147, IF(BG$23=4, $R147, 0)), IF(BG$23=5, $Q147, 0)
))</f>
        <v>0</v>
      </c>
      <c r="BH147" s="297" cm="1">
        <f t="array" ref="BH147">IF($CF147=3,
IFERROR(INDEX($CV$68:$CZ$79, $CE147, BH$23), "-"),
IF($CF147=2,
IF(BH$23=5, $Q147, IF(BH$23=4, $R147, 0)), IF(BH$23=5, $Q147, 0)
))</f>
        <v>0</v>
      </c>
      <c r="BI147" s="297" cm="1">
        <f t="array" ref="BI147">IF($CF147=3,
IFERROR(INDEX($CV$68:$CZ$79, $CE147, BI$23), "-"),
IF($CF147=2,
IF(BI$23=5, $Q147, IF(BI$23=4, $R147, 0)), IF(BI$23=5, $Q147, 0)
))</f>
        <v>0</v>
      </c>
      <c r="BJ147" s="297" cm="1">
        <f t="array" ref="BJ147">IF($CF147=3,
IFERROR(INDEX($CV$68:$CZ$79, $CE147, BJ$23), "-"),
IF($CF147=2,
IF(BJ$23=5, $Q147, IF(BJ$23=4, $R147, 0)), IF(BJ$23=5, $Q147, 0)
))</f>
        <v>0</v>
      </c>
      <c r="BK147" s="293" t="str" cm="1">
        <f t="array" ref="BK147">IFERROR(IF(OR($AN$20="EZ", ISNUMBER((BL147*BM147)/(3600*1000)/BN147)), (BL147*BM147)/(3600*1000)/BN147, BY147) * SUMPRODUCT($BO147:$BS147^2.5, $BT147:$BX147) / 1000, "-")</f>
        <v>-</v>
      </c>
      <c r="BL147" s="279" t="str">
        <f t="shared" si="60"/>
        <v>-</v>
      </c>
      <c r="BM147" s="279" t="str">
        <f t="shared" si="61"/>
        <v>-</v>
      </c>
      <c r="BN147" s="298">
        <f t="shared" si="62"/>
        <v>0</v>
      </c>
      <c r="BO147" s="296" t="str" cm="1">
        <f t="array" ref="BO147">IFERROR(INDEX($CV$63:$CZ$65, $CO147, BO$23), "-")</f>
        <v>-</v>
      </c>
      <c r="BP147" s="296" t="str" cm="1">
        <f t="array" ref="BP147">IFERROR(INDEX($CV$63:$CZ$65, $CO147, BP$23), "-")</f>
        <v>-</v>
      </c>
      <c r="BQ147" s="296" t="str" cm="1">
        <f t="array" ref="BQ147">IFERROR(INDEX($CV$63:$CZ$65, $CO147, BQ$23), "-")</f>
        <v>-</v>
      </c>
      <c r="BR147" s="296" t="str" cm="1">
        <f t="array" ref="BR147">IFERROR(INDEX($CV$63:$CZ$65, $CO147, BR$23), "-")</f>
        <v>-</v>
      </c>
      <c r="BS147" s="296" t="str" cm="1">
        <f t="array" ref="BS147">IFERROR(INDEX($CV$63:$CZ$65, $CO147, BS$23), "-")</f>
        <v>-</v>
      </c>
      <c r="BT147" s="297" cm="1">
        <f t="array" ref="BT147">IF($CO147=3,
IFERROR(INDEX($CV$68:$CZ$79, $CE147, BT$23), "-"),
IF($CO147=2,
IF(BT$23=5, $AC147, IF(BT$23=4, $AD147, 0)), IF(BT$23=5, $AC147, 0)
))</f>
        <v>0</v>
      </c>
      <c r="BU147" s="297" cm="1">
        <f t="array" ref="BU147">IF($CO147=3,
IFERROR(INDEX($CV$68:$CZ$79, $CE147, BU$23), "-"),
IF($CO147=2,
IF(BU$23=5, $AC147, IF(BU$23=4, $AD147, 0)), IF(BU$23=5, $AC147, 0)
))</f>
        <v>0</v>
      </c>
      <c r="BV147" s="297" cm="1">
        <f t="array" ref="BV147">IF($CO147=3,
IFERROR(INDEX($CV$68:$CZ$79, $CE147, BV$23), "-"),
IF($CO147=2,
IF(BV$23=5, $AC147, IF(BV$23=4, $AD147, 0)), IF(BV$23=5, $AC147, 0)
))</f>
        <v>0</v>
      </c>
      <c r="BW147" s="297" cm="1">
        <f t="array" ref="BW147">IF($CO147=3,
IFERROR(INDEX($CV$68:$CZ$79, $CE147, BW$23), "-"),
IF($CO147=2,
IF(BW$23=5, $AC147, IF(BW$23=4, $AD147, 0)), IF(BW$23=5, $AC147, 0)
))</f>
        <v>0</v>
      </c>
      <c r="BX147" s="297" cm="1">
        <f t="array" ref="BX147">IF($CO147=3,
IFERROR(INDEX($CV$68:$CZ$79, $CE147, BX$23), "-"),
IF($CO147=2,
IF(BX$23=5, $AC147, IF(BX$23=4, $AD147, 0)), IF(BX$23=5, $AC147, 0)
))</f>
        <v>0</v>
      </c>
      <c r="BY147" s="293" t="str">
        <f t="shared" si="63"/>
        <v>-</v>
      </c>
      <c r="BZ147" s="299">
        <f t="shared" si="22"/>
        <v>0</v>
      </c>
      <c r="CA147" s="294" t="str">
        <f t="shared" si="64"/>
        <v>-</v>
      </c>
      <c r="CB147" s="295" t="str">
        <f t="shared" si="23"/>
        <v>-</v>
      </c>
      <c r="CC147" s="295" t="str">
        <f t="shared" si="65"/>
        <v>-</v>
      </c>
      <c r="CD147" s="299">
        <f t="shared" si="24"/>
        <v>0</v>
      </c>
      <c r="CE147" s="300" t="str">
        <f t="shared" si="43"/>
        <v>-</v>
      </c>
      <c r="CF147" s="300" t="str">
        <f t="shared" si="44"/>
        <v>-</v>
      </c>
      <c r="CG147" s="300">
        <v>0</v>
      </c>
      <c r="CH147" s="300">
        <f t="shared" si="45"/>
        <v>0</v>
      </c>
      <c r="CI147" s="301">
        <f t="shared" si="46"/>
        <v>0</v>
      </c>
      <c r="CJ147" s="301">
        <f t="shared" si="25"/>
        <v>0</v>
      </c>
      <c r="CK147" s="302" t="str" cm="1">
        <f t="array" ref="CK147">IF($CJ147&gt;0, INDEX($CS$28:$DH$35, $CJ147, $CI147+CK$23), "-")</f>
        <v>-</v>
      </c>
      <c r="CL147" s="302" t="str" cm="1">
        <f t="array" ref="CL147">IF($CJ147&gt;0, INDEX($CS$28:$DH$35, $CJ147, $CI147+CL$23), "-")</f>
        <v>-</v>
      </c>
      <c r="CM147" s="302" t="str" cm="1">
        <f t="array" ref="CM147">IF($CJ147&gt;0, INDEX($CS$28:$DH$35, $CJ147, $CI147+CM$23), "-")</f>
        <v>-</v>
      </c>
      <c r="CN147" s="302" t="str" cm="1">
        <f t="array" ref="CN147">IF($CJ147&gt;0, INDEX($CS$28:$DH$35, $CJ147, $CI147+CN$23), "-")</f>
        <v>-</v>
      </c>
      <c r="CO147" s="300" t="str">
        <f t="shared" si="47"/>
        <v>-</v>
      </c>
      <c r="CP147" s="271"/>
      <c r="CQ147" s="272"/>
      <c r="CR147" s="273"/>
      <c r="CS147" s="273"/>
      <c r="CT147" s="273"/>
      <c r="CU147" s="273"/>
      <c r="CV147" s="273"/>
      <c r="CW147" s="273"/>
      <c r="CX147" s="273"/>
      <c r="CY147" s="273"/>
      <c r="CZ147" s="273"/>
      <c r="DA147" s="273"/>
      <c r="DB147" s="273"/>
      <c r="DC147" s="273"/>
      <c r="DD147" s="273"/>
      <c r="DE147" s="273"/>
      <c r="DF147" s="273"/>
      <c r="DG147" s="273"/>
      <c r="DH147" s="273"/>
      <c r="DI147" s="273"/>
      <c r="DJ147" s="271"/>
      <c r="DK147" s="271"/>
    </row>
    <row r="148" spans="1:115" s="45" customFormat="1" ht="12.75" customHeight="1" x14ac:dyDescent="0.25">
      <c r="A148" s="13" cm="1">
        <f t="array" ref="A148">IFERROR(INDEX(Operation, IFERROR(MATCH($N148,#REF!, 0), IFERROR(MATCH($N148,#REF!, 0), MATCH($N148,#REF!, 0))), 4), 0)</f>
        <v>0</v>
      </c>
      <c r="B148" s="10">
        <v>125</v>
      </c>
      <c r="C148" s="238"/>
      <c r="D148" s="238"/>
      <c r="E148" s="79"/>
      <c r="F148" s="80" t="str">
        <f>IF(ISBLANK(E148), "", VLOOKUP(E148, Z!$A$2:$C$4127, 3, FALSE))</f>
        <v/>
      </c>
      <c r="G148" s="238"/>
      <c r="H148" s="81"/>
      <c r="I148" s="255" t="b">
        <v>0</v>
      </c>
      <c r="J148" s="256"/>
      <c r="K148" s="82"/>
      <c r="L148" s="82"/>
      <c r="M148" s="83"/>
      <c r="N148" s="79"/>
      <c r="O148" s="84"/>
      <c r="P148" s="84"/>
      <c r="Q148" s="257"/>
      <c r="R148" s="257"/>
      <c r="S148" s="257"/>
      <c r="T148" s="85">
        <f t="shared" si="48"/>
        <v>0</v>
      </c>
      <c r="U148" s="238"/>
      <c r="V148" s="238"/>
      <c r="W148" s="238"/>
      <c r="X148" s="257"/>
      <c r="Y148" s="258"/>
      <c r="Z148" s="79"/>
      <c r="AA148" s="257"/>
      <c r="AB148" s="257"/>
      <c r="AC148" s="257"/>
      <c r="AD148" s="257"/>
      <c r="AE148" s="257"/>
      <c r="AF148" s="85">
        <f t="shared" si="49"/>
        <v>0</v>
      </c>
      <c r="AG148" s="259"/>
      <c r="AH148" s="238"/>
      <c r="AI148" s="79"/>
      <c r="AJ148" s="80" t="str">
        <f>IF(ISBLANK(AI148), "", VLOOKUP(AI148, Z!$A$2:$C$4127, 3, FALSE))</f>
        <v/>
      </c>
      <c r="AK148" s="260"/>
      <c r="AL148" s="127">
        <f t="shared" si="50"/>
        <v>0</v>
      </c>
      <c r="AM148" s="271"/>
      <c r="AN148" s="292">
        <f t="shared" si="52"/>
        <v>0</v>
      </c>
      <c r="AO148" s="279">
        <f t="shared" si="51"/>
        <v>1</v>
      </c>
      <c r="AP148" s="279">
        <v>0.75</v>
      </c>
      <c r="AQ148" s="293" t="str">
        <f t="shared" si="53"/>
        <v>-</v>
      </c>
      <c r="AR148" s="293" t="str">
        <f t="shared" si="54"/>
        <v>-</v>
      </c>
      <c r="AS148" s="293" t="str" cm="1">
        <f t="array" ref="AS148">IFERROR(IFERROR((AT148*AU148)/(3600*1000)/AZ148, BY148) * SUMPRODUCT($BA148:$BE148^2.5, $BF148:$BJ148) / 1000, "-")</f>
        <v>-</v>
      </c>
      <c r="AT148" s="279" t="str">
        <f t="shared" si="55"/>
        <v>-</v>
      </c>
      <c r="AU148" s="279" t="str">
        <f t="shared" si="56"/>
        <v>-</v>
      </c>
      <c r="AV148" s="294" t="str">
        <f t="shared" si="16"/>
        <v>-</v>
      </c>
      <c r="AW148" s="294" t="str" cm="1">
        <f t="array" ref="AW148">IF(CH148&gt;0, INDEX($CV$58:$CV$60, CH148), "-")</f>
        <v>-</v>
      </c>
      <c r="AX148" s="294" t="str">
        <f t="shared" si="57"/>
        <v>-</v>
      </c>
      <c r="AY148" s="295" t="str">
        <f t="shared" si="58"/>
        <v>-</v>
      </c>
      <c r="AZ148" s="294">
        <f t="shared" si="59"/>
        <v>0</v>
      </c>
      <c r="BA148" s="296" t="str" cm="1">
        <f t="array" ref="BA148">IFERROR(INDEX($CV$63:$CZ$65, $CF148, BA$23), "-")</f>
        <v>-</v>
      </c>
      <c r="BB148" s="296" t="str" cm="1">
        <f t="array" ref="BB148">IFERROR(INDEX($CV$63:$CZ$65, $CF148, BB$23), "-")</f>
        <v>-</v>
      </c>
      <c r="BC148" s="296" t="str" cm="1">
        <f t="array" ref="BC148">IFERROR(INDEX($CV$63:$CZ$65, $CF148, BC$23), "-")</f>
        <v>-</v>
      </c>
      <c r="BD148" s="296" t="str" cm="1">
        <f t="array" ref="BD148">IFERROR(INDEX($CV$63:$CZ$65, $CF148, BD$23), "-")</f>
        <v>-</v>
      </c>
      <c r="BE148" s="296" t="str" cm="1">
        <f t="array" ref="BE148">IFERROR(INDEX($CV$63:$CZ$65, $CF148, BE$23), "-")</f>
        <v>-</v>
      </c>
      <c r="BF148" s="297" cm="1">
        <f t="array" ref="BF148">IF($CF148=3,
IFERROR(INDEX($CV$68:$CZ$79, $CE148, BF$23), "-"),
IF($CF148=2,
IF(BF$23=5, $Q148, IF(BF$23=4, $R148, 0)), IF(BF$23=5, $Q148, 0)
))</f>
        <v>0</v>
      </c>
      <c r="BG148" s="297" cm="1">
        <f t="array" ref="BG148">IF($CF148=3,
IFERROR(INDEX($CV$68:$CZ$79, $CE148, BG$23), "-"),
IF($CF148=2,
IF(BG$23=5, $Q148, IF(BG$23=4, $R148, 0)), IF(BG$23=5, $Q148, 0)
))</f>
        <v>0</v>
      </c>
      <c r="BH148" s="297" cm="1">
        <f t="array" ref="BH148">IF($CF148=3,
IFERROR(INDEX($CV$68:$CZ$79, $CE148, BH$23), "-"),
IF($CF148=2,
IF(BH$23=5, $Q148, IF(BH$23=4, $R148, 0)), IF(BH$23=5, $Q148, 0)
))</f>
        <v>0</v>
      </c>
      <c r="BI148" s="297" cm="1">
        <f t="array" ref="BI148">IF($CF148=3,
IFERROR(INDEX($CV$68:$CZ$79, $CE148, BI$23), "-"),
IF($CF148=2,
IF(BI$23=5, $Q148, IF(BI$23=4, $R148, 0)), IF(BI$23=5, $Q148, 0)
))</f>
        <v>0</v>
      </c>
      <c r="BJ148" s="297" cm="1">
        <f t="array" ref="BJ148">IF($CF148=3,
IFERROR(INDEX($CV$68:$CZ$79, $CE148, BJ$23), "-"),
IF($CF148=2,
IF(BJ$23=5, $Q148, IF(BJ$23=4, $R148, 0)), IF(BJ$23=5, $Q148, 0)
))</f>
        <v>0</v>
      </c>
      <c r="BK148" s="293" t="str" cm="1">
        <f t="array" ref="BK148">IFERROR(IF(OR($AN$20="EZ", ISNUMBER((BL148*BM148)/(3600*1000)/BN148)), (BL148*BM148)/(3600*1000)/BN148, BY148) * SUMPRODUCT($BO148:$BS148^2.5, $BT148:$BX148) / 1000, "-")</f>
        <v>-</v>
      </c>
      <c r="BL148" s="279" t="str">
        <f t="shared" si="60"/>
        <v>-</v>
      </c>
      <c r="BM148" s="279" t="str">
        <f t="shared" si="61"/>
        <v>-</v>
      </c>
      <c r="BN148" s="298">
        <f t="shared" si="62"/>
        <v>0</v>
      </c>
      <c r="BO148" s="296" t="str" cm="1">
        <f t="array" ref="BO148">IFERROR(INDEX($CV$63:$CZ$65, $CO148, BO$23), "-")</f>
        <v>-</v>
      </c>
      <c r="BP148" s="296" t="str" cm="1">
        <f t="array" ref="BP148">IFERROR(INDEX($CV$63:$CZ$65, $CO148, BP$23), "-")</f>
        <v>-</v>
      </c>
      <c r="BQ148" s="296" t="str" cm="1">
        <f t="array" ref="BQ148">IFERROR(INDEX($CV$63:$CZ$65, $CO148, BQ$23), "-")</f>
        <v>-</v>
      </c>
      <c r="BR148" s="296" t="str" cm="1">
        <f t="array" ref="BR148">IFERROR(INDEX($CV$63:$CZ$65, $CO148, BR$23), "-")</f>
        <v>-</v>
      </c>
      <c r="BS148" s="296" t="str" cm="1">
        <f t="array" ref="BS148">IFERROR(INDEX($CV$63:$CZ$65, $CO148, BS$23), "-")</f>
        <v>-</v>
      </c>
      <c r="BT148" s="297" cm="1">
        <f t="array" ref="BT148">IF($CO148=3,
IFERROR(INDEX($CV$68:$CZ$79, $CE148, BT$23), "-"),
IF($CO148=2,
IF(BT$23=5, $AC148, IF(BT$23=4, $AD148, 0)), IF(BT$23=5, $AC148, 0)
))</f>
        <v>0</v>
      </c>
      <c r="BU148" s="297" cm="1">
        <f t="array" ref="BU148">IF($CO148=3,
IFERROR(INDEX($CV$68:$CZ$79, $CE148, BU$23), "-"),
IF($CO148=2,
IF(BU$23=5, $AC148, IF(BU$23=4, $AD148, 0)), IF(BU$23=5, $AC148, 0)
))</f>
        <v>0</v>
      </c>
      <c r="BV148" s="297" cm="1">
        <f t="array" ref="BV148">IF($CO148=3,
IFERROR(INDEX($CV$68:$CZ$79, $CE148, BV$23), "-"),
IF($CO148=2,
IF(BV$23=5, $AC148, IF(BV$23=4, $AD148, 0)), IF(BV$23=5, $AC148, 0)
))</f>
        <v>0</v>
      </c>
      <c r="BW148" s="297" cm="1">
        <f t="array" ref="BW148">IF($CO148=3,
IFERROR(INDEX($CV$68:$CZ$79, $CE148, BW$23), "-"),
IF($CO148=2,
IF(BW$23=5, $AC148, IF(BW$23=4, $AD148, 0)), IF(BW$23=5, $AC148, 0)
))</f>
        <v>0</v>
      </c>
      <c r="BX148" s="297" cm="1">
        <f t="array" ref="BX148">IF($CO148=3,
IFERROR(INDEX($CV$68:$CZ$79, $CE148, BX$23), "-"),
IF($CO148=2,
IF(BX$23=5, $AC148, IF(BX$23=4, $AD148, 0)), IF(BX$23=5, $AC148, 0)
))</f>
        <v>0</v>
      </c>
      <c r="BY148" s="293" t="str">
        <f t="shared" si="63"/>
        <v>-</v>
      </c>
      <c r="BZ148" s="299">
        <f t="shared" si="22"/>
        <v>0</v>
      </c>
      <c r="CA148" s="294" t="str">
        <f t="shared" si="64"/>
        <v>-</v>
      </c>
      <c r="CB148" s="295" t="str">
        <f t="shared" si="23"/>
        <v>-</v>
      </c>
      <c r="CC148" s="295" t="str">
        <f t="shared" si="65"/>
        <v>-</v>
      </c>
      <c r="CD148" s="299">
        <f t="shared" si="24"/>
        <v>0</v>
      </c>
      <c r="CE148" s="300" t="str">
        <f t="shared" si="43"/>
        <v>-</v>
      </c>
      <c r="CF148" s="300" t="str">
        <f t="shared" si="44"/>
        <v>-</v>
      </c>
      <c r="CG148" s="300">
        <v>0</v>
      </c>
      <c r="CH148" s="300">
        <f t="shared" si="45"/>
        <v>0</v>
      </c>
      <c r="CI148" s="301">
        <f t="shared" si="46"/>
        <v>0</v>
      </c>
      <c r="CJ148" s="301">
        <f t="shared" si="25"/>
        <v>0</v>
      </c>
      <c r="CK148" s="302" t="str" cm="1">
        <f t="array" ref="CK148">IF($CJ148&gt;0, INDEX($CS$28:$DH$35, $CJ148, $CI148+CK$23), "-")</f>
        <v>-</v>
      </c>
      <c r="CL148" s="302" t="str" cm="1">
        <f t="array" ref="CL148">IF($CJ148&gt;0, INDEX($CS$28:$DH$35, $CJ148, $CI148+CL$23), "-")</f>
        <v>-</v>
      </c>
      <c r="CM148" s="302" t="str" cm="1">
        <f t="array" ref="CM148">IF($CJ148&gt;0, INDEX($CS$28:$DH$35, $CJ148, $CI148+CM$23), "-")</f>
        <v>-</v>
      </c>
      <c r="CN148" s="302" t="str" cm="1">
        <f t="array" ref="CN148">IF($CJ148&gt;0, INDEX($CS$28:$DH$35, $CJ148, $CI148+CN$23), "-")</f>
        <v>-</v>
      </c>
      <c r="CO148" s="300" t="str">
        <f t="shared" si="47"/>
        <v>-</v>
      </c>
      <c r="CP148" s="271"/>
      <c r="CQ148" s="272"/>
      <c r="CR148" s="273"/>
      <c r="CS148" s="273"/>
      <c r="CT148" s="273"/>
      <c r="CU148" s="273"/>
      <c r="CV148" s="273"/>
      <c r="CW148" s="273"/>
      <c r="CX148" s="273"/>
      <c r="CY148" s="273"/>
      <c r="CZ148" s="273"/>
      <c r="DA148" s="273"/>
      <c r="DB148" s="273"/>
      <c r="DC148" s="273"/>
      <c r="DD148" s="273"/>
      <c r="DE148" s="273"/>
      <c r="DF148" s="273"/>
      <c r="DG148" s="273"/>
      <c r="DH148" s="273"/>
      <c r="DI148" s="273"/>
      <c r="DJ148" s="271"/>
      <c r="DK148" s="271"/>
    </row>
    <row r="149" spans="1:115" s="45" customFormat="1" ht="12.75" customHeight="1" x14ac:dyDescent="0.25">
      <c r="A149" s="13" cm="1">
        <f t="array" ref="A149">IFERROR(INDEX(Operation, IFERROR(MATCH($N149,#REF!, 0), IFERROR(MATCH($N149,#REF!, 0), MATCH($N149,#REF!, 0))), 4), 0)</f>
        <v>0</v>
      </c>
      <c r="B149" s="10">
        <v>126</v>
      </c>
      <c r="C149" s="238"/>
      <c r="D149" s="238"/>
      <c r="E149" s="79"/>
      <c r="F149" s="80" t="str">
        <f>IF(ISBLANK(E149), "", VLOOKUP(E149, Z!$A$2:$C$4127, 3, FALSE))</f>
        <v/>
      </c>
      <c r="G149" s="238"/>
      <c r="H149" s="81"/>
      <c r="I149" s="255" t="b">
        <v>0</v>
      </c>
      <c r="J149" s="256"/>
      <c r="K149" s="82"/>
      <c r="L149" s="82"/>
      <c r="M149" s="83"/>
      <c r="N149" s="79"/>
      <c r="O149" s="84"/>
      <c r="P149" s="84"/>
      <c r="Q149" s="257"/>
      <c r="R149" s="257"/>
      <c r="S149" s="257"/>
      <c r="T149" s="85">
        <f t="shared" si="48"/>
        <v>0</v>
      </c>
      <c r="U149" s="238"/>
      <c r="V149" s="238"/>
      <c r="W149" s="238"/>
      <c r="X149" s="257"/>
      <c r="Y149" s="258"/>
      <c r="Z149" s="79"/>
      <c r="AA149" s="257"/>
      <c r="AB149" s="257"/>
      <c r="AC149" s="257"/>
      <c r="AD149" s="257"/>
      <c r="AE149" s="257"/>
      <c r="AF149" s="85">
        <f t="shared" si="49"/>
        <v>0</v>
      </c>
      <c r="AG149" s="259"/>
      <c r="AH149" s="238"/>
      <c r="AI149" s="79"/>
      <c r="AJ149" s="80" t="str">
        <f>IF(ISBLANK(AI149), "", VLOOKUP(AI149, Z!$A$2:$C$4127, 3, FALSE))</f>
        <v/>
      </c>
      <c r="AK149" s="260"/>
      <c r="AL149" s="127">
        <f t="shared" si="50"/>
        <v>0</v>
      </c>
      <c r="AM149" s="271"/>
      <c r="AN149" s="292">
        <f t="shared" si="52"/>
        <v>0</v>
      </c>
      <c r="AO149" s="279">
        <f t="shared" si="51"/>
        <v>1</v>
      </c>
      <c r="AP149" s="279">
        <v>0.75</v>
      </c>
      <c r="AQ149" s="293" t="str">
        <f t="shared" si="53"/>
        <v>-</v>
      </c>
      <c r="AR149" s="293" t="str">
        <f t="shared" si="54"/>
        <v>-</v>
      </c>
      <c r="AS149" s="293" t="str" cm="1">
        <f t="array" ref="AS149">IFERROR(IFERROR((AT149*AU149)/(3600*1000)/AZ149, BY149) * SUMPRODUCT($BA149:$BE149^2.5, $BF149:$BJ149) / 1000, "-")</f>
        <v>-</v>
      </c>
      <c r="AT149" s="279" t="str">
        <f t="shared" si="55"/>
        <v>-</v>
      </c>
      <c r="AU149" s="279" t="str">
        <f t="shared" si="56"/>
        <v>-</v>
      </c>
      <c r="AV149" s="294" t="str">
        <f t="shared" si="16"/>
        <v>-</v>
      </c>
      <c r="AW149" s="294" t="str" cm="1">
        <f t="array" ref="AW149">IF(CH149&gt;0, INDEX($CV$58:$CV$60, CH149), "-")</f>
        <v>-</v>
      </c>
      <c r="AX149" s="294" t="str">
        <f t="shared" si="57"/>
        <v>-</v>
      </c>
      <c r="AY149" s="295" t="str">
        <f t="shared" si="58"/>
        <v>-</v>
      </c>
      <c r="AZ149" s="294">
        <f t="shared" si="59"/>
        <v>0</v>
      </c>
      <c r="BA149" s="296" t="str" cm="1">
        <f t="array" ref="BA149">IFERROR(INDEX($CV$63:$CZ$65, $CF149, BA$23), "-")</f>
        <v>-</v>
      </c>
      <c r="BB149" s="296" t="str" cm="1">
        <f t="array" ref="BB149">IFERROR(INDEX($CV$63:$CZ$65, $CF149, BB$23), "-")</f>
        <v>-</v>
      </c>
      <c r="BC149" s="296" t="str" cm="1">
        <f t="array" ref="BC149">IFERROR(INDEX($CV$63:$CZ$65, $CF149, BC$23), "-")</f>
        <v>-</v>
      </c>
      <c r="BD149" s="296" t="str" cm="1">
        <f t="array" ref="BD149">IFERROR(INDEX($CV$63:$CZ$65, $CF149, BD$23), "-")</f>
        <v>-</v>
      </c>
      <c r="BE149" s="296" t="str" cm="1">
        <f t="array" ref="BE149">IFERROR(INDEX($CV$63:$CZ$65, $CF149, BE$23), "-")</f>
        <v>-</v>
      </c>
      <c r="BF149" s="297" cm="1">
        <f t="array" ref="BF149">IF($CF149=3,
IFERROR(INDEX($CV$68:$CZ$79, $CE149, BF$23), "-"),
IF($CF149=2,
IF(BF$23=5, $Q149, IF(BF$23=4, $R149, 0)), IF(BF$23=5, $Q149, 0)
))</f>
        <v>0</v>
      </c>
      <c r="BG149" s="297" cm="1">
        <f t="array" ref="BG149">IF($CF149=3,
IFERROR(INDEX($CV$68:$CZ$79, $CE149, BG$23), "-"),
IF($CF149=2,
IF(BG$23=5, $Q149, IF(BG$23=4, $R149, 0)), IF(BG$23=5, $Q149, 0)
))</f>
        <v>0</v>
      </c>
      <c r="BH149" s="297" cm="1">
        <f t="array" ref="BH149">IF($CF149=3,
IFERROR(INDEX($CV$68:$CZ$79, $CE149, BH$23), "-"),
IF($CF149=2,
IF(BH$23=5, $Q149, IF(BH$23=4, $R149, 0)), IF(BH$23=5, $Q149, 0)
))</f>
        <v>0</v>
      </c>
      <c r="BI149" s="297" cm="1">
        <f t="array" ref="BI149">IF($CF149=3,
IFERROR(INDEX($CV$68:$CZ$79, $CE149, BI$23), "-"),
IF($CF149=2,
IF(BI$23=5, $Q149, IF(BI$23=4, $R149, 0)), IF(BI$23=5, $Q149, 0)
))</f>
        <v>0</v>
      </c>
      <c r="BJ149" s="297" cm="1">
        <f t="array" ref="BJ149">IF($CF149=3,
IFERROR(INDEX($CV$68:$CZ$79, $CE149, BJ$23), "-"),
IF($CF149=2,
IF(BJ$23=5, $Q149, IF(BJ$23=4, $R149, 0)), IF(BJ$23=5, $Q149, 0)
))</f>
        <v>0</v>
      </c>
      <c r="BK149" s="293" t="str" cm="1">
        <f t="array" ref="BK149">IFERROR(IF(OR($AN$20="EZ", ISNUMBER((BL149*BM149)/(3600*1000)/BN149)), (BL149*BM149)/(3600*1000)/BN149, BY149) * SUMPRODUCT($BO149:$BS149^2.5, $BT149:$BX149) / 1000, "-")</f>
        <v>-</v>
      </c>
      <c r="BL149" s="279" t="str">
        <f t="shared" si="60"/>
        <v>-</v>
      </c>
      <c r="BM149" s="279" t="str">
        <f t="shared" si="61"/>
        <v>-</v>
      </c>
      <c r="BN149" s="298">
        <f t="shared" si="62"/>
        <v>0</v>
      </c>
      <c r="BO149" s="296" t="str" cm="1">
        <f t="array" ref="BO149">IFERROR(INDEX($CV$63:$CZ$65, $CO149, BO$23), "-")</f>
        <v>-</v>
      </c>
      <c r="BP149" s="296" t="str" cm="1">
        <f t="array" ref="BP149">IFERROR(INDEX($CV$63:$CZ$65, $CO149, BP$23), "-")</f>
        <v>-</v>
      </c>
      <c r="BQ149" s="296" t="str" cm="1">
        <f t="array" ref="BQ149">IFERROR(INDEX($CV$63:$CZ$65, $CO149, BQ$23), "-")</f>
        <v>-</v>
      </c>
      <c r="BR149" s="296" t="str" cm="1">
        <f t="array" ref="BR149">IFERROR(INDEX($CV$63:$CZ$65, $CO149, BR$23), "-")</f>
        <v>-</v>
      </c>
      <c r="BS149" s="296" t="str" cm="1">
        <f t="array" ref="BS149">IFERROR(INDEX($CV$63:$CZ$65, $CO149, BS$23), "-")</f>
        <v>-</v>
      </c>
      <c r="BT149" s="297" cm="1">
        <f t="array" ref="BT149">IF($CO149=3,
IFERROR(INDEX($CV$68:$CZ$79, $CE149, BT$23), "-"),
IF($CO149=2,
IF(BT$23=5, $AC149, IF(BT$23=4, $AD149, 0)), IF(BT$23=5, $AC149, 0)
))</f>
        <v>0</v>
      </c>
      <c r="BU149" s="297" cm="1">
        <f t="array" ref="BU149">IF($CO149=3,
IFERROR(INDEX($CV$68:$CZ$79, $CE149, BU$23), "-"),
IF($CO149=2,
IF(BU$23=5, $AC149, IF(BU$23=4, $AD149, 0)), IF(BU$23=5, $AC149, 0)
))</f>
        <v>0</v>
      </c>
      <c r="BV149" s="297" cm="1">
        <f t="array" ref="BV149">IF($CO149=3,
IFERROR(INDEX($CV$68:$CZ$79, $CE149, BV$23), "-"),
IF($CO149=2,
IF(BV$23=5, $AC149, IF(BV$23=4, $AD149, 0)), IF(BV$23=5, $AC149, 0)
))</f>
        <v>0</v>
      </c>
      <c r="BW149" s="297" cm="1">
        <f t="array" ref="BW149">IF($CO149=3,
IFERROR(INDEX($CV$68:$CZ$79, $CE149, BW$23), "-"),
IF($CO149=2,
IF(BW$23=5, $AC149, IF(BW$23=4, $AD149, 0)), IF(BW$23=5, $AC149, 0)
))</f>
        <v>0</v>
      </c>
      <c r="BX149" s="297" cm="1">
        <f t="array" ref="BX149">IF($CO149=3,
IFERROR(INDEX($CV$68:$CZ$79, $CE149, BX$23), "-"),
IF($CO149=2,
IF(BX$23=5, $AC149, IF(BX$23=4, $AD149, 0)), IF(BX$23=5, $AC149, 0)
))</f>
        <v>0</v>
      </c>
      <c r="BY149" s="293" t="str">
        <f t="shared" si="63"/>
        <v>-</v>
      </c>
      <c r="BZ149" s="299">
        <f t="shared" si="22"/>
        <v>0</v>
      </c>
      <c r="CA149" s="294" t="str">
        <f t="shared" si="64"/>
        <v>-</v>
      </c>
      <c r="CB149" s="295" t="str">
        <f t="shared" si="23"/>
        <v>-</v>
      </c>
      <c r="CC149" s="295" t="str">
        <f t="shared" si="65"/>
        <v>-</v>
      </c>
      <c r="CD149" s="299">
        <f t="shared" si="24"/>
        <v>0</v>
      </c>
      <c r="CE149" s="300" t="str">
        <f t="shared" si="43"/>
        <v>-</v>
      </c>
      <c r="CF149" s="300" t="str">
        <f t="shared" si="44"/>
        <v>-</v>
      </c>
      <c r="CG149" s="300">
        <v>0</v>
      </c>
      <c r="CH149" s="300">
        <f t="shared" si="45"/>
        <v>0</v>
      </c>
      <c r="CI149" s="301">
        <f t="shared" si="46"/>
        <v>0</v>
      </c>
      <c r="CJ149" s="301">
        <f t="shared" si="25"/>
        <v>0</v>
      </c>
      <c r="CK149" s="302" t="str" cm="1">
        <f t="array" ref="CK149">IF($CJ149&gt;0, INDEX($CS$28:$DH$35, $CJ149, $CI149+CK$23), "-")</f>
        <v>-</v>
      </c>
      <c r="CL149" s="302" t="str" cm="1">
        <f t="array" ref="CL149">IF($CJ149&gt;0, INDEX($CS$28:$DH$35, $CJ149, $CI149+CL$23), "-")</f>
        <v>-</v>
      </c>
      <c r="CM149" s="302" t="str" cm="1">
        <f t="array" ref="CM149">IF($CJ149&gt;0, INDEX($CS$28:$DH$35, $CJ149, $CI149+CM$23), "-")</f>
        <v>-</v>
      </c>
      <c r="CN149" s="302" t="str" cm="1">
        <f t="array" ref="CN149">IF($CJ149&gt;0, INDEX($CS$28:$DH$35, $CJ149, $CI149+CN$23), "-")</f>
        <v>-</v>
      </c>
      <c r="CO149" s="300" t="str">
        <f t="shared" si="47"/>
        <v>-</v>
      </c>
      <c r="CP149" s="271"/>
      <c r="CQ149" s="272"/>
      <c r="CR149" s="273"/>
      <c r="CS149" s="273"/>
      <c r="CT149" s="273"/>
      <c r="CU149" s="273"/>
      <c r="CV149" s="273"/>
      <c r="CW149" s="273"/>
      <c r="CX149" s="273"/>
      <c r="CY149" s="273"/>
      <c r="CZ149" s="273"/>
      <c r="DA149" s="273"/>
      <c r="DB149" s="273"/>
      <c r="DC149" s="273"/>
      <c r="DD149" s="273"/>
      <c r="DE149" s="273"/>
      <c r="DF149" s="273"/>
      <c r="DG149" s="273"/>
      <c r="DH149" s="273"/>
      <c r="DI149" s="273"/>
      <c r="DJ149" s="271"/>
      <c r="DK149" s="271"/>
    </row>
    <row r="150" spans="1:115" s="45" customFormat="1" ht="12.75" customHeight="1" x14ac:dyDescent="0.25">
      <c r="A150" s="13" cm="1">
        <f t="array" ref="A150">IFERROR(INDEX(Operation, IFERROR(MATCH($N150,#REF!, 0), IFERROR(MATCH($N150,#REF!, 0), MATCH($N150,#REF!, 0))), 4), 0)</f>
        <v>0</v>
      </c>
      <c r="B150" s="10">
        <v>127</v>
      </c>
      <c r="C150" s="238"/>
      <c r="D150" s="238"/>
      <c r="E150" s="79"/>
      <c r="F150" s="80" t="str">
        <f>IF(ISBLANK(E150), "", VLOOKUP(E150, Z!$A$2:$C$4127, 3, FALSE))</f>
        <v/>
      </c>
      <c r="G150" s="238"/>
      <c r="H150" s="81"/>
      <c r="I150" s="255" t="b">
        <v>0</v>
      </c>
      <c r="J150" s="256"/>
      <c r="K150" s="82"/>
      <c r="L150" s="82"/>
      <c r="M150" s="83"/>
      <c r="N150" s="79"/>
      <c r="O150" s="84"/>
      <c r="P150" s="84"/>
      <c r="Q150" s="257"/>
      <c r="R150" s="257"/>
      <c r="S150" s="257"/>
      <c r="T150" s="85">
        <f t="shared" si="48"/>
        <v>0</v>
      </c>
      <c r="U150" s="238"/>
      <c r="V150" s="238"/>
      <c r="W150" s="238"/>
      <c r="X150" s="257"/>
      <c r="Y150" s="258"/>
      <c r="Z150" s="79"/>
      <c r="AA150" s="257"/>
      <c r="AB150" s="257"/>
      <c r="AC150" s="257"/>
      <c r="AD150" s="257"/>
      <c r="AE150" s="257"/>
      <c r="AF150" s="85">
        <f t="shared" si="49"/>
        <v>0</v>
      </c>
      <c r="AG150" s="259"/>
      <c r="AH150" s="238"/>
      <c r="AI150" s="79"/>
      <c r="AJ150" s="80" t="str">
        <f>IF(ISBLANK(AI150), "", VLOOKUP(AI150, Z!$A$2:$C$4127, 3, FALSE))</f>
        <v/>
      </c>
      <c r="AK150" s="260"/>
      <c r="AL150" s="127">
        <f t="shared" si="50"/>
        <v>0</v>
      </c>
      <c r="AM150" s="271"/>
      <c r="AN150" s="292">
        <f t="shared" si="52"/>
        <v>0</v>
      </c>
      <c r="AO150" s="279">
        <f t="shared" si="51"/>
        <v>1</v>
      </c>
      <c r="AP150" s="279">
        <v>0.75</v>
      </c>
      <c r="AQ150" s="293" t="str">
        <f t="shared" si="53"/>
        <v>-</v>
      </c>
      <c r="AR150" s="293" t="str">
        <f t="shared" si="54"/>
        <v>-</v>
      </c>
      <c r="AS150" s="293" t="str" cm="1">
        <f t="array" ref="AS150">IFERROR(IFERROR((AT150*AU150)/(3600*1000)/AZ150, BY150) * SUMPRODUCT($BA150:$BE150^2.5, $BF150:$BJ150) / 1000, "-")</f>
        <v>-</v>
      </c>
      <c r="AT150" s="279" t="str">
        <f t="shared" si="55"/>
        <v>-</v>
      </c>
      <c r="AU150" s="279" t="str">
        <f t="shared" si="56"/>
        <v>-</v>
      </c>
      <c r="AV150" s="294" t="str">
        <f t="shared" si="16"/>
        <v>-</v>
      </c>
      <c r="AW150" s="294" t="str" cm="1">
        <f t="array" ref="AW150">IF(CH150&gt;0, INDEX($CV$58:$CV$60, CH150), "-")</f>
        <v>-</v>
      </c>
      <c r="AX150" s="294" t="str">
        <f t="shared" si="57"/>
        <v>-</v>
      </c>
      <c r="AY150" s="295" t="str">
        <f t="shared" si="58"/>
        <v>-</v>
      </c>
      <c r="AZ150" s="294">
        <f t="shared" si="59"/>
        <v>0</v>
      </c>
      <c r="BA150" s="296" t="str" cm="1">
        <f t="array" ref="BA150">IFERROR(INDEX($CV$63:$CZ$65, $CF150, BA$23), "-")</f>
        <v>-</v>
      </c>
      <c r="BB150" s="296" t="str" cm="1">
        <f t="array" ref="BB150">IFERROR(INDEX($CV$63:$CZ$65, $CF150, BB$23), "-")</f>
        <v>-</v>
      </c>
      <c r="BC150" s="296" t="str" cm="1">
        <f t="array" ref="BC150">IFERROR(INDEX($CV$63:$CZ$65, $CF150, BC$23), "-")</f>
        <v>-</v>
      </c>
      <c r="BD150" s="296" t="str" cm="1">
        <f t="array" ref="BD150">IFERROR(INDEX($CV$63:$CZ$65, $CF150, BD$23), "-")</f>
        <v>-</v>
      </c>
      <c r="BE150" s="296" t="str" cm="1">
        <f t="array" ref="BE150">IFERROR(INDEX($CV$63:$CZ$65, $CF150, BE$23), "-")</f>
        <v>-</v>
      </c>
      <c r="BF150" s="297" cm="1">
        <f t="array" ref="BF150">IF($CF150=3,
IFERROR(INDEX($CV$68:$CZ$79, $CE150, BF$23), "-"),
IF($CF150=2,
IF(BF$23=5, $Q150, IF(BF$23=4, $R150, 0)), IF(BF$23=5, $Q150, 0)
))</f>
        <v>0</v>
      </c>
      <c r="BG150" s="297" cm="1">
        <f t="array" ref="BG150">IF($CF150=3,
IFERROR(INDEX($CV$68:$CZ$79, $CE150, BG$23), "-"),
IF($CF150=2,
IF(BG$23=5, $Q150, IF(BG$23=4, $R150, 0)), IF(BG$23=5, $Q150, 0)
))</f>
        <v>0</v>
      </c>
      <c r="BH150" s="297" cm="1">
        <f t="array" ref="BH150">IF($CF150=3,
IFERROR(INDEX($CV$68:$CZ$79, $CE150, BH$23), "-"),
IF($CF150=2,
IF(BH$23=5, $Q150, IF(BH$23=4, $R150, 0)), IF(BH$23=5, $Q150, 0)
))</f>
        <v>0</v>
      </c>
      <c r="BI150" s="297" cm="1">
        <f t="array" ref="BI150">IF($CF150=3,
IFERROR(INDEX($CV$68:$CZ$79, $CE150, BI$23), "-"),
IF($CF150=2,
IF(BI$23=5, $Q150, IF(BI$23=4, $R150, 0)), IF(BI$23=5, $Q150, 0)
))</f>
        <v>0</v>
      </c>
      <c r="BJ150" s="297" cm="1">
        <f t="array" ref="BJ150">IF($CF150=3,
IFERROR(INDEX($CV$68:$CZ$79, $CE150, BJ$23), "-"),
IF($CF150=2,
IF(BJ$23=5, $Q150, IF(BJ$23=4, $R150, 0)), IF(BJ$23=5, $Q150, 0)
))</f>
        <v>0</v>
      </c>
      <c r="BK150" s="293" t="str" cm="1">
        <f t="array" ref="BK150">IFERROR(IF(OR($AN$20="EZ", ISNUMBER((BL150*BM150)/(3600*1000)/BN150)), (BL150*BM150)/(3600*1000)/BN150, BY150) * SUMPRODUCT($BO150:$BS150^2.5, $BT150:$BX150) / 1000, "-")</f>
        <v>-</v>
      </c>
      <c r="BL150" s="279" t="str">
        <f t="shared" si="60"/>
        <v>-</v>
      </c>
      <c r="BM150" s="279" t="str">
        <f t="shared" si="61"/>
        <v>-</v>
      </c>
      <c r="BN150" s="298">
        <f t="shared" si="62"/>
        <v>0</v>
      </c>
      <c r="BO150" s="296" t="str" cm="1">
        <f t="array" ref="BO150">IFERROR(INDEX($CV$63:$CZ$65, $CO150, BO$23), "-")</f>
        <v>-</v>
      </c>
      <c r="BP150" s="296" t="str" cm="1">
        <f t="array" ref="BP150">IFERROR(INDEX($CV$63:$CZ$65, $CO150, BP$23), "-")</f>
        <v>-</v>
      </c>
      <c r="BQ150" s="296" t="str" cm="1">
        <f t="array" ref="BQ150">IFERROR(INDEX($CV$63:$CZ$65, $CO150, BQ$23), "-")</f>
        <v>-</v>
      </c>
      <c r="BR150" s="296" t="str" cm="1">
        <f t="array" ref="BR150">IFERROR(INDEX($CV$63:$CZ$65, $CO150, BR$23), "-")</f>
        <v>-</v>
      </c>
      <c r="BS150" s="296" t="str" cm="1">
        <f t="array" ref="BS150">IFERROR(INDEX($CV$63:$CZ$65, $CO150, BS$23), "-")</f>
        <v>-</v>
      </c>
      <c r="BT150" s="297" cm="1">
        <f t="array" ref="BT150">IF($CO150=3,
IFERROR(INDEX($CV$68:$CZ$79, $CE150, BT$23), "-"),
IF($CO150=2,
IF(BT$23=5, $AC150, IF(BT$23=4, $AD150, 0)), IF(BT$23=5, $AC150, 0)
))</f>
        <v>0</v>
      </c>
      <c r="BU150" s="297" cm="1">
        <f t="array" ref="BU150">IF($CO150=3,
IFERROR(INDEX($CV$68:$CZ$79, $CE150, BU$23), "-"),
IF($CO150=2,
IF(BU$23=5, $AC150, IF(BU$23=4, $AD150, 0)), IF(BU$23=5, $AC150, 0)
))</f>
        <v>0</v>
      </c>
      <c r="BV150" s="297" cm="1">
        <f t="array" ref="BV150">IF($CO150=3,
IFERROR(INDEX($CV$68:$CZ$79, $CE150, BV$23), "-"),
IF($CO150=2,
IF(BV$23=5, $AC150, IF(BV$23=4, $AD150, 0)), IF(BV$23=5, $AC150, 0)
))</f>
        <v>0</v>
      </c>
      <c r="BW150" s="297" cm="1">
        <f t="array" ref="BW150">IF($CO150=3,
IFERROR(INDEX($CV$68:$CZ$79, $CE150, BW$23), "-"),
IF($CO150=2,
IF(BW$23=5, $AC150, IF(BW$23=4, $AD150, 0)), IF(BW$23=5, $AC150, 0)
))</f>
        <v>0</v>
      </c>
      <c r="BX150" s="297" cm="1">
        <f t="array" ref="BX150">IF($CO150=3,
IFERROR(INDEX($CV$68:$CZ$79, $CE150, BX$23), "-"),
IF($CO150=2,
IF(BX$23=5, $AC150, IF(BX$23=4, $AD150, 0)), IF(BX$23=5, $AC150, 0)
))</f>
        <v>0</v>
      </c>
      <c r="BY150" s="293" t="str">
        <f t="shared" si="63"/>
        <v>-</v>
      </c>
      <c r="BZ150" s="299">
        <f t="shared" si="22"/>
        <v>0</v>
      </c>
      <c r="CA150" s="294" t="str">
        <f t="shared" si="64"/>
        <v>-</v>
      </c>
      <c r="CB150" s="295" t="str">
        <f t="shared" si="23"/>
        <v>-</v>
      </c>
      <c r="CC150" s="295" t="str">
        <f t="shared" si="65"/>
        <v>-</v>
      </c>
      <c r="CD150" s="299">
        <f t="shared" si="24"/>
        <v>0</v>
      </c>
      <c r="CE150" s="300" t="str">
        <f t="shared" si="43"/>
        <v>-</v>
      </c>
      <c r="CF150" s="300" t="str">
        <f t="shared" si="44"/>
        <v>-</v>
      </c>
      <c r="CG150" s="300">
        <v>0</v>
      </c>
      <c r="CH150" s="300">
        <f t="shared" si="45"/>
        <v>0</v>
      </c>
      <c r="CI150" s="301">
        <f t="shared" si="46"/>
        <v>0</v>
      </c>
      <c r="CJ150" s="301">
        <f t="shared" si="25"/>
        <v>0</v>
      </c>
      <c r="CK150" s="302" t="str" cm="1">
        <f t="array" ref="CK150">IF($CJ150&gt;0, INDEX($CS$28:$DH$35, $CJ150, $CI150+CK$23), "-")</f>
        <v>-</v>
      </c>
      <c r="CL150" s="302" t="str" cm="1">
        <f t="array" ref="CL150">IF($CJ150&gt;0, INDEX($CS$28:$DH$35, $CJ150, $CI150+CL$23), "-")</f>
        <v>-</v>
      </c>
      <c r="CM150" s="302" t="str" cm="1">
        <f t="array" ref="CM150">IF($CJ150&gt;0, INDEX($CS$28:$DH$35, $CJ150, $CI150+CM$23), "-")</f>
        <v>-</v>
      </c>
      <c r="CN150" s="302" t="str" cm="1">
        <f t="array" ref="CN150">IF($CJ150&gt;0, INDEX($CS$28:$DH$35, $CJ150, $CI150+CN$23), "-")</f>
        <v>-</v>
      </c>
      <c r="CO150" s="300" t="str">
        <f t="shared" si="47"/>
        <v>-</v>
      </c>
      <c r="CP150" s="271"/>
      <c r="CQ150" s="272"/>
      <c r="CR150" s="273"/>
      <c r="CS150" s="273"/>
      <c r="CT150" s="273"/>
      <c r="CU150" s="273"/>
      <c r="CV150" s="273"/>
      <c r="CW150" s="273"/>
      <c r="CX150" s="273"/>
      <c r="CY150" s="273"/>
      <c r="CZ150" s="273"/>
      <c r="DA150" s="273"/>
      <c r="DB150" s="273"/>
      <c r="DC150" s="273"/>
      <c r="DD150" s="273"/>
      <c r="DE150" s="273"/>
      <c r="DF150" s="273"/>
      <c r="DG150" s="273"/>
      <c r="DH150" s="273"/>
      <c r="DI150" s="273"/>
      <c r="DJ150" s="271"/>
      <c r="DK150" s="271"/>
    </row>
    <row r="151" spans="1:115" s="45" customFormat="1" ht="12.75" customHeight="1" x14ac:dyDescent="0.25">
      <c r="A151" s="13" cm="1">
        <f t="array" ref="A151">IFERROR(INDEX(Operation, IFERROR(MATCH($N151,#REF!, 0), IFERROR(MATCH($N151,#REF!, 0), MATCH($N151,#REF!, 0))), 4), 0)</f>
        <v>0</v>
      </c>
      <c r="B151" s="10">
        <v>128</v>
      </c>
      <c r="C151" s="238"/>
      <c r="D151" s="238"/>
      <c r="E151" s="79"/>
      <c r="F151" s="80" t="str">
        <f>IF(ISBLANK(E151), "", VLOOKUP(E151, Z!$A$2:$C$4127, 3, FALSE))</f>
        <v/>
      </c>
      <c r="G151" s="238"/>
      <c r="H151" s="81"/>
      <c r="I151" s="255" t="b">
        <v>0</v>
      </c>
      <c r="J151" s="256"/>
      <c r="K151" s="82"/>
      <c r="L151" s="82"/>
      <c r="M151" s="83"/>
      <c r="N151" s="79"/>
      <c r="O151" s="84"/>
      <c r="P151" s="84"/>
      <c r="Q151" s="257"/>
      <c r="R151" s="257"/>
      <c r="S151" s="257"/>
      <c r="T151" s="85">
        <f t="shared" si="48"/>
        <v>0</v>
      </c>
      <c r="U151" s="238"/>
      <c r="V151" s="238"/>
      <c r="W151" s="238"/>
      <c r="X151" s="256"/>
      <c r="Y151" s="258"/>
      <c r="Z151" s="79"/>
      <c r="AA151" s="257"/>
      <c r="AB151" s="257"/>
      <c r="AC151" s="257"/>
      <c r="AD151" s="257"/>
      <c r="AE151" s="257"/>
      <c r="AF151" s="85">
        <f t="shared" si="49"/>
        <v>0</v>
      </c>
      <c r="AG151" s="259"/>
      <c r="AH151" s="238"/>
      <c r="AI151" s="79"/>
      <c r="AJ151" s="80" t="str">
        <f>IF(ISBLANK(AI151), "", VLOOKUP(AI151, Z!$A$2:$C$4127, 3, FALSE))</f>
        <v/>
      </c>
      <c r="AK151" s="260"/>
      <c r="AL151" s="127">
        <f t="shared" si="50"/>
        <v>0</v>
      </c>
      <c r="AM151" s="271"/>
      <c r="AN151" s="292">
        <f t="shared" si="52"/>
        <v>0</v>
      </c>
      <c r="AO151" s="279">
        <f t="shared" si="51"/>
        <v>1</v>
      </c>
      <c r="AP151" s="279">
        <v>0.75</v>
      </c>
      <c r="AQ151" s="293" t="str">
        <f t="shared" si="53"/>
        <v>-</v>
      </c>
      <c r="AR151" s="293" t="str">
        <f t="shared" si="54"/>
        <v>-</v>
      </c>
      <c r="AS151" s="293" t="str" cm="1">
        <f t="array" ref="AS151">IFERROR(IFERROR((AT151*AU151)/(3600*1000)/AZ151, BY151) * SUMPRODUCT($BA151:$BE151^2.5, $BF151:$BJ151) / 1000, "-")</f>
        <v>-</v>
      </c>
      <c r="AT151" s="279" t="str">
        <f t="shared" si="55"/>
        <v>-</v>
      </c>
      <c r="AU151" s="279" t="str">
        <f t="shared" si="56"/>
        <v>-</v>
      </c>
      <c r="AV151" s="294" t="str">
        <f t="shared" si="16"/>
        <v>-</v>
      </c>
      <c r="AW151" s="294" t="str" cm="1">
        <f t="array" ref="AW151">IF(CH151&gt;0, INDEX($CV$58:$CV$60, CH151), "-")</f>
        <v>-</v>
      </c>
      <c r="AX151" s="294" t="str">
        <f t="shared" si="57"/>
        <v>-</v>
      </c>
      <c r="AY151" s="295" t="str">
        <f t="shared" si="58"/>
        <v>-</v>
      </c>
      <c r="AZ151" s="294">
        <f t="shared" si="59"/>
        <v>0</v>
      </c>
      <c r="BA151" s="296" t="str" cm="1">
        <f t="array" ref="BA151">IFERROR(INDEX($CV$63:$CZ$65, $CF151, BA$23), "-")</f>
        <v>-</v>
      </c>
      <c r="BB151" s="296" t="str" cm="1">
        <f t="array" ref="BB151">IFERROR(INDEX($CV$63:$CZ$65, $CF151, BB$23), "-")</f>
        <v>-</v>
      </c>
      <c r="BC151" s="296" t="str" cm="1">
        <f t="array" ref="BC151">IFERROR(INDEX($CV$63:$CZ$65, $CF151, BC$23), "-")</f>
        <v>-</v>
      </c>
      <c r="BD151" s="296" t="str" cm="1">
        <f t="array" ref="BD151">IFERROR(INDEX($CV$63:$CZ$65, $CF151, BD$23), "-")</f>
        <v>-</v>
      </c>
      <c r="BE151" s="296" t="str" cm="1">
        <f t="array" ref="BE151">IFERROR(INDEX($CV$63:$CZ$65, $CF151, BE$23), "-")</f>
        <v>-</v>
      </c>
      <c r="BF151" s="297" cm="1">
        <f t="array" ref="BF151">IF($CF151=3,
IFERROR(INDEX($CV$68:$CZ$79, $CE151, BF$23), "-"),
IF($CF151=2,
IF(BF$23=5, $Q151, IF(BF$23=4, $R151, 0)), IF(BF$23=5, $Q151, 0)
))</f>
        <v>0</v>
      </c>
      <c r="BG151" s="297" cm="1">
        <f t="array" ref="BG151">IF($CF151=3,
IFERROR(INDEX($CV$68:$CZ$79, $CE151, BG$23), "-"),
IF($CF151=2,
IF(BG$23=5, $Q151, IF(BG$23=4, $R151, 0)), IF(BG$23=5, $Q151, 0)
))</f>
        <v>0</v>
      </c>
      <c r="BH151" s="297" cm="1">
        <f t="array" ref="BH151">IF($CF151=3,
IFERROR(INDEX($CV$68:$CZ$79, $CE151, BH$23), "-"),
IF($CF151=2,
IF(BH$23=5, $Q151, IF(BH$23=4, $R151, 0)), IF(BH$23=5, $Q151, 0)
))</f>
        <v>0</v>
      </c>
      <c r="BI151" s="297" cm="1">
        <f t="array" ref="BI151">IF($CF151=3,
IFERROR(INDEX($CV$68:$CZ$79, $CE151, BI$23), "-"),
IF($CF151=2,
IF(BI$23=5, $Q151, IF(BI$23=4, $R151, 0)), IF(BI$23=5, $Q151, 0)
))</f>
        <v>0</v>
      </c>
      <c r="BJ151" s="297" cm="1">
        <f t="array" ref="BJ151">IF($CF151=3,
IFERROR(INDEX($CV$68:$CZ$79, $CE151, BJ$23), "-"),
IF($CF151=2,
IF(BJ$23=5, $Q151, IF(BJ$23=4, $R151, 0)), IF(BJ$23=5, $Q151, 0)
))</f>
        <v>0</v>
      </c>
      <c r="BK151" s="293" t="str" cm="1">
        <f t="array" ref="BK151">IFERROR(IF(OR($AN$20="EZ", ISNUMBER((BL151*BM151)/(3600*1000)/BN151)), (BL151*BM151)/(3600*1000)/BN151, BY151) * SUMPRODUCT($BO151:$BS151^2.5, $BT151:$BX151) / 1000, "-")</f>
        <v>-</v>
      </c>
      <c r="BL151" s="279" t="str">
        <f t="shared" si="60"/>
        <v>-</v>
      </c>
      <c r="BM151" s="279" t="str">
        <f t="shared" si="61"/>
        <v>-</v>
      </c>
      <c r="BN151" s="298">
        <f t="shared" si="62"/>
        <v>0</v>
      </c>
      <c r="BO151" s="296" t="str" cm="1">
        <f t="array" ref="BO151">IFERROR(INDEX($CV$63:$CZ$65, $CO151, BO$23), "-")</f>
        <v>-</v>
      </c>
      <c r="BP151" s="296" t="str" cm="1">
        <f t="array" ref="BP151">IFERROR(INDEX($CV$63:$CZ$65, $CO151, BP$23), "-")</f>
        <v>-</v>
      </c>
      <c r="BQ151" s="296" t="str" cm="1">
        <f t="array" ref="BQ151">IFERROR(INDEX($CV$63:$CZ$65, $CO151, BQ$23), "-")</f>
        <v>-</v>
      </c>
      <c r="BR151" s="296" t="str" cm="1">
        <f t="array" ref="BR151">IFERROR(INDEX($CV$63:$CZ$65, $CO151, BR$23), "-")</f>
        <v>-</v>
      </c>
      <c r="BS151" s="296" t="str" cm="1">
        <f t="array" ref="BS151">IFERROR(INDEX($CV$63:$CZ$65, $CO151, BS$23), "-")</f>
        <v>-</v>
      </c>
      <c r="BT151" s="297" cm="1">
        <f t="array" ref="BT151">IF($CO151=3,
IFERROR(INDEX($CV$68:$CZ$79, $CE151, BT$23), "-"),
IF($CO151=2,
IF(BT$23=5, $AC151, IF(BT$23=4, $AD151, 0)), IF(BT$23=5, $AC151, 0)
))</f>
        <v>0</v>
      </c>
      <c r="BU151" s="297" cm="1">
        <f t="array" ref="BU151">IF($CO151=3,
IFERROR(INDEX($CV$68:$CZ$79, $CE151, BU$23), "-"),
IF($CO151=2,
IF(BU$23=5, $AC151, IF(BU$23=4, $AD151, 0)), IF(BU$23=5, $AC151, 0)
))</f>
        <v>0</v>
      </c>
      <c r="BV151" s="297" cm="1">
        <f t="array" ref="BV151">IF($CO151=3,
IFERROR(INDEX($CV$68:$CZ$79, $CE151, BV$23), "-"),
IF($CO151=2,
IF(BV$23=5, $AC151, IF(BV$23=4, $AD151, 0)), IF(BV$23=5, $AC151, 0)
))</f>
        <v>0</v>
      </c>
      <c r="BW151" s="297" cm="1">
        <f t="array" ref="BW151">IF($CO151=3,
IFERROR(INDEX($CV$68:$CZ$79, $CE151, BW$23), "-"),
IF($CO151=2,
IF(BW$23=5, $AC151, IF(BW$23=4, $AD151, 0)), IF(BW$23=5, $AC151, 0)
))</f>
        <v>0</v>
      </c>
      <c r="BX151" s="297" cm="1">
        <f t="array" ref="BX151">IF($CO151=3,
IFERROR(INDEX($CV$68:$CZ$79, $CE151, BX$23), "-"),
IF($CO151=2,
IF(BX$23=5, $AC151, IF(BX$23=4, $AD151, 0)), IF(BX$23=5, $AC151, 0)
))</f>
        <v>0</v>
      </c>
      <c r="BY151" s="293" t="str">
        <f t="shared" si="63"/>
        <v>-</v>
      </c>
      <c r="BZ151" s="299">
        <f t="shared" si="22"/>
        <v>0</v>
      </c>
      <c r="CA151" s="294" t="str">
        <f t="shared" si="64"/>
        <v>-</v>
      </c>
      <c r="CB151" s="295" t="str">
        <f t="shared" si="23"/>
        <v>-</v>
      </c>
      <c r="CC151" s="295" t="str">
        <f t="shared" si="65"/>
        <v>-</v>
      </c>
      <c r="CD151" s="299">
        <f t="shared" si="24"/>
        <v>0</v>
      </c>
      <c r="CE151" s="300" t="str">
        <f t="shared" si="43"/>
        <v>-</v>
      </c>
      <c r="CF151" s="300" t="str">
        <f t="shared" si="44"/>
        <v>-</v>
      </c>
      <c r="CG151" s="300">
        <v>0</v>
      </c>
      <c r="CH151" s="300">
        <f t="shared" si="45"/>
        <v>0</v>
      </c>
      <c r="CI151" s="301">
        <f t="shared" si="46"/>
        <v>0</v>
      </c>
      <c r="CJ151" s="301">
        <f t="shared" si="25"/>
        <v>0</v>
      </c>
      <c r="CK151" s="302" t="str" cm="1">
        <f t="array" ref="CK151">IF($CJ151&gt;0, INDEX($CS$28:$DH$35, $CJ151, $CI151+CK$23), "-")</f>
        <v>-</v>
      </c>
      <c r="CL151" s="302" t="str" cm="1">
        <f t="array" ref="CL151">IF($CJ151&gt;0, INDEX($CS$28:$DH$35, $CJ151, $CI151+CL$23), "-")</f>
        <v>-</v>
      </c>
      <c r="CM151" s="302" t="str" cm="1">
        <f t="array" ref="CM151">IF($CJ151&gt;0, INDEX($CS$28:$DH$35, $CJ151, $CI151+CM$23), "-")</f>
        <v>-</v>
      </c>
      <c r="CN151" s="302" t="str" cm="1">
        <f t="array" ref="CN151">IF($CJ151&gt;0, INDEX($CS$28:$DH$35, $CJ151, $CI151+CN$23), "-")</f>
        <v>-</v>
      </c>
      <c r="CO151" s="300" t="str">
        <f t="shared" si="47"/>
        <v>-</v>
      </c>
      <c r="CP151" s="271"/>
      <c r="CQ151" s="272"/>
      <c r="CR151" s="273"/>
      <c r="CS151" s="273"/>
      <c r="CT151" s="273"/>
      <c r="CU151" s="273"/>
      <c r="CV151" s="273"/>
      <c r="CW151" s="273"/>
      <c r="CX151" s="273"/>
      <c r="CY151" s="273"/>
      <c r="CZ151" s="273"/>
      <c r="DA151" s="273"/>
      <c r="DB151" s="273"/>
      <c r="DC151" s="273"/>
      <c r="DD151" s="273"/>
      <c r="DE151" s="273"/>
      <c r="DF151" s="273"/>
      <c r="DG151" s="273"/>
      <c r="DH151" s="273"/>
      <c r="DI151" s="273"/>
      <c r="DJ151" s="271"/>
      <c r="DK151" s="271"/>
    </row>
    <row r="152" spans="1:115" s="45" customFormat="1" ht="12.75" customHeight="1" x14ac:dyDescent="0.25">
      <c r="A152" s="13" cm="1">
        <f t="array" ref="A152">IFERROR(INDEX(Operation, IFERROR(MATCH($N152,#REF!, 0), IFERROR(MATCH($N152,#REF!, 0), MATCH($N152,#REF!, 0))), 4), 0)</f>
        <v>0</v>
      </c>
      <c r="B152" s="10">
        <v>129</v>
      </c>
      <c r="C152" s="238"/>
      <c r="D152" s="238"/>
      <c r="E152" s="79"/>
      <c r="F152" s="80" t="str">
        <f>IF(ISBLANK(E152), "", VLOOKUP(E152, Z!$A$2:$C$4127, 3, FALSE))</f>
        <v/>
      </c>
      <c r="G152" s="238"/>
      <c r="H152" s="81"/>
      <c r="I152" s="255" t="b">
        <v>0</v>
      </c>
      <c r="J152" s="256"/>
      <c r="K152" s="82"/>
      <c r="L152" s="82"/>
      <c r="M152" s="83"/>
      <c r="N152" s="79"/>
      <c r="O152" s="84"/>
      <c r="P152" s="84"/>
      <c r="Q152" s="257"/>
      <c r="R152" s="257"/>
      <c r="S152" s="257"/>
      <c r="T152" s="85">
        <f t="shared" si="48"/>
        <v>0</v>
      </c>
      <c r="U152" s="238"/>
      <c r="V152" s="238"/>
      <c r="W152" s="238"/>
      <c r="X152" s="257"/>
      <c r="Y152" s="258"/>
      <c r="Z152" s="79"/>
      <c r="AA152" s="257"/>
      <c r="AB152" s="257"/>
      <c r="AC152" s="257"/>
      <c r="AD152" s="257"/>
      <c r="AE152" s="257"/>
      <c r="AF152" s="85">
        <f t="shared" si="49"/>
        <v>0</v>
      </c>
      <c r="AG152" s="259"/>
      <c r="AH152" s="238"/>
      <c r="AI152" s="79"/>
      <c r="AJ152" s="80" t="str">
        <f>IF(ISBLANK(AI152), "", VLOOKUP(AI152, Z!$A$2:$C$4127, 3, FALSE))</f>
        <v/>
      </c>
      <c r="AK152" s="260"/>
      <c r="AL152" s="127">
        <f t="shared" si="50"/>
        <v>0</v>
      </c>
      <c r="AM152" s="271"/>
      <c r="AN152" s="292">
        <f t="shared" si="52"/>
        <v>0</v>
      </c>
      <c r="AO152" s="279">
        <f t="shared" si="51"/>
        <v>1</v>
      </c>
      <c r="AP152" s="279">
        <v>0.75</v>
      </c>
      <c r="AQ152" s="293" t="str">
        <f t="shared" si="53"/>
        <v>-</v>
      </c>
      <c r="AR152" s="293" t="str">
        <f t="shared" si="54"/>
        <v>-</v>
      </c>
      <c r="AS152" s="293" t="str" cm="1">
        <f t="array" ref="AS152">IFERROR(IFERROR((AT152*AU152)/(3600*1000)/AZ152, BY152) * SUMPRODUCT($BA152:$BE152^2.5, $BF152:$BJ152) / 1000, "-")</f>
        <v>-</v>
      </c>
      <c r="AT152" s="279" t="str">
        <f t="shared" si="55"/>
        <v>-</v>
      </c>
      <c r="AU152" s="279" t="str">
        <f t="shared" si="56"/>
        <v>-</v>
      </c>
      <c r="AV152" s="294" t="str">
        <f t="shared" si="16"/>
        <v>-</v>
      </c>
      <c r="AW152" s="294" t="str" cm="1">
        <f t="array" ref="AW152">IF(CH152&gt;0, INDEX($CV$58:$CV$60, CH152), "-")</f>
        <v>-</v>
      </c>
      <c r="AX152" s="294" t="str">
        <f t="shared" si="57"/>
        <v>-</v>
      </c>
      <c r="AY152" s="295" t="str">
        <f t="shared" si="58"/>
        <v>-</v>
      </c>
      <c r="AZ152" s="294">
        <f t="shared" si="59"/>
        <v>0</v>
      </c>
      <c r="BA152" s="296" t="str" cm="1">
        <f t="array" ref="BA152">IFERROR(INDEX($CV$63:$CZ$65, $CF152, BA$23), "-")</f>
        <v>-</v>
      </c>
      <c r="BB152" s="296" t="str" cm="1">
        <f t="array" ref="BB152">IFERROR(INDEX($CV$63:$CZ$65, $CF152, BB$23), "-")</f>
        <v>-</v>
      </c>
      <c r="BC152" s="296" t="str" cm="1">
        <f t="array" ref="BC152">IFERROR(INDEX($CV$63:$CZ$65, $CF152, BC$23), "-")</f>
        <v>-</v>
      </c>
      <c r="BD152" s="296" t="str" cm="1">
        <f t="array" ref="BD152">IFERROR(INDEX($CV$63:$CZ$65, $CF152, BD$23), "-")</f>
        <v>-</v>
      </c>
      <c r="BE152" s="296" t="str" cm="1">
        <f t="array" ref="BE152">IFERROR(INDEX($CV$63:$CZ$65, $CF152, BE$23), "-")</f>
        <v>-</v>
      </c>
      <c r="BF152" s="297" cm="1">
        <f t="array" ref="BF152">IF($CF152=3,
IFERROR(INDEX($CV$68:$CZ$79, $CE152, BF$23), "-"),
IF($CF152=2,
IF(BF$23=5, $Q152, IF(BF$23=4, $R152, 0)), IF(BF$23=5, $Q152, 0)
))</f>
        <v>0</v>
      </c>
      <c r="BG152" s="297" cm="1">
        <f t="array" ref="BG152">IF($CF152=3,
IFERROR(INDEX($CV$68:$CZ$79, $CE152, BG$23), "-"),
IF($CF152=2,
IF(BG$23=5, $Q152, IF(BG$23=4, $R152, 0)), IF(BG$23=5, $Q152, 0)
))</f>
        <v>0</v>
      </c>
      <c r="BH152" s="297" cm="1">
        <f t="array" ref="BH152">IF($CF152=3,
IFERROR(INDEX($CV$68:$CZ$79, $CE152, BH$23), "-"),
IF($CF152=2,
IF(BH$23=5, $Q152, IF(BH$23=4, $R152, 0)), IF(BH$23=5, $Q152, 0)
))</f>
        <v>0</v>
      </c>
      <c r="BI152" s="297" cm="1">
        <f t="array" ref="BI152">IF($CF152=3,
IFERROR(INDEX($CV$68:$CZ$79, $CE152, BI$23), "-"),
IF($CF152=2,
IF(BI$23=5, $Q152, IF(BI$23=4, $R152, 0)), IF(BI$23=5, $Q152, 0)
))</f>
        <v>0</v>
      </c>
      <c r="BJ152" s="297" cm="1">
        <f t="array" ref="BJ152">IF($CF152=3,
IFERROR(INDEX($CV$68:$CZ$79, $CE152, BJ$23), "-"),
IF($CF152=2,
IF(BJ$23=5, $Q152, IF(BJ$23=4, $R152, 0)), IF(BJ$23=5, $Q152, 0)
))</f>
        <v>0</v>
      </c>
      <c r="BK152" s="293" t="str" cm="1">
        <f t="array" ref="BK152">IFERROR(IF(OR($AN$20="EZ", ISNUMBER((BL152*BM152)/(3600*1000)/BN152)), (BL152*BM152)/(3600*1000)/BN152, BY152) * SUMPRODUCT($BO152:$BS152^2.5, $BT152:$BX152) / 1000, "-")</f>
        <v>-</v>
      </c>
      <c r="BL152" s="279" t="str">
        <f t="shared" si="60"/>
        <v>-</v>
      </c>
      <c r="BM152" s="279" t="str">
        <f t="shared" si="61"/>
        <v>-</v>
      </c>
      <c r="BN152" s="298">
        <f t="shared" si="62"/>
        <v>0</v>
      </c>
      <c r="BO152" s="296" t="str" cm="1">
        <f t="array" ref="BO152">IFERROR(INDEX($CV$63:$CZ$65, $CO152, BO$23), "-")</f>
        <v>-</v>
      </c>
      <c r="BP152" s="296" t="str" cm="1">
        <f t="array" ref="BP152">IFERROR(INDEX($CV$63:$CZ$65, $CO152, BP$23), "-")</f>
        <v>-</v>
      </c>
      <c r="BQ152" s="296" t="str" cm="1">
        <f t="array" ref="BQ152">IFERROR(INDEX($CV$63:$CZ$65, $CO152, BQ$23), "-")</f>
        <v>-</v>
      </c>
      <c r="BR152" s="296" t="str" cm="1">
        <f t="array" ref="BR152">IFERROR(INDEX($CV$63:$CZ$65, $CO152, BR$23), "-")</f>
        <v>-</v>
      </c>
      <c r="BS152" s="296" t="str" cm="1">
        <f t="array" ref="BS152">IFERROR(INDEX($CV$63:$CZ$65, $CO152, BS$23), "-")</f>
        <v>-</v>
      </c>
      <c r="BT152" s="297" cm="1">
        <f t="array" ref="BT152">IF($CO152=3,
IFERROR(INDEX($CV$68:$CZ$79, $CE152, BT$23), "-"),
IF($CO152=2,
IF(BT$23=5, $AC152, IF(BT$23=4, $AD152, 0)), IF(BT$23=5, $AC152, 0)
))</f>
        <v>0</v>
      </c>
      <c r="BU152" s="297" cm="1">
        <f t="array" ref="BU152">IF($CO152=3,
IFERROR(INDEX($CV$68:$CZ$79, $CE152, BU$23), "-"),
IF($CO152=2,
IF(BU$23=5, $AC152, IF(BU$23=4, $AD152, 0)), IF(BU$23=5, $AC152, 0)
))</f>
        <v>0</v>
      </c>
      <c r="BV152" s="297" cm="1">
        <f t="array" ref="BV152">IF($CO152=3,
IFERROR(INDEX($CV$68:$CZ$79, $CE152, BV$23), "-"),
IF($CO152=2,
IF(BV$23=5, $AC152, IF(BV$23=4, $AD152, 0)), IF(BV$23=5, $AC152, 0)
))</f>
        <v>0</v>
      </c>
      <c r="BW152" s="297" cm="1">
        <f t="array" ref="BW152">IF($CO152=3,
IFERROR(INDEX($CV$68:$CZ$79, $CE152, BW$23), "-"),
IF($CO152=2,
IF(BW$23=5, $AC152, IF(BW$23=4, $AD152, 0)), IF(BW$23=5, $AC152, 0)
))</f>
        <v>0</v>
      </c>
      <c r="BX152" s="297" cm="1">
        <f t="array" ref="BX152">IF($CO152=3,
IFERROR(INDEX($CV$68:$CZ$79, $CE152, BX$23), "-"),
IF($CO152=2,
IF(BX$23=5, $AC152, IF(BX$23=4, $AD152, 0)), IF(BX$23=5, $AC152, 0)
))</f>
        <v>0</v>
      </c>
      <c r="BY152" s="293" t="str">
        <f t="shared" si="63"/>
        <v>-</v>
      </c>
      <c r="BZ152" s="299">
        <f t="shared" si="22"/>
        <v>0</v>
      </c>
      <c r="CA152" s="294" t="str">
        <f t="shared" si="64"/>
        <v>-</v>
      </c>
      <c r="CB152" s="295" t="str">
        <f t="shared" si="23"/>
        <v>-</v>
      </c>
      <c r="CC152" s="295" t="str">
        <f t="shared" si="65"/>
        <v>-</v>
      </c>
      <c r="CD152" s="299">
        <f t="shared" si="24"/>
        <v>0</v>
      </c>
      <c r="CE152" s="300" t="str">
        <f t="shared" ref="CE152:CE215" si="66">IFERROR(IFERROR( IFERROR(MATCH($H152,INDEX(categories,,1),0), MATCH($H152,INDEX(categories,,2),0)), MATCH($H152,INDEX(categories,,3),0)), "-")</f>
        <v>-</v>
      </c>
      <c r="CF152" s="300" t="str">
        <f t="shared" ref="CF152:CF215" si="67">IFERROR(MATCH($N152, $CU$63:$CU$65), "-")</f>
        <v>-</v>
      </c>
      <c r="CG152" s="300">
        <v>0</v>
      </c>
      <c r="CH152" s="300">
        <f t="shared" ref="CH152:CH215" si="68">IFERROR(IFERROR( IFERROR(MATCH($M152,INDEX(Transmission,,1),0), MATCH($M152,INDEX(Transmission,,2),0)), MATCH($M152,INDEX(Transmission,,3),0)), 0)</f>
        <v>0</v>
      </c>
      <c r="CI152" s="301">
        <f t="shared" ref="CI152:CI215" si="69">IFERROR((MATCH($L152, $CS$38:$CS$41, 0) - 1)*4, 0)</f>
        <v>0</v>
      </c>
      <c r="CJ152" s="301">
        <f t="shared" si="25"/>
        <v>0</v>
      </c>
      <c r="CK152" s="302" t="str" cm="1">
        <f t="array" ref="CK152">IF($CJ152&gt;0, INDEX($CS$28:$DH$35, $CJ152, $CI152+CK$23), "-")</f>
        <v>-</v>
      </c>
      <c r="CL152" s="302" t="str" cm="1">
        <f t="array" ref="CL152">IF($CJ152&gt;0, INDEX($CS$28:$DH$35, $CJ152, $CI152+CL$23), "-")</f>
        <v>-</v>
      </c>
      <c r="CM152" s="302" t="str" cm="1">
        <f t="array" ref="CM152">IF($CJ152&gt;0, INDEX($CS$28:$DH$35, $CJ152, $CI152+CM$23), "-")</f>
        <v>-</v>
      </c>
      <c r="CN152" s="302" t="str" cm="1">
        <f t="array" ref="CN152">IF($CJ152&gt;0, INDEX($CS$28:$DH$35, $CJ152, $CI152+CN$23), "-")</f>
        <v>-</v>
      </c>
      <c r="CO152" s="300" t="str">
        <f t="shared" ref="CO152:CO215" si="70">IF($AN$20="EZ", 3, IFERROR(MATCH($Z152, $CU$63:$CU$65), "-"))</f>
        <v>-</v>
      </c>
      <c r="CP152" s="271"/>
      <c r="CQ152" s="272"/>
      <c r="CR152" s="273"/>
      <c r="CS152" s="273"/>
      <c r="CT152" s="273"/>
      <c r="CU152" s="273"/>
      <c r="CV152" s="273"/>
      <c r="CW152" s="273"/>
      <c r="CX152" s="273"/>
      <c r="CY152" s="273"/>
      <c r="CZ152" s="273"/>
      <c r="DA152" s="273"/>
      <c r="DB152" s="273"/>
      <c r="DC152" s="273"/>
      <c r="DD152" s="273"/>
      <c r="DE152" s="273"/>
      <c r="DF152" s="273"/>
      <c r="DG152" s="273"/>
      <c r="DH152" s="273"/>
      <c r="DI152" s="273"/>
      <c r="DJ152" s="271"/>
      <c r="DK152" s="271"/>
    </row>
    <row r="153" spans="1:115" s="45" customFormat="1" ht="12.75" customHeight="1" x14ac:dyDescent="0.25">
      <c r="A153" s="13" cm="1">
        <f t="array" ref="A153">IFERROR(INDEX(Operation, IFERROR(MATCH($N153,#REF!, 0), IFERROR(MATCH($N153,#REF!, 0), MATCH($N153,#REF!, 0))), 4), 0)</f>
        <v>0</v>
      </c>
      <c r="B153" s="10">
        <v>130</v>
      </c>
      <c r="C153" s="238"/>
      <c r="D153" s="238"/>
      <c r="E153" s="79"/>
      <c r="F153" s="80" t="str">
        <f>IF(ISBLANK(E153), "", VLOOKUP(E153, Z!$A$2:$C$4127, 3, FALSE))</f>
        <v/>
      </c>
      <c r="G153" s="238"/>
      <c r="H153" s="81"/>
      <c r="I153" s="255" t="b">
        <v>0</v>
      </c>
      <c r="J153" s="256"/>
      <c r="K153" s="82"/>
      <c r="L153" s="82"/>
      <c r="M153" s="83"/>
      <c r="N153" s="79"/>
      <c r="O153" s="84"/>
      <c r="P153" s="84"/>
      <c r="Q153" s="257"/>
      <c r="R153" s="257"/>
      <c r="S153" s="257"/>
      <c r="T153" s="85">
        <f t="shared" ref="T153:T216" si="71">IFERROR(AQ153*1000, 0)</f>
        <v>0</v>
      </c>
      <c r="U153" s="238"/>
      <c r="V153" s="238"/>
      <c r="W153" s="238"/>
      <c r="X153" s="257"/>
      <c r="Y153" s="258"/>
      <c r="Z153" s="79"/>
      <c r="AA153" s="257"/>
      <c r="AB153" s="257"/>
      <c r="AC153" s="257"/>
      <c r="AD153" s="257"/>
      <c r="AE153" s="257"/>
      <c r="AF153" s="85">
        <f t="shared" ref="AF153:AF216" si="72">IFERROR(AR153*1000, 0)</f>
        <v>0</v>
      </c>
      <c r="AG153" s="259"/>
      <c r="AH153" s="238"/>
      <c r="AI153" s="79"/>
      <c r="AJ153" s="80" t="str">
        <f>IF(ISBLANK(AI153), "", VLOOKUP(AI153, Z!$A$2:$C$4127, 3, FALSE))</f>
        <v/>
      </c>
      <c r="AK153" s="260"/>
      <c r="AL153" s="127">
        <f t="shared" ref="AL153:AL216" si="73">AN153*1000</f>
        <v>0</v>
      </c>
      <c r="AM153" s="271"/>
      <c r="AN153" s="292">
        <f t="shared" si="52"/>
        <v>0</v>
      </c>
      <c r="AO153" s="279">
        <f t="shared" ref="AO153:AO216" si="74">IF($AN$20="EZ", 15, IF(OR($I153=TRUE, AND(CO153=3,CF153&lt;&gt; 3)), 4, 1))</f>
        <v>1</v>
      </c>
      <c r="AP153" s="279">
        <v>0.75</v>
      </c>
      <c r="AQ153" s="293" t="str">
        <f t="shared" si="53"/>
        <v>-</v>
      </c>
      <c r="AR153" s="293" t="str">
        <f t="shared" si="54"/>
        <v>-</v>
      </c>
      <c r="AS153" s="293" t="str" cm="1">
        <f t="array" ref="AS153">IFERROR(IFERROR((AT153*AU153)/(3600*1000)/AZ153, BY153) * SUMPRODUCT($BA153:$BE153^2.5, $BF153:$BJ153) / 1000, "-")</f>
        <v>-</v>
      </c>
      <c r="AT153" s="279" t="str">
        <f t="shared" si="55"/>
        <v>-</v>
      </c>
      <c r="AU153" s="279" t="str">
        <f t="shared" si="56"/>
        <v>-</v>
      </c>
      <c r="AV153" s="294" t="str">
        <f t="shared" si="16"/>
        <v>-</v>
      </c>
      <c r="AW153" s="294" t="str" cm="1">
        <f t="array" ref="AW153">IF(CH153&gt;0, INDEX($CV$58:$CV$60, CH153), "-")</f>
        <v>-</v>
      </c>
      <c r="AX153" s="294" t="str">
        <f t="shared" si="57"/>
        <v>-</v>
      </c>
      <c r="AY153" s="295" t="str">
        <f t="shared" si="58"/>
        <v>-</v>
      </c>
      <c r="AZ153" s="294">
        <f t="shared" si="59"/>
        <v>0</v>
      </c>
      <c r="BA153" s="296" t="str" cm="1">
        <f t="array" ref="BA153">IFERROR(INDEX($CV$63:$CZ$65, $CF153, BA$23), "-")</f>
        <v>-</v>
      </c>
      <c r="BB153" s="296" t="str" cm="1">
        <f t="array" ref="BB153">IFERROR(INDEX($CV$63:$CZ$65, $CF153, BB$23), "-")</f>
        <v>-</v>
      </c>
      <c r="BC153" s="296" t="str" cm="1">
        <f t="array" ref="BC153">IFERROR(INDEX($CV$63:$CZ$65, $CF153, BC$23), "-")</f>
        <v>-</v>
      </c>
      <c r="BD153" s="296" t="str" cm="1">
        <f t="array" ref="BD153">IFERROR(INDEX($CV$63:$CZ$65, $CF153, BD$23), "-")</f>
        <v>-</v>
      </c>
      <c r="BE153" s="296" t="str" cm="1">
        <f t="array" ref="BE153">IFERROR(INDEX($CV$63:$CZ$65, $CF153, BE$23), "-")</f>
        <v>-</v>
      </c>
      <c r="BF153" s="297" cm="1">
        <f t="array" ref="BF153">IF($CF153=3,
IFERROR(INDEX($CV$68:$CZ$79, $CE153, BF$23), "-"),
IF($CF153=2,
IF(BF$23=5, $Q153, IF(BF$23=4, $R153, 0)), IF(BF$23=5, $Q153, 0)
))</f>
        <v>0</v>
      </c>
      <c r="BG153" s="297" cm="1">
        <f t="array" ref="BG153">IF($CF153=3,
IFERROR(INDEX($CV$68:$CZ$79, $CE153, BG$23), "-"),
IF($CF153=2,
IF(BG$23=5, $Q153, IF(BG$23=4, $R153, 0)), IF(BG$23=5, $Q153, 0)
))</f>
        <v>0</v>
      </c>
      <c r="BH153" s="297" cm="1">
        <f t="array" ref="BH153">IF($CF153=3,
IFERROR(INDEX($CV$68:$CZ$79, $CE153, BH$23), "-"),
IF($CF153=2,
IF(BH$23=5, $Q153, IF(BH$23=4, $R153, 0)), IF(BH$23=5, $Q153, 0)
))</f>
        <v>0</v>
      </c>
      <c r="BI153" s="297" cm="1">
        <f t="array" ref="BI153">IF($CF153=3,
IFERROR(INDEX($CV$68:$CZ$79, $CE153, BI$23), "-"),
IF($CF153=2,
IF(BI$23=5, $Q153, IF(BI$23=4, $R153, 0)), IF(BI$23=5, $Q153, 0)
))</f>
        <v>0</v>
      </c>
      <c r="BJ153" s="297" cm="1">
        <f t="array" ref="BJ153">IF($CF153=3,
IFERROR(INDEX($CV$68:$CZ$79, $CE153, BJ$23), "-"),
IF($CF153=2,
IF(BJ$23=5, $Q153, IF(BJ$23=4, $R153, 0)), IF(BJ$23=5, $Q153, 0)
))</f>
        <v>0</v>
      </c>
      <c r="BK153" s="293" t="str" cm="1">
        <f t="array" ref="BK153">IFERROR(IF(OR($AN$20="EZ", ISNUMBER((BL153*BM153)/(3600*1000)/BN153)), (BL153*BM153)/(3600*1000)/BN153, BY153) * SUMPRODUCT($BO153:$BS153^2.5, $BT153:$BX153) / 1000, "-")</f>
        <v>-</v>
      </c>
      <c r="BL153" s="279" t="str">
        <f t="shared" si="60"/>
        <v>-</v>
      </c>
      <c r="BM153" s="279" t="str">
        <f t="shared" si="61"/>
        <v>-</v>
      </c>
      <c r="BN153" s="298">
        <f t="shared" si="62"/>
        <v>0</v>
      </c>
      <c r="BO153" s="296" t="str" cm="1">
        <f t="array" ref="BO153">IFERROR(INDEX($CV$63:$CZ$65, $CO153, BO$23), "-")</f>
        <v>-</v>
      </c>
      <c r="BP153" s="296" t="str" cm="1">
        <f t="array" ref="BP153">IFERROR(INDEX($CV$63:$CZ$65, $CO153, BP$23), "-")</f>
        <v>-</v>
      </c>
      <c r="BQ153" s="296" t="str" cm="1">
        <f t="array" ref="BQ153">IFERROR(INDEX($CV$63:$CZ$65, $CO153, BQ$23), "-")</f>
        <v>-</v>
      </c>
      <c r="BR153" s="296" t="str" cm="1">
        <f t="array" ref="BR153">IFERROR(INDEX($CV$63:$CZ$65, $CO153, BR$23), "-")</f>
        <v>-</v>
      </c>
      <c r="BS153" s="296" t="str" cm="1">
        <f t="array" ref="BS153">IFERROR(INDEX($CV$63:$CZ$65, $CO153, BS$23), "-")</f>
        <v>-</v>
      </c>
      <c r="BT153" s="297" cm="1">
        <f t="array" ref="BT153">IF($CO153=3,
IFERROR(INDEX($CV$68:$CZ$79, $CE153, BT$23), "-"),
IF($CO153=2,
IF(BT$23=5, $AC153, IF(BT$23=4, $AD153, 0)), IF(BT$23=5, $AC153, 0)
))</f>
        <v>0</v>
      </c>
      <c r="BU153" s="297" cm="1">
        <f t="array" ref="BU153">IF($CO153=3,
IFERROR(INDEX($CV$68:$CZ$79, $CE153, BU$23), "-"),
IF($CO153=2,
IF(BU$23=5, $AC153, IF(BU$23=4, $AD153, 0)), IF(BU$23=5, $AC153, 0)
))</f>
        <v>0</v>
      </c>
      <c r="BV153" s="297" cm="1">
        <f t="array" ref="BV153">IF($CO153=3,
IFERROR(INDEX($CV$68:$CZ$79, $CE153, BV$23), "-"),
IF($CO153=2,
IF(BV$23=5, $AC153, IF(BV$23=4, $AD153, 0)), IF(BV$23=5, $AC153, 0)
))</f>
        <v>0</v>
      </c>
      <c r="BW153" s="297" cm="1">
        <f t="array" ref="BW153">IF($CO153=3,
IFERROR(INDEX($CV$68:$CZ$79, $CE153, BW$23), "-"),
IF($CO153=2,
IF(BW$23=5, $AC153, IF(BW$23=4, $AD153, 0)), IF(BW$23=5, $AC153, 0)
))</f>
        <v>0</v>
      </c>
      <c r="BX153" s="297" cm="1">
        <f t="array" ref="BX153">IF($CO153=3,
IFERROR(INDEX($CV$68:$CZ$79, $CE153, BX$23), "-"),
IF($CO153=2,
IF(BX$23=5, $AC153, IF(BX$23=4, $AD153, 0)), IF(BX$23=5, $AC153, 0)
))</f>
        <v>0</v>
      </c>
      <c r="BY153" s="293" t="str">
        <f t="shared" si="63"/>
        <v>-</v>
      </c>
      <c r="BZ153" s="299">
        <f t="shared" si="22"/>
        <v>0</v>
      </c>
      <c r="CA153" s="294" t="str">
        <f t="shared" si="64"/>
        <v>-</v>
      </c>
      <c r="CB153" s="295" t="str">
        <f t="shared" si="23"/>
        <v>-</v>
      </c>
      <c r="CC153" s="295" t="str">
        <f t="shared" si="65"/>
        <v>-</v>
      </c>
      <c r="CD153" s="299">
        <f t="shared" si="24"/>
        <v>0</v>
      </c>
      <c r="CE153" s="300" t="str">
        <f t="shared" si="66"/>
        <v>-</v>
      </c>
      <c r="CF153" s="300" t="str">
        <f t="shared" si="67"/>
        <v>-</v>
      </c>
      <c r="CG153" s="300">
        <v>0</v>
      </c>
      <c r="CH153" s="300">
        <f t="shared" si="68"/>
        <v>0</v>
      </c>
      <c r="CI153" s="301">
        <f t="shared" si="69"/>
        <v>0</v>
      </c>
      <c r="CJ153" s="301">
        <f t="shared" si="25"/>
        <v>0</v>
      </c>
      <c r="CK153" s="302" t="str" cm="1">
        <f t="array" ref="CK153">IF($CJ153&gt;0, INDEX($CS$28:$DH$35, $CJ153, $CI153+CK$23), "-")</f>
        <v>-</v>
      </c>
      <c r="CL153" s="302" t="str" cm="1">
        <f t="array" ref="CL153">IF($CJ153&gt;0, INDEX($CS$28:$DH$35, $CJ153, $CI153+CL$23), "-")</f>
        <v>-</v>
      </c>
      <c r="CM153" s="302" t="str" cm="1">
        <f t="array" ref="CM153">IF($CJ153&gt;0, INDEX($CS$28:$DH$35, $CJ153, $CI153+CM$23), "-")</f>
        <v>-</v>
      </c>
      <c r="CN153" s="302" t="str" cm="1">
        <f t="array" ref="CN153">IF($CJ153&gt;0, INDEX($CS$28:$DH$35, $CJ153, $CI153+CN$23), "-")</f>
        <v>-</v>
      </c>
      <c r="CO153" s="300" t="str">
        <f t="shared" si="70"/>
        <v>-</v>
      </c>
      <c r="CP153" s="271"/>
      <c r="CQ153" s="272"/>
      <c r="CR153" s="273"/>
      <c r="CS153" s="273"/>
      <c r="CT153" s="273"/>
      <c r="CU153" s="273"/>
      <c r="CV153" s="273"/>
      <c r="CW153" s="273"/>
      <c r="CX153" s="273"/>
      <c r="CY153" s="273"/>
      <c r="CZ153" s="273"/>
      <c r="DA153" s="273"/>
      <c r="DB153" s="273"/>
      <c r="DC153" s="273"/>
      <c r="DD153" s="273"/>
      <c r="DE153" s="273"/>
      <c r="DF153" s="273"/>
      <c r="DG153" s="273"/>
      <c r="DH153" s="273"/>
      <c r="DI153" s="273"/>
      <c r="DJ153" s="271"/>
      <c r="DK153" s="271"/>
    </row>
    <row r="154" spans="1:115" s="45" customFormat="1" ht="12.75" customHeight="1" x14ac:dyDescent="0.25">
      <c r="A154" s="13" cm="1">
        <f t="array" ref="A154">IFERROR(INDEX(Operation, IFERROR(MATCH($N154,#REF!, 0), IFERROR(MATCH($N154,#REF!, 0), MATCH($N154,#REF!, 0))), 4), 0)</f>
        <v>0</v>
      </c>
      <c r="B154" s="10">
        <v>131</v>
      </c>
      <c r="C154" s="238"/>
      <c r="D154" s="238"/>
      <c r="E154" s="79"/>
      <c r="F154" s="80" t="str">
        <f>IF(ISBLANK(E154), "", VLOOKUP(E154, Z!$A$2:$C$4127, 3, FALSE))</f>
        <v/>
      </c>
      <c r="G154" s="238"/>
      <c r="H154" s="81"/>
      <c r="I154" s="255" t="b">
        <v>0</v>
      </c>
      <c r="J154" s="256"/>
      <c r="K154" s="82"/>
      <c r="L154" s="82"/>
      <c r="M154" s="83"/>
      <c r="N154" s="79"/>
      <c r="O154" s="84"/>
      <c r="P154" s="84"/>
      <c r="Q154" s="257"/>
      <c r="R154" s="257"/>
      <c r="S154" s="257"/>
      <c r="T154" s="85">
        <f t="shared" si="71"/>
        <v>0</v>
      </c>
      <c r="U154" s="238"/>
      <c r="V154" s="238"/>
      <c r="W154" s="238"/>
      <c r="X154" s="257"/>
      <c r="Y154" s="258"/>
      <c r="Z154" s="79"/>
      <c r="AA154" s="257"/>
      <c r="AB154" s="257"/>
      <c r="AC154" s="257"/>
      <c r="AD154" s="257"/>
      <c r="AE154" s="257"/>
      <c r="AF154" s="85">
        <f t="shared" si="72"/>
        <v>0</v>
      </c>
      <c r="AG154" s="259"/>
      <c r="AH154" s="238"/>
      <c r="AI154" s="79"/>
      <c r="AJ154" s="80" t="str">
        <f>IF(ISBLANK(AI154), "", VLOOKUP(AI154, Z!$A$2:$C$4127, 3, FALSE))</f>
        <v/>
      </c>
      <c r="AK154" s="260"/>
      <c r="AL154" s="127">
        <f t="shared" si="73"/>
        <v>0</v>
      </c>
      <c r="AM154" s="271"/>
      <c r="AN154" s="292">
        <f t="shared" si="52"/>
        <v>0</v>
      </c>
      <c r="AO154" s="279">
        <f t="shared" si="74"/>
        <v>1</v>
      </c>
      <c r="AP154" s="279">
        <v>0.75</v>
      </c>
      <c r="AQ154" s="293" t="str">
        <f t="shared" si="53"/>
        <v>-</v>
      </c>
      <c r="AR154" s="293" t="str">
        <f t="shared" si="54"/>
        <v>-</v>
      </c>
      <c r="AS154" s="293" t="str" cm="1">
        <f t="array" ref="AS154">IFERROR(IFERROR((AT154*AU154)/(3600*1000)/AZ154, BY154) * SUMPRODUCT($BA154:$BE154^2.5, $BF154:$BJ154) / 1000, "-")</f>
        <v>-</v>
      </c>
      <c r="AT154" s="279" t="str">
        <f t="shared" si="55"/>
        <v>-</v>
      </c>
      <c r="AU154" s="279" t="str">
        <f t="shared" si="56"/>
        <v>-</v>
      </c>
      <c r="AV154" s="294" t="str">
        <f t="shared" si="16"/>
        <v>-</v>
      </c>
      <c r="AW154" s="294" t="str" cm="1">
        <f t="array" ref="AW154">IF(CH154&gt;0, INDEX($CV$58:$CV$60, CH154), "-")</f>
        <v>-</v>
      </c>
      <c r="AX154" s="294" t="str">
        <f t="shared" si="57"/>
        <v>-</v>
      </c>
      <c r="AY154" s="295" t="str">
        <f t="shared" si="58"/>
        <v>-</v>
      </c>
      <c r="AZ154" s="294">
        <f t="shared" si="59"/>
        <v>0</v>
      </c>
      <c r="BA154" s="296" t="str" cm="1">
        <f t="array" ref="BA154">IFERROR(INDEX($CV$63:$CZ$65, $CF154, BA$23), "-")</f>
        <v>-</v>
      </c>
      <c r="BB154" s="296" t="str" cm="1">
        <f t="array" ref="BB154">IFERROR(INDEX($CV$63:$CZ$65, $CF154, BB$23), "-")</f>
        <v>-</v>
      </c>
      <c r="BC154" s="296" t="str" cm="1">
        <f t="array" ref="BC154">IFERROR(INDEX($CV$63:$CZ$65, $CF154, BC$23), "-")</f>
        <v>-</v>
      </c>
      <c r="BD154" s="296" t="str" cm="1">
        <f t="array" ref="BD154">IFERROR(INDEX($CV$63:$CZ$65, $CF154, BD$23), "-")</f>
        <v>-</v>
      </c>
      <c r="BE154" s="296" t="str" cm="1">
        <f t="array" ref="BE154">IFERROR(INDEX($CV$63:$CZ$65, $CF154, BE$23), "-")</f>
        <v>-</v>
      </c>
      <c r="BF154" s="297" cm="1">
        <f t="array" ref="BF154">IF($CF154=3,
IFERROR(INDEX($CV$68:$CZ$79, $CE154, BF$23), "-"),
IF($CF154=2,
IF(BF$23=5, $Q154, IF(BF$23=4, $R154, 0)), IF(BF$23=5, $Q154, 0)
))</f>
        <v>0</v>
      </c>
      <c r="BG154" s="297" cm="1">
        <f t="array" ref="BG154">IF($CF154=3,
IFERROR(INDEX($CV$68:$CZ$79, $CE154, BG$23), "-"),
IF($CF154=2,
IF(BG$23=5, $Q154, IF(BG$23=4, $R154, 0)), IF(BG$23=5, $Q154, 0)
))</f>
        <v>0</v>
      </c>
      <c r="BH154" s="297" cm="1">
        <f t="array" ref="BH154">IF($CF154=3,
IFERROR(INDEX($CV$68:$CZ$79, $CE154, BH$23), "-"),
IF($CF154=2,
IF(BH$23=5, $Q154, IF(BH$23=4, $R154, 0)), IF(BH$23=5, $Q154, 0)
))</f>
        <v>0</v>
      </c>
      <c r="BI154" s="297" cm="1">
        <f t="array" ref="BI154">IF($CF154=3,
IFERROR(INDEX($CV$68:$CZ$79, $CE154, BI$23), "-"),
IF($CF154=2,
IF(BI$23=5, $Q154, IF(BI$23=4, $R154, 0)), IF(BI$23=5, $Q154, 0)
))</f>
        <v>0</v>
      </c>
      <c r="BJ154" s="297" cm="1">
        <f t="array" ref="BJ154">IF($CF154=3,
IFERROR(INDEX($CV$68:$CZ$79, $CE154, BJ$23), "-"),
IF($CF154=2,
IF(BJ$23=5, $Q154, IF(BJ$23=4, $R154, 0)), IF(BJ$23=5, $Q154, 0)
))</f>
        <v>0</v>
      </c>
      <c r="BK154" s="293" t="str" cm="1">
        <f t="array" ref="BK154">IFERROR(IF(OR($AN$20="EZ", ISNUMBER((BL154*BM154)/(3600*1000)/BN154)), (BL154*BM154)/(3600*1000)/BN154, BY154) * SUMPRODUCT($BO154:$BS154^2.5, $BT154:$BX154) / 1000, "-")</f>
        <v>-</v>
      </c>
      <c r="BL154" s="279" t="str">
        <f t="shared" si="60"/>
        <v>-</v>
      </c>
      <c r="BM154" s="279" t="str">
        <f t="shared" si="61"/>
        <v>-</v>
      </c>
      <c r="BN154" s="298">
        <f t="shared" si="62"/>
        <v>0</v>
      </c>
      <c r="BO154" s="296" t="str" cm="1">
        <f t="array" ref="BO154">IFERROR(INDEX($CV$63:$CZ$65, $CO154, BO$23), "-")</f>
        <v>-</v>
      </c>
      <c r="BP154" s="296" t="str" cm="1">
        <f t="array" ref="BP154">IFERROR(INDEX($CV$63:$CZ$65, $CO154, BP$23), "-")</f>
        <v>-</v>
      </c>
      <c r="BQ154" s="296" t="str" cm="1">
        <f t="array" ref="BQ154">IFERROR(INDEX($CV$63:$CZ$65, $CO154, BQ$23), "-")</f>
        <v>-</v>
      </c>
      <c r="BR154" s="296" t="str" cm="1">
        <f t="array" ref="BR154">IFERROR(INDEX($CV$63:$CZ$65, $CO154, BR$23), "-")</f>
        <v>-</v>
      </c>
      <c r="BS154" s="296" t="str" cm="1">
        <f t="array" ref="BS154">IFERROR(INDEX($CV$63:$CZ$65, $CO154, BS$23), "-")</f>
        <v>-</v>
      </c>
      <c r="BT154" s="297" cm="1">
        <f t="array" ref="BT154">IF($CO154=3,
IFERROR(INDEX($CV$68:$CZ$79, $CE154, BT$23), "-"),
IF($CO154=2,
IF(BT$23=5, $AC154, IF(BT$23=4, $AD154, 0)), IF(BT$23=5, $AC154, 0)
))</f>
        <v>0</v>
      </c>
      <c r="BU154" s="297" cm="1">
        <f t="array" ref="BU154">IF($CO154=3,
IFERROR(INDEX($CV$68:$CZ$79, $CE154, BU$23), "-"),
IF($CO154=2,
IF(BU$23=5, $AC154, IF(BU$23=4, $AD154, 0)), IF(BU$23=5, $AC154, 0)
))</f>
        <v>0</v>
      </c>
      <c r="BV154" s="297" cm="1">
        <f t="array" ref="BV154">IF($CO154=3,
IFERROR(INDEX($CV$68:$CZ$79, $CE154, BV$23), "-"),
IF($CO154=2,
IF(BV$23=5, $AC154, IF(BV$23=4, $AD154, 0)), IF(BV$23=5, $AC154, 0)
))</f>
        <v>0</v>
      </c>
      <c r="BW154" s="297" cm="1">
        <f t="array" ref="BW154">IF($CO154=3,
IFERROR(INDEX($CV$68:$CZ$79, $CE154, BW$23), "-"),
IF($CO154=2,
IF(BW$23=5, $AC154, IF(BW$23=4, $AD154, 0)), IF(BW$23=5, $AC154, 0)
))</f>
        <v>0</v>
      </c>
      <c r="BX154" s="297" cm="1">
        <f t="array" ref="BX154">IF($CO154=3,
IFERROR(INDEX($CV$68:$CZ$79, $CE154, BX$23), "-"),
IF($CO154=2,
IF(BX$23=5, $AC154, IF(BX$23=4, $AD154, 0)), IF(BX$23=5, $AC154, 0)
))</f>
        <v>0</v>
      </c>
      <c r="BY154" s="293" t="str">
        <f t="shared" si="63"/>
        <v>-</v>
      </c>
      <c r="BZ154" s="299">
        <f t="shared" si="22"/>
        <v>0</v>
      </c>
      <c r="CA154" s="294" t="str">
        <f t="shared" si="64"/>
        <v>-</v>
      </c>
      <c r="CB154" s="295" t="str">
        <f t="shared" si="23"/>
        <v>-</v>
      </c>
      <c r="CC154" s="295" t="str">
        <f t="shared" si="65"/>
        <v>-</v>
      </c>
      <c r="CD154" s="299">
        <f t="shared" si="24"/>
        <v>0</v>
      </c>
      <c r="CE154" s="300" t="str">
        <f t="shared" si="66"/>
        <v>-</v>
      </c>
      <c r="CF154" s="300" t="str">
        <f t="shared" si="67"/>
        <v>-</v>
      </c>
      <c r="CG154" s="300">
        <v>0</v>
      </c>
      <c r="CH154" s="300">
        <f t="shared" si="68"/>
        <v>0</v>
      </c>
      <c r="CI154" s="301">
        <f t="shared" si="69"/>
        <v>0</v>
      </c>
      <c r="CJ154" s="301">
        <f t="shared" si="25"/>
        <v>0</v>
      </c>
      <c r="CK154" s="302" t="str" cm="1">
        <f t="array" ref="CK154">IF($CJ154&gt;0, INDEX($CS$28:$DH$35, $CJ154, $CI154+CK$23), "-")</f>
        <v>-</v>
      </c>
      <c r="CL154" s="302" t="str" cm="1">
        <f t="array" ref="CL154">IF($CJ154&gt;0, INDEX($CS$28:$DH$35, $CJ154, $CI154+CL$23), "-")</f>
        <v>-</v>
      </c>
      <c r="CM154" s="302" t="str" cm="1">
        <f t="array" ref="CM154">IF($CJ154&gt;0, INDEX($CS$28:$DH$35, $CJ154, $CI154+CM$23), "-")</f>
        <v>-</v>
      </c>
      <c r="CN154" s="302" t="str" cm="1">
        <f t="array" ref="CN154">IF($CJ154&gt;0, INDEX($CS$28:$DH$35, $CJ154, $CI154+CN$23), "-")</f>
        <v>-</v>
      </c>
      <c r="CO154" s="300" t="str">
        <f t="shared" si="70"/>
        <v>-</v>
      </c>
      <c r="CP154" s="271"/>
      <c r="CQ154" s="272"/>
      <c r="CR154" s="273"/>
      <c r="CS154" s="273"/>
      <c r="CT154" s="273"/>
      <c r="CU154" s="273"/>
      <c r="CV154" s="273"/>
      <c r="CW154" s="273"/>
      <c r="CX154" s="273"/>
      <c r="CY154" s="273"/>
      <c r="CZ154" s="273"/>
      <c r="DA154" s="273"/>
      <c r="DB154" s="273"/>
      <c r="DC154" s="273"/>
      <c r="DD154" s="273"/>
      <c r="DE154" s="273"/>
      <c r="DF154" s="273"/>
      <c r="DG154" s="273"/>
      <c r="DH154" s="273"/>
      <c r="DI154" s="273"/>
      <c r="DJ154" s="271"/>
      <c r="DK154" s="271"/>
    </row>
    <row r="155" spans="1:115" s="45" customFormat="1" ht="12.75" customHeight="1" x14ac:dyDescent="0.25">
      <c r="A155" s="13" cm="1">
        <f t="array" ref="A155">IFERROR(INDEX(Operation, IFERROR(MATCH($N155,#REF!, 0), IFERROR(MATCH($N155,#REF!, 0), MATCH($N155,#REF!, 0))), 4), 0)</f>
        <v>0</v>
      </c>
      <c r="B155" s="10">
        <v>132</v>
      </c>
      <c r="C155" s="238"/>
      <c r="D155" s="238"/>
      <c r="E155" s="79"/>
      <c r="F155" s="80" t="str">
        <f>IF(ISBLANK(E155), "", VLOOKUP(E155, Z!$A$2:$C$4127, 3, FALSE))</f>
        <v/>
      </c>
      <c r="G155" s="238"/>
      <c r="H155" s="81"/>
      <c r="I155" s="255" t="b">
        <v>0</v>
      </c>
      <c r="J155" s="256"/>
      <c r="K155" s="82"/>
      <c r="L155" s="82"/>
      <c r="M155" s="83"/>
      <c r="N155" s="79"/>
      <c r="O155" s="84"/>
      <c r="P155" s="84"/>
      <c r="Q155" s="257"/>
      <c r="R155" s="257"/>
      <c r="S155" s="257"/>
      <c r="T155" s="85">
        <f t="shared" si="71"/>
        <v>0</v>
      </c>
      <c r="U155" s="238"/>
      <c r="V155" s="238"/>
      <c r="W155" s="238"/>
      <c r="X155" s="256"/>
      <c r="Y155" s="258"/>
      <c r="Z155" s="79"/>
      <c r="AA155" s="257"/>
      <c r="AB155" s="257"/>
      <c r="AC155" s="257"/>
      <c r="AD155" s="257"/>
      <c r="AE155" s="257"/>
      <c r="AF155" s="85">
        <f t="shared" si="72"/>
        <v>0</v>
      </c>
      <c r="AG155" s="259"/>
      <c r="AH155" s="238"/>
      <c r="AI155" s="79"/>
      <c r="AJ155" s="80" t="str">
        <f>IF(ISBLANK(AI155), "", VLOOKUP(AI155, Z!$A$2:$C$4127, 3, FALSE))</f>
        <v/>
      </c>
      <c r="AK155" s="260"/>
      <c r="AL155" s="127">
        <f t="shared" si="73"/>
        <v>0</v>
      </c>
      <c r="AM155" s="271"/>
      <c r="AN155" s="292">
        <f t="shared" si="52"/>
        <v>0</v>
      </c>
      <c r="AO155" s="279">
        <f t="shared" si="74"/>
        <v>1</v>
      </c>
      <c r="AP155" s="279">
        <v>0.75</v>
      </c>
      <c r="AQ155" s="293" t="str">
        <f t="shared" si="53"/>
        <v>-</v>
      </c>
      <c r="AR155" s="293" t="str">
        <f t="shared" si="54"/>
        <v>-</v>
      </c>
      <c r="AS155" s="293" t="str" cm="1">
        <f t="array" ref="AS155">IFERROR(IFERROR((AT155*AU155)/(3600*1000)/AZ155, BY155) * SUMPRODUCT($BA155:$BE155^2.5, $BF155:$BJ155) / 1000, "-")</f>
        <v>-</v>
      </c>
      <c r="AT155" s="279" t="str">
        <f t="shared" si="55"/>
        <v>-</v>
      </c>
      <c r="AU155" s="279" t="str">
        <f t="shared" si="56"/>
        <v>-</v>
      </c>
      <c r="AV155" s="294" t="str">
        <f t="shared" si="16"/>
        <v>-</v>
      </c>
      <c r="AW155" s="294" t="str" cm="1">
        <f t="array" ref="AW155">IF(CH155&gt;0, INDEX($CV$58:$CV$60, CH155), "-")</f>
        <v>-</v>
      </c>
      <c r="AX155" s="294" t="str">
        <f t="shared" si="57"/>
        <v>-</v>
      </c>
      <c r="AY155" s="295" t="str">
        <f t="shared" si="58"/>
        <v>-</v>
      </c>
      <c r="AZ155" s="294">
        <f t="shared" si="59"/>
        <v>0</v>
      </c>
      <c r="BA155" s="296" t="str" cm="1">
        <f t="array" ref="BA155">IFERROR(INDEX($CV$63:$CZ$65, $CF155, BA$23), "-")</f>
        <v>-</v>
      </c>
      <c r="BB155" s="296" t="str" cm="1">
        <f t="array" ref="BB155">IFERROR(INDEX($CV$63:$CZ$65, $CF155, BB$23), "-")</f>
        <v>-</v>
      </c>
      <c r="BC155" s="296" t="str" cm="1">
        <f t="array" ref="BC155">IFERROR(INDEX($CV$63:$CZ$65, $CF155, BC$23), "-")</f>
        <v>-</v>
      </c>
      <c r="BD155" s="296" t="str" cm="1">
        <f t="array" ref="BD155">IFERROR(INDEX($CV$63:$CZ$65, $CF155, BD$23), "-")</f>
        <v>-</v>
      </c>
      <c r="BE155" s="296" t="str" cm="1">
        <f t="array" ref="BE155">IFERROR(INDEX($CV$63:$CZ$65, $CF155, BE$23), "-")</f>
        <v>-</v>
      </c>
      <c r="BF155" s="297" cm="1">
        <f t="array" ref="BF155">IF($CF155=3,
IFERROR(INDEX($CV$68:$CZ$79, $CE155, BF$23), "-"),
IF($CF155=2,
IF(BF$23=5, $Q155, IF(BF$23=4, $R155, 0)), IF(BF$23=5, $Q155, 0)
))</f>
        <v>0</v>
      </c>
      <c r="BG155" s="297" cm="1">
        <f t="array" ref="BG155">IF($CF155=3,
IFERROR(INDEX($CV$68:$CZ$79, $CE155, BG$23), "-"),
IF($CF155=2,
IF(BG$23=5, $Q155, IF(BG$23=4, $R155, 0)), IF(BG$23=5, $Q155, 0)
))</f>
        <v>0</v>
      </c>
      <c r="BH155" s="297" cm="1">
        <f t="array" ref="BH155">IF($CF155=3,
IFERROR(INDEX($CV$68:$CZ$79, $CE155, BH$23), "-"),
IF($CF155=2,
IF(BH$23=5, $Q155, IF(BH$23=4, $R155, 0)), IF(BH$23=5, $Q155, 0)
))</f>
        <v>0</v>
      </c>
      <c r="BI155" s="297" cm="1">
        <f t="array" ref="BI155">IF($CF155=3,
IFERROR(INDEX($CV$68:$CZ$79, $CE155, BI$23), "-"),
IF($CF155=2,
IF(BI$23=5, $Q155, IF(BI$23=4, $R155, 0)), IF(BI$23=5, $Q155, 0)
))</f>
        <v>0</v>
      </c>
      <c r="BJ155" s="297" cm="1">
        <f t="array" ref="BJ155">IF($CF155=3,
IFERROR(INDEX($CV$68:$CZ$79, $CE155, BJ$23), "-"),
IF($CF155=2,
IF(BJ$23=5, $Q155, IF(BJ$23=4, $R155, 0)), IF(BJ$23=5, $Q155, 0)
))</f>
        <v>0</v>
      </c>
      <c r="BK155" s="293" t="str" cm="1">
        <f t="array" ref="BK155">IFERROR(IF(OR($AN$20="EZ", ISNUMBER((BL155*BM155)/(3600*1000)/BN155)), (BL155*BM155)/(3600*1000)/BN155, BY155) * SUMPRODUCT($BO155:$BS155^2.5, $BT155:$BX155) / 1000, "-")</f>
        <v>-</v>
      </c>
      <c r="BL155" s="279" t="str">
        <f t="shared" si="60"/>
        <v>-</v>
      </c>
      <c r="BM155" s="279" t="str">
        <f t="shared" si="61"/>
        <v>-</v>
      </c>
      <c r="BN155" s="298">
        <f t="shared" si="62"/>
        <v>0</v>
      </c>
      <c r="BO155" s="296" t="str" cm="1">
        <f t="array" ref="BO155">IFERROR(INDEX($CV$63:$CZ$65, $CO155, BO$23), "-")</f>
        <v>-</v>
      </c>
      <c r="BP155" s="296" t="str" cm="1">
        <f t="array" ref="BP155">IFERROR(INDEX($CV$63:$CZ$65, $CO155, BP$23), "-")</f>
        <v>-</v>
      </c>
      <c r="BQ155" s="296" t="str" cm="1">
        <f t="array" ref="BQ155">IFERROR(INDEX($CV$63:$CZ$65, $CO155, BQ$23), "-")</f>
        <v>-</v>
      </c>
      <c r="BR155" s="296" t="str" cm="1">
        <f t="array" ref="BR155">IFERROR(INDEX($CV$63:$CZ$65, $CO155, BR$23), "-")</f>
        <v>-</v>
      </c>
      <c r="BS155" s="296" t="str" cm="1">
        <f t="array" ref="BS155">IFERROR(INDEX($CV$63:$CZ$65, $CO155, BS$23), "-")</f>
        <v>-</v>
      </c>
      <c r="BT155" s="297" cm="1">
        <f t="array" ref="BT155">IF($CO155=3,
IFERROR(INDEX($CV$68:$CZ$79, $CE155, BT$23), "-"),
IF($CO155=2,
IF(BT$23=5, $AC155, IF(BT$23=4, $AD155, 0)), IF(BT$23=5, $AC155, 0)
))</f>
        <v>0</v>
      </c>
      <c r="BU155" s="297" cm="1">
        <f t="array" ref="BU155">IF($CO155=3,
IFERROR(INDEX($CV$68:$CZ$79, $CE155, BU$23), "-"),
IF($CO155=2,
IF(BU$23=5, $AC155, IF(BU$23=4, $AD155, 0)), IF(BU$23=5, $AC155, 0)
))</f>
        <v>0</v>
      </c>
      <c r="BV155" s="297" cm="1">
        <f t="array" ref="BV155">IF($CO155=3,
IFERROR(INDEX($CV$68:$CZ$79, $CE155, BV$23), "-"),
IF($CO155=2,
IF(BV$23=5, $AC155, IF(BV$23=4, $AD155, 0)), IF(BV$23=5, $AC155, 0)
))</f>
        <v>0</v>
      </c>
      <c r="BW155" s="297" cm="1">
        <f t="array" ref="BW155">IF($CO155=3,
IFERROR(INDEX($CV$68:$CZ$79, $CE155, BW$23), "-"),
IF($CO155=2,
IF(BW$23=5, $AC155, IF(BW$23=4, $AD155, 0)), IF(BW$23=5, $AC155, 0)
))</f>
        <v>0</v>
      </c>
      <c r="BX155" s="297" cm="1">
        <f t="array" ref="BX155">IF($CO155=3,
IFERROR(INDEX($CV$68:$CZ$79, $CE155, BX$23), "-"),
IF($CO155=2,
IF(BX$23=5, $AC155, IF(BX$23=4, $AD155, 0)), IF(BX$23=5, $AC155, 0)
))</f>
        <v>0</v>
      </c>
      <c r="BY155" s="293" t="str">
        <f t="shared" si="63"/>
        <v>-</v>
      </c>
      <c r="BZ155" s="299">
        <f t="shared" si="22"/>
        <v>0</v>
      </c>
      <c r="CA155" s="294" t="str">
        <f t="shared" si="64"/>
        <v>-</v>
      </c>
      <c r="CB155" s="295" t="str">
        <f t="shared" si="23"/>
        <v>-</v>
      </c>
      <c r="CC155" s="295" t="str">
        <f t="shared" si="65"/>
        <v>-</v>
      </c>
      <c r="CD155" s="299">
        <f t="shared" si="24"/>
        <v>0</v>
      </c>
      <c r="CE155" s="300" t="str">
        <f t="shared" si="66"/>
        <v>-</v>
      </c>
      <c r="CF155" s="300" t="str">
        <f t="shared" si="67"/>
        <v>-</v>
      </c>
      <c r="CG155" s="300">
        <v>0</v>
      </c>
      <c r="CH155" s="300">
        <f t="shared" si="68"/>
        <v>0</v>
      </c>
      <c r="CI155" s="301">
        <f t="shared" si="69"/>
        <v>0</v>
      </c>
      <c r="CJ155" s="301">
        <f t="shared" si="25"/>
        <v>0</v>
      </c>
      <c r="CK155" s="302" t="str" cm="1">
        <f t="array" ref="CK155">IF($CJ155&gt;0, INDEX($CS$28:$DH$35, $CJ155, $CI155+CK$23), "-")</f>
        <v>-</v>
      </c>
      <c r="CL155" s="302" t="str" cm="1">
        <f t="array" ref="CL155">IF($CJ155&gt;0, INDEX($CS$28:$DH$35, $CJ155, $CI155+CL$23), "-")</f>
        <v>-</v>
      </c>
      <c r="CM155" s="302" t="str" cm="1">
        <f t="array" ref="CM155">IF($CJ155&gt;0, INDEX($CS$28:$DH$35, $CJ155, $CI155+CM$23), "-")</f>
        <v>-</v>
      </c>
      <c r="CN155" s="302" t="str" cm="1">
        <f t="array" ref="CN155">IF($CJ155&gt;0, INDEX($CS$28:$DH$35, $CJ155, $CI155+CN$23), "-")</f>
        <v>-</v>
      </c>
      <c r="CO155" s="300" t="str">
        <f t="shared" si="70"/>
        <v>-</v>
      </c>
      <c r="CP155" s="271"/>
      <c r="CQ155" s="272"/>
      <c r="CR155" s="273"/>
      <c r="CS155" s="273"/>
      <c r="CT155" s="273"/>
      <c r="CU155" s="273"/>
      <c r="CV155" s="273"/>
      <c r="CW155" s="273"/>
      <c r="CX155" s="273"/>
      <c r="CY155" s="273"/>
      <c r="CZ155" s="273"/>
      <c r="DA155" s="273"/>
      <c r="DB155" s="273"/>
      <c r="DC155" s="273"/>
      <c r="DD155" s="273"/>
      <c r="DE155" s="273"/>
      <c r="DF155" s="273"/>
      <c r="DG155" s="273"/>
      <c r="DH155" s="273"/>
      <c r="DI155" s="273"/>
      <c r="DJ155" s="271"/>
      <c r="DK155" s="271"/>
    </row>
    <row r="156" spans="1:115" s="45" customFormat="1" ht="12.75" customHeight="1" x14ac:dyDescent="0.25">
      <c r="A156" s="13" cm="1">
        <f t="array" ref="A156">IFERROR(INDEX(Operation, IFERROR(MATCH($N156,#REF!, 0), IFERROR(MATCH($N156,#REF!, 0), MATCH($N156,#REF!, 0))), 4), 0)</f>
        <v>0</v>
      </c>
      <c r="B156" s="10">
        <v>133</v>
      </c>
      <c r="C156" s="238"/>
      <c r="D156" s="238"/>
      <c r="E156" s="79"/>
      <c r="F156" s="80" t="str">
        <f>IF(ISBLANK(E156), "", VLOOKUP(E156, Z!$A$2:$C$4127, 3, FALSE))</f>
        <v/>
      </c>
      <c r="G156" s="238"/>
      <c r="H156" s="81"/>
      <c r="I156" s="255" t="b">
        <v>0</v>
      </c>
      <c r="J156" s="256"/>
      <c r="K156" s="82"/>
      <c r="L156" s="82"/>
      <c r="M156" s="83"/>
      <c r="N156" s="79"/>
      <c r="O156" s="84"/>
      <c r="P156" s="84"/>
      <c r="Q156" s="257"/>
      <c r="R156" s="257"/>
      <c r="S156" s="257"/>
      <c r="T156" s="85">
        <f t="shared" si="71"/>
        <v>0</v>
      </c>
      <c r="U156" s="238"/>
      <c r="V156" s="238"/>
      <c r="W156" s="238"/>
      <c r="X156" s="257"/>
      <c r="Y156" s="258"/>
      <c r="Z156" s="79"/>
      <c r="AA156" s="257"/>
      <c r="AB156" s="257"/>
      <c r="AC156" s="257"/>
      <c r="AD156" s="257"/>
      <c r="AE156" s="257"/>
      <c r="AF156" s="85">
        <f t="shared" si="72"/>
        <v>0</v>
      </c>
      <c r="AG156" s="259"/>
      <c r="AH156" s="238"/>
      <c r="AI156" s="79"/>
      <c r="AJ156" s="80" t="str">
        <f>IF(ISBLANK(AI156), "", VLOOKUP(AI156, Z!$A$2:$C$4127, 3, FALSE))</f>
        <v/>
      </c>
      <c r="AK156" s="260"/>
      <c r="AL156" s="127">
        <f t="shared" si="73"/>
        <v>0</v>
      </c>
      <c r="AM156" s="271"/>
      <c r="AN156" s="292">
        <f t="shared" si="52"/>
        <v>0</v>
      </c>
      <c r="AO156" s="279">
        <f t="shared" si="74"/>
        <v>1</v>
      </c>
      <c r="AP156" s="279">
        <v>0.75</v>
      </c>
      <c r="AQ156" s="293" t="str">
        <f t="shared" si="53"/>
        <v>-</v>
      </c>
      <c r="AR156" s="293" t="str">
        <f t="shared" si="54"/>
        <v>-</v>
      </c>
      <c r="AS156" s="293" t="str" cm="1">
        <f t="array" ref="AS156">IFERROR(IFERROR((AT156*AU156)/(3600*1000)/AZ156, BY156) * SUMPRODUCT($BA156:$BE156^2.5, $BF156:$BJ156) / 1000, "-")</f>
        <v>-</v>
      </c>
      <c r="AT156" s="279" t="str">
        <f t="shared" si="55"/>
        <v>-</v>
      </c>
      <c r="AU156" s="279" t="str">
        <f t="shared" si="56"/>
        <v>-</v>
      </c>
      <c r="AV156" s="294" t="str">
        <f t="shared" si="16"/>
        <v>-</v>
      </c>
      <c r="AW156" s="294" t="str" cm="1">
        <f t="array" ref="AW156">IF(CH156&gt;0, INDEX($CV$58:$CV$60, CH156), "-")</f>
        <v>-</v>
      </c>
      <c r="AX156" s="294" t="str">
        <f t="shared" si="57"/>
        <v>-</v>
      </c>
      <c r="AY156" s="295" t="str">
        <f t="shared" si="58"/>
        <v>-</v>
      </c>
      <c r="AZ156" s="294">
        <f t="shared" si="59"/>
        <v>0</v>
      </c>
      <c r="BA156" s="296" t="str" cm="1">
        <f t="array" ref="BA156">IFERROR(INDEX($CV$63:$CZ$65, $CF156, BA$23), "-")</f>
        <v>-</v>
      </c>
      <c r="BB156" s="296" t="str" cm="1">
        <f t="array" ref="BB156">IFERROR(INDEX($CV$63:$CZ$65, $CF156, BB$23), "-")</f>
        <v>-</v>
      </c>
      <c r="BC156" s="296" t="str" cm="1">
        <f t="array" ref="BC156">IFERROR(INDEX($CV$63:$CZ$65, $CF156, BC$23), "-")</f>
        <v>-</v>
      </c>
      <c r="BD156" s="296" t="str" cm="1">
        <f t="array" ref="BD156">IFERROR(INDEX($CV$63:$CZ$65, $CF156, BD$23), "-")</f>
        <v>-</v>
      </c>
      <c r="BE156" s="296" t="str" cm="1">
        <f t="array" ref="BE156">IFERROR(INDEX($CV$63:$CZ$65, $CF156, BE$23), "-")</f>
        <v>-</v>
      </c>
      <c r="BF156" s="297" cm="1">
        <f t="array" ref="BF156">IF($CF156=3,
IFERROR(INDEX($CV$68:$CZ$79, $CE156, BF$23), "-"),
IF($CF156=2,
IF(BF$23=5, $Q156, IF(BF$23=4, $R156, 0)), IF(BF$23=5, $Q156, 0)
))</f>
        <v>0</v>
      </c>
      <c r="BG156" s="297" cm="1">
        <f t="array" ref="BG156">IF($CF156=3,
IFERROR(INDEX($CV$68:$CZ$79, $CE156, BG$23), "-"),
IF($CF156=2,
IF(BG$23=5, $Q156, IF(BG$23=4, $R156, 0)), IF(BG$23=5, $Q156, 0)
))</f>
        <v>0</v>
      </c>
      <c r="BH156" s="297" cm="1">
        <f t="array" ref="BH156">IF($CF156=3,
IFERROR(INDEX($CV$68:$CZ$79, $CE156, BH$23), "-"),
IF($CF156=2,
IF(BH$23=5, $Q156, IF(BH$23=4, $R156, 0)), IF(BH$23=5, $Q156, 0)
))</f>
        <v>0</v>
      </c>
      <c r="BI156" s="297" cm="1">
        <f t="array" ref="BI156">IF($CF156=3,
IFERROR(INDEX($CV$68:$CZ$79, $CE156, BI$23), "-"),
IF($CF156=2,
IF(BI$23=5, $Q156, IF(BI$23=4, $R156, 0)), IF(BI$23=5, $Q156, 0)
))</f>
        <v>0</v>
      </c>
      <c r="BJ156" s="297" cm="1">
        <f t="array" ref="BJ156">IF($CF156=3,
IFERROR(INDEX($CV$68:$CZ$79, $CE156, BJ$23), "-"),
IF($CF156=2,
IF(BJ$23=5, $Q156, IF(BJ$23=4, $R156, 0)), IF(BJ$23=5, $Q156, 0)
))</f>
        <v>0</v>
      </c>
      <c r="BK156" s="293" t="str" cm="1">
        <f t="array" ref="BK156">IFERROR(IF(OR($AN$20="EZ", ISNUMBER((BL156*BM156)/(3600*1000)/BN156)), (BL156*BM156)/(3600*1000)/BN156, BY156) * SUMPRODUCT($BO156:$BS156^2.5, $BT156:$BX156) / 1000, "-")</f>
        <v>-</v>
      </c>
      <c r="BL156" s="279" t="str">
        <f t="shared" si="60"/>
        <v>-</v>
      </c>
      <c r="BM156" s="279" t="str">
        <f t="shared" si="61"/>
        <v>-</v>
      </c>
      <c r="BN156" s="298">
        <f t="shared" si="62"/>
        <v>0</v>
      </c>
      <c r="BO156" s="296" t="str" cm="1">
        <f t="array" ref="BO156">IFERROR(INDEX($CV$63:$CZ$65, $CO156, BO$23), "-")</f>
        <v>-</v>
      </c>
      <c r="BP156" s="296" t="str" cm="1">
        <f t="array" ref="BP156">IFERROR(INDEX($CV$63:$CZ$65, $CO156, BP$23), "-")</f>
        <v>-</v>
      </c>
      <c r="BQ156" s="296" t="str" cm="1">
        <f t="array" ref="BQ156">IFERROR(INDEX($CV$63:$CZ$65, $CO156, BQ$23), "-")</f>
        <v>-</v>
      </c>
      <c r="BR156" s="296" t="str" cm="1">
        <f t="array" ref="BR156">IFERROR(INDEX($CV$63:$CZ$65, $CO156, BR$23), "-")</f>
        <v>-</v>
      </c>
      <c r="BS156" s="296" t="str" cm="1">
        <f t="array" ref="BS156">IFERROR(INDEX($CV$63:$CZ$65, $CO156, BS$23), "-")</f>
        <v>-</v>
      </c>
      <c r="BT156" s="297" cm="1">
        <f t="array" ref="BT156">IF($CO156=3,
IFERROR(INDEX($CV$68:$CZ$79, $CE156, BT$23), "-"),
IF($CO156=2,
IF(BT$23=5, $AC156, IF(BT$23=4, $AD156, 0)), IF(BT$23=5, $AC156, 0)
))</f>
        <v>0</v>
      </c>
      <c r="BU156" s="297" cm="1">
        <f t="array" ref="BU156">IF($CO156=3,
IFERROR(INDEX($CV$68:$CZ$79, $CE156, BU$23), "-"),
IF($CO156=2,
IF(BU$23=5, $AC156, IF(BU$23=4, $AD156, 0)), IF(BU$23=5, $AC156, 0)
))</f>
        <v>0</v>
      </c>
      <c r="BV156" s="297" cm="1">
        <f t="array" ref="BV156">IF($CO156=3,
IFERROR(INDEX($CV$68:$CZ$79, $CE156, BV$23), "-"),
IF($CO156=2,
IF(BV$23=5, $AC156, IF(BV$23=4, $AD156, 0)), IF(BV$23=5, $AC156, 0)
))</f>
        <v>0</v>
      </c>
      <c r="BW156" s="297" cm="1">
        <f t="array" ref="BW156">IF($CO156=3,
IFERROR(INDEX($CV$68:$CZ$79, $CE156, BW$23), "-"),
IF($CO156=2,
IF(BW$23=5, $AC156, IF(BW$23=4, $AD156, 0)), IF(BW$23=5, $AC156, 0)
))</f>
        <v>0</v>
      </c>
      <c r="BX156" s="297" cm="1">
        <f t="array" ref="BX156">IF($CO156=3,
IFERROR(INDEX($CV$68:$CZ$79, $CE156, BX$23), "-"),
IF($CO156=2,
IF(BX$23=5, $AC156, IF(BX$23=4, $AD156, 0)), IF(BX$23=5, $AC156, 0)
))</f>
        <v>0</v>
      </c>
      <c r="BY156" s="293" t="str">
        <f t="shared" si="63"/>
        <v>-</v>
      </c>
      <c r="BZ156" s="299">
        <f t="shared" si="22"/>
        <v>0</v>
      </c>
      <c r="CA156" s="294" t="str">
        <f t="shared" si="64"/>
        <v>-</v>
      </c>
      <c r="CB156" s="295" t="str">
        <f t="shared" si="23"/>
        <v>-</v>
      </c>
      <c r="CC156" s="295" t="str">
        <f t="shared" si="65"/>
        <v>-</v>
      </c>
      <c r="CD156" s="299">
        <f t="shared" si="24"/>
        <v>0</v>
      </c>
      <c r="CE156" s="300" t="str">
        <f t="shared" si="66"/>
        <v>-</v>
      </c>
      <c r="CF156" s="300" t="str">
        <f t="shared" si="67"/>
        <v>-</v>
      </c>
      <c r="CG156" s="300">
        <v>0</v>
      </c>
      <c r="CH156" s="300">
        <f t="shared" si="68"/>
        <v>0</v>
      </c>
      <c r="CI156" s="301">
        <f t="shared" si="69"/>
        <v>0</v>
      </c>
      <c r="CJ156" s="301">
        <f t="shared" si="25"/>
        <v>0</v>
      </c>
      <c r="CK156" s="302" t="str" cm="1">
        <f t="array" ref="CK156">IF($CJ156&gt;0, INDEX($CS$28:$DH$35, $CJ156, $CI156+CK$23), "-")</f>
        <v>-</v>
      </c>
      <c r="CL156" s="302" t="str" cm="1">
        <f t="array" ref="CL156">IF($CJ156&gt;0, INDEX($CS$28:$DH$35, $CJ156, $CI156+CL$23), "-")</f>
        <v>-</v>
      </c>
      <c r="CM156" s="302" t="str" cm="1">
        <f t="array" ref="CM156">IF($CJ156&gt;0, INDEX($CS$28:$DH$35, $CJ156, $CI156+CM$23), "-")</f>
        <v>-</v>
      </c>
      <c r="CN156" s="302" t="str" cm="1">
        <f t="array" ref="CN156">IF($CJ156&gt;0, INDEX($CS$28:$DH$35, $CJ156, $CI156+CN$23), "-")</f>
        <v>-</v>
      </c>
      <c r="CO156" s="300" t="str">
        <f t="shared" si="70"/>
        <v>-</v>
      </c>
      <c r="CP156" s="271"/>
      <c r="CQ156" s="272"/>
      <c r="CR156" s="273"/>
      <c r="CS156" s="273"/>
      <c r="CT156" s="273"/>
      <c r="CU156" s="273"/>
      <c r="CV156" s="273"/>
      <c r="CW156" s="273"/>
      <c r="CX156" s="273"/>
      <c r="CY156" s="273"/>
      <c r="CZ156" s="273"/>
      <c r="DA156" s="273"/>
      <c r="DB156" s="273"/>
      <c r="DC156" s="273"/>
      <c r="DD156" s="273"/>
      <c r="DE156" s="273"/>
      <c r="DF156" s="273"/>
      <c r="DG156" s="273"/>
      <c r="DH156" s="273"/>
      <c r="DI156" s="273"/>
      <c r="DJ156" s="271"/>
      <c r="DK156" s="271"/>
    </row>
    <row r="157" spans="1:115" s="45" customFormat="1" ht="12.75" customHeight="1" x14ac:dyDescent="0.25">
      <c r="A157" s="13" cm="1">
        <f t="array" ref="A157">IFERROR(INDEX(Operation, IFERROR(MATCH($N157,#REF!, 0), IFERROR(MATCH($N157,#REF!, 0), MATCH($N157,#REF!, 0))), 4), 0)</f>
        <v>0</v>
      </c>
      <c r="B157" s="10">
        <v>134</v>
      </c>
      <c r="C157" s="238"/>
      <c r="D157" s="238"/>
      <c r="E157" s="79"/>
      <c r="F157" s="80" t="str">
        <f>IF(ISBLANK(E157), "", VLOOKUP(E157, Z!$A$2:$C$4127, 3, FALSE))</f>
        <v/>
      </c>
      <c r="G157" s="238"/>
      <c r="H157" s="81"/>
      <c r="I157" s="255" t="b">
        <v>0</v>
      </c>
      <c r="J157" s="256"/>
      <c r="K157" s="82"/>
      <c r="L157" s="82"/>
      <c r="M157" s="83"/>
      <c r="N157" s="79"/>
      <c r="O157" s="84"/>
      <c r="P157" s="84"/>
      <c r="Q157" s="257"/>
      <c r="R157" s="257"/>
      <c r="S157" s="257"/>
      <c r="T157" s="85">
        <f t="shared" si="71"/>
        <v>0</v>
      </c>
      <c r="U157" s="238"/>
      <c r="V157" s="238"/>
      <c r="W157" s="238"/>
      <c r="X157" s="257"/>
      <c r="Y157" s="258"/>
      <c r="Z157" s="79"/>
      <c r="AA157" s="257"/>
      <c r="AB157" s="257"/>
      <c r="AC157" s="257"/>
      <c r="AD157" s="257"/>
      <c r="AE157" s="257"/>
      <c r="AF157" s="85">
        <f t="shared" si="72"/>
        <v>0</v>
      </c>
      <c r="AG157" s="259"/>
      <c r="AH157" s="238"/>
      <c r="AI157" s="79"/>
      <c r="AJ157" s="80" t="str">
        <f>IF(ISBLANK(AI157), "", VLOOKUP(AI157, Z!$A$2:$C$4127, 3, FALSE))</f>
        <v/>
      </c>
      <c r="AK157" s="260"/>
      <c r="AL157" s="127">
        <f t="shared" si="73"/>
        <v>0</v>
      </c>
      <c r="AM157" s="271"/>
      <c r="AN157" s="292">
        <f t="shared" si="52"/>
        <v>0</v>
      </c>
      <c r="AO157" s="279">
        <f t="shared" si="74"/>
        <v>1</v>
      </c>
      <c r="AP157" s="279">
        <v>0.75</v>
      </c>
      <c r="AQ157" s="293" t="str">
        <f t="shared" si="53"/>
        <v>-</v>
      </c>
      <c r="AR157" s="293" t="str">
        <f t="shared" si="54"/>
        <v>-</v>
      </c>
      <c r="AS157" s="293" t="str" cm="1">
        <f t="array" ref="AS157">IFERROR(IFERROR((AT157*AU157)/(3600*1000)/AZ157, BY157) * SUMPRODUCT($BA157:$BE157^2.5, $BF157:$BJ157) / 1000, "-")</f>
        <v>-</v>
      </c>
      <c r="AT157" s="279" t="str">
        <f t="shared" si="55"/>
        <v>-</v>
      </c>
      <c r="AU157" s="279" t="str">
        <f t="shared" si="56"/>
        <v>-</v>
      </c>
      <c r="AV157" s="294" t="str">
        <f t="shared" si="16"/>
        <v>-</v>
      </c>
      <c r="AW157" s="294" t="str" cm="1">
        <f t="array" ref="AW157">IF(CH157&gt;0, INDEX($CV$58:$CV$60, CH157), "-")</f>
        <v>-</v>
      </c>
      <c r="AX157" s="294" t="str">
        <f t="shared" si="57"/>
        <v>-</v>
      </c>
      <c r="AY157" s="295" t="str">
        <f t="shared" si="58"/>
        <v>-</v>
      </c>
      <c r="AZ157" s="294">
        <f t="shared" si="59"/>
        <v>0</v>
      </c>
      <c r="BA157" s="296" t="str" cm="1">
        <f t="array" ref="BA157">IFERROR(INDEX($CV$63:$CZ$65, $CF157, BA$23), "-")</f>
        <v>-</v>
      </c>
      <c r="BB157" s="296" t="str" cm="1">
        <f t="array" ref="BB157">IFERROR(INDEX($CV$63:$CZ$65, $CF157, BB$23), "-")</f>
        <v>-</v>
      </c>
      <c r="BC157" s="296" t="str" cm="1">
        <f t="array" ref="BC157">IFERROR(INDEX($CV$63:$CZ$65, $CF157, BC$23), "-")</f>
        <v>-</v>
      </c>
      <c r="BD157" s="296" t="str" cm="1">
        <f t="array" ref="BD157">IFERROR(INDEX($CV$63:$CZ$65, $CF157, BD$23), "-")</f>
        <v>-</v>
      </c>
      <c r="BE157" s="296" t="str" cm="1">
        <f t="array" ref="BE157">IFERROR(INDEX($CV$63:$CZ$65, $CF157, BE$23), "-")</f>
        <v>-</v>
      </c>
      <c r="BF157" s="297" cm="1">
        <f t="array" ref="BF157">IF($CF157=3,
IFERROR(INDEX($CV$68:$CZ$79, $CE157, BF$23), "-"),
IF($CF157=2,
IF(BF$23=5, $Q157, IF(BF$23=4, $R157, 0)), IF(BF$23=5, $Q157, 0)
))</f>
        <v>0</v>
      </c>
      <c r="BG157" s="297" cm="1">
        <f t="array" ref="BG157">IF($CF157=3,
IFERROR(INDEX($CV$68:$CZ$79, $CE157, BG$23), "-"),
IF($CF157=2,
IF(BG$23=5, $Q157, IF(BG$23=4, $R157, 0)), IF(BG$23=5, $Q157, 0)
))</f>
        <v>0</v>
      </c>
      <c r="BH157" s="297" cm="1">
        <f t="array" ref="BH157">IF($CF157=3,
IFERROR(INDEX($CV$68:$CZ$79, $CE157, BH$23), "-"),
IF($CF157=2,
IF(BH$23=5, $Q157, IF(BH$23=4, $R157, 0)), IF(BH$23=5, $Q157, 0)
))</f>
        <v>0</v>
      </c>
      <c r="BI157" s="297" cm="1">
        <f t="array" ref="BI157">IF($CF157=3,
IFERROR(INDEX($CV$68:$CZ$79, $CE157, BI$23), "-"),
IF($CF157=2,
IF(BI$23=5, $Q157, IF(BI$23=4, $R157, 0)), IF(BI$23=5, $Q157, 0)
))</f>
        <v>0</v>
      </c>
      <c r="BJ157" s="297" cm="1">
        <f t="array" ref="BJ157">IF($CF157=3,
IFERROR(INDEX($CV$68:$CZ$79, $CE157, BJ$23), "-"),
IF($CF157=2,
IF(BJ$23=5, $Q157, IF(BJ$23=4, $R157, 0)), IF(BJ$23=5, $Q157, 0)
))</f>
        <v>0</v>
      </c>
      <c r="BK157" s="293" t="str" cm="1">
        <f t="array" ref="BK157">IFERROR(IF(OR($AN$20="EZ", ISNUMBER((BL157*BM157)/(3600*1000)/BN157)), (BL157*BM157)/(3600*1000)/BN157, BY157) * SUMPRODUCT($BO157:$BS157^2.5, $BT157:$BX157) / 1000, "-")</f>
        <v>-</v>
      </c>
      <c r="BL157" s="279" t="str">
        <f t="shared" si="60"/>
        <v>-</v>
      </c>
      <c r="BM157" s="279" t="str">
        <f t="shared" si="61"/>
        <v>-</v>
      </c>
      <c r="BN157" s="298">
        <f t="shared" si="62"/>
        <v>0</v>
      </c>
      <c r="BO157" s="296" t="str" cm="1">
        <f t="array" ref="BO157">IFERROR(INDEX($CV$63:$CZ$65, $CO157, BO$23), "-")</f>
        <v>-</v>
      </c>
      <c r="BP157" s="296" t="str" cm="1">
        <f t="array" ref="BP157">IFERROR(INDEX($CV$63:$CZ$65, $CO157, BP$23), "-")</f>
        <v>-</v>
      </c>
      <c r="BQ157" s="296" t="str" cm="1">
        <f t="array" ref="BQ157">IFERROR(INDEX($CV$63:$CZ$65, $CO157, BQ$23), "-")</f>
        <v>-</v>
      </c>
      <c r="BR157" s="296" t="str" cm="1">
        <f t="array" ref="BR157">IFERROR(INDEX($CV$63:$CZ$65, $CO157, BR$23), "-")</f>
        <v>-</v>
      </c>
      <c r="BS157" s="296" t="str" cm="1">
        <f t="array" ref="BS157">IFERROR(INDEX($CV$63:$CZ$65, $CO157, BS$23), "-")</f>
        <v>-</v>
      </c>
      <c r="BT157" s="297" cm="1">
        <f t="array" ref="BT157">IF($CO157=3,
IFERROR(INDEX($CV$68:$CZ$79, $CE157, BT$23), "-"),
IF($CO157=2,
IF(BT$23=5, $AC157, IF(BT$23=4, $AD157, 0)), IF(BT$23=5, $AC157, 0)
))</f>
        <v>0</v>
      </c>
      <c r="BU157" s="297" cm="1">
        <f t="array" ref="BU157">IF($CO157=3,
IFERROR(INDEX($CV$68:$CZ$79, $CE157, BU$23), "-"),
IF($CO157=2,
IF(BU$23=5, $AC157, IF(BU$23=4, $AD157, 0)), IF(BU$23=5, $AC157, 0)
))</f>
        <v>0</v>
      </c>
      <c r="BV157" s="297" cm="1">
        <f t="array" ref="BV157">IF($CO157=3,
IFERROR(INDEX($CV$68:$CZ$79, $CE157, BV$23), "-"),
IF($CO157=2,
IF(BV$23=5, $AC157, IF(BV$23=4, $AD157, 0)), IF(BV$23=5, $AC157, 0)
))</f>
        <v>0</v>
      </c>
      <c r="BW157" s="297" cm="1">
        <f t="array" ref="BW157">IF($CO157=3,
IFERROR(INDEX($CV$68:$CZ$79, $CE157, BW$23), "-"),
IF($CO157=2,
IF(BW$23=5, $AC157, IF(BW$23=4, $AD157, 0)), IF(BW$23=5, $AC157, 0)
))</f>
        <v>0</v>
      </c>
      <c r="BX157" s="297" cm="1">
        <f t="array" ref="BX157">IF($CO157=3,
IFERROR(INDEX($CV$68:$CZ$79, $CE157, BX$23), "-"),
IF($CO157=2,
IF(BX$23=5, $AC157, IF(BX$23=4, $AD157, 0)), IF(BX$23=5, $AC157, 0)
))</f>
        <v>0</v>
      </c>
      <c r="BY157" s="293" t="str">
        <f t="shared" si="63"/>
        <v>-</v>
      </c>
      <c r="BZ157" s="299">
        <f t="shared" si="22"/>
        <v>0</v>
      </c>
      <c r="CA157" s="294" t="str">
        <f t="shared" si="64"/>
        <v>-</v>
      </c>
      <c r="CB157" s="295" t="str">
        <f t="shared" si="23"/>
        <v>-</v>
      </c>
      <c r="CC157" s="295" t="str">
        <f t="shared" si="65"/>
        <v>-</v>
      </c>
      <c r="CD157" s="299">
        <f t="shared" si="24"/>
        <v>0</v>
      </c>
      <c r="CE157" s="300" t="str">
        <f t="shared" si="66"/>
        <v>-</v>
      </c>
      <c r="CF157" s="300" t="str">
        <f t="shared" si="67"/>
        <v>-</v>
      </c>
      <c r="CG157" s="300">
        <v>0</v>
      </c>
      <c r="CH157" s="300">
        <f t="shared" si="68"/>
        <v>0</v>
      </c>
      <c r="CI157" s="301">
        <f t="shared" si="69"/>
        <v>0</v>
      </c>
      <c r="CJ157" s="301">
        <f t="shared" si="25"/>
        <v>0</v>
      </c>
      <c r="CK157" s="302" t="str" cm="1">
        <f t="array" ref="CK157">IF($CJ157&gt;0, INDEX($CS$28:$DH$35, $CJ157, $CI157+CK$23), "-")</f>
        <v>-</v>
      </c>
      <c r="CL157" s="302" t="str" cm="1">
        <f t="array" ref="CL157">IF($CJ157&gt;0, INDEX($CS$28:$DH$35, $CJ157, $CI157+CL$23), "-")</f>
        <v>-</v>
      </c>
      <c r="CM157" s="302" t="str" cm="1">
        <f t="array" ref="CM157">IF($CJ157&gt;0, INDEX($CS$28:$DH$35, $CJ157, $CI157+CM$23), "-")</f>
        <v>-</v>
      </c>
      <c r="CN157" s="302" t="str" cm="1">
        <f t="array" ref="CN157">IF($CJ157&gt;0, INDEX($CS$28:$DH$35, $CJ157, $CI157+CN$23), "-")</f>
        <v>-</v>
      </c>
      <c r="CO157" s="300" t="str">
        <f t="shared" si="70"/>
        <v>-</v>
      </c>
      <c r="CP157" s="271"/>
      <c r="CQ157" s="272"/>
      <c r="CR157" s="273"/>
      <c r="CS157" s="273"/>
      <c r="CT157" s="273"/>
      <c r="CU157" s="273"/>
      <c r="CV157" s="273"/>
      <c r="CW157" s="273"/>
      <c r="CX157" s="273"/>
      <c r="CY157" s="273"/>
      <c r="CZ157" s="273"/>
      <c r="DA157" s="273"/>
      <c r="DB157" s="273"/>
      <c r="DC157" s="273"/>
      <c r="DD157" s="273"/>
      <c r="DE157" s="273"/>
      <c r="DF157" s="273"/>
      <c r="DG157" s="273"/>
      <c r="DH157" s="273"/>
      <c r="DI157" s="273"/>
      <c r="DJ157" s="271"/>
      <c r="DK157" s="271"/>
    </row>
    <row r="158" spans="1:115" s="45" customFormat="1" ht="12.75" customHeight="1" x14ac:dyDescent="0.25">
      <c r="A158" s="13" cm="1">
        <f t="array" ref="A158">IFERROR(INDEX(Operation, IFERROR(MATCH($N158,#REF!, 0), IFERROR(MATCH($N158,#REF!, 0), MATCH($N158,#REF!, 0))), 4), 0)</f>
        <v>0</v>
      </c>
      <c r="B158" s="10">
        <v>135</v>
      </c>
      <c r="C158" s="238"/>
      <c r="D158" s="238"/>
      <c r="E158" s="79"/>
      <c r="F158" s="80" t="str">
        <f>IF(ISBLANK(E158), "", VLOOKUP(E158, Z!$A$2:$C$4127, 3, FALSE))</f>
        <v/>
      </c>
      <c r="G158" s="238"/>
      <c r="H158" s="81"/>
      <c r="I158" s="255" t="b">
        <v>0</v>
      </c>
      <c r="J158" s="256"/>
      <c r="K158" s="82"/>
      <c r="L158" s="82"/>
      <c r="M158" s="83"/>
      <c r="N158" s="79"/>
      <c r="O158" s="84"/>
      <c r="P158" s="84"/>
      <c r="Q158" s="257"/>
      <c r="R158" s="257"/>
      <c r="S158" s="257"/>
      <c r="T158" s="85">
        <f t="shared" si="71"/>
        <v>0</v>
      </c>
      <c r="U158" s="238"/>
      <c r="V158" s="238"/>
      <c r="W158" s="238"/>
      <c r="X158" s="257"/>
      <c r="Y158" s="258"/>
      <c r="Z158" s="79"/>
      <c r="AA158" s="257"/>
      <c r="AB158" s="257"/>
      <c r="AC158" s="257"/>
      <c r="AD158" s="257"/>
      <c r="AE158" s="257"/>
      <c r="AF158" s="85">
        <f t="shared" si="72"/>
        <v>0</v>
      </c>
      <c r="AG158" s="259"/>
      <c r="AH158" s="238"/>
      <c r="AI158" s="79"/>
      <c r="AJ158" s="80" t="str">
        <f>IF(ISBLANK(AI158), "", VLOOKUP(AI158, Z!$A$2:$C$4127, 3, FALSE))</f>
        <v/>
      </c>
      <c r="AK158" s="260"/>
      <c r="AL158" s="127">
        <f t="shared" si="73"/>
        <v>0</v>
      </c>
      <c r="AM158" s="271"/>
      <c r="AN158" s="292">
        <f t="shared" si="52"/>
        <v>0</v>
      </c>
      <c r="AO158" s="279">
        <f t="shared" si="74"/>
        <v>1</v>
      </c>
      <c r="AP158" s="279">
        <v>0.75</v>
      </c>
      <c r="AQ158" s="293" t="str">
        <f t="shared" si="53"/>
        <v>-</v>
      </c>
      <c r="AR158" s="293" t="str">
        <f t="shared" si="54"/>
        <v>-</v>
      </c>
      <c r="AS158" s="293" t="str" cm="1">
        <f t="array" ref="AS158">IFERROR(IFERROR((AT158*AU158)/(3600*1000)/AZ158, BY158) * SUMPRODUCT($BA158:$BE158^2.5, $BF158:$BJ158) / 1000, "-")</f>
        <v>-</v>
      </c>
      <c r="AT158" s="279" t="str">
        <f t="shared" si="55"/>
        <v>-</v>
      </c>
      <c r="AU158" s="279" t="str">
        <f t="shared" si="56"/>
        <v>-</v>
      </c>
      <c r="AV158" s="294" t="str">
        <f t="shared" si="16"/>
        <v>-</v>
      </c>
      <c r="AW158" s="294" t="str" cm="1">
        <f t="array" ref="AW158">IF(CH158&gt;0, INDEX($CV$58:$CV$60, CH158), "-")</f>
        <v>-</v>
      </c>
      <c r="AX158" s="294" t="str">
        <f t="shared" si="57"/>
        <v>-</v>
      </c>
      <c r="AY158" s="295" t="str">
        <f t="shared" si="58"/>
        <v>-</v>
      </c>
      <c r="AZ158" s="294">
        <f t="shared" si="59"/>
        <v>0</v>
      </c>
      <c r="BA158" s="296" t="str" cm="1">
        <f t="array" ref="BA158">IFERROR(INDEX($CV$63:$CZ$65, $CF158, BA$23), "-")</f>
        <v>-</v>
      </c>
      <c r="BB158" s="296" t="str" cm="1">
        <f t="array" ref="BB158">IFERROR(INDEX($CV$63:$CZ$65, $CF158, BB$23), "-")</f>
        <v>-</v>
      </c>
      <c r="BC158" s="296" t="str" cm="1">
        <f t="array" ref="BC158">IFERROR(INDEX($CV$63:$CZ$65, $CF158, BC$23), "-")</f>
        <v>-</v>
      </c>
      <c r="BD158" s="296" t="str" cm="1">
        <f t="array" ref="BD158">IFERROR(INDEX($CV$63:$CZ$65, $CF158, BD$23), "-")</f>
        <v>-</v>
      </c>
      <c r="BE158" s="296" t="str" cm="1">
        <f t="array" ref="BE158">IFERROR(INDEX($CV$63:$CZ$65, $CF158, BE$23), "-")</f>
        <v>-</v>
      </c>
      <c r="BF158" s="297" cm="1">
        <f t="array" ref="BF158">IF($CF158=3,
IFERROR(INDEX($CV$68:$CZ$79, $CE158, BF$23), "-"),
IF($CF158=2,
IF(BF$23=5, $Q158, IF(BF$23=4, $R158, 0)), IF(BF$23=5, $Q158, 0)
))</f>
        <v>0</v>
      </c>
      <c r="BG158" s="297" cm="1">
        <f t="array" ref="BG158">IF($CF158=3,
IFERROR(INDEX($CV$68:$CZ$79, $CE158, BG$23), "-"),
IF($CF158=2,
IF(BG$23=5, $Q158, IF(BG$23=4, $R158, 0)), IF(BG$23=5, $Q158, 0)
))</f>
        <v>0</v>
      </c>
      <c r="BH158" s="297" cm="1">
        <f t="array" ref="BH158">IF($CF158=3,
IFERROR(INDEX($CV$68:$CZ$79, $CE158, BH$23), "-"),
IF($CF158=2,
IF(BH$23=5, $Q158, IF(BH$23=4, $R158, 0)), IF(BH$23=5, $Q158, 0)
))</f>
        <v>0</v>
      </c>
      <c r="BI158" s="297" cm="1">
        <f t="array" ref="BI158">IF($CF158=3,
IFERROR(INDEX($CV$68:$CZ$79, $CE158, BI$23), "-"),
IF($CF158=2,
IF(BI$23=5, $Q158, IF(BI$23=4, $R158, 0)), IF(BI$23=5, $Q158, 0)
))</f>
        <v>0</v>
      </c>
      <c r="BJ158" s="297" cm="1">
        <f t="array" ref="BJ158">IF($CF158=3,
IFERROR(INDEX($CV$68:$CZ$79, $CE158, BJ$23), "-"),
IF($CF158=2,
IF(BJ$23=5, $Q158, IF(BJ$23=4, $R158, 0)), IF(BJ$23=5, $Q158, 0)
))</f>
        <v>0</v>
      </c>
      <c r="BK158" s="293" t="str" cm="1">
        <f t="array" ref="BK158">IFERROR(IF(OR($AN$20="EZ", ISNUMBER((BL158*BM158)/(3600*1000)/BN158)), (BL158*BM158)/(3600*1000)/BN158, BY158) * SUMPRODUCT($BO158:$BS158^2.5, $BT158:$BX158) / 1000, "-")</f>
        <v>-</v>
      </c>
      <c r="BL158" s="279" t="str">
        <f t="shared" si="60"/>
        <v>-</v>
      </c>
      <c r="BM158" s="279" t="str">
        <f t="shared" si="61"/>
        <v>-</v>
      </c>
      <c r="BN158" s="298">
        <f t="shared" si="62"/>
        <v>0</v>
      </c>
      <c r="BO158" s="296" t="str" cm="1">
        <f t="array" ref="BO158">IFERROR(INDEX($CV$63:$CZ$65, $CO158, BO$23), "-")</f>
        <v>-</v>
      </c>
      <c r="BP158" s="296" t="str" cm="1">
        <f t="array" ref="BP158">IFERROR(INDEX($CV$63:$CZ$65, $CO158, BP$23), "-")</f>
        <v>-</v>
      </c>
      <c r="BQ158" s="296" t="str" cm="1">
        <f t="array" ref="BQ158">IFERROR(INDEX($CV$63:$CZ$65, $CO158, BQ$23), "-")</f>
        <v>-</v>
      </c>
      <c r="BR158" s="296" t="str" cm="1">
        <f t="array" ref="BR158">IFERROR(INDEX($CV$63:$CZ$65, $CO158, BR$23), "-")</f>
        <v>-</v>
      </c>
      <c r="BS158" s="296" t="str" cm="1">
        <f t="array" ref="BS158">IFERROR(INDEX($CV$63:$CZ$65, $CO158, BS$23), "-")</f>
        <v>-</v>
      </c>
      <c r="BT158" s="297" cm="1">
        <f t="array" ref="BT158">IF($CO158=3,
IFERROR(INDEX($CV$68:$CZ$79, $CE158, BT$23), "-"),
IF($CO158=2,
IF(BT$23=5, $AC158, IF(BT$23=4, $AD158, 0)), IF(BT$23=5, $AC158, 0)
))</f>
        <v>0</v>
      </c>
      <c r="BU158" s="297" cm="1">
        <f t="array" ref="BU158">IF($CO158=3,
IFERROR(INDEX($CV$68:$CZ$79, $CE158, BU$23), "-"),
IF($CO158=2,
IF(BU$23=5, $AC158, IF(BU$23=4, $AD158, 0)), IF(BU$23=5, $AC158, 0)
))</f>
        <v>0</v>
      </c>
      <c r="BV158" s="297" cm="1">
        <f t="array" ref="BV158">IF($CO158=3,
IFERROR(INDEX($CV$68:$CZ$79, $CE158, BV$23), "-"),
IF($CO158=2,
IF(BV$23=5, $AC158, IF(BV$23=4, $AD158, 0)), IF(BV$23=5, $AC158, 0)
))</f>
        <v>0</v>
      </c>
      <c r="BW158" s="297" cm="1">
        <f t="array" ref="BW158">IF($CO158=3,
IFERROR(INDEX($CV$68:$CZ$79, $CE158, BW$23), "-"),
IF($CO158=2,
IF(BW$23=5, $AC158, IF(BW$23=4, $AD158, 0)), IF(BW$23=5, $AC158, 0)
))</f>
        <v>0</v>
      </c>
      <c r="BX158" s="297" cm="1">
        <f t="array" ref="BX158">IF($CO158=3,
IFERROR(INDEX($CV$68:$CZ$79, $CE158, BX$23), "-"),
IF($CO158=2,
IF(BX$23=5, $AC158, IF(BX$23=4, $AD158, 0)), IF(BX$23=5, $AC158, 0)
))</f>
        <v>0</v>
      </c>
      <c r="BY158" s="293" t="str">
        <f t="shared" si="63"/>
        <v>-</v>
      </c>
      <c r="BZ158" s="299">
        <f t="shared" si="22"/>
        <v>0</v>
      </c>
      <c r="CA158" s="294" t="str">
        <f t="shared" si="64"/>
        <v>-</v>
      </c>
      <c r="CB158" s="295" t="str">
        <f t="shared" si="23"/>
        <v>-</v>
      </c>
      <c r="CC158" s="295" t="str">
        <f t="shared" si="65"/>
        <v>-</v>
      </c>
      <c r="CD158" s="299">
        <f t="shared" si="24"/>
        <v>0</v>
      </c>
      <c r="CE158" s="300" t="str">
        <f t="shared" si="66"/>
        <v>-</v>
      </c>
      <c r="CF158" s="300" t="str">
        <f t="shared" si="67"/>
        <v>-</v>
      </c>
      <c r="CG158" s="300">
        <v>0</v>
      </c>
      <c r="CH158" s="300">
        <f t="shared" si="68"/>
        <v>0</v>
      </c>
      <c r="CI158" s="301">
        <f t="shared" si="69"/>
        <v>0</v>
      </c>
      <c r="CJ158" s="301">
        <f t="shared" si="25"/>
        <v>0</v>
      </c>
      <c r="CK158" s="302" t="str" cm="1">
        <f t="array" ref="CK158">IF($CJ158&gt;0, INDEX($CS$28:$DH$35, $CJ158, $CI158+CK$23), "-")</f>
        <v>-</v>
      </c>
      <c r="CL158" s="302" t="str" cm="1">
        <f t="array" ref="CL158">IF($CJ158&gt;0, INDEX($CS$28:$DH$35, $CJ158, $CI158+CL$23), "-")</f>
        <v>-</v>
      </c>
      <c r="CM158" s="302" t="str" cm="1">
        <f t="array" ref="CM158">IF($CJ158&gt;0, INDEX($CS$28:$DH$35, $CJ158, $CI158+CM$23), "-")</f>
        <v>-</v>
      </c>
      <c r="CN158" s="302" t="str" cm="1">
        <f t="array" ref="CN158">IF($CJ158&gt;0, INDEX($CS$28:$DH$35, $CJ158, $CI158+CN$23), "-")</f>
        <v>-</v>
      </c>
      <c r="CO158" s="300" t="str">
        <f t="shared" si="70"/>
        <v>-</v>
      </c>
      <c r="CP158" s="271"/>
      <c r="CQ158" s="272"/>
      <c r="CR158" s="273"/>
      <c r="CS158" s="273"/>
      <c r="CT158" s="273"/>
      <c r="CU158" s="273"/>
      <c r="CV158" s="273"/>
      <c r="CW158" s="273"/>
      <c r="CX158" s="273"/>
      <c r="CY158" s="273"/>
      <c r="CZ158" s="273"/>
      <c r="DA158" s="273"/>
      <c r="DB158" s="273"/>
      <c r="DC158" s="273"/>
      <c r="DD158" s="273"/>
      <c r="DE158" s="273"/>
      <c r="DF158" s="273"/>
      <c r="DG158" s="273"/>
      <c r="DH158" s="273"/>
      <c r="DI158" s="273"/>
      <c r="DJ158" s="271"/>
      <c r="DK158" s="271"/>
    </row>
    <row r="159" spans="1:115" s="45" customFormat="1" ht="12.75" customHeight="1" x14ac:dyDescent="0.25">
      <c r="A159" s="13" cm="1">
        <f t="array" ref="A159">IFERROR(INDEX(Operation, IFERROR(MATCH($N159,#REF!, 0), IFERROR(MATCH($N159,#REF!, 0), MATCH($N159,#REF!, 0))), 4), 0)</f>
        <v>0</v>
      </c>
      <c r="B159" s="10">
        <v>136</v>
      </c>
      <c r="C159" s="238"/>
      <c r="D159" s="238"/>
      <c r="E159" s="79"/>
      <c r="F159" s="80" t="str">
        <f>IF(ISBLANK(E159), "", VLOOKUP(E159, Z!$A$2:$C$4127, 3, FALSE))</f>
        <v/>
      </c>
      <c r="G159" s="238"/>
      <c r="H159" s="81"/>
      <c r="I159" s="255" t="b">
        <v>0</v>
      </c>
      <c r="J159" s="256"/>
      <c r="K159" s="82"/>
      <c r="L159" s="82"/>
      <c r="M159" s="83"/>
      <c r="N159" s="79"/>
      <c r="O159" s="84"/>
      <c r="P159" s="84"/>
      <c r="Q159" s="257"/>
      <c r="R159" s="257"/>
      <c r="S159" s="257"/>
      <c r="T159" s="85">
        <f t="shared" si="71"/>
        <v>0</v>
      </c>
      <c r="U159" s="238"/>
      <c r="V159" s="238"/>
      <c r="W159" s="238"/>
      <c r="X159" s="256"/>
      <c r="Y159" s="258"/>
      <c r="Z159" s="79"/>
      <c r="AA159" s="257"/>
      <c r="AB159" s="257"/>
      <c r="AC159" s="257"/>
      <c r="AD159" s="257"/>
      <c r="AE159" s="257"/>
      <c r="AF159" s="85">
        <f t="shared" si="72"/>
        <v>0</v>
      </c>
      <c r="AG159" s="259"/>
      <c r="AH159" s="238"/>
      <c r="AI159" s="79"/>
      <c r="AJ159" s="80" t="str">
        <f>IF(ISBLANK(AI159), "", VLOOKUP(AI159, Z!$A$2:$C$4127, 3, FALSE))</f>
        <v/>
      </c>
      <c r="AK159" s="260"/>
      <c r="AL159" s="127">
        <f t="shared" si="73"/>
        <v>0</v>
      </c>
      <c r="AM159" s="271"/>
      <c r="AN159" s="292">
        <f t="shared" si="52"/>
        <v>0</v>
      </c>
      <c r="AO159" s="279">
        <f t="shared" si="74"/>
        <v>1</v>
      </c>
      <c r="AP159" s="279">
        <v>0.75</v>
      </c>
      <c r="AQ159" s="293" t="str">
        <f t="shared" si="53"/>
        <v>-</v>
      </c>
      <c r="AR159" s="293" t="str">
        <f t="shared" si="54"/>
        <v>-</v>
      </c>
      <c r="AS159" s="293" t="str" cm="1">
        <f t="array" ref="AS159">IFERROR(IFERROR((AT159*AU159)/(3600*1000)/AZ159, BY159) * SUMPRODUCT($BA159:$BE159^2.5, $BF159:$BJ159) / 1000, "-")</f>
        <v>-</v>
      </c>
      <c r="AT159" s="279" t="str">
        <f t="shared" si="55"/>
        <v>-</v>
      </c>
      <c r="AU159" s="279" t="str">
        <f t="shared" si="56"/>
        <v>-</v>
      </c>
      <c r="AV159" s="294" t="str">
        <f t="shared" si="16"/>
        <v>-</v>
      </c>
      <c r="AW159" s="294" t="str" cm="1">
        <f t="array" ref="AW159">IF(CH159&gt;0, INDEX($CV$58:$CV$60, CH159), "-")</f>
        <v>-</v>
      </c>
      <c r="AX159" s="294" t="str">
        <f t="shared" si="57"/>
        <v>-</v>
      </c>
      <c r="AY159" s="295" t="str">
        <f t="shared" si="58"/>
        <v>-</v>
      </c>
      <c r="AZ159" s="294">
        <f t="shared" si="59"/>
        <v>0</v>
      </c>
      <c r="BA159" s="296" t="str" cm="1">
        <f t="array" ref="BA159">IFERROR(INDEX($CV$63:$CZ$65, $CF159, BA$23), "-")</f>
        <v>-</v>
      </c>
      <c r="BB159" s="296" t="str" cm="1">
        <f t="array" ref="BB159">IFERROR(INDEX($CV$63:$CZ$65, $CF159, BB$23), "-")</f>
        <v>-</v>
      </c>
      <c r="BC159" s="296" t="str" cm="1">
        <f t="array" ref="BC159">IFERROR(INDEX($CV$63:$CZ$65, $CF159, BC$23), "-")</f>
        <v>-</v>
      </c>
      <c r="BD159" s="296" t="str" cm="1">
        <f t="array" ref="BD159">IFERROR(INDEX($CV$63:$CZ$65, $CF159, BD$23), "-")</f>
        <v>-</v>
      </c>
      <c r="BE159" s="296" t="str" cm="1">
        <f t="array" ref="BE159">IFERROR(INDEX($CV$63:$CZ$65, $CF159, BE$23), "-")</f>
        <v>-</v>
      </c>
      <c r="BF159" s="297" cm="1">
        <f t="array" ref="BF159">IF($CF159=3,
IFERROR(INDEX($CV$68:$CZ$79, $CE159, BF$23), "-"),
IF($CF159=2,
IF(BF$23=5, $Q159, IF(BF$23=4, $R159, 0)), IF(BF$23=5, $Q159, 0)
))</f>
        <v>0</v>
      </c>
      <c r="BG159" s="297" cm="1">
        <f t="array" ref="BG159">IF($CF159=3,
IFERROR(INDEX($CV$68:$CZ$79, $CE159, BG$23), "-"),
IF($CF159=2,
IF(BG$23=5, $Q159, IF(BG$23=4, $R159, 0)), IF(BG$23=5, $Q159, 0)
))</f>
        <v>0</v>
      </c>
      <c r="BH159" s="297" cm="1">
        <f t="array" ref="BH159">IF($CF159=3,
IFERROR(INDEX($CV$68:$CZ$79, $CE159, BH$23), "-"),
IF($CF159=2,
IF(BH$23=5, $Q159, IF(BH$23=4, $R159, 0)), IF(BH$23=5, $Q159, 0)
))</f>
        <v>0</v>
      </c>
      <c r="BI159" s="297" cm="1">
        <f t="array" ref="BI159">IF($CF159=3,
IFERROR(INDEX($CV$68:$CZ$79, $CE159, BI$23), "-"),
IF($CF159=2,
IF(BI$23=5, $Q159, IF(BI$23=4, $R159, 0)), IF(BI$23=5, $Q159, 0)
))</f>
        <v>0</v>
      </c>
      <c r="BJ159" s="297" cm="1">
        <f t="array" ref="BJ159">IF($CF159=3,
IFERROR(INDEX($CV$68:$CZ$79, $CE159, BJ$23), "-"),
IF($CF159=2,
IF(BJ$23=5, $Q159, IF(BJ$23=4, $R159, 0)), IF(BJ$23=5, $Q159, 0)
))</f>
        <v>0</v>
      </c>
      <c r="BK159" s="293" t="str" cm="1">
        <f t="array" ref="BK159">IFERROR(IF(OR($AN$20="EZ", ISNUMBER((BL159*BM159)/(3600*1000)/BN159)), (BL159*BM159)/(3600*1000)/BN159, BY159) * SUMPRODUCT($BO159:$BS159^2.5, $BT159:$BX159) / 1000, "-")</f>
        <v>-</v>
      </c>
      <c r="BL159" s="279" t="str">
        <f t="shared" si="60"/>
        <v>-</v>
      </c>
      <c r="BM159" s="279" t="str">
        <f t="shared" si="61"/>
        <v>-</v>
      </c>
      <c r="BN159" s="298">
        <f t="shared" si="62"/>
        <v>0</v>
      </c>
      <c r="BO159" s="296" t="str" cm="1">
        <f t="array" ref="BO159">IFERROR(INDEX($CV$63:$CZ$65, $CO159, BO$23), "-")</f>
        <v>-</v>
      </c>
      <c r="BP159" s="296" t="str" cm="1">
        <f t="array" ref="BP159">IFERROR(INDEX($CV$63:$CZ$65, $CO159, BP$23), "-")</f>
        <v>-</v>
      </c>
      <c r="BQ159" s="296" t="str" cm="1">
        <f t="array" ref="BQ159">IFERROR(INDEX($CV$63:$CZ$65, $CO159, BQ$23), "-")</f>
        <v>-</v>
      </c>
      <c r="BR159" s="296" t="str" cm="1">
        <f t="array" ref="BR159">IFERROR(INDEX($CV$63:$CZ$65, $CO159, BR$23), "-")</f>
        <v>-</v>
      </c>
      <c r="BS159" s="296" t="str" cm="1">
        <f t="array" ref="BS159">IFERROR(INDEX($CV$63:$CZ$65, $CO159, BS$23), "-")</f>
        <v>-</v>
      </c>
      <c r="BT159" s="297" cm="1">
        <f t="array" ref="BT159">IF($CO159=3,
IFERROR(INDEX($CV$68:$CZ$79, $CE159, BT$23), "-"),
IF($CO159=2,
IF(BT$23=5, $AC159, IF(BT$23=4, $AD159, 0)), IF(BT$23=5, $AC159, 0)
))</f>
        <v>0</v>
      </c>
      <c r="BU159" s="297" cm="1">
        <f t="array" ref="BU159">IF($CO159=3,
IFERROR(INDEX($CV$68:$CZ$79, $CE159, BU$23), "-"),
IF($CO159=2,
IF(BU$23=5, $AC159, IF(BU$23=4, $AD159, 0)), IF(BU$23=5, $AC159, 0)
))</f>
        <v>0</v>
      </c>
      <c r="BV159" s="297" cm="1">
        <f t="array" ref="BV159">IF($CO159=3,
IFERROR(INDEX($CV$68:$CZ$79, $CE159, BV$23), "-"),
IF($CO159=2,
IF(BV$23=5, $AC159, IF(BV$23=4, $AD159, 0)), IF(BV$23=5, $AC159, 0)
))</f>
        <v>0</v>
      </c>
      <c r="BW159" s="297" cm="1">
        <f t="array" ref="BW159">IF($CO159=3,
IFERROR(INDEX($CV$68:$CZ$79, $CE159, BW$23), "-"),
IF($CO159=2,
IF(BW$23=5, $AC159, IF(BW$23=4, $AD159, 0)), IF(BW$23=5, $AC159, 0)
))</f>
        <v>0</v>
      </c>
      <c r="BX159" s="297" cm="1">
        <f t="array" ref="BX159">IF($CO159=3,
IFERROR(INDEX($CV$68:$CZ$79, $CE159, BX$23), "-"),
IF($CO159=2,
IF(BX$23=5, $AC159, IF(BX$23=4, $AD159, 0)), IF(BX$23=5, $AC159, 0)
))</f>
        <v>0</v>
      </c>
      <c r="BY159" s="293" t="str">
        <f t="shared" si="63"/>
        <v>-</v>
      </c>
      <c r="BZ159" s="299">
        <f t="shared" si="22"/>
        <v>0</v>
      </c>
      <c r="CA159" s="294" t="str">
        <f t="shared" si="64"/>
        <v>-</v>
      </c>
      <c r="CB159" s="295" t="str">
        <f t="shared" si="23"/>
        <v>-</v>
      </c>
      <c r="CC159" s="295" t="str">
        <f t="shared" si="65"/>
        <v>-</v>
      </c>
      <c r="CD159" s="299">
        <f t="shared" si="24"/>
        <v>0</v>
      </c>
      <c r="CE159" s="300" t="str">
        <f t="shared" si="66"/>
        <v>-</v>
      </c>
      <c r="CF159" s="300" t="str">
        <f t="shared" si="67"/>
        <v>-</v>
      </c>
      <c r="CG159" s="300">
        <v>0</v>
      </c>
      <c r="CH159" s="300">
        <f t="shared" si="68"/>
        <v>0</v>
      </c>
      <c r="CI159" s="301">
        <f t="shared" si="69"/>
        <v>0</v>
      </c>
      <c r="CJ159" s="301">
        <f t="shared" si="25"/>
        <v>0</v>
      </c>
      <c r="CK159" s="302" t="str" cm="1">
        <f t="array" ref="CK159">IF($CJ159&gt;0, INDEX($CS$28:$DH$35, $CJ159, $CI159+CK$23), "-")</f>
        <v>-</v>
      </c>
      <c r="CL159" s="302" t="str" cm="1">
        <f t="array" ref="CL159">IF($CJ159&gt;0, INDEX($CS$28:$DH$35, $CJ159, $CI159+CL$23), "-")</f>
        <v>-</v>
      </c>
      <c r="CM159" s="302" t="str" cm="1">
        <f t="array" ref="CM159">IF($CJ159&gt;0, INDEX($CS$28:$DH$35, $CJ159, $CI159+CM$23), "-")</f>
        <v>-</v>
      </c>
      <c r="CN159" s="302" t="str" cm="1">
        <f t="array" ref="CN159">IF($CJ159&gt;0, INDEX($CS$28:$DH$35, $CJ159, $CI159+CN$23), "-")</f>
        <v>-</v>
      </c>
      <c r="CO159" s="300" t="str">
        <f t="shared" si="70"/>
        <v>-</v>
      </c>
      <c r="CP159" s="271"/>
      <c r="CQ159" s="272"/>
      <c r="CR159" s="273"/>
      <c r="CS159" s="273"/>
      <c r="CT159" s="273"/>
      <c r="CU159" s="273"/>
      <c r="CV159" s="273"/>
      <c r="CW159" s="273"/>
      <c r="CX159" s="273"/>
      <c r="CY159" s="273"/>
      <c r="CZ159" s="273"/>
      <c r="DA159" s="273"/>
      <c r="DB159" s="273"/>
      <c r="DC159" s="273"/>
      <c r="DD159" s="273"/>
      <c r="DE159" s="273"/>
      <c r="DF159" s="273"/>
      <c r="DG159" s="273"/>
      <c r="DH159" s="273"/>
      <c r="DI159" s="273"/>
      <c r="DJ159" s="271"/>
      <c r="DK159" s="271"/>
    </row>
    <row r="160" spans="1:115" s="45" customFormat="1" ht="12.75" customHeight="1" x14ac:dyDescent="0.25">
      <c r="A160" s="13" cm="1">
        <f t="array" ref="A160">IFERROR(INDEX(Operation, IFERROR(MATCH($N160,#REF!, 0), IFERROR(MATCH($N160,#REF!, 0), MATCH($N160,#REF!, 0))), 4), 0)</f>
        <v>0</v>
      </c>
      <c r="B160" s="10">
        <v>137</v>
      </c>
      <c r="C160" s="238"/>
      <c r="D160" s="238"/>
      <c r="E160" s="79"/>
      <c r="F160" s="80" t="str">
        <f>IF(ISBLANK(E160), "", VLOOKUP(E160, Z!$A$2:$C$4127, 3, FALSE))</f>
        <v/>
      </c>
      <c r="G160" s="238"/>
      <c r="H160" s="81"/>
      <c r="I160" s="255" t="b">
        <v>0</v>
      </c>
      <c r="J160" s="256"/>
      <c r="K160" s="82"/>
      <c r="L160" s="82"/>
      <c r="M160" s="83"/>
      <c r="N160" s="79"/>
      <c r="O160" s="84"/>
      <c r="P160" s="84"/>
      <c r="Q160" s="257"/>
      <c r="R160" s="257"/>
      <c r="S160" s="257"/>
      <c r="T160" s="85">
        <f t="shared" si="71"/>
        <v>0</v>
      </c>
      <c r="U160" s="238"/>
      <c r="V160" s="238"/>
      <c r="W160" s="238"/>
      <c r="X160" s="257"/>
      <c r="Y160" s="258"/>
      <c r="Z160" s="79"/>
      <c r="AA160" s="257"/>
      <c r="AB160" s="257"/>
      <c r="AC160" s="257"/>
      <c r="AD160" s="257"/>
      <c r="AE160" s="257"/>
      <c r="AF160" s="85">
        <f t="shared" si="72"/>
        <v>0</v>
      </c>
      <c r="AG160" s="259"/>
      <c r="AH160" s="238"/>
      <c r="AI160" s="79"/>
      <c r="AJ160" s="80" t="str">
        <f>IF(ISBLANK(AI160), "", VLOOKUP(AI160, Z!$A$2:$C$4127, 3, FALSE))</f>
        <v/>
      </c>
      <c r="AK160" s="260"/>
      <c r="AL160" s="127">
        <f t="shared" si="73"/>
        <v>0</v>
      </c>
      <c r="AM160" s="271"/>
      <c r="AN160" s="292">
        <f t="shared" ref="AN160:AN223" si="75">IFERROR(AP160*AO160*(AQ160-AR160), 0)</f>
        <v>0</v>
      </c>
      <c r="AO160" s="279">
        <f t="shared" si="74"/>
        <v>1</v>
      </c>
      <c r="AP160" s="279">
        <v>0.75</v>
      </c>
      <c r="AQ160" s="293" t="str">
        <f t="shared" ref="AQ160:AQ223" si="76">IF($I160, S160/1000, AS160)</f>
        <v>-</v>
      </c>
      <c r="AR160" s="293" t="str">
        <f t="shared" ref="AR160:AR223" si="77">IF($I160, AE160/1000, BK160)</f>
        <v>-</v>
      </c>
      <c r="AS160" s="293" t="str" cm="1">
        <f t="array" ref="AS160">IFERROR(IFERROR((AT160*AU160)/(3600*1000)/AZ160, BY160) * SUMPRODUCT($BA160:$BE160^2.5, $BF160:$BJ160) / 1000, "-")</f>
        <v>-</v>
      </c>
      <c r="AT160" s="279" t="str">
        <f t="shared" ref="AT160:AT223" si="78">IF(ISNUMBER(O160),O160,"-")</f>
        <v>-</v>
      </c>
      <c r="AU160" s="279" t="str">
        <f t="shared" ref="AU160:AU223" si="79">IF(ISNUMBER(P160),P160,"-")</f>
        <v>-</v>
      </c>
      <c r="AV160" s="294" t="str">
        <f t="shared" si="16"/>
        <v>-</v>
      </c>
      <c r="AW160" s="294" t="str" cm="1">
        <f t="array" ref="AW160">IF(CH160&gt;0, INDEX($CV$58:$CV$60, CH160), "-")</f>
        <v>-</v>
      </c>
      <c r="AX160" s="294" t="str">
        <f t="shared" ref="AX160:AX223" si="80">CA160</f>
        <v>-</v>
      </c>
      <c r="AY160" s="295" t="str">
        <f t="shared" ref="AY160:AY223" si="81">CC160</f>
        <v>-</v>
      </c>
      <c r="AZ160" s="294">
        <f t="shared" ref="AZ160:AZ223" si="82">PRODUCT(AV160:AY160)</f>
        <v>0</v>
      </c>
      <c r="BA160" s="296" t="str" cm="1">
        <f t="array" ref="BA160">IFERROR(INDEX($CV$63:$CZ$65, $CF160, BA$23), "-")</f>
        <v>-</v>
      </c>
      <c r="BB160" s="296" t="str" cm="1">
        <f t="array" ref="BB160">IFERROR(INDEX($CV$63:$CZ$65, $CF160, BB$23), "-")</f>
        <v>-</v>
      </c>
      <c r="BC160" s="296" t="str" cm="1">
        <f t="array" ref="BC160">IFERROR(INDEX($CV$63:$CZ$65, $CF160, BC$23), "-")</f>
        <v>-</v>
      </c>
      <c r="BD160" s="296" t="str" cm="1">
        <f t="array" ref="BD160">IFERROR(INDEX($CV$63:$CZ$65, $CF160, BD$23), "-")</f>
        <v>-</v>
      </c>
      <c r="BE160" s="296" t="str" cm="1">
        <f t="array" ref="BE160">IFERROR(INDEX($CV$63:$CZ$65, $CF160, BE$23), "-")</f>
        <v>-</v>
      </c>
      <c r="BF160" s="297" cm="1">
        <f t="array" ref="BF160">IF($CF160=3,
IFERROR(INDEX($CV$68:$CZ$79, $CE160, BF$23), "-"),
IF($CF160=2,
IF(BF$23=5, $Q160, IF(BF$23=4, $R160, 0)), IF(BF$23=5, $Q160, 0)
))</f>
        <v>0</v>
      </c>
      <c r="BG160" s="297" cm="1">
        <f t="array" ref="BG160">IF($CF160=3,
IFERROR(INDEX($CV$68:$CZ$79, $CE160, BG$23), "-"),
IF($CF160=2,
IF(BG$23=5, $Q160, IF(BG$23=4, $R160, 0)), IF(BG$23=5, $Q160, 0)
))</f>
        <v>0</v>
      </c>
      <c r="BH160" s="297" cm="1">
        <f t="array" ref="BH160">IF($CF160=3,
IFERROR(INDEX($CV$68:$CZ$79, $CE160, BH$23), "-"),
IF($CF160=2,
IF(BH$23=5, $Q160, IF(BH$23=4, $R160, 0)), IF(BH$23=5, $Q160, 0)
))</f>
        <v>0</v>
      </c>
      <c r="BI160" s="297" cm="1">
        <f t="array" ref="BI160">IF($CF160=3,
IFERROR(INDEX($CV$68:$CZ$79, $CE160, BI$23), "-"),
IF($CF160=2,
IF(BI$23=5, $Q160, IF(BI$23=4, $R160, 0)), IF(BI$23=5, $Q160, 0)
))</f>
        <v>0</v>
      </c>
      <c r="BJ160" s="297" cm="1">
        <f t="array" ref="BJ160">IF($CF160=3,
IFERROR(INDEX($CV$68:$CZ$79, $CE160, BJ$23), "-"),
IF($CF160=2,
IF(BJ$23=5, $Q160, IF(BJ$23=4, $R160, 0)), IF(BJ$23=5, $Q160, 0)
))</f>
        <v>0</v>
      </c>
      <c r="BK160" s="293" t="str" cm="1">
        <f t="array" ref="BK160">IFERROR(IF(OR($AN$20="EZ", ISNUMBER((BL160*BM160)/(3600*1000)/BN160)), (BL160*BM160)/(3600*1000)/BN160, BY160) * SUMPRODUCT($BO160:$BS160^2.5, $BT160:$BX160) / 1000, "-")</f>
        <v>-</v>
      </c>
      <c r="BL160" s="279" t="str">
        <f t="shared" ref="BL160:BL223" si="83">IF($AN$20="EZ", IF(ISNUMBER(AA160),AA160,"-"), AT160)</f>
        <v>-</v>
      </c>
      <c r="BM160" s="279" t="str">
        <f t="shared" ref="BM160:BM223" si="84">IF($AN$20="EZ", IF(ISNUMBER(AB160),AB160,"-"), AU160)</f>
        <v>-</v>
      </c>
      <c r="BN160" s="298">
        <f t="shared" ref="BN160:BN223" si="85">IF($AN$20="EZ", IF(ISNUMBER(Y160), Y160,"-"), AZ160)</f>
        <v>0</v>
      </c>
      <c r="BO160" s="296" t="str" cm="1">
        <f t="array" ref="BO160">IFERROR(INDEX($CV$63:$CZ$65, $CO160, BO$23), "-")</f>
        <v>-</v>
      </c>
      <c r="BP160" s="296" t="str" cm="1">
        <f t="array" ref="BP160">IFERROR(INDEX($CV$63:$CZ$65, $CO160, BP$23), "-")</f>
        <v>-</v>
      </c>
      <c r="BQ160" s="296" t="str" cm="1">
        <f t="array" ref="BQ160">IFERROR(INDEX($CV$63:$CZ$65, $CO160, BQ$23), "-")</f>
        <v>-</v>
      </c>
      <c r="BR160" s="296" t="str" cm="1">
        <f t="array" ref="BR160">IFERROR(INDEX($CV$63:$CZ$65, $CO160, BR$23), "-")</f>
        <v>-</v>
      </c>
      <c r="BS160" s="296" t="str" cm="1">
        <f t="array" ref="BS160">IFERROR(INDEX($CV$63:$CZ$65, $CO160, BS$23), "-")</f>
        <v>-</v>
      </c>
      <c r="BT160" s="297" cm="1">
        <f t="array" ref="BT160">IF($CO160=3,
IFERROR(INDEX($CV$68:$CZ$79, $CE160, BT$23), "-"),
IF($CO160=2,
IF(BT$23=5, $AC160, IF(BT$23=4, $AD160, 0)), IF(BT$23=5, $AC160, 0)
))</f>
        <v>0</v>
      </c>
      <c r="BU160" s="297" cm="1">
        <f t="array" ref="BU160">IF($CO160=3,
IFERROR(INDEX($CV$68:$CZ$79, $CE160, BU$23), "-"),
IF($CO160=2,
IF(BU$23=5, $AC160, IF(BU$23=4, $AD160, 0)), IF(BU$23=5, $AC160, 0)
))</f>
        <v>0</v>
      </c>
      <c r="BV160" s="297" cm="1">
        <f t="array" ref="BV160">IF($CO160=3,
IFERROR(INDEX($CV$68:$CZ$79, $CE160, BV$23), "-"),
IF($CO160=2,
IF(BV$23=5, $AC160, IF(BV$23=4, $AD160, 0)), IF(BV$23=5, $AC160, 0)
))</f>
        <v>0</v>
      </c>
      <c r="BW160" s="297" cm="1">
        <f t="array" ref="BW160">IF($CO160=3,
IFERROR(INDEX($CV$68:$CZ$79, $CE160, BW$23), "-"),
IF($CO160=2,
IF(BW$23=5, $AC160, IF(BW$23=4, $AD160, 0)), IF(BW$23=5, $AC160, 0)
))</f>
        <v>0</v>
      </c>
      <c r="BX160" s="297" cm="1">
        <f t="array" ref="BX160">IF($CO160=3,
IFERROR(INDEX($CV$68:$CZ$79, $CE160, BX$23), "-"),
IF($CO160=2,
IF(BX$23=5, $AC160, IF(BX$23=4, $AD160, 0)), IF(BX$23=5, $AC160, 0)
))</f>
        <v>0</v>
      </c>
      <c r="BY160" s="293" t="str">
        <f t="shared" ref="BY160:BY223" si="86">IFERROR(0.75*BZ160/(CA160*CB160), "-")</f>
        <v>-</v>
      </c>
      <c r="BZ160" s="299">
        <f t="shared" si="22"/>
        <v>0</v>
      </c>
      <c r="CA160" s="294" t="str">
        <f t="shared" ref="CA160:CA223" si="87">IFERROR((CK160*LOG($J160)^3 + CL160*LOG($J160)^2 + CM160*LOG($J160) + CN160) / 100, "-")</f>
        <v>-</v>
      </c>
      <c r="CB160" s="295" t="str">
        <f t="shared" si="23"/>
        <v>-</v>
      </c>
      <c r="CC160" s="295" t="str">
        <f t="shared" ref="CC160:CC223" si="88">IF(CD160&gt;0, IF(CF160=3, 0.79 + 0.22 * (1 - 1 /LOG10(40 * CD160)), 1), "-")</f>
        <v>-</v>
      </c>
      <c r="CD160" s="299">
        <f t="shared" si="24"/>
        <v>0</v>
      </c>
      <c r="CE160" s="300" t="str">
        <f t="shared" si="66"/>
        <v>-</v>
      </c>
      <c r="CF160" s="300" t="str">
        <f t="shared" si="67"/>
        <v>-</v>
      </c>
      <c r="CG160" s="300">
        <v>0</v>
      </c>
      <c r="CH160" s="300">
        <f t="shared" si="68"/>
        <v>0</v>
      </c>
      <c r="CI160" s="301">
        <f t="shared" si="69"/>
        <v>0</v>
      </c>
      <c r="CJ160" s="301">
        <f t="shared" si="25"/>
        <v>0</v>
      </c>
      <c r="CK160" s="302" t="str" cm="1">
        <f t="array" ref="CK160">IF($CJ160&gt;0, INDEX($CS$28:$DH$35, $CJ160, $CI160+CK$23), "-")</f>
        <v>-</v>
      </c>
      <c r="CL160" s="302" t="str" cm="1">
        <f t="array" ref="CL160">IF($CJ160&gt;0, INDEX($CS$28:$DH$35, $CJ160, $CI160+CL$23), "-")</f>
        <v>-</v>
      </c>
      <c r="CM160" s="302" t="str" cm="1">
        <f t="array" ref="CM160">IF($CJ160&gt;0, INDEX($CS$28:$DH$35, $CJ160, $CI160+CM$23), "-")</f>
        <v>-</v>
      </c>
      <c r="CN160" s="302" t="str" cm="1">
        <f t="array" ref="CN160">IF($CJ160&gt;0, INDEX($CS$28:$DH$35, $CJ160, $CI160+CN$23), "-")</f>
        <v>-</v>
      </c>
      <c r="CO160" s="300" t="str">
        <f t="shared" si="70"/>
        <v>-</v>
      </c>
      <c r="CP160" s="271"/>
      <c r="CQ160" s="272"/>
      <c r="CR160" s="273"/>
      <c r="CS160" s="273"/>
      <c r="CT160" s="273"/>
      <c r="CU160" s="273"/>
      <c r="CV160" s="273"/>
      <c r="CW160" s="273"/>
      <c r="CX160" s="273"/>
      <c r="CY160" s="273"/>
      <c r="CZ160" s="273"/>
      <c r="DA160" s="273"/>
      <c r="DB160" s="273"/>
      <c r="DC160" s="273"/>
      <c r="DD160" s="273"/>
      <c r="DE160" s="273"/>
      <c r="DF160" s="273"/>
      <c r="DG160" s="273"/>
      <c r="DH160" s="273"/>
      <c r="DI160" s="273"/>
      <c r="DJ160" s="271"/>
      <c r="DK160" s="271"/>
    </row>
    <row r="161" spans="1:115" s="45" customFormat="1" ht="12.75" customHeight="1" x14ac:dyDescent="0.25">
      <c r="A161" s="13" cm="1">
        <f t="array" ref="A161">IFERROR(INDEX(Operation, IFERROR(MATCH($N161,#REF!, 0), IFERROR(MATCH($N161,#REF!, 0), MATCH($N161,#REF!, 0))), 4), 0)</f>
        <v>0</v>
      </c>
      <c r="B161" s="10">
        <v>138</v>
      </c>
      <c r="C161" s="238"/>
      <c r="D161" s="238"/>
      <c r="E161" s="79"/>
      <c r="F161" s="80" t="str">
        <f>IF(ISBLANK(E161), "", VLOOKUP(E161, Z!$A$2:$C$4127, 3, FALSE))</f>
        <v/>
      </c>
      <c r="G161" s="238"/>
      <c r="H161" s="81"/>
      <c r="I161" s="255" t="b">
        <v>0</v>
      </c>
      <c r="J161" s="256"/>
      <c r="K161" s="82"/>
      <c r="L161" s="82"/>
      <c r="M161" s="83"/>
      <c r="N161" s="79"/>
      <c r="O161" s="84"/>
      <c r="P161" s="84"/>
      <c r="Q161" s="257"/>
      <c r="R161" s="257"/>
      <c r="S161" s="257"/>
      <c r="T161" s="85">
        <f t="shared" si="71"/>
        <v>0</v>
      </c>
      <c r="U161" s="238"/>
      <c r="V161" s="238"/>
      <c r="W161" s="238"/>
      <c r="X161" s="257"/>
      <c r="Y161" s="258"/>
      <c r="Z161" s="79"/>
      <c r="AA161" s="257"/>
      <c r="AB161" s="257"/>
      <c r="AC161" s="257"/>
      <c r="AD161" s="257"/>
      <c r="AE161" s="257"/>
      <c r="AF161" s="85">
        <f t="shared" si="72"/>
        <v>0</v>
      </c>
      <c r="AG161" s="259"/>
      <c r="AH161" s="238"/>
      <c r="AI161" s="79"/>
      <c r="AJ161" s="80" t="str">
        <f>IF(ISBLANK(AI161), "", VLOOKUP(AI161, Z!$A$2:$C$4127, 3, FALSE))</f>
        <v/>
      </c>
      <c r="AK161" s="260"/>
      <c r="AL161" s="127">
        <f t="shared" si="73"/>
        <v>0</v>
      </c>
      <c r="AM161" s="271"/>
      <c r="AN161" s="292">
        <f t="shared" si="75"/>
        <v>0</v>
      </c>
      <c r="AO161" s="279">
        <f t="shared" si="74"/>
        <v>1</v>
      </c>
      <c r="AP161" s="279">
        <v>0.75</v>
      </c>
      <c r="AQ161" s="293" t="str">
        <f t="shared" si="76"/>
        <v>-</v>
      </c>
      <c r="AR161" s="293" t="str">
        <f t="shared" si="77"/>
        <v>-</v>
      </c>
      <c r="AS161" s="293" t="str" cm="1">
        <f t="array" ref="AS161">IFERROR(IFERROR((AT161*AU161)/(3600*1000)/AZ161, BY161) * SUMPRODUCT($BA161:$BE161^2.5, $BF161:$BJ161) / 1000, "-")</f>
        <v>-</v>
      </c>
      <c r="AT161" s="279" t="str">
        <f t="shared" si="78"/>
        <v>-</v>
      </c>
      <c r="AU161" s="279" t="str">
        <f t="shared" si="79"/>
        <v>-</v>
      </c>
      <c r="AV161" s="294" t="str">
        <f t="shared" si="16"/>
        <v>-</v>
      </c>
      <c r="AW161" s="294" t="str" cm="1">
        <f t="array" ref="AW161">IF(CH161&gt;0, INDEX($CV$58:$CV$60, CH161), "-")</f>
        <v>-</v>
      </c>
      <c r="AX161" s="294" t="str">
        <f t="shared" si="80"/>
        <v>-</v>
      </c>
      <c r="AY161" s="295" t="str">
        <f t="shared" si="81"/>
        <v>-</v>
      </c>
      <c r="AZ161" s="294">
        <f t="shared" si="82"/>
        <v>0</v>
      </c>
      <c r="BA161" s="296" t="str" cm="1">
        <f t="array" ref="BA161">IFERROR(INDEX($CV$63:$CZ$65, $CF161, BA$23), "-")</f>
        <v>-</v>
      </c>
      <c r="BB161" s="296" t="str" cm="1">
        <f t="array" ref="BB161">IFERROR(INDEX($CV$63:$CZ$65, $CF161, BB$23), "-")</f>
        <v>-</v>
      </c>
      <c r="BC161" s="296" t="str" cm="1">
        <f t="array" ref="BC161">IFERROR(INDEX($CV$63:$CZ$65, $CF161, BC$23), "-")</f>
        <v>-</v>
      </c>
      <c r="BD161" s="296" t="str" cm="1">
        <f t="array" ref="BD161">IFERROR(INDEX($CV$63:$CZ$65, $CF161, BD$23), "-")</f>
        <v>-</v>
      </c>
      <c r="BE161" s="296" t="str" cm="1">
        <f t="array" ref="BE161">IFERROR(INDEX($CV$63:$CZ$65, $CF161, BE$23), "-")</f>
        <v>-</v>
      </c>
      <c r="BF161" s="297" cm="1">
        <f t="array" ref="BF161">IF($CF161=3,
IFERROR(INDEX($CV$68:$CZ$79, $CE161, BF$23), "-"),
IF($CF161=2,
IF(BF$23=5, $Q161, IF(BF$23=4, $R161, 0)), IF(BF$23=5, $Q161, 0)
))</f>
        <v>0</v>
      </c>
      <c r="BG161" s="297" cm="1">
        <f t="array" ref="BG161">IF($CF161=3,
IFERROR(INDEX($CV$68:$CZ$79, $CE161, BG$23), "-"),
IF($CF161=2,
IF(BG$23=5, $Q161, IF(BG$23=4, $R161, 0)), IF(BG$23=5, $Q161, 0)
))</f>
        <v>0</v>
      </c>
      <c r="BH161" s="297" cm="1">
        <f t="array" ref="BH161">IF($CF161=3,
IFERROR(INDEX($CV$68:$CZ$79, $CE161, BH$23), "-"),
IF($CF161=2,
IF(BH$23=5, $Q161, IF(BH$23=4, $R161, 0)), IF(BH$23=5, $Q161, 0)
))</f>
        <v>0</v>
      </c>
      <c r="BI161" s="297" cm="1">
        <f t="array" ref="BI161">IF($CF161=3,
IFERROR(INDEX($CV$68:$CZ$79, $CE161, BI$23), "-"),
IF($CF161=2,
IF(BI$23=5, $Q161, IF(BI$23=4, $R161, 0)), IF(BI$23=5, $Q161, 0)
))</f>
        <v>0</v>
      </c>
      <c r="BJ161" s="297" cm="1">
        <f t="array" ref="BJ161">IF($CF161=3,
IFERROR(INDEX($CV$68:$CZ$79, $CE161, BJ$23), "-"),
IF($CF161=2,
IF(BJ$23=5, $Q161, IF(BJ$23=4, $R161, 0)), IF(BJ$23=5, $Q161, 0)
))</f>
        <v>0</v>
      </c>
      <c r="BK161" s="293" t="str" cm="1">
        <f t="array" ref="BK161">IFERROR(IF(OR($AN$20="EZ", ISNUMBER((BL161*BM161)/(3600*1000)/BN161)), (BL161*BM161)/(3600*1000)/BN161, BY161) * SUMPRODUCT($BO161:$BS161^2.5, $BT161:$BX161) / 1000, "-")</f>
        <v>-</v>
      </c>
      <c r="BL161" s="279" t="str">
        <f t="shared" si="83"/>
        <v>-</v>
      </c>
      <c r="BM161" s="279" t="str">
        <f t="shared" si="84"/>
        <v>-</v>
      </c>
      <c r="BN161" s="298">
        <f t="shared" si="85"/>
        <v>0</v>
      </c>
      <c r="BO161" s="296" t="str" cm="1">
        <f t="array" ref="BO161">IFERROR(INDEX($CV$63:$CZ$65, $CO161, BO$23), "-")</f>
        <v>-</v>
      </c>
      <c r="BP161" s="296" t="str" cm="1">
        <f t="array" ref="BP161">IFERROR(INDEX($CV$63:$CZ$65, $CO161, BP$23), "-")</f>
        <v>-</v>
      </c>
      <c r="BQ161" s="296" t="str" cm="1">
        <f t="array" ref="BQ161">IFERROR(INDEX($CV$63:$CZ$65, $CO161, BQ$23), "-")</f>
        <v>-</v>
      </c>
      <c r="BR161" s="296" t="str" cm="1">
        <f t="array" ref="BR161">IFERROR(INDEX($CV$63:$CZ$65, $CO161, BR$23), "-")</f>
        <v>-</v>
      </c>
      <c r="BS161" s="296" t="str" cm="1">
        <f t="array" ref="BS161">IFERROR(INDEX($CV$63:$CZ$65, $CO161, BS$23), "-")</f>
        <v>-</v>
      </c>
      <c r="BT161" s="297" cm="1">
        <f t="array" ref="BT161">IF($CO161=3,
IFERROR(INDEX($CV$68:$CZ$79, $CE161, BT$23), "-"),
IF($CO161=2,
IF(BT$23=5, $AC161, IF(BT$23=4, $AD161, 0)), IF(BT$23=5, $AC161, 0)
))</f>
        <v>0</v>
      </c>
      <c r="BU161" s="297" cm="1">
        <f t="array" ref="BU161">IF($CO161=3,
IFERROR(INDEX($CV$68:$CZ$79, $CE161, BU$23), "-"),
IF($CO161=2,
IF(BU$23=5, $AC161, IF(BU$23=4, $AD161, 0)), IF(BU$23=5, $AC161, 0)
))</f>
        <v>0</v>
      </c>
      <c r="BV161" s="297" cm="1">
        <f t="array" ref="BV161">IF($CO161=3,
IFERROR(INDEX($CV$68:$CZ$79, $CE161, BV$23), "-"),
IF($CO161=2,
IF(BV$23=5, $AC161, IF(BV$23=4, $AD161, 0)), IF(BV$23=5, $AC161, 0)
))</f>
        <v>0</v>
      </c>
      <c r="BW161" s="297" cm="1">
        <f t="array" ref="BW161">IF($CO161=3,
IFERROR(INDEX($CV$68:$CZ$79, $CE161, BW$23), "-"),
IF($CO161=2,
IF(BW$23=5, $AC161, IF(BW$23=4, $AD161, 0)), IF(BW$23=5, $AC161, 0)
))</f>
        <v>0</v>
      </c>
      <c r="BX161" s="297" cm="1">
        <f t="array" ref="BX161">IF($CO161=3,
IFERROR(INDEX($CV$68:$CZ$79, $CE161, BX$23), "-"),
IF($CO161=2,
IF(BX$23=5, $AC161, IF(BX$23=4, $AD161, 0)), IF(BX$23=5, $AC161, 0)
))</f>
        <v>0</v>
      </c>
      <c r="BY161" s="293" t="str">
        <f t="shared" si="86"/>
        <v>-</v>
      </c>
      <c r="BZ161" s="299">
        <f t="shared" si="22"/>
        <v>0</v>
      </c>
      <c r="CA161" s="294" t="str">
        <f t="shared" si="87"/>
        <v>-</v>
      </c>
      <c r="CB161" s="295" t="str">
        <f t="shared" si="23"/>
        <v>-</v>
      </c>
      <c r="CC161" s="295" t="str">
        <f t="shared" si="88"/>
        <v>-</v>
      </c>
      <c r="CD161" s="299">
        <f t="shared" si="24"/>
        <v>0</v>
      </c>
      <c r="CE161" s="300" t="str">
        <f t="shared" si="66"/>
        <v>-</v>
      </c>
      <c r="CF161" s="300" t="str">
        <f t="shared" si="67"/>
        <v>-</v>
      </c>
      <c r="CG161" s="300">
        <v>0</v>
      </c>
      <c r="CH161" s="300">
        <f t="shared" si="68"/>
        <v>0</v>
      </c>
      <c r="CI161" s="301">
        <f t="shared" si="69"/>
        <v>0</v>
      </c>
      <c r="CJ161" s="301">
        <f t="shared" si="25"/>
        <v>0</v>
      </c>
      <c r="CK161" s="302" t="str" cm="1">
        <f t="array" ref="CK161">IF($CJ161&gt;0, INDEX($CS$28:$DH$35, $CJ161, $CI161+CK$23), "-")</f>
        <v>-</v>
      </c>
      <c r="CL161" s="302" t="str" cm="1">
        <f t="array" ref="CL161">IF($CJ161&gt;0, INDEX($CS$28:$DH$35, $CJ161, $CI161+CL$23), "-")</f>
        <v>-</v>
      </c>
      <c r="CM161" s="302" t="str" cm="1">
        <f t="array" ref="CM161">IF($CJ161&gt;0, INDEX($CS$28:$DH$35, $CJ161, $CI161+CM$23), "-")</f>
        <v>-</v>
      </c>
      <c r="CN161" s="302" t="str" cm="1">
        <f t="array" ref="CN161">IF($CJ161&gt;0, INDEX($CS$28:$DH$35, $CJ161, $CI161+CN$23), "-")</f>
        <v>-</v>
      </c>
      <c r="CO161" s="300" t="str">
        <f t="shared" si="70"/>
        <v>-</v>
      </c>
      <c r="CP161" s="271"/>
      <c r="CQ161" s="272"/>
      <c r="CR161" s="273"/>
      <c r="CS161" s="273"/>
      <c r="CT161" s="273"/>
      <c r="CU161" s="273"/>
      <c r="CV161" s="273"/>
      <c r="CW161" s="273"/>
      <c r="CX161" s="273"/>
      <c r="CY161" s="273"/>
      <c r="CZ161" s="273"/>
      <c r="DA161" s="273"/>
      <c r="DB161" s="273"/>
      <c r="DC161" s="273"/>
      <c r="DD161" s="273"/>
      <c r="DE161" s="273"/>
      <c r="DF161" s="273"/>
      <c r="DG161" s="273"/>
      <c r="DH161" s="273"/>
      <c r="DI161" s="273"/>
      <c r="DJ161" s="271"/>
      <c r="DK161" s="271"/>
    </row>
    <row r="162" spans="1:115" s="45" customFormat="1" ht="12.75" customHeight="1" x14ac:dyDescent="0.25">
      <c r="A162" s="13" cm="1">
        <f t="array" ref="A162">IFERROR(INDEX(Operation, IFERROR(MATCH($N162,#REF!, 0), IFERROR(MATCH($N162,#REF!, 0), MATCH($N162,#REF!, 0))), 4), 0)</f>
        <v>0</v>
      </c>
      <c r="B162" s="10">
        <v>139</v>
      </c>
      <c r="C162" s="238"/>
      <c r="D162" s="238"/>
      <c r="E162" s="79"/>
      <c r="F162" s="80" t="str">
        <f>IF(ISBLANK(E162), "", VLOOKUP(E162, Z!$A$2:$C$4127, 3, FALSE))</f>
        <v/>
      </c>
      <c r="G162" s="238"/>
      <c r="H162" s="81"/>
      <c r="I162" s="255" t="b">
        <v>0</v>
      </c>
      <c r="J162" s="256"/>
      <c r="K162" s="82"/>
      <c r="L162" s="82"/>
      <c r="M162" s="83"/>
      <c r="N162" s="79"/>
      <c r="O162" s="84"/>
      <c r="P162" s="84"/>
      <c r="Q162" s="257"/>
      <c r="R162" s="257"/>
      <c r="S162" s="257"/>
      <c r="T162" s="85">
        <f t="shared" si="71"/>
        <v>0</v>
      </c>
      <c r="U162" s="238"/>
      <c r="V162" s="238"/>
      <c r="W162" s="238"/>
      <c r="X162" s="257"/>
      <c r="Y162" s="258"/>
      <c r="Z162" s="79"/>
      <c r="AA162" s="257"/>
      <c r="AB162" s="257"/>
      <c r="AC162" s="257"/>
      <c r="AD162" s="257"/>
      <c r="AE162" s="257"/>
      <c r="AF162" s="85">
        <f t="shared" si="72"/>
        <v>0</v>
      </c>
      <c r="AG162" s="259"/>
      <c r="AH162" s="238"/>
      <c r="AI162" s="79"/>
      <c r="AJ162" s="80" t="str">
        <f>IF(ISBLANK(AI162), "", VLOOKUP(AI162, Z!$A$2:$C$4127, 3, FALSE))</f>
        <v/>
      </c>
      <c r="AK162" s="260"/>
      <c r="AL162" s="127">
        <f t="shared" si="73"/>
        <v>0</v>
      </c>
      <c r="AM162" s="271"/>
      <c r="AN162" s="292">
        <f t="shared" si="75"/>
        <v>0</v>
      </c>
      <c r="AO162" s="279">
        <f t="shared" si="74"/>
        <v>1</v>
      </c>
      <c r="AP162" s="279">
        <v>0.75</v>
      </c>
      <c r="AQ162" s="293" t="str">
        <f t="shared" si="76"/>
        <v>-</v>
      </c>
      <c r="AR162" s="293" t="str">
        <f t="shared" si="77"/>
        <v>-</v>
      </c>
      <c r="AS162" s="293" t="str" cm="1">
        <f t="array" ref="AS162">IFERROR(IFERROR((AT162*AU162)/(3600*1000)/AZ162, BY162) * SUMPRODUCT($BA162:$BE162^2.5, $BF162:$BJ162) / 1000, "-")</f>
        <v>-</v>
      </c>
      <c r="AT162" s="279" t="str">
        <f t="shared" si="78"/>
        <v>-</v>
      </c>
      <c r="AU162" s="279" t="str">
        <f t="shared" si="79"/>
        <v>-</v>
      </c>
      <c r="AV162" s="294" t="str">
        <f t="shared" si="16"/>
        <v>-</v>
      </c>
      <c r="AW162" s="294" t="str" cm="1">
        <f t="array" ref="AW162">IF(CH162&gt;0, INDEX($CV$58:$CV$60, CH162), "-")</f>
        <v>-</v>
      </c>
      <c r="AX162" s="294" t="str">
        <f t="shared" si="80"/>
        <v>-</v>
      </c>
      <c r="AY162" s="295" t="str">
        <f t="shared" si="81"/>
        <v>-</v>
      </c>
      <c r="AZ162" s="294">
        <f t="shared" si="82"/>
        <v>0</v>
      </c>
      <c r="BA162" s="296" t="str" cm="1">
        <f t="array" ref="BA162">IFERROR(INDEX($CV$63:$CZ$65, $CF162, BA$23), "-")</f>
        <v>-</v>
      </c>
      <c r="BB162" s="296" t="str" cm="1">
        <f t="array" ref="BB162">IFERROR(INDEX($CV$63:$CZ$65, $CF162, BB$23), "-")</f>
        <v>-</v>
      </c>
      <c r="BC162" s="296" t="str" cm="1">
        <f t="array" ref="BC162">IFERROR(INDEX($CV$63:$CZ$65, $CF162, BC$23), "-")</f>
        <v>-</v>
      </c>
      <c r="BD162" s="296" t="str" cm="1">
        <f t="array" ref="BD162">IFERROR(INDEX($CV$63:$CZ$65, $CF162, BD$23), "-")</f>
        <v>-</v>
      </c>
      <c r="BE162" s="296" t="str" cm="1">
        <f t="array" ref="BE162">IFERROR(INDEX($CV$63:$CZ$65, $CF162, BE$23), "-")</f>
        <v>-</v>
      </c>
      <c r="BF162" s="297" cm="1">
        <f t="array" ref="BF162">IF($CF162=3,
IFERROR(INDEX($CV$68:$CZ$79, $CE162, BF$23), "-"),
IF($CF162=2,
IF(BF$23=5, $Q162, IF(BF$23=4, $R162, 0)), IF(BF$23=5, $Q162, 0)
))</f>
        <v>0</v>
      </c>
      <c r="BG162" s="297" cm="1">
        <f t="array" ref="BG162">IF($CF162=3,
IFERROR(INDEX($CV$68:$CZ$79, $CE162, BG$23), "-"),
IF($CF162=2,
IF(BG$23=5, $Q162, IF(BG$23=4, $R162, 0)), IF(BG$23=5, $Q162, 0)
))</f>
        <v>0</v>
      </c>
      <c r="BH162" s="297" cm="1">
        <f t="array" ref="BH162">IF($CF162=3,
IFERROR(INDEX($CV$68:$CZ$79, $CE162, BH$23), "-"),
IF($CF162=2,
IF(BH$23=5, $Q162, IF(BH$23=4, $R162, 0)), IF(BH$23=5, $Q162, 0)
))</f>
        <v>0</v>
      </c>
      <c r="BI162" s="297" cm="1">
        <f t="array" ref="BI162">IF($CF162=3,
IFERROR(INDEX($CV$68:$CZ$79, $CE162, BI$23), "-"),
IF($CF162=2,
IF(BI$23=5, $Q162, IF(BI$23=4, $R162, 0)), IF(BI$23=5, $Q162, 0)
))</f>
        <v>0</v>
      </c>
      <c r="BJ162" s="297" cm="1">
        <f t="array" ref="BJ162">IF($CF162=3,
IFERROR(INDEX($CV$68:$CZ$79, $CE162, BJ$23), "-"),
IF($CF162=2,
IF(BJ$23=5, $Q162, IF(BJ$23=4, $R162, 0)), IF(BJ$23=5, $Q162, 0)
))</f>
        <v>0</v>
      </c>
      <c r="BK162" s="293" t="str" cm="1">
        <f t="array" ref="BK162">IFERROR(IF(OR($AN$20="EZ", ISNUMBER((BL162*BM162)/(3600*1000)/BN162)), (BL162*BM162)/(3600*1000)/BN162, BY162) * SUMPRODUCT($BO162:$BS162^2.5, $BT162:$BX162) / 1000, "-")</f>
        <v>-</v>
      </c>
      <c r="BL162" s="279" t="str">
        <f t="shared" si="83"/>
        <v>-</v>
      </c>
      <c r="BM162" s="279" t="str">
        <f t="shared" si="84"/>
        <v>-</v>
      </c>
      <c r="BN162" s="298">
        <f t="shared" si="85"/>
        <v>0</v>
      </c>
      <c r="BO162" s="296" t="str" cm="1">
        <f t="array" ref="BO162">IFERROR(INDEX($CV$63:$CZ$65, $CO162, BO$23), "-")</f>
        <v>-</v>
      </c>
      <c r="BP162" s="296" t="str" cm="1">
        <f t="array" ref="BP162">IFERROR(INDEX($CV$63:$CZ$65, $CO162, BP$23), "-")</f>
        <v>-</v>
      </c>
      <c r="BQ162" s="296" t="str" cm="1">
        <f t="array" ref="BQ162">IFERROR(INDEX($CV$63:$CZ$65, $CO162, BQ$23), "-")</f>
        <v>-</v>
      </c>
      <c r="BR162" s="296" t="str" cm="1">
        <f t="array" ref="BR162">IFERROR(INDEX($CV$63:$CZ$65, $CO162, BR$23), "-")</f>
        <v>-</v>
      </c>
      <c r="BS162" s="296" t="str" cm="1">
        <f t="array" ref="BS162">IFERROR(INDEX($CV$63:$CZ$65, $CO162, BS$23), "-")</f>
        <v>-</v>
      </c>
      <c r="BT162" s="297" cm="1">
        <f t="array" ref="BT162">IF($CO162=3,
IFERROR(INDEX($CV$68:$CZ$79, $CE162, BT$23), "-"),
IF($CO162=2,
IF(BT$23=5, $AC162, IF(BT$23=4, $AD162, 0)), IF(BT$23=5, $AC162, 0)
))</f>
        <v>0</v>
      </c>
      <c r="BU162" s="297" cm="1">
        <f t="array" ref="BU162">IF($CO162=3,
IFERROR(INDEX($CV$68:$CZ$79, $CE162, BU$23), "-"),
IF($CO162=2,
IF(BU$23=5, $AC162, IF(BU$23=4, $AD162, 0)), IF(BU$23=5, $AC162, 0)
))</f>
        <v>0</v>
      </c>
      <c r="BV162" s="297" cm="1">
        <f t="array" ref="BV162">IF($CO162=3,
IFERROR(INDEX($CV$68:$CZ$79, $CE162, BV$23), "-"),
IF($CO162=2,
IF(BV$23=5, $AC162, IF(BV$23=4, $AD162, 0)), IF(BV$23=5, $AC162, 0)
))</f>
        <v>0</v>
      </c>
      <c r="BW162" s="297" cm="1">
        <f t="array" ref="BW162">IF($CO162=3,
IFERROR(INDEX($CV$68:$CZ$79, $CE162, BW$23), "-"),
IF($CO162=2,
IF(BW$23=5, $AC162, IF(BW$23=4, $AD162, 0)), IF(BW$23=5, $AC162, 0)
))</f>
        <v>0</v>
      </c>
      <c r="BX162" s="297" cm="1">
        <f t="array" ref="BX162">IF($CO162=3,
IFERROR(INDEX($CV$68:$CZ$79, $CE162, BX$23), "-"),
IF($CO162=2,
IF(BX$23=5, $AC162, IF(BX$23=4, $AD162, 0)), IF(BX$23=5, $AC162, 0)
))</f>
        <v>0</v>
      </c>
      <c r="BY162" s="293" t="str">
        <f t="shared" si="86"/>
        <v>-</v>
      </c>
      <c r="BZ162" s="299">
        <f t="shared" si="22"/>
        <v>0</v>
      </c>
      <c r="CA162" s="294" t="str">
        <f t="shared" si="87"/>
        <v>-</v>
      </c>
      <c r="CB162" s="295" t="str">
        <f t="shared" si="23"/>
        <v>-</v>
      </c>
      <c r="CC162" s="295" t="str">
        <f t="shared" si="88"/>
        <v>-</v>
      </c>
      <c r="CD162" s="299">
        <f t="shared" si="24"/>
        <v>0</v>
      </c>
      <c r="CE162" s="300" t="str">
        <f t="shared" si="66"/>
        <v>-</v>
      </c>
      <c r="CF162" s="300" t="str">
        <f t="shared" si="67"/>
        <v>-</v>
      </c>
      <c r="CG162" s="300">
        <v>0</v>
      </c>
      <c r="CH162" s="300">
        <f t="shared" si="68"/>
        <v>0</v>
      </c>
      <c r="CI162" s="301">
        <f t="shared" si="69"/>
        <v>0</v>
      </c>
      <c r="CJ162" s="301">
        <f t="shared" si="25"/>
        <v>0</v>
      </c>
      <c r="CK162" s="302" t="str" cm="1">
        <f t="array" ref="CK162">IF($CJ162&gt;0, INDEX($CS$28:$DH$35, $CJ162, $CI162+CK$23), "-")</f>
        <v>-</v>
      </c>
      <c r="CL162" s="302" t="str" cm="1">
        <f t="array" ref="CL162">IF($CJ162&gt;0, INDEX($CS$28:$DH$35, $CJ162, $CI162+CL$23), "-")</f>
        <v>-</v>
      </c>
      <c r="CM162" s="302" t="str" cm="1">
        <f t="array" ref="CM162">IF($CJ162&gt;0, INDEX($CS$28:$DH$35, $CJ162, $CI162+CM$23), "-")</f>
        <v>-</v>
      </c>
      <c r="CN162" s="302" t="str" cm="1">
        <f t="array" ref="CN162">IF($CJ162&gt;0, INDEX($CS$28:$DH$35, $CJ162, $CI162+CN$23), "-")</f>
        <v>-</v>
      </c>
      <c r="CO162" s="300" t="str">
        <f t="shared" si="70"/>
        <v>-</v>
      </c>
      <c r="CP162" s="271"/>
      <c r="CQ162" s="272"/>
      <c r="CR162" s="273"/>
      <c r="CS162" s="273"/>
      <c r="CT162" s="273"/>
      <c r="CU162" s="273"/>
      <c r="CV162" s="273"/>
      <c r="CW162" s="273"/>
      <c r="CX162" s="273"/>
      <c r="CY162" s="273"/>
      <c r="CZ162" s="273"/>
      <c r="DA162" s="273"/>
      <c r="DB162" s="273"/>
      <c r="DC162" s="273"/>
      <c r="DD162" s="273"/>
      <c r="DE162" s="273"/>
      <c r="DF162" s="273"/>
      <c r="DG162" s="273"/>
      <c r="DH162" s="273"/>
      <c r="DI162" s="273"/>
      <c r="DJ162" s="271"/>
      <c r="DK162" s="271"/>
    </row>
    <row r="163" spans="1:115" s="45" customFormat="1" ht="12.75" customHeight="1" x14ac:dyDescent="0.25">
      <c r="A163" s="13" cm="1">
        <f t="array" ref="A163">IFERROR(INDEX(Operation, IFERROR(MATCH($N163,#REF!, 0), IFERROR(MATCH($N163,#REF!, 0), MATCH($N163,#REF!, 0))), 4), 0)</f>
        <v>0</v>
      </c>
      <c r="B163" s="10">
        <v>140</v>
      </c>
      <c r="C163" s="238"/>
      <c r="D163" s="238"/>
      <c r="E163" s="79"/>
      <c r="F163" s="80" t="str">
        <f>IF(ISBLANK(E163), "", VLOOKUP(E163, Z!$A$2:$C$4127, 3, FALSE))</f>
        <v/>
      </c>
      <c r="G163" s="238"/>
      <c r="H163" s="81"/>
      <c r="I163" s="255" t="b">
        <v>0</v>
      </c>
      <c r="J163" s="256"/>
      <c r="K163" s="82"/>
      <c r="L163" s="82"/>
      <c r="M163" s="83"/>
      <c r="N163" s="79"/>
      <c r="O163" s="84"/>
      <c r="P163" s="84"/>
      <c r="Q163" s="257"/>
      <c r="R163" s="257"/>
      <c r="S163" s="257"/>
      <c r="T163" s="85">
        <f t="shared" si="71"/>
        <v>0</v>
      </c>
      <c r="U163" s="238"/>
      <c r="V163" s="238"/>
      <c r="W163" s="238"/>
      <c r="X163" s="256"/>
      <c r="Y163" s="258"/>
      <c r="Z163" s="79"/>
      <c r="AA163" s="257"/>
      <c r="AB163" s="257"/>
      <c r="AC163" s="257"/>
      <c r="AD163" s="257"/>
      <c r="AE163" s="257"/>
      <c r="AF163" s="85">
        <f t="shared" si="72"/>
        <v>0</v>
      </c>
      <c r="AG163" s="259"/>
      <c r="AH163" s="238"/>
      <c r="AI163" s="79"/>
      <c r="AJ163" s="80" t="str">
        <f>IF(ISBLANK(AI163), "", VLOOKUP(AI163, Z!$A$2:$C$4127, 3, FALSE))</f>
        <v/>
      </c>
      <c r="AK163" s="260"/>
      <c r="AL163" s="127">
        <f t="shared" si="73"/>
        <v>0</v>
      </c>
      <c r="AM163" s="271"/>
      <c r="AN163" s="292">
        <f t="shared" si="75"/>
        <v>0</v>
      </c>
      <c r="AO163" s="279">
        <f t="shared" si="74"/>
        <v>1</v>
      </c>
      <c r="AP163" s="279">
        <v>0.75</v>
      </c>
      <c r="AQ163" s="293" t="str">
        <f t="shared" si="76"/>
        <v>-</v>
      </c>
      <c r="AR163" s="293" t="str">
        <f t="shared" si="77"/>
        <v>-</v>
      </c>
      <c r="AS163" s="293" t="str" cm="1">
        <f t="array" ref="AS163">IFERROR(IFERROR((AT163*AU163)/(3600*1000)/AZ163, BY163) * SUMPRODUCT($BA163:$BE163^2.5, $BF163:$BJ163) / 1000, "-")</f>
        <v>-</v>
      </c>
      <c r="AT163" s="279" t="str">
        <f t="shared" si="78"/>
        <v>-</v>
      </c>
      <c r="AU163" s="279" t="str">
        <f t="shared" si="79"/>
        <v>-</v>
      </c>
      <c r="AV163" s="294" t="str">
        <f t="shared" si="16"/>
        <v>-</v>
      </c>
      <c r="AW163" s="294" t="str" cm="1">
        <f t="array" ref="AW163">IF(CH163&gt;0, INDEX($CV$58:$CV$60, CH163), "-")</f>
        <v>-</v>
      </c>
      <c r="AX163" s="294" t="str">
        <f t="shared" si="80"/>
        <v>-</v>
      </c>
      <c r="AY163" s="295" t="str">
        <f t="shared" si="81"/>
        <v>-</v>
      </c>
      <c r="AZ163" s="294">
        <f t="shared" si="82"/>
        <v>0</v>
      </c>
      <c r="BA163" s="296" t="str" cm="1">
        <f t="array" ref="BA163">IFERROR(INDEX($CV$63:$CZ$65, $CF163, BA$23), "-")</f>
        <v>-</v>
      </c>
      <c r="BB163" s="296" t="str" cm="1">
        <f t="array" ref="BB163">IFERROR(INDEX($CV$63:$CZ$65, $CF163, BB$23), "-")</f>
        <v>-</v>
      </c>
      <c r="BC163" s="296" t="str" cm="1">
        <f t="array" ref="BC163">IFERROR(INDEX($CV$63:$CZ$65, $CF163, BC$23), "-")</f>
        <v>-</v>
      </c>
      <c r="BD163" s="296" t="str" cm="1">
        <f t="array" ref="BD163">IFERROR(INDEX($CV$63:$CZ$65, $CF163, BD$23), "-")</f>
        <v>-</v>
      </c>
      <c r="BE163" s="296" t="str" cm="1">
        <f t="array" ref="BE163">IFERROR(INDEX($CV$63:$CZ$65, $CF163, BE$23), "-")</f>
        <v>-</v>
      </c>
      <c r="BF163" s="297" cm="1">
        <f t="array" ref="BF163">IF($CF163=3,
IFERROR(INDEX($CV$68:$CZ$79, $CE163, BF$23), "-"),
IF($CF163=2,
IF(BF$23=5, $Q163, IF(BF$23=4, $R163, 0)), IF(BF$23=5, $Q163, 0)
))</f>
        <v>0</v>
      </c>
      <c r="BG163" s="297" cm="1">
        <f t="array" ref="BG163">IF($CF163=3,
IFERROR(INDEX($CV$68:$CZ$79, $CE163, BG$23), "-"),
IF($CF163=2,
IF(BG$23=5, $Q163, IF(BG$23=4, $R163, 0)), IF(BG$23=5, $Q163, 0)
))</f>
        <v>0</v>
      </c>
      <c r="BH163" s="297" cm="1">
        <f t="array" ref="BH163">IF($CF163=3,
IFERROR(INDEX($CV$68:$CZ$79, $CE163, BH$23), "-"),
IF($CF163=2,
IF(BH$23=5, $Q163, IF(BH$23=4, $R163, 0)), IF(BH$23=5, $Q163, 0)
))</f>
        <v>0</v>
      </c>
      <c r="BI163" s="297" cm="1">
        <f t="array" ref="BI163">IF($CF163=3,
IFERROR(INDEX($CV$68:$CZ$79, $CE163, BI$23), "-"),
IF($CF163=2,
IF(BI$23=5, $Q163, IF(BI$23=4, $R163, 0)), IF(BI$23=5, $Q163, 0)
))</f>
        <v>0</v>
      </c>
      <c r="BJ163" s="297" cm="1">
        <f t="array" ref="BJ163">IF($CF163=3,
IFERROR(INDEX($CV$68:$CZ$79, $CE163, BJ$23), "-"),
IF($CF163=2,
IF(BJ$23=5, $Q163, IF(BJ$23=4, $R163, 0)), IF(BJ$23=5, $Q163, 0)
))</f>
        <v>0</v>
      </c>
      <c r="BK163" s="293" t="str" cm="1">
        <f t="array" ref="BK163">IFERROR(IF(OR($AN$20="EZ", ISNUMBER((BL163*BM163)/(3600*1000)/BN163)), (BL163*BM163)/(3600*1000)/BN163, BY163) * SUMPRODUCT($BO163:$BS163^2.5, $BT163:$BX163) / 1000, "-")</f>
        <v>-</v>
      </c>
      <c r="BL163" s="279" t="str">
        <f t="shared" si="83"/>
        <v>-</v>
      </c>
      <c r="BM163" s="279" t="str">
        <f t="shared" si="84"/>
        <v>-</v>
      </c>
      <c r="BN163" s="298">
        <f t="shared" si="85"/>
        <v>0</v>
      </c>
      <c r="BO163" s="296" t="str" cm="1">
        <f t="array" ref="BO163">IFERROR(INDEX($CV$63:$CZ$65, $CO163, BO$23), "-")</f>
        <v>-</v>
      </c>
      <c r="BP163" s="296" t="str" cm="1">
        <f t="array" ref="BP163">IFERROR(INDEX($CV$63:$CZ$65, $CO163, BP$23), "-")</f>
        <v>-</v>
      </c>
      <c r="BQ163" s="296" t="str" cm="1">
        <f t="array" ref="BQ163">IFERROR(INDEX($CV$63:$CZ$65, $CO163, BQ$23), "-")</f>
        <v>-</v>
      </c>
      <c r="BR163" s="296" t="str" cm="1">
        <f t="array" ref="BR163">IFERROR(INDEX($CV$63:$CZ$65, $CO163, BR$23), "-")</f>
        <v>-</v>
      </c>
      <c r="BS163" s="296" t="str" cm="1">
        <f t="array" ref="BS163">IFERROR(INDEX($CV$63:$CZ$65, $CO163, BS$23), "-")</f>
        <v>-</v>
      </c>
      <c r="BT163" s="297" cm="1">
        <f t="array" ref="BT163">IF($CO163=3,
IFERROR(INDEX($CV$68:$CZ$79, $CE163, BT$23), "-"),
IF($CO163=2,
IF(BT$23=5, $AC163, IF(BT$23=4, $AD163, 0)), IF(BT$23=5, $AC163, 0)
))</f>
        <v>0</v>
      </c>
      <c r="BU163" s="297" cm="1">
        <f t="array" ref="BU163">IF($CO163=3,
IFERROR(INDEX($CV$68:$CZ$79, $CE163, BU$23), "-"),
IF($CO163=2,
IF(BU$23=5, $AC163, IF(BU$23=4, $AD163, 0)), IF(BU$23=5, $AC163, 0)
))</f>
        <v>0</v>
      </c>
      <c r="BV163" s="297" cm="1">
        <f t="array" ref="BV163">IF($CO163=3,
IFERROR(INDEX($CV$68:$CZ$79, $CE163, BV$23), "-"),
IF($CO163=2,
IF(BV$23=5, $AC163, IF(BV$23=4, $AD163, 0)), IF(BV$23=5, $AC163, 0)
))</f>
        <v>0</v>
      </c>
      <c r="BW163" s="297" cm="1">
        <f t="array" ref="BW163">IF($CO163=3,
IFERROR(INDEX($CV$68:$CZ$79, $CE163, BW$23), "-"),
IF($CO163=2,
IF(BW$23=5, $AC163, IF(BW$23=4, $AD163, 0)), IF(BW$23=5, $AC163, 0)
))</f>
        <v>0</v>
      </c>
      <c r="BX163" s="297" cm="1">
        <f t="array" ref="BX163">IF($CO163=3,
IFERROR(INDEX($CV$68:$CZ$79, $CE163, BX$23), "-"),
IF($CO163=2,
IF(BX$23=5, $AC163, IF(BX$23=4, $AD163, 0)), IF(BX$23=5, $AC163, 0)
))</f>
        <v>0</v>
      </c>
      <c r="BY163" s="293" t="str">
        <f t="shared" si="86"/>
        <v>-</v>
      </c>
      <c r="BZ163" s="299">
        <f t="shared" si="22"/>
        <v>0</v>
      </c>
      <c r="CA163" s="294" t="str">
        <f t="shared" si="87"/>
        <v>-</v>
      </c>
      <c r="CB163" s="295" t="str">
        <f t="shared" si="23"/>
        <v>-</v>
      </c>
      <c r="CC163" s="295" t="str">
        <f t="shared" si="88"/>
        <v>-</v>
      </c>
      <c r="CD163" s="299">
        <f t="shared" si="24"/>
        <v>0</v>
      </c>
      <c r="CE163" s="300" t="str">
        <f t="shared" si="66"/>
        <v>-</v>
      </c>
      <c r="CF163" s="300" t="str">
        <f t="shared" si="67"/>
        <v>-</v>
      </c>
      <c r="CG163" s="300">
        <v>0</v>
      </c>
      <c r="CH163" s="300">
        <f t="shared" si="68"/>
        <v>0</v>
      </c>
      <c r="CI163" s="301">
        <f t="shared" si="69"/>
        <v>0</v>
      </c>
      <c r="CJ163" s="301">
        <f t="shared" si="25"/>
        <v>0</v>
      </c>
      <c r="CK163" s="302" t="str" cm="1">
        <f t="array" ref="CK163">IF($CJ163&gt;0, INDEX($CS$28:$DH$35, $CJ163, $CI163+CK$23), "-")</f>
        <v>-</v>
      </c>
      <c r="CL163" s="302" t="str" cm="1">
        <f t="array" ref="CL163">IF($CJ163&gt;0, INDEX($CS$28:$DH$35, $CJ163, $CI163+CL$23), "-")</f>
        <v>-</v>
      </c>
      <c r="CM163" s="302" t="str" cm="1">
        <f t="array" ref="CM163">IF($CJ163&gt;0, INDEX($CS$28:$DH$35, $CJ163, $CI163+CM$23), "-")</f>
        <v>-</v>
      </c>
      <c r="CN163" s="302" t="str" cm="1">
        <f t="array" ref="CN163">IF($CJ163&gt;0, INDEX($CS$28:$DH$35, $CJ163, $CI163+CN$23), "-")</f>
        <v>-</v>
      </c>
      <c r="CO163" s="300" t="str">
        <f t="shared" si="70"/>
        <v>-</v>
      </c>
      <c r="CP163" s="271"/>
      <c r="CQ163" s="272"/>
      <c r="CR163" s="273"/>
      <c r="CS163" s="273"/>
      <c r="CT163" s="273"/>
      <c r="CU163" s="273"/>
      <c r="CV163" s="273"/>
      <c r="CW163" s="273"/>
      <c r="CX163" s="273"/>
      <c r="CY163" s="273"/>
      <c r="CZ163" s="273"/>
      <c r="DA163" s="273"/>
      <c r="DB163" s="273"/>
      <c r="DC163" s="273"/>
      <c r="DD163" s="273"/>
      <c r="DE163" s="273"/>
      <c r="DF163" s="273"/>
      <c r="DG163" s="273"/>
      <c r="DH163" s="273"/>
      <c r="DI163" s="273"/>
      <c r="DJ163" s="271"/>
      <c r="DK163" s="271"/>
    </row>
    <row r="164" spans="1:115" s="45" customFormat="1" ht="12.75" customHeight="1" x14ac:dyDescent="0.25">
      <c r="A164" s="13" cm="1">
        <f t="array" ref="A164">IFERROR(INDEX(Operation, IFERROR(MATCH($N164,#REF!, 0), IFERROR(MATCH($N164,#REF!, 0), MATCH($N164,#REF!, 0))), 4), 0)</f>
        <v>0</v>
      </c>
      <c r="B164" s="10">
        <v>141</v>
      </c>
      <c r="C164" s="238"/>
      <c r="D164" s="238"/>
      <c r="E164" s="79"/>
      <c r="F164" s="80" t="str">
        <f>IF(ISBLANK(E164), "", VLOOKUP(E164, Z!$A$2:$C$4127, 3, FALSE))</f>
        <v/>
      </c>
      <c r="G164" s="238"/>
      <c r="H164" s="81"/>
      <c r="I164" s="255" t="b">
        <v>0</v>
      </c>
      <c r="J164" s="256"/>
      <c r="K164" s="82"/>
      <c r="L164" s="82"/>
      <c r="M164" s="83"/>
      <c r="N164" s="79"/>
      <c r="O164" s="84"/>
      <c r="P164" s="84"/>
      <c r="Q164" s="257"/>
      <c r="R164" s="257"/>
      <c r="S164" s="257"/>
      <c r="T164" s="85">
        <f t="shared" si="71"/>
        <v>0</v>
      </c>
      <c r="U164" s="238"/>
      <c r="V164" s="238"/>
      <c r="W164" s="238"/>
      <c r="X164" s="257"/>
      <c r="Y164" s="258"/>
      <c r="Z164" s="79"/>
      <c r="AA164" s="257"/>
      <c r="AB164" s="257"/>
      <c r="AC164" s="257"/>
      <c r="AD164" s="257"/>
      <c r="AE164" s="257"/>
      <c r="AF164" s="85">
        <f t="shared" si="72"/>
        <v>0</v>
      </c>
      <c r="AG164" s="259"/>
      <c r="AH164" s="238"/>
      <c r="AI164" s="79"/>
      <c r="AJ164" s="80" t="str">
        <f>IF(ISBLANK(AI164), "", VLOOKUP(AI164, Z!$A$2:$C$4127, 3, FALSE))</f>
        <v/>
      </c>
      <c r="AK164" s="260"/>
      <c r="AL164" s="127">
        <f t="shared" si="73"/>
        <v>0</v>
      </c>
      <c r="AM164" s="271"/>
      <c r="AN164" s="292">
        <f t="shared" si="75"/>
        <v>0</v>
      </c>
      <c r="AO164" s="279">
        <f t="shared" si="74"/>
        <v>1</v>
      </c>
      <c r="AP164" s="279">
        <v>0.75</v>
      </c>
      <c r="AQ164" s="293" t="str">
        <f t="shared" si="76"/>
        <v>-</v>
      </c>
      <c r="AR164" s="293" t="str">
        <f t="shared" si="77"/>
        <v>-</v>
      </c>
      <c r="AS164" s="293" t="str" cm="1">
        <f t="array" ref="AS164">IFERROR(IFERROR((AT164*AU164)/(3600*1000)/AZ164, BY164) * SUMPRODUCT($BA164:$BE164^2.5, $BF164:$BJ164) / 1000, "-")</f>
        <v>-</v>
      </c>
      <c r="AT164" s="279" t="str">
        <f t="shared" si="78"/>
        <v>-</v>
      </c>
      <c r="AU164" s="279" t="str">
        <f t="shared" si="79"/>
        <v>-</v>
      </c>
      <c r="AV164" s="294" t="str">
        <f t="shared" si="16"/>
        <v>-</v>
      </c>
      <c r="AW164" s="294" t="str" cm="1">
        <f t="array" ref="AW164">IF(CH164&gt;0, INDEX($CV$58:$CV$60, CH164), "-")</f>
        <v>-</v>
      </c>
      <c r="AX164" s="294" t="str">
        <f t="shared" si="80"/>
        <v>-</v>
      </c>
      <c r="AY164" s="295" t="str">
        <f t="shared" si="81"/>
        <v>-</v>
      </c>
      <c r="AZ164" s="294">
        <f t="shared" si="82"/>
        <v>0</v>
      </c>
      <c r="BA164" s="296" t="str" cm="1">
        <f t="array" ref="BA164">IFERROR(INDEX($CV$63:$CZ$65, $CF164, BA$23), "-")</f>
        <v>-</v>
      </c>
      <c r="BB164" s="296" t="str" cm="1">
        <f t="array" ref="BB164">IFERROR(INDEX($CV$63:$CZ$65, $CF164, BB$23), "-")</f>
        <v>-</v>
      </c>
      <c r="BC164" s="296" t="str" cm="1">
        <f t="array" ref="BC164">IFERROR(INDEX($CV$63:$CZ$65, $CF164, BC$23), "-")</f>
        <v>-</v>
      </c>
      <c r="BD164" s="296" t="str" cm="1">
        <f t="array" ref="BD164">IFERROR(INDEX($CV$63:$CZ$65, $CF164, BD$23), "-")</f>
        <v>-</v>
      </c>
      <c r="BE164" s="296" t="str" cm="1">
        <f t="array" ref="BE164">IFERROR(INDEX($CV$63:$CZ$65, $CF164, BE$23), "-")</f>
        <v>-</v>
      </c>
      <c r="BF164" s="297" cm="1">
        <f t="array" ref="BF164">IF($CF164=3,
IFERROR(INDEX($CV$68:$CZ$79, $CE164, BF$23), "-"),
IF($CF164=2,
IF(BF$23=5, $Q164, IF(BF$23=4, $R164, 0)), IF(BF$23=5, $Q164, 0)
))</f>
        <v>0</v>
      </c>
      <c r="BG164" s="297" cm="1">
        <f t="array" ref="BG164">IF($CF164=3,
IFERROR(INDEX($CV$68:$CZ$79, $CE164, BG$23), "-"),
IF($CF164=2,
IF(BG$23=5, $Q164, IF(BG$23=4, $R164, 0)), IF(BG$23=5, $Q164, 0)
))</f>
        <v>0</v>
      </c>
      <c r="BH164" s="297" cm="1">
        <f t="array" ref="BH164">IF($CF164=3,
IFERROR(INDEX($CV$68:$CZ$79, $CE164, BH$23), "-"),
IF($CF164=2,
IF(BH$23=5, $Q164, IF(BH$23=4, $R164, 0)), IF(BH$23=5, $Q164, 0)
))</f>
        <v>0</v>
      </c>
      <c r="BI164" s="297" cm="1">
        <f t="array" ref="BI164">IF($CF164=3,
IFERROR(INDEX($CV$68:$CZ$79, $CE164, BI$23), "-"),
IF($CF164=2,
IF(BI$23=5, $Q164, IF(BI$23=4, $R164, 0)), IF(BI$23=5, $Q164, 0)
))</f>
        <v>0</v>
      </c>
      <c r="BJ164" s="297" cm="1">
        <f t="array" ref="BJ164">IF($CF164=3,
IFERROR(INDEX($CV$68:$CZ$79, $CE164, BJ$23), "-"),
IF($CF164=2,
IF(BJ$23=5, $Q164, IF(BJ$23=4, $R164, 0)), IF(BJ$23=5, $Q164, 0)
))</f>
        <v>0</v>
      </c>
      <c r="BK164" s="293" t="str" cm="1">
        <f t="array" ref="BK164">IFERROR(IF(OR($AN$20="EZ", ISNUMBER((BL164*BM164)/(3600*1000)/BN164)), (BL164*BM164)/(3600*1000)/BN164, BY164) * SUMPRODUCT($BO164:$BS164^2.5, $BT164:$BX164) / 1000, "-")</f>
        <v>-</v>
      </c>
      <c r="BL164" s="279" t="str">
        <f t="shared" si="83"/>
        <v>-</v>
      </c>
      <c r="BM164" s="279" t="str">
        <f t="shared" si="84"/>
        <v>-</v>
      </c>
      <c r="BN164" s="298">
        <f t="shared" si="85"/>
        <v>0</v>
      </c>
      <c r="BO164" s="296" t="str" cm="1">
        <f t="array" ref="BO164">IFERROR(INDEX($CV$63:$CZ$65, $CO164, BO$23), "-")</f>
        <v>-</v>
      </c>
      <c r="BP164" s="296" t="str" cm="1">
        <f t="array" ref="BP164">IFERROR(INDEX($CV$63:$CZ$65, $CO164, BP$23), "-")</f>
        <v>-</v>
      </c>
      <c r="BQ164" s="296" t="str" cm="1">
        <f t="array" ref="BQ164">IFERROR(INDEX($CV$63:$CZ$65, $CO164, BQ$23), "-")</f>
        <v>-</v>
      </c>
      <c r="BR164" s="296" t="str" cm="1">
        <f t="array" ref="BR164">IFERROR(INDEX($CV$63:$CZ$65, $CO164, BR$23), "-")</f>
        <v>-</v>
      </c>
      <c r="BS164" s="296" t="str" cm="1">
        <f t="array" ref="BS164">IFERROR(INDEX($CV$63:$CZ$65, $CO164, BS$23), "-")</f>
        <v>-</v>
      </c>
      <c r="BT164" s="297" cm="1">
        <f t="array" ref="BT164">IF($CO164=3,
IFERROR(INDEX($CV$68:$CZ$79, $CE164, BT$23), "-"),
IF($CO164=2,
IF(BT$23=5, $AC164, IF(BT$23=4, $AD164, 0)), IF(BT$23=5, $AC164, 0)
))</f>
        <v>0</v>
      </c>
      <c r="BU164" s="297" cm="1">
        <f t="array" ref="BU164">IF($CO164=3,
IFERROR(INDEX($CV$68:$CZ$79, $CE164, BU$23), "-"),
IF($CO164=2,
IF(BU$23=5, $AC164, IF(BU$23=4, $AD164, 0)), IF(BU$23=5, $AC164, 0)
))</f>
        <v>0</v>
      </c>
      <c r="BV164" s="297" cm="1">
        <f t="array" ref="BV164">IF($CO164=3,
IFERROR(INDEX($CV$68:$CZ$79, $CE164, BV$23), "-"),
IF($CO164=2,
IF(BV$23=5, $AC164, IF(BV$23=4, $AD164, 0)), IF(BV$23=5, $AC164, 0)
))</f>
        <v>0</v>
      </c>
      <c r="BW164" s="297" cm="1">
        <f t="array" ref="BW164">IF($CO164=3,
IFERROR(INDEX($CV$68:$CZ$79, $CE164, BW$23), "-"),
IF($CO164=2,
IF(BW$23=5, $AC164, IF(BW$23=4, $AD164, 0)), IF(BW$23=5, $AC164, 0)
))</f>
        <v>0</v>
      </c>
      <c r="BX164" s="297" cm="1">
        <f t="array" ref="BX164">IF($CO164=3,
IFERROR(INDEX($CV$68:$CZ$79, $CE164, BX$23), "-"),
IF($CO164=2,
IF(BX$23=5, $AC164, IF(BX$23=4, $AD164, 0)), IF(BX$23=5, $AC164, 0)
))</f>
        <v>0</v>
      </c>
      <c r="BY164" s="293" t="str">
        <f t="shared" si="86"/>
        <v>-</v>
      </c>
      <c r="BZ164" s="299">
        <f t="shared" si="22"/>
        <v>0</v>
      </c>
      <c r="CA164" s="294" t="str">
        <f t="shared" si="87"/>
        <v>-</v>
      </c>
      <c r="CB164" s="295" t="str">
        <f t="shared" si="23"/>
        <v>-</v>
      </c>
      <c r="CC164" s="295" t="str">
        <f t="shared" si="88"/>
        <v>-</v>
      </c>
      <c r="CD164" s="299">
        <f t="shared" si="24"/>
        <v>0</v>
      </c>
      <c r="CE164" s="300" t="str">
        <f t="shared" si="66"/>
        <v>-</v>
      </c>
      <c r="CF164" s="300" t="str">
        <f t="shared" si="67"/>
        <v>-</v>
      </c>
      <c r="CG164" s="300">
        <v>0</v>
      </c>
      <c r="CH164" s="300">
        <f t="shared" si="68"/>
        <v>0</v>
      </c>
      <c r="CI164" s="301">
        <f t="shared" si="69"/>
        <v>0</v>
      </c>
      <c r="CJ164" s="301">
        <f t="shared" si="25"/>
        <v>0</v>
      </c>
      <c r="CK164" s="302" t="str" cm="1">
        <f t="array" ref="CK164">IF($CJ164&gt;0, INDEX($CS$28:$DH$35, $CJ164, $CI164+CK$23), "-")</f>
        <v>-</v>
      </c>
      <c r="CL164" s="302" t="str" cm="1">
        <f t="array" ref="CL164">IF($CJ164&gt;0, INDEX($CS$28:$DH$35, $CJ164, $CI164+CL$23), "-")</f>
        <v>-</v>
      </c>
      <c r="CM164" s="302" t="str" cm="1">
        <f t="array" ref="CM164">IF($CJ164&gt;0, INDEX($CS$28:$DH$35, $CJ164, $CI164+CM$23), "-")</f>
        <v>-</v>
      </c>
      <c r="CN164" s="302" t="str" cm="1">
        <f t="array" ref="CN164">IF($CJ164&gt;0, INDEX($CS$28:$DH$35, $CJ164, $CI164+CN$23), "-")</f>
        <v>-</v>
      </c>
      <c r="CO164" s="300" t="str">
        <f t="shared" si="70"/>
        <v>-</v>
      </c>
      <c r="CP164" s="271"/>
      <c r="CQ164" s="272"/>
      <c r="CR164" s="273"/>
      <c r="CS164" s="273"/>
      <c r="CT164" s="273"/>
      <c r="CU164" s="273"/>
      <c r="CV164" s="273"/>
      <c r="CW164" s="273"/>
      <c r="CX164" s="273"/>
      <c r="CY164" s="273"/>
      <c r="CZ164" s="273"/>
      <c r="DA164" s="273"/>
      <c r="DB164" s="273"/>
      <c r="DC164" s="273"/>
      <c r="DD164" s="273"/>
      <c r="DE164" s="273"/>
      <c r="DF164" s="273"/>
      <c r="DG164" s="273"/>
      <c r="DH164" s="273"/>
      <c r="DI164" s="273"/>
      <c r="DJ164" s="271"/>
      <c r="DK164" s="271"/>
    </row>
    <row r="165" spans="1:115" s="45" customFormat="1" ht="12.75" customHeight="1" x14ac:dyDescent="0.25">
      <c r="A165" s="13" cm="1">
        <f t="array" ref="A165">IFERROR(INDEX(Operation, IFERROR(MATCH($N165,#REF!, 0), IFERROR(MATCH($N165,#REF!, 0), MATCH($N165,#REF!, 0))), 4), 0)</f>
        <v>0</v>
      </c>
      <c r="B165" s="10">
        <v>142</v>
      </c>
      <c r="C165" s="238"/>
      <c r="D165" s="238"/>
      <c r="E165" s="79"/>
      <c r="F165" s="80" t="str">
        <f>IF(ISBLANK(E165), "", VLOOKUP(E165, Z!$A$2:$C$4127, 3, FALSE))</f>
        <v/>
      </c>
      <c r="G165" s="238"/>
      <c r="H165" s="81"/>
      <c r="I165" s="255" t="b">
        <v>0</v>
      </c>
      <c r="J165" s="256"/>
      <c r="K165" s="82"/>
      <c r="L165" s="82"/>
      <c r="M165" s="83"/>
      <c r="N165" s="79"/>
      <c r="O165" s="84"/>
      <c r="P165" s="84"/>
      <c r="Q165" s="257"/>
      <c r="R165" s="257"/>
      <c r="S165" s="257"/>
      <c r="T165" s="85">
        <f t="shared" si="71"/>
        <v>0</v>
      </c>
      <c r="U165" s="238"/>
      <c r="V165" s="238"/>
      <c r="W165" s="238"/>
      <c r="X165" s="257"/>
      <c r="Y165" s="258"/>
      <c r="Z165" s="79"/>
      <c r="AA165" s="257"/>
      <c r="AB165" s="257"/>
      <c r="AC165" s="257"/>
      <c r="AD165" s="257"/>
      <c r="AE165" s="257"/>
      <c r="AF165" s="85">
        <f t="shared" si="72"/>
        <v>0</v>
      </c>
      <c r="AG165" s="259"/>
      <c r="AH165" s="238"/>
      <c r="AI165" s="79"/>
      <c r="AJ165" s="80" t="str">
        <f>IF(ISBLANK(AI165), "", VLOOKUP(AI165, Z!$A$2:$C$4127, 3, FALSE))</f>
        <v/>
      </c>
      <c r="AK165" s="260"/>
      <c r="AL165" s="127">
        <f t="shared" si="73"/>
        <v>0</v>
      </c>
      <c r="AM165" s="271"/>
      <c r="AN165" s="292">
        <f t="shared" si="75"/>
        <v>0</v>
      </c>
      <c r="AO165" s="279">
        <f t="shared" si="74"/>
        <v>1</v>
      </c>
      <c r="AP165" s="279">
        <v>0.75</v>
      </c>
      <c r="AQ165" s="293" t="str">
        <f t="shared" si="76"/>
        <v>-</v>
      </c>
      <c r="AR165" s="293" t="str">
        <f t="shared" si="77"/>
        <v>-</v>
      </c>
      <c r="AS165" s="293" t="str" cm="1">
        <f t="array" ref="AS165">IFERROR(IFERROR((AT165*AU165)/(3600*1000)/AZ165, BY165) * SUMPRODUCT($BA165:$BE165^2.5, $BF165:$BJ165) / 1000, "-")</f>
        <v>-</v>
      </c>
      <c r="AT165" s="279" t="str">
        <f t="shared" si="78"/>
        <v>-</v>
      </c>
      <c r="AU165" s="279" t="str">
        <f t="shared" si="79"/>
        <v>-</v>
      </c>
      <c r="AV165" s="294" t="str">
        <f t="shared" si="16"/>
        <v>-</v>
      </c>
      <c r="AW165" s="294" t="str" cm="1">
        <f t="array" ref="AW165">IF(CH165&gt;0, INDEX($CV$58:$CV$60, CH165), "-")</f>
        <v>-</v>
      </c>
      <c r="AX165" s="294" t="str">
        <f t="shared" si="80"/>
        <v>-</v>
      </c>
      <c r="AY165" s="295" t="str">
        <f t="shared" si="81"/>
        <v>-</v>
      </c>
      <c r="AZ165" s="294">
        <f t="shared" si="82"/>
        <v>0</v>
      </c>
      <c r="BA165" s="296" t="str" cm="1">
        <f t="array" ref="BA165">IFERROR(INDEX($CV$63:$CZ$65, $CF165, BA$23), "-")</f>
        <v>-</v>
      </c>
      <c r="BB165" s="296" t="str" cm="1">
        <f t="array" ref="BB165">IFERROR(INDEX($CV$63:$CZ$65, $CF165, BB$23), "-")</f>
        <v>-</v>
      </c>
      <c r="BC165" s="296" t="str" cm="1">
        <f t="array" ref="BC165">IFERROR(INDEX($CV$63:$CZ$65, $CF165, BC$23), "-")</f>
        <v>-</v>
      </c>
      <c r="BD165" s="296" t="str" cm="1">
        <f t="array" ref="BD165">IFERROR(INDEX($CV$63:$CZ$65, $CF165, BD$23), "-")</f>
        <v>-</v>
      </c>
      <c r="BE165" s="296" t="str" cm="1">
        <f t="array" ref="BE165">IFERROR(INDEX($CV$63:$CZ$65, $CF165, BE$23), "-")</f>
        <v>-</v>
      </c>
      <c r="BF165" s="297" cm="1">
        <f t="array" ref="BF165">IF($CF165=3,
IFERROR(INDEX($CV$68:$CZ$79, $CE165, BF$23), "-"),
IF($CF165=2,
IF(BF$23=5, $Q165, IF(BF$23=4, $R165, 0)), IF(BF$23=5, $Q165, 0)
))</f>
        <v>0</v>
      </c>
      <c r="BG165" s="297" cm="1">
        <f t="array" ref="BG165">IF($CF165=3,
IFERROR(INDEX($CV$68:$CZ$79, $CE165, BG$23), "-"),
IF($CF165=2,
IF(BG$23=5, $Q165, IF(BG$23=4, $R165, 0)), IF(BG$23=5, $Q165, 0)
))</f>
        <v>0</v>
      </c>
      <c r="BH165" s="297" cm="1">
        <f t="array" ref="BH165">IF($CF165=3,
IFERROR(INDEX($CV$68:$CZ$79, $CE165, BH$23), "-"),
IF($CF165=2,
IF(BH$23=5, $Q165, IF(BH$23=4, $R165, 0)), IF(BH$23=5, $Q165, 0)
))</f>
        <v>0</v>
      </c>
      <c r="BI165" s="297" cm="1">
        <f t="array" ref="BI165">IF($CF165=3,
IFERROR(INDEX($CV$68:$CZ$79, $CE165, BI$23), "-"),
IF($CF165=2,
IF(BI$23=5, $Q165, IF(BI$23=4, $R165, 0)), IF(BI$23=5, $Q165, 0)
))</f>
        <v>0</v>
      </c>
      <c r="BJ165" s="297" cm="1">
        <f t="array" ref="BJ165">IF($CF165=3,
IFERROR(INDEX($CV$68:$CZ$79, $CE165, BJ$23), "-"),
IF($CF165=2,
IF(BJ$23=5, $Q165, IF(BJ$23=4, $R165, 0)), IF(BJ$23=5, $Q165, 0)
))</f>
        <v>0</v>
      </c>
      <c r="BK165" s="293" t="str" cm="1">
        <f t="array" ref="BK165">IFERROR(IF(OR($AN$20="EZ", ISNUMBER((BL165*BM165)/(3600*1000)/BN165)), (BL165*BM165)/(3600*1000)/BN165, BY165) * SUMPRODUCT($BO165:$BS165^2.5, $BT165:$BX165) / 1000, "-")</f>
        <v>-</v>
      </c>
      <c r="BL165" s="279" t="str">
        <f t="shared" si="83"/>
        <v>-</v>
      </c>
      <c r="BM165" s="279" t="str">
        <f t="shared" si="84"/>
        <v>-</v>
      </c>
      <c r="BN165" s="298">
        <f t="shared" si="85"/>
        <v>0</v>
      </c>
      <c r="BO165" s="296" t="str" cm="1">
        <f t="array" ref="BO165">IFERROR(INDEX($CV$63:$CZ$65, $CO165, BO$23), "-")</f>
        <v>-</v>
      </c>
      <c r="BP165" s="296" t="str" cm="1">
        <f t="array" ref="BP165">IFERROR(INDEX($CV$63:$CZ$65, $CO165, BP$23), "-")</f>
        <v>-</v>
      </c>
      <c r="BQ165" s="296" t="str" cm="1">
        <f t="array" ref="BQ165">IFERROR(INDEX($CV$63:$CZ$65, $CO165, BQ$23), "-")</f>
        <v>-</v>
      </c>
      <c r="BR165" s="296" t="str" cm="1">
        <f t="array" ref="BR165">IFERROR(INDEX($CV$63:$CZ$65, $CO165, BR$23), "-")</f>
        <v>-</v>
      </c>
      <c r="BS165" s="296" t="str" cm="1">
        <f t="array" ref="BS165">IFERROR(INDEX($CV$63:$CZ$65, $CO165, BS$23), "-")</f>
        <v>-</v>
      </c>
      <c r="BT165" s="297" cm="1">
        <f t="array" ref="BT165">IF($CO165=3,
IFERROR(INDEX($CV$68:$CZ$79, $CE165, BT$23), "-"),
IF($CO165=2,
IF(BT$23=5, $AC165, IF(BT$23=4, $AD165, 0)), IF(BT$23=5, $AC165, 0)
))</f>
        <v>0</v>
      </c>
      <c r="BU165" s="297" cm="1">
        <f t="array" ref="BU165">IF($CO165=3,
IFERROR(INDEX($CV$68:$CZ$79, $CE165, BU$23), "-"),
IF($CO165=2,
IF(BU$23=5, $AC165, IF(BU$23=4, $AD165, 0)), IF(BU$23=5, $AC165, 0)
))</f>
        <v>0</v>
      </c>
      <c r="BV165" s="297" cm="1">
        <f t="array" ref="BV165">IF($CO165=3,
IFERROR(INDEX($CV$68:$CZ$79, $CE165, BV$23), "-"),
IF($CO165=2,
IF(BV$23=5, $AC165, IF(BV$23=4, $AD165, 0)), IF(BV$23=5, $AC165, 0)
))</f>
        <v>0</v>
      </c>
      <c r="BW165" s="297" cm="1">
        <f t="array" ref="BW165">IF($CO165=3,
IFERROR(INDEX($CV$68:$CZ$79, $CE165, BW$23), "-"),
IF($CO165=2,
IF(BW$23=5, $AC165, IF(BW$23=4, $AD165, 0)), IF(BW$23=5, $AC165, 0)
))</f>
        <v>0</v>
      </c>
      <c r="BX165" s="297" cm="1">
        <f t="array" ref="BX165">IF($CO165=3,
IFERROR(INDEX($CV$68:$CZ$79, $CE165, BX$23), "-"),
IF($CO165=2,
IF(BX$23=5, $AC165, IF(BX$23=4, $AD165, 0)), IF(BX$23=5, $AC165, 0)
))</f>
        <v>0</v>
      </c>
      <c r="BY165" s="293" t="str">
        <f t="shared" si="86"/>
        <v>-</v>
      </c>
      <c r="BZ165" s="299">
        <f t="shared" si="22"/>
        <v>0</v>
      </c>
      <c r="CA165" s="294" t="str">
        <f t="shared" si="87"/>
        <v>-</v>
      </c>
      <c r="CB165" s="295" t="str">
        <f t="shared" si="23"/>
        <v>-</v>
      </c>
      <c r="CC165" s="295" t="str">
        <f t="shared" si="88"/>
        <v>-</v>
      </c>
      <c r="CD165" s="299">
        <f t="shared" si="24"/>
        <v>0</v>
      </c>
      <c r="CE165" s="300" t="str">
        <f t="shared" si="66"/>
        <v>-</v>
      </c>
      <c r="CF165" s="300" t="str">
        <f t="shared" si="67"/>
        <v>-</v>
      </c>
      <c r="CG165" s="300">
        <v>0</v>
      </c>
      <c r="CH165" s="300">
        <f t="shared" si="68"/>
        <v>0</v>
      </c>
      <c r="CI165" s="301">
        <f t="shared" si="69"/>
        <v>0</v>
      </c>
      <c r="CJ165" s="301">
        <f t="shared" si="25"/>
        <v>0</v>
      </c>
      <c r="CK165" s="302" t="str" cm="1">
        <f t="array" ref="CK165">IF($CJ165&gt;0, INDEX($CS$28:$DH$35, $CJ165, $CI165+CK$23), "-")</f>
        <v>-</v>
      </c>
      <c r="CL165" s="302" t="str" cm="1">
        <f t="array" ref="CL165">IF($CJ165&gt;0, INDEX($CS$28:$DH$35, $CJ165, $CI165+CL$23), "-")</f>
        <v>-</v>
      </c>
      <c r="CM165" s="302" t="str" cm="1">
        <f t="array" ref="CM165">IF($CJ165&gt;0, INDEX($CS$28:$DH$35, $CJ165, $CI165+CM$23), "-")</f>
        <v>-</v>
      </c>
      <c r="CN165" s="302" t="str" cm="1">
        <f t="array" ref="CN165">IF($CJ165&gt;0, INDEX($CS$28:$DH$35, $CJ165, $CI165+CN$23), "-")</f>
        <v>-</v>
      </c>
      <c r="CO165" s="300" t="str">
        <f t="shared" si="70"/>
        <v>-</v>
      </c>
      <c r="CP165" s="271"/>
      <c r="CQ165" s="272"/>
      <c r="CR165" s="273"/>
      <c r="CS165" s="273"/>
      <c r="CT165" s="273"/>
      <c r="CU165" s="273"/>
      <c r="CV165" s="273"/>
      <c r="CW165" s="273"/>
      <c r="CX165" s="273"/>
      <c r="CY165" s="273"/>
      <c r="CZ165" s="273"/>
      <c r="DA165" s="273"/>
      <c r="DB165" s="273"/>
      <c r="DC165" s="273"/>
      <c r="DD165" s="273"/>
      <c r="DE165" s="273"/>
      <c r="DF165" s="273"/>
      <c r="DG165" s="273"/>
      <c r="DH165" s="273"/>
      <c r="DI165" s="273"/>
      <c r="DJ165" s="271"/>
      <c r="DK165" s="271"/>
    </row>
    <row r="166" spans="1:115" s="45" customFormat="1" ht="12.75" customHeight="1" x14ac:dyDescent="0.25">
      <c r="A166" s="13" cm="1">
        <f t="array" ref="A166">IFERROR(INDEX(Operation, IFERROR(MATCH($N166,#REF!, 0), IFERROR(MATCH($N166,#REF!, 0), MATCH($N166,#REF!, 0))), 4), 0)</f>
        <v>0</v>
      </c>
      <c r="B166" s="10">
        <v>143</v>
      </c>
      <c r="C166" s="238"/>
      <c r="D166" s="238"/>
      <c r="E166" s="79"/>
      <c r="F166" s="80" t="str">
        <f>IF(ISBLANK(E166), "", VLOOKUP(E166, Z!$A$2:$C$4127, 3, FALSE))</f>
        <v/>
      </c>
      <c r="G166" s="238"/>
      <c r="H166" s="81"/>
      <c r="I166" s="255" t="b">
        <v>0</v>
      </c>
      <c r="J166" s="256"/>
      <c r="K166" s="82"/>
      <c r="L166" s="82"/>
      <c r="M166" s="83"/>
      <c r="N166" s="79"/>
      <c r="O166" s="84"/>
      <c r="P166" s="84"/>
      <c r="Q166" s="257"/>
      <c r="R166" s="257"/>
      <c r="S166" s="257"/>
      <c r="T166" s="85">
        <f t="shared" si="71"/>
        <v>0</v>
      </c>
      <c r="U166" s="238"/>
      <c r="V166" s="238"/>
      <c r="W166" s="238"/>
      <c r="X166" s="257"/>
      <c r="Y166" s="258"/>
      <c r="Z166" s="79"/>
      <c r="AA166" s="257"/>
      <c r="AB166" s="257"/>
      <c r="AC166" s="257"/>
      <c r="AD166" s="257"/>
      <c r="AE166" s="257"/>
      <c r="AF166" s="85">
        <f t="shared" si="72"/>
        <v>0</v>
      </c>
      <c r="AG166" s="259"/>
      <c r="AH166" s="238"/>
      <c r="AI166" s="79"/>
      <c r="AJ166" s="80" t="str">
        <f>IF(ISBLANK(AI166), "", VLOOKUP(AI166, Z!$A$2:$C$4127, 3, FALSE))</f>
        <v/>
      </c>
      <c r="AK166" s="260"/>
      <c r="AL166" s="127">
        <f t="shared" si="73"/>
        <v>0</v>
      </c>
      <c r="AM166" s="271"/>
      <c r="AN166" s="292">
        <f t="shared" si="75"/>
        <v>0</v>
      </c>
      <c r="AO166" s="279">
        <f t="shared" si="74"/>
        <v>1</v>
      </c>
      <c r="AP166" s="279">
        <v>0.75</v>
      </c>
      <c r="AQ166" s="293" t="str">
        <f t="shared" si="76"/>
        <v>-</v>
      </c>
      <c r="AR166" s="293" t="str">
        <f t="shared" si="77"/>
        <v>-</v>
      </c>
      <c r="AS166" s="293" t="str" cm="1">
        <f t="array" ref="AS166">IFERROR(IFERROR((AT166*AU166)/(3600*1000)/AZ166, BY166) * SUMPRODUCT($BA166:$BE166^2.5, $BF166:$BJ166) / 1000, "-")</f>
        <v>-</v>
      </c>
      <c r="AT166" s="279" t="str">
        <f t="shared" si="78"/>
        <v>-</v>
      </c>
      <c r="AU166" s="279" t="str">
        <f t="shared" si="79"/>
        <v>-</v>
      </c>
      <c r="AV166" s="294" t="str">
        <f t="shared" si="16"/>
        <v>-</v>
      </c>
      <c r="AW166" s="294" t="str" cm="1">
        <f t="array" ref="AW166">IF(CH166&gt;0, INDEX($CV$58:$CV$60, CH166), "-")</f>
        <v>-</v>
      </c>
      <c r="AX166" s="294" t="str">
        <f t="shared" si="80"/>
        <v>-</v>
      </c>
      <c r="AY166" s="295" t="str">
        <f t="shared" si="81"/>
        <v>-</v>
      </c>
      <c r="AZ166" s="294">
        <f t="shared" si="82"/>
        <v>0</v>
      </c>
      <c r="BA166" s="296" t="str" cm="1">
        <f t="array" ref="BA166">IFERROR(INDEX($CV$63:$CZ$65, $CF166, BA$23), "-")</f>
        <v>-</v>
      </c>
      <c r="BB166" s="296" t="str" cm="1">
        <f t="array" ref="BB166">IFERROR(INDEX($CV$63:$CZ$65, $CF166, BB$23), "-")</f>
        <v>-</v>
      </c>
      <c r="BC166" s="296" t="str" cm="1">
        <f t="array" ref="BC166">IFERROR(INDEX($CV$63:$CZ$65, $CF166, BC$23), "-")</f>
        <v>-</v>
      </c>
      <c r="BD166" s="296" t="str" cm="1">
        <f t="array" ref="BD166">IFERROR(INDEX($CV$63:$CZ$65, $CF166, BD$23), "-")</f>
        <v>-</v>
      </c>
      <c r="BE166" s="296" t="str" cm="1">
        <f t="array" ref="BE166">IFERROR(INDEX($CV$63:$CZ$65, $CF166, BE$23), "-")</f>
        <v>-</v>
      </c>
      <c r="BF166" s="297" cm="1">
        <f t="array" ref="BF166">IF($CF166=3,
IFERROR(INDEX($CV$68:$CZ$79, $CE166, BF$23), "-"),
IF($CF166=2,
IF(BF$23=5, $Q166, IF(BF$23=4, $R166, 0)), IF(BF$23=5, $Q166, 0)
))</f>
        <v>0</v>
      </c>
      <c r="BG166" s="297" cm="1">
        <f t="array" ref="BG166">IF($CF166=3,
IFERROR(INDEX($CV$68:$CZ$79, $CE166, BG$23), "-"),
IF($CF166=2,
IF(BG$23=5, $Q166, IF(BG$23=4, $R166, 0)), IF(BG$23=5, $Q166, 0)
))</f>
        <v>0</v>
      </c>
      <c r="BH166" s="297" cm="1">
        <f t="array" ref="BH166">IF($CF166=3,
IFERROR(INDEX($CV$68:$CZ$79, $CE166, BH$23), "-"),
IF($CF166=2,
IF(BH$23=5, $Q166, IF(BH$23=4, $R166, 0)), IF(BH$23=5, $Q166, 0)
))</f>
        <v>0</v>
      </c>
      <c r="BI166" s="297" cm="1">
        <f t="array" ref="BI166">IF($CF166=3,
IFERROR(INDEX($CV$68:$CZ$79, $CE166, BI$23), "-"),
IF($CF166=2,
IF(BI$23=5, $Q166, IF(BI$23=4, $R166, 0)), IF(BI$23=5, $Q166, 0)
))</f>
        <v>0</v>
      </c>
      <c r="BJ166" s="297" cm="1">
        <f t="array" ref="BJ166">IF($CF166=3,
IFERROR(INDEX($CV$68:$CZ$79, $CE166, BJ$23), "-"),
IF($CF166=2,
IF(BJ$23=5, $Q166, IF(BJ$23=4, $R166, 0)), IF(BJ$23=5, $Q166, 0)
))</f>
        <v>0</v>
      </c>
      <c r="BK166" s="293" t="str" cm="1">
        <f t="array" ref="BK166">IFERROR(IF(OR($AN$20="EZ", ISNUMBER((BL166*BM166)/(3600*1000)/BN166)), (BL166*BM166)/(3600*1000)/BN166, BY166) * SUMPRODUCT($BO166:$BS166^2.5, $BT166:$BX166) / 1000, "-")</f>
        <v>-</v>
      </c>
      <c r="BL166" s="279" t="str">
        <f t="shared" si="83"/>
        <v>-</v>
      </c>
      <c r="BM166" s="279" t="str">
        <f t="shared" si="84"/>
        <v>-</v>
      </c>
      <c r="BN166" s="298">
        <f t="shared" si="85"/>
        <v>0</v>
      </c>
      <c r="BO166" s="296" t="str" cm="1">
        <f t="array" ref="BO166">IFERROR(INDEX($CV$63:$CZ$65, $CO166, BO$23), "-")</f>
        <v>-</v>
      </c>
      <c r="BP166" s="296" t="str" cm="1">
        <f t="array" ref="BP166">IFERROR(INDEX($CV$63:$CZ$65, $CO166, BP$23), "-")</f>
        <v>-</v>
      </c>
      <c r="BQ166" s="296" t="str" cm="1">
        <f t="array" ref="BQ166">IFERROR(INDEX($CV$63:$CZ$65, $CO166, BQ$23), "-")</f>
        <v>-</v>
      </c>
      <c r="BR166" s="296" t="str" cm="1">
        <f t="array" ref="BR166">IFERROR(INDEX($CV$63:$CZ$65, $CO166, BR$23), "-")</f>
        <v>-</v>
      </c>
      <c r="BS166" s="296" t="str" cm="1">
        <f t="array" ref="BS166">IFERROR(INDEX($CV$63:$CZ$65, $CO166, BS$23), "-")</f>
        <v>-</v>
      </c>
      <c r="BT166" s="297" cm="1">
        <f t="array" ref="BT166">IF($CO166=3,
IFERROR(INDEX($CV$68:$CZ$79, $CE166, BT$23), "-"),
IF($CO166=2,
IF(BT$23=5, $AC166, IF(BT$23=4, $AD166, 0)), IF(BT$23=5, $AC166, 0)
))</f>
        <v>0</v>
      </c>
      <c r="BU166" s="297" cm="1">
        <f t="array" ref="BU166">IF($CO166=3,
IFERROR(INDEX($CV$68:$CZ$79, $CE166, BU$23), "-"),
IF($CO166=2,
IF(BU$23=5, $AC166, IF(BU$23=4, $AD166, 0)), IF(BU$23=5, $AC166, 0)
))</f>
        <v>0</v>
      </c>
      <c r="BV166" s="297" cm="1">
        <f t="array" ref="BV166">IF($CO166=3,
IFERROR(INDEX($CV$68:$CZ$79, $CE166, BV$23), "-"),
IF($CO166=2,
IF(BV$23=5, $AC166, IF(BV$23=4, $AD166, 0)), IF(BV$23=5, $AC166, 0)
))</f>
        <v>0</v>
      </c>
      <c r="BW166" s="297" cm="1">
        <f t="array" ref="BW166">IF($CO166=3,
IFERROR(INDEX($CV$68:$CZ$79, $CE166, BW$23), "-"),
IF($CO166=2,
IF(BW$23=5, $AC166, IF(BW$23=4, $AD166, 0)), IF(BW$23=5, $AC166, 0)
))</f>
        <v>0</v>
      </c>
      <c r="BX166" s="297" cm="1">
        <f t="array" ref="BX166">IF($CO166=3,
IFERROR(INDEX($CV$68:$CZ$79, $CE166, BX$23), "-"),
IF($CO166=2,
IF(BX$23=5, $AC166, IF(BX$23=4, $AD166, 0)), IF(BX$23=5, $AC166, 0)
))</f>
        <v>0</v>
      </c>
      <c r="BY166" s="293" t="str">
        <f t="shared" si="86"/>
        <v>-</v>
      </c>
      <c r="BZ166" s="299">
        <f t="shared" si="22"/>
        <v>0</v>
      </c>
      <c r="CA166" s="294" t="str">
        <f t="shared" si="87"/>
        <v>-</v>
      </c>
      <c r="CB166" s="295" t="str">
        <f t="shared" si="23"/>
        <v>-</v>
      </c>
      <c r="CC166" s="295" t="str">
        <f t="shared" si="88"/>
        <v>-</v>
      </c>
      <c r="CD166" s="299">
        <f t="shared" si="24"/>
        <v>0</v>
      </c>
      <c r="CE166" s="300" t="str">
        <f t="shared" si="66"/>
        <v>-</v>
      </c>
      <c r="CF166" s="300" t="str">
        <f t="shared" si="67"/>
        <v>-</v>
      </c>
      <c r="CG166" s="300">
        <v>0</v>
      </c>
      <c r="CH166" s="300">
        <f t="shared" si="68"/>
        <v>0</v>
      </c>
      <c r="CI166" s="301">
        <f t="shared" si="69"/>
        <v>0</v>
      </c>
      <c r="CJ166" s="301">
        <f t="shared" si="25"/>
        <v>0</v>
      </c>
      <c r="CK166" s="302" t="str" cm="1">
        <f t="array" ref="CK166">IF($CJ166&gt;0, INDEX($CS$28:$DH$35, $CJ166, $CI166+CK$23), "-")</f>
        <v>-</v>
      </c>
      <c r="CL166" s="302" t="str" cm="1">
        <f t="array" ref="CL166">IF($CJ166&gt;0, INDEX($CS$28:$DH$35, $CJ166, $CI166+CL$23), "-")</f>
        <v>-</v>
      </c>
      <c r="CM166" s="302" t="str" cm="1">
        <f t="array" ref="CM166">IF($CJ166&gt;0, INDEX($CS$28:$DH$35, $CJ166, $CI166+CM$23), "-")</f>
        <v>-</v>
      </c>
      <c r="CN166" s="302" t="str" cm="1">
        <f t="array" ref="CN166">IF($CJ166&gt;0, INDEX($CS$28:$DH$35, $CJ166, $CI166+CN$23), "-")</f>
        <v>-</v>
      </c>
      <c r="CO166" s="300" t="str">
        <f t="shared" si="70"/>
        <v>-</v>
      </c>
      <c r="CP166" s="271"/>
      <c r="CQ166" s="272"/>
      <c r="CR166" s="273"/>
      <c r="CS166" s="273"/>
      <c r="CT166" s="273"/>
      <c r="CU166" s="273"/>
      <c r="CV166" s="273"/>
      <c r="CW166" s="273"/>
      <c r="CX166" s="273"/>
      <c r="CY166" s="273"/>
      <c r="CZ166" s="273"/>
      <c r="DA166" s="273"/>
      <c r="DB166" s="273"/>
      <c r="DC166" s="273"/>
      <c r="DD166" s="273"/>
      <c r="DE166" s="273"/>
      <c r="DF166" s="273"/>
      <c r="DG166" s="273"/>
      <c r="DH166" s="273"/>
      <c r="DI166" s="273"/>
      <c r="DJ166" s="271"/>
      <c r="DK166" s="271"/>
    </row>
    <row r="167" spans="1:115" s="45" customFormat="1" ht="12.75" customHeight="1" x14ac:dyDescent="0.25">
      <c r="A167" s="13" cm="1">
        <f t="array" ref="A167">IFERROR(INDEX(Operation, IFERROR(MATCH($N167,#REF!, 0), IFERROR(MATCH($N167,#REF!, 0), MATCH($N167,#REF!, 0))), 4), 0)</f>
        <v>0</v>
      </c>
      <c r="B167" s="10">
        <v>144</v>
      </c>
      <c r="C167" s="238"/>
      <c r="D167" s="238"/>
      <c r="E167" s="79"/>
      <c r="F167" s="80" t="str">
        <f>IF(ISBLANK(E167), "", VLOOKUP(E167, Z!$A$2:$C$4127, 3, FALSE))</f>
        <v/>
      </c>
      <c r="G167" s="238"/>
      <c r="H167" s="81"/>
      <c r="I167" s="255" t="b">
        <v>0</v>
      </c>
      <c r="J167" s="256"/>
      <c r="K167" s="82"/>
      <c r="L167" s="82"/>
      <c r="M167" s="83"/>
      <c r="N167" s="79"/>
      <c r="O167" s="84"/>
      <c r="P167" s="84"/>
      <c r="Q167" s="257"/>
      <c r="R167" s="257"/>
      <c r="S167" s="257"/>
      <c r="T167" s="85">
        <f t="shared" si="71"/>
        <v>0</v>
      </c>
      <c r="U167" s="238"/>
      <c r="V167" s="238"/>
      <c r="W167" s="238"/>
      <c r="X167" s="256"/>
      <c r="Y167" s="258"/>
      <c r="Z167" s="79"/>
      <c r="AA167" s="257"/>
      <c r="AB167" s="257"/>
      <c r="AC167" s="257"/>
      <c r="AD167" s="257"/>
      <c r="AE167" s="257"/>
      <c r="AF167" s="85">
        <f t="shared" si="72"/>
        <v>0</v>
      </c>
      <c r="AG167" s="259"/>
      <c r="AH167" s="238"/>
      <c r="AI167" s="79"/>
      <c r="AJ167" s="80" t="str">
        <f>IF(ISBLANK(AI167), "", VLOOKUP(AI167, Z!$A$2:$C$4127, 3, FALSE))</f>
        <v/>
      </c>
      <c r="AK167" s="260"/>
      <c r="AL167" s="127">
        <f t="shared" si="73"/>
        <v>0</v>
      </c>
      <c r="AM167" s="271"/>
      <c r="AN167" s="292">
        <f t="shared" si="75"/>
        <v>0</v>
      </c>
      <c r="AO167" s="279">
        <f t="shared" si="74"/>
        <v>1</v>
      </c>
      <c r="AP167" s="279">
        <v>0.75</v>
      </c>
      <c r="AQ167" s="293" t="str">
        <f t="shared" si="76"/>
        <v>-</v>
      </c>
      <c r="AR167" s="293" t="str">
        <f t="shared" si="77"/>
        <v>-</v>
      </c>
      <c r="AS167" s="293" t="str" cm="1">
        <f t="array" ref="AS167">IFERROR(IFERROR((AT167*AU167)/(3600*1000)/AZ167, BY167) * SUMPRODUCT($BA167:$BE167^2.5, $BF167:$BJ167) / 1000, "-")</f>
        <v>-</v>
      </c>
      <c r="AT167" s="279" t="str">
        <f t="shared" si="78"/>
        <v>-</v>
      </c>
      <c r="AU167" s="279" t="str">
        <f t="shared" si="79"/>
        <v>-</v>
      </c>
      <c r="AV167" s="294" t="str">
        <f t="shared" si="16"/>
        <v>-</v>
      </c>
      <c r="AW167" s="294" t="str" cm="1">
        <f t="array" ref="AW167">IF(CH167&gt;0, INDEX($CV$58:$CV$60, CH167), "-")</f>
        <v>-</v>
      </c>
      <c r="AX167" s="294" t="str">
        <f t="shared" si="80"/>
        <v>-</v>
      </c>
      <c r="AY167" s="295" t="str">
        <f t="shared" si="81"/>
        <v>-</v>
      </c>
      <c r="AZ167" s="294">
        <f t="shared" si="82"/>
        <v>0</v>
      </c>
      <c r="BA167" s="296" t="str" cm="1">
        <f t="array" ref="BA167">IFERROR(INDEX($CV$63:$CZ$65, $CF167, BA$23), "-")</f>
        <v>-</v>
      </c>
      <c r="BB167" s="296" t="str" cm="1">
        <f t="array" ref="BB167">IFERROR(INDEX($CV$63:$CZ$65, $CF167, BB$23), "-")</f>
        <v>-</v>
      </c>
      <c r="BC167" s="296" t="str" cm="1">
        <f t="array" ref="BC167">IFERROR(INDEX($CV$63:$CZ$65, $CF167, BC$23), "-")</f>
        <v>-</v>
      </c>
      <c r="BD167" s="296" t="str" cm="1">
        <f t="array" ref="BD167">IFERROR(INDEX($CV$63:$CZ$65, $CF167, BD$23), "-")</f>
        <v>-</v>
      </c>
      <c r="BE167" s="296" t="str" cm="1">
        <f t="array" ref="BE167">IFERROR(INDEX($CV$63:$CZ$65, $CF167, BE$23), "-")</f>
        <v>-</v>
      </c>
      <c r="BF167" s="297" cm="1">
        <f t="array" ref="BF167">IF($CF167=3,
IFERROR(INDEX($CV$68:$CZ$79, $CE167, BF$23), "-"),
IF($CF167=2,
IF(BF$23=5, $Q167, IF(BF$23=4, $R167, 0)), IF(BF$23=5, $Q167, 0)
))</f>
        <v>0</v>
      </c>
      <c r="BG167" s="297" cm="1">
        <f t="array" ref="BG167">IF($CF167=3,
IFERROR(INDEX($CV$68:$CZ$79, $CE167, BG$23), "-"),
IF($CF167=2,
IF(BG$23=5, $Q167, IF(BG$23=4, $R167, 0)), IF(BG$23=5, $Q167, 0)
))</f>
        <v>0</v>
      </c>
      <c r="BH167" s="297" cm="1">
        <f t="array" ref="BH167">IF($CF167=3,
IFERROR(INDEX($CV$68:$CZ$79, $CE167, BH$23), "-"),
IF($CF167=2,
IF(BH$23=5, $Q167, IF(BH$23=4, $R167, 0)), IF(BH$23=5, $Q167, 0)
))</f>
        <v>0</v>
      </c>
      <c r="BI167" s="297" cm="1">
        <f t="array" ref="BI167">IF($CF167=3,
IFERROR(INDEX($CV$68:$CZ$79, $CE167, BI$23), "-"),
IF($CF167=2,
IF(BI$23=5, $Q167, IF(BI$23=4, $R167, 0)), IF(BI$23=5, $Q167, 0)
))</f>
        <v>0</v>
      </c>
      <c r="BJ167" s="297" cm="1">
        <f t="array" ref="BJ167">IF($CF167=3,
IFERROR(INDEX($CV$68:$CZ$79, $CE167, BJ$23), "-"),
IF($CF167=2,
IF(BJ$23=5, $Q167, IF(BJ$23=4, $R167, 0)), IF(BJ$23=5, $Q167, 0)
))</f>
        <v>0</v>
      </c>
      <c r="BK167" s="293" t="str" cm="1">
        <f t="array" ref="BK167">IFERROR(IF(OR($AN$20="EZ", ISNUMBER((BL167*BM167)/(3600*1000)/BN167)), (BL167*BM167)/(3600*1000)/BN167, BY167) * SUMPRODUCT($BO167:$BS167^2.5, $BT167:$BX167) / 1000, "-")</f>
        <v>-</v>
      </c>
      <c r="BL167" s="279" t="str">
        <f t="shared" si="83"/>
        <v>-</v>
      </c>
      <c r="BM167" s="279" t="str">
        <f t="shared" si="84"/>
        <v>-</v>
      </c>
      <c r="BN167" s="298">
        <f t="shared" si="85"/>
        <v>0</v>
      </c>
      <c r="BO167" s="296" t="str" cm="1">
        <f t="array" ref="BO167">IFERROR(INDEX($CV$63:$CZ$65, $CO167, BO$23), "-")</f>
        <v>-</v>
      </c>
      <c r="BP167" s="296" t="str" cm="1">
        <f t="array" ref="BP167">IFERROR(INDEX($CV$63:$CZ$65, $CO167, BP$23), "-")</f>
        <v>-</v>
      </c>
      <c r="BQ167" s="296" t="str" cm="1">
        <f t="array" ref="BQ167">IFERROR(INDEX($CV$63:$CZ$65, $CO167, BQ$23), "-")</f>
        <v>-</v>
      </c>
      <c r="BR167" s="296" t="str" cm="1">
        <f t="array" ref="BR167">IFERROR(INDEX($CV$63:$CZ$65, $CO167, BR$23), "-")</f>
        <v>-</v>
      </c>
      <c r="BS167" s="296" t="str" cm="1">
        <f t="array" ref="BS167">IFERROR(INDEX($CV$63:$CZ$65, $CO167, BS$23), "-")</f>
        <v>-</v>
      </c>
      <c r="BT167" s="297" cm="1">
        <f t="array" ref="BT167">IF($CO167=3,
IFERROR(INDEX($CV$68:$CZ$79, $CE167, BT$23), "-"),
IF($CO167=2,
IF(BT$23=5, $AC167, IF(BT$23=4, $AD167, 0)), IF(BT$23=5, $AC167, 0)
))</f>
        <v>0</v>
      </c>
      <c r="BU167" s="297" cm="1">
        <f t="array" ref="BU167">IF($CO167=3,
IFERROR(INDEX($CV$68:$CZ$79, $CE167, BU$23), "-"),
IF($CO167=2,
IF(BU$23=5, $AC167, IF(BU$23=4, $AD167, 0)), IF(BU$23=5, $AC167, 0)
))</f>
        <v>0</v>
      </c>
      <c r="BV167" s="297" cm="1">
        <f t="array" ref="BV167">IF($CO167=3,
IFERROR(INDEX($CV$68:$CZ$79, $CE167, BV$23), "-"),
IF($CO167=2,
IF(BV$23=5, $AC167, IF(BV$23=4, $AD167, 0)), IF(BV$23=5, $AC167, 0)
))</f>
        <v>0</v>
      </c>
      <c r="BW167" s="297" cm="1">
        <f t="array" ref="BW167">IF($CO167=3,
IFERROR(INDEX($CV$68:$CZ$79, $CE167, BW$23), "-"),
IF($CO167=2,
IF(BW$23=5, $AC167, IF(BW$23=4, $AD167, 0)), IF(BW$23=5, $AC167, 0)
))</f>
        <v>0</v>
      </c>
      <c r="BX167" s="297" cm="1">
        <f t="array" ref="BX167">IF($CO167=3,
IFERROR(INDEX($CV$68:$CZ$79, $CE167, BX$23), "-"),
IF($CO167=2,
IF(BX$23=5, $AC167, IF(BX$23=4, $AD167, 0)), IF(BX$23=5, $AC167, 0)
))</f>
        <v>0</v>
      </c>
      <c r="BY167" s="293" t="str">
        <f t="shared" si="86"/>
        <v>-</v>
      </c>
      <c r="BZ167" s="299">
        <f t="shared" si="22"/>
        <v>0</v>
      </c>
      <c r="CA167" s="294" t="str">
        <f t="shared" si="87"/>
        <v>-</v>
      </c>
      <c r="CB167" s="295" t="str">
        <f t="shared" si="23"/>
        <v>-</v>
      </c>
      <c r="CC167" s="295" t="str">
        <f t="shared" si="88"/>
        <v>-</v>
      </c>
      <c r="CD167" s="299">
        <f t="shared" si="24"/>
        <v>0</v>
      </c>
      <c r="CE167" s="300" t="str">
        <f t="shared" si="66"/>
        <v>-</v>
      </c>
      <c r="CF167" s="300" t="str">
        <f t="shared" si="67"/>
        <v>-</v>
      </c>
      <c r="CG167" s="300">
        <v>0</v>
      </c>
      <c r="CH167" s="300">
        <f t="shared" si="68"/>
        <v>0</v>
      </c>
      <c r="CI167" s="301">
        <f t="shared" si="69"/>
        <v>0</v>
      </c>
      <c r="CJ167" s="301">
        <f t="shared" si="25"/>
        <v>0</v>
      </c>
      <c r="CK167" s="302" t="str" cm="1">
        <f t="array" ref="CK167">IF($CJ167&gt;0, INDEX($CS$28:$DH$35, $CJ167, $CI167+CK$23), "-")</f>
        <v>-</v>
      </c>
      <c r="CL167" s="302" t="str" cm="1">
        <f t="array" ref="CL167">IF($CJ167&gt;0, INDEX($CS$28:$DH$35, $CJ167, $CI167+CL$23), "-")</f>
        <v>-</v>
      </c>
      <c r="CM167" s="302" t="str" cm="1">
        <f t="array" ref="CM167">IF($CJ167&gt;0, INDEX($CS$28:$DH$35, $CJ167, $CI167+CM$23), "-")</f>
        <v>-</v>
      </c>
      <c r="CN167" s="302" t="str" cm="1">
        <f t="array" ref="CN167">IF($CJ167&gt;0, INDEX($CS$28:$DH$35, $CJ167, $CI167+CN$23), "-")</f>
        <v>-</v>
      </c>
      <c r="CO167" s="300" t="str">
        <f t="shared" si="70"/>
        <v>-</v>
      </c>
      <c r="CP167" s="271"/>
      <c r="CQ167" s="272"/>
      <c r="CR167" s="273"/>
      <c r="CS167" s="273"/>
      <c r="CT167" s="273"/>
      <c r="CU167" s="273"/>
      <c r="CV167" s="273"/>
      <c r="CW167" s="273"/>
      <c r="CX167" s="273"/>
      <c r="CY167" s="273"/>
      <c r="CZ167" s="273"/>
      <c r="DA167" s="273"/>
      <c r="DB167" s="273"/>
      <c r="DC167" s="273"/>
      <c r="DD167" s="273"/>
      <c r="DE167" s="273"/>
      <c r="DF167" s="273"/>
      <c r="DG167" s="273"/>
      <c r="DH167" s="273"/>
      <c r="DI167" s="273"/>
      <c r="DJ167" s="271"/>
      <c r="DK167" s="271"/>
    </row>
    <row r="168" spans="1:115" s="45" customFormat="1" ht="12.75" customHeight="1" x14ac:dyDescent="0.25">
      <c r="A168" s="13" cm="1">
        <f t="array" ref="A168">IFERROR(INDEX(Operation, IFERROR(MATCH($N168,#REF!, 0), IFERROR(MATCH($N168,#REF!, 0), MATCH($N168,#REF!, 0))), 4), 0)</f>
        <v>0</v>
      </c>
      <c r="B168" s="10">
        <v>145</v>
      </c>
      <c r="C168" s="238"/>
      <c r="D168" s="238"/>
      <c r="E168" s="79"/>
      <c r="F168" s="80" t="str">
        <f>IF(ISBLANK(E168), "", VLOOKUP(E168, Z!$A$2:$C$4127, 3, FALSE))</f>
        <v/>
      </c>
      <c r="G168" s="238"/>
      <c r="H168" s="81"/>
      <c r="I168" s="255" t="b">
        <v>0</v>
      </c>
      <c r="J168" s="256"/>
      <c r="K168" s="82"/>
      <c r="L168" s="82"/>
      <c r="M168" s="83"/>
      <c r="N168" s="79"/>
      <c r="O168" s="84"/>
      <c r="P168" s="84"/>
      <c r="Q168" s="257"/>
      <c r="R168" s="257"/>
      <c r="S168" s="257"/>
      <c r="T168" s="85">
        <f t="shared" si="71"/>
        <v>0</v>
      </c>
      <c r="U168" s="238"/>
      <c r="V168" s="238"/>
      <c r="W168" s="238"/>
      <c r="X168" s="257"/>
      <c r="Y168" s="258"/>
      <c r="Z168" s="79"/>
      <c r="AA168" s="257"/>
      <c r="AB168" s="257"/>
      <c r="AC168" s="257"/>
      <c r="AD168" s="257"/>
      <c r="AE168" s="257"/>
      <c r="AF168" s="85">
        <f t="shared" si="72"/>
        <v>0</v>
      </c>
      <c r="AG168" s="259"/>
      <c r="AH168" s="238"/>
      <c r="AI168" s="79"/>
      <c r="AJ168" s="80" t="str">
        <f>IF(ISBLANK(AI168), "", VLOOKUP(AI168, Z!$A$2:$C$4127, 3, FALSE))</f>
        <v/>
      </c>
      <c r="AK168" s="260"/>
      <c r="AL168" s="127">
        <f t="shared" si="73"/>
        <v>0</v>
      </c>
      <c r="AM168" s="271"/>
      <c r="AN168" s="292">
        <f t="shared" si="75"/>
        <v>0</v>
      </c>
      <c r="AO168" s="279">
        <f t="shared" si="74"/>
        <v>1</v>
      </c>
      <c r="AP168" s="279">
        <v>0.75</v>
      </c>
      <c r="AQ168" s="293" t="str">
        <f t="shared" si="76"/>
        <v>-</v>
      </c>
      <c r="AR168" s="293" t="str">
        <f t="shared" si="77"/>
        <v>-</v>
      </c>
      <c r="AS168" s="293" t="str" cm="1">
        <f t="array" ref="AS168">IFERROR(IFERROR((AT168*AU168)/(3600*1000)/AZ168, BY168) * SUMPRODUCT($BA168:$BE168^2.5, $BF168:$BJ168) / 1000, "-")</f>
        <v>-</v>
      </c>
      <c r="AT168" s="279" t="str">
        <f t="shared" si="78"/>
        <v>-</v>
      </c>
      <c r="AU168" s="279" t="str">
        <f t="shared" si="79"/>
        <v>-</v>
      </c>
      <c r="AV168" s="294" t="str">
        <f t="shared" si="16"/>
        <v>-</v>
      </c>
      <c r="AW168" s="294" t="str" cm="1">
        <f t="array" ref="AW168">IF(CH168&gt;0, INDEX($CV$58:$CV$60, CH168), "-")</f>
        <v>-</v>
      </c>
      <c r="AX168" s="294" t="str">
        <f t="shared" si="80"/>
        <v>-</v>
      </c>
      <c r="AY168" s="295" t="str">
        <f t="shared" si="81"/>
        <v>-</v>
      </c>
      <c r="AZ168" s="294">
        <f t="shared" si="82"/>
        <v>0</v>
      </c>
      <c r="BA168" s="296" t="str" cm="1">
        <f t="array" ref="BA168">IFERROR(INDEX($CV$63:$CZ$65, $CF168, BA$23), "-")</f>
        <v>-</v>
      </c>
      <c r="BB168" s="296" t="str" cm="1">
        <f t="array" ref="BB168">IFERROR(INDEX($CV$63:$CZ$65, $CF168, BB$23), "-")</f>
        <v>-</v>
      </c>
      <c r="BC168" s="296" t="str" cm="1">
        <f t="array" ref="BC168">IFERROR(INDEX($CV$63:$CZ$65, $CF168, BC$23), "-")</f>
        <v>-</v>
      </c>
      <c r="BD168" s="296" t="str" cm="1">
        <f t="array" ref="BD168">IFERROR(INDEX($CV$63:$CZ$65, $CF168, BD$23), "-")</f>
        <v>-</v>
      </c>
      <c r="BE168" s="296" t="str" cm="1">
        <f t="array" ref="BE168">IFERROR(INDEX($CV$63:$CZ$65, $CF168, BE$23), "-")</f>
        <v>-</v>
      </c>
      <c r="BF168" s="297" cm="1">
        <f t="array" ref="BF168">IF($CF168=3,
IFERROR(INDEX($CV$68:$CZ$79, $CE168, BF$23), "-"),
IF($CF168=2,
IF(BF$23=5, $Q168, IF(BF$23=4, $R168, 0)), IF(BF$23=5, $Q168, 0)
))</f>
        <v>0</v>
      </c>
      <c r="BG168" s="297" cm="1">
        <f t="array" ref="BG168">IF($CF168=3,
IFERROR(INDEX($CV$68:$CZ$79, $CE168, BG$23), "-"),
IF($CF168=2,
IF(BG$23=5, $Q168, IF(BG$23=4, $R168, 0)), IF(BG$23=5, $Q168, 0)
))</f>
        <v>0</v>
      </c>
      <c r="BH168" s="297" cm="1">
        <f t="array" ref="BH168">IF($CF168=3,
IFERROR(INDEX($CV$68:$CZ$79, $CE168, BH$23), "-"),
IF($CF168=2,
IF(BH$23=5, $Q168, IF(BH$23=4, $R168, 0)), IF(BH$23=5, $Q168, 0)
))</f>
        <v>0</v>
      </c>
      <c r="BI168" s="297" cm="1">
        <f t="array" ref="BI168">IF($CF168=3,
IFERROR(INDEX($CV$68:$CZ$79, $CE168, BI$23), "-"),
IF($CF168=2,
IF(BI$23=5, $Q168, IF(BI$23=4, $R168, 0)), IF(BI$23=5, $Q168, 0)
))</f>
        <v>0</v>
      </c>
      <c r="BJ168" s="297" cm="1">
        <f t="array" ref="BJ168">IF($CF168=3,
IFERROR(INDEX($CV$68:$CZ$79, $CE168, BJ$23), "-"),
IF($CF168=2,
IF(BJ$23=5, $Q168, IF(BJ$23=4, $R168, 0)), IF(BJ$23=5, $Q168, 0)
))</f>
        <v>0</v>
      </c>
      <c r="BK168" s="293" t="str" cm="1">
        <f t="array" ref="BK168">IFERROR(IF(OR($AN$20="EZ", ISNUMBER((BL168*BM168)/(3600*1000)/BN168)), (BL168*BM168)/(3600*1000)/BN168, BY168) * SUMPRODUCT($BO168:$BS168^2.5, $BT168:$BX168) / 1000, "-")</f>
        <v>-</v>
      </c>
      <c r="BL168" s="279" t="str">
        <f t="shared" si="83"/>
        <v>-</v>
      </c>
      <c r="BM168" s="279" t="str">
        <f t="shared" si="84"/>
        <v>-</v>
      </c>
      <c r="BN168" s="298">
        <f t="shared" si="85"/>
        <v>0</v>
      </c>
      <c r="BO168" s="296" t="str" cm="1">
        <f t="array" ref="BO168">IFERROR(INDEX($CV$63:$CZ$65, $CO168, BO$23), "-")</f>
        <v>-</v>
      </c>
      <c r="BP168" s="296" t="str" cm="1">
        <f t="array" ref="BP168">IFERROR(INDEX($CV$63:$CZ$65, $CO168, BP$23), "-")</f>
        <v>-</v>
      </c>
      <c r="BQ168" s="296" t="str" cm="1">
        <f t="array" ref="BQ168">IFERROR(INDEX($CV$63:$CZ$65, $CO168, BQ$23), "-")</f>
        <v>-</v>
      </c>
      <c r="BR168" s="296" t="str" cm="1">
        <f t="array" ref="BR168">IFERROR(INDEX($CV$63:$CZ$65, $CO168, BR$23), "-")</f>
        <v>-</v>
      </c>
      <c r="BS168" s="296" t="str" cm="1">
        <f t="array" ref="BS168">IFERROR(INDEX($CV$63:$CZ$65, $CO168, BS$23), "-")</f>
        <v>-</v>
      </c>
      <c r="BT168" s="297" cm="1">
        <f t="array" ref="BT168">IF($CO168=3,
IFERROR(INDEX($CV$68:$CZ$79, $CE168, BT$23), "-"),
IF($CO168=2,
IF(BT$23=5, $AC168, IF(BT$23=4, $AD168, 0)), IF(BT$23=5, $AC168, 0)
))</f>
        <v>0</v>
      </c>
      <c r="BU168" s="297" cm="1">
        <f t="array" ref="BU168">IF($CO168=3,
IFERROR(INDEX($CV$68:$CZ$79, $CE168, BU$23), "-"),
IF($CO168=2,
IF(BU$23=5, $AC168, IF(BU$23=4, $AD168, 0)), IF(BU$23=5, $AC168, 0)
))</f>
        <v>0</v>
      </c>
      <c r="BV168" s="297" cm="1">
        <f t="array" ref="BV168">IF($CO168=3,
IFERROR(INDEX($CV$68:$CZ$79, $CE168, BV$23), "-"),
IF($CO168=2,
IF(BV$23=5, $AC168, IF(BV$23=4, $AD168, 0)), IF(BV$23=5, $AC168, 0)
))</f>
        <v>0</v>
      </c>
      <c r="BW168" s="297" cm="1">
        <f t="array" ref="BW168">IF($CO168=3,
IFERROR(INDEX($CV$68:$CZ$79, $CE168, BW$23), "-"),
IF($CO168=2,
IF(BW$23=5, $AC168, IF(BW$23=4, $AD168, 0)), IF(BW$23=5, $AC168, 0)
))</f>
        <v>0</v>
      </c>
      <c r="BX168" s="297" cm="1">
        <f t="array" ref="BX168">IF($CO168=3,
IFERROR(INDEX($CV$68:$CZ$79, $CE168, BX$23), "-"),
IF($CO168=2,
IF(BX$23=5, $AC168, IF(BX$23=4, $AD168, 0)), IF(BX$23=5, $AC168, 0)
))</f>
        <v>0</v>
      </c>
      <c r="BY168" s="293" t="str">
        <f t="shared" si="86"/>
        <v>-</v>
      </c>
      <c r="BZ168" s="299">
        <f t="shared" si="22"/>
        <v>0</v>
      </c>
      <c r="CA168" s="294" t="str">
        <f t="shared" si="87"/>
        <v>-</v>
      </c>
      <c r="CB168" s="295" t="str">
        <f t="shared" si="23"/>
        <v>-</v>
      </c>
      <c r="CC168" s="295" t="str">
        <f t="shared" si="88"/>
        <v>-</v>
      </c>
      <c r="CD168" s="299">
        <f t="shared" si="24"/>
        <v>0</v>
      </c>
      <c r="CE168" s="300" t="str">
        <f t="shared" si="66"/>
        <v>-</v>
      </c>
      <c r="CF168" s="300" t="str">
        <f t="shared" si="67"/>
        <v>-</v>
      </c>
      <c r="CG168" s="300">
        <v>0</v>
      </c>
      <c r="CH168" s="300">
        <f t="shared" si="68"/>
        <v>0</v>
      </c>
      <c r="CI168" s="301">
        <f t="shared" si="69"/>
        <v>0</v>
      </c>
      <c r="CJ168" s="301">
        <f t="shared" si="25"/>
        <v>0</v>
      </c>
      <c r="CK168" s="302" t="str" cm="1">
        <f t="array" ref="CK168">IF($CJ168&gt;0, INDEX($CS$28:$DH$35, $CJ168, $CI168+CK$23), "-")</f>
        <v>-</v>
      </c>
      <c r="CL168" s="302" t="str" cm="1">
        <f t="array" ref="CL168">IF($CJ168&gt;0, INDEX($CS$28:$DH$35, $CJ168, $CI168+CL$23), "-")</f>
        <v>-</v>
      </c>
      <c r="CM168" s="302" t="str" cm="1">
        <f t="array" ref="CM168">IF($CJ168&gt;0, INDEX($CS$28:$DH$35, $CJ168, $CI168+CM$23), "-")</f>
        <v>-</v>
      </c>
      <c r="CN168" s="302" t="str" cm="1">
        <f t="array" ref="CN168">IF($CJ168&gt;0, INDEX($CS$28:$DH$35, $CJ168, $CI168+CN$23), "-")</f>
        <v>-</v>
      </c>
      <c r="CO168" s="300" t="str">
        <f t="shared" si="70"/>
        <v>-</v>
      </c>
      <c r="CP168" s="271"/>
      <c r="CQ168" s="272"/>
      <c r="CR168" s="273"/>
      <c r="CS168" s="273"/>
      <c r="CT168" s="273"/>
      <c r="CU168" s="273"/>
      <c r="CV168" s="273"/>
      <c r="CW168" s="273"/>
      <c r="CX168" s="273"/>
      <c r="CY168" s="273"/>
      <c r="CZ168" s="273"/>
      <c r="DA168" s="273"/>
      <c r="DB168" s="273"/>
      <c r="DC168" s="273"/>
      <c r="DD168" s="273"/>
      <c r="DE168" s="273"/>
      <c r="DF168" s="273"/>
      <c r="DG168" s="273"/>
      <c r="DH168" s="273"/>
      <c r="DI168" s="273"/>
      <c r="DJ168" s="271"/>
      <c r="DK168" s="271"/>
    </row>
    <row r="169" spans="1:115" s="45" customFormat="1" ht="12.75" customHeight="1" x14ac:dyDescent="0.25">
      <c r="A169" s="13" cm="1">
        <f t="array" ref="A169">IFERROR(INDEX(Operation, IFERROR(MATCH($N169,#REF!, 0), IFERROR(MATCH($N169,#REF!, 0), MATCH($N169,#REF!, 0))), 4), 0)</f>
        <v>0</v>
      </c>
      <c r="B169" s="10">
        <v>146</v>
      </c>
      <c r="C169" s="238"/>
      <c r="D169" s="238"/>
      <c r="E169" s="79"/>
      <c r="F169" s="80" t="str">
        <f>IF(ISBLANK(E169), "", VLOOKUP(E169, Z!$A$2:$C$4127, 3, FALSE))</f>
        <v/>
      </c>
      <c r="G169" s="238"/>
      <c r="H169" s="81"/>
      <c r="I169" s="255" t="b">
        <v>0</v>
      </c>
      <c r="J169" s="256"/>
      <c r="K169" s="82"/>
      <c r="L169" s="82"/>
      <c r="M169" s="83"/>
      <c r="N169" s="79"/>
      <c r="O169" s="84"/>
      <c r="P169" s="84"/>
      <c r="Q169" s="257"/>
      <c r="R169" s="257"/>
      <c r="S169" s="257"/>
      <c r="T169" s="85">
        <f t="shared" si="71"/>
        <v>0</v>
      </c>
      <c r="U169" s="238"/>
      <c r="V169" s="238"/>
      <c r="W169" s="238"/>
      <c r="X169" s="257"/>
      <c r="Y169" s="258"/>
      <c r="Z169" s="79"/>
      <c r="AA169" s="257"/>
      <c r="AB169" s="257"/>
      <c r="AC169" s="257"/>
      <c r="AD169" s="257"/>
      <c r="AE169" s="257"/>
      <c r="AF169" s="85">
        <f t="shared" si="72"/>
        <v>0</v>
      </c>
      <c r="AG169" s="259"/>
      <c r="AH169" s="238"/>
      <c r="AI169" s="79"/>
      <c r="AJ169" s="80" t="str">
        <f>IF(ISBLANK(AI169), "", VLOOKUP(AI169, Z!$A$2:$C$4127, 3, FALSE))</f>
        <v/>
      </c>
      <c r="AK169" s="260"/>
      <c r="AL169" s="127">
        <f t="shared" si="73"/>
        <v>0</v>
      </c>
      <c r="AM169" s="271"/>
      <c r="AN169" s="292">
        <f t="shared" si="75"/>
        <v>0</v>
      </c>
      <c r="AO169" s="279">
        <f t="shared" si="74"/>
        <v>1</v>
      </c>
      <c r="AP169" s="279">
        <v>0.75</v>
      </c>
      <c r="AQ169" s="293" t="str">
        <f t="shared" si="76"/>
        <v>-</v>
      </c>
      <c r="AR169" s="293" t="str">
        <f t="shared" si="77"/>
        <v>-</v>
      </c>
      <c r="AS169" s="293" t="str" cm="1">
        <f t="array" ref="AS169">IFERROR(IFERROR((AT169*AU169)/(3600*1000)/AZ169, BY169) * SUMPRODUCT($BA169:$BE169^2.5, $BF169:$BJ169) / 1000, "-")</f>
        <v>-</v>
      </c>
      <c r="AT169" s="279" t="str">
        <f t="shared" si="78"/>
        <v>-</v>
      </c>
      <c r="AU169" s="279" t="str">
        <f t="shared" si="79"/>
        <v>-</v>
      </c>
      <c r="AV169" s="294" t="str">
        <f t="shared" si="16"/>
        <v>-</v>
      </c>
      <c r="AW169" s="294" t="str" cm="1">
        <f t="array" ref="AW169">IF(CH169&gt;0, INDEX($CV$58:$CV$60, CH169), "-")</f>
        <v>-</v>
      </c>
      <c r="AX169" s="294" t="str">
        <f t="shared" si="80"/>
        <v>-</v>
      </c>
      <c r="AY169" s="295" t="str">
        <f t="shared" si="81"/>
        <v>-</v>
      </c>
      <c r="AZ169" s="294">
        <f t="shared" si="82"/>
        <v>0</v>
      </c>
      <c r="BA169" s="296" t="str" cm="1">
        <f t="array" ref="BA169">IFERROR(INDEX($CV$63:$CZ$65, $CF169, BA$23), "-")</f>
        <v>-</v>
      </c>
      <c r="BB169" s="296" t="str" cm="1">
        <f t="array" ref="BB169">IFERROR(INDEX($CV$63:$CZ$65, $CF169, BB$23), "-")</f>
        <v>-</v>
      </c>
      <c r="BC169" s="296" t="str" cm="1">
        <f t="array" ref="BC169">IFERROR(INDEX($CV$63:$CZ$65, $CF169, BC$23), "-")</f>
        <v>-</v>
      </c>
      <c r="BD169" s="296" t="str" cm="1">
        <f t="array" ref="BD169">IFERROR(INDEX($CV$63:$CZ$65, $CF169, BD$23), "-")</f>
        <v>-</v>
      </c>
      <c r="BE169" s="296" t="str" cm="1">
        <f t="array" ref="BE169">IFERROR(INDEX($CV$63:$CZ$65, $CF169, BE$23), "-")</f>
        <v>-</v>
      </c>
      <c r="BF169" s="297" cm="1">
        <f t="array" ref="BF169">IF($CF169=3,
IFERROR(INDEX($CV$68:$CZ$79, $CE169, BF$23), "-"),
IF($CF169=2,
IF(BF$23=5, $Q169, IF(BF$23=4, $R169, 0)), IF(BF$23=5, $Q169, 0)
))</f>
        <v>0</v>
      </c>
      <c r="BG169" s="297" cm="1">
        <f t="array" ref="BG169">IF($CF169=3,
IFERROR(INDEX($CV$68:$CZ$79, $CE169, BG$23), "-"),
IF($CF169=2,
IF(BG$23=5, $Q169, IF(BG$23=4, $R169, 0)), IF(BG$23=5, $Q169, 0)
))</f>
        <v>0</v>
      </c>
      <c r="BH169" s="297" cm="1">
        <f t="array" ref="BH169">IF($CF169=3,
IFERROR(INDEX($CV$68:$CZ$79, $CE169, BH$23), "-"),
IF($CF169=2,
IF(BH$23=5, $Q169, IF(BH$23=4, $R169, 0)), IF(BH$23=5, $Q169, 0)
))</f>
        <v>0</v>
      </c>
      <c r="BI169" s="297" cm="1">
        <f t="array" ref="BI169">IF($CF169=3,
IFERROR(INDEX($CV$68:$CZ$79, $CE169, BI$23), "-"),
IF($CF169=2,
IF(BI$23=5, $Q169, IF(BI$23=4, $R169, 0)), IF(BI$23=5, $Q169, 0)
))</f>
        <v>0</v>
      </c>
      <c r="BJ169" s="297" cm="1">
        <f t="array" ref="BJ169">IF($CF169=3,
IFERROR(INDEX($CV$68:$CZ$79, $CE169, BJ$23), "-"),
IF($CF169=2,
IF(BJ$23=5, $Q169, IF(BJ$23=4, $R169, 0)), IF(BJ$23=5, $Q169, 0)
))</f>
        <v>0</v>
      </c>
      <c r="BK169" s="293" t="str" cm="1">
        <f t="array" ref="BK169">IFERROR(IF(OR($AN$20="EZ", ISNUMBER((BL169*BM169)/(3600*1000)/BN169)), (BL169*BM169)/(3600*1000)/BN169, BY169) * SUMPRODUCT($BO169:$BS169^2.5, $BT169:$BX169) / 1000, "-")</f>
        <v>-</v>
      </c>
      <c r="BL169" s="279" t="str">
        <f t="shared" si="83"/>
        <v>-</v>
      </c>
      <c r="BM169" s="279" t="str">
        <f t="shared" si="84"/>
        <v>-</v>
      </c>
      <c r="BN169" s="298">
        <f t="shared" si="85"/>
        <v>0</v>
      </c>
      <c r="BO169" s="296" t="str" cm="1">
        <f t="array" ref="BO169">IFERROR(INDEX($CV$63:$CZ$65, $CO169, BO$23), "-")</f>
        <v>-</v>
      </c>
      <c r="BP169" s="296" t="str" cm="1">
        <f t="array" ref="BP169">IFERROR(INDEX($CV$63:$CZ$65, $CO169, BP$23), "-")</f>
        <v>-</v>
      </c>
      <c r="BQ169" s="296" t="str" cm="1">
        <f t="array" ref="BQ169">IFERROR(INDEX($CV$63:$CZ$65, $CO169, BQ$23), "-")</f>
        <v>-</v>
      </c>
      <c r="BR169" s="296" t="str" cm="1">
        <f t="array" ref="BR169">IFERROR(INDEX($CV$63:$CZ$65, $CO169, BR$23), "-")</f>
        <v>-</v>
      </c>
      <c r="BS169" s="296" t="str" cm="1">
        <f t="array" ref="BS169">IFERROR(INDEX($CV$63:$CZ$65, $CO169, BS$23), "-")</f>
        <v>-</v>
      </c>
      <c r="BT169" s="297" cm="1">
        <f t="array" ref="BT169">IF($CO169=3,
IFERROR(INDEX($CV$68:$CZ$79, $CE169, BT$23), "-"),
IF($CO169=2,
IF(BT$23=5, $AC169, IF(BT$23=4, $AD169, 0)), IF(BT$23=5, $AC169, 0)
))</f>
        <v>0</v>
      </c>
      <c r="BU169" s="297" cm="1">
        <f t="array" ref="BU169">IF($CO169=3,
IFERROR(INDEX($CV$68:$CZ$79, $CE169, BU$23), "-"),
IF($CO169=2,
IF(BU$23=5, $AC169, IF(BU$23=4, $AD169, 0)), IF(BU$23=5, $AC169, 0)
))</f>
        <v>0</v>
      </c>
      <c r="BV169" s="297" cm="1">
        <f t="array" ref="BV169">IF($CO169=3,
IFERROR(INDEX($CV$68:$CZ$79, $CE169, BV$23), "-"),
IF($CO169=2,
IF(BV$23=5, $AC169, IF(BV$23=4, $AD169, 0)), IF(BV$23=5, $AC169, 0)
))</f>
        <v>0</v>
      </c>
      <c r="BW169" s="297" cm="1">
        <f t="array" ref="BW169">IF($CO169=3,
IFERROR(INDEX($CV$68:$CZ$79, $CE169, BW$23), "-"),
IF($CO169=2,
IF(BW$23=5, $AC169, IF(BW$23=4, $AD169, 0)), IF(BW$23=5, $AC169, 0)
))</f>
        <v>0</v>
      </c>
      <c r="BX169" s="297" cm="1">
        <f t="array" ref="BX169">IF($CO169=3,
IFERROR(INDEX($CV$68:$CZ$79, $CE169, BX$23), "-"),
IF($CO169=2,
IF(BX$23=5, $AC169, IF(BX$23=4, $AD169, 0)), IF(BX$23=5, $AC169, 0)
))</f>
        <v>0</v>
      </c>
      <c r="BY169" s="293" t="str">
        <f t="shared" si="86"/>
        <v>-</v>
      </c>
      <c r="BZ169" s="299">
        <f t="shared" si="22"/>
        <v>0</v>
      </c>
      <c r="CA169" s="294" t="str">
        <f t="shared" si="87"/>
        <v>-</v>
      </c>
      <c r="CB169" s="295" t="str">
        <f t="shared" si="23"/>
        <v>-</v>
      </c>
      <c r="CC169" s="295" t="str">
        <f t="shared" si="88"/>
        <v>-</v>
      </c>
      <c r="CD169" s="299">
        <f t="shared" si="24"/>
        <v>0</v>
      </c>
      <c r="CE169" s="300" t="str">
        <f t="shared" si="66"/>
        <v>-</v>
      </c>
      <c r="CF169" s="300" t="str">
        <f t="shared" si="67"/>
        <v>-</v>
      </c>
      <c r="CG169" s="300">
        <v>0</v>
      </c>
      <c r="CH169" s="300">
        <f t="shared" si="68"/>
        <v>0</v>
      </c>
      <c r="CI169" s="301">
        <f t="shared" si="69"/>
        <v>0</v>
      </c>
      <c r="CJ169" s="301">
        <f t="shared" si="25"/>
        <v>0</v>
      </c>
      <c r="CK169" s="302" t="str" cm="1">
        <f t="array" ref="CK169">IF($CJ169&gt;0, INDEX($CS$28:$DH$35, $CJ169, $CI169+CK$23), "-")</f>
        <v>-</v>
      </c>
      <c r="CL169" s="302" t="str" cm="1">
        <f t="array" ref="CL169">IF($CJ169&gt;0, INDEX($CS$28:$DH$35, $CJ169, $CI169+CL$23), "-")</f>
        <v>-</v>
      </c>
      <c r="CM169" s="302" t="str" cm="1">
        <f t="array" ref="CM169">IF($CJ169&gt;0, INDEX($CS$28:$DH$35, $CJ169, $CI169+CM$23), "-")</f>
        <v>-</v>
      </c>
      <c r="CN169" s="302" t="str" cm="1">
        <f t="array" ref="CN169">IF($CJ169&gt;0, INDEX($CS$28:$DH$35, $CJ169, $CI169+CN$23), "-")</f>
        <v>-</v>
      </c>
      <c r="CO169" s="300" t="str">
        <f t="shared" si="70"/>
        <v>-</v>
      </c>
      <c r="CP169" s="271"/>
      <c r="CQ169" s="272"/>
      <c r="CR169" s="273"/>
      <c r="CS169" s="273"/>
      <c r="CT169" s="273"/>
      <c r="CU169" s="273"/>
      <c r="CV169" s="273"/>
      <c r="CW169" s="273"/>
      <c r="CX169" s="273"/>
      <c r="CY169" s="273"/>
      <c r="CZ169" s="273"/>
      <c r="DA169" s="273"/>
      <c r="DB169" s="273"/>
      <c r="DC169" s="273"/>
      <c r="DD169" s="273"/>
      <c r="DE169" s="273"/>
      <c r="DF169" s="273"/>
      <c r="DG169" s="273"/>
      <c r="DH169" s="273"/>
      <c r="DI169" s="273"/>
      <c r="DJ169" s="271"/>
      <c r="DK169" s="271"/>
    </row>
    <row r="170" spans="1:115" s="45" customFormat="1" ht="12.75" customHeight="1" x14ac:dyDescent="0.25">
      <c r="A170" s="13" cm="1">
        <f t="array" ref="A170">IFERROR(INDEX(Operation, IFERROR(MATCH($N170,#REF!, 0), IFERROR(MATCH($N170,#REF!, 0), MATCH($N170,#REF!, 0))), 4), 0)</f>
        <v>0</v>
      </c>
      <c r="B170" s="10">
        <v>147</v>
      </c>
      <c r="C170" s="238"/>
      <c r="D170" s="238"/>
      <c r="E170" s="79"/>
      <c r="F170" s="80" t="str">
        <f>IF(ISBLANK(E170), "", VLOOKUP(E170, Z!$A$2:$C$4127, 3, FALSE))</f>
        <v/>
      </c>
      <c r="G170" s="238"/>
      <c r="H170" s="81"/>
      <c r="I170" s="255" t="b">
        <v>0</v>
      </c>
      <c r="J170" s="256"/>
      <c r="K170" s="82"/>
      <c r="L170" s="82"/>
      <c r="M170" s="83"/>
      <c r="N170" s="79"/>
      <c r="O170" s="84"/>
      <c r="P170" s="84"/>
      <c r="Q170" s="257"/>
      <c r="R170" s="257"/>
      <c r="S170" s="257"/>
      <c r="T170" s="85">
        <f t="shared" si="71"/>
        <v>0</v>
      </c>
      <c r="U170" s="238"/>
      <c r="V170" s="238"/>
      <c r="W170" s="238"/>
      <c r="X170" s="257"/>
      <c r="Y170" s="258"/>
      <c r="Z170" s="79"/>
      <c r="AA170" s="257"/>
      <c r="AB170" s="257"/>
      <c r="AC170" s="257"/>
      <c r="AD170" s="257"/>
      <c r="AE170" s="257"/>
      <c r="AF170" s="85">
        <f t="shared" si="72"/>
        <v>0</v>
      </c>
      <c r="AG170" s="259"/>
      <c r="AH170" s="238"/>
      <c r="AI170" s="79"/>
      <c r="AJ170" s="80" t="str">
        <f>IF(ISBLANK(AI170), "", VLOOKUP(AI170, Z!$A$2:$C$4127, 3, FALSE))</f>
        <v/>
      </c>
      <c r="AK170" s="260"/>
      <c r="AL170" s="127">
        <f t="shared" si="73"/>
        <v>0</v>
      </c>
      <c r="AM170" s="271"/>
      <c r="AN170" s="292">
        <f t="shared" si="75"/>
        <v>0</v>
      </c>
      <c r="AO170" s="279">
        <f t="shared" si="74"/>
        <v>1</v>
      </c>
      <c r="AP170" s="279">
        <v>0.75</v>
      </c>
      <c r="AQ170" s="293" t="str">
        <f t="shared" si="76"/>
        <v>-</v>
      </c>
      <c r="AR170" s="293" t="str">
        <f t="shared" si="77"/>
        <v>-</v>
      </c>
      <c r="AS170" s="293" t="str" cm="1">
        <f t="array" ref="AS170">IFERROR(IFERROR((AT170*AU170)/(3600*1000)/AZ170, BY170) * SUMPRODUCT($BA170:$BE170^2.5, $BF170:$BJ170) / 1000, "-")</f>
        <v>-</v>
      </c>
      <c r="AT170" s="279" t="str">
        <f t="shared" si="78"/>
        <v>-</v>
      </c>
      <c r="AU170" s="279" t="str">
        <f t="shared" si="79"/>
        <v>-</v>
      </c>
      <c r="AV170" s="294" t="str">
        <f t="shared" si="16"/>
        <v>-</v>
      </c>
      <c r="AW170" s="294" t="str" cm="1">
        <f t="array" ref="AW170">IF(CH170&gt;0, INDEX($CV$58:$CV$60, CH170), "-")</f>
        <v>-</v>
      </c>
      <c r="AX170" s="294" t="str">
        <f t="shared" si="80"/>
        <v>-</v>
      </c>
      <c r="AY170" s="295" t="str">
        <f t="shared" si="81"/>
        <v>-</v>
      </c>
      <c r="AZ170" s="294">
        <f t="shared" si="82"/>
        <v>0</v>
      </c>
      <c r="BA170" s="296" t="str" cm="1">
        <f t="array" ref="BA170">IFERROR(INDEX($CV$63:$CZ$65, $CF170, BA$23), "-")</f>
        <v>-</v>
      </c>
      <c r="BB170" s="296" t="str" cm="1">
        <f t="array" ref="BB170">IFERROR(INDEX($CV$63:$CZ$65, $CF170, BB$23), "-")</f>
        <v>-</v>
      </c>
      <c r="BC170" s="296" t="str" cm="1">
        <f t="array" ref="BC170">IFERROR(INDEX($CV$63:$CZ$65, $CF170, BC$23), "-")</f>
        <v>-</v>
      </c>
      <c r="BD170" s="296" t="str" cm="1">
        <f t="array" ref="BD170">IFERROR(INDEX($CV$63:$CZ$65, $CF170, BD$23), "-")</f>
        <v>-</v>
      </c>
      <c r="BE170" s="296" t="str" cm="1">
        <f t="array" ref="BE170">IFERROR(INDEX($CV$63:$CZ$65, $CF170, BE$23), "-")</f>
        <v>-</v>
      </c>
      <c r="BF170" s="297" cm="1">
        <f t="array" ref="BF170">IF($CF170=3,
IFERROR(INDEX($CV$68:$CZ$79, $CE170, BF$23), "-"),
IF($CF170=2,
IF(BF$23=5, $Q170, IF(BF$23=4, $R170, 0)), IF(BF$23=5, $Q170, 0)
))</f>
        <v>0</v>
      </c>
      <c r="BG170" s="297" cm="1">
        <f t="array" ref="BG170">IF($CF170=3,
IFERROR(INDEX($CV$68:$CZ$79, $CE170, BG$23), "-"),
IF($CF170=2,
IF(BG$23=5, $Q170, IF(BG$23=4, $R170, 0)), IF(BG$23=5, $Q170, 0)
))</f>
        <v>0</v>
      </c>
      <c r="BH170" s="297" cm="1">
        <f t="array" ref="BH170">IF($CF170=3,
IFERROR(INDEX($CV$68:$CZ$79, $CE170, BH$23), "-"),
IF($CF170=2,
IF(BH$23=5, $Q170, IF(BH$23=4, $R170, 0)), IF(BH$23=5, $Q170, 0)
))</f>
        <v>0</v>
      </c>
      <c r="BI170" s="297" cm="1">
        <f t="array" ref="BI170">IF($CF170=3,
IFERROR(INDEX($CV$68:$CZ$79, $CE170, BI$23), "-"),
IF($CF170=2,
IF(BI$23=5, $Q170, IF(BI$23=4, $R170, 0)), IF(BI$23=5, $Q170, 0)
))</f>
        <v>0</v>
      </c>
      <c r="BJ170" s="297" cm="1">
        <f t="array" ref="BJ170">IF($CF170=3,
IFERROR(INDEX($CV$68:$CZ$79, $CE170, BJ$23), "-"),
IF($CF170=2,
IF(BJ$23=5, $Q170, IF(BJ$23=4, $R170, 0)), IF(BJ$23=5, $Q170, 0)
))</f>
        <v>0</v>
      </c>
      <c r="BK170" s="293" t="str" cm="1">
        <f t="array" ref="BK170">IFERROR(IF(OR($AN$20="EZ", ISNUMBER((BL170*BM170)/(3600*1000)/BN170)), (BL170*BM170)/(3600*1000)/BN170, BY170) * SUMPRODUCT($BO170:$BS170^2.5, $BT170:$BX170) / 1000, "-")</f>
        <v>-</v>
      </c>
      <c r="BL170" s="279" t="str">
        <f t="shared" si="83"/>
        <v>-</v>
      </c>
      <c r="BM170" s="279" t="str">
        <f t="shared" si="84"/>
        <v>-</v>
      </c>
      <c r="BN170" s="298">
        <f t="shared" si="85"/>
        <v>0</v>
      </c>
      <c r="BO170" s="296" t="str" cm="1">
        <f t="array" ref="BO170">IFERROR(INDEX($CV$63:$CZ$65, $CO170, BO$23), "-")</f>
        <v>-</v>
      </c>
      <c r="BP170" s="296" t="str" cm="1">
        <f t="array" ref="BP170">IFERROR(INDEX($CV$63:$CZ$65, $CO170, BP$23), "-")</f>
        <v>-</v>
      </c>
      <c r="BQ170" s="296" t="str" cm="1">
        <f t="array" ref="BQ170">IFERROR(INDEX($CV$63:$CZ$65, $CO170, BQ$23), "-")</f>
        <v>-</v>
      </c>
      <c r="BR170" s="296" t="str" cm="1">
        <f t="array" ref="BR170">IFERROR(INDEX($CV$63:$CZ$65, $CO170, BR$23), "-")</f>
        <v>-</v>
      </c>
      <c r="BS170" s="296" t="str" cm="1">
        <f t="array" ref="BS170">IFERROR(INDEX($CV$63:$CZ$65, $CO170, BS$23), "-")</f>
        <v>-</v>
      </c>
      <c r="BT170" s="297" cm="1">
        <f t="array" ref="BT170">IF($CO170=3,
IFERROR(INDEX($CV$68:$CZ$79, $CE170, BT$23), "-"),
IF($CO170=2,
IF(BT$23=5, $AC170, IF(BT$23=4, $AD170, 0)), IF(BT$23=5, $AC170, 0)
))</f>
        <v>0</v>
      </c>
      <c r="BU170" s="297" cm="1">
        <f t="array" ref="BU170">IF($CO170=3,
IFERROR(INDEX($CV$68:$CZ$79, $CE170, BU$23), "-"),
IF($CO170=2,
IF(BU$23=5, $AC170, IF(BU$23=4, $AD170, 0)), IF(BU$23=5, $AC170, 0)
))</f>
        <v>0</v>
      </c>
      <c r="BV170" s="297" cm="1">
        <f t="array" ref="BV170">IF($CO170=3,
IFERROR(INDEX($CV$68:$CZ$79, $CE170, BV$23), "-"),
IF($CO170=2,
IF(BV$23=5, $AC170, IF(BV$23=4, $AD170, 0)), IF(BV$23=5, $AC170, 0)
))</f>
        <v>0</v>
      </c>
      <c r="BW170" s="297" cm="1">
        <f t="array" ref="BW170">IF($CO170=3,
IFERROR(INDEX($CV$68:$CZ$79, $CE170, BW$23), "-"),
IF($CO170=2,
IF(BW$23=5, $AC170, IF(BW$23=4, $AD170, 0)), IF(BW$23=5, $AC170, 0)
))</f>
        <v>0</v>
      </c>
      <c r="BX170" s="297" cm="1">
        <f t="array" ref="BX170">IF($CO170=3,
IFERROR(INDEX($CV$68:$CZ$79, $CE170, BX$23), "-"),
IF($CO170=2,
IF(BX$23=5, $AC170, IF(BX$23=4, $AD170, 0)), IF(BX$23=5, $AC170, 0)
))</f>
        <v>0</v>
      </c>
      <c r="BY170" s="293" t="str">
        <f t="shared" si="86"/>
        <v>-</v>
      </c>
      <c r="BZ170" s="299">
        <f t="shared" si="22"/>
        <v>0</v>
      </c>
      <c r="CA170" s="294" t="str">
        <f t="shared" si="87"/>
        <v>-</v>
      </c>
      <c r="CB170" s="295" t="str">
        <f t="shared" si="23"/>
        <v>-</v>
      </c>
      <c r="CC170" s="295" t="str">
        <f t="shared" si="88"/>
        <v>-</v>
      </c>
      <c r="CD170" s="299">
        <f t="shared" si="24"/>
        <v>0</v>
      </c>
      <c r="CE170" s="300" t="str">
        <f t="shared" si="66"/>
        <v>-</v>
      </c>
      <c r="CF170" s="300" t="str">
        <f t="shared" si="67"/>
        <v>-</v>
      </c>
      <c r="CG170" s="300">
        <v>0</v>
      </c>
      <c r="CH170" s="300">
        <f t="shared" si="68"/>
        <v>0</v>
      </c>
      <c r="CI170" s="301">
        <f t="shared" si="69"/>
        <v>0</v>
      </c>
      <c r="CJ170" s="301">
        <f t="shared" si="25"/>
        <v>0</v>
      </c>
      <c r="CK170" s="302" t="str" cm="1">
        <f t="array" ref="CK170">IF($CJ170&gt;0, INDEX($CS$28:$DH$35, $CJ170, $CI170+CK$23), "-")</f>
        <v>-</v>
      </c>
      <c r="CL170" s="302" t="str" cm="1">
        <f t="array" ref="CL170">IF($CJ170&gt;0, INDEX($CS$28:$DH$35, $CJ170, $CI170+CL$23), "-")</f>
        <v>-</v>
      </c>
      <c r="CM170" s="302" t="str" cm="1">
        <f t="array" ref="CM170">IF($CJ170&gt;0, INDEX($CS$28:$DH$35, $CJ170, $CI170+CM$23), "-")</f>
        <v>-</v>
      </c>
      <c r="CN170" s="302" t="str" cm="1">
        <f t="array" ref="CN170">IF($CJ170&gt;0, INDEX($CS$28:$DH$35, $CJ170, $CI170+CN$23), "-")</f>
        <v>-</v>
      </c>
      <c r="CO170" s="300" t="str">
        <f t="shared" si="70"/>
        <v>-</v>
      </c>
      <c r="CP170" s="271"/>
      <c r="CQ170" s="272"/>
      <c r="CR170" s="273"/>
      <c r="CS170" s="273"/>
      <c r="CT170" s="273"/>
      <c r="CU170" s="273"/>
      <c r="CV170" s="273"/>
      <c r="CW170" s="273"/>
      <c r="CX170" s="273"/>
      <c r="CY170" s="273"/>
      <c r="CZ170" s="273"/>
      <c r="DA170" s="273"/>
      <c r="DB170" s="273"/>
      <c r="DC170" s="273"/>
      <c r="DD170" s="273"/>
      <c r="DE170" s="273"/>
      <c r="DF170" s="273"/>
      <c r="DG170" s="273"/>
      <c r="DH170" s="273"/>
      <c r="DI170" s="273"/>
      <c r="DJ170" s="271"/>
      <c r="DK170" s="271"/>
    </row>
    <row r="171" spans="1:115" s="45" customFormat="1" ht="12.75" customHeight="1" x14ac:dyDescent="0.25">
      <c r="A171" s="13" cm="1">
        <f t="array" ref="A171">IFERROR(INDEX(Operation, IFERROR(MATCH($N171,#REF!, 0), IFERROR(MATCH($N171,#REF!, 0), MATCH($N171,#REF!, 0))), 4), 0)</f>
        <v>0</v>
      </c>
      <c r="B171" s="10">
        <v>148</v>
      </c>
      <c r="C171" s="238"/>
      <c r="D171" s="238"/>
      <c r="E171" s="79"/>
      <c r="F171" s="80" t="str">
        <f>IF(ISBLANK(E171), "", VLOOKUP(E171, Z!$A$2:$C$4127, 3, FALSE))</f>
        <v/>
      </c>
      <c r="G171" s="238"/>
      <c r="H171" s="81"/>
      <c r="I171" s="255" t="b">
        <v>0</v>
      </c>
      <c r="J171" s="256"/>
      <c r="K171" s="82"/>
      <c r="L171" s="82"/>
      <c r="M171" s="83"/>
      <c r="N171" s="79"/>
      <c r="O171" s="84"/>
      <c r="P171" s="84"/>
      <c r="Q171" s="257"/>
      <c r="R171" s="257"/>
      <c r="S171" s="257"/>
      <c r="T171" s="85">
        <f t="shared" si="71"/>
        <v>0</v>
      </c>
      <c r="U171" s="238"/>
      <c r="V171" s="238"/>
      <c r="W171" s="238"/>
      <c r="X171" s="256"/>
      <c r="Y171" s="258"/>
      <c r="Z171" s="79"/>
      <c r="AA171" s="257"/>
      <c r="AB171" s="257"/>
      <c r="AC171" s="257"/>
      <c r="AD171" s="257"/>
      <c r="AE171" s="257"/>
      <c r="AF171" s="85">
        <f t="shared" si="72"/>
        <v>0</v>
      </c>
      <c r="AG171" s="259"/>
      <c r="AH171" s="238"/>
      <c r="AI171" s="79"/>
      <c r="AJ171" s="80" t="str">
        <f>IF(ISBLANK(AI171), "", VLOOKUP(AI171, Z!$A$2:$C$4127, 3, FALSE))</f>
        <v/>
      </c>
      <c r="AK171" s="260"/>
      <c r="AL171" s="127">
        <f t="shared" si="73"/>
        <v>0</v>
      </c>
      <c r="AM171" s="271"/>
      <c r="AN171" s="292">
        <f t="shared" si="75"/>
        <v>0</v>
      </c>
      <c r="AO171" s="279">
        <f t="shared" si="74"/>
        <v>1</v>
      </c>
      <c r="AP171" s="279">
        <v>0.75</v>
      </c>
      <c r="AQ171" s="293" t="str">
        <f t="shared" si="76"/>
        <v>-</v>
      </c>
      <c r="AR171" s="293" t="str">
        <f t="shared" si="77"/>
        <v>-</v>
      </c>
      <c r="AS171" s="293" t="str" cm="1">
        <f t="array" ref="AS171">IFERROR(IFERROR((AT171*AU171)/(3600*1000)/AZ171, BY171) * SUMPRODUCT($BA171:$BE171^2.5, $BF171:$BJ171) / 1000, "-")</f>
        <v>-</v>
      </c>
      <c r="AT171" s="279" t="str">
        <f t="shared" si="78"/>
        <v>-</v>
      </c>
      <c r="AU171" s="279" t="str">
        <f t="shared" si="79"/>
        <v>-</v>
      </c>
      <c r="AV171" s="294" t="str">
        <f t="shared" si="16"/>
        <v>-</v>
      </c>
      <c r="AW171" s="294" t="str" cm="1">
        <f t="array" ref="AW171">IF(CH171&gt;0, INDEX($CV$58:$CV$60, CH171), "-")</f>
        <v>-</v>
      </c>
      <c r="AX171" s="294" t="str">
        <f t="shared" si="80"/>
        <v>-</v>
      </c>
      <c r="AY171" s="295" t="str">
        <f t="shared" si="81"/>
        <v>-</v>
      </c>
      <c r="AZ171" s="294">
        <f t="shared" si="82"/>
        <v>0</v>
      </c>
      <c r="BA171" s="296" t="str" cm="1">
        <f t="array" ref="BA171">IFERROR(INDEX($CV$63:$CZ$65, $CF171, BA$23), "-")</f>
        <v>-</v>
      </c>
      <c r="BB171" s="296" t="str" cm="1">
        <f t="array" ref="BB171">IFERROR(INDEX($CV$63:$CZ$65, $CF171, BB$23), "-")</f>
        <v>-</v>
      </c>
      <c r="BC171" s="296" t="str" cm="1">
        <f t="array" ref="BC171">IFERROR(INDEX($CV$63:$CZ$65, $CF171, BC$23), "-")</f>
        <v>-</v>
      </c>
      <c r="BD171" s="296" t="str" cm="1">
        <f t="array" ref="BD171">IFERROR(INDEX($CV$63:$CZ$65, $CF171, BD$23), "-")</f>
        <v>-</v>
      </c>
      <c r="BE171" s="296" t="str" cm="1">
        <f t="array" ref="BE171">IFERROR(INDEX($CV$63:$CZ$65, $CF171, BE$23), "-")</f>
        <v>-</v>
      </c>
      <c r="BF171" s="297" cm="1">
        <f t="array" ref="BF171">IF($CF171=3,
IFERROR(INDEX($CV$68:$CZ$79, $CE171, BF$23), "-"),
IF($CF171=2,
IF(BF$23=5, $Q171, IF(BF$23=4, $R171, 0)), IF(BF$23=5, $Q171, 0)
))</f>
        <v>0</v>
      </c>
      <c r="BG171" s="297" cm="1">
        <f t="array" ref="BG171">IF($CF171=3,
IFERROR(INDEX($CV$68:$CZ$79, $CE171, BG$23), "-"),
IF($CF171=2,
IF(BG$23=5, $Q171, IF(BG$23=4, $R171, 0)), IF(BG$23=5, $Q171, 0)
))</f>
        <v>0</v>
      </c>
      <c r="BH171" s="297" cm="1">
        <f t="array" ref="BH171">IF($CF171=3,
IFERROR(INDEX($CV$68:$CZ$79, $CE171, BH$23), "-"),
IF($CF171=2,
IF(BH$23=5, $Q171, IF(BH$23=4, $R171, 0)), IF(BH$23=5, $Q171, 0)
))</f>
        <v>0</v>
      </c>
      <c r="BI171" s="297" cm="1">
        <f t="array" ref="BI171">IF($CF171=3,
IFERROR(INDEX($CV$68:$CZ$79, $CE171, BI$23), "-"),
IF($CF171=2,
IF(BI$23=5, $Q171, IF(BI$23=4, $R171, 0)), IF(BI$23=5, $Q171, 0)
))</f>
        <v>0</v>
      </c>
      <c r="BJ171" s="297" cm="1">
        <f t="array" ref="BJ171">IF($CF171=3,
IFERROR(INDEX($CV$68:$CZ$79, $CE171, BJ$23), "-"),
IF($CF171=2,
IF(BJ$23=5, $Q171, IF(BJ$23=4, $R171, 0)), IF(BJ$23=5, $Q171, 0)
))</f>
        <v>0</v>
      </c>
      <c r="BK171" s="293" t="str" cm="1">
        <f t="array" ref="BK171">IFERROR(IF(OR($AN$20="EZ", ISNUMBER((BL171*BM171)/(3600*1000)/BN171)), (BL171*BM171)/(3600*1000)/BN171, BY171) * SUMPRODUCT($BO171:$BS171^2.5, $BT171:$BX171) / 1000, "-")</f>
        <v>-</v>
      </c>
      <c r="BL171" s="279" t="str">
        <f t="shared" si="83"/>
        <v>-</v>
      </c>
      <c r="BM171" s="279" t="str">
        <f t="shared" si="84"/>
        <v>-</v>
      </c>
      <c r="BN171" s="298">
        <f t="shared" si="85"/>
        <v>0</v>
      </c>
      <c r="BO171" s="296" t="str" cm="1">
        <f t="array" ref="BO171">IFERROR(INDEX($CV$63:$CZ$65, $CO171, BO$23), "-")</f>
        <v>-</v>
      </c>
      <c r="BP171" s="296" t="str" cm="1">
        <f t="array" ref="BP171">IFERROR(INDEX($CV$63:$CZ$65, $CO171, BP$23), "-")</f>
        <v>-</v>
      </c>
      <c r="BQ171" s="296" t="str" cm="1">
        <f t="array" ref="BQ171">IFERROR(INDEX($CV$63:$CZ$65, $CO171, BQ$23), "-")</f>
        <v>-</v>
      </c>
      <c r="BR171" s="296" t="str" cm="1">
        <f t="array" ref="BR171">IFERROR(INDEX($CV$63:$CZ$65, $CO171, BR$23), "-")</f>
        <v>-</v>
      </c>
      <c r="BS171" s="296" t="str" cm="1">
        <f t="array" ref="BS171">IFERROR(INDEX($CV$63:$CZ$65, $CO171, BS$23), "-")</f>
        <v>-</v>
      </c>
      <c r="BT171" s="297" cm="1">
        <f t="array" ref="BT171">IF($CO171=3,
IFERROR(INDEX($CV$68:$CZ$79, $CE171, BT$23), "-"),
IF($CO171=2,
IF(BT$23=5, $AC171, IF(BT$23=4, $AD171, 0)), IF(BT$23=5, $AC171, 0)
))</f>
        <v>0</v>
      </c>
      <c r="BU171" s="297" cm="1">
        <f t="array" ref="BU171">IF($CO171=3,
IFERROR(INDEX($CV$68:$CZ$79, $CE171, BU$23), "-"),
IF($CO171=2,
IF(BU$23=5, $AC171, IF(BU$23=4, $AD171, 0)), IF(BU$23=5, $AC171, 0)
))</f>
        <v>0</v>
      </c>
      <c r="BV171" s="297" cm="1">
        <f t="array" ref="BV171">IF($CO171=3,
IFERROR(INDEX($CV$68:$CZ$79, $CE171, BV$23), "-"),
IF($CO171=2,
IF(BV$23=5, $AC171, IF(BV$23=4, $AD171, 0)), IF(BV$23=5, $AC171, 0)
))</f>
        <v>0</v>
      </c>
      <c r="BW171" s="297" cm="1">
        <f t="array" ref="BW171">IF($CO171=3,
IFERROR(INDEX($CV$68:$CZ$79, $CE171, BW$23), "-"),
IF($CO171=2,
IF(BW$23=5, $AC171, IF(BW$23=4, $AD171, 0)), IF(BW$23=5, $AC171, 0)
))</f>
        <v>0</v>
      </c>
      <c r="BX171" s="297" cm="1">
        <f t="array" ref="BX171">IF($CO171=3,
IFERROR(INDEX($CV$68:$CZ$79, $CE171, BX$23), "-"),
IF($CO171=2,
IF(BX$23=5, $AC171, IF(BX$23=4, $AD171, 0)), IF(BX$23=5, $AC171, 0)
))</f>
        <v>0</v>
      </c>
      <c r="BY171" s="293" t="str">
        <f t="shared" si="86"/>
        <v>-</v>
      </c>
      <c r="BZ171" s="299">
        <f t="shared" si="22"/>
        <v>0</v>
      </c>
      <c r="CA171" s="294" t="str">
        <f t="shared" si="87"/>
        <v>-</v>
      </c>
      <c r="CB171" s="295" t="str">
        <f t="shared" si="23"/>
        <v>-</v>
      </c>
      <c r="CC171" s="295" t="str">
        <f t="shared" si="88"/>
        <v>-</v>
      </c>
      <c r="CD171" s="299">
        <f t="shared" si="24"/>
        <v>0</v>
      </c>
      <c r="CE171" s="300" t="str">
        <f t="shared" si="66"/>
        <v>-</v>
      </c>
      <c r="CF171" s="300" t="str">
        <f t="shared" si="67"/>
        <v>-</v>
      </c>
      <c r="CG171" s="300">
        <v>0</v>
      </c>
      <c r="CH171" s="300">
        <f t="shared" si="68"/>
        <v>0</v>
      </c>
      <c r="CI171" s="301">
        <f t="shared" si="69"/>
        <v>0</v>
      </c>
      <c r="CJ171" s="301">
        <f t="shared" si="25"/>
        <v>0</v>
      </c>
      <c r="CK171" s="302" t="str" cm="1">
        <f t="array" ref="CK171">IF($CJ171&gt;0, INDEX($CS$28:$DH$35, $CJ171, $CI171+CK$23), "-")</f>
        <v>-</v>
      </c>
      <c r="CL171" s="302" t="str" cm="1">
        <f t="array" ref="CL171">IF($CJ171&gt;0, INDEX($CS$28:$DH$35, $CJ171, $CI171+CL$23), "-")</f>
        <v>-</v>
      </c>
      <c r="CM171" s="302" t="str" cm="1">
        <f t="array" ref="CM171">IF($CJ171&gt;0, INDEX($CS$28:$DH$35, $CJ171, $CI171+CM$23), "-")</f>
        <v>-</v>
      </c>
      <c r="CN171" s="302" t="str" cm="1">
        <f t="array" ref="CN171">IF($CJ171&gt;0, INDEX($CS$28:$DH$35, $CJ171, $CI171+CN$23), "-")</f>
        <v>-</v>
      </c>
      <c r="CO171" s="300" t="str">
        <f t="shared" si="70"/>
        <v>-</v>
      </c>
      <c r="CP171" s="271"/>
      <c r="CQ171" s="272"/>
      <c r="CR171" s="273"/>
      <c r="CS171" s="273"/>
      <c r="CT171" s="273"/>
      <c r="CU171" s="273"/>
      <c r="CV171" s="273"/>
      <c r="CW171" s="273"/>
      <c r="CX171" s="273"/>
      <c r="CY171" s="273"/>
      <c r="CZ171" s="273"/>
      <c r="DA171" s="273"/>
      <c r="DB171" s="273"/>
      <c r="DC171" s="273"/>
      <c r="DD171" s="273"/>
      <c r="DE171" s="273"/>
      <c r="DF171" s="273"/>
      <c r="DG171" s="273"/>
      <c r="DH171" s="273"/>
      <c r="DI171" s="273"/>
      <c r="DJ171" s="271"/>
      <c r="DK171" s="271"/>
    </row>
    <row r="172" spans="1:115" s="45" customFormat="1" ht="12.75" customHeight="1" x14ac:dyDescent="0.25">
      <c r="A172" s="13" cm="1">
        <f t="array" ref="A172">IFERROR(INDEX(Operation, IFERROR(MATCH($N172,#REF!, 0), IFERROR(MATCH($N172,#REF!, 0), MATCH($N172,#REF!, 0))), 4), 0)</f>
        <v>0</v>
      </c>
      <c r="B172" s="10">
        <v>149</v>
      </c>
      <c r="C172" s="238"/>
      <c r="D172" s="238"/>
      <c r="E172" s="79"/>
      <c r="F172" s="80" t="str">
        <f>IF(ISBLANK(E172), "", VLOOKUP(E172, Z!$A$2:$C$4127, 3, FALSE))</f>
        <v/>
      </c>
      <c r="G172" s="238"/>
      <c r="H172" s="81"/>
      <c r="I172" s="255" t="b">
        <v>0</v>
      </c>
      <c r="J172" s="256"/>
      <c r="K172" s="82"/>
      <c r="L172" s="82"/>
      <c r="M172" s="83"/>
      <c r="N172" s="79"/>
      <c r="O172" s="84"/>
      <c r="P172" s="84"/>
      <c r="Q172" s="257"/>
      <c r="R172" s="257"/>
      <c r="S172" s="257"/>
      <c r="T172" s="85">
        <f t="shared" si="71"/>
        <v>0</v>
      </c>
      <c r="U172" s="238"/>
      <c r="V172" s="238"/>
      <c r="W172" s="238"/>
      <c r="X172" s="257"/>
      <c r="Y172" s="258"/>
      <c r="Z172" s="79"/>
      <c r="AA172" s="257"/>
      <c r="AB172" s="257"/>
      <c r="AC172" s="257"/>
      <c r="AD172" s="257"/>
      <c r="AE172" s="257"/>
      <c r="AF172" s="85">
        <f t="shared" si="72"/>
        <v>0</v>
      </c>
      <c r="AG172" s="259"/>
      <c r="AH172" s="238"/>
      <c r="AI172" s="79"/>
      <c r="AJ172" s="80" t="str">
        <f>IF(ISBLANK(AI172), "", VLOOKUP(AI172, Z!$A$2:$C$4127, 3, FALSE))</f>
        <v/>
      </c>
      <c r="AK172" s="260"/>
      <c r="AL172" s="127">
        <f t="shared" si="73"/>
        <v>0</v>
      </c>
      <c r="AM172" s="271"/>
      <c r="AN172" s="292">
        <f t="shared" si="75"/>
        <v>0</v>
      </c>
      <c r="AO172" s="279">
        <f t="shared" si="74"/>
        <v>1</v>
      </c>
      <c r="AP172" s="279">
        <v>0.75</v>
      </c>
      <c r="AQ172" s="293" t="str">
        <f t="shared" si="76"/>
        <v>-</v>
      </c>
      <c r="AR172" s="293" t="str">
        <f t="shared" si="77"/>
        <v>-</v>
      </c>
      <c r="AS172" s="293" t="str" cm="1">
        <f t="array" ref="AS172">IFERROR(IFERROR((AT172*AU172)/(3600*1000)/AZ172, BY172) * SUMPRODUCT($BA172:$BE172^2.5, $BF172:$BJ172) / 1000, "-")</f>
        <v>-</v>
      </c>
      <c r="AT172" s="279" t="str">
        <f t="shared" si="78"/>
        <v>-</v>
      </c>
      <c r="AU172" s="279" t="str">
        <f t="shared" si="79"/>
        <v>-</v>
      </c>
      <c r="AV172" s="294" t="str">
        <f t="shared" si="16"/>
        <v>-</v>
      </c>
      <c r="AW172" s="294" t="str" cm="1">
        <f t="array" ref="AW172">IF(CH172&gt;0, INDEX($CV$58:$CV$60, CH172), "-")</f>
        <v>-</v>
      </c>
      <c r="AX172" s="294" t="str">
        <f t="shared" si="80"/>
        <v>-</v>
      </c>
      <c r="AY172" s="295" t="str">
        <f t="shared" si="81"/>
        <v>-</v>
      </c>
      <c r="AZ172" s="294">
        <f t="shared" si="82"/>
        <v>0</v>
      </c>
      <c r="BA172" s="296" t="str" cm="1">
        <f t="array" ref="BA172">IFERROR(INDEX($CV$63:$CZ$65, $CF172, BA$23), "-")</f>
        <v>-</v>
      </c>
      <c r="BB172" s="296" t="str" cm="1">
        <f t="array" ref="BB172">IFERROR(INDEX($CV$63:$CZ$65, $CF172, BB$23), "-")</f>
        <v>-</v>
      </c>
      <c r="BC172" s="296" t="str" cm="1">
        <f t="array" ref="BC172">IFERROR(INDEX($CV$63:$CZ$65, $CF172, BC$23), "-")</f>
        <v>-</v>
      </c>
      <c r="BD172" s="296" t="str" cm="1">
        <f t="array" ref="BD172">IFERROR(INDEX($CV$63:$CZ$65, $CF172, BD$23), "-")</f>
        <v>-</v>
      </c>
      <c r="BE172" s="296" t="str" cm="1">
        <f t="array" ref="BE172">IFERROR(INDEX($CV$63:$CZ$65, $CF172, BE$23), "-")</f>
        <v>-</v>
      </c>
      <c r="BF172" s="297" cm="1">
        <f t="array" ref="BF172">IF($CF172=3,
IFERROR(INDEX($CV$68:$CZ$79, $CE172, BF$23), "-"),
IF($CF172=2,
IF(BF$23=5, $Q172, IF(BF$23=4, $R172, 0)), IF(BF$23=5, $Q172, 0)
))</f>
        <v>0</v>
      </c>
      <c r="BG172" s="297" cm="1">
        <f t="array" ref="BG172">IF($CF172=3,
IFERROR(INDEX($CV$68:$CZ$79, $CE172, BG$23), "-"),
IF($CF172=2,
IF(BG$23=5, $Q172, IF(BG$23=4, $R172, 0)), IF(BG$23=5, $Q172, 0)
))</f>
        <v>0</v>
      </c>
      <c r="BH172" s="297" cm="1">
        <f t="array" ref="BH172">IF($CF172=3,
IFERROR(INDEX($CV$68:$CZ$79, $CE172, BH$23), "-"),
IF($CF172=2,
IF(BH$23=5, $Q172, IF(BH$23=4, $R172, 0)), IF(BH$23=5, $Q172, 0)
))</f>
        <v>0</v>
      </c>
      <c r="BI172" s="297" cm="1">
        <f t="array" ref="BI172">IF($CF172=3,
IFERROR(INDEX($CV$68:$CZ$79, $CE172, BI$23), "-"),
IF($CF172=2,
IF(BI$23=5, $Q172, IF(BI$23=4, $R172, 0)), IF(BI$23=5, $Q172, 0)
))</f>
        <v>0</v>
      </c>
      <c r="BJ172" s="297" cm="1">
        <f t="array" ref="BJ172">IF($CF172=3,
IFERROR(INDEX($CV$68:$CZ$79, $CE172, BJ$23), "-"),
IF($CF172=2,
IF(BJ$23=5, $Q172, IF(BJ$23=4, $R172, 0)), IF(BJ$23=5, $Q172, 0)
))</f>
        <v>0</v>
      </c>
      <c r="BK172" s="293" t="str" cm="1">
        <f t="array" ref="BK172">IFERROR(IF(OR($AN$20="EZ", ISNUMBER((BL172*BM172)/(3600*1000)/BN172)), (BL172*BM172)/(3600*1000)/BN172, BY172) * SUMPRODUCT($BO172:$BS172^2.5, $BT172:$BX172) / 1000, "-")</f>
        <v>-</v>
      </c>
      <c r="BL172" s="279" t="str">
        <f t="shared" si="83"/>
        <v>-</v>
      </c>
      <c r="BM172" s="279" t="str">
        <f t="shared" si="84"/>
        <v>-</v>
      </c>
      <c r="BN172" s="298">
        <f t="shared" si="85"/>
        <v>0</v>
      </c>
      <c r="BO172" s="296" t="str" cm="1">
        <f t="array" ref="BO172">IFERROR(INDEX($CV$63:$CZ$65, $CO172, BO$23), "-")</f>
        <v>-</v>
      </c>
      <c r="BP172" s="296" t="str" cm="1">
        <f t="array" ref="BP172">IFERROR(INDEX($CV$63:$CZ$65, $CO172, BP$23), "-")</f>
        <v>-</v>
      </c>
      <c r="BQ172" s="296" t="str" cm="1">
        <f t="array" ref="BQ172">IFERROR(INDEX($CV$63:$CZ$65, $CO172, BQ$23), "-")</f>
        <v>-</v>
      </c>
      <c r="BR172" s="296" t="str" cm="1">
        <f t="array" ref="BR172">IFERROR(INDEX($CV$63:$CZ$65, $CO172, BR$23), "-")</f>
        <v>-</v>
      </c>
      <c r="BS172" s="296" t="str" cm="1">
        <f t="array" ref="BS172">IFERROR(INDEX($CV$63:$CZ$65, $CO172, BS$23), "-")</f>
        <v>-</v>
      </c>
      <c r="BT172" s="297" cm="1">
        <f t="array" ref="BT172">IF($CO172=3,
IFERROR(INDEX($CV$68:$CZ$79, $CE172, BT$23), "-"),
IF($CO172=2,
IF(BT$23=5, $AC172, IF(BT$23=4, $AD172, 0)), IF(BT$23=5, $AC172, 0)
))</f>
        <v>0</v>
      </c>
      <c r="BU172" s="297" cm="1">
        <f t="array" ref="BU172">IF($CO172=3,
IFERROR(INDEX($CV$68:$CZ$79, $CE172, BU$23), "-"),
IF($CO172=2,
IF(BU$23=5, $AC172, IF(BU$23=4, $AD172, 0)), IF(BU$23=5, $AC172, 0)
))</f>
        <v>0</v>
      </c>
      <c r="BV172" s="297" cm="1">
        <f t="array" ref="BV172">IF($CO172=3,
IFERROR(INDEX($CV$68:$CZ$79, $CE172, BV$23), "-"),
IF($CO172=2,
IF(BV$23=5, $AC172, IF(BV$23=4, $AD172, 0)), IF(BV$23=5, $AC172, 0)
))</f>
        <v>0</v>
      </c>
      <c r="BW172" s="297" cm="1">
        <f t="array" ref="BW172">IF($CO172=3,
IFERROR(INDEX($CV$68:$CZ$79, $CE172, BW$23), "-"),
IF($CO172=2,
IF(BW$23=5, $AC172, IF(BW$23=4, $AD172, 0)), IF(BW$23=5, $AC172, 0)
))</f>
        <v>0</v>
      </c>
      <c r="BX172" s="297" cm="1">
        <f t="array" ref="BX172">IF($CO172=3,
IFERROR(INDEX($CV$68:$CZ$79, $CE172, BX$23), "-"),
IF($CO172=2,
IF(BX$23=5, $AC172, IF(BX$23=4, $AD172, 0)), IF(BX$23=5, $AC172, 0)
))</f>
        <v>0</v>
      </c>
      <c r="BY172" s="293" t="str">
        <f t="shared" si="86"/>
        <v>-</v>
      </c>
      <c r="BZ172" s="299">
        <f t="shared" si="22"/>
        <v>0</v>
      </c>
      <c r="CA172" s="294" t="str">
        <f t="shared" si="87"/>
        <v>-</v>
      </c>
      <c r="CB172" s="295" t="str">
        <f t="shared" si="23"/>
        <v>-</v>
      </c>
      <c r="CC172" s="295" t="str">
        <f t="shared" si="88"/>
        <v>-</v>
      </c>
      <c r="CD172" s="299">
        <f t="shared" si="24"/>
        <v>0</v>
      </c>
      <c r="CE172" s="300" t="str">
        <f t="shared" si="66"/>
        <v>-</v>
      </c>
      <c r="CF172" s="300" t="str">
        <f t="shared" si="67"/>
        <v>-</v>
      </c>
      <c r="CG172" s="300">
        <v>0</v>
      </c>
      <c r="CH172" s="300">
        <f t="shared" si="68"/>
        <v>0</v>
      </c>
      <c r="CI172" s="301">
        <f t="shared" si="69"/>
        <v>0</v>
      </c>
      <c r="CJ172" s="301">
        <f t="shared" si="25"/>
        <v>0</v>
      </c>
      <c r="CK172" s="302" t="str" cm="1">
        <f t="array" ref="CK172">IF($CJ172&gt;0, INDEX($CS$28:$DH$35, $CJ172, $CI172+CK$23), "-")</f>
        <v>-</v>
      </c>
      <c r="CL172" s="302" t="str" cm="1">
        <f t="array" ref="CL172">IF($CJ172&gt;0, INDEX($CS$28:$DH$35, $CJ172, $CI172+CL$23), "-")</f>
        <v>-</v>
      </c>
      <c r="CM172" s="302" t="str" cm="1">
        <f t="array" ref="CM172">IF($CJ172&gt;0, INDEX($CS$28:$DH$35, $CJ172, $CI172+CM$23), "-")</f>
        <v>-</v>
      </c>
      <c r="CN172" s="302" t="str" cm="1">
        <f t="array" ref="CN172">IF($CJ172&gt;0, INDEX($CS$28:$DH$35, $CJ172, $CI172+CN$23), "-")</f>
        <v>-</v>
      </c>
      <c r="CO172" s="300" t="str">
        <f t="shared" si="70"/>
        <v>-</v>
      </c>
      <c r="CP172" s="271"/>
      <c r="CQ172" s="272"/>
      <c r="CR172" s="273"/>
      <c r="CS172" s="273"/>
      <c r="CT172" s="273"/>
      <c r="CU172" s="273"/>
      <c r="CV172" s="273"/>
      <c r="CW172" s="273"/>
      <c r="CX172" s="273"/>
      <c r="CY172" s="273"/>
      <c r="CZ172" s="273"/>
      <c r="DA172" s="273"/>
      <c r="DB172" s="273"/>
      <c r="DC172" s="273"/>
      <c r="DD172" s="273"/>
      <c r="DE172" s="273"/>
      <c r="DF172" s="273"/>
      <c r="DG172" s="273"/>
      <c r="DH172" s="273"/>
      <c r="DI172" s="273"/>
      <c r="DJ172" s="271"/>
      <c r="DK172" s="271"/>
    </row>
    <row r="173" spans="1:115" s="45" customFormat="1" ht="12.75" customHeight="1" x14ac:dyDescent="0.25">
      <c r="A173" s="13" cm="1">
        <f t="array" ref="A173">IFERROR(INDEX(Operation, IFERROR(MATCH($N173,#REF!, 0), IFERROR(MATCH($N173,#REF!, 0), MATCH($N173,#REF!, 0))), 4), 0)</f>
        <v>0</v>
      </c>
      <c r="B173" s="10">
        <v>150</v>
      </c>
      <c r="C173" s="238"/>
      <c r="D173" s="238"/>
      <c r="E173" s="79"/>
      <c r="F173" s="80" t="str">
        <f>IF(ISBLANK(E173), "", VLOOKUP(E173, Z!$A$2:$C$4127, 3, FALSE))</f>
        <v/>
      </c>
      <c r="G173" s="238"/>
      <c r="H173" s="81"/>
      <c r="I173" s="255" t="b">
        <v>0</v>
      </c>
      <c r="J173" s="256"/>
      <c r="K173" s="82"/>
      <c r="L173" s="82"/>
      <c r="M173" s="83"/>
      <c r="N173" s="79"/>
      <c r="O173" s="84"/>
      <c r="P173" s="84"/>
      <c r="Q173" s="257"/>
      <c r="R173" s="257"/>
      <c r="S173" s="257"/>
      <c r="T173" s="85">
        <f t="shared" si="71"/>
        <v>0</v>
      </c>
      <c r="U173" s="238"/>
      <c r="V173" s="238"/>
      <c r="W173" s="238"/>
      <c r="X173" s="257"/>
      <c r="Y173" s="258"/>
      <c r="Z173" s="79"/>
      <c r="AA173" s="257"/>
      <c r="AB173" s="257"/>
      <c r="AC173" s="257"/>
      <c r="AD173" s="257"/>
      <c r="AE173" s="257"/>
      <c r="AF173" s="85">
        <f t="shared" si="72"/>
        <v>0</v>
      </c>
      <c r="AG173" s="259"/>
      <c r="AH173" s="238"/>
      <c r="AI173" s="79"/>
      <c r="AJ173" s="80" t="str">
        <f>IF(ISBLANK(AI173), "", VLOOKUP(AI173, Z!$A$2:$C$4127, 3, FALSE))</f>
        <v/>
      </c>
      <c r="AK173" s="260"/>
      <c r="AL173" s="127">
        <f t="shared" si="73"/>
        <v>0</v>
      </c>
      <c r="AM173" s="271"/>
      <c r="AN173" s="292">
        <f t="shared" si="75"/>
        <v>0</v>
      </c>
      <c r="AO173" s="279">
        <f t="shared" si="74"/>
        <v>1</v>
      </c>
      <c r="AP173" s="279">
        <v>0.75</v>
      </c>
      <c r="AQ173" s="293" t="str">
        <f t="shared" si="76"/>
        <v>-</v>
      </c>
      <c r="AR173" s="293" t="str">
        <f t="shared" si="77"/>
        <v>-</v>
      </c>
      <c r="AS173" s="293" t="str" cm="1">
        <f t="array" ref="AS173">IFERROR(IFERROR((AT173*AU173)/(3600*1000)/AZ173, BY173) * SUMPRODUCT($BA173:$BE173^2.5, $BF173:$BJ173) / 1000, "-")</f>
        <v>-</v>
      </c>
      <c r="AT173" s="279" t="str">
        <f t="shared" si="78"/>
        <v>-</v>
      </c>
      <c r="AU173" s="279" t="str">
        <f t="shared" si="79"/>
        <v>-</v>
      </c>
      <c r="AV173" s="294" t="str">
        <f t="shared" si="16"/>
        <v>-</v>
      </c>
      <c r="AW173" s="294" t="str" cm="1">
        <f t="array" ref="AW173">IF(CH173&gt;0, INDEX($CV$58:$CV$60, CH173), "-")</f>
        <v>-</v>
      </c>
      <c r="AX173" s="294" t="str">
        <f t="shared" si="80"/>
        <v>-</v>
      </c>
      <c r="AY173" s="295" t="str">
        <f t="shared" si="81"/>
        <v>-</v>
      </c>
      <c r="AZ173" s="294">
        <f t="shared" si="82"/>
        <v>0</v>
      </c>
      <c r="BA173" s="296" t="str" cm="1">
        <f t="array" ref="BA173">IFERROR(INDEX($CV$63:$CZ$65, $CF173, BA$23), "-")</f>
        <v>-</v>
      </c>
      <c r="BB173" s="296" t="str" cm="1">
        <f t="array" ref="BB173">IFERROR(INDEX($CV$63:$CZ$65, $CF173, BB$23), "-")</f>
        <v>-</v>
      </c>
      <c r="BC173" s="296" t="str" cm="1">
        <f t="array" ref="BC173">IFERROR(INDEX($CV$63:$CZ$65, $CF173, BC$23), "-")</f>
        <v>-</v>
      </c>
      <c r="BD173" s="296" t="str" cm="1">
        <f t="array" ref="BD173">IFERROR(INDEX($CV$63:$CZ$65, $CF173, BD$23), "-")</f>
        <v>-</v>
      </c>
      <c r="BE173" s="296" t="str" cm="1">
        <f t="array" ref="BE173">IFERROR(INDEX($CV$63:$CZ$65, $CF173, BE$23), "-")</f>
        <v>-</v>
      </c>
      <c r="BF173" s="297" cm="1">
        <f t="array" ref="BF173">IF($CF173=3,
IFERROR(INDEX($CV$68:$CZ$79, $CE173, BF$23), "-"),
IF($CF173=2,
IF(BF$23=5, $Q173, IF(BF$23=4, $R173, 0)), IF(BF$23=5, $Q173, 0)
))</f>
        <v>0</v>
      </c>
      <c r="BG173" s="297" cm="1">
        <f t="array" ref="BG173">IF($CF173=3,
IFERROR(INDEX($CV$68:$CZ$79, $CE173, BG$23), "-"),
IF($CF173=2,
IF(BG$23=5, $Q173, IF(BG$23=4, $R173, 0)), IF(BG$23=5, $Q173, 0)
))</f>
        <v>0</v>
      </c>
      <c r="BH173" s="297" cm="1">
        <f t="array" ref="BH173">IF($CF173=3,
IFERROR(INDEX($CV$68:$CZ$79, $CE173, BH$23), "-"),
IF($CF173=2,
IF(BH$23=5, $Q173, IF(BH$23=4, $R173, 0)), IF(BH$23=5, $Q173, 0)
))</f>
        <v>0</v>
      </c>
      <c r="BI173" s="297" cm="1">
        <f t="array" ref="BI173">IF($CF173=3,
IFERROR(INDEX($CV$68:$CZ$79, $CE173, BI$23), "-"),
IF($CF173=2,
IF(BI$23=5, $Q173, IF(BI$23=4, $R173, 0)), IF(BI$23=5, $Q173, 0)
))</f>
        <v>0</v>
      </c>
      <c r="BJ173" s="297" cm="1">
        <f t="array" ref="BJ173">IF($CF173=3,
IFERROR(INDEX($CV$68:$CZ$79, $CE173, BJ$23), "-"),
IF($CF173=2,
IF(BJ$23=5, $Q173, IF(BJ$23=4, $R173, 0)), IF(BJ$23=5, $Q173, 0)
))</f>
        <v>0</v>
      </c>
      <c r="BK173" s="293" t="str" cm="1">
        <f t="array" ref="BK173">IFERROR(IF(OR($AN$20="EZ", ISNUMBER((BL173*BM173)/(3600*1000)/BN173)), (BL173*BM173)/(3600*1000)/BN173, BY173) * SUMPRODUCT($BO173:$BS173^2.5, $BT173:$BX173) / 1000, "-")</f>
        <v>-</v>
      </c>
      <c r="BL173" s="279" t="str">
        <f t="shared" si="83"/>
        <v>-</v>
      </c>
      <c r="BM173" s="279" t="str">
        <f t="shared" si="84"/>
        <v>-</v>
      </c>
      <c r="BN173" s="298">
        <f t="shared" si="85"/>
        <v>0</v>
      </c>
      <c r="BO173" s="296" t="str" cm="1">
        <f t="array" ref="BO173">IFERROR(INDEX($CV$63:$CZ$65, $CO173, BO$23), "-")</f>
        <v>-</v>
      </c>
      <c r="BP173" s="296" t="str" cm="1">
        <f t="array" ref="BP173">IFERROR(INDEX($CV$63:$CZ$65, $CO173, BP$23), "-")</f>
        <v>-</v>
      </c>
      <c r="BQ173" s="296" t="str" cm="1">
        <f t="array" ref="BQ173">IFERROR(INDEX($CV$63:$CZ$65, $CO173, BQ$23), "-")</f>
        <v>-</v>
      </c>
      <c r="BR173" s="296" t="str" cm="1">
        <f t="array" ref="BR173">IFERROR(INDEX($CV$63:$CZ$65, $CO173, BR$23), "-")</f>
        <v>-</v>
      </c>
      <c r="BS173" s="296" t="str" cm="1">
        <f t="array" ref="BS173">IFERROR(INDEX($CV$63:$CZ$65, $CO173, BS$23), "-")</f>
        <v>-</v>
      </c>
      <c r="BT173" s="297" cm="1">
        <f t="array" ref="BT173">IF($CO173=3,
IFERROR(INDEX($CV$68:$CZ$79, $CE173, BT$23), "-"),
IF($CO173=2,
IF(BT$23=5, $AC173, IF(BT$23=4, $AD173, 0)), IF(BT$23=5, $AC173, 0)
))</f>
        <v>0</v>
      </c>
      <c r="BU173" s="297" cm="1">
        <f t="array" ref="BU173">IF($CO173=3,
IFERROR(INDEX($CV$68:$CZ$79, $CE173, BU$23), "-"),
IF($CO173=2,
IF(BU$23=5, $AC173, IF(BU$23=4, $AD173, 0)), IF(BU$23=5, $AC173, 0)
))</f>
        <v>0</v>
      </c>
      <c r="BV173" s="297" cm="1">
        <f t="array" ref="BV173">IF($CO173=3,
IFERROR(INDEX($CV$68:$CZ$79, $CE173, BV$23), "-"),
IF($CO173=2,
IF(BV$23=5, $AC173, IF(BV$23=4, $AD173, 0)), IF(BV$23=5, $AC173, 0)
))</f>
        <v>0</v>
      </c>
      <c r="BW173" s="297" cm="1">
        <f t="array" ref="BW173">IF($CO173=3,
IFERROR(INDEX($CV$68:$CZ$79, $CE173, BW$23), "-"),
IF($CO173=2,
IF(BW$23=5, $AC173, IF(BW$23=4, $AD173, 0)), IF(BW$23=5, $AC173, 0)
))</f>
        <v>0</v>
      </c>
      <c r="BX173" s="297" cm="1">
        <f t="array" ref="BX173">IF($CO173=3,
IFERROR(INDEX($CV$68:$CZ$79, $CE173, BX$23), "-"),
IF($CO173=2,
IF(BX$23=5, $AC173, IF(BX$23=4, $AD173, 0)), IF(BX$23=5, $AC173, 0)
))</f>
        <v>0</v>
      </c>
      <c r="BY173" s="293" t="str">
        <f t="shared" si="86"/>
        <v>-</v>
      </c>
      <c r="BZ173" s="299">
        <f t="shared" si="22"/>
        <v>0</v>
      </c>
      <c r="CA173" s="294" t="str">
        <f t="shared" si="87"/>
        <v>-</v>
      </c>
      <c r="CB173" s="295" t="str">
        <f t="shared" si="23"/>
        <v>-</v>
      </c>
      <c r="CC173" s="295" t="str">
        <f t="shared" si="88"/>
        <v>-</v>
      </c>
      <c r="CD173" s="299">
        <f t="shared" si="24"/>
        <v>0</v>
      </c>
      <c r="CE173" s="300" t="str">
        <f t="shared" si="66"/>
        <v>-</v>
      </c>
      <c r="CF173" s="300" t="str">
        <f t="shared" si="67"/>
        <v>-</v>
      </c>
      <c r="CG173" s="300">
        <v>0</v>
      </c>
      <c r="CH173" s="300">
        <f t="shared" si="68"/>
        <v>0</v>
      </c>
      <c r="CI173" s="301">
        <f t="shared" si="69"/>
        <v>0</v>
      </c>
      <c r="CJ173" s="301">
        <f t="shared" si="25"/>
        <v>0</v>
      </c>
      <c r="CK173" s="302" t="str" cm="1">
        <f t="array" ref="CK173">IF($CJ173&gt;0, INDEX($CS$28:$DH$35, $CJ173, $CI173+CK$23), "-")</f>
        <v>-</v>
      </c>
      <c r="CL173" s="302" t="str" cm="1">
        <f t="array" ref="CL173">IF($CJ173&gt;0, INDEX($CS$28:$DH$35, $CJ173, $CI173+CL$23), "-")</f>
        <v>-</v>
      </c>
      <c r="CM173" s="302" t="str" cm="1">
        <f t="array" ref="CM173">IF($CJ173&gt;0, INDEX($CS$28:$DH$35, $CJ173, $CI173+CM$23), "-")</f>
        <v>-</v>
      </c>
      <c r="CN173" s="302" t="str" cm="1">
        <f t="array" ref="CN173">IF($CJ173&gt;0, INDEX($CS$28:$DH$35, $CJ173, $CI173+CN$23), "-")</f>
        <v>-</v>
      </c>
      <c r="CO173" s="300" t="str">
        <f t="shared" si="70"/>
        <v>-</v>
      </c>
      <c r="CP173" s="271"/>
      <c r="CQ173" s="272"/>
      <c r="CR173" s="273"/>
      <c r="CS173" s="273"/>
      <c r="CT173" s="273"/>
      <c r="CU173" s="273"/>
      <c r="CV173" s="273"/>
      <c r="CW173" s="273"/>
      <c r="CX173" s="273"/>
      <c r="CY173" s="273"/>
      <c r="CZ173" s="273"/>
      <c r="DA173" s="273"/>
      <c r="DB173" s="273"/>
      <c r="DC173" s="273"/>
      <c r="DD173" s="273"/>
      <c r="DE173" s="273"/>
      <c r="DF173" s="273"/>
      <c r="DG173" s="273"/>
      <c r="DH173" s="273"/>
      <c r="DI173" s="273"/>
      <c r="DJ173" s="271"/>
      <c r="DK173" s="271"/>
    </row>
    <row r="174" spans="1:115" s="45" customFormat="1" ht="12.75" customHeight="1" x14ac:dyDescent="0.25">
      <c r="A174" s="13" cm="1">
        <f t="array" ref="A174">IFERROR(INDEX(Operation, IFERROR(MATCH($N174,#REF!, 0), IFERROR(MATCH($N174,#REF!, 0), MATCH($N174,#REF!, 0))), 4), 0)</f>
        <v>0</v>
      </c>
      <c r="B174" s="10">
        <v>151</v>
      </c>
      <c r="C174" s="238"/>
      <c r="D174" s="238"/>
      <c r="E174" s="79"/>
      <c r="F174" s="80" t="str">
        <f>IF(ISBLANK(E174), "", VLOOKUP(E174, Z!$A$2:$C$4127, 3, FALSE))</f>
        <v/>
      </c>
      <c r="G174" s="238"/>
      <c r="H174" s="81"/>
      <c r="I174" s="255" t="b">
        <v>0</v>
      </c>
      <c r="J174" s="256"/>
      <c r="K174" s="82"/>
      <c r="L174" s="82"/>
      <c r="M174" s="83"/>
      <c r="N174" s="79"/>
      <c r="O174" s="84"/>
      <c r="P174" s="84"/>
      <c r="Q174" s="257"/>
      <c r="R174" s="257"/>
      <c r="S174" s="257"/>
      <c r="T174" s="85">
        <f t="shared" si="71"/>
        <v>0</v>
      </c>
      <c r="U174" s="238"/>
      <c r="V174" s="238"/>
      <c r="W174" s="238"/>
      <c r="X174" s="257"/>
      <c r="Y174" s="258"/>
      <c r="Z174" s="79"/>
      <c r="AA174" s="257"/>
      <c r="AB174" s="257"/>
      <c r="AC174" s="257"/>
      <c r="AD174" s="257"/>
      <c r="AE174" s="257"/>
      <c r="AF174" s="85">
        <f t="shared" si="72"/>
        <v>0</v>
      </c>
      <c r="AG174" s="259"/>
      <c r="AH174" s="238"/>
      <c r="AI174" s="79"/>
      <c r="AJ174" s="80" t="str">
        <f>IF(ISBLANK(AI174), "", VLOOKUP(AI174, Z!$A$2:$C$4127, 3, FALSE))</f>
        <v/>
      </c>
      <c r="AK174" s="260"/>
      <c r="AL174" s="127">
        <f t="shared" si="73"/>
        <v>0</v>
      </c>
      <c r="AM174" s="271"/>
      <c r="AN174" s="292">
        <f t="shared" si="75"/>
        <v>0</v>
      </c>
      <c r="AO174" s="279">
        <f t="shared" si="74"/>
        <v>1</v>
      </c>
      <c r="AP174" s="279">
        <v>0.75</v>
      </c>
      <c r="AQ174" s="293" t="str">
        <f t="shared" si="76"/>
        <v>-</v>
      </c>
      <c r="AR174" s="293" t="str">
        <f t="shared" si="77"/>
        <v>-</v>
      </c>
      <c r="AS174" s="293" t="str" cm="1">
        <f t="array" ref="AS174">IFERROR(IFERROR((AT174*AU174)/(3600*1000)/AZ174, BY174) * SUMPRODUCT($BA174:$BE174^2.5, $BF174:$BJ174) / 1000, "-")</f>
        <v>-</v>
      </c>
      <c r="AT174" s="279" t="str">
        <f t="shared" si="78"/>
        <v>-</v>
      </c>
      <c r="AU174" s="279" t="str">
        <f t="shared" si="79"/>
        <v>-</v>
      </c>
      <c r="AV174" s="294" t="str">
        <f t="shared" si="16"/>
        <v>-</v>
      </c>
      <c r="AW174" s="294" t="str" cm="1">
        <f t="array" ref="AW174">IF(CH174&gt;0, INDEX($CV$58:$CV$60, CH174), "-")</f>
        <v>-</v>
      </c>
      <c r="AX174" s="294" t="str">
        <f t="shared" si="80"/>
        <v>-</v>
      </c>
      <c r="AY174" s="295" t="str">
        <f t="shared" si="81"/>
        <v>-</v>
      </c>
      <c r="AZ174" s="294">
        <f t="shared" si="82"/>
        <v>0</v>
      </c>
      <c r="BA174" s="296" t="str" cm="1">
        <f t="array" ref="BA174">IFERROR(INDEX($CV$63:$CZ$65, $CF174, BA$23), "-")</f>
        <v>-</v>
      </c>
      <c r="BB174" s="296" t="str" cm="1">
        <f t="array" ref="BB174">IFERROR(INDEX($CV$63:$CZ$65, $CF174, BB$23), "-")</f>
        <v>-</v>
      </c>
      <c r="BC174" s="296" t="str" cm="1">
        <f t="array" ref="BC174">IFERROR(INDEX($CV$63:$CZ$65, $CF174, BC$23), "-")</f>
        <v>-</v>
      </c>
      <c r="BD174" s="296" t="str" cm="1">
        <f t="array" ref="BD174">IFERROR(INDEX($CV$63:$CZ$65, $CF174, BD$23), "-")</f>
        <v>-</v>
      </c>
      <c r="BE174" s="296" t="str" cm="1">
        <f t="array" ref="BE174">IFERROR(INDEX($CV$63:$CZ$65, $CF174, BE$23), "-")</f>
        <v>-</v>
      </c>
      <c r="BF174" s="297" cm="1">
        <f t="array" ref="BF174">IF($CF174=3,
IFERROR(INDEX($CV$68:$CZ$79, $CE174, BF$23), "-"),
IF($CF174=2,
IF(BF$23=5, $Q174, IF(BF$23=4, $R174, 0)), IF(BF$23=5, $Q174, 0)
))</f>
        <v>0</v>
      </c>
      <c r="BG174" s="297" cm="1">
        <f t="array" ref="BG174">IF($CF174=3,
IFERROR(INDEX($CV$68:$CZ$79, $CE174, BG$23), "-"),
IF($CF174=2,
IF(BG$23=5, $Q174, IF(BG$23=4, $R174, 0)), IF(BG$23=5, $Q174, 0)
))</f>
        <v>0</v>
      </c>
      <c r="BH174" s="297" cm="1">
        <f t="array" ref="BH174">IF($CF174=3,
IFERROR(INDEX($CV$68:$CZ$79, $CE174, BH$23), "-"),
IF($CF174=2,
IF(BH$23=5, $Q174, IF(BH$23=4, $R174, 0)), IF(BH$23=5, $Q174, 0)
))</f>
        <v>0</v>
      </c>
      <c r="BI174" s="297" cm="1">
        <f t="array" ref="BI174">IF($CF174=3,
IFERROR(INDEX($CV$68:$CZ$79, $CE174, BI$23), "-"),
IF($CF174=2,
IF(BI$23=5, $Q174, IF(BI$23=4, $R174, 0)), IF(BI$23=5, $Q174, 0)
))</f>
        <v>0</v>
      </c>
      <c r="BJ174" s="297" cm="1">
        <f t="array" ref="BJ174">IF($CF174=3,
IFERROR(INDEX($CV$68:$CZ$79, $CE174, BJ$23), "-"),
IF($CF174=2,
IF(BJ$23=5, $Q174, IF(BJ$23=4, $R174, 0)), IF(BJ$23=5, $Q174, 0)
))</f>
        <v>0</v>
      </c>
      <c r="BK174" s="293" t="str" cm="1">
        <f t="array" ref="BK174">IFERROR(IF(OR($AN$20="EZ", ISNUMBER((BL174*BM174)/(3600*1000)/BN174)), (BL174*BM174)/(3600*1000)/BN174, BY174) * SUMPRODUCT($BO174:$BS174^2.5, $BT174:$BX174) / 1000, "-")</f>
        <v>-</v>
      </c>
      <c r="BL174" s="279" t="str">
        <f t="shared" si="83"/>
        <v>-</v>
      </c>
      <c r="BM174" s="279" t="str">
        <f t="shared" si="84"/>
        <v>-</v>
      </c>
      <c r="BN174" s="298">
        <f t="shared" si="85"/>
        <v>0</v>
      </c>
      <c r="BO174" s="296" t="str" cm="1">
        <f t="array" ref="BO174">IFERROR(INDEX($CV$63:$CZ$65, $CO174, BO$23), "-")</f>
        <v>-</v>
      </c>
      <c r="BP174" s="296" t="str" cm="1">
        <f t="array" ref="BP174">IFERROR(INDEX($CV$63:$CZ$65, $CO174, BP$23), "-")</f>
        <v>-</v>
      </c>
      <c r="BQ174" s="296" t="str" cm="1">
        <f t="array" ref="BQ174">IFERROR(INDEX($CV$63:$CZ$65, $CO174, BQ$23), "-")</f>
        <v>-</v>
      </c>
      <c r="BR174" s="296" t="str" cm="1">
        <f t="array" ref="BR174">IFERROR(INDEX($CV$63:$CZ$65, $CO174, BR$23), "-")</f>
        <v>-</v>
      </c>
      <c r="BS174" s="296" t="str" cm="1">
        <f t="array" ref="BS174">IFERROR(INDEX($CV$63:$CZ$65, $CO174, BS$23), "-")</f>
        <v>-</v>
      </c>
      <c r="BT174" s="297" cm="1">
        <f t="array" ref="BT174">IF($CO174=3,
IFERROR(INDEX($CV$68:$CZ$79, $CE174, BT$23), "-"),
IF($CO174=2,
IF(BT$23=5, $AC174, IF(BT$23=4, $AD174, 0)), IF(BT$23=5, $AC174, 0)
))</f>
        <v>0</v>
      </c>
      <c r="BU174" s="297" cm="1">
        <f t="array" ref="BU174">IF($CO174=3,
IFERROR(INDEX($CV$68:$CZ$79, $CE174, BU$23), "-"),
IF($CO174=2,
IF(BU$23=5, $AC174, IF(BU$23=4, $AD174, 0)), IF(BU$23=5, $AC174, 0)
))</f>
        <v>0</v>
      </c>
      <c r="BV174" s="297" cm="1">
        <f t="array" ref="BV174">IF($CO174=3,
IFERROR(INDEX($CV$68:$CZ$79, $CE174, BV$23), "-"),
IF($CO174=2,
IF(BV$23=5, $AC174, IF(BV$23=4, $AD174, 0)), IF(BV$23=5, $AC174, 0)
))</f>
        <v>0</v>
      </c>
      <c r="BW174" s="297" cm="1">
        <f t="array" ref="BW174">IF($CO174=3,
IFERROR(INDEX($CV$68:$CZ$79, $CE174, BW$23), "-"),
IF($CO174=2,
IF(BW$23=5, $AC174, IF(BW$23=4, $AD174, 0)), IF(BW$23=5, $AC174, 0)
))</f>
        <v>0</v>
      </c>
      <c r="BX174" s="297" cm="1">
        <f t="array" ref="BX174">IF($CO174=3,
IFERROR(INDEX($CV$68:$CZ$79, $CE174, BX$23), "-"),
IF($CO174=2,
IF(BX$23=5, $AC174, IF(BX$23=4, $AD174, 0)), IF(BX$23=5, $AC174, 0)
))</f>
        <v>0</v>
      </c>
      <c r="BY174" s="293" t="str">
        <f t="shared" si="86"/>
        <v>-</v>
      </c>
      <c r="BZ174" s="299">
        <f t="shared" si="22"/>
        <v>0</v>
      </c>
      <c r="CA174" s="294" t="str">
        <f t="shared" si="87"/>
        <v>-</v>
      </c>
      <c r="CB174" s="295" t="str">
        <f t="shared" si="23"/>
        <v>-</v>
      </c>
      <c r="CC174" s="295" t="str">
        <f t="shared" si="88"/>
        <v>-</v>
      </c>
      <c r="CD174" s="299">
        <f t="shared" si="24"/>
        <v>0</v>
      </c>
      <c r="CE174" s="300" t="str">
        <f t="shared" si="66"/>
        <v>-</v>
      </c>
      <c r="CF174" s="300" t="str">
        <f t="shared" si="67"/>
        <v>-</v>
      </c>
      <c r="CG174" s="300">
        <v>0</v>
      </c>
      <c r="CH174" s="300">
        <f t="shared" si="68"/>
        <v>0</v>
      </c>
      <c r="CI174" s="301">
        <f t="shared" si="69"/>
        <v>0</v>
      </c>
      <c r="CJ174" s="301">
        <f t="shared" si="25"/>
        <v>0</v>
      </c>
      <c r="CK174" s="302" t="str" cm="1">
        <f t="array" ref="CK174">IF($CJ174&gt;0, INDEX($CS$28:$DH$35, $CJ174, $CI174+CK$23), "-")</f>
        <v>-</v>
      </c>
      <c r="CL174" s="302" t="str" cm="1">
        <f t="array" ref="CL174">IF($CJ174&gt;0, INDEX($CS$28:$DH$35, $CJ174, $CI174+CL$23), "-")</f>
        <v>-</v>
      </c>
      <c r="CM174" s="302" t="str" cm="1">
        <f t="array" ref="CM174">IF($CJ174&gt;0, INDEX($CS$28:$DH$35, $CJ174, $CI174+CM$23), "-")</f>
        <v>-</v>
      </c>
      <c r="CN174" s="302" t="str" cm="1">
        <f t="array" ref="CN174">IF($CJ174&gt;0, INDEX($CS$28:$DH$35, $CJ174, $CI174+CN$23), "-")</f>
        <v>-</v>
      </c>
      <c r="CO174" s="300" t="str">
        <f t="shared" si="70"/>
        <v>-</v>
      </c>
      <c r="CP174" s="271"/>
      <c r="CQ174" s="272"/>
      <c r="CR174" s="273"/>
      <c r="CS174" s="273"/>
      <c r="CT174" s="273"/>
      <c r="CU174" s="273"/>
      <c r="CV174" s="273"/>
      <c r="CW174" s="273"/>
      <c r="CX174" s="273"/>
      <c r="CY174" s="273"/>
      <c r="CZ174" s="273"/>
      <c r="DA174" s="273"/>
      <c r="DB174" s="273"/>
      <c r="DC174" s="273"/>
      <c r="DD174" s="273"/>
      <c r="DE174" s="273"/>
      <c r="DF174" s="273"/>
      <c r="DG174" s="273"/>
      <c r="DH174" s="273"/>
      <c r="DI174" s="273"/>
      <c r="DJ174" s="271"/>
      <c r="DK174" s="271"/>
    </row>
    <row r="175" spans="1:115" s="45" customFormat="1" ht="12.75" customHeight="1" x14ac:dyDescent="0.25">
      <c r="A175" s="13" cm="1">
        <f t="array" ref="A175">IFERROR(INDEX(Operation, IFERROR(MATCH($N175,#REF!, 0), IFERROR(MATCH($N175,#REF!, 0), MATCH($N175,#REF!, 0))), 4), 0)</f>
        <v>0</v>
      </c>
      <c r="B175" s="10">
        <v>152</v>
      </c>
      <c r="C175" s="238"/>
      <c r="D175" s="238"/>
      <c r="E175" s="79"/>
      <c r="F175" s="80" t="str">
        <f>IF(ISBLANK(E175), "", VLOOKUP(E175, Z!$A$2:$C$4127, 3, FALSE))</f>
        <v/>
      </c>
      <c r="G175" s="238"/>
      <c r="H175" s="81"/>
      <c r="I175" s="255" t="b">
        <v>0</v>
      </c>
      <c r="J175" s="256"/>
      <c r="K175" s="82"/>
      <c r="L175" s="82"/>
      <c r="M175" s="83"/>
      <c r="N175" s="79"/>
      <c r="O175" s="84"/>
      <c r="P175" s="84"/>
      <c r="Q175" s="257"/>
      <c r="R175" s="257"/>
      <c r="S175" s="257"/>
      <c r="T175" s="85">
        <f t="shared" si="71"/>
        <v>0</v>
      </c>
      <c r="U175" s="238"/>
      <c r="V175" s="238"/>
      <c r="W175" s="238"/>
      <c r="X175" s="256"/>
      <c r="Y175" s="258"/>
      <c r="Z175" s="79"/>
      <c r="AA175" s="257"/>
      <c r="AB175" s="257"/>
      <c r="AC175" s="257"/>
      <c r="AD175" s="257"/>
      <c r="AE175" s="257"/>
      <c r="AF175" s="85">
        <f t="shared" si="72"/>
        <v>0</v>
      </c>
      <c r="AG175" s="259"/>
      <c r="AH175" s="238"/>
      <c r="AI175" s="79"/>
      <c r="AJ175" s="80" t="str">
        <f>IF(ISBLANK(AI175), "", VLOOKUP(AI175, Z!$A$2:$C$4127, 3, FALSE))</f>
        <v/>
      </c>
      <c r="AK175" s="260"/>
      <c r="AL175" s="127">
        <f t="shared" si="73"/>
        <v>0</v>
      </c>
      <c r="AM175" s="271"/>
      <c r="AN175" s="292">
        <f t="shared" si="75"/>
        <v>0</v>
      </c>
      <c r="AO175" s="279">
        <f t="shared" si="74"/>
        <v>1</v>
      </c>
      <c r="AP175" s="279">
        <v>0.75</v>
      </c>
      <c r="AQ175" s="293" t="str">
        <f t="shared" si="76"/>
        <v>-</v>
      </c>
      <c r="AR175" s="293" t="str">
        <f t="shared" si="77"/>
        <v>-</v>
      </c>
      <c r="AS175" s="293" t="str" cm="1">
        <f t="array" ref="AS175">IFERROR(IFERROR((AT175*AU175)/(3600*1000)/AZ175, BY175) * SUMPRODUCT($BA175:$BE175^2.5, $BF175:$BJ175) / 1000, "-")</f>
        <v>-</v>
      </c>
      <c r="AT175" s="279" t="str">
        <f t="shared" si="78"/>
        <v>-</v>
      </c>
      <c r="AU175" s="279" t="str">
        <f t="shared" si="79"/>
        <v>-</v>
      </c>
      <c r="AV175" s="294" t="str">
        <f t="shared" si="16"/>
        <v>-</v>
      </c>
      <c r="AW175" s="294" t="str" cm="1">
        <f t="array" ref="AW175">IF(CH175&gt;0, INDEX($CV$58:$CV$60, CH175), "-")</f>
        <v>-</v>
      </c>
      <c r="AX175" s="294" t="str">
        <f t="shared" si="80"/>
        <v>-</v>
      </c>
      <c r="AY175" s="295" t="str">
        <f t="shared" si="81"/>
        <v>-</v>
      </c>
      <c r="AZ175" s="294">
        <f t="shared" si="82"/>
        <v>0</v>
      </c>
      <c r="BA175" s="296" t="str" cm="1">
        <f t="array" ref="BA175">IFERROR(INDEX($CV$63:$CZ$65, $CF175, BA$23), "-")</f>
        <v>-</v>
      </c>
      <c r="BB175" s="296" t="str" cm="1">
        <f t="array" ref="BB175">IFERROR(INDEX($CV$63:$CZ$65, $CF175, BB$23), "-")</f>
        <v>-</v>
      </c>
      <c r="BC175" s="296" t="str" cm="1">
        <f t="array" ref="BC175">IFERROR(INDEX($CV$63:$CZ$65, $CF175, BC$23), "-")</f>
        <v>-</v>
      </c>
      <c r="BD175" s="296" t="str" cm="1">
        <f t="array" ref="BD175">IFERROR(INDEX($CV$63:$CZ$65, $CF175, BD$23), "-")</f>
        <v>-</v>
      </c>
      <c r="BE175" s="296" t="str" cm="1">
        <f t="array" ref="BE175">IFERROR(INDEX($CV$63:$CZ$65, $CF175, BE$23), "-")</f>
        <v>-</v>
      </c>
      <c r="BF175" s="297" cm="1">
        <f t="array" ref="BF175">IF($CF175=3,
IFERROR(INDEX($CV$68:$CZ$79, $CE175, BF$23), "-"),
IF($CF175=2,
IF(BF$23=5, $Q175, IF(BF$23=4, $R175, 0)), IF(BF$23=5, $Q175, 0)
))</f>
        <v>0</v>
      </c>
      <c r="BG175" s="297" cm="1">
        <f t="array" ref="BG175">IF($CF175=3,
IFERROR(INDEX($CV$68:$CZ$79, $CE175, BG$23), "-"),
IF($CF175=2,
IF(BG$23=5, $Q175, IF(BG$23=4, $R175, 0)), IF(BG$23=5, $Q175, 0)
))</f>
        <v>0</v>
      </c>
      <c r="BH175" s="297" cm="1">
        <f t="array" ref="BH175">IF($CF175=3,
IFERROR(INDEX($CV$68:$CZ$79, $CE175, BH$23), "-"),
IF($CF175=2,
IF(BH$23=5, $Q175, IF(BH$23=4, $R175, 0)), IF(BH$23=5, $Q175, 0)
))</f>
        <v>0</v>
      </c>
      <c r="BI175" s="297" cm="1">
        <f t="array" ref="BI175">IF($CF175=3,
IFERROR(INDEX($CV$68:$CZ$79, $CE175, BI$23), "-"),
IF($CF175=2,
IF(BI$23=5, $Q175, IF(BI$23=4, $R175, 0)), IF(BI$23=5, $Q175, 0)
))</f>
        <v>0</v>
      </c>
      <c r="BJ175" s="297" cm="1">
        <f t="array" ref="BJ175">IF($CF175=3,
IFERROR(INDEX($CV$68:$CZ$79, $CE175, BJ$23), "-"),
IF($CF175=2,
IF(BJ$23=5, $Q175, IF(BJ$23=4, $R175, 0)), IF(BJ$23=5, $Q175, 0)
))</f>
        <v>0</v>
      </c>
      <c r="BK175" s="293" t="str" cm="1">
        <f t="array" ref="BK175">IFERROR(IF(OR($AN$20="EZ", ISNUMBER((BL175*BM175)/(3600*1000)/BN175)), (BL175*BM175)/(3600*1000)/BN175, BY175) * SUMPRODUCT($BO175:$BS175^2.5, $BT175:$BX175) / 1000, "-")</f>
        <v>-</v>
      </c>
      <c r="BL175" s="279" t="str">
        <f t="shared" si="83"/>
        <v>-</v>
      </c>
      <c r="BM175" s="279" t="str">
        <f t="shared" si="84"/>
        <v>-</v>
      </c>
      <c r="BN175" s="298">
        <f t="shared" si="85"/>
        <v>0</v>
      </c>
      <c r="BO175" s="296" t="str" cm="1">
        <f t="array" ref="BO175">IFERROR(INDEX($CV$63:$CZ$65, $CO175, BO$23), "-")</f>
        <v>-</v>
      </c>
      <c r="BP175" s="296" t="str" cm="1">
        <f t="array" ref="BP175">IFERROR(INDEX($CV$63:$CZ$65, $CO175, BP$23), "-")</f>
        <v>-</v>
      </c>
      <c r="BQ175" s="296" t="str" cm="1">
        <f t="array" ref="BQ175">IFERROR(INDEX($CV$63:$CZ$65, $CO175, BQ$23), "-")</f>
        <v>-</v>
      </c>
      <c r="BR175" s="296" t="str" cm="1">
        <f t="array" ref="BR175">IFERROR(INDEX($CV$63:$CZ$65, $CO175, BR$23), "-")</f>
        <v>-</v>
      </c>
      <c r="BS175" s="296" t="str" cm="1">
        <f t="array" ref="BS175">IFERROR(INDEX($CV$63:$CZ$65, $CO175, BS$23), "-")</f>
        <v>-</v>
      </c>
      <c r="BT175" s="297" cm="1">
        <f t="array" ref="BT175">IF($CO175=3,
IFERROR(INDEX($CV$68:$CZ$79, $CE175, BT$23), "-"),
IF($CO175=2,
IF(BT$23=5, $AC175, IF(BT$23=4, $AD175, 0)), IF(BT$23=5, $AC175, 0)
))</f>
        <v>0</v>
      </c>
      <c r="BU175" s="297" cm="1">
        <f t="array" ref="BU175">IF($CO175=3,
IFERROR(INDEX($CV$68:$CZ$79, $CE175, BU$23), "-"),
IF($CO175=2,
IF(BU$23=5, $AC175, IF(BU$23=4, $AD175, 0)), IF(BU$23=5, $AC175, 0)
))</f>
        <v>0</v>
      </c>
      <c r="BV175" s="297" cm="1">
        <f t="array" ref="BV175">IF($CO175=3,
IFERROR(INDEX($CV$68:$CZ$79, $CE175, BV$23), "-"),
IF($CO175=2,
IF(BV$23=5, $AC175, IF(BV$23=4, $AD175, 0)), IF(BV$23=5, $AC175, 0)
))</f>
        <v>0</v>
      </c>
      <c r="BW175" s="297" cm="1">
        <f t="array" ref="BW175">IF($CO175=3,
IFERROR(INDEX($CV$68:$CZ$79, $CE175, BW$23), "-"),
IF($CO175=2,
IF(BW$23=5, $AC175, IF(BW$23=4, $AD175, 0)), IF(BW$23=5, $AC175, 0)
))</f>
        <v>0</v>
      </c>
      <c r="BX175" s="297" cm="1">
        <f t="array" ref="BX175">IF($CO175=3,
IFERROR(INDEX($CV$68:$CZ$79, $CE175, BX$23), "-"),
IF($CO175=2,
IF(BX$23=5, $AC175, IF(BX$23=4, $AD175, 0)), IF(BX$23=5, $AC175, 0)
))</f>
        <v>0</v>
      </c>
      <c r="BY175" s="293" t="str">
        <f t="shared" si="86"/>
        <v>-</v>
      </c>
      <c r="BZ175" s="299">
        <f t="shared" si="22"/>
        <v>0</v>
      </c>
      <c r="CA175" s="294" t="str">
        <f t="shared" si="87"/>
        <v>-</v>
      </c>
      <c r="CB175" s="295" t="str">
        <f t="shared" si="23"/>
        <v>-</v>
      </c>
      <c r="CC175" s="295" t="str">
        <f t="shared" si="88"/>
        <v>-</v>
      </c>
      <c r="CD175" s="299">
        <f t="shared" si="24"/>
        <v>0</v>
      </c>
      <c r="CE175" s="300" t="str">
        <f t="shared" si="66"/>
        <v>-</v>
      </c>
      <c r="CF175" s="300" t="str">
        <f t="shared" si="67"/>
        <v>-</v>
      </c>
      <c r="CG175" s="300">
        <v>0</v>
      </c>
      <c r="CH175" s="300">
        <f t="shared" si="68"/>
        <v>0</v>
      </c>
      <c r="CI175" s="301">
        <f t="shared" si="69"/>
        <v>0</v>
      </c>
      <c r="CJ175" s="301">
        <f t="shared" si="25"/>
        <v>0</v>
      </c>
      <c r="CK175" s="302" t="str" cm="1">
        <f t="array" ref="CK175">IF($CJ175&gt;0, INDEX($CS$28:$DH$35, $CJ175, $CI175+CK$23), "-")</f>
        <v>-</v>
      </c>
      <c r="CL175" s="302" t="str" cm="1">
        <f t="array" ref="CL175">IF($CJ175&gt;0, INDEX($CS$28:$DH$35, $CJ175, $CI175+CL$23), "-")</f>
        <v>-</v>
      </c>
      <c r="CM175" s="302" t="str" cm="1">
        <f t="array" ref="CM175">IF($CJ175&gt;0, INDEX($CS$28:$DH$35, $CJ175, $CI175+CM$23), "-")</f>
        <v>-</v>
      </c>
      <c r="CN175" s="302" t="str" cm="1">
        <f t="array" ref="CN175">IF($CJ175&gt;0, INDEX($CS$28:$DH$35, $CJ175, $CI175+CN$23), "-")</f>
        <v>-</v>
      </c>
      <c r="CO175" s="300" t="str">
        <f t="shared" si="70"/>
        <v>-</v>
      </c>
      <c r="CP175" s="271"/>
      <c r="CQ175" s="272"/>
      <c r="CR175" s="273"/>
      <c r="CS175" s="273"/>
      <c r="CT175" s="273"/>
      <c r="CU175" s="273"/>
      <c r="CV175" s="273"/>
      <c r="CW175" s="273"/>
      <c r="CX175" s="273"/>
      <c r="CY175" s="273"/>
      <c r="CZ175" s="273"/>
      <c r="DA175" s="273"/>
      <c r="DB175" s="273"/>
      <c r="DC175" s="273"/>
      <c r="DD175" s="273"/>
      <c r="DE175" s="273"/>
      <c r="DF175" s="273"/>
      <c r="DG175" s="273"/>
      <c r="DH175" s="273"/>
      <c r="DI175" s="273"/>
      <c r="DJ175" s="271"/>
      <c r="DK175" s="271"/>
    </row>
    <row r="176" spans="1:115" s="45" customFormat="1" ht="12.75" customHeight="1" x14ac:dyDescent="0.25">
      <c r="A176" s="13" cm="1">
        <f t="array" ref="A176">IFERROR(INDEX(Operation, IFERROR(MATCH($N176,#REF!, 0), IFERROR(MATCH($N176,#REF!, 0), MATCH($N176,#REF!, 0))), 4), 0)</f>
        <v>0</v>
      </c>
      <c r="B176" s="10">
        <v>153</v>
      </c>
      <c r="C176" s="238"/>
      <c r="D176" s="238"/>
      <c r="E176" s="79"/>
      <c r="F176" s="80" t="str">
        <f>IF(ISBLANK(E176), "", VLOOKUP(E176, Z!$A$2:$C$4127, 3, FALSE))</f>
        <v/>
      </c>
      <c r="G176" s="238"/>
      <c r="H176" s="81"/>
      <c r="I176" s="255" t="b">
        <v>0</v>
      </c>
      <c r="J176" s="256"/>
      <c r="K176" s="82"/>
      <c r="L176" s="82"/>
      <c r="M176" s="83"/>
      <c r="N176" s="79"/>
      <c r="O176" s="84"/>
      <c r="P176" s="84"/>
      <c r="Q176" s="257"/>
      <c r="R176" s="257"/>
      <c r="S176" s="257"/>
      <c r="T176" s="85">
        <f t="shared" si="71"/>
        <v>0</v>
      </c>
      <c r="U176" s="238"/>
      <c r="V176" s="238"/>
      <c r="W176" s="238"/>
      <c r="X176" s="257"/>
      <c r="Y176" s="258"/>
      <c r="Z176" s="79"/>
      <c r="AA176" s="257"/>
      <c r="AB176" s="257"/>
      <c r="AC176" s="257"/>
      <c r="AD176" s="257"/>
      <c r="AE176" s="257"/>
      <c r="AF176" s="85">
        <f t="shared" si="72"/>
        <v>0</v>
      </c>
      <c r="AG176" s="259"/>
      <c r="AH176" s="238"/>
      <c r="AI176" s="79"/>
      <c r="AJ176" s="80" t="str">
        <f>IF(ISBLANK(AI176), "", VLOOKUP(AI176, Z!$A$2:$C$4127, 3, FALSE))</f>
        <v/>
      </c>
      <c r="AK176" s="260"/>
      <c r="AL176" s="127">
        <f t="shared" si="73"/>
        <v>0</v>
      </c>
      <c r="AM176" s="271"/>
      <c r="AN176" s="292">
        <f t="shared" si="75"/>
        <v>0</v>
      </c>
      <c r="AO176" s="279">
        <f t="shared" si="74"/>
        <v>1</v>
      </c>
      <c r="AP176" s="279">
        <v>0.75</v>
      </c>
      <c r="AQ176" s="293" t="str">
        <f t="shared" si="76"/>
        <v>-</v>
      </c>
      <c r="AR176" s="293" t="str">
        <f t="shared" si="77"/>
        <v>-</v>
      </c>
      <c r="AS176" s="293" t="str" cm="1">
        <f t="array" ref="AS176">IFERROR(IFERROR((AT176*AU176)/(3600*1000)/AZ176, BY176) * SUMPRODUCT($BA176:$BE176^2.5, $BF176:$BJ176) / 1000, "-")</f>
        <v>-</v>
      </c>
      <c r="AT176" s="279" t="str">
        <f t="shared" si="78"/>
        <v>-</v>
      </c>
      <c r="AU176" s="279" t="str">
        <f t="shared" si="79"/>
        <v>-</v>
      </c>
      <c r="AV176" s="294" t="str">
        <f t="shared" si="16"/>
        <v>-</v>
      </c>
      <c r="AW176" s="294" t="str" cm="1">
        <f t="array" ref="AW176">IF(CH176&gt;0, INDEX($CV$58:$CV$60, CH176), "-")</f>
        <v>-</v>
      </c>
      <c r="AX176" s="294" t="str">
        <f t="shared" si="80"/>
        <v>-</v>
      </c>
      <c r="AY176" s="295" t="str">
        <f t="shared" si="81"/>
        <v>-</v>
      </c>
      <c r="AZ176" s="294">
        <f t="shared" si="82"/>
        <v>0</v>
      </c>
      <c r="BA176" s="296" t="str" cm="1">
        <f t="array" ref="BA176">IFERROR(INDEX($CV$63:$CZ$65, $CF176, BA$23), "-")</f>
        <v>-</v>
      </c>
      <c r="BB176" s="296" t="str" cm="1">
        <f t="array" ref="BB176">IFERROR(INDEX($CV$63:$CZ$65, $CF176, BB$23), "-")</f>
        <v>-</v>
      </c>
      <c r="BC176" s="296" t="str" cm="1">
        <f t="array" ref="BC176">IFERROR(INDEX($CV$63:$CZ$65, $CF176, BC$23), "-")</f>
        <v>-</v>
      </c>
      <c r="BD176" s="296" t="str" cm="1">
        <f t="array" ref="BD176">IFERROR(INDEX($CV$63:$CZ$65, $CF176, BD$23), "-")</f>
        <v>-</v>
      </c>
      <c r="BE176" s="296" t="str" cm="1">
        <f t="array" ref="BE176">IFERROR(INDEX($CV$63:$CZ$65, $CF176, BE$23), "-")</f>
        <v>-</v>
      </c>
      <c r="BF176" s="297" cm="1">
        <f t="array" ref="BF176">IF($CF176=3,
IFERROR(INDEX($CV$68:$CZ$79, $CE176, BF$23), "-"),
IF($CF176=2,
IF(BF$23=5, $Q176, IF(BF$23=4, $R176, 0)), IF(BF$23=5, $Q176, 0)
))</f>
        <v>0</v>
      </c>
      <c r="BG176" s="297" cm="1">
        <f t="array" ref="BG176">IF($CF176=3,
IFERROR(INDEX($CV$68:$CZ$79, $CE176, BG$23), "-"),
IF($CF176=2,
IF(BG$23=5, $Q176, IF(BG$23=4, $R176, 0)), IF(BG$23=5, $Q176, 0)
))</f>
        <v>0</v>
      </c>
      <c r="BH176" s="297" cm="1">
        <f t="array" ref="BH176">IF($CF176=3,
IFERROR(INDEX($CV$68:$CZ$79, $CE176, BH$23), "-"),
IF($CF176=2,
IF(BH$23=5, $Q176, IF(BH$23=4, $R176, 0)), IF(BH$23=5, $Q176, 0)
))</f>
        <v>0</v>
      </c>
      <c r="BI176" s="297" cm="1">
        <f t="array" ref="BI176">IF($CF176=3,
IFERROR(INDEX($CV$68:$CZ$79, $CE176, BI$23), "-"),
IF($CF176=2,
IF(BI$23=5, $Q176, IF(BI$23=4, $R176, 0)), IF(BI$23=5, $Q176, 0)
))</f>
        <v>0</v>
      </c>
      <c r="BJ176" s="297" cm="1">
        <f t="array" ref="BJ176">IF($CF176=3,
IFERROR(INDEX($CV$68:$CZ$79, $CE176, BJ$23), "-"),
IF($CF176=2,
IF(BJ$23=5, $Q176, IF(BJ$23=4, $R176, 0)), IF(BJ$23=5, $Q176, 0)
))</f>
        <v>0</v>
      </c>
      <c r="BK176" s="293" t="str" cm="1">
        <f t="array" ref="BK176">IFERROR(IF(OR($AN$20="EZ", ISNUMBER((BL176*BM176)/(3600*1000)/BN176)), (BL176*BM176)/(3600*1000)/BN176, BY176) * SUMPRODUCT($BO176:$BS176^2.5, $BT176:$BX176) / 1000, "-")</f>
        <v>-</v>
      </c>
      <c r="BL176" s="279" t="str">
        <f t="shared" si="83"/>
        <v>-</v>
      </c>
      <c r="BM176" s="279" t="str">
        <f t="shared" si="84"/>
        <v>-</v>
      </c>
      <c r="BN176" s="298">
        <f t="shared" si="85"/>
        <v>0</v>
      </c>
      <c r="BO176" s="296" t="str" cm="1">
        <f t="array" ref="BO176">IFERROR(INDEX($CV$63:$CZ$65, $CO176, BO$23), "-")</f>
        <v>-</v>
      </c>
      <c r="BP176" s="296" t="str" cm="1">
        <f t="array" ref="BP176">IFERROR(INDEX($CV$63:$CZ$65, $CO176, BP$23), "-")</f>
        <v>-</v>
      </c>
      <c r="BQ176" s="296" t="str" cm="1">
        <f t="array" ref="BQ176">IFERROR(INDEX($CV$63:$CZ$65, $CO176, BQ$23), "-")</f>
        <v>-</v>
      </c>
      <c r="BR176" s="296" t="str" cm="1">
        <f t="array" ref="BR176">IFERROR(INDEX($CV$63:$CZ$65, $CO176, BR$23), "-")</f>
        <v>-</v>
      </c>
      <c r="BS176" s="296" t="str" cm="1">
        <f t="array" ref="BS176">IFERROR(INDEX($CV$63:$CZ$65, $CO176, BS$23), "-")</f>
        <v>-</v>
      </c>
      <c r="BT176" s="297" cm="1">
        <f t="array" ref="BT176">IF($CO176=3,
IFERROR(INDEX($CV$68:$CZ$79, $CE176, BT$23), "-"),
IF($CO176=2,
IF(BT$23=5, $AC176, IF(BT$23=4, $AD176, 0)), IF(BT$23=5, $AC176, 0)
))</f>
        <v>0</v>
      </c>
      <c r="BU176" s="297" cm="1">
        <f t="array" ref="BU176">IF($CO176=3,
IFERROR(INDEX($CV$68:$CZ$79, $CE176, BU$23), "-"),
IF($CO176=2,
IF(BU$23=5, $AC176, IF(BU$23=4, $AD176, 0)), IF(BU$23=5, $AC176, 0)
))</f>
        <v>0</v>
      </c>
      <c r="BV176" s="297" cm="1">
        <f t="array" ref="BV176">IF($CO176=3,
IFERROR(INDEX($CV$68:$CZ$79, $CE176, BV$23), "-"),
IF($CO176=2,
IF(BV$23=5, $AC176, IF(BV$23=4, $AD176, 0)), IF(BV$23=5, $AC176, 0)
))</f>
        <v>0</v>
      </c>
      <c r="BW176" s="297" cm="1">
        <f t="array" ref="BW176">IF($CO176=3,
IFERROR(INDEX($CV$68:$CZ$79, $CE176, BW$23), "-"),
IF($CO176=2,
IF(BW$23=5, $AC176, IF(BW$23=4, $AD176, 0)), IF(BW$23=5, $AC176, 0)
))</f>
        <v>0</v>
      </c>
      <c r="BX176" s="297" cm="1">
        <f t="array" ref="BX176">IF($CO176=3,
IFERROR(INDEX($CV$68:$CZ$79, $CE176, BX$23), "-"),
IF($CO176=2,
IF(BX$23=5, $AC176, IF(BX$23=4, $AD176, 0)), IF(BX$23=5, $AC176, 0)
))</f>
        <v>0</v>
      </c>
      <c r="BY176" s="293" t="str">
        <f t="shared" si="86"/>
        <v>-</v>
      </c>
      <c r="BZ176" s="299">
        <f t="shared" si="22"/>
        <v>0</v>
      </c>
      <c r="CA176" s="294" t="str">
        <f t="shared" si="87"/>
        <v>-</v>
      </c>
      <c r="CB176" s="295" t="str">
        <f t="shared" si="23"/>
        <v>-</v>
      </c>
      <c r="CC176" s="295" t="str">
        <f t="shared" si="88"/>
        <v>-</v>
      </c>
      <c r="CD176" s="299">
        <f t="shared" si="24"/>
        <v>0</v>
      </c>
      <c r="CE176" s="300" t="str">
        <f t="shared" si="66"/>
        <v>-</v>
      </c>
      <c r="CF176" s="300" t="str">
        <f t="shared" si="67"/>
        <v>-</v>
      </c>
      <c r="CG176" s="300">
        <v>0</v>
      </c>
      <c r="CH176" s="300">
        <f t="shared" si="68"/>
        <v>0</v>
      </c>
      <c r="CI176" s="301">
        <f t="shared" si="69"/>
        <v>0</v>
      </c>
      <c r="CJ176" s="301">
        <f t="shared" si="25"/>
        <v>0</v>
      </c>
      <c r="CK176" s="302" t="str" cm="1">
        <f t="array" ref="CK176">IF($CJ176&gt;0, INDEX($CS$28:$DH$35, $CJ176, $CI176+CK$23), "-")</f>
        <v>-</v>
      </c>
      <c r="CL176" s="302" t="str" cm="1">
        <f t="array" ref="CL176">IF($CJ176&gt;0, INDEX($CS$28:$DH$35, $CJ176, $CI176+CL$23), "-")</f>
        <v>-</v>
      </c>
      <c r="CM176" s="302" t="str" cm="1">
        <f t="array" ref="CM176">IF($CJ176&gt;0, INDEX($CS$28:$DH$35, $CJ176, $CI176+CM$23), "-")</f>
        <v>-</v>
      </c>
      <c r="CN176" s="302" t="str" cm="1">
        <f t="array" ref="CN176">IF($CJ176&gt;0, INDEX($CS$28:$DH$35, $CJ176, $CI176+CN$23), "-")</f>
        <v>-</v>
      </c>
      <c r="CO176" s="300" t="str">
        <f t="shared" si="70"/>
        <v>-</v>
      </c>
      <c r="CP176" s="271"/>
      <c r="CQ176" s="272"/>
      <c r="CR176" s="273"/>
      <c r="CS176" s="273"/>
      <c r="CT176" s="273"/>
      <c r="CU176" s="273"/>
      <c r="CV176" s="273"/>
      <c r="CW176" s="273"/>
      <c r="CX176" s="273"/>
      <c r="CY176" s="273"/>
      <c r="CZ176" s="273"/>
      <c r="DA176" s="273"/>
      <c r="DB176" s="273"/>
      <c r="DC176" s="273"/>
      <c r="DD176" s="273"/>
      <c r="DE176" s="273"/>
      <c r="DF176" s="273"/>
      <c r="DG176" s="273"/>
      <c r="DH176" s="273"/>
      <c r="DI176" s="273"/>
      <c r="DJ176" s="271"/>
      <c r="DK176" s="271"/>
    </row>
    <row r="177" spans="1:115" s="45" customFormat="1" ht="12.75" customHeight="1" x14ac:dyDescent="0.25">
      <c r="A177" s="13" cm="1">
        <f t="array" ref="A177">IFERROR(INDEX(Operation, IFERROR(MATCH($N177,#REF!, 0), IFERROR(MATCH($N177,#REF!, 0), MATCH($N177,#REF!, 0))), 4), 0)</f>
        <v>0</v>
      </c>
      <c r="B177" s="10">
        <v>154</v>
      </c>
      <c r="C177" s="238"/>
      <c r="D177" s="238"/>
      <c r="E177" s="79"/>
      <c r="F177" s="80" t="str">
        <f>IF(ISBLANK(E177), "", VLOOKUP(E177, Z!$A$2:$C$4127, 3, FALSE))</f>
        <v/>
      </c>
      <c r="G177" s="238"/>
      <c r="H177" s="81"/>
      <c r="I177" s="255" t="b">
        <v>0</v>
      </c>
      <c r="J177" s="256"/>
      <c r="K177" s="82"/>
      <c r="L177" s="82"/>
      <c r="M177" s="83"/>
      <c r="N177" s="79"/>
      <c r="O177" s="84"/>
      <c r="P177" s="84"/>
      <c r="Q177" s="257"/>
      <c r="R177" s="257"/>
      <c r="S177" s="257"/>
      <c r="T177" s="85">
        <f t="shared" si="71"/>
        <v>0</v>
      </c>
      <c r="U177" s="238"/>
      <c r="V177" s="238"/>
      <c r="W177" s="238"/>
      <c r="X177" s="257"/>
      <c r="Y177" s="258"/>
      <c r="Z177" s="79"/>
      <c r="AA177" s="257"/>
      <c r="AB177" s="257"/>
      <c r="AC177" s="257"/>
      <c r="AD177" s="257"/>
      <c r="AE177" s="257"/>
      <c r="AF177" s="85">
        <f t="shared" si="72"/>
        <v>0</v>
      </c>
      <c r="AG177" s="259"/>
      <c r="AH177" s="238"/>
      <c r="AI177" s="79"/>
      <c r="AJ177" s="80" t="str">
        <f>IF(ISBLANK(AI177), "", VLOOKUP(AI177, Z!$A$2:$C$4127, 3, FALSE))</f>
        <v/>
      </c>
      <c r="AK177" s="260"/>
      <c r="AL177" s="127">
        <f t="shared" si="73"/>
        <v>0</v>
      </c>
      <c r="AM177" s="271"/>
      <c r="AN177" s="292">
        <f t="shared" si="75"/>
        <v>0</v>
      </c>
      <c r="AO177" s="279">
        <f t="shared" si="74"/>
        <v>1</v>
      </c>
      <c r="AP177" s="279">
        <v>0.75</v>
      </c>
      <c r="AQ177" s="293" t="str">
        <f t="shared" si="76"/>
        <v>-</v>
      </c>
      <c r="AR177" s="293" t="str">
        <f t="shared" si="77"/>
        <v>-</v>
      </c>
      <c r="AS177" s="293" t="str" cm="1">
        <f t="array" ref="AS177">IFERROR(IFERROR((AT177*AU177)/(3600*1000)/AZ177, BY177) * SUMPRODUCT($BA177:$BE177^2.5, $BF177:$BJ177) / 1000, "-")</f>
        <v>-</v>
      </c>
      <c r="AT177" s="279" t="str">
        <f t="shared" si="78"/>
        <v>-</v>
      </c>
      <c r="AU177" s="279" t="str">
        <f t="shared" si="79"/>
        <v>-</v>
      </c>
      <c r="AV177" s="294" t="str">
        <f t="shared" si="16"/>
        <v>-</v>
      </c>
      <c r="AW177" s="294" t="str" cm="1">
        <f t="array" ref="AW177">IF(CH177&gt;0, INDEX($CV$58:$CV$60, CH177), "-")</f>
        <v>-</v>
      </c>
      <c r="AX177" s="294" t="str">
        <f t="shared" si="80"/>
        <v>-</v>
      </c>
      <c r="AY177" s="295" t="str">
        <f t="shared" si="81"/>
        <v>-</v>
      </c>
      <c r="AZ177" s="294">
        <f t="shared" si="82"/>
        <v>0</v>
      </c>
      <c r="BA177" s="296" t="str" cm="1">
        <f t="array" ref="BA177">IFERROR(INDEX($CV$63:$CZ$65, $CF177, BA$23), "-")</f>
        <v>-</v>
      </c>
      <c r="BB177" s="296" t="str" cm="1">
        <f t="array" ref="BB177">IFERROR(INDEX($CV$63:$CZ$65, $CF177, BB$23), "-")</f>
        <v>-</v>
      </c>
      <c r="BC177" s="296" t="str" cm="1">
        <f t="array" ref="BC177">IFERROR(INDEX($CV$63:$CZ$65, $CF177, BC$23), "-")</f>
        <v>-</v>
      </c>
      <c r="BD177" s="296" t="str" cm="1">
        <f t="array" ref="BD177">IFERROR(INDEX($CV$63:$CZ$65, $CF177, BD$23), "-")</f>
        <v>-</v>
      </c>
      <c r="BE177" s="296" t="str" cm="1">
        <f t="array" ref="BE177">IFERROR(INDEX($CV$63:$CZ$65, $CF177, BE$23), "-")</f>
        <v>-</v>
      </c>
      <c r="BF177" s="297" cm="1">
        <f t="array" ref="BF177">IF($CF177=3,
IFERROR(INDEX($CV$68:$CZ$79, $CE177, BF$23), "-"),
IF($CF177=2,
IF(BF$23=5, $Q177, IF(BF$23=4, $R177, 0)), IF(BF$23=5, $Q177, 0)
))</f>
        <v>0</v>
      </c>
      <c r="BG177" s="297" cm="1">
        <f t="array" ref="BG177">IF($CF177=3,
IFERROR(INDEX($CV$68:$CZ$79, $CE177, BG$23), "-"),
IF($CF177=2,
IF(BG$23=5, $Q177, IF(BG$23=4, $R177, 0)), IF(BG$23=5, $Q177, 0)
))</f>
        <v>0</v>
      </c>
      <c r="BH177" s="297" cm="1">
        <f t="array" ref="BH177">IF($CF177=3,
IFERROR(INDEX($CV$68:$CZ$79, $CE177, BH$23), "-"),
IF($CF177=2,
IF(BH$23=5, $Q177, IF(BH$23=4, $R177, 0)), IF(BH$23=5, $Q177, 0)
))</f>
        <v>0</v>
      </c>
      <c r="BI177" s="297" cm="1">
        <f t="array" ref="BI177">IF($CF177=3,
IFERROR(INDEX($CV$68:$CZ$79, $CE177, BI$23), "-"),
IF($CF177=2,
IF(BI$23=5, $Q177, IF(BI$23=4, $R177, 0)), IF(BI$23=5, $Q177, 0)
))</f>
        <v>0</v>
      </c>
      <c r="BJ177" s="297" cm="1">
        <f t="array" ref="BJ177">IF($CF177=3,
IFERROR(INDEX($CV$68:$CZ$79, $CE177, BJ$23), "-"),
IF($CF177=2,
IF(BJ$23=5, $Q177, IF(BJ$23=4, $R177, 0)), IF(BJ$23=5, $Q177, 0)
))</f>
        <v>0</v>
      </c>
      <c r="BK177" s="293" t="str" cm="1">
        <f t="array" ref="BK177">IFERROR(IF(OR($AN$20="EZ", ISNUMBER((BL177*BM177)/(3600*1000)/BN177)), (BL177*BM177)/(3600*1000)/BN177, BY177) * SUMPRODUCT($BO177:$BS177^2.5, $BT177:$BX177) / 1000, "-")</f>
        <v>-</v>
      </c>
      <c r="BL177" s="279" t="str">
        <f t="shared" si="83"/>
        <v>-</v>
      </c>
      <c r="BM177" s="279" t="str">
        <f t="shared" si="84"/>
        <v>-</v>
      </c>
      <c r="BN177" s="298">
        <f t="shared" si="85"/>
        <v>0</v>
      </c>
      <c r="BO177" s="296" t="str" cm="1">
        <f t="array" ref="BO177">IFERROR(INDEX($CV$63:$CZ$65, $CO177, BO$23), "-")</f>
        <v>-</v>
      </c>
      <c r="BP177" s="296" t="str" cm="1">
        <f t="array" ref="BP177">IFERROR(INDEX($CV$63:$CZ$65, $CO177, BP$23), "-")</f>
        <v>-</v>
      </c>
      <c r="BQ177" s="296" t="str" cm="1">
        <f t="array" ref="BQ177">IFERROR(INDEX($CV$63:$CZ$65, $CO177, BQ$23), "-")</f>
        <v>-</v>
      </c>
      <c r="BR177" s="296" t="str" cm="1">
        <f t="array" ref="BR177">IFERROR(INDEX($CV$63:$CZ$65, $CO177, BR$23), "-")</f>
        <v>-</v>
      </c>
      <c r="BS177" s="296" t="str" cm="1">
        <f t="array" ref="BS177">IFERROR(INDEX($CV$63:$CZ$65, $CO177, BS$23), "-")</f>
        <v>-</v>
      </c>
      <c r="BT177" s="297" cm="1">
        <f t="array" ref="BT177">IF($CO177=3,
IFERROR(INDEX($CV$68:$CZ$79, $CE177, BT$23), "-"),
IF($CO177=2,
IF(BT$23=5, $AC177, IF(BT$23=4, $AD177, 0)), IF(BT$23=5, $AC177, 0)
))</f>
        <v>0</v>
      </c>
      <c r="BU177" s="297" cm="1">
        <f t="array" ref="BU177">IF($CO177=3,
IFERROR(INDEX($CV$68:$CZ$79, $CE177, BU$23), "-"),
IF($CO177=2,
IF(BU$23=5, $AC177, IF(BU$23=4, $AD177, 0)), IF(BU$23=5, $AC177, 0)
))</f>
        <v>0</v>
      </c>
      <c r="BV177" s="297" cm="1">
        <f t="array" ref="BV177">IF($CO177=3,
IFERROR(INDEX($CV$68:$CZ$79, $CE177, BV$23), "-"),
IF($CO177=2,
IF(BV$23=5, $AC177, IF(BV$23=4, $AD177, 0)), IF(BV$23=5, $AC177, 0)
))</f>
        <v>0</v>
      </c>
      <c r="BW177" s="297" cm="1">
        <f t="array" ref="BW177">IF($CO177=3,
IFERROR(INDEX($CV$68:$CZ$79, $CE177, BW$23), "-"),
IF($CO177=2,
IF(BW$23=5, $AC177, IF(BW$23=4, $AD177, 0)), IF(BW$23=5, $AC177, 0)
))</f>
        <v>0</v>
      </c>
      <c r="BX177" s="297" cm="1">
        <f t="array" ref="BX177">IF($CO177=3,
IFERROR(INDEX($CV$68:$CZ$79, $CE177, BX$23), "-"),
IF($CO177=2,
IF(BX$23=5, $AC177, IF(BX$23=4, $AD177, 0)), IF(BX$23=5, $AC177, 0)
))</f>
        <v>0</v>
      </c>
      <c r="BY177" s="293" t="str">
        <f t="shared" si="86"/>
        <v>-</v>
      </c>
      <c r="BZ177" s="299">
        <f t="shared" si="22"/>
        <v>0</v>
      </c>
      <c r="CA177" s="294" t="str">
        <f t="shared" si="87"/>
        <v>-</v>
      </c>
      <c r="CB177" s="295" t="str">
        <f t="shared" si="23"/>
        <v>-</v>
      </c>
      <c r="CC177" s="295" t="str">
        <f t="shared" si="88"/>
        <v>-</v>
      </c>
      <c r="CD177" s="299">
        <f t="shared" si="24"/>
        <v>0</v>
      </c>
      <c r="CE177" s="300" t="str">
        <f t="shared" si="66"/>
        <v>-</v>
      </c>
      <c r="CF177" s="300" t="str">
        <f t="shared" si="67"/>
        <v>-</v>
      </c>
      <c r="CG177" s="300">
        <v>0</v>
      </c>
      <c r="CH177" s="300">
        <f t="shared" si="68"/>
        <v>0</v>
      </c>
      <c r="CI177" s="301">
        <f t="shared" si="69"/>
        <v>0</v>
      </c>
      <c r="CJ177" s="301">
        <f t="shared" si="25"/>
        <v>0</v>
      </c>
      <c r="CK177" s="302" t="str" cm="1">
        <f t="array" ref="CK177">IF($CJ177&gt;0, INDEX($CS$28:$DH$35, $CJ177, $CI177+CK$23), "-")</f>
        <v>-</v>
      </c>
      <c r="CL177" s="302" t="str" cm="1">
        <f t="array" ref="CL177">IF($CJ177&gt;0, INDEX($CS$28:$DH$35, $CJ177, $CI177+CL$23), "-")</f>
        <v>-</v>
      </c>
      <c r="CM177" s="302" t="str" cm="1">
        <f t="array" ref="CM177">IF($CJ177&gt;0, INDEX($CS$28:$DH$35, $CJ177, $CI177+CM$23), "-")</f>
        <v>-</v>
      </c>
      <c r="CN177" s="302" t="str" cm="1">
        <f t="array" ref="CN177">IF($CJ177&gt;0, INDEX($CS$28:$DH$35, $CJ177, $CI177+CN$23), "-")</f>
        <v>-</v>
      </c>
      <c r="CO177" s="300" t="str">
        <f t="shared" si="70"/>
        <v>-</v>
      </c>
      <c r="CP177" s="271"/>
      <c r="CQ177" s="272"/>
      <c r="CR177" s="273"/>
      <c r="CS177" s="273"/>
      <c r="CT177" s="273"/>
      <c r="CU177" s="273"/>
      <c r="CV177" s="273"/>
      <c r="CW177" s="273"/>
      <c r="CX177" s="273"/>
      <c r="CY177" s="273"/>
      <c r="CZ177" s="273"/>
      <c r="DA177" s="273"/>
      <c r="DB177" s="273"/>
      <c r="DC177" s="273"/>
      <c r="DD177" s="273"/>
      <c r="DE177" s="273"/>
      <c r="DF177" s="273"/>
      <c r="DG177" s="273"/>
      <c r="DH177" s="273"/>
      <c r="DI177" s="273"/>
      <c r="DJ177" s="271"/>
      <c r="DK177" s="271"/>
    </row>
    <row r="178" spans="1:115" s="45" customFormat="1" ht="12.75" customHeight="1" x14ac:dyDescent="0.25">
      <c r="A178" s="13" cm="1">
        <f t="array" ref="A178">IFERROR(INDEX(Operation, IFERROR(MATCH($N178,#REF!, 0), IFERROR(MATCH($N178,#REF!, 0), MATCH($N178,#REF!, 0))), 4), 0)</f>
        <v>0</v>
      </c>
      <c r="B178" s="10">
        <v>155</v>
      </c>
      <c r="C178" s="238"/>
      <c r="D178" s="238"/>
      <c r="E178" s="79"/>
      <c r="F178" s="80" t="str">
        <f>IF(ISBLANK(E178), "", VLOOKUP(E178, Z!$A$2:$C$4127, 3, FALSE))</f>
        <v/>
      </c>
      <c r="G178" s="238"/>
      <c r="H178" s="81"/>
      <c r="I178" s="255" t="b">
        <v>0</v>
      </c>
      <c r="J178" s="256"/>
      <c r="K178" s="82"/>
      <c r="L178" s="82"/>
      <c r="M178" s="83"/>
      <c r="N178" s="79"/>
      <c r="O178" s="84"/>
      <c r="P178" s="84"/>
      <c r="Q178" s="257"/>
      <c r="R178" s="257"/>
      <c r="S178" s="257"/>
      <c r="T178" s="85">
        <f t="shared" si="71"/>
        <v>0</v>
      </c>
      <c r="U178" s="238"/>
      <c r="V178" s="238"/>
      <c r="W178" s="238"/>
      <c r="X178" s="257"/>
      <c r="Y178" s="258"/>
      <c r="Z178" s="79"/>
      <c r="AA178" s="257"/>
      <c r="AB178" s="257"/>
      <c r="AC178" s="257"/>
      <c r="AD178" s="257"/>
      <c r="AE178" s="257"/>
      <c r="AF178" s="85">
        <f t="shared" si="72"/>
        <v>0</v>
      </c>
      <c r="AG178" s="259"/>
      <c r="AH178" s="238"/>
      <c r="AI178" s="79"/>
      <c r="AJ178" s="80" t="str">
        <f>IF(ISBLANK(AI178), "", VLOOKUP(AI178, Z!$A$2:$C$4127, 3, FALSE))</f>
        <v/>
      </c>
      <c r="AK178" s="260"/>
      <c r="AL178" s="127">
        <f t="shared" si="73"/>
        <v>0</v>
      </c>
      <c r="AM178" s="271"/>
      <c r="AN178" s="292">
        <f t="shared" si="75"/>
        <v>0</v>
      </c>
      <c r="AO178" s="279">
        <f t="shared" si="74"/>
        <v>1</v>
      </c>
      <c r="AP178" s="279">
        <v>0.75</v>
      </c>
      <c r="AQ178" s="293" t="str">
        <f t="shared" si="76"/>
        <v>-</v>
      </c>
      <c r="AR178" s="293" t="str">
        <f t="shared" si="77"/>
        <v>-</v>
      </c>
      <c r="AS178" s="293" t="str" cm="1">
        <f t="array" ref="AS178">IFERROR(IFERROR((AT178*AU178)/(3600*1000)/AZ178, BY178) * SUMPRODUCT($BA178:$BE178^2.5, $BF178:$BJ178) / 1000, "-")</f>
        <v>-</v>
      </c>
      <c r="AT178" s="279" t="str">
        <f t="shared" si="78"/>
        <v>-</v>
      </c>
      <c r="AU178" s="279" t="str">
        <f t="shared" si="79"/>
        <v>-</v>
      </c>
      <c r="AV178" s="294" t="str">
        <f t="shared" si="16"/>
        <v>-</v>
      </c>
      <c r="AW178" s="294" t="str" cm="1">
        <f t="array" ref="AW178">IF(CH178&gt;0, INDEX($CV$58:$CV$60, CH178), "-")</f>
        <v>-</v>
      </c>
      <c r="AX178" s="294" t="str">
        <f t="shared" si="80"/>
        <v>-</v>
      </c>
      <c r="AY178" s="295" t="str">
        <f t="shared" si="81"/>
        <v>-</v>
      </c>
      <c r="AZ178" s="294">
        <f t="shared" si="82"/>
        <v>0</v>
      </c>
      <c r="BA178" s="296" t="str" cm="1">
        <f t="array" ref="BA178">IFERROR(INDEX($CV$63:$CZ$65, $CF178, BA$23), "-")</f>
        <v>-</v>
      </c>
      <c r="BB178" s="296" t="str" cm="1">
        <f t="array" ref="BB178">IFERROR(INDEX($CV$63:$CZ$65, $CF178, BB$23), "-")</f>
        <v>-</v>
      </c>
      <c r="BC178" s="296" t="str" cm="1">
        <f t="array" ref="BC178">IFERROR(INDEX($CV$63:$CZ$65, $CF178, BC$23), "-")</f>
        <v>-</v>
      </c>
      <c r="BD178" s="296" t="str" cm="1">
        <f t="array" ref="BD178">IFERROR(INDEX($CV$63:$CZ$65, $CF178, BD$23), "-")</f>
        <v>-</v>
      </c>
      <c r="BE178" s="296" t="str" cm="1">
        <f t="array" ref="BE178">IFERROR(INDEX($CV$63:$CZ$65, $CF178, BE$23), "-")</f>
        <v>-</v>
      </c>
      <c r="BF178" s="297" cm="1">
        <f t="array" ref="BF178">IF($CF178=3,
IFERROR(INDEX($CV$68:$CZ$79, $CE178, BF$23), "-"),
IF($CF178=2,
IF(BF$23=5, $Q178, IF(BF$23=4, $R178, 0)), IF(BF$23=5, $Q178, 0)
))</f>
        <v>0</v>
      </c>
      <c r="BG178" s="297" cm="1">
        <f t="array" ref="BG178">IF($CF178=3,
IFERROR(INDEX($CV$68:$CZ$79, $CE178, BG$23), "-"),
IF($CF178=2,
IF(BG$23=5, $Q178, IF(BG$23=4, $R178, 0)), IF(BG$23=5, $Q178, 0)
))</f>
        <v>0</v>
      </c>
      <c r="BH178" s="297" cm="1">
        <f t="array" ref="BH178">IF($CF178=3,
IFERROR(INDEX($CV$68:$CZ$79, $CE178, BH$23), "-"),
IF($CF178=2,
IF(BH$23=5, $Q178, IF(BH$23=4, $R178, 0)), IF(BH$23=5, $Q178, 0)
))</f>
        <v>0</v>
      </c>
      <c r="BI178" s="297" cm="1">
        <f t="array" ref="BI178">IF($CF178=3,
IFERROR(INDEX($CV$68:$CZ$79, $CE178, BI$23), "-"),
IF($CF178=2,
IF(BI$23=5, $Q178, IF(BI$23=4, $R178, 0)), IF(BI$23=5, $Q178, 0)
))</f>
        <v>0</v>
      </c>
      <c r="BJ178" s="297" cm="1">
        <f t="array" ref="BJ178">IF($CF178=3,
IFERROR(INDEX($CV$68:$CZ$79, $CE178, BJ$23), "-"),
IF($CF178=2,
IF(BJ$23=5, $Q178, IF(BJ$23=4, $R178, 0)), IF(BJ$23=5, $Q178, 0)
))</f>
        <v>0</v>
      </c>
      <c r="BK178" s="293" t="str" cm="1">
        <f t="array" ref="BK178">IFERROR(IF(OR($AN$20="EZ", ISNUMBER((BL178*BM178)/(3600*1000)/BN178)), (BL178*BM178)/(3600*1000)/BN178, BY178) * SUMPRODUCT($BO178:$BS178^2.5, $BT178:$BX178) / 1000, "-")</f>
        <v>-</v>
      </c>
      <c r="BL178" s="279" t="str">
        <f t="shared" si="83"/>
        <v>-</v>
      </c>
      <c r="BM178" s="279" t="str">
        <f t="shared" si="84"/>
        <v>-</v>
      </c>
      <c r="BN178" s="298">
        <f t="shared" si="85"/>
        <v>0</v>
      </c>
      <c r="BO178" s="296" t="str" cm="1">
        <f t="array" ref="BO178">IFERROR(INDEX($CV$63:$CZ$65, $CO178, BO$23), "-")</f>
        <v>-</v>
      </c>
      <c r="BP178" s="296" t="str" cm="1">
        <f t="array" ref="BP178">IFERROR(INDEX($CV$63:$CZ$65, $CO178, BP$23), "-")</f>
        <v>-</v>
      </c>
      <c r="BQ178" s="296" t="str" cm="1">
        <f t="array" ref="BQ178">IFERROR(INDEX($CV$63:$CZ$65, $CO178, BQ$23), "-")</f>
        <v>-</v>
      </c>
      <c r="BR178" s="296" t="str" cm="1">
        <f t="array" ref="BR178">IFERROR(INDEX($CV$63:$CZ$65, $CO178, BR$23), "-")</f>
        <v>-</v>
      </c>
      <c r="BS178" s="296" t="str" cm="1">
        <f t="array" ref="BS178">IFERROR(INDEX($CV$63:$CZ$65, $CO178, BS$23), "-")</f>
        <v>-</v>
      </c>
      <c r="BT178" s="297" cm="1">
        <f t="array" ref="BT178">IF($CO178=3,
IFERROR(INDEX($CV$68:$CZ$79, $CE178, BT$23), "-"),
IF($CO178=2,
IF(BT$23=5, $AC178, IF(BT$23=4, $AD178, 0)), IF(BT$23=5, $AC178, 0)
))</f>
        <v>0</v>
      </c>
      <c r="BU178" s="297" cm="1">
        <f t="array" ref="BU178">IF($CO178=3,
IFERROR(INDEX($CV$68:$CZ$79, $CE178, BU$23), "-"),
IF($CO178=2,
IF(BU$23=5, $AC178, IF(BU$23=4, $AD178, 0)), IF(BU$23=5, $AC178, 0)
))</f>
        <v>0</v>
      </c>
      <c r="BV178" s="297" cm="1">
        <f t="array" ref="BV178">IF($CO178=3,
IFERROR(INDEX($CV$68:$CZ$79, $CE178, BV$23), "-"),
IF($CO178=2,
IF(BV$23=5, $AC178, IF(BV$23=4, $AD178, 0)), IF(BV$23=5, $AC178, 0)
))</f>
        <v>0</v>
      </c>
      <c r="BW178" s="297" cm="1">
        <f t="array" ref="BW178">IF($CO178=3,
IFERROR(INDEX($CV$68:$CZ$79, $CE178, BW$23), "-"),
IF($CO178=2,
IF(BW$23=5, $AC178, IF(BW$23=4, $AD178, 0)), IF(BW$23=5, $AC178, 0)
))</f>
        <v>0</v>
      </c>
      <c r="BX178" s="297" cm="1">
        <f t="array" ref="BX178">IF($CO178=3,
IFERROR(INDEX($CV$68:$CZ$79, $CE178, BX$23), "-"),
IF($CO178=2,
IF(BX$23=5, $AC178, IF(BX$23=4, $AD178, 0)), IF(BX$23=5, $AC178, 0)
))</f>
        <v>0</v>
      </c>
      <c r="BY178" s="293" t="str">
        <f t="shared" si="86"/>
        <v>-</v>
      </c>
      <c r="BZ178" s="299">
        <f t="shared" si="22"/>
        <v>0</v>
      </c>
      <c r="CA178" s="294" t="str">
        <f t="shared" si="87"/>
        <v>-</v>
      </c>
      <c r="CB178" s="295" t="str">
        <f t="shared" si="23"/>
        <v>-</v>
      </c>
      <c r="CC178" s="295" t="str">
        <f t="shared" si="88"/>
        <v>-</v>
      </c>
      <c r="CD178" s="299">
        <f t="shared" si="24"/>
        <v>0</v>
      </c>
      <c r="CE178" s="300" t="str">
        <f t="shared" si="66"/>
        <v>-</v>
      </c>
      <c r="CF178" s="300" t="str">
        <f t="shared" si="67"/>
        <v>-</v>
      </c>
      <c r="CG178" s="300">
        <v>0</v>
      </c>
      <c r="CH178" s="300">
        <f t="shared" si="68"/>
        <v>0</v>
      </c>
      <c r="CI178" s="301">
        <f t="shared" si="69"/>
        <v>0</v>
      </c>
      <c r="CJ178" s="301">
        <f t="shared" si="25"/>
        <v>0</v>
      </c>
      <c r="CK178" s="302" t="str" cm="1">
        <f t="array" ref="CK178">IF($CJ178&gt;0, INDEX($CS$28:$DH$35, $CJ178, $CI178+CK$23), "-")</f>
        <v>-</v>
      </c>
      <c r="CL178" s="302" t="str" cm="1">
        <f t="array" ref="CL178">IF($CJ178&gt;0, INDEX($CS$28:$DH$35, $CJ178, $CI178+CL$23), "-")</f>
        <v>-</v>
      </c>
      <c r="CM178" s="302" t="str" cm="1">
        <f t="array" ref="CM178">IF($CJ178&gt;0, INDEX($CS$28:$DH$35, $CJ178, $CI178+CM$23), "-")</f>
        <v>-</v>
      </c>
      <c r="CN178" s="302" t="str" cm="1">
        <f t="array" ref="CN178">IF($CJ178&gt;0, INDEX($CS$28:$DH$35, $CJ178, $CI178+CN$23), "-")</f>
        <v>-</v>
      </c>
      <c r="CO178" s="300" t="str">
        <f t="shared" si="70"/>
        <v>-</v>
      </c>
      <c r="CP178" s="271"/>
      <c r="CQ178" s="272"/>
      <c r="CR178" s="273"/>
      <c r="CS178" s="273"/>
      <c r="CT178" s="273"/>
      <c r="CU178" s="273"/>
      <c r="CV178" s="273"/>
      <c r="CW178" s="273"/>
      <c r="CX178" s="273"/>
      <c r="CY178" s="273"/>
      <c r="CZ178" s="273"/>
      <c r="DA178" s="273"/>
      <c r="DB178" s="273"/>
      <c r="DC178" s="273"/>
      <c r="DD178" s="273"/>
      <c r="DE178" s="273"/>
      <c r="DF178" s="273"/>
      <c r="DG178" s="273"/>
      <c r="DH178" s="273"/>
      <c r="DI178" s="273"/>
      <c r="DJ178" s="271"/>
      <c r="DK178" s="271"/>
    </row>
    <row r="179" spans="1:115" s="45" customFormat="1" ht="12.75" customHeight="1" x14ac:dyDescent="0.25">
      <c r="A179" s="13" cm="1">
        <f t="array" ref="A179">IFERROR(INDEX(Operation, IFERROR(MATCH($N179,#REF!, 0), IFERROR(MATCH($N179,#REF!, 0), MATCH($N179,#REF!, 0))), 4), 0)</f>
        <v>0</v>
      </c>
      <c r="B179" s="10">
        <v>156</v>
      </c>
      <c r="C179" s="238"/>
      <c r="D179" s="238"/>
      <c r="E179" s="79"/>
      <c r="F179" s="80" t="str">
        <f>IF(ISBLANK(E179), "", VLOOKUP(E179, Z!$A$2:$C$4127, 3, FALSE))</f>
        <v/>
      </c>
      <c r="G179" s="238"/>
      <c r="H179" s="81"/>
      <c r="I179" s="255" t="b">
        <v>0</v>
      </c>
      <c r="J179" s="256"/>
      <c r="K179" s="82"/>
      <c r="L179" s="82"/>
      <c r="M179" s="83"/>
      <c r="N179" s="79"/>
      <c r="O179" s="84"/>
      <c r="P179" s="84"/>
      <c r="Q179" s="257"/>
      <c r="R179" s="257"/>
      <c r="S179" s="257"/>
      <c r="T179" s="85">
        <f t="shared" si="71"/>
        <v>0</v>
      </c>
      <c r="U179" s="238"/>
      <c r="V179" s="238"/>
      <c r="W179" s="238"/>
      <c r="X179" s="256"/>
      <c r="Y179" s="258"/>
      <c r="Z179" s="79"/>
      <c r="AA179" s="257"/>
      <c r="AB179" s="257"/>
      <c r="AC179" s="257"/>
      <c r="AD179" s="257"/>
      <c r="AE179" s="257"/>
      <c r="AF179" s="85">
        <f t="shared" si="72"/>
        <v>0</v>
      </c>
      <c r="AG179" s="259"/>
      <c r="AH179" s="238"/>
      <c r="AI179" s="79"/>
      <c r="AJ179" s="80" t="str">
        <f>IF(ISBLANK(AI179), "", VLOOKUP(AI179, Z!$A$2:$C$4127, 3, FALSE))</f>
        <v/>
      </c>
      <c r="AK179" s="260"/>
      <c r="AL179" s="127">
        <f t="shared" si="73"/>
        <v>0</v>
      </c>
      <c r="AM179" s="271"/>
      <c r="AN179" s="292">
        <f t="shared" si="75"/>
        <v>0</v>
      </c>
      <c r="AO179" s="279">
        <f t="shared" si="74"/>
        <v>1</v>
      </c>
      <c r="AP179" s="279">
        <v>0.75</v>
      </c>
      <c r="AQ179" s="293" t="str">
        <f t="shared" si="76"/>
        <v>-</v>
      </c>
      <c r="AR179" s="293" t="str">
        <f t="shared" si="77"/>
        <v>-</v>
      </c>
      <c r="AS179" s="293" t="str" cm="1">
        <f t="array" ref="AS179">IFERROR(IFERROR((AT179*AU179)/(3600*1000)/AZ179, BY179) * SUMPRODUCT($BA179:$BE179^2.5, $BF179:$BJ179) / 1000, "-")</f>
        <v>-</v>
      </c>
      <c r="AT179" s="279" t="str">
        <f t="shared" si="78"/>
        <v>-</v>
      </c>
      <c r="AU179" s="279" t="str">
        <f t="shared" si="79"/>
        <v>-</v>
      </c>
      <c r="AV179" s="294" t="str">
        <f t="shared" si="16"/>
        <v>-</v>
      </c>
      <c r="AW179" s="294" t="str" cm="1">
        <f t="array" ref="AW179">IF(CH179&gt;0, INDEX($CV$58:$CV$60, CH179), "-")</f>
        <v>-</v>
      </c>
      <c r="AX179" s="294" t="str">
        <f t="shared" si="80"/>
        <v>-</v>
      </c>
      <c r="AY179" s="295" t="str">
        <f t="shared" si="81"/>
        <v>-</v>
      </c>
      <c r="AZ179" s="294">
        <f t="shared" si="82"/>
        <v>0</v>
      </c>
      <c r="BA179" s="296" t="str" cm="1">
        <f t="array" ref="BA179">IFERROR(INDEX($CV$63:$CZ$65, $CF179, BA$23), "-")</f>
        <v>-</v>
      </c>
      <c r="BB179" s="296" t="str" cm="1">
        <f t="array" ref="BB179">IFERROR(INDEX($CV$63:$CZ$65, $CF179, BB$23), "-")</f>
        <v>-</v>
      </c>
      <c r="BC179" s="296" t="str" cm="1">
        <f t="array" ref="BC179">IFERROR(INDEX($CV$63:$CZ$65, $CF179, BC$23), "-")</f>
        <v>-</v>
      </c>
      <c r="BD179" s="296" t="str" cm="1">
        <f t="array" ref="BD179">IFERROR(INDEX($CV$63:$CZ$65, $CF179, BD$23), "-")</f>
        <v>-</v>
      </c>
      <c r="BE179" s="296" t="str" cm="1">
        <f t="array" ref="BE179">IFERROR(INDEX($CV$63:$CZ$65, $CF179, BE$23), "-")</f>
        <v>-</v>
      </c>
      <c r="BF179" s="297" cm="1">
        <f t="array" ref="BF179">IF($CF179=3,
IFERROR(INDEX($CV$68:$CZ$79, $CE179, BF$23), "-"),
IF($CF179=2,
IF(BF$23=5, $Q179, IF(BF$23=4, $R179, 0)), IF(BF$23=5, $Q179, 0)
))</f>
        <v>0</v>
      </c>
      <c r="BG179" s="297" cm="1">
        <f t="array" ref="BG179">IF($CF179=3,
IFERROR(INDEX($CV$68:$CZ$79, $CE179, BG$23), "-"),
IF($CF179=2,
IF(BG$23=5, $Q179, IF(BG$23=4, $R179, 0)), IF(BG$23=5, $Q179, 0)
))</f>
        <v>0</v>
      </c>
      <c r="BH179" s="297" cm="1">
        <f t="array" ref="BH179">IF($CF179=3,
IFERROR(INDEX($CV$68:$CZ$79, $CE179, BH$23), "-"),
IF($CF179=2,
IF(BH$23=5, $Q179, IF(BH$23=4, $R179, 0)), IF(BH$23=5, $Q179, 0)
))</f>
        <v>0</v>
      </c>
      <c r="BI179" s="297" cm="1">
        <f t="array" ref="BI179">IF($CF179=3,
IFERROR(INDEX($CV$68:$CZ$79, $CE179, BI$23), "-"),
IF($CF179=2,
IF(BI$23=5, $Q179, IF(BI$23=4, $R179, 0)), IF(BI$23=5, $Q179, 0)
))</f>
        <v>0</v>
      </c>
      <c r="BJ179" s="297" cm="1">
        <f t="array" ref="BJ179">IF($CF179=3,
IFERROR(INDEX($CV$68:$CZ$79, $CE179, BJ$23), "-"),
IF($CF179=2,
IF(BJ$23=5, $Q179, IF(BJ$23=4, $R179, 0)), IF(BJ$23=5, $Q179, 0)
))</f>
        <v>0</v>
      </c>
      <c r="BK179" s="293" t="str" cm="1">
        <f t="array" ref="BK179">IFERROR(IF(OR($AN$20="EZ", ISNUMBER((BL179*BM179)/(3600*1000)/BN179)), (BL179*BM179)/(3600*1000)/BN179, BY179) * SUMPRODUCT($BO179:$BS179^2.5, $BT179:$BX179) / 1000, "-")</f>
        <v>-</v>
      </c>
      <c r="BL179" s="279" t="str">
        <f t="shared" si="83"/>
        <v>-</v>
      </c>
      <c r="BM179" s="279" t="str">
        <f t="shared" si="84"/>
        <v>-</v>
      </c>
      <c r="BN179" s="298">
        <f t="shared" si="85"/>
        <v>0</v>
      </c>
      <c r="BO179" s="296" t="str" cm="1">
        <f t="array" ref="BO179">IFERROR(INDEX($CV$63:$CZ$65, $CO179, BO$23), "-")</f>
        <v>-</v>
      </c>
      <c r="BP179" s="296" t="str" cm="1">
        <f t="array" ref="BP179">IFERROR(INDEX($CV$63:$CZ$65, $CO179, BP$23), "-")</f>
        <v>-</v>
      </c>
      <c r="BQ179" s="296" t="str" cm="1">
        <f t="array" ref="BQ179">IFERROR(INDEX($CV$63:$CZ$65, $CO179, BQ$23), "-")</f>
        <v>-</v>
      </c>
      <c r="BR179" s="296" t="str" cm="1">
        <f t="array" ref="BR179">IFERROR(INDEX($CV$63:$CZ$65, $CO179, BR$23), "-")</f>
        <v>-</v>
      </c>
      <c r="BS179" s="296" t="str" cm="1">
        <f t="array" ref="BS179">IFERROR(INDEX($CV$63:$CZ$65, $CO179, BS$23), "-")</f>
        <v>-</v>
      </c>
      <c r="BT179" s="297" cm="1">
        <f t="array" ref="BT179">IF($CO179=3,
IFERROR(INDEX($CV$68:$CZ$79, $CE179, BT$23), "-"),
IF($CO179=2,
IF(BT$23=5, $AC179, IF(BT$23=4, $AD179, 0)), IF(BT$23=5, $AC179, 0)
))</f>
        <v>0</v>
      </c>
      <c r="BU179" s="297" cm="1">
        <f t="array" ref="BU179">IF($CO179=3,
IFERROR(INDEX($CV$68:$CZ$79, $CE179, BU$23), "-"),
IF($CO179=2,
IF(BU$23=5, $AC179, IF(BU$23=4, $AD179, 0)), IF(BU$23=5, $AC179, 0)
))</f>
        <v>0</v>
      </c>
      <c r="BV179" s="297" cm="1">
        <f t="array" ref="BV179">IF($CO179=3,
IFERROR(INDEX($CV$68:$CZ$79, $CE179, BV$23), "-"),
IF($CO179=2,
IF(BV$23=5, $AC179, IF(BV$23=4, $AD179, 0)), IF(BV$23=5, $AC179, 0)
))</f>
        <v>0</v>
      </c>
      <c r="BW179" s="297" cm="1">
        <f t="array" ref="BW179">IF($CO179=3,
IFERROR(INDEX($CV$68:$CZ$79, $CE179, BW$23), "-"),
IF($CO179=2,
IF(BW$23=5, $AC179, IF(BW$23=4, $AD179, 0)), IF(BW$23=5, $AC179, 0)
))</f>
        <v>0</v>
      </c>
      <c r="BX179" s="297" cm="1">
        <f t="array" ref="BX179">IF($CO179=3,
IFERROR(INDEX($CV$68:$CZ$79, $CE179, BX$23), "-"),
IF($CO179=2,
IF(BX$23=5, $AC179, IF(BX$23=4, $AD179, 0)), IF(BX$23=5, $AC179, 0)
))</f>
        <v>0</v>
      </c>
      <c r="BY179" s="293" t="str">
        <f t="shared" si="86"/>
        <v>-</v>
      </c>
      <c r="BZ179" s="299">
        <f t="shared" si="22"/>
        <v>0</v>
      </c>
      <c r="CA179" s="294" t="str">
        <f t="shared" si="87"/>
        <v>-</v>
      </c>
      <c r="CB179" s="295" t="str">
        <f t="shared" si="23"/>
        <v>-</v>
      </c>
      <c r="CC179" s="295" t="str">
        <f t="shared" si="88"/>
        <v>-</v>
      </c>
      <c r="CD179" s="299">
        <f t="shared" si="24"/>
        <v>0</v>
      </c>
      <c r="CE179" s="300" t="str">
        <f t="shared" si="66"/>
        <v>-</v>
      </c>
      <c r="CF179" s="300" t="str">
        <f t="shared" si="67"/>
        <v>-</v>
      </c>
      <c r="CG179" s="300">
        <v>0</v>
      </c>
      <c r="CH179" s="300">
        <f t="shared" si="68"/>
        <v>0</v>
      </c>
      <c r="CI179" s="301">
        <f t="shared" si="69"/>
        <v>0</v>
      </c>
      <c r="CJ179" s="301">
        <f t="shared" si="25"/>
        <v>0</v>
      </c>
      <c r="CK179" s="302" t="str" cm="1">
        <f t="array" ref="CK179">IF($CJ179&gt;0, INDEX($CS$28:$DH$35, $CJ179, $CI179+CK$23), "-")</f>
        <v>-</v>
      </c>
      <c r="CL179" s="302" t="str" cm="1">
        <f t="array" ref="CL179">IF($CJ179&gt;0, INDEX($CS$28:$DH$35, $CJ179, $CI179+CL$23), "-")</f>
        <v>-</v>
      </c>
      <c r="CM179" s="302" t="str" cm="1">
        <f t="array" ref="CM179">IF($CJ179&gt;0, INDEX($CS$28:$DH$35, $CJ179, $CI179+CM$23), "-")</f>
        <v>-</v>
      </c>
      <c r="CN179" s="302" t="str" cm="1">
        <f t="array" ref="CN179">IF($CJ179&gt;0, INDEX($CS$28:$DH$35, $CJ179, $CI179+CN$23), "-")</f>
        <v>-</v>
      </c>
      <c r="CO179" s="300" t="str">
        <f t="shared" si="70"/>
        <v>-</v>
      </c>
      <c r="CP179" s="271"/>
      <c r="CQ179" s="272"/>
      <c r="CR179" s="273"/>
      <c r="CS179" s="273"/>
      <c r="CT179" s="273"/>
      <c r="CU179" s="273"/>
      <c r="CV179" s="273"/>
      <c r="CW179" s="273"/>
      <c r="CX179" s="273"/>
      <c r="CY179" s="273"/>
      <c r="CZ179" s="273"/>
      <c r="DA179" s="273"/>
      <c r="DB179" s="273"/>
      <c r="DC179" s="273"/>
      <c r="DD179" s="273"/>
      <c r="DE179" s="273"/>
      <c r="DF179" s="273"/>
      <c r="DG179" s="273"/>
      <c r="DH179" s="273"/>
      <c r="DI179" s="273"/>
      <c r="DJ179" s="271"/>
      <c r="DK179" s="271"/>
    </row>
    <row r="180" spans="1:115" s="45" customFormat="1" ht="12.75" customHeight="1" x14ac:dyDescent="0.25">
      <c r="A180" s="13" cm="1">
        <f t="array" ref="A180">IFERROR(INDEX(Operation, IFERROR(MATCH($N180,#REF!, 0), IFERROR(MATCH($N180,#REF!, 0), MATCH($N180,#REF!, 0))), 4), 0)</f>
        <v>0</v>
      </c>
      <c r="B180" s="10">
        <v>157</v>
      </c>
      <c r="C180" s="238"/>
      <c r="D180" s="238"/>
      <c r="E180" s="79"/>
      <c r="F180" s="80" t="str">
        <f>IF(ISBLANK(E180), "", VLOOKUP(E180, Z!$A$2:$C$4127, 3, FALSE))</f>
        <v/>
      </c>
      <c r="G180" s="238"/>
      <c r="H180" s="81"/>
      <c r="I180" s="255" t="b">
        <v>0</v>
      </c>
      <c r="J180" s="256"/>
      <c r="K180" s="82"/>
      <c r="L180" s="82"/>
      <c r="M180" s="83"/>
      <c r="N180" s="79"/>
      <c r="O180" s="84"/>
      <c r="P180" s="84"/>
      <c r="Q180" s="257"/>
      <c r="R180" s="257"/>
      <c r="S180" s="257"/>
      <c r="T180" s="85">
        <f t="shared" si="71"/>
        <v>0</v>
      </c>
      <c r="U180" s="238"/>
      <c r="V180" s="238"/>
      <c r="W180" s="238"/>
      <c r="X180" s="257"/>
      <c r="Y180" s="258"/>
      <c r="Z180" s="79"/>
      <c r="AA180" s="257"/>
      <c r="AB180" s="257"/>
      <c r="AC180" s="257"/>
      <c r="AD180" s="257"/>
      <c r="AE180" s="257"/>
      <c r="AF180" s="85">
        <f t="shared" si="72"/>
        <v>0</v>
      </c>
      <c r="AG180" s="259"/>
      <c r="AH180" s="238"/>
      <c r="AI180" s="79"/>
      <c r="AJ180" s="80" t="str">
        <f>IF(ISBLANK(AI180), "", VLOOKUP(AI180, Z!$A$2:$C$4127, 3, FALSE))</f>
        <v/>
      </c>
      <c r="AK180" s="260"/>
      <c r="AL180" s="127">
        <f t="shared" si="73"/>
        <v>0</v>
      </c>
      <c r="AM180" s="271"/>
      <c r="AN180" s="292">
        <f t="shared" si="75"/>
        <v>0</v>
      </c>
      <c r="AO180" s="279">
        <f t="shared" si="74"/>
        <v>1</v>
      </c>
      <c r="AP180" s="279">
        <v>0.75</v>
      </c>
      <c r="AQ180" s="293" t="str">
        <f t="shared" si="76"/>
        <v>-</v>
      </c>
      <c r="AR180" s="293" t="str">
        <f t="shared" si="77"/>
        <v>-</v>
      </c>
      <c r="AS180" s="293" t="str" cm="1">
        <f t="array" ref="AS180">IFERROR(IFERROR((AT180*AU180)/(3600*1000)/AZ180, BY180) * SUMPRODUCT($BA180:$BE180^2.5, $BF180:$BJ180) / 1000, "-")</f>
        <v>-</v>
      </c>
      <c r="AT180" s="279" t="str">
        <f t="shared" si="78"/>
        <v>-</v>
      </c>
      <c r="AU180" s="279" t="str">
        <f t="shared" si="79"/>
        <v>-</v>
      </c>
      <c r="AV180" s="294" t="str">
        <f t="shared" si="16"/>
        <v>-</v>
      </c>
      <c r="AW180" s="294" t="str" cm="1">
        <f t="array" ref="AW180">IF(CH180&gt;0, INDEX($CV$58:$CV$60, CH180), "-")</f>
        <v>-</v>
      </c>
      <c r="AX180" s="294" t="str">
        <f t="shared" si="80"/>
        <v>-</v>
      </c>
      <c r="AY180" s="295" t="str">
        <f t="shared" si="81"/>
        <v>-</v>
      </c>
      <c r="AZ180" s="294">
        <f t="shared" si="82"/>
        <v>0</v>
      </c>
      <c r="BA180" s="296" t="str" cm="1">
        <f t="array" ref="BA180">IFERROR(INDEX($CV$63:$CZ$65, $CF180, BA$23), "-")</f>
        <v>-</v>
      </c>
      <c r="BB180" s="296" t="str" cm="1">
        <f t="array" ref="BB180">IFERROR(INDEX($CV$63:$CZ$65, $CF180, BB$23), "-")</f>
        <v>-</v>
      </c>
      <c r="BC180" s="296" t="str" cm="1">
        <f t="array" ref="BC180">IFERROR(INDEX($CV$63:$CZ$65, $CF180, BC$23), "-")</f>
        <v>-</v>
      </c>
      <c r="BD180" s="296" t="str" cm="1">
        <f t="array" ref="BD180">IFERROR(INDEX($CV$63:$CZ$65, $CF180, BD$23), "-")</f>
        <v>-</v>
      </c>
      <c r="BE180" s="296" t="str" cm="1">
        <f t="array" ref="BE180">IFERROR(INDEX($CV$63:$CZ$65, $CF180, BE$23), "-")</f>
        <v>-</v>
      </c>
      <c r="BF180" s="297" cm="1">
        <f t="array" ref="BF180">IF($CF180=3,
IFERROR(INDEX($CV$68:$CZ$79, $CE180, BF$23), "-"),
IF($CF180=2,
IF(BF$23=5, $Q180, IF(BF$23=4, $R180, 0)), IF(BF$23=5, $Q180, 0)
))</f>
        <v>0</v>
      </c>
      <c r="BG180" s="297" cm="1">
        <f t="array" ref="BG180">IF($CF180=3,
IFERROR(INDEX($CV$68:$CZ$79, $CE180, BG$23), "-"),
IF($CF180=2,
IF(BG$23=5, $Q180, IF(BG$23=4, $R180, 0)), IF(BG$23=5, $Q180, 0)
))</f>
        <v>0</v>
      </c>
      <c r="BH180" s="297" cm="1">
        <f t="array" ref="BH180">IF($CF180=3,
IFERROR(INDEX($CV$68:$CZ$79, $CE180, BH$23), "-"),
IF($CF180=2,
IF(BH$23=5, $Q180, IF(BH$23=4, $R180, 0)), IF(BH$23=5, $Q180, 0)
))</f>
        <v>0</v>
      </c>
      <c r="BI180" s="297" cm="1">
        <f t="array" ref="BI180">IF($CF180=3,
IFERROR(INDEX($CV$68:$CZ$79, $CE180, BI$23), "-"),
IF($CF180=2,
IF(BI$23=5, $Q180, IF(BI$23=4, $R180, 0)), IF(BI$23=5, $Q180, 0)
))</f>
        <v>0</v>
      </c>
      <c r="BJ180" s="297" cm="1">
        <f t="array" ref="BJ180">IF($CF180=3,
IFERROR(INDEX($CV$68:$CZ$79, $CE180, BJ$23), "-"),
IF($CF180=2,
IF(BJ$23=5, $Q180, IF(BJ$23=4, $R180, 0)), IF(BJ$23=5, $Q180, 0)
))</f>
        <v>0</v>
      </c>
      <c r="BK180" s="293" t="str" cm="1">
        <f t="array" ref="BK180">IFERROR(IF(OR($AN$20="EZ", ISNUMBER((BL180*BM180)/(3600*1000)/BN180)), (BL180*BM180)/(3600*1000)/BN180, BY180) * SUMPRODUCT($BO180:$BS180^2.5, $BT180:$BX180) / 1000, "-")</f>
        <v>-</v>
      </c>
      <c r="BL180" s="279" t="str">
        <f t="shared" si="83"/>
        <v>-</v>
      </c>
      <c r="BM180" s="279" t="str">
        <f t="shared" si="84"/>
        <v>-</v>
      </c>
      <c r="BN180" s="298">
        <f t="shared" si="85"/>
        <v>0</v>
      </c>
      <c r="BO180" s="296" t="str" cm="1">
        <f t="array" ref="BO180">IFERROR(INDEX($CV$63:$CZ$65, $CO180, BO$23), "-")</f>
        <v>-</v>
      </c>
      <c r="BP180" s="296" t="str" cm="1">
        <f t="array" ref="BP180">IFERROR(INDEX($CV$63:$CZ$65, $CO180, BP$23), "-")</f>
        <v>-</v>
      </c>
      <c r="BQ180" s="296" t="str" cm="1">
        <f t="array" ref="BQ180">IFERROR(INDEX($CV$63:$CZ$65, $CO180, BQ$23), "-")</f>
        <v>-</v>
      </c>
      <c r="BR180" s="296" t="str" cm="1">
        <f t="array" ref="BR180">IFERROR(INDEX($CV$63:$CZ$65, $CO180, BR$23), "-")</f>
        <v>-</v>
      </c>
      <c r="BS180" s="296" t="str" cm="1">
        <f t="array" ref="BS180">IFERROR(INDEX($CV$63:$CZ$65, $CO180, BS$23), "-")</f>
        <v>-</v>
      </c>
      <c r="BT180" s="297" cm="1">
        <f t="array" ref="BT180">IF($CO180=3,
IFERROR(INDEX($CV$68:$CZ$79, $CE180, BT$23), "-"),
IF($CO180=2,
IF(BT$23=5, $AC180, IF(BT$23=4, $AD180, 0)), IF(BT$23=5, $AC180, 0)
))</f>
        <v>0</v>
      </c>
      <c r="BU180" s="297" cm="1">
        <f t="array" ref="BU180">IF($CO180=3,
IFERROR(INDEX($CV$68:$CZ$79, $CE180, BU$23), "-"),
IF($CO180=2,
IF(BU$23=5, $AC180, IF(BU$23=4, $AD180, 0)), IF(BU$23=5, $AC180, 0)
))</f>
        <v>0</v>
      </c>
      <c r="BV180" s="297" cm="1">
        <f t="array" ref="BV180">IF($CO180=3,
IFERROR(INDEX($CV$68:$CZ$79, $CE180, BV$23), "-"),
IF($CO180=2,
IF(BV$23=5, $AC180, IF(BV$23=4, $AD180, 0)), IF(BV$23=5, $AC180, 0)
))</f>
        <v>0</v>
      </c>
      <c r="BW180" s="297" cm="1">
        <f t="array" ref="BW180">IF($CO180=3,
IFERROR(INDEX($CV$68:$CZ$79, $CE180, BW$23), "-"),
IF($CO180=2,
IF(BW$23=5, $AC180, IF(BW$23=4, $AD180, 0)), IF(BW$23=5, $AC180, 0)
))</f>
        <v>0</v>
      </c>
      <c r="BX180" s="297" cm="1">
        <f t="array" ref="BX180">IF($CO180=3,
IFERROR(INDEX($CV$68:$CZ$79, $CE180, BX$23), "-"),
IF($CO180=2,
IF(BX$23=5, $AC180, IF(BX$23=4, $AD180, 0)), IF(BX$23=5, $AC180, 0)
))</f>
        <v>0</v>
      </c>
      <c r="BY180" s="293" t="str">
        <f t="shared" si="86"/>
        <v>-</v>
      </c>
      <c r="BZ180" s="299">
        <f t="shared" si="22"/>
        <v>0</v>
      </c>
      <c r="CA180" s="294" t="str">
        <f t="shared" si="87"/>
        <v>-</v>
      </c>
      <c r="CB180" s="295" t="str">
        <f t="shared" si="23"/>
        <v>-</v>
      </c>
      <c r="CC180" s="295" t="str">
        <f t="shared" si="88"/>
        <v>-</v>
      </c>
      <c r="CD180" s="299">
        <f t="shared" si="24"/>
        <v>0</v>
      </c>
      <c r="CE180" s="300" t="str">
        <f t="shared" si="66"/>
        <v>-</v>
      </c>
      <c r="CF180" s="300" t="str">
        <f t="shared" si="67"/>
        <v>-</v>
      </c>
      <c r="CG180" s="300">
        <v>0</v>
      </c>
      <c r="CH180" s="300">
        <f t="shared" si="68"/>
        <v>0</v>
      </c>
      <c r="CI180" s="301">
        <f t="shared" si="69"/>
        <v>0</v>
      </c>
      <c r="CJ180" s="301">
        <f t="shared" si="25"/>
        <v>0</v>
      </c>
      <c r="CK180" s="302" t="str" cm="1">
        <f t="array" ref="CK180">IF($CJ180&gt;0, INDEX($CS$28:$DH$35, $CJ180, $CI180+CK$23), "-")</f>
        <v>-</v>
      </c>
      <c r="CL180" s="302" t="str" cm="1">
        <f t="array" ref="CL180">IF($CJ180&gt;0, INDEX($CS$28:$DH$35, $CJ180, $CI180+CL$23), "-")</f>
        <v>-</v>
      </c>
      <c r="CM180" s="302" t="str" cm="1">
        <f t="array" ref="CM180">IF($CJ180&gt;0, INDEX($CS$28:$DH$35, $CJ180, $CI180+CM$23), "-")</f>
        <v>-</v>
      </c>
      <c r="CN180" s="302" t="str" cm="1">
        <f t="array" ref="CN180">IF($CJ180&gt;0, INDEX($CS$28:$DH$35, $CJ180, $CI180+CN$23), "-")</f>
        <v>-</v>
      </c>
      <c r="CO180" s="300" t="str">
        <f t="shared" si="70"/>
        <v>-</v>
      </c>
      <c r="CP180" s="271"/>
      <c r="CQ180" s="272"/>
      <c r="CR180" s="273"/>
      <c r="CS180" s="273"/>
      <c r="CT180" s="273"/>
      <c r="CU180" s="273"/>
      <c r="CV180" s="273"/>
      <c r="CW180" s="273"/>
      <c r="CX180" s="273"/>
      <c r="CY180" s="273"/>
      <c r="CZ180" s="273"/>
      <c r="DA180" s="273"/>
      <c r="DB180" s="273"/>
      <c r="DC180" s="273"/>
      <c r="DD180" s="273"/>
      <c r="DE180" s="273"/>
      <c r="DF180" s="273"/>
      <c r="DG180" s="273"/>
      <c r="DH180" s="273"/>
      <c r="DI180" s="273"/>
      <c r="DJ180" s="271"/>
      <c r="DK180" s="271"/>
    </row>
    <row r="181" spans="1:115" s="45" customFormat="1" ht="12.75" customHeight="1" x14ac:dyDescent="0.25">
      <c r="A181" s="13" cm="1">
        <f t="array" ref="A181">IFERROR(INDEX(Operation, IFERROR(MATCH($N181,#REF!, 0), IFERROR(MATCH($N181,#REF!, 0), MATCH($N181,#REF!, 0))), 4), 0)</f>
        <v>0</v>
      </c>
      <c r="B181" s="10">
        <v>158</v>
      </c>
      <c r="C181" s="238"/>
      <c r="D181" s="238"/>
      <c r="E181" s="79"/>
      <c r="F181" s="80" t="str">
        <f>IF(ISBLANK(E181), "", VLOOKUP(E181, Z!$A$2:$C$4127, 3, FALSE))</f>
        <v/>
      </c>
      <c r="G181" s="238"/>
      <c r="H181" s="81"/>
      <c r="I181" s="255" t="b">
        <v>0</v>
      </c>
      <c r="J181" s="256"/>
      <c r="K181" s="82"/>
      <c r="L181" s="82"/>
      <c r="M181" s="83"/>
      <c r="N181" s="79"/>
      <c r="O181" s="84"/>
      <c r="P181" s="84"/>
      <c r="Q181" s="257"/>
      <c r="R181" s="257"/>
      <c r="S181" s="257"/>
      <c r="T181" s="85">
        <f t="shared" si="71"/>
        <v>0</v>
      </c>
      <c r="U181" s="238"/>
      <c r="V181" s="238"/>
      <c r="W181" s="238"/>
      <c r="X181" s="257"/>
      <c r="Y181" s="258"/>
      <c r="Z181" s="79"/>
      <c r="AA181" s="257"/>
      <c r="AB181" s="257"/>
      <c r="AC181" s="257"/>
      <c r="AD181" s="257"/>
      <c r="AE181" s="257"/>
      <c r="AF181" s="85">
        <f t="shared" si="72"/>
        <v>0</v>
      </c>
      <c r="AG181" s="259"/>
      <c r="AH181" s="238"/>
      <c r="AI181" s="79"/>
      <c r="AJ181" s="80" t="str">
        <f>IF(ISBLANK(AI181), "", VLOOKUP(AI181, Z!$A$2:$C$4127, 3, FALSE))</f>
        <v/>
      </c>
      <c r="AK181" s="260"/>
      <c r="AL181" s="127">
        <f t="shared" si="73"/>
        <v>0</v>
      </c>
      <c r="AM181" s="271"/>
      <c r="AN181" s="292">
        <f t="shared" si="75"/>
        <v>0</v>
      </c>
      <c r="AO181" s="279">
        <f t="shared" si="74"/>
        <v>1</v>
      </c>
      <c r="AP181" s="279">
        <v>0.75</v>
      </c>
      <c r="AQ181" s="293" t="str">
        <f t="shared" si="76"/>
        <v>-</v>
      </c>
      <c r="AR181" s="293" t="str">
        <f t="shared" si="77"/>
        <v>-</v>
      </c>
      <c r="AS181" s="293" t="str" cm="1">
        <f t="array" ref="AS181">IFERROR(IFERROR((AT181*AU181)/(3600*1000)/AZ181, BY181) * SUMPRODUCT($BA181:$BE181^2.5, $BF181:$BJ181) / 1000, "-")</f>
        <v>-</v>
      </c>
      <c r="AT181" s="279" t="str">
        <f t="shared" si="78"/>
        <v>-</v>
      </c>
      <c r="AU181" s="279" t="str">
        <f t="shared" si="79"/>
        <v>-</v>
      </c>
      <c r="AV181" s="294" t="str">
        <f t="shared" si="16"/>
        <v>-</v>
      </c>
      <c r="AW181" s="294" t="str" cm="1">
        <f t="array" ref="AW181">IF(CH181&gt;0, INDEX($CV$58:$CV$60, CH181), "-")</f>
        <v>-</v>
      </c>
      <c r="AX181" s="294" t="str">
        <f t="shared" si="80"/>
        <v>-</v>
      </c>
      <c r="AY181" s="295" t="str">
        <f t="shared" si="81"/>
        <v>-</v>
      </c>
      <c r="AZ181" s="294">
        <f t="shared" si="82"/>
        <v>0</v>
      </c>
      <c r="BA181" s="296" t="str" cm="1">
        <f t="array" ref="BA181">IFERROR(INDEX($CV$63:$CZ$65, $CF181, BA$23), "-")</f>
        <v>-</v>
      </c>
      <c r="BB181" s="296" t="str" cm="1">
        <f t="array" ref="BB181">IFERROR(INDEX($CV$63:$CZ$65, $CF181, BB$23), "-")</f>
        <v>-</v>
      </c>
      <c r="BC181" s="296" t="str" cm="1">
        <f t="array" ref="BC181">IFERROR(INDEX($CV$63:$CZ$65, $CF181, BC$23), "-")</f>
        <v>-</v>
      </c>
      <c r="BD181" s="296" t="str" cm="1">
        <f t="array" ref="BD181">IFERROR(INDEX($CV$63:$CZ$65, $CF181, BD$23), "-")</f>
        <v>-</v>
      </c>
      <c r="BE181" s="296" t="str" cm="1">
        <f t="array" ref="BE181">IFERROR(INDEX($CV$63:$CZ$65, $CF181, BE$23), "-")</f>
        <v>-</v>
      </c>
      <c r="BF181" s="297" cm="1">
        <f t="array" ref="BF181">IF($CF181=3,
IFERROR(INDEX($CV$68:$CZ$79, $CE181, BF$23), "-"),
IF($CF181=2,
IF(BF$23=5, $Q181, IF(BF$23=4, $R181, 0)), IF(BF$23=5, $Q181, 0)
))</f>
        <v>0</v>
      </c>
      <c r="BG181" s="297" cm="1">
        <f t="array" ref="BG181">IF($CF181=3,
IFERROR(INDEX($CV$68:$CZ$79, $CE181, BG$23), "-"),
IF($CF181=2,
IF(BG$23=5, $Q181, IF(BG$23=4, $R181, 0)), IF(BG$23=5, $Q181, 0)
))</f>
        <v>0</v>
      </c>
      <c r="BH181" s="297" cm="1">
        <f t="array" ref="BH181">IF($CF181=3,
IFERROR(INDEX($CV$68:$CZ$79, $CE181, BH$23), "-"),
IF($CF181=2,
IF(BH$23=5, $Q181, IF(BH$23=4, $R181, 0)), IF(BH$23=5, $Q181, 0)
))</f>
        <v>0</v>
      </c>
      <c r="BI181" s="297" cm="1">
        <f t="array" ref="BI181">IF($CF181=3,
IFERROR(INDEX($CV$68:$CZ$79, $CE181, BI$23), "-"),
IF($CF181=2,
IF(BI$23=5, $Q181, IF(BI$23=4, $R181, 0)), IF(BI$23=5, $Q181, 0)
))</f>
        <v>0</v>
      </c>
      <c r="BJ181" s="297" cm="1">
        <f t="array" ref="BJ181">IF($CF181=3,
IFERROR(INDEX($CV$68:$CZ$79, $CE181, BJ$23), "-"),
IF($CF181=2,
IF(BJ$23=5, $Q181, IF(BJ$23=4, $R181, 0)), IF(BJ$23=5, $Q181, 0)
))</f>
        <v>0</v>
      </c>
      <c r="BK181" s="293" t="str" cm="1">
        <f t="array" ref="BK181">IFERROR(IF(OR($AN$20="EZ", ISNUMBER((BL181*BM181)/(3600*1000)/BN181)), (BL181*BM181)/(3600*1000)/BN181, BY181) * SUMPRODUCT($BO181:$BS181^2.5, $BT181:$BX181) / 1000, "-")</f>
        <v>-</v>
      </c>
      <c r="BL181" s="279" t="str">
        <f t="shared" si="83"/>
        <v>-</v>
      </c>
      <c r="BM181" s="279" t="str">
        <f t="shared" si="84"/>
        <v>-</v>
      </c>
      <c r="BN181" s="298">
        <f t="shared" si="85"/>
        <v>0</v>
      </c>
      <c r="BO181" s="296" t="str" cm="1">
        <f t="array" ref="BO181">IFERROR(INDEX($CV$63:$CZ$65, $CO181, BO$23), "-")</f>
        <v>-</v>
      </c>
      <c r="BP181" s="296" t="str" cm="1">
        <f t="array" ref="BP181">IFERROR(INDEX($CV$63:$CZ$65, $CO181, BP$23), "-")</f>
        <v>-</v>
      </c>
      <c r="BQ181" s="296" t="str" cm="1">
        <f t="array" ref="BQ181">IFERROR(INDEX($CV$63:$CZ$65, $CO181, BQ$23), "-")</f>
        <v>-</v>
      </c>
      <c r="BR181" s="296" t="str" cm="1">
        <f t="array" ref="BR181">IFERROR(INDEX($CV$63:$CZ$65, $CO181, BR$23), "-")</f>
        <v>-</v>
      </c>
      <c r="BS181" s="296" t="str" cm="1">
        <f t="array" ref="BS181">IFERROR(INDEX($CV$63:$CZ$65, $CO181, BS$23), "-")</f>
        <v>-</v>
      </c>
      <c r="BT181" s="297" cm="1">
        <f t="array" ref="BT181">IF($CO181=3,
IFERROR(INDEX($CV$68:$CZ$79, $CE181, BT$23), "-"),
IF($CO181=2,
IF(BT$23=5, $AC181, IF(BT$23=4, $AD181, 0)), IF(BT$23=5, $AC181, 0)
))</f>
        <v>0</v>
      </c>
      <c r="BU181" s="297" cm="1">
        <f t="array" ref="BU181">IF($CO181=3,
IFERROR(INDEX($CV$68:$CZ$79, $CE181, BU$23), "-"),
IF($CO181=2,
IF(BU$23=5, $AC181, IF(BU$23=4, $AD181, 0)), IF(BU$23=5, $AC181, 0)
))</f>
        <v>0</v>
      </c>
      <c r="BV181" s="297" cm="1">
        <f t="array" ref="BV181">IF($CO181=3,
IFERROR(INDEX($CV$68:$CZ$79, $CE181, BV$23), "-"),
IF($CO181=2,
IF(BV$23=5, $AC181, IF(BV$23=4, $AD181, 0)), IF(BV$23=5, $AC181, 0)
))</f>
        <v>0</v>
      </c>
      <c r="BW181" s="297" cm="1">
        <f t="array" ref="BW181">IF($CO181=3,
IFERROR(INDEX($CV$68:$CZ$79, $CE181, BW$23), "-"),
IF($CO181=2,
IF(BW$23=5, $AC181, IF(BW$23=4, $AD181, 0)), IF(BW$23=5, $AC181, 0)
))</f>
        <v>0</v>
      </c>
      <c r="BX181" s="297" cm="1">
        <f t="array" ref="BX181">IF($CO181=3,
IFERROR(INDEX($CV$68:$CZ$79, $CE181, BX$23), "-"),
IF($CO181=2,
IF(BX$23=5, $AC181, IF(BX$23=4, $AD181, 0)), IF(BX$23=5, $AC181, 0)
))</f>
        <v>0</v>
      </c>
      <c r="BY181" s="293" t="str">
        <f t="shared" si="86"/>
        <v>-</v>
      </c>
      <c r="BZ181" s="299">
        <f t="shared" si="22"/>
        <v>0</v>
      </c>
      <c r="CA181" s="294" t="str">
        <f t="shared" si="87"/>
        <v>-</v>
      </c>
      <c r="CB181" s="295" t="str">
        <f t="shared" si="23"/>
        <v>-</v>
      </c>
      <c r="CC181" s="295" t="str">
        <f t="shared" si="88"/>
        <v>-</v>
      </c>
      <c r="CD181" s="299">
        <f t="shared" si="24"/>
        <v>0</v>
      </c>
      <c r="CE181" s="300" t="str">
        <f t="shared" si="66"/>
        <v>-</v>
      </c>
      <c r="CF181" s="300" t="str">
        <f t="shared" si="67"/>
        <v>-</v>
      </c>
      <c r="CG181" s="300">
        <v>0</v>
      </c>
      <c r="CH181" s="300">
        <f t="shared" si="68"/>
        <v>0</v>
      </c>
      <c r="CI181" s="301">
        <f t="shared" si="69"/>
        <v>0</v>
      </c>
      <c r="CJ181" s="301">
        <f t="shared" si="25"/>
        <v>0</v>
      </c>
      <c r="CK181" s="302" t="str" cm="1">
        <f t="array" ref="CK181">IF($CJ181&gt;0, INDEX($CS$28:$DH$35, $CJ181, $CI181+CK$23), "-")</f>
        <v>-</v>
      </c>
      <c r="CL181" s="302" t="str" cm="1">
        <f t="array" ref="CL181">IF($CJ181&gt;0, INDEX($CS$28:$DH$35, $CJ181, $CI181+CL$23), "-")</f>
        <v>-</v>
      </c>
      <c r="CM181" s="302" t="str" cm="1">
        <f t="array" ref="CM181">IF($CJ181&gt;0, INDEX($CS$28:$DH$35, $CJ181, $CI181+CM$23), "-")</f>
        <v>-</v>
      </c>
      <c r="CN181" s="302" t="str" cm="1">
        <f t="array" ref="CN181">IF($CJ181&gt;0, INDEX($CS$28:$DH$35, $CJ181, $CI181+CN$23), "-")</f>
        <v>-</v>
      </c>
      <c r="CO181" s="300" t="str">
        <f t="shared" si="70"/>
        <v>-</v>
      </c>
      <c r="CP181" s="271"/>
      <c r="CQ181" s="272"/>
      <c r="CR181" s="273"/>
      <c r="CS181" s="273"/>
      <c r="CT181" s="273"/>
      <c r="CU181" s="273"/>
      <c r="CV181" s="273"/>
      <c r="CW181" s="273"/>
      <c r="CX181" s="273"/>
      <c r="CY181" s="273"/>
      <c r="CZ181" s="273"/>
      <c r="DA181" s="273"/>
      <c r="DB181" s="273"/>
      <c r="DC181" s="273"/>
      <c r="DD181" s="273"/>
      <c r="DE181" s="273"/>
      <c r="DF181" s="273"/>
      <c r="DG181" s="273"/>
      <c r="DH181" s="273"/>
      <c r="DI181" s="273"/>
      <c r="DJ181" s="271"/>
      <c r="DK181" s="271"/>
    </row>
    <row r="182" spans="1:115" s="45" customFormat="1" ht="12.75" customHeight="1" x14ac:dyDescent="0.25">
      <c r="A182" s="13" cm="1">
        <f t="array" ref="A182">IFERROR(INDEX(Operation, IFERROR(MATCH($N182,#REF!, 0), IFERROR(MATCH($N182,#REF!, 0), MATCH($N182,#REF!, 0))), 4), 0)</f>
        <v>0</v>
      </c>
      <c r="B182" s="10">
        <v>159</v>
      </c>
      <c r="C182" s="238"/>
      <c r="D182" s="238"/>
      <c r="E182" s="79"/>
      <c r="F182" s="80" t="str">
        <f>IF(ISBLANK(E182), "", VLOOKUP(E182, Z!$A$2:$C$4127, 3, FALSE))</f>
        <v/>
      </c>
      <c r="G182" s="238"/>
      <c r="H182" s="81"/>
      <c r="I182" s="255" t="b">
        <v>0</v>
      </c>
      <c r="J182" s="256"/>
      <c r="K182" s="82"/>
      <c r="L182" s="82"/>
      <c r="M182" s="83"/>
      <c r="N182" s="79"/>
      <c r="O182" s="84"/>
      <c r="P182" s="84"/>
      <c r="Q182" s="257"/>
      <c r="R182" s="257"/>
      <c r="S182" s="257"/>
      <c r="T182" s="85">
        <f t="shared" si="71"/>
        <v>0</v>
      </c>
      <c r="U182" s="238"/>
      <c r="V182" s="238"/>
      <c r="W182" s="238"/>
      <c r="X182" s="257"/>
      <c r="Y182" s="258"/>
      <c r="Z182" s="79"/>
      <c r="AA182" s="257"/>
      <c r="AB182" s="257"/>
      <c r="AC182" s="257"/>
      <c r="AD182" s="257"/>
      <c r="AE182" s="257"/>
      <c r="AF182" s="85">
        <f t="shared" si="72"/>
        <v>0</v>
      </c>
      <c r="AG182" s="259"/>
      <c r="AH182" s="238"/>
      <c r="AI182" s="79"/>
      <c r="AJ182" s="80" t="str">
        <f>IF(ISBLANK(AI182), "", VLOOKUP(AI182, Z!$A$2:$C$4127, 3, FALSE))</f>
        <v/>
      </c>
      <c r="AK182" s="260"/>
      <c r="AL182" s="127">
        <f t="shared" si="73"/>
        <v>0</v>
      </c>
      <c r="AM182" s="271"/>
      <c r="AN182" s="292">
        <f t="shared" si="75"/>
        <v>0</v>
      </c>
      <c r="AO182" s="279">
        <f t="shared" si="74"/>
        <v>1</v>
      </c>
      <c r="AP182" s="279">
        <v>0.75</v>
      </c>
      <c r="AQ182" s="293" t="str">
        <f t="shared" si="76"/>
        <v>-</v>
      </c>
      <c r="AR182" s="293" t="str">
        <f t="shared" si="77"/>
        <v>-</v>
      </c>
      <c r="AS182" s="293" t="str" cm="1">
        <f t="array" ref="AS182">IFERROR(IFERROR((AT182*AU182)/(3600*1000)/AZ182, BY182) * SUMPRODUCT($BA182:$BE182^2.5, $BF182:$BJ182) / 1000, "-")</f>
        <v>-</v>
      </c>
      <c r="AT182" s="279" t="str">
        <f t="shared" si="78"/>
        <v>-</v>
      </c>
      <c r="AU182" s="279" t="str">
        <f t="shared" si="79"/>
        <v>-</v>
      </c>
      <c r="AV182" s="294" t="str">
        <f t="shared" si="16"/>
        <v>-</v>
      </c>
      <c r="AW182" s="294" t="str" cm="1">
        <f t="array" ref="AW182">IF(CH182&gt;0, INDEX($CV$58:$CV$60, CH182), "-")</f>
        <v>-</v>
      </c>
      <c r="AX182" s="294" t="str">
        <f t="shared" si="80"/>
        <v>-</v>
      </c>
      <c r="AY182" s="295" t="str">
        <f t="shared" si="81"/>
        <v>-</v>
      </c>
      <c r="AZ182" s="294">
        <f t="shared" si="82"/>
        <v>0</v>
      </c>
      <c r="BA182" s="296" t="str" cm="1">
        <f t="array" ref="BA182">IFERROR(INDEX($CV$63:$CZ$65, $CF182, BA$23), "-")</f>
        <v>-</v>
      </c>
      <c r="BB182" s="296" t="str" cm="1">
        <f t="array" ref="BB182">IFERROR(INDEX($CV$63:$CZ$65, $CF182, BB$23), "-")</f>
        <v>-</v>
      </c>
      <c r="BC182" s="296" t="str" cm="1">
        <f t="array" ref="BC182">IFERROR(INDEX($CV$63:$CZ$65, $CF182, BC$23), "-")</f>
        <v>-</v>
      </c>
      <c r="BD182" s="296" t="str" cm="1">
        <f t="array" ref="BD182">IFERROR(INDEX($CV$63:$CZ$65, $CF182, BD$23), "-")</f>
        <v>-</v>
      </c>
      <c r="BE182" s="296" t="str" cm="1">
        <f t="array" ref="BE182">IFERROR(INDEX($CV$63:$CZ$65, $CF182, BE$23), "-")</f>
        <v>-</v>
      </c>
      <c r="BF182" s="297" cm="1">
        <f t="array" ref="BF182">IF($CF182=3,
IFERROR(INDEX($CV$68:$CZ$79, $CE182, BF$23), "-"),
IF($CF182=2,
IF(BF$23=5, $Q182, IF(BF$23=4, $R182, 0)), IF(BF$23=5, $Q182, 0)
))</f>
        <v>0</v>
      </c>
      <c r="BG182" s="297" cm="1">
        <f t="array" ref="BG182">IF($CF182=3,
IFERROR(INDEX($CV$68:$CZ$79, $CE182, BG$23), "-"),
IF($CF182=2,
IF(BG$23=5, $Q182, IF(BG$23=4, $R182, 0)), IF(BG$23=5, $Q182, 0)
))</f>
        <v>0</v>
      </c>
      <c r="BH182" s="297" cm="1">
        <f t="array" ref="BH182">IF($CF182=3,
IFERROR(INDEX($CV$68:$CZ$79, $CE182, BH$23), "-"),
IF($CF182=2,
IF(BH$23=5, $Q182, IF(BH$23=4, $R182, 0)), IF(BH$23=5, $Q182, 0)
))</f>
        <v>0</v>
      </c>
      <c r="BI182" s="297" cm="1">
        <f t="array" ref="BI182">IF($CF182=3,
IFERROR(INDEX($CV$68:$CZ$79, $CE182, BI$23), "-"),
IF($CF182=2,
IF(BI$23=5, $Q182, IF(BI$23=4, $R182, 0)), IF(BI$23=5, $Q182, 0)
))</f>
        <v>0</v>
      </c>
      <c r="BJ182" s="297" cm="1">
        <f t="array" ref="BJ182">IF($CF182=3,
IFERROR(INDEX($CV$68:$CZ$79, $CE182, BJ$23), "-"),
IF($CF182=2,
IF(BJ$23=5, $Q182, IF(BJ$23=4, $R182, 0)), IF(BJ$23=5, $Q182, 0)
))</f>
        <v>0</v>
      </c>
      <c r="BK182" s="293" t="str" cm="1">
        <f t="array" ref="BK182">IFERROR(IF(OR($AN$20="EZ", ISNUMBER((BL182*BM182)/(3600*1000)/BN182)), (BL182*BM182)/(3600*1000)/BN182, BY182) * SUMPRODUCT($BO182:$BS182^2.5, $BT182:$BX182) / 1000, "-")</f>
        <v>-</v>
      </c>
      <c r="BL182" s="279" t="str">
        <f t="shared" si="83"/>
        <v>-</v>
      </c>
      <c r="BM182" s="279" t="str">
        <f t="shared" si="84"/>
        <v>-</v>
      </c>
      <c r="BN182" s="298">
        <f t="shared" si="85"/>
        <v>0</v>
      </c>
      <c r="BO182" s="296" t="str" cm="1">
        <f t="array" ref="BO182">IFERROR(INDEX($CV$63:$CZ$65, $CO182, BO$23), "-")</f>
        <v>-</v>
      </c>
      <c r="BP182" s="296" t="str" cm="1">
        <f t="array" ref="BP182">IFERROR(INDEX($CV$63:$CZ$65, $CO182, BP$23), "-")</f>
        <v>-</v>
      </c>
      <c r="BQ182" s="296" t="str" cm="1">
        <f t="array" ref="BQ182">IFERROR(INDEX($CV$63:$CZ$65, $CO182, BQ$23), "-")</f>
        <v>-</v>
      </c>
      <c r="BR182" s="296" t="str" cm="1">
        <f t="array" ref="BR182">IFERROR(INDEX($CV$63:$CZ$65, $CO182, BR$23), "-")</f>
        <v>-</v>
      </c>
      <c r="BS182" s="296" t="str" cm="1">
        <f t="array" ref="BS182">IFERROR(INDEX($CV$63:$CZ$65, $CO182, BS$23), "-")</f>
        <v>-</v>
      </c>
      <c r="BT182" s="297" cm="1">
        <f t="array" ref="BT182">IF($CO182=3,
IFERROR(INDEX($CV$68:$CZ$79, $CE182, BT$23), "-"),
IF($CO182=2,
IF(BT$23=5, $AC182, IF(BT$23=4, $AD182, 0)), IF(BT$23=5, $AC182, 0)
))</f>
        <v>0</v>
      </c>
      <c r="BU182" s="297" cm="1">
        <f t="array" ref="BU182">IF($CO182=3,
IFERROR(INDEX($CV$68:$CZ$79, $CE182, BU$23), "-"),
IF($CO182=2,
IF(BU$23=5, $AC182, IF(BU$23=4, $AD182, 0)), IF(BU$23=5, $AC182, 0)
))</f>
        <v>0</v>
      </c>
      <c r="BV182" s="297" cm="1">
        <f t="array" ref="BV182">IF($CO182=3,
IFERROR(INDEX($CV$68:$CZ$79, $CE182, BV$23), "-"),
IF($CO182=2,
IF(BV$23=5, $AC182, IF(BV$23=4, $AD182, 0)), IF(BV$23=5, $AC182, 0)
))</f>
        <v>0</v>
      </c>
      <c r="BW182" s="297" cm="1">
        <f t="array" ref="BW182">IF($CO182=3,
IFERROR(INDEX($CV$68:$CZ$79, $CE182, BW$23), "-"),
IF($CO182=2,
IF(BW$23=5, $AC182, IF(BW$23=4, $AD182, 0)), IF(BW$23=5, $AC182, 0)
))</f>
        <v>0</v>
      </c>
      <c r="BX182" s="297" cm="1">
        <f t="array" ref="BX182">IF($CO182=3,
IFERROR(INDEX($CV$68:$CZ$79, $CE182, BX$23), "-"),
IF($CO182=2,
IF(BX$23=5, $AC182, IF(BX$23=4, $AD182, 0)), IF(BX$23=5, $AC182, 0)
))</f>
        <v>0</v>
      </c>
      <c r="BY182" s="293" t="str">
        <f t="shared" si="86"/>
        <v>-</v>
      </c>
      <c r="BZ182" s="299">
        <f t="shared" si="22"/>
        <v>0</v>
      </c>
      <c r="CA182" s="294" t="str">
        <f t="shared" si="87"/>
        <v>-</v>
      </c>
      <c r="CB182" s="295" t="str">
        <f t="shared" si="23"/>
        <v>-</v>
      </c>
      <c r="CC182" s="295" t="str">
        <f t="shared" si="88"/>
        <v>-</v>
      </c>
      <c r="CD182" s="299">
        <f t="shared" si="24"/>
        <v>0</v>
      </c>
      <c r="CE182" s="300" t="str">
        <f t="shared" si="66"/>
        <v>-</v>
      </c>
      <c r="CF182" s="300" t="str">
        <f t="shared" si="67"/>
        <v>-</v>
      </c>
      <c r="CG182" s="300">
        <v>0</v>
      </c>
      <c r="CH182" s="300">
        <f t="shared" si="68"/>
        <v>0</v>
      </c>
      <c r="CI182" s="301">
        <f t="shared" si="69"/>
        <v>0</v>
      </c>
      <c r="CJ182" s="301">
        <f t="shared" si="25"/>
        <v>0</v>
      </c>
      <c r="CK182" s="302" t="str" cm="1">
        <f t="array" ref="CK182">IF($CJ182&gt;0, INDEX($CS$28:$DH$35, $CJ182, $CI182+CK$23), "-")</f>
        <v>-</v>
      </c>
      <c r="CL182" s="302" t="str" cm="1">
        <f t="array" ref="CL182">IF($CJ182&gt;0, INDEX($CS$28:$DH$35, $CJ182, $CI182+CL$23), "-")</f>
        <v>-</v>
      </c>
      <c r="CM182" s="302" t="str" cm="1">
        <f t="array" ref="CM182">IF($CJ182&gt;0, INDEX($CS$28:$DH$35, $CJ182, $CI182+CM$23), "-")</f>
        <v>-</v>
      </c>
      <c r="CN182" s="302" t="str" cm="1">
        <f t="array" ref="CN182">IF($CJ182&gt;0, INDEX($CS$28:$DH$35, $CJ182, $CI182+CN$23), "-")</f>
        <v>-</v>
      </c>
      <c r="CO182" s="300" t="str">
        <f t="shared" si="70"/>
        <v>-</v>
      </c>
      <c r="CP182" s="271"/>
      <c r="CQ182" s="272"/>
      <c r="CR182" s="273"/>
      <c r="CS182" s="273"/>
      <c r="CT182" s="273"/>
      <c r="CU182" s="273"/>
      <c r="CV182" s="273"/>
      <c r="CW182" s="273"/>
      <c r="CX182" s="273"/>
      <c r="CY182" s="273"/>
      <c r="CZ182" s="273"/>
      <c r="DA182" s="273"/>
      <c r="DB182" s="273"/>
      <c r="DC182" s="273"/>
      <c r="DD182" s="273"/>
      <c r="DE182" s="273"/>
      <c r="DF182" s="273"/>
      <c r="DG182" s="273"/>
      <c r="DH182" s="273"/>
      <c r="DI182" s="273"/>
      <c r="DJ182" s="271"/>
      <c r="DK182" s="271"/>
    </row>
    <row r="183" spans="1:115" s="45" customFormat="1" ht="12.75" customHeight="1" x14ac:dyDescent="0.25">
      <c r="A183" s="13" cm="1">
        <f t="array" ref="A183">IFERROR(INDEX(Operation, IFERROR(MATCH($N183,#REF!, 0), IFERROR(MATCH($N183,#REF!, 0), MATCH($N183,#REF!, 0))), 4), 0)</f>
        <v>0</v>
      </c>
      <c r="B183" s="10">
        <v>160</v>
      </c>
      <c r="C183" s="238"/>
      <c r="D183" s="238"/>
      <c r="E183" s="79"/>
      <c r="F183" s="80" t="str">
        <f>IF(ISBLANK(E183), "", VLOOKUP(E183, Z!$A$2:$C$4127, 3, FALSE))</f>
        <v/>
      </c>
      <c r="G183" s="238"/>
      <c r="H183" s="81"/>
      <c r="I183" s="255" t="b">
        <v>0</v>
      </c>
      <c r="J183" s="256"/>
      <c r="K183" s="82"/>
      <c r="L183" s="82"/>
      <c r="M183" s="83"/>
      <c r="N183" s="79"/>
      <c r="O183" s="84"/>
      <c r="P183" s="84"/>
      <c r="Q183" s="257"/>
      <c r="R183" s="257"/>
      <c r="S183" s="257"/>
      <c r="T183" s="85">
        <f t="shared" si="71"/>
        <v>0</v>
      </c>
      <c r="U183" s="238"/>
      <c r="V183" s="238"/>
      <c r="W183" s="238"/>
      <c r="X183" s="256"/>
      <c r="Y183" s="258"/>
      <c r="Z183" s="79"/>
      <c r="AA183" s="257"/>
      <c r="AB183" s="257"/>
      <c r="AC183" s="257"/>
      <c r="AD183" s="257"/>
      <c r="AE183" s="257"/>
      <c r="AF183" s="85">
        <f t="shared" si="72"/>
        <v>0</v>
      </c>
      <c r="AG183" s="259"/>
      <c r="AH183" s="238"/>
      <c r="AI183" s="79"/>
      <c r="AJ183" s="80" t="str">
        <f>IF(ISBLANK(AI183), "", VLOOKUP(AI183, Z!$A$2:$C$4127, 3, FALSE))</f>
        <v/>
      </c>
      <c r="AK183" s="260"/>
      <c r="AL183" s="127">
        <f t="shared" si="73"/>
        <v>0</v>
      </c>
      <c r="AM183" s="271"/>
      <c r="AN183" s="292">
        <f t="shared" si="75"/>
        <v>0</v>
      </c>
      <c r="AO183" s="279">
        <f t="shared" si="74"/>
        <v>1</v>
      </c>
      <c r="AP183" s="279">
        <v>0.75</v>
      </c>
      <c r="AQ183" s="293" t="str">
        <f t="shared" si="76"/>
        <v>-</v>
      </c>
      <c r="AR183" s="293" t="str">
        <f t="shared" si="77"/>
        <v>-</v>
      </c>
      <c r="AS183" s="293" t="str" cm="1">
        <f t="array" ref="AS183">IFERROR(IFERROR((AT183*AU183)/(3600*1000)/AZ183, BY183) * SUMPRODUCT($BA183:$BE183^2.5, $BF183:$BJ183) / 1000, "-")</f>
        <v>-</v>
      </c>
      <c r="AT183" s="279" t="str">
        <f t="shared" si="78"/>
        <v>-</v>
      </c>
      <c r="AU183" s="279" t="str">
        <f t="shared" si="79"/>
        <v>-</v>
      </c>
      <c r="AV183" s="294" t="str">
        <f t="shared" si="16"/>
        <v>-</v>
      </c>
      <c r="AW183" s="294" t="str" cm="1">
        <f t="array" ref="AW183">IF(CH183&gt;0, INDEX($CV$58:$CV$60, CH183), "-")</f>
        <v>-</v>
      </c>
      <c r="AX183" s="294" t="str">
        <f t="shared" si="80"/>
        <v>-</v>
      </c>
      <c r="AY183" s="295" t="str">
        <f t="shared" si="81"/>
        <v>-</v>
      </c>
      <c r="AZ183" s="294">
        <f t="shared" si="82"/>
        <v>0</v>
      </c>
      <c r="BA183" s="296" t="str" cm="1">
        <f t="array" ref="BA183">IFERROR(INDEX($CV$63:$CZ$65, $CF183, BA$23), "-")</f>
        <v>-</v>
      </c>
      <c r="BB183" s="296" t="str" cm="1">
        <f t="array" ref="BB183">IFERROR(INDEX($CV$63:$CZ$65, $CF183, BB$23), "-")</f>
        <v>-</v>
      </c>
      <c r="BC183" s="296" t="str" cm="1">
        <f t="array" ref="BC183">IFERROR(INDEX($CV$63:$CZ$65, $CF183, BC$23), "-")</f>
        <v>-</v>
      </c>
      <c r="BD183" s="296" t="str" cm="1">
        <f t="array" ref="BD183">IFERROR(INDEX($CV$63:$CZ$65, $CF183, BD$23), "-")</f>
        <v>-</v>
      </c>
      <c r="BE183" s="296" t="str" cm="1">
        <f t="array" ref="BE183">IFERROR(INDEX($CV$63:$CZ$65, $CF183, BE$23), "-")</f>
        <v>-</v>
      </c>
      <c r="BF183" s="297" cm="1">
        <f t="array" ref="BF183">IF($CF183=3,
IFERROR(INDEX($CV$68:$CZ$79, $CE183, BF$23), "-"),
IF($CF183=2,
IF(BF$23=5, $Q183, IF(BF$23=4, $R183, 0)), IF(BF$23=5, $Q183, 0)
))</f>
        <v>0</v>
      </c>
      <c r="BG183" s="297" cm="1">
        <f t="array" ref="BG183">IF($CF183=3,
IFERROR(INDEX($CV$68:$CZ$79, $CE183, BG$23), "-"),
IF($CF183=2,
IF(BG$23=5, $Q183, IF(BG$23=4, $R183, 0)), IF(BG$23=5, $Q183, 0)
))</f>
        <v>0</v>
      </c>
      <c r="BH183" s="297" cm="1">
        <f t="array" ref="BH183">IF($CF183=3,
IFERROR(INDEX($CV$68:$CZ$79, $CE183, BH$23), "-"),
IF($CF183=2,
IF(BH$23=5, $Q183, IF(BH$23=4, $R183, 0)), IF(BH$23=5, $Q183, 0)
))</f>
        <v>0</v>
      </c>
      <c r="BI183" s="297" cm="1">
        <f t="array" ref="BI183">IF($CF183=3,
IFERROR(INDEX($CV$68:$CZ$79, $CE183, BI$23), "-"),
IF($CF183=2,
IF(BI$23=5, $Q183, IF(BI$23=4, $R183, 0)), IF(BI$23=5, $Q183, 0)
))</f>
        <v>0</v>
      </c>
      <c r="BJ183" s="297" cm="1">
        <f t="array" ref="BJ183">IF($CF183=3,
IFERROR(INDEX($CV$68:$CZ$79, $CE183, BJ$23), "-"),
IF($CF183=2,
IF(BJ$23=5, $Q183, IF(BJ$23=4, $R183, 0)), IF(BJ$23=5, $Q183, 0)
))</f>
        <v>0</v>
      </c>
      <c r="BK183" s="293" t="str" cm="1">
        <f t="array" ref="BK183">IFERROR(IF(OR($AN$20="EZ", ISNUMBER((BL183*BM183)/(3600*1000)/BN183)), (BL183*BM183)/(3600*1000)/BN183, BY183) * SUMPRODUCT($BO183:$BS183^2.5, $BT183:$BX183) / 1000, "-")</f>
        <v>-</v>
      </c>
      <c r="BL183" s="279" t="str">
        <f t="shared" si="83"/>
        <v>-</v>
      </c>
      <c r="BM183" s="279" t="str">
        <f t="shared" si="84"/>
        <v>-</v>
      </c>
      <c r="BN183" s="298">
        <f t="shared" si="85"/>
        <v>0</v>
      </c>
      <c r="BO183" s="296" t="str" cm="1">
        <f t="array" ref="BO183">IFERROR(INDEX($CV$63:$CZ$65, $CO183, BO$23), "-")</f>
        <v>-</v>
      </c>
      <c r="BP183" s="296" t="str" cm="1">
        <f t="array" ref="BP183">IFERROR(INDEX($CV$63:$CZ$65, $CO183, BP$23), "-")</f>
        <v>-</v>
      </c>
      <c r="BQ183" s="296" t="str" cm="1">
        <f t="array" ref="BQ183">IFERROR(INDEX($CV$63:$CZ$65, $CO183, BQ$23), "-")</f>
        <v>-</v>
      </c>
      <c r="BR183" s="296" t="str" cm="1">
        <f t="array" ref="BR183">IFERROR(INDEX($CV$63:$CZ$65, $CO183, BR$23), "-")</f>
        <v>-</v>
      </c>
      <c r="BS183" s="296" t="str" cm="1">
        <f t="array" ref="BS183">IFERROR(INDEX($CV$63:$CZ$65, $CO183, BS$23), "-")</f>
        <v>-</v>
      </c>
      <c r="BT183" s="297" cm="1">
        <f t="array" ref="BT183">IF($CO183=3,
IFERROR(INDEX($CV$68:$CZ$79, $CE183, BT$23), "-"),
IF($CO183=2,
IF(BT$23=5, $AC183, IF(BT$23=4, $AD183, 0)), IF(BT$23=5, $AC183, 0)
))</f>
        <v>0</v>
      </c>
      <c r="BU183" s="297" cm="1">
        <f t="array" ref="BU183">IF($CO183=3,
IFERROR(INDEX($CV$68:$CZ$79, $CE183, BU$23), "-"),
IF($CO183=2,
IF(BU$23=5, $AC183, IF(BU$23=4, $AD183, 0)), IF(BU$23=5, $AC183, 0)
))</f>
        <v>0</v>
      </c>
      <c r="BV183" s="297" cm="1">
        <f t="array" ref="BV183">IF($CO183=3,
IFERROR(INDEX($CV$68:$CZ$79, $CE183, BV$23), "-"),
IF($CO183=2,
IF(BV$23=5, $AC183, IF(BV$23=4, $AD183, 0)), IF(BV$23=5, $AC183, 0)
))</f>
        <v>0</v>
      </c>
      <c r="BW183" s="297" cm="1">
        <f t="array" ref="BW183">IF($CO183=3,
IFERROR(INDEX($CV$68:$CZ$79, $CE183, BW$23), "-"),
IF($CO183=2,
IF(BW$23=5, $AC183, IF(BW$23=4, $AD183, 0)), IF(BW$23=5, $AC183, 0)
))</f>
        <v>0</v>
      </c>
      <c r="BX183" s="297" cm="1">
        <f t="array" ref="BX183">IF($CO183=3,
IFERROR(INDEX($CV$68:$CZ$79, $CE183, BX$23), "-"),
IF($CO183=2,
IF(BX$23=5, $AC183, IF(BX$23=4, $AD183, 0)), IF(BX$23=5, $AC183, 0)
))</f>
        <v>0</v>
      </c>
      <c r="BY183" s="293" t="str">
        <f t="shared" si="86"/>
        <v>-</v>
      </c>
      <c r="BZ183" s="299">
        <f t="shared" si="22"/>
        <v>0</v>
      </c>
      <c r="CA183" s="294" t="str">
        <f t="shared" si="87"/>
        <v>-</v>
      </c>
      <c r="CB183" s="295" t="str">
        <f t="shared" si="23"/>
        <v>-</v>
      </c>
      <c r="CC183" s="295" t="str">
        <f t="shared" si="88"/>
        <v>-</v>
      </c>
      <c r="CD183" s="299">
        <f t="shared" si="24"/>
        <v>0</v>
      </c>
      <c r="CE183" s="300" t="str">
        <f t="shared" si="66"/>
        <v>-</v>
      </c>
      <c r="CF183" s="300" t="str">
        <f t="shared" si="67"/>
        <v>-</v>
      </c>
      <c r="CG183" s="300">
        <v>0</v>
      </c>
      <c r="CH183" s="300">
        <f t="shared" si="68"/>
        <v>0</v>
      </c>
      <c r="CI183" s="301">
        <f t="shared" si="69"/>
        <v>0</v>
      </c>
      <c r="CJ183" s="301">
        <f t="shared" si="25"/>
        <v>0</v>
      </c>
      <c r="CK183" s="302" t="str" cm="1">
        <f t="array" ref="CK183">IF($CJ183&gt;0, INDEX($CS$28:$DH$35, $CJ183, $CI183+CK$23), "-")</f>
        <v>-</v>
      </c>
      <c r="CL183" s="302" t="str" cm="1">
        <f t="array" ref="CL183">IF($CJ183&gt;0, INDEX($CS$28:$DH$35, $CJ183, $CI183+CL$23), "-")</f>
        <v>-</v>
      </c>
      <c r="CM183" s="302" t="str" cm="1">
        <f t="array" ref="CM183">IF($CJ183&gt;0, INDEX($CS$28:$DH$35, $CJ183, $CI183+CM$23), "-")</f>
        <v>-</v>
      </c>
      <c r="CN183" s="302" t="str" cm="1">
        <f t="array" ref="CN183">IF($CJ183&gt;0, INDEX($CS$28:$DH$35, $CJ183, $CI183+CN$23), "-")</f>
        <v>-</v>
      </c>
      <c r="CO183" s="300" t="str">
        <f t="shared" si="70"/>
        <v>-</v>
      </c>
      <c r="CP183" s="271"/>
      <c r="CQ183" s="272"/>
      <c r="CR183" s="273"/>
      <c r="CS183" s="273"/>
      <c r="CT183" s="273"/>
      <c r="CU183" s="273"/>
      <c r="CV183" s="273"/>
      <c r="CW183" s="273"/>
      <c r="CX183" s="273"/>
      <c r="CY183" s="273"/>
      <c r="CZ183" s="273"/>
      <c r="DA183" s="273"/>
      <c r="DB183" s="273"/>
      <c r="DC183" s="273"/>
      <c r="DD183" s="273"/>
      <c r="DE183" s="273"/>
      <c r="DF183" s="273"/>
      <c r="DG183" s="273"/>
      <c r="DH183" s="273"/>
      <c r="DI183" s="273"/>
      <c r="DJ183" s="271"/>
      <c r="DK183" s="271"/>
    </row>
    <row r="184" spans="1:115" s="45" customFormat="1" ht="12.75" customHeight="1" x14ac:dyDescent="0.25">
      <c r="A184" s="13" cm="1">
        <f t="array" ref="A184">IFERROR(INDEX(Operation, IFERROR(MATCH($N184,#REF!, 0), IFERROR(MATCH($N184,#REF!, 0), MATCH($N184,#REF!, 0))), 4), 0)</f>
        <v>0</v>
      </c>
      <c r="B184" s="10">
        <v>161</v>
      </c>
      <c r="C184" s="238"/>
      <c r="D184" s="238"/>
      <c r="E184" s="79"/>
      <c r="F184" s="80" t="str">
        <f>IF(ISBLANK(E184), "", VLOOKUP(E184, Z!$A$2:$C$4127, 3, FALSE))</f>
        <v/>
      </c>
      <c r="G184" s="238"/>
      <c r="H184" s="81"/>
      <c r="I184" s="255" t="b">
        <v>0</v>
      </c>
      <c r="J184" s="256"/>
      <c r="K184" s="82"/>
      <c r="L184" s="82"/>
      <c r="M184" s="83"/>
      <c r="N184" s="79"/>
      <c r="O184" s="84"/>
      <c r="P184" s="84"/>
      <c r="Q184" s="257"/>
      <c r="R184" s="257"/>
      <c r="S184" s="257"/>
      <c r="T184" s="85">
        <f t="shared" si="71"/>
        <v>0</v>
      </c>
      <c r="U184" s="238"/>
      <c r="V184" s="238"/>
      <c r="W184" s="238"/>
      <c r="X184" s="257"/>
      <c r="Y184" s="258"/>
      <c r="Z184" s="79"/>
      <c r="AA184" s="257"/>
      <c r="AB184" s="257"/>
      <c r="AC184" s="257"/>
      <c r="AD184" s="257"/>
      <c r="AE184" s="257"/>
      <c r="AF184" s="85">
        <f t="shared" si="72"/>
        <v>0</v>
      </c>
      <c r="AG184" s="259"/>
      <c r="AH184" s="238"/>
      <c r="AI184" s="79"/>
      <c r="AJ184" s="80" t="str">
        <f>IF(ISBLANK(AI184), "", VLOOKUP(AI184, Z!$A$2:$C$4127, 3, FALSE))</f>
        <v/>
      </c>
      <c r="AK184" s="260"/>
      <c r="AL184" s="127">
        <f t="shared" si="73"/>
        <v>0</v>
      </c>
      <c r="AM184" s="271"/>
      <c r="AN184" s="292">
        <f t="shared" si="75"/>
        <v>0</v>
      </c>
      <c r="AO184" s="279">
        <f t="shared" si="74"/>
        <v>1</v>
      </c>
      <c r="AP184" s="279">
        <v>0.75</v>
      </c>
      <c r="AQ184" s="293" t="str">
        <f t="shared" si="76"/>
        <v>-</v>
      </c>
      <c r="AR184" s="293" t="str">
        <f t="shared" si="77"/>
        <v>-</v>
      </c>
      <c r="AS184" s="293" t="str" cm="1">
        <f t="array" ref="AS184">IFERROR(IFERROR((AT184*AU184)/(3600*1000)/AZ184, BY184) * SUMPRODUCT($BA184:$BE184^2.5, $BF184:$BJ184) / 1000, "-")</f>
        <v>-</v>
      </c>
      <c r="AT184" s="279" t="str">
        <f t="shared" si="78"/>
        <v>-</v>
      </c>
      <c r="AU184" s="279" t="str">
        <f t="shared" si="79"/>
        <v>-</v>
      </c>
      <c r="AV184" s="294" t="str">
        <f t="shared" si="16"/>
        <v>-</v>
      </c>
      <c r="AW184" s="294" t="str" cm="1">
        <f t="array" ref="AW184">IF(CH184&gt;0, INDEX($CV$58:$CV$60, CH184), "-")</f>
        <v>-</v>
      </c>
      <c r="AX184" s="294" t="str">
        <f t="shared" si="80"/>
        <v>-</v>
      </c>
      <c r="AY184" s="295" t="str">
        <f t="shared" si="81"/>
        <v>-</v>
      </c>
      <c r="AZ184" s="294">
        <f t="shared" si="82"/>
        <v>0</v>
      </c>
      <c r="BA184" s="296" t="str" cm="1">
        <f t="array" ref="BA184">IFERROR(INDEX($CV$63:$CZ$65, $CF184, BA$23), "-")</f>
        <v>-</v>
      </c>
      <c r="BB184" s="296" t="str" cm="1">
        <f t="array" ref="BB184">IFERROR(INDEX($CV$63:$CZ$65, $CF184, BB$23), "-")</f>
        <v>-</v>
      </c>
      <c r="BC184" s="296" t="str" cm="1">
        <f t="array" ref="BC184">IFERROR(INDEX($CV$63:$CZ$65, $CF184, BC$23), "-")</f>
        <v>-</v>
      </c>
      <c r="BD184" s="296" t="str" cm="1">
        <f t="array" ref="BD184">IFERROR(INDEX($CV$63:$CZ$65, $CF184, BD$23), "-")</f>
        <v>-</v>
      </c>
      <c r="BE184" s="296" t="str" cm="1">
        <f t="array" ref="BE184">IFERROR(INDEX($CV$63:$CZ$65, $CF184, BE$23), "-")</f>
        <v>-</v>
      </c>
      <c r="BF184" s="297" cm="1">
        <f t="array" ref="BF184">IF($CF184=3,
IFERROR(INDEX($CV$68:$CZ$79, $CE184, BF$23), "-"),
IF($CF184=2,
IF(BF$23=5, $Q184, IF(BF$23=4, $R184, 0)), IF(BF$23=5, $Q184, 0)
))</f>
        <v>0</v>
      </c>
      <c r="BG184" s="297" cm="1">
        <f t="array" ref="BG184">IF($CF184=3,
IFERROR(INDEX($CV$68:$CZ$79, $CE184, BG$23), "-"),
IF($CF184=2,
IF(BG$23=5, $Q184, IF(BG$23=4, $R184, 0)), IF(BG$23=5, $Q184, 0)
))</f>
        <v>0</v>
      </c>
      <c r="BH184" s="297" cm="1">
        <f t="array" ref="BH184">IF($CF184=3,
IFERROR(INDEX($CV$68:$CZ$79, $CE184, BH$23), "-"),
IF($CF184=2,
IF(BH$23=5, $Q184, IF(BH$23=4, $R184, 0)), IF(BH$23=5, $Q184, 0)
))</f>
        <v>0</v>
      </c>
      <c r="BI184" s="297" cm="1">
        <f t="array" ref="BI184">IF($CF184=3,
IFERROR(INDEX($CV$68:$CZ$79, $CE184, BI$23), "-"),
IF($CF184=2,
IF(BI$23=5, $Q184, IF(BI$23=4, $R184, 0)), IF(BI$23=5, $Q184, 0)
))</f>
        <v>0</v>
      </c>
      <c r="BJ184" s="297" cm="1">
        <f t="array" ref="BJ184">IF($CF184=3,
IFERROR(INDEX($CV$68:$CZ$79, $CE184, BJ$23), "-"),
IF($CF184=2,
IF(BJ$23=5, $Q184, IF(BJ$23=4, $R184, 0)), IF(BJ$23=5, $Q184, 0)
))</f>
        <v>0</v>
      </c>
      <c r="BK184" s="293" t="str" cm="1">
        <f t="array" ref="BK184">IFERROR(IF(OR($AN$20="EZ", ISNUMBER((BL184*BM184)/(3600*1000)/BN184)), (BL184*BM184)/(3600*1000)/BN184, BY184) * SUMPRODUCT($BO184:$BS184^2.5, $BT184:$BX184) / 1000, "-")</f>
        <v>-</v>
      </c>
      <c r="BL184" s="279" t="str">
        <f t="shared" si="83"/>
        <v>-</v>
      </c>
      <c r="BM184" s="279" t="str">
        <f t="shared" si="84"/>
        <v>-</v>
      </c>
      <c r="BN184" s="298">
        <f t="shared" si="85"/>
        <v>0</v>
      </c>
      <c r="BO184" s="296" t="str" cm="1">
        <f t="array" ref="BO184">IFERROR(INDEX($CV$63:$CZ$65, $CO184, BO$23), "-")</f>
        <v>-</v>
      </c>
      <c r="BP184" s="296" t="str" cm="1">
        <f t="array" ref="BP184">IFERROR(INDEX($CV$63:$CZ$65, $CO184, BP$23), "-")</f>
        <v>-</v>
      </c>
      <c r="BQ184" s="296" t="str" cm="1">
        <f t="array" ref="BQ184">IFERROR(INDEX($CV$63:$CZ$65, $CO184, BQ$23), "-")</f>
        <v>-</v>
      </c>
      <c r="BR184" s="296" t="str" cm="1">
        <f t="array" ref="BR184">IFERROR(INDEX($CV$63:$CZ$65, $CO184, BR$23), "-")</f>
        <v>-</v>
      </c>
      <c r="BS184" s="296" t="str" cm="1">
        <f t="array" ref="BS184">IFERROR(INDEX($CV$63:$CZ$65, $CO184, BS$23), "-")</f>
        <v>-</v>
      </c>
      <c r="BT184" s="297" cm="1">
        <f t="array" ref="BT184">IF($CO184=3,
IFERROR(INDEX($CV$68:$CZ$79, $CE184, BT$23), "-"),
IF($CO184=2,
IF(BT$23=5, $AC184, IF(BT$23=4, $AD184, 0)), IF(BT$23=5, $AC184, 0)
))</f>
        <v>0</v>
      </c>
      <c r="BU184" s="297" cm="1">
        <f t="array" ref="BU184">IF($CO184=3,
IFERROR(INDEX($CV$68:$CZ$79, $CE184, BU$23), "-"),
IF($CO184=2,
IF(BU$23=5, $AC184, IF(BU$23=4, $AD184, 0)), IF(BU$23=5, $AC184, 0)
))</f>
        <v>0</v>
      </c>
      <c r="BV184" s="297" cm="1">
        <f t="array" ref="BV184">IF($CO184=3,
IFERROR(INDEX($CV$68:$CZ$79, $CE184, BV$23), "-"),
IF($CO184=2,
IF(BV$23=5, $AC184, IF(BV$23=4, $AD184, 0)), IF(BV$23=5, $AC184, 0)
))</f>
        <v>0</v>
      </c>
      <c r="BW184" s="297" cm="1">
        <f t="array" ref="BW184">IF($CO184=3,
IFERROR(INDEX($CV$68:$CZ$79, $CE184, BW$23), "-"),
IF($CO184=2,
IF(BW$23=5, $AC184, IF(BW$23=4, $AD184, 0)), IF(BW$23=5, $AC184, 0)
))</f>
        <v>0</v>
      </c>
      <c r="BX184" s="297" cm="1">
        <f t="array" ref="BX184">IF($CO184=3,
IFERROR(INDEX($CV$68:$CZ$79, $CE184, BX$23), "-"),
IF($CO184=2,
IF(BX$23=5, $AC184, IF(BX$23=4, $AD184, 0)), IF(BX$23=5, $AC184, 0)
))</f>
        <v>0</v>
      </c>
      <c r="BY184" s="293" t="str">
        <f t="shared" si="86"/>
        <v>-</v>
      </c>
      <c r="BZ184" s="299">
        <f t="shared" si="22"/>
        <v>0</v>
      </c>
      <c r="CA184" s="294" t="str">
        <f t="shared" si="87"/>
        <v>-</v>
      </c>
      <c r="CB184" s="295" t="str">
        <f t="shared" si="23"/>
        <v>-</v>
      </c>
      <c r="CC184" s="295" t="str">
        <f t="shared" si="88"/>
        <v>-</v>
      </c>
      <c r="CD184" s="299">
        <f t="shared" si="24"/>
        <v>0</v>
      </c>
      <c r="CE184" s="300" t="str">
        <f t="shared" si="66"/>
        <v>-</v>
      </c>
      <c r="CF184" s="300" t="str">
        <f t="shared" si="67"/>
        <v>-</v>
      </c>
      <c r="CG184" s="300">
        <v>0</v>
      </c>
      <c r="CH184" s="300">
        <f t="shared" si="68"/>
        <v>0</v>
      </c>
      <c r="CI184" s="301">
        <f t="shared" si="69"/>
        <v>0</v>
      </c>
      <c r="CJ184" s="301">
        <f t="shared" si="25"/>
        <v>0</v>
      </c>
      <c r="CK184" s="302" t="str" cm="1">
        <f t="array" ref="CK184">IF($CJ184&gt;0, INDEX($CS$28:$DH$35, $CJ184, $CI184+CK$23), "-")</f>
        <v>-</v>
      </c>
      <c r="CL184" s="302" t="str" cm="1">
        <f t="array" ref="CL184">IF($CJ184&gt;0, INDEX($CS$28:$DH$35, $CJ184, $CI184+CL$23), "-")</f>
        <v>-</v>
      </c>
      <c r="CM184" s="302" t="str" cm="1">
        <f t="array" ref="CM184">IF($CJ184&gt;0, INDEX($CS$28:$DH$35, $CJ184, $CI184+CM$23), "-")</f>
        <v>-</v>
      </c>
      <c r="CN184" s="302" t="str" cm="1">
        <f t="array" ref="CN184">IF($CJ184&gt;0, INDEX($CS$28:$DH$35, $CJ184, $CI184+CN$23), "-")</f>
        <v>-</v>
      </c>
      <c r="CO184" s="300" t="str">
        <f t="shared" si="70"/>
        <v>-</v>
      </c>
      <c r="CP184" s="271"/>
      <c r="CQ184" s="272"/>
      <c r="CR184" s="273"/>
      <c r="CS184" s="273"/>
      <c r="CT184" s="273"/>
      <c r="CU184" s="273"/>
      <c r="CV184" s="273"/>
      <c r="CW184" s="273"/>
      <c r="CX184" s="273"/>
      <c r="CY184" s="273"/>
      <c r="CZ184" s="273"/>
      <c r="DA184" s="273"/>
      <c r="DB184" s="273"/>
      <c r="DC184" s="273"/>
      <c r="DD184" s="273"/>
      <c r="DE184" s="273"/>
      <c r="DF184" s="273"/>
      <c r="DG184" s="273"/>
      <c r="DH184" s="273"/>
      <c r="DI184" s="273"/>
      <c r="DJ184" s="271"/>
      <c r="DK184" s="271"/>
    </row>
    <row r="185" spans="1:115" s="45" customFormat="1" ht="12.75" customHeight="1" x14ac:dyDescent="0.25">
      <c r="A185" s="13" cm="1">
        <f t="array" ref="A185">IFERROR(INDEX(Operation, IFERROR(MATCH($N185,#REF!, 0), IFERROR(MATCH($N185,#REF!, 0), MATCH($N185,#REF!, 0))), 4), 0)</f>
        <v>0</v>
      </c>
      <c r="B185" s="10">
        <v>162</v>
      </c>
      <c r="C185" s="238"/>
      <c r="D185" s="238"/>
      <c r="E185" s="79"/>
      <c r="F185" s="80" t="str">
        <f>IF(ISBLANK(E185), "", VLOOKUP(E185, Z!$A$2:$C$4127, 3, FALSE))</f>
        <v/>
      </c>
      <c r="G185" s="238"/>
      <c r="H185" s="81"/>
      <c r="I185" s="255" t="b">
        <v>0</v>
      </c>
      <c r="J185" s="256"/>
      <c r="K185" s="82"/>
      <c r="L185" s="82"/>
      <c r="M185" s="83"/>
      <c r="N185" s="79"/>
      <c r="O185" s="84"/>
      <c r="P185" s="84"/>
      <c r="Q185" s="257"/>
      <c r="R185" s="257"/>
      <c r="S185" s="257"/>
      <c r="T185" s="85">
        <f t="shared" si="71"/>
        <v>0</v>
      </c>
      <c r="U185" s="238"/>
      <c r="V185" s="238"/>
      <c r="W185" s="238"/>
      <c r="X185" s="257"/>
      <c r="Y185" s="258"/>
      <c r="Z185" s="79"/>
      <c r="AA185" s="257"/>
      <c r="AB185" s="257"/>
      <c r="AC185" s="257"/>
      <c r="AD185" s="257"/>
      <c r="AE185" s="257"/>
      <c r="AF185" s="85">
        <f t="shared" si="72"/>
        <v>0</v>
      </c>
      <c r="AG185" s="259"/>
      <c r="AH185" s="238"/>
      <c r="AI185" s="79"/>
      <c r="AJ185" s="80" t="str">
        <f>IF(ISBLANK(AI185), "", VLOOKUP(AI185, Z!$A$2:$C$4127, 3, FALSE))</f>
        <v/>
      </c>
      <c r="AK185" s="260"/>
      <c r="AL185" s="127">
        <f t="shared" si="73"/>
        <v>0</v>
      </c>
      <c r="AM185" s="271"/>
      <c r="AN185" s="292">
        <f t="shared" si="75"/>
        <v>0</v>
      </c>
      <c r="AO185" s="279">
        <f t="shared" si="74"/>
        <v>1</v>
      </c>
      <c r="AP185" s="279">
        <v>0.75</v>
      </c>
      <c r="AQ185" s="293" t="str">
        <f t="shared" si="76"/>
        <v>-</v>
      </c>
      <c r="AR185" s="293" t="str">
        <f t="shared" si="77"/>
        <v>-</v>
      </c>
      <c r="AS185" s="293" t="str" cm="1">
        <f t="array" ref="AS185">IFERROR(IFERROR((AT185*AU185)/(3600*1000)/AZ185, BY185) * SUMPRODUCT($BA185:$BE185^2.5, $BF185:$BJ185) / 1000, "-")</f>
        <v>-</v>
      </c>
      <c r="AT185" s="279" t="str">
        <f t="shared" si="78"/>
        <v>-</v>
      </c>
      <c r="AU185" s="279" t="str">
        <f t="shared" si="79"/>
        <v>-</v>
      </c>
      <c r="AV185" s="294" t="str">
        <f t="shared" si="16"/>
        <v>-</v>
      </c>
      <c r="AW185" s="294" t="str" cm="1">
        <f t="array" ref="AW185">IF(CH185&gt;0, INDEX($CV$58:$CV$60, CH185), "-")</f>
        <v>-</v>
      </c>
      <c r="AX185" s="294" t="str">
        <f t="shared" si="80"/>
        <v>-</v>
      </c>
      <c r="AY185" s="295" t="str">
        <f t="shared" si="81"/>
        <v>-</v>
      </c>
      <c r="AZ185" s="294">
        <f t="shared" si="82"/>
        <v>0</v>
      </c>
      <c r="BA185" s="296" t="str" cm="1">
        <f t="array" ref="BA185">IFERROR(INDEX($CV$63:$CZ$65, $CF185, BA$23), "-")</f>
        <v>-</v>
      </c>
      <c r="BB185" s="296" t="str" cm="1">
        <f t="array" ref="BB185">IFERROR(INDEX($CV$63:$CZ$65, $CF185, BB$23), "-")</f>
        <v>-</v>
      </c>
      <c r="BC185" s="296" t="str" cm="1">
        <f t="array" ref="BC185">IFERROR(INDEX($CV$63:$CZ$65, $CF185, BC$23), "-")</f>
        <v>-</v>
      </c>
      <c r="BD185" s="296" t="str" cm="1">
        <f t="array" ref="BD185">IFERROR(INDEX($CV$63:$CZ$65, $CF185, BD$23), "-")</f>
        <v>-</v>
      </c>
      <c r="BE185" s="296" t="str" cm="1">
        <f t="array" ref="BE185">IFERROR(INDEX($CV$63:$CZ$65, $CF185, BE$23), "-")</f>
        <v>-</v>
      </c>
      <c r="BF185" s="297" cm="1">
        <f t="array" ref="BF185">IF($CF185=3,
IFERROR(INDEX($CV$68:$CZ$79, $CE185, BF$23), "-"),
IF($CF185=2,
IF(BF$23=5, $Q185, IF(BF$23=4, $R185, 0)), IF(BF$23=5, $Q185, 0)
))</f>
        <v>0</v>
      </c>
      <c r="BG185" s="297" cm="1">
        <f t="array" ref="BG185">IF($CF185=3,
IFERROR(INDEX($CV$68:$CZ$79, $CE185, BG$23), "-"),
IF($CF185=2,
IF(BG$23=5, $Q185, IF(BG$23=4, $R185, 0)), IF(BG$23=5, $Q185, 0)
))</f>
        <v>0</v>
      </c>
      <c r="BH185" s="297" cm="1">
        <f t="array" ref="BH185">IF($CF185=3,
IFERROR(INDEX($CV$68:$CZ$79, $CE185, BH$23), "-"),
IF($CF185=2,
IF(BH$23=5, $Q185, IF(BH$23=4, $R185, 0)), IF(BH$23=5, $Q185, 0)
))</f>
        <v>0</v>
      </c>
      <c r="BI185" s="297" cm="1">
        <f t="array" ref="BI185">IF($CF185=3,
IFERROR(INDEX($CV$68:$CZ$79, $CE185, BI$23), "-"),
IF($CF185=2,
IF(BI$23=5, $Q185, IF(BI$23=4, $R185, 0)), IF(BI$23=5, $Q185, 0)
))</f>
        <v>0</v>
      </c>
      <c r="BJ185" s="297" cm="1">
        <f t="array" ref="BJ185">IF($CF185=3,
IFERROR(INDEX($CV$68:$CZ$79, $CE185, BJ$23), "-"),
IF($CF185=2,
IF(BJ$23=5, $Q185, IF(BJ$23=4, $R185, 0)), IF(BJ$23=5, $Q185, 0)
))</f>
        <v>0</v>
      </c>
      <c r="BK185" s="293" t="str" cm="1">
        <f t="array" ref="BK185">IFERROR(IF(OR($AN$20="EZ", ISNUMBER((BL185*BM185)/(3600*1000)/BN185)), (BL185*BM185)/(3600*1000)/BN185, BY185) * SUMPRODUCT($BO185:$BS185^2.5, $BT185:$BX185) / 1000, "-")</f>
        <v>-</v>
      </c>
      <c r="BL185" s="279" t="str">
        <f t="shared" si="83"/>
        <v>-</v>
      </c>
      <c r="BM185" s="279" t="str">
        <f t="shared" si="84"/>
        <v>-</v>
      </c>
      <c r="BN185" s="298">
        <f t="shared" si="85"/>
        <v>0</v>
      </c>
      <c r="BO185" s="296" t="str" cm="1">
        <f t="array" ref="BO185">IFERROR(INDEX($CV$63:$CZ$65, $CO185, BO$23), "-")</f>
        <v>-</v>
      </c>
      <c r="BP185" s="296" t="str" cm="1">
        <f t="array" ref="BP185">IFERROR(INDEX($CV$63:$CZ$65, $CO185, BP$23), "-")</f>
        <v>-</v>
      </c>
      <c r="BQ185" s="296" t="str" cm="1">
        <f t="array" ref="BQ185">IFERROR(INDEX($CV$63:$CZ$65, $CO185, BQ$23), "-")</f>
        <v>-</v>
      </c>
      <c r="BR185" s="296" t="str" cm="1">
        <f t="array" ref="BR185">IFERROR(INDEX($CV$63:$CZ$65, $CO185, BR$23), "-")</f>
        <v>-</v>
      </c>
      <c r="BS185" s="296" t="str" cm="1">
        <f t="array" ref="BS185">IFERROR(INDEX($CV$63:$CZ$65, $CO185, BS$23), "-")</f>
        <v>-</v>
      </c>
      <c r="BT185" s="297" cm="1">
        <f t="array" ref="BT185">IF($CO185=3,
IFERROR(INDEX($CV$68:$CZ$79, $CE185, BT$23), "-"),
IF($CO185=2,
IF(BT$23=5, $AC185, IF(BT$23=4, $AD185, 0)), IF(BT$23=5, $AC185, 0)
))</f>
        <v>0</v>
      </c>
      <c r="BU185" s="297" cm="1">
        <f t="array" ref="BU185">IF($CO185=3,
IFERROR(INDEX($CV$68:$CZ$79, $CE185, BU$23), "-"),
IF($CO185=2,
IF(BU$23=5, $AC185, IF(BU$23=4, $AD185, 0)), IF(BU$23=5, $AC185, 0)
))</f>
        <v>0</v>
      </c>
      <c r="BV185" s="297" cm="1">
        <f t="array" ref="BV185">IF($CO185=3,
IFERROR(INDEX($CV$68:$CZ$79, $CE185, BV$23), "-"),
IF($CO185=2,
IF(BV$23=5, $AC185, IF(BV$23=4, $AD185, 0)), IF(BV$23=5, $AC185, 0)
))</f>
        <v>0</v>
      </c>
      <c r="BW185" s="297" cm="1">
        <f t="array" ref="BW185">IF($CO185=3,
IFERROR(INDEX($CV$68:$CZ$79, $CE185, BW$23), "-"),
IF($CO185=2,
IF(BW$23=5, $AC185, IF(BW$23=4, $AD185, 0)), IF(BW$23=5, $AC185, 0)
))</f>
        <v>0</v>
      </c>
      <c r="BX185" s="297" cm="1">
        <f t="array" ref="BX185">IF($CO185=3,
IFERROR(INDEX($CV$68:$CZ$79, $CE185, BX$23), "-"),
IF($CO185=2,
IF(BX$23=5, $AC185, IF(BX$23=4, $AD185, 0)), IF(BX$23=5, $AC185, 0)
))</f>
        <v>0</v>
      </c>
      <c r="BY185" s="293" t="str">
        <f t="shared" si="86"/>
        <v>-</v>
      </c>
      <c r="BZ185" s="299">
        <f t="shared" si="22"/>
        <v>0</v>
      </c>
      <c r="CA185" s="294" t="str">
        <f t="shared" si="87"/>
        <v>-</v>
      </c>
      <c r="CB185" s="295" t="str">
        <f t="shared" si="23"/>
        <v>-</v>
      </c>
      <c r="CC185" s="295" t="str">
        <f t="shared" si="88"/>
        <v>-</v>
      </c>
      <c r="CD185" s="299">
        <f t="shared" si="24"/>
        <v>0</v>
      </c>
      <c r="CE185" s="300" t="str">
        <f t="shared" si="66"/>
        <v>-</v>
      </c>
      <c r="CF185" s="300" t="str">
        <f t="shared" si="67"/>
        <v>-</v>
      </c>
      <c r="CG185" s="300">
        <v>0</v>
      </c>
      <c r="CH185" s="300">
        <f t="shared" si="68"/>
        <v>0</v>
      </c>
      <c r="CI185" s="301">
        <f t="shared" si="69"/>
        <v>0</v>
      </c>
      <c r="CJ185" s="301">
        <f t="shared" si="25"/>
        <v>0</v>
      </c>
      <c r="CK185" s="302" t="str" cm="1">
        <f t="array" ref="CK185">IF($CJ185&gt;0, INDEX($CS$28:$DH$35, $CJ185, $CI185+CK$23), "-")</f>
        <v>-</v>
      </c>
      <c r="CL185" s="302" t="str" cm="1">
        <f t="array" ref="CL185">IF($CJ185&gt;0, INDEX($CS$28:$DH$35, $CJ185, $CI185+CL$23), "-")</f>
        <v>-</v>
      </c>
      <c r="CM185" s="302" t="str" cm="1">
        <f t="array" ref="CM185">IF($CJ185&gt;0, INDEX($CS$28:$DH$35, $CJ185, $CI185+CM$23), "-")</f>
        <v>-</v>
      </c>
      <c r="CN185" s="302" t="str" cm="1">
        <f t="array" ref="CN185">IF($CJ185&gt;0, INDEX($CS$28:$DH$35, $CJ185, $CI185+CN$23), "-")</f>
        <v>-</v>
      </c>
      <c r="CO185" s="300" t="str">
        <f t="shared" si="70"/>
        <v>-</v>
      </c>
      <c r="CP185" s="271"/>
      <c r="CQ185" s="272"/>
      <c r="CR185" s="273"/>
      <c r="CS185" s="273"/>
      <c r="CT185" s="273"/>
      <c r="CU185" s="273"/>
      <c r="CV185" s="273"/>
      <c r="CW185" s="273"/>
      <c r="CX185" s="273"/>
      <c r="CY185" s="273"/>
      <c r="CZ185" s="273"/>
      <c r="DA185" s="273"/>
      <c r="DB185" s="273"/>
      <c r="DC185" s="273"/>
      <c r="DD185" s="273"/>
      <c r="DE185" s="273"/>
      <c r="DF185" s="273"/>
      <c r="DG185" s="273"/>
      <c r="DH185" s="273"/>
      <c r="DI185" s="273"/>
      <c r="DJ185" s="271"/>
      <c r="DK185" s="271"/>
    </row>
    <row r="186" spans="1:115" s="45" customFormat="1" ht="12.75" customHeight="1" x14ac:dyDescent="0.25">
      <c r="A186" s="13" cm="1">
        <f t="array" ref="A186">IFERROR(INDEX(Operation, IFERROR(MATCH($N186,#REF!, 0), IFERROR(MATCH($N186,#REF!, 0), MATCH($N186,#REF!, 0))), 4), 0)</f>
        <v>0</v>
      </c>
      <c r="B186" s="10">
        <v>163</v>
      </c>
      <c r="C186" s="238"/>
      <c r="D186" s="238"/>
      <c r="E186" s="79"/>
      <c r="F186" s="80" t="str">
        <f>IF(ISBLANK(E186), "", VLOOKUP(E186, Z!$A$2:$C$4127, 3, FALSE))</f>
        <v/>
      </c>
      <c r="G186" s="238"/>
      <c r="H186" s="81"/>
      <c r="I186" s="255" t="b">
        <v>0</v>
      </c>
      <c r="J186" s="256"/>
      <c r="K186" s="82"/>
      <c r="L186" s="82"/>
      <c r="M186" s="83"/>
      <c r="N186" s="79"/>
      <c r="O186" s="84"/>
      <c r="P186" s="84"/>
      <c r="Q186" s="257"/>
      <c r="R186" s="257"/>
      <c r="S186" s="257"/>
      <c r="T186" s="85">
        <f t="shared" si="71"/>
        <v>0</v>
      </c>
      <c r="U186" s="238"/>
      <c r="V186" s="238"/>
      <c r="W186" s="238"/>
      <c r="X186" s="257"/>
      <c r="Y186" s="258"/>
      <c r="Z186" s="79"/>
      <c r="AA186" s="257"/>
      <c r="AB186" s="257"/>
      <c r="AC186" s="257"/>
      <c r="AD186" s="257"/>
      <c r="AE186" s="257"/>
      <c r="AF186" s="85">
        <f t="shared" si="72"/>
        <v>0</v>
      </c>
      <c r="AG186" s="259"/>
      <c r="AH186" s="238"/>
      <c r="AI186" s="79"/>
      <c r="AJ186" s="80" t="str">
        <f>IF(ISBLANK(AI186), "", VLOOKUP(AI186, Z!$A$2:$C$4127, 3, FALSE))</f>
        <v/>
      </c>
      <c r="AK186" s="260"/>
      <c r="AL186" s="127">
        <f t="shared" si="73"/>
        <v>0</v>
      </c>
      <c r="AM186" s="271"/>
      <c r="AN186" s="292">
        <f t="shared" si="75"/>
        <v>0</v>
      </c>
      <c r="AO186" s="279">
        <f t="shared" si="74"/>
        <v>1</v>
      </c>
      <c r="AP186" s="279">
        <v>0.75</v>
      </c>
      <c r="AQ186" s="293" t="str">
        <f t="shared" si="76"/>
        <v>-</v>
      </c>
      <c r="AR186" s="293" t="str">
        <f t="shared" si="77"/>
        <v>-</v>
      </c>
      <c r="AS186" s="293" t="str" cm="1">
        <f t="array" ref="AS186">IFERROR(IFERROR((AT186*AU186)/(3600*1000)/AZ186, BY186) * SUMPRODUCT($BA186:$BE186^2.5, $BF186:$BJ186) / 1000, "-")</f>
        <v>-</v>
      </c>
      <c r="AT186" s="279" t="str">
        <f t="shared" si="78"/>
        <v>-</v>
      </c>
      <c r="AU186" s="279" t="str">
        <f t="shared" si="79"/>
        <v>-</v>
      </c>
      <c r="AV186" s="294" t="str">
        <f t="shared" si="16"/>
        <v>-</v>
      </c>
      <c r="AW186" s="294" t="str" cm="1">
        <f t="array" ref="AW186">IF(CH186&gt;0, INDEX($CV$58:$CV$60, CH186), "-")</f>
        <v>-</v>
      </c>
      <c r="AX186" s="294" t="str">
        <f t="shared" si="80"/>
        <v>-</v>
      </c>
      <c r="AY186" s="295" t="str">
        <f t="shared" si="81"/>
        <v>-</v>
      </c>
      <c r="AZ186" s="294">
        <f t="shared" si="82"/>
        <v>0</v>
      </c>
      <c r="BA186" s="296" t="str" cm="1">
        <f t="array" ref="BA186">IFERROR(INDEX($CV$63:$CZ$65, $CF186, BA$23), "-")</f>
        <v>-</v>
      </c>
      <c r="BB186" s="296" t="str" cm="1">
        <f t="array" ref="BB186">IFERROR(INDEX($CV$63:$CZ$65, $CF186, BB$23), "-")</f>
        <v>-</v>
      </c>
      <c r="BC186" s="296" t="str" cm="1">
        <f t="array" ref="BC186">IFERROR(INDEX($CV$63:$CZ$65, $CF186, BC$23), "-")</f>
        <v>-</v>
      </c>
      <c r="BD186" s="296" t="str" cm="1">
        <f t="array" ref="BD186">IFERROR(INDEX($CV$63:$CZ$65, $CF186, BD$23), "-")</f>
        <v>-</v>
      </c>
      <c r="BE186" s="296" t="str" cm="1">
        <f t="array" ref="BE186">IFERROR(INDEX($CV$63:$CZ$65, $CF186, BE$23), "-")</f>
        <v>-</v>
      </c>
      <c r="BF186" s="297" cm="1">
        <f t="array" ref="BF186">IF($CF186=3,
IFERROR(INDEX($CV$68:$CZ$79, $CE186, BF$23), "-"),
IF($CF186=2,
IF(BF$23=5, $Q186, IF(BF$23=4, $R186, 0)), IF(BF$23=5, $Q186, 0)
))</f>
        <v>0</v>
      </c>
      <c r="BG186" s="297" cm="1">
        <f t="array" ref="BG186">IF($CF186=3,
IFERROR(INDEX($CV$68:$CZ$79, $CE186, BG$23), "-"),
IF($CF186=2,
IF(BG$23=5, $Q186, IF(BG$23=4, $R186, 0)), IF(BG$23=5, $Q186, 0)
))</f>
        <v>0</v>
      </c>
      <c r="BH186" s="297" cm="1">
        <f t="array" ref="BH186">IF($CF186=3,
IFERROR(INDEX($CV$68:$CZ$79, $CE186, BH$23), "-"),
IF($CF186=2,
IF(BH$23=5, $Q186, IF(BH$23=4, $R186, 0)), IF(BH$23=5, $Q186, 0)
))</f>
        <v>0</v>
      </c>
      <c r="BI186" s="297" cm="1">
        <f t="array" ref="BI186">IF($CF186=3,
IFERROR(INDEX($CV$68:$CZ$79, $CE186, BI$23), "-"),
IF($CF186=2,
IF(BI$23=5, $Q186, IF(BI$23=4, $R186, 0)), IF(BI$23=5, $Q186, 0)
))</f>
        <v>0</v>
      </c>
      <c r="BJ186" s="297" cm="1">
        <f t="array" ref="BJ186">IF($CF186=3,
IFERROR(INDEX($CV$68:$CZ$79, $CE186, BJ$23), "-"),
IF($CF186=2,
IF(BJ$23=5, $Q186, IF(BJ$23=4, $R186, 0)), IF(BJ$23=5, $Q186, 0)
))</f>
        <v>0</v>
      </c>
      <c r="BK186" s="293" t="str" cm="1">
        <f t="array" ref="BK186">IFERROR(IF(OR($AN$20="EZ", ISNUMBER((BL186*BM186)/(3600*1000)/BN186)), (BL186*BM186)/(3600*1000)/BN186, BY186) * SUMPRODUCT($BO186:$BS186^2.5, $BT186:$BX186) / 1000, "-")</f>
        <v>-</v>
      </c>
      <c r="BL186" s="279" t="str">
        <f t="shared" si="83"/>
        <v>-</v>
      </c>
      <c r="BM186" s="279" t="str">
        <f t="shared" si="84"/>
        <v>-</v>
      </c>
      <c r="BN186" s="298">
        <f t="shared" si="85"/>
        <v>0</v>
      </c>
      <c r="BO186" s="296" t="str" cm="1">
        <f t="array" ref="BO186">IFERROR(INDEX($CV$63:$CZ$65, $CO186, BO$23), "-")</f>
        <v>-</v>
      </c>
      <c r="BP186" s="296" t="str" cm="1">
        <f t="array" ref="BP186">IFERROR(INDEX($CV$63:$CZ$65, $CO186, BP$23), "-")</f>
        <v>-</v>
      </c>
      <c r="BQ186" s="296" t="str" cm="1">
        <f t="array" ref="BQ186">IFERROR(INDEX($CV$63:$CZ$65, $CO186, BQ$23), "-")</f>
        <v>-</v>
      </c>
      <c r="BR186" s="296" t="str" cm="1">
        <f t="array" ref="BR186">IFERROR(INDEX($CV$63:$CZ$65, $CO186, BR$23), "-")</f>
        <v>-</v>
      </c>
      <c r="BS186" s="296" t="str" cm="1">
        <f t="array" ref="BS186">IFERROR(INDEX($CV$63:$CZ$65, $CO186, BS$23), "-")</f>
        <v>-</v>
      </c>
      <c r="BT186" s="297" cm="1">
        <f t="array" ref="BT186">IF($CO186=3,
IFERROR(INDEX($CV$68:$CZ$79, $CE186, BT$23), "-"),
IF($CO186=2,
IF(BT$23=5, $AC186, IF(BT$23=4, $AD186, 0)), IF(BT$23=5, $AC186, 0)
))</f>
        <v>0</v>
      </c>
      <c r="BU186" s="297" cm="1">
        <f t="array" ref="BU186">IF($CO186=3,
IFERROR(INDEX($CV$68:$CZ$79, $CE186, BU$23), "-"),
IF($CO186=2,
IF(BU$23=5, $AC186, IF(BU$23=4, $AD186, 0)), IF(BU$23=5, $AC186, 0)
))</f>
        <v>0</v>
      </c>
      <c r="BV186" s="297" cm="1">
        <f t="array" ref="BV186">IF($CO186=3,
IFERROR(INDEX($CV$68:$CZ$79, $CE186, BV$23), "-"),
IF($CO186=2,
IF(BV$23=5, $AC186, IF(BV$23=4, $AD186, 0)), IF(BV$23=5, $AC186, 0)
))</f>
        <v>0</v>
      </c>
      <c r="BW186" s="297" cm="1">
        <f t="array" ref="BW186">IF($CO186=3,
IFERROR(INDEX($CV$68:$CZ$79, $CE186, BW$23), "-"),
IF($CO186=2,
IF(BW$23=5, $AC186, IF(BW$23=4, $AD186, 0)), IF(BW$23=5, $AC186, 0)
))</f>
        <v>0</v>
      </c>
      <c r="BX186" s="297" cm="1">
        <f t="array" ref="BX186">IF($CO186=3,
IFERROR(INDEX($CV$68:$CZ$79, $CE186, BX$23), "-"),
IF($CO186=2,
IF(BX$23=5, $AC186, IF(BX$23=4, $AD186, 0)), IF(BX$23=5, $AC186, 0)
))</f>
        <v>0</v>
      </c>
      <c r="BY186" s="293" t="str">
        <f t="shared" si="86"/>
        <v>-</v>
      </c>
      <c r="BZ186" s="299">
        <f t="shared" si="22"/>
        <v>0</v>
      </c>
      <c r="CA186" s="294" t="str">
        <f t="shared" si="87"/>
        <v>-</v>
      </c>
      <c r="CB186" s="295" t="str">
        <f t="shared" si="23"/>
        <v>-</v>
      </c>
      <c r="CC186" s="295" t="str">
        <f t="shared" si="88"/>
        <v>-</v>
      </c>
      <c r="CD186" s="299">
        <f t="shared" si="24"/>
        <v>0</v>
      </c>
      <c r="CE186" s="300" t="str">
        <f t="shared" si="66"/>
        <v>-</v>
      </c>
      <c r="CF186" s="300" t="str">
        <f t="shared" si="67"/>
        <v>-</v>
      </c>
      <c r="CG186" s="300">
        <v>0</v>
      </c>
      <c r="CH186" s="300">
        <f t="shared" si="68"/>
        <v>0</v>
      </c>
      <c r="CI186" s="301">
        <f t="shared" si="69"/>
        <v>0</v>
      </c>
      <c r="CJ186" s="301">
        <f t="shared" si="25"/>
        <v>0</v>
      </c>
      <c r="CK186" s="302" t="str" cm="1">
        <f t="array" ref="CK186">IF($CJ186&gt;0, INDEX($CS$28:$DH$35, $CJ186, $CI186+CK$23), "-")</f>
        <v>-</v>
      </c>
      <c r="CL186" s="302" t="str" cm="1">
        <f t="array" ref="CL186">IF($CJ186&gt;0, INDEX($CS$28:$DH$35, $CJ186, $CI186+CL$23), "-")</f>
        <v>-</v>
      </c>
      <c r="CM186" s="302" t="str" cm="1">
        <f t="array" ref="CM186">IF($CJ186&gt;0, INDEX($CS$28:$DH$35, $CJ186, $CI186+CM$23), "-")</f>
        <v>-</v>
      </c>
      <c r="CN186" s="302" t="str" cm="1">
        <f t="array" ref="CN186">IF($CJ186&gt;0, INDEX($CS$28:$DH$35, $CJ186, $CI186+CN$23), "-")</f>
        <v>-</v>
      </c>
      <c r="CO186" s="300" t="str">
        <f t="shared" si="70"/>
        <v>-</v>
      </c>
      <c r="CP186" s="271"/>
      <c r="CQ186" s="272"/>
      <c r="CR186" s="273"/>
      <c r="CS186" s="273"/>
      <c r="CT186" s="273"/>
      <c r="CU186" s="273"/>
      <c r="CV186" s="273"/>
      <c r="CW186" s="273"/>
      <c r="CX186" s="273"/>
      <c r="CY186" s="273"/>
      <c r="CZ186" s="273"/>
      <c r="DA186" s="273"/>
      <c r="DB186" s="273"/>
      <c r="DC186" s="273"/>
      <c r="DD186" s="273"/>
      <c r="DE186" s="273"/>
      <c r="DF186" s="273"/>
      <c r="DG186" s="273"/>
      <c r="DH186" s="273"/>
      <c r="DI186" s="273"/>
      <c r="DJ186" s="271"/>
      <c r="DK186" s="271"/>
    </row>
    <row r="187" spans="1:115" s="45" customFormat="1" ht="12.75" customHeight="1" x14ac:dyDescent="0.25">
      <c r="A187" s="13" cm="1">
        <f t="array" ref="A187">IFERROR(INDEX(Operation, IFERROR(MATCH($N187,#REF!, 0), IFERROR(MATCH($N187,#REF!, 0), MATCH($N187,#REF!, 0))), 4), 0)</f>
        <v>0</v>
      </c>
      <c r="B187" s="10">
        <v>164</v>
      </c>
      <c r="C187" s="238"/>
      <c r="D187" s="238"/>
      <c r="E187" s="79"/>
      <c r="F187" s="80" t="str">
        <f>IF(ISBLANK(E187), "", VLOOKUP(E187, Z!$A$2:$C$4127, 3, FALSE))</f>
        <v/>
      </c>
      <c r="G187" s="238"/>
      <c r="H187" s="81"/>
      <c r="I187" s="255" t="b">
        <v>0</v>
      </c>
      <c r="J187" s="256"/>
      <c r="K187" s="82"/>
      <c r="L187" s="82"/>
      <c r="M187" s="83"/>
      <c r="N187" s="79"/>
      <c r="O187" s="84"/>
      <c r="P187" s="84"/>
      <c r="Q187" s="257"/>
      <c r="R187" s="257"/>
      <c r="S187" s="257"/>
      <c r="T187" s="85">
        <f t="shared" si="71"/>
        <v>0</v>
      </c>
      <c r="U187" s="238"/>
      <c r="V187" s="238"/>
      <c r="W187" s="238"/>
      <c r="X187" s="256"/>
      <c r="Y187" s="258"/>
      <c r="Z187" s="79"/>
      <c r="AA187" s="257"/>
      <c r="AB187" s="257"/>
      <c r="AC187" s="257"/>
      <c r="AD187" s="257"/>
      <c r="AE187" s="257"/>
      <c r="AF187" s="85">
        <f t="shared" si="72"/>
        <v>0</v>
      </c>
      <c r="AG187" s="259"/>
      <c r="AH187" s="238"/>
      <c r="AI187" s="79"/>
      <c r="AJ187" s="80" t="str">
        <f>IF(ISBLANK(AI187), "", VLOOKUP(AI187, Z!$A$2:$C$4127, 3, FALSE))</f>
        <v/>
      </c>
      <c r="AK187" s="260"/>
      <c r="AL187" s="127">
        <f t="shared" si="73"/>
        <v>0</v>
      </c>
      <c r="AM187" s="271"/>
      <c r="AN187" s="292">
        <f t="shared" si="75"/>
        <v>0</v>
      </c>
      <c r="AO187" s="279">
        <f t="shared" si="74"/>
        <v>1</v>
      </c>
      <c r="AP187" s="279">
        <v>0.75</v>
      </c>
      <c r="AQ187" s="293" t="str">
        <f t="shared" si="76"/>
        <v>-</v>
      </c>
      <c r="AR187" s="293" t="str">
        <f t="shared" si="77"/>
        <v>-</v>
      </c>
      <c r="AS187" s="293" t="str" cm="1">
        <f t="array" ref="AS187">IFERROR(IFERROR((AT187*AU187)/(3600*1000)/AZ187, BY187) * SUMPRODUCT($BA187:$BE187^2.5, $BF187:$BJ187) / 1000, "-")</f>
        <v>-</v>
      </c>
      <c r="AT187" s="279" t="str">
        <f t="shared" si="78"/>
        <v>-</v>
      </c>
      <c r="AU187" s="279" t="str">
        <f t="shared" si="79"/>
        <v>-</v>
      </c>
      <c r="AV187" s="294" t="str">
        <f t="shared" si="16"/>
        <v>-</v>
      </c>
      <c r="AW187" s="294" t="str" cm="1">
        <f t="array" ref="AW187">IF(CH187&gt;0, INDEX($CV$58:$CV$60, CH187), "-")</f>
        <v>-</v>
      </c>
      <c r="AX187" s="294" t="str">
        <f t="shared" si="80"/>
        <v>-</v>
      </c>
      <c r="AY187" s="295" t="str">
        <f t="shared" si="81"/>
        <v>-</v>
      </c>
      <c r="AZ187" s="294">
        <f t="shared" si="82"/>
        <v>0</v>
      </c>
      <c r="BA187" s="296" t="str" cm="1">
        <f t="array" ref="BA187">IFERROR(INDEX($CV$63:$CZ$65, $CF187, BA$23), "-")</f>
        <v>-</v>
      </c>
      <c r="BB187" s="296" t="str" cm="1">
        <f t="array" ref="BB187">IFERROR(INDEX($CV$63:$CZ$65, $CF187, BB$23), "-")</f>
        <v>-</v>
      </c>
      <c r="BC187" s="296" t="str" cm="1">
        <f t="array" ref="BC187">IFERROR(INDEX($CV$63:$CZ$65, $CF187, BC$23), "-")</f>
        <v>-</v>
      </c>
      <c r="BD187" s="296" t="str" cm="1">
        <f t="array" ref="BD187">IFERROR(INDEX($CV$63:$CZ$65, $CF187, BD$23), "-")</f>
        <v>-</v>
      </c>
      <c r="BE187" s="296" t="str" cm="1">
        <f t="array" ref="BE187">IFERROR(INDEX($CV$63:$CZ$65, $CF187, BE$23), "-")</f>
        <v>-</v>
      </c>
      <c r="BF187" s="297" cm="1">
        <f t="array" ref="BF187">IF($CF187=3,
IFERROR(INDEX($CV$68:$CZ$79, $CE187, BF$23), "-"),
IF($CF187=2,
IF(BF$23=5, $Q187, IF(BF$23=4, $R187, 0)), IF(BF$23=5, $Q187, 0)
))</f>
        <v>0</v>
      </c>
      <c r="BG187" s="297" cm="1">
        <f t="array" ref="BG187">IF($CF187=3,
IFERROR(INDEX($CV$68:$CZ$79, $CE187, BG$23), "-"),
IF($CF187=2,
IF(BG$23=5, $Q187, IF(BG$23=4, $R187, 0)), IF(BG$23=5, $Q187, 0)
))</f>
        <v>0</v>
      </c>
      <c r="BH187" s="297" cm="1">
        <f t="array" ref="BH187">IF($CF187=3,
IFERROR(INDEX($CV$68:$CZ$79, $CE187, BH$23), "-"),
IF($CF187=2,
IF(BH$23=5, $Q187, IF(BH$23=4, $R187, 0)), IF(BH$23=5, $Q187, 0)
))</f>
        <v>0</v>
      </c>
      <c r="BI187" s="297" cm="1">
        <f t="array" ref="BI187">IF($CF187=3,
IFERROR(INDEX($CV$68:$CZ$79, $CE187, BI$23), "-"),
IF($CF187=2,
IF(BI$23=5, $Q187, IF(BI$23=4, $R187, 0)), IF(BI$23=5, $Q187, 0)
))</f>
        <v>0</v>
      </c>
      <c r="BJ187" s="297" cm="1">
        <f t="array" ref="BJ187">IF($CF187=3,
IFERROR(INDEX($CV$68:$CZ$79, $CE187, BJ$23), "-"),
IF($CF187=2,
IF(BJ$23=5, $Q187, IF(BJ$23=4, $R187, 0)), IF(BJ$23=5, $Q187, 0)
))</f>
        <v>0</v>
      </c>
      <c r="BK187" s="293" t="str" cm="1">
        <f t="array" ref="BK187">IFERROR(IF(OR($AN$20="EZ", ISNUMBER((BL187*BM187)/(3600*1000)/BN187)), (BL187*BM187)/(3600*1000)/BN187, BY187) * SUMPRODUCT($BO187:$BS187^2.5, $BT187:$BX187) / 1000, "-")</f>
        <v>-</v>
      </c>
      <c r="BL187" s="279" t="str">
        <f t="shared" si="83"/>
        <v>-</v>
      </c>
      <c r="BM187" s="279" t="str">
        <f t="shared" si="84"/>
        <v>-</v>
      </c>
      <c r="BN187" s="298">
        <f t="shared" si="85"/>
        <v>0</v>
      </c>
      <c r="BO187" s="296" t="str" cm="1">
        <f t="array" ref="BO187">IFERROR(INDEX($CV$63:$CZ$65, $CO187, BO$23), "-")</f>
        <v>-</v>
      </c>
      <c r="BP187" s="296" t="str" cm="1">
        <f t="array" ref="BP187">IFERROR(INDEX($CV$63:$CZ$65, $CO187, BP$23), "-")</f>
        <v>-</v>
      </c>
      <c r="BQ187" s="296" t="str" cm="1">
        <f t="array" ref="BQ187">IFERROR(INDEX($CV$63:$CZ$65, $CO187, BQ$23), "-")</f>
        <v>-</v>
      </c>
      <c r="BR187" s="296" t="str" cm="1">
        <f t="array" ref="BR187">IFERROR(INDEX($CV$63:$CZ$65, $CO187, BR$23), "-")</f>
        <v>-</v>
      </c>
      <c r="BS187" s="296" t="str" cm="1">
        <f t="array" ref="BS187">IFERROR(INDEX($CV$63:$CZ$65, $CO187, BS$23), "-")</f>
        <v>-</v>
      </c>
      <c r="BT187" s="297" cm="1">
        <f t="array" ref="BT187">IF($CO187=3,
IFERROR(INDEX($CV$68:$CZ$79, $CE187, BT$23), "-"),
IF($CO187=2,
IF(BT$23=5, $AC187, IF(BT$23=4, $AD187, 0)), IF(BT$23=5, $AC187, 0)
))</f>
        <v>0</v>
      </c>
      <c r="BU187" s="297" cm="1">
        <f t="array" ref="BU187">IF($CO187=3,
IFERROR(INDEX($CV$68:$CZ$79, $CE187, BU$23), "-"),
IF($CO187=2,
IF(BU$23=5, $AC187, IF(BU$23=4, $AD187, 0)), IF(BU$23=5, $AC187, 0)
))</f>
        <v>0</v>
      </c>
      <c r="BV187" s="297" cm="1">
        <f t="array" ref="BV187">IF($CO187=3,
IFERROR(INDEX($CV$68:$CZ$79, $CE187, BV$23), "-"),
IF($CO187=2,
IF(BV$23=5, $AC187, IF(BV$23=4, $AD187, 0)), IF(BV$23=5, $AC187, 0)
))</f>
        <v>0</v>
      </c>
      <c r="BW187" s="297" cm="1">
        <f t="array" ref="BW187">IF($CO187=3,
IFERROR(INDEX($CV$68:$CZ$79, $CE187, BW$23), "-"),
IF($CO187=2,
IF(BW$23=5, $AC187, IF(BW$23=4, $AD187, 0)), IF(BW$23=5, $AC187, 0)
))</f>
        <v>0</v>
      </c>
      <c r="BX187" s="297" cm="1">
        <f t="array" ref="BX187">IF($CO187=3,
IFERROR(INDEX($CV$68:$CZ$79, $CE187, BX$23), "-"),
IF($CO187=2,
IF(BX$23=5, $AC187, IF(BX$23=4, $AD187, 0)), IF(BX$23=5, $AC187, 0)
))</f>
        <v>0</v>
      </c>
      <c r="BY187" s="293" t="str">
        <f t="shared" si="86"/>
        <v>-</v>
      </c>
      <c r="BZ187" s="299">
        <f t="shared" si="22"/>
        <v>0</v>
      </c>
      <c r="CA187" s="294" t="str">
        <f t="shared" si="87"/>
        <v>-</v>
      </c>
      <c r="CB187" s="295" t="str">
        <f t="shared" si="23"/>
        <v>-</v>
      </c>
      <c r="CC187" s="295" t="str">
        <f t="shared" si="88"/>
        <v>-</v>
      </c>
      <c r="CD187" s="299">
        <f t="shared" si="24"/>
        <v>0</v>
      </c>
      <c r="CE187" s="300" t="str">
        <f t="shared" si="66"/>
        <v>-</v>
      </c>
      <c r="CF187" s="300" t="str">
        <f t="shared" si="67"/>
        <v>-</v>
      </c>
      <c r="CG187" s="300">
        <v>0</v>
      </c>
      <c r="CH187" s="300">
        <f t="shared" si="68"/>
        <v>0</v>
      </c>
      <c r="CI187" s="301">
        <f t="shared" si="69"/>
        <v>0</v>
      </c>
      <c r="CJ187" s="301">
        <f t="shared" si="25"/>
        <v>0</v>
      </c>
      <c r="CK187" s="302" t="str" cm="1">
        <f t="array" ref="CK187">IF($CJ187&gt;0, INDEX($CS$28:$DH$35, $CJ187, $CI187+CK$23), "-")</f>
        <v>-</v>
      </c>
      <c r="CL187" s="302" t="str" cm="1">
        <f t="array" ref="CL187">IF($CJ187&gt;0, INDEX($CS$28:$DH$35, $CJ187, $CI187+CL$23), "-")</f>
        <v>-</v>
      </c>
      <c r="CM187" s="302" t="str" cm="1">
        <f t="array" ref="CM187">IF($CJ187&gt;0, INDEX($CS$28:$DH$35, $CJ187, $CI187+CM$23), "-")</f>
        <v>-</v>
      </c>
      <c r="CN187" s="302" t="str" cm="1">
        <f t="array" ref="CN187">IF($CJ187&gt;0, INDEX($CS$28:$DH$35, $CJ187, $CI187+CN$23), "-")</f>
        <v>-</v>
      </c>
      <c r="CO187" s="300" t="str">
        <f t="shared" si="70"/>
        <v>-</v>
      </c>
      <c r="CP187" s="271"/>
      <c r="CQ187" s="272"/>
      <c r="CR187" s="273"/>
      <c r="CS187" s="273"/>
      <c r="CT187" s="273"/>
      <c r="CU187" s="273"/>
      <c r="CV187" s="273"/>
      <c r="CW187" s="273"/>
      <c r="CX187" s="273"/>
      <c r="CY187" s="273"/>
      <c r="CZ187" s="273"/>
      <c r="DA187" s="273"/>
      <c r="DB187" s="273"/>
      <c r="DC187" s="273"/>
      <c r="DD187" s="273"/>
      <c r="DE187" s="273"/>
      <c r="DF187" s="273"/>
      <c r="DG187" s="273"/>
      <c r="DH187" s="273"/>
      <c r="DI187" s="273"/>
      <c r="DJ187" s="271"/>
      <c r="DK187" s="271"/>
    </row>
    <row r="188" spans="1:115" s="45" customFormat="1" ht="12.75" customHeight="1" x14ac:dyDescent="0.25">
      <c r="A188" s="13" cm="1">
        <f t="array" ref="A188">IFERROR(INDEX(Operation, IFERROR(MATCH($N188,#REF!, 0), IFERROR(MATCH($N188,#REF!, 0), MATCH($N188,#REF!, 0))), 4), 0)</f>
        <v>0</v>
      </c>
      <c r="B188" s="10">
        <v>165</v>
      </c>
      <c r="C188" s="238"/>
      <c r="D188" s="238"/>
      <c r="E188" s="79"/>
      <c r="F188" s="80" t="str">
        <f>IF(ISBLANK(E188), "", VLOOKUP(E188, Z!$A$2:$C$4127, 3, FALSE))</f>
        <v/>
      </c>
      <c r="G188" s="238"/>
      <c r="H188" s="81"/>
      <c r="I188" s="255" t="b">
        <v>0</v>
      </c>
      <c r="J188" s="256"/>
      <c r="K188" s="82"/>
      <c r="L188" s="82"/>
      <c r="M188" s="83"/>
      <c r="N188" s="79"/>
      <c r="O188" s="84"/>
      <c r="P188" s="84"/>
      <c r="Q188" s="257"/>
      <c r="R188" s="257"/>
      <c r="S188" s="257"/>
      <c r="T188" s="85">
        <f t="shared" si="71"/>
        <v>0</v>
      </c>
      <c r="U188" s="238"/>
      <c r="V188" s="238"/>
      <c r="W188" s="238"/>
      <c r="X188" s="257"/>
      <c r="Y188" s="258"/>
      <c r="Z188" s="79"/>
      <c r="AA188" s="257"/>
      <c r="AB188" s="257"/>
      <c r="AC188" s="257"/>
      <c r="AD188" s="257"/>
      <c r="AE188" s="257"/>
      <c r="AF188" s="85">
        <f t="shared" si="72"/>
        <v>0</v>
      </c>
      <c r="AG188" s="259"/>
      <c r="AH188" s="238"/>
      <c r="AI188" s="79"/>
      <c r="AJ188" s="80" t="str">
        <f>IF(ISBLANK(AI188), "", VLOOKUP(AI188, Z!$A$2:$C$4127, 3, FALSE))</f>
        <v/>
      </c>
      <c r="AK188" s="260"/>
      <c r="AL188" s="127">
        <f t="shared" si="73"/>
        <v>0</v>
      </c>
      <c r="AM188" s="271"/>
      <c r="AN188" s="292">
        <f t="shared" si="75"/>
        <v>0</v>
      </c>
      <c r="AO188" s="279">
        <f t="shared" si="74"/>
        <v>1</v>
      </c>
      <c r="AP188" s="279">
        <v>0.75</v>
      </c>
      <c r="AQ188" s="293" t="str">
        <f t="shared" si="76"/>
        <v>-</v>
      </c>
      <c r="AR188" s="293" t="str">
        <f t="shared" si="77"/>
        <v>-</v>
      </c>
      <c r="AS188" s="293" t="str" cm="1">
        <f t="array" ref="AS188">IFERROR(IFERROR((AT188*AU188)/(3600*1000)/AZ188, BY188) * SUMPRODUCT($BA188:$BE188^2.5, $BF188:$BJ188) / 1000, "-")</f>
        <v>-</v>
      </c>
      <c r="AT188" s="279" t="str">
        <f t="shared" si="78"/>
        <v>-</v>
      </c>
      <c r="AU188" s="279" t="str">
        <f t="shared" si="79"/>
        <v>-</v>
      </c>
      <c r="AV188" s="294" t="str">
        <f t="shared" si="16"/>
        <v>-</v>
      </c>
      <c r="AW188" s="294" t="str" cm="1">
        <f t="array" ref="AW188">IF(CH188&gt;0, INDEX($CV$58:$CV$60, CH188), "-")</f>
        <v>-</v>
      </c>
      <c r="AX188" s="294" t="str">
        <f t="shared" si="80"/>
        <v>-</v>
      </c>
      <c r="AY188" s="295" t="str">
        <f t="shared" si="81"/>
        <v>-</v>
      </c>
      <c r="AZ188" s="294">
        <f t="shared" si="82"/>
        <v>0</v>
      </c>
      <c r="BA188" s="296" t="str" cm="1">
        <f t="array" ref="BA188">IFERROR(INDEX($CV$63:$CZ$65, $CF188, BA$23), "-")</f>
        <v>-</v>
      </c>
      <c r="BB188" s="296" t="str" cm="1">
        <f t="array" ref="BB188">IFERROR(INDEX($CV$63:$CZ$65, $CF188, BB$23), "-")</f>
        <v>-</v>
      </c>
      <c r="BC188" s="296" t="str" cm="1">
        <f t="array" ref="BC188">IFERROR(INDEX($CV$63:$CZ$65, $CF188, BC$23), "-")</f>
        <v>-</v>
      </c>
      <c r="BD188" s="296" t="str" cm="1">
        <f t="array" ref="BD188">IFERROR(INDEX($CV$63:$CZ$65, $CF188, BD$23), "-")</f>
        <v>-</v>
      </c>
      <c r="BE188" s="296" t="str" cm="1">
        <f t="array" ref="BE188">IFERROR(INDEX($CV$63:$CZ$65, $CF188, BE$23), "-")</f>
        <v>-</v>
      </c>
      <c r="BF188" s="297" cm="1">
        <f t="array" ref="BF188">IF($CF188=3,
IFERROR(INDEX($CV$68:$CZ$79, $CE188, BF$23), "-"),
IF($CF188=2,
IF(BF$23=5, $Q188, IF(BF$23=4, $R188, 0)), IF(BF$23=5, $Q188, 0)
))</f>
        <v>0</v>
      </c>
      <c r="BG188" s="297" cm="1">
        <f t="array" ref="BG188">IF($CF188=3,
IFERROR(INDEX($CV$68:$CZ$79, $CE188, BG$23), "-"),
IF($CF188=2,
IF(BG$23=5, $Q188, IF(BG$23=4, $R188, 0)), IF(BG$23=5, $Q188, 0)
))</f>
        <v>0</v>
      </c>
      <c r="BH188" s="297" cm="1">
        <f t="array" ref="BH188">IF($CF188=3,
IFERROR(INDEX($CV$68:$CZ$79, $CE188, BH$23), "-"),
IF($CF188=2,
IF(BH$23=5, $Q188, IF(BH$23=4, $R188, 0)), IF(BH$23=5, $Q188, 0)
))</f>
        <v>0</v>
      </c>
      <c r="BI188" s="297" cm="1">
        <f t="array" ref="BI188">IF($CF188=3,
IFERROR(INDEX($CV$68:$CZ$79, $CE188, BI$23), "-"),
IF($CF188=2,
IF(BI$23=5, $Q188, IF(BI$23=4, $R188, 0)), IF(BI$23=5, $Q188, 0)
))</f>
        <v>0</v>
      </c>
      <c r="BJ188" s="297" cm="1">
        <f t="array" ref="BJ188">IF($CF188=3,
IFERROR(INDEX($CV$68:$CZ$79, $CE188, BJ$23), "-"),
IF($CF188=2,
IF(BJ$23=5, $Q188, IF(BJ$23=4, $R188, 0)), IF(BJ$23=5, $Q188, 0)
))</f>
        <v>0</v>
      </c>
      <c r="BK188" s="293" t="str" cm="1">
        <f t="array" ref="BK188">IFERROR(IF(OR($AN$20="EZ", ISNUMBER((BL188*BM188)/(3600*1000)/BN188)), (BL188*BM188)/(3600*1000)/BN188, BY188) * SUMPRODUCT($BO188:$BS188^2.5, $BT188:$BX188) / 1000, "-")</f>
        <v>-</v>
      </c>
      <c r="BL188" s="279" t="str">
        <f t="shared" si="83"/>
        <v>-</v>
      </c>
      <c r="BM188" s="279" t="str">
        <f t="shared" si="84"/>
        <v>-</v>
      </c>
      <c r="BN188" s="298">
        <f t="shared" si="85"/>
        <v>0</v>
      </c>
      <c r="BO188" s="296" t="str" cm="1">
        <f t="array" ref="BO188">IFERROR(INDEX($CV$63:$CZ$65, $CO188, BO$23), "-")</f>
        <v>-</v>
      </c>
      <c r="BP188" s="296" t="str" cm="1">
        <f t="array" ref="BP188">IFERROR(INDEX($CV$63:$CZ$65, $CO188, BP$23), "-")</f>
        <v>-</v>
      </c>
      <c r="BQ188" s="296" t="str" cm="1">
        <f t="array" ref="BQ188">IFERROR(INDEX($CV$63:$CZ$65, $CO188, BQ$23), "-")</f>
        <v>-</v>
      </c>
      <c r="BR188" s="296" t="str" cm="1">
        <f t="array" ref="BR188">IFERROR(INDEX($CV$63:$CZ$65, $CO188, BR$23), "-")</f>
        <v>-</v>
      </c>
      <c r="BS188" s="296" t="str" cm="1">
        <f t="array" ref="BS188">IFERROR(INDEX($CV$63:$CZ$65, $CO188, BS$23), "-")</f>
        <v>-</v>
      </c>
      <c r="BT188" s="297" cm="1">
        <f t="array" ref="BT188">IF($CO188=3,
IFERROR(INDEX($CV$68:$CZ$79, $CE188, BT$23), "-"),
IF($CO188=2,
IF(BT$23=5, $AC188, IF(BT$23=4, $AD188, 0)), IF(BT$23=5, $AC188, 0)
))</f>
        <v>0</v>
      </c>
      <c r="BU188" s="297" cm="1">
        <f t="array" ref="BU188">IF($CO188=3,
IFERROR(INDEX($CV$68:$CZ$79, $CE188, BU$23), "-"),
IF($CO188=2,
IF(BU$23=5, $AC188, IF(BU$23=4, $AD188, 0)), IF(BU$23=5, $AC188, 0)
))</f>
        <v>0</v>
      </c>
      <c r="BV188" s="297" cm="1">
        <f t="array" ref="BV188">IF($CO188=3,
IFERROR(INDEX($CV$68:$CZ$79, $CE188, BV$23), "-"),
IF($CO188=2,
IF(BV$23=5, $AC188, IF(BV$23=4, $AD188, 0)), IF(BV$23=5, $AC188, 0)
))</f>
        <v>0</v>
      </c>
      <c r="BW188" s="297" cm="1">
        <f t="array" ref="BW188">IF($CO188=3,
IFERROR(INDEX($CV$68:$CZ$79, $CE188, BW$23), "-"),
IF($CO188=2,
IF(BW$23=5, $AC188, IF(BW$23=4, $AD188, 0)), IF(BW$23=5, $AC188, 0)
))</f>
        <v>0</v>
      </c>
      <c r="BX188" s="297" cm="1">
        <f t="array" ref="BX188">IF($CO188=3,
IFERROR(INDEX($CV$68:$CZ$79, $CE188, BX$23), "-"),
IF($CO188=2,
IF(BX$23=5, $AC188, IF(BX$23=4, $AD188, 0)), IF(BX$23=5, $AC188, 0)
))</f>
        <v>0</v>
      </c>
      <c r="BY188" s="293" t="str">
        <f t="shared" si="86"/>
        <v>-</v>
      </c>
      <c r="BZ188" s="299">
        <f t="shared" si="22"/>
        <v>0</v>
      </c>
      <c r="CA188" s="294" t="str">
        <f t="shared" si="87"/>
        <v>-</v>
      </c>
      <c r="CB188" s="295" t="str">
        <f t="shared" si="23"/>
        <v>-</v>
      </c>
      <c r="CC188" s="295" t="str">
        <f t="shared" si="88"/>
        <v>-</v>
      </c>
      <c r="CD188" s="299">
        <f t="shared" si="24"/>
        <v>0</v>
      </c>
      <c r="CE188" s="300" t="str">
        <f t="shared" si="66"/>
        <v>-</v>
      </c>
      <c r="CF188" s="300" t="str">
        <f t="shared" si="67"/>
        <v>-</v>
      </c>
      <c r="CG188" s="300">
        <v>0</v>
      </c>
      <c r="CH188" s="300">
        <f t="shared" si="68"/>
        <v>0</v>
      </c>
      <c r="CI188" s="301">
        <f t="shared" si="69"/>
        <v>0</v>
      </c>
      <c r="CJ188" s="301">
        <f t="shared" si="25"/>
        <v>0</v>
      </c>
      <c r="CK188" s="302" t="str" cm="1">
        <f t="array" ref="CK188">IF($CJ188&gt;0, INDEX($CS$28:$DH$35, $CJ188, $CI188+CK$23), "-")</f>
        <v>-</v>
      </c>
      <c r="CL188" s="302" t="str" cm="1">
        <f t="array" ref="CL188">IF($CJ188&gt;0, INDEX($CS$28:$DH$35, $CJ188, $CI188+CL$23), "-")</f>
        <v>-</v>
      </c>
      <c r="CM188" s="302" t="str" cm="1">
        <f t="array" ref="CM188">IF($CJ188&gt;0, INDEX($CS$28:$DH$35, $CJ188, $CI188+CM$23), "-")</f>
        <v>-</v>
      </c>
      <c r="CN188" s="302" t="str" cm="1">
        <f t="array" ref="CN188">IF($CJ188&gt;0, INDEX($CS$28:$DH$35, $CJ188, $CI188+CN$23), "-")</f>
        <v>-</v>
      </c>
      <c r="CO188" s="300" t="str">
        <f t="shared" si="70"/>
        <v>-</v>
      </c>
      <c r="CP188" s="271"/>
      <c r="CQ188" s="272"/>
      <c r="CR188" s="273"/>
      <c r="CS188" s="273"/>
      <c r="CT188" s="273"/>
      <c r="CU188" s="273"/>
      <c r="CV188" s="273"/>
      <c r="CW188" s="273"/>
      <c r="CX188" s="273"/>
      <c r="CY188" s="273"/>
      <c r="CZ188" s="273"/>
      <c r="DA188" s="273"/>
      <c r="DB188" s="273"/>
      <c r="DC188" s="273"/>
      <c r="DD188" s="273"/>
      <c r="DE188" s="273"/>
      <c r="DF188" s="273"/>
      <c r="DG188" s="273"/>
      <c r="DH188" s="273"/>
      <c r="DI188" s="273"/>
      <c r="DJ188" s="271"/>
      <c r="DK188" s="271"/>
    </row>
    <row r="189" spans="1:115" s="45" customFormat="1" ht="12.75" customHeight="1" x14ac:dyDescent="0.25">
      <c r="A189" s="13" cm="1">
        <f t="array" ref="A189">IFERROR(INDEX(Operation, IFERROR(MATCH($N189,#REF!, 0), IFERROR(MATCH($N189,#REF!, 0), MATCH($N189,#REF!, 0))), 4), 0)</f>
        <v>0</v>
      </c>
      <c r="B189" s="10">
        <v>166</v>
      </c>
      <c r="C189" s="238"/>
      <c r="D189" s="238"/>
      <c r="E189" s="79"/>
      <c r="F189" s="80" t="str">
        <f>IF(ISBLANK(E189), "", VLOOKUP(E189, Z!$A$2:$C$4127, 3, FALSE))</f>
        <v/>
      </c>
      <c r="G189" s="238"/>
      <c r="H189" s="81"/>
      <c r="I189" s="255" t="b">
        <v>0</v>
      </c>
      <c r="J189" s="256"/>
      <c r="K189" s="82"/>
      <c r="L189" s="82"/>
      <c r="M189" s="83"/>
      <c r="N189" s="79"/>
      <c r="O189" s="84"/>
      <c r="P189" s="84"/>
      <c r="Q189" s="257"/>
      <c r="R189" s="257"/>
      <c r="S189" s="257"/>
      <c r="T189" s="85">
        <f t="shared" si="71"/>
        <v>0</v>
      </c>
      <c r="U189" s="238"/>
      <c r="V189" s="238"/>
      <c r="W189" s="238"/>
      <c r="X189" s="257"/>
      <c r="Y189" s="258"/>
      <c r="Z189" s="79"/>
      <c r="AA189" s="257"/>
      <c r="AB189" s="257"/>
      <c r="AC189" s="257"/>
      <c r="AD189" s="257"/>
      <c r="AE189" s="257"/>
      <c r="AF189" s="85">
        <f t="shared" si="72"/>
        <v>0</v>
      </c>
      <c r="AG189" s="259"/>
      <c r="AH189" s="238"/>
      <c r="AI189" s="79"/>
      <c r="AJ189" s="80" t="str">
        <f>IF(ISBLANK(AI189), "", VLOOKUP(AI189, Z!$A$2:$C$4127, 3, FALSE))</f>
        <v/>
      </c>
      <c r="AK189" s="260"/>
      <c r="AL189" s="127">
        <f t="shared" si="73"/>
        <v>0</v>
      </c>
      <c r="AM189" s="271"/>
      <c r="AN189" s="292">
        <f t="shared" si="75"/>
        <v>0</v>
      </c>
      <c r="AO189" s="279">
        <f t="shared" si="74"/>
        <v>1</v>
      </c>
      <c r="AP189" s="279">
        <v>0.75</v>
      </c>
      <c r="AQ189" s="293" t="str">
        <f t="shared" si="76"/>
        <v>-</v>
      </c>
      <c r="AR189" s="293" t="str">
        <f t="shared" si="77"/>
        <v>-</v>
      </c>
      <c r="AS189" s="293" t="str" cm="1">
        <f t="array" ref="AS189">IFERROR(IFERROR((AT189*AU189)/(3600*1000)/AZ189, BY189) * SUMPRODUCT($BA189:$BE189^2.5, $BF189:$BJ189) / 1000, "-")</f>
        <v>-</v>
      </c>
      <c r="AT189" s="279" t="str">
        <f t="shared" si="78"/>
        <v>-</v>
      </c>
      <c r="AU189" s="279" t="str">
        <f t="shared" si="79"/>
        <v>-</v>
      </c>
      <c r="AV189" s="294" t="str">
        <f t="shared" si="16"/>
        <v>-</v>
      </c>
      <c r="AW189" s="294" t="str" cm="1">
        <f t="array" ref="AW189">IF(CH189&gt;0, INDEX($CV$58:$CV$60, CH189), "-")</f>
        <v>-</v>
      </c>
      <c r="AX189" s="294" t="str">
        <f t="shared" si="80"/>
        <v>-</v>
      </c>
      <c r="AY189" s="295" t="str">
        <f t="shared" si="81"/>
        <v>-</v>
      </c>
      <c r="AZ189" s="294">
        <f t="shared" si="82"/>
        <v>0</v>
      </c>
      <c r="BA189" s="296" t="str" cm="1">
        <f t="array" ref="BA189">IFERROR(INDEX($CV$63:$CZ$65, $CF189, BA$23), "-")</f>
        <v>-</v>
      </c>
      <c r="BB189" s="296" t="str" cm="1">
        <f t="array" ref="BB189">IFERROR(INDEX($CV$63:$CZ$65, $CF189, BB$23), "-")</f>
        <v>-</v>
      </c>
      <c r="BC189" s="296" t="str" cm="1">
        <f t="array" ref="BC189">IFERROR(INDEX($CV$63:$CZ$65, $CF189, BC$23), "-")</f>
        <v>-</v>
      </c>
      <c r="BD189" s="296" t="str" cm="1">
        <f t="array" ref="BD189">IFERROR(INDEX($CV$63:$CZ$65, $CF189, BD$23), "-")</f>
        <v>-</v>
      </c>
      <c r="BE189" s="296" t="str" cm="1">
        <f t="array" ref="BE189">IFERROR(INDEX($CV$63:$CZ$65, $CF189, BE$23), "-")</f>
        <v>-</v>
      </c>
      <c r="BF189" s="297" cm="1">
        <f t="array" ref="BF189">IF($CF189=3,
IFERROR(INDEX($CV$68:$CZ$79, $CE189, BF$23), "-"),
IF($CF189=2,
IF(BF$23=5, $Q189, IF(BF$23=4, $R189, 0)), IF(BF$23=5, $Q189, 0)
))</f>
        <v>0</v>
      </c>
      <c r="BG189" s="297" cm="1">
        <f t="array" ref="BG189">IF($CF189=3,
IFERROR(INDEX($CV$68:$CZ$79, $CE189, BG$23), "-"),
IF($CF189=2,
IF(BG$23=5, $Q189, IF(BG$23=4, $R189, 0)), IF(BG$23=5, $Q189, 0)
))</f>
        <v>0</v>
      </c>
      <c r="BH189" s="297" cm="1">
        <f t="array" ref="BH189">IF($CF189=3,
IFERROR(INDEX($CV$68:$CZ$79, $CE189, BH$23), "-"),
IF($CF189=2,
IF(BH$23=5, $Q189, IF(BH$23=4, $R189, 0)), IF(BH$23=5, $Q189, 0)
))</f>
        <v>0</v>
      </c>
      <c r="BI189" s="297" cm="1">
        <f t="array" ref="BI189">IF($CF189=3,
IFERROR(INDEX($CV$68:$CZ$79, $CE189, BI$23), "-"),
IF($CF189=2,
IF(BI$23=5, $Q189, IF(BI$23=4, $R189, 0)), IF(BI$23=5, $Q189, 0)
))</f>
        <v>0</v>
      </c>
      <c r="BJ189" s="297" cm="1">
        <f t="array" ref="BJ189">IF($CF189=3,
IFERROR(INDEX($CV$68:$CZ$79, $CE189, BJ$23), "-"),
IF($CF189=2,
IF(BJ$23=5, $Q189, IF(BJ$23=4, $R189, 0)), IF(BJ$23=5, $Q189, 0)
))</f>
        <v>0</v>
      </c>
      <c r="BK189" s="293" t="str" cm="1">
        <f t="array" ref="BK189">IFERROR(IF(OR($AN$20="EZ", ISNUMBER((BL189*BM189)/(3600*1000)/BN189)), (BL189*BM189)/(3600*1000)/BN189, BY189) * SUMPRODUCT($BO189:$BS189^2.5, $BT189:$BX189) / 1000, "-")</f>
        <v>-</v>
      </c>
      <c r="BL189" s="279" t="str">
        <f t="shared" si="83"/>
        <v>-</v>
      </c>
      <c r="BM189" s="279" t="str">
        <f t="shared" si="84"/>
        <v>-</v>
      </c>
      <c r="BN189" s="298">
        <f t="shared" si="85"/>
        <v>0</v>
      </c>
      <c r="BO189" s="296" t="str" cm="1">
        <f t="array" ref="BO189">IFERROR(INDEX($CV$63:$CZ$65, $CO189, BO$23), "-")</f>
        <v>-</v>
      </c>
      <c r="BP189" s="296" t="str" cm="1">
        <f t="array" ref="BP189">IFERROR(INDEX($CV$63:$CZ$65, $CO189, BP$23), "-")</f>
        <v>-</v>
      </c>
      <c r="BQ189" s="296" t="str" cm="1">
        <f t="array" ref="BQ189">IFERROR(INDEX($CV$63:$CZ$65, $CO189, BQ$23), "-")</f>
        <v>-</v>
      </c>
      <c r="BR189" s="296" t="str" cm="1">
        <f t="array" ref="BR189">IFERROR(INDEX($CV$63:$CZ$65, $CO189, BR$23), "-")</f>
        <v>-</v>
      </c>
      <c r="BS189" s="296" t="str" cm="1">
        <f t="array" ref="BS189">IFERROR(INDEX($CV$63:$CZ$65, $CO189, BS$23), "-")</f>
        <v>-</v>
      </c>
      <c r="BT189" s="297" cm="1">
        <f t="array" ref="BT189">IF($CO189=3,
IFERROR(INDEX($CV$68:$CZ$79, $CE189, BT$23), "-"),
IF($CO189=2,
IF(BT$23=5, $AC189, IF(BT$23=4, $AD189, 0)), IF(BT$23=5, $AC189, 0)
))</f>
        <v>0</v>
      </c>
      <c r="BU189" s="297" cm="1">
        <f t="array" ref="BU189">IF($CO189=3,
IFERROR(INDEX($CV$68:$CZ$79, $CE189, BU$23), "-"),
IF($CO189=2,
IF(BU$23=5, $AC189, IF(BU$23=4, $AD189, 0)), IF(BU$23=5, $AC189, 0)
))</f>
        <v>0</v>
      </c>
      <c r="BV189" s="297" cm="1">
        <f t="array" ref="BV189">IF($CO189=3,
IFERROR(INDEX($CV$68:$CZ$79, $CE189, BV$23), "-"),
IF($CO189=2,
IF(BV$23=5, $AC189, IF(BV$23=4, $AD189, 0)), IF(BV$23=5, $AC189, 0)
))</f>
        <v>0</v>
      </c>
      <c r="BW189" s="297" cm="1">
        <f t="array" ref="BW189">IF($CO189=3,
IFERROR(INDEX($CV$68:$CZ$79, $CE189, BW$23), "-"),
IF($CO189=2,
IF(BW$23=5, $AC189, IF(BW$23=4, $AD189, 0)), IF(BW$23=5, $AC189, 0)
))</f>
        <v>0</v>
      </c>
      <c r="BX189" s="297" cm="1">
        <f t="array" ref="BX189">IF($CO189=3,
IFERROR(INDEX($CV$68:$CZ$79, $CE189, BX$23), "-"),
IF($CO189=2,
IF(BX$23=5, $AC189, IF(BX$23=4, $AD189, 0)), IF(BX$23=5, $AC189, 0)
))</f>
        <v>0</v>
      </c>
      <c r="BY189" s="293" t="str">
        <f t="shared" si="86"/>
        <v>-</v>
      </c>
      <c r="BZ189" s="299">
        <f t="shared" si="22"/>
        <v>0</v>
      </c>
      <c r="CA189" s="294" t="str">
        <f t="shared" si="87"/>
        <v>-</v>
      </c>
      <c r="CB189" s="295" t="str">
        <f t="shared" si="23"/>
        <v>-</v>
      </c>
      <c r="CC189" s="295" t="str">
        <f t="shared" si="88"/>
        <v>-</v>
      </c>
      <c r="CD189" s="299">
        <f t="shared" si="24"/>
        <v>0</v>
      </c>
      <c r="CE189" s="300" t="str">
        <f t="shared" si="66"/>
        <v>-</v>
      </c>
      <c r="CF189" s="300" t="str">
        <f t="shared" si="67"/>
        <v>-</v>
      </c>
      <c r="CG189" s="300">
        <v>0</v>
      </c>
      <c r="CH189" s="300">
        <f t="shared" si="68"/>
        <v>0</v>
      </c>
      <c r="CI189" s="301">
        <f t="shared" si="69"/>
        <v>0</v>
      </c>
      <c r="CJ189" s="301">
        <f t="shared" si="25"/>
        <v>0</v>
      </c>
      <c r="CK189" s="302" t="str" cm="1">
        <f t="array" ref="CK189">IF($CJ189&gt;0, INDEX($CS$28:$DH$35, $CJ189, $CI189+CK$23), "-")</f>
        <v>-</v>
      </c>
      <c r="CL189" s="302" t="str" cm="1">
        <f t="array" ref="CL189">IF($CJ189&gt;0, INDEX($CS$28:$DH$35, $CJ189, $CI189+CL$23), "-")</f>
        <v>-</v>
      </c>
      <c r="CM189" s="302" t="str" cm="1">
        <f t="array" ref="CM189">IF($CJ189&gt;0, INDEX($CS$28:$DH$35, $CJ189, $CI189+CM$23), "-")</f>
        <v>-</v>
      </c>
      <c r="CN189" s="302" t="str" cm="1">
        <f t="array" ref="CN189">IF($CJ189&gt;0, INDEX($CS$28:$DH$35, $CJ189, $CI189+CN$23), "-")</f>
        <v>-</v>
      </c>
      <c r="CO189" s="300" t="str">
        <f t="shared" si="70"/>
        <v>-</v>
      </c>
      <c r="CP189" s="271"/>
      <c r="CQ189" s="272"/>
      <c r="CR189" s="273"/>
      <c r="CS189" s="273"/>
      <c r="CT189" s="273"/>
      <c r="CU189" s="273"/>
      <c r="CV189" s="273"/>
      <c r="CW189" s="273"/>
      <c r="CX189" s="273"/>
      <c r="CY189" s="273"/>
      <c r="CZ189" s="273"/>
      <c r="DA189" s="273"/>
      <c r="DB189" s="273"/>
      <c r="DC189" s="273"/>
      <c r="DD189" s="273"/>
      <c r="DE189" s="273"/>
      <c r="DF189" s="273"/>
      <c r="DG189" s="273"/>
      <c r="DH189" s="273"/>
      <c r="DI189" s="273"/>
      <c r="DJ189" s="271"/>
      <c r="DK189" s="271"/>
    </row>
    <row r="190" spans="1:115" s="45" customFormat="1" ht="12.75" customHeight="1" x14ac:dyDescent="0.25">
      <c r="A190" s="13" cm="1">
        <f t="array" ref="A190">IFERROR(INDEX(Operation, IFERROR(MATCH($N190,#REF!, 0), IFERROR(MATCH($N190,#REF!, 0), MATCH($N190,#REF!, 0))), 4), 0)</f>
        <v>0</v>
      </c>
      <c r="B190" s="10">
        <v>167</v>
      </c>
      <c r="C190" s="238"/>
      <c r="D190" s="238"/>
      <c r="E190" s="79"/>
      <c r="F190" s="80" t="str">
        <f>IF(ISBLANK(E190), "", VLOOKUP(E190, Z!$A$2:$C$4127, 3, FALSE))</f>
        <v/>
      </c>
      <c r="G190" s="238"/>
      <c r="H190" s="81"/>
      <c r="I190" s="255" t="b">
        <v>0</v>
      </c>
      <c r="J190" s="256"/>
      <c r="K190" s="82"/>
      <c r="L190" s="82"/>
      <c r="M190" s="83"/>
      <c r="N190" s="79"/>
      <c r="O190" s="84"/>
      <c r="P190" s="84"/>
      <c r="Q190" s="257"/>
      <c r="R190" s="257"/>
      <c r="S190" s="257"/>
      <c r="T190" s="85">
        <f t="shared" si="71"/>
        <v>0</v>
      </c>
      <c r="U190" s="238"/>
      <c r="V190" s="238"/>
      <c r="W190" s="238"/>
      <c r="X190" s="257"/>
      <c r="Y190" s="258"/>
      <c r="Z190" s="79"/>
      <c r="AA190" s="257"/>
      <c r="AB190" s="257"/>
      <c r="AC190" s="257"/>
      <c r="AD190" s="257"/>
      <c r="AE190" s="257"/>
      <c r="AF190" s="85">
        <f t="shared" si="72"/>
        <v>0</v>
      </c>
      <c r="AG190" s="259"/>
      <c r="AH190" s="238"/>
      <c r="AI190" s="79"/>
      <c r="AJ190" s="80" t="str">
        <f>IF(ISBLANK(AI190), "", VLOOKUP(AI190, Z!$A$2:$C$4127, 3, FALSE))</f>
        <v/>
      </c>
      <c r="AK190" s="260"/>
      <c r="AL190" s="127">
        <f t="shared" si="73"/>
        <v>0</v>
      </c>
      <c r="AM190" s="271"/>
      <c r="AN190" s="292">
        <f t="shared" si="75"/>
        <v>0</v>
      </c>
      <c r="AO190" s="279">
        <f t="shared" si="74"/>
        <v>1</v>
      </c>
      <c r="AP190" s="279">
        <v>0.75</v>
      </c>
      <c r="AQ190" s="293" t="str">
        <f t="shared" si="76"/>
        <v>-</v>
      </c>
      <c r="AR190" s="293" t="str">
        <f t="shared" si="77"/>
        <v>-</v>
      </c>
      <c r="AS190" s="293" t="str" cm="1">
        <f t="array" ref="AS190">IFERROR(IFERROR((AT190*AU190)/(3600*1000)/AZ190, BY190) * SUMPRODUCT($BA190:$BE190^2.5, $BF190:$BJ190) / 1000, "-")</f>
        <v>-</v>
      </c>
      <c r="AT190" s="279" t="str">
        <f t="shared" si="78"/>
        <v>-</v>
      </c>
      <c r="AU190" s="279" t="str">
        <f t="shared" si="79"/>
        <v>-</v>
      </c>
      <c r="AV190" s="294" t="str">
        <f t="shared" si="16"/>
        <v>-</v>
      </c>
      <c r="AW190" s="294" t="str" cm="1">
        <f t="array" ref="AW190">IF(CH190&gt;0, INDEX($CV$58:$CV$60, CH190), "-")</f>
        <v>-</v>
      </c>
      <c r="AX190" s="294" t="str">
        <f t="shared" si="80"/>
        <v>-</v>
      </c>
      <c r="AY190" s="295" t="str">
        <f t="shared" si="81"/>
        <v>-</v>
      </c>
      <c r="AZ190" s="294">
        <f t="shared" si="82"/>
        <v>0</v>
      </c>
      <c r="BA190" s="296" t="str" cm="1">
        <f t="array" ref="BA190">IFERROR(INDEX($CV$63:$CZ$65, $CF190, BA$23), "-")</f>
        <v>-</v>
      </c>
      <c r="BB190" s="296" t="str" cm="1">
        <f t="array" ref="BB190">IFERROR(INDEX($CV$63:$CZ$65, $CF190, BB$23), "-")</f>
        <v>-</v>
      </c>
      <c r="BC190" s="296" t="str" cm="1">
        <f t="array" ref="BC190">IFERROR(INDEX($CV$63:$CZ$65, $CF190, BC$23), "-")</f>
        <v>-</v>
      </c>
      <c r="BD190" s="296" t="str" cm="1">
        <f t="array" ref="BD190">IFERROR(INDEX($CV$63:$CZ$65, $CF190, BD$23), "-")</f>
        <v>-</v>
      </c>
      <c r="BE190" s="296" t="str" cm="1">
        <f t="array" ref="BE190">IFERROR(INDEX($CV$63:$CZ$65, $CF190, BE$23), "-")</f>
        <v>-</v>
      </c>
      <c r="BF190" s="297" cm="1">
        <f t="array" ref="BF190">IF($CF190=3,
IFERROR(INDEX($CV$68:$CZ$79, $CE190, BF$23), "-"),
IF($CF190=2,
IF(BF$23=5, $Q190, IF(BF$23=4, $R190, 0)), IF(BF$23=5, $Q190, 0)
))</f>
        <v>0</v>
      </c>
      <c r="BG190" s="297" cm="1">
        <f t="array" ref="BG190">IF($CF190=3,
IFERROR(INDEX($CV$68:$CZ$79, $CE190, BG$23), "-"),
IF($CF190=2,
IF(BG$23=5, $Q190, IF(BG$23=4, $R190, 0)), IF(BG$23=5, $Q190, 0)
))</f>
        <v>0</v>
      </c>
      <c r="BH190" s="297" cm="1">
        <f t="array" ref="BH190">IF($CF190=3,
IFERROR(INDEX($CV$68:$CZ$79, $CE190, BH$23), "-"),
IF($CF190=2,
IF(BH$23=5, $Q190, IF(BH$23=4, $R190, 0)), IF(BH$23=5, $Q190, 0)
))</f>
        <v>0</v>
      </c>
      <c r="BI190" s="297" cm="1">
        <f t="array" ref="BI190">IF($CF190=3,
IFERROR(INDEX($CV$68:$CZ$79, $CE190, BI$23), "-"),
IF($CF190=2,
IF(BI$23=5, $Q190, IF(BI$23=4, $R190, 0)), IF(BI$23=5, $Q190, 0)
))</f>
        <v>0</v>
      </c>
      <c r="BJ190" s="297" cm="1">
        <f t="array" ref="BJ190">IF($CF190=3,
IFERROR(INDEX($CV$68:$CZ$79, $CE190, BJ$23), "-"),
IF($CF190=2,
IF(BJ$23=5, $Q190, IF(BJ$23=4, $R190, 0)), IF(BJ$23=5, $Q190, 0)
))</f>
        <v>0</v>
      </c>
      <c r="BK190" s="293" t="str" cm="1">
        <f t="array" ref="BK190">IFERROR(IF(OR($AN$20="EZ", ISNUMBER((BL190*BM190)/(3600*1000)/BN190)), (BL190*BM190)/(3600*1000)/BN190, BY190) * SUMPRODUCT($BO190:$BS190^2.5, $BT190:$BX190) / 1000, "-")</f>
        <v>-</v>
      </c>
      <c r="BL190" s="279" t="str">
        <f t="shared" si="83"/>
        <v>-</v>
      </c>
      <c r="BM190" s="279" t="str">
        <f t="shared" si="84"/>
        <v>-</v>
      </c>
      <c r="BN190" s="298">
        <f t="shared" si="85"/>
        <v>0</v>
      </c>
      <c r="BO190" s="296" t="str" cm="1">
        <f t="array" ref="BO190">IFERROR(INDEX($CV$63:$CZ$65, $CO190, BO$23), "-")</f>
        <v>-</v>
      </c>
      <c r="BP190" s="296" t="str" cm="1">
        <f t="array" ref="BP190">IFERROR(INDEX($CV$63:$CZ$65, $CO190, BP$23), "-")</f>
        <v>-</v>
      </c>
      <c r="BQ190" s="296" t="str" cm="1">
        <f t="array" ref="BQ190">IFERROR(INDEX($CV$63:$CZ$65, $CO190, BQ$23), "-")</f>
        <v>-</v>
      </c>
      <c r="BR190" s="296" t="str" cm="1">
        <f t="array" ref="BR190">IFERROR(INDEX($CV$63:$CZ$65, $CO190, BR$23), "-")</f>
        <v>-</v>
      </c>
      <c r="BS190" s="296" t="str" cm="1">
        <f t="array" ref="BS190">IFERROR(INDEX($CV$63:$CZ$65, $CO190, BS$23), "-")</f>
        <v>-</v>
      </c>
      <c r="BT190" s="297" cm="1">
        <f t="array" ref="BT190">IF($CO190=3,
IFERROR(INDEX($CV$68:$CZ$79, $CE190, BT$23), "-"),
IF($CO190=2,
IF(BT$23=5, $AC190, IF(BT$23=4, $AD190, 0)), IF(BT$23=5, $AC190, 0)
))</f>
        <v>0</v>
      </c>
      <c r="BU190" s="297" cm="1">
        <f t="array" ref="BU190">IF($CO190=3,
IFERROR(INDEX($CV$68:$CZ$79, $CE190, BU$23), "-"),
IF($CO190=2,
IF(BU$23=5, $AC190, IF(BU$23=4, $AD190, 0)), IF(BU$23=5, $AC190, 0)
))</f>
        <v>0</v>
      </c>
      <c r="BV190" s="297" cm="1">
        <f t="array" ref="BV190">IF($CO190=3,
IFERROR(INDEX($CV$68:$CZ$79, $CE190, BV$23), "-"),
IF($CO190=2,
IF(BV$23=5, $AC190, IF(BV$23=4, $AD190, 0)), IF(BV$23=5, $AC190, 0)
))</f>
        <v>0</v>
      </c>
      <c r="BW190" s="297" cm="1">
        <f t="array" ref="BW190">IF($CO190=3,
IFERROR(INDEX($CV$68:$CZ$79, $CE190, BW$23), "-"),
IF($CO190=2,
IF(BW$23=5, $AC190, IF(BW$23=4, $AD190, 0)), IF(BW$23=5, $AC190, 0)
))</f>
        <v>0</v>
      </c>
      <c r="BX190" s="297" cm="1">
        <f t="array" ref="BX190">IF($CO190=3,
IFERROR(INDEX($CV$68:$CZ$79, $CE190, BX$23), "-"),
IF($CO190=2,
IF(BX$23=5, $AC190, IF(BX$23=4, $AD190, 0)), IF(BX$23=5, $AC190, 0)
))</f>
        <v>0</v>
      </c>
      <c r="BY190" s="293" t="str">
        <f t="shared" si="86"/>
        <v>-</v>
      </c>
      <c r="BZ190" s="299">
        <f t="shared" si="22"/>
        <v>0</v>
      </c>
      <c r="CA190" s="294" t="str">
        <f t="shared" si="87"/>
        <v>-</v>
      </c>
      <c r="CB190" s="295" t="str">
        <f t="shared" si="23"/>
        <v>-</v>
      </c>
      <c r="CC190" s="295" t="str">
        <f t="shared" si="88"/>
        <v>-</v>
      </c>
      <c r="CD190" s="299">
        <f t="shared" si="24"/>
        <v>0</v>
      </c>
      <c r="CE190" s="300" t="str">
        <f t="shared" si="66"/>
        <v>-</v>
      </c>
      <c r="CF190" s="300" t="str">
        <f t="shared" si="67"/>
        <v>-</v>
      </c>
      <c r="CG190" s="300">
        <v>0</v>
      </c>
      <c r="CH190" s="300">
        <f t="shared" si="68"/>
        <v>0</v>
      </c>
      <c r="CI190" s="301">
        <f t="shared" si="69"/>
        <v>0</v>
      </c>
      <c r="CJ190" s="301">
        <f t="shared" si="25"/>
        <v>0</v>
      </c>
      <c r="CK190" s="302" t="str" cm="1">
        <f t="array" ref="CK190">IF($CJ190&gt;0, INDEX($CS$28:$DH$35, $CJ190, $CI190+CK$23), "-")</f>
        <v>-</v>
      </c>
      <c r="CL190" s="302" t="str" cm="1">
        <f t="array" ref="CL190">IF($CJ190&gt;0, INDEX($CS$28:$DH$35, $CJ190, $CI190+CL$23), "-")</f>
        <v>-</v>
      </c>
      <c r="CM190" s="302" t="str" cm="1">
        <f t="array" ref="CM190">IF($CJ190&gt;0, INDEX($CS$28:$DH$35, $CJ190, $CI190+CM$23), "-")</f>
        <v>-</v>
      </c>
      <c r="CN190" s="302" t="str" cm="1">
        <f t="array" ref="CN190">IF($CJ190&gt;0, INDEX($CS$28:$DH$35, $CJ190, $CI190+CN$23), "-")</f>
        <v>-</v>
      </c>
      <c r="CO190" s="300" t="str">
        <f t="shared" si="70"/>
        <v>-</v>
      </c>
      <c r="CP190" s="271"/>
      <c r="CQ190" s="272"/>
      <c r="CR190" s="273"/>
      <c r="CS190" s="273"/>
      <c r="CT190" s="273"/>
      <c r="CU190" s="273"/>
      <c r="CV190" s="273"/>
      <c r="CW190" s="273"/>
      <c r="CX190" s="273"/>
      <c r="CY190" s="273"/>
      <c r="CZ190" s="273"/>
      <c r="DA190" s="273"/>
      <c r="DB190" s="273"/>
      <c r="DC190" s="273"/>
      <c r="DD190" s="273"/>
      <c r="DE190" s="273"/>
      <c r="DF190" s="273"/>
      <c r="DG190" s="273"/>
      <c r="DH190" s="273"/>
      <c r="DI190" s="273"/>
      <c r="DJ190" s="271"/>
      <c r="DK190" s="271"/>
    </row>
    <row r="191" spans="1:115" s="45" customFormat="1" ht="12.75" customHeight="1" x14ac:dyDescent="0.25">
      <c r="A191" s="13" cm="1">
        <f t="array" ref="A191">IFERROR(INDEX(Operation, IFERROR(MATCH($N191,#REF!, 0), IFERROR(MATCH($N191,#REF!, 0), MATCH($N191,#REF!, 0))), 4), 0)</f>
        <v>0</v>
      </c>
      <c r="B191" s="10">
        <v>168</v>
      </c>
      <c r="C191" s="238"/>
      <c r="D191" s="238"/>
      <c r="E191" s="79"/>
      <c r="F191" s="80" t="str">
        <f>IF(ISBLANK(E191), "", VLOOKUP(E191, Z!$A$2:$C$4127, 3, FALSE))</f>
        <v/>
      </c>
      <c r="G191" s="238"/>
      <c r="H191" s="81"/>
      <c r="I191" s="255" t="b">
        <v>0</v>
      </c>
      <c r="J191" s="256"/>
      <c r="K191" s="82"/>
      <c r="L191" s="82"/>
      <c r="M191" s="83"/>
      <c r="N191" s="79"/>
      <c r="O191" s="84"/>
      <c r="P191" s="84"/>
      <c r="Q191" s="257"/>
      <c r="R191" s="257"/>
      <c r="S191" s="257"/>
      <c r="T191" s="85">
        <f t="shared" si="71"/>
        <v>0</v>
      </c>
      <c r="U191" s="238"/>
      <c r="V191" s="238"/>
      <c r="W191" s="238"/>
      <c r="X191" s="256"/>
      <c r="Y191" s="258"/>
      <c r="Z191" s="79"/>
      <c r="AA191" s="257"/>
      <c r="AB191" s="257"/>
      <c r="AC191" s="257"/>
      <c r="AD191" s="257"/>
      <c r="AE191" s="257"/>
      <c r="AF191" s="85">
        <f t="shared" si="72"/>
        <v>0</v>
      </c>
      <c r="AG191" s="259"/>
      <c r="AH191" s="238"/>
      <c r="AI191" s="79"/>
      <c r="AJ191" s="80" t="str">
        <f>IF(ISBLANK(AI191), "", VLOOKUP(AI191, Z!$A$2:$C$4127, 3, FALSE))</f>
        <v/>
      </c>
      <c r="AK191" s="260"/>
      <c r="AL191" s="127">
        <f t="shared" si="73"/>
        <v>0</v>
      </c>
      <c r="AM191" s="271"/>
      <c r="AN191" s="292">
        <f t="shared" si="75"/>
        <v>0</v>
      </c>
      <c r="AO191" s="279">
        <f t="shared" si="74"/>
        <v>1</v>
      </c>
      <c r="AP191" s="279">
        <v>0.75</v>
      </c>
      <c r="AQ191" s="293" t="str">
        <f t="shared" si="76"/>
        <v>-</v>
      </c>
      <c r="AR191" s="293" t="str">
        <f t="shared" si="77"/>
        <v>-</v>
      </c>
      <c r="AS191" s="293" t="str" cm="1">
        <f t="array" ref="AS191">IFERROR(IFERROR((AT191*AU191)/(3600*1000)/AZ191, BY191) * SUMPRODUCT($BA191:$BE191^2.5, $BF191:$BJ191) / 1000, "-")</f>
        <v>-</v>
      </c>
      <c r="AT191" s="279" t="str">
        <f t="shared" si="78"/>
        <v>-</v>
      </c>
      <c r="AU191" s="279" t="str">
        <f t="shared" si="79"/>
        <v>-</v>
      </c>
      <c r="AV191" s="294" t="str">
        <f t="shared" si="16"/>
        <v>-</v>
      </c>
      <c r="AW191" s="294" t="str" cm="1">
        <f t="array" ref="AW191">IF(CH191&gt;0, INDEX($CV$58:$CV$60, CH191), "-")</f>
        <v>-</v>
      </c>
      <c r="AX191" s="294" t="str">
        <f t="shared" si="80"/>
        <v>-</v>
      </c>
      <c r="AY191" s="295" t="str">
        <f t="shared" si="81"/>
        <v>-</v>
      </c>
      <c r="AZ191" s="294">
        <f t="shared" si="82"/>
        <v>0</v>
      </c>
      <c r="BA191" s="296" t="str" cm="1">
        <f t="array" ref="BA191">IFERROR(INDEX($CV$63:$CZ$65, $CF191, BA$23), "-")</f>
        <v>-</v>
      </c>
      <c r="BB191" s="296" t="str" cm="1">
        <f t="array" ref="BB191">IFERROR(INDEX($CV$63:$CZ$65, $CF191, BB$23), "-")</f>
        <v>-</v>
      </c>
      <c r="BC191" s="296" t="str" cm="1">
        <f t="array" ref="BC191">IFERROR(INDEX($CV$63:$CZ$65, $CF191, BC$23), "-")</f>
        <v>-</v>
      </c>
      <c r="BD191" s="296" t="str" cm="1">
        <f t="array" ref="BD191">IFERROR(INDEX($CV$63:$CZ$65, $CF191, BD$23), "-")</f>
        <v>-</v>
      </c>
      <c r="BE191" s="296" t="str" cm="1">
        <f t="array" ref="BE191">IFERROR(INDEX($CV$63:$CZ$65, $CF191, BE$23), "-")</f>
        <v>-</v>
      </c>
      <c r="BF191" s="297" cm="1">
        <f t="array" ref="BF191">IF($CF191=3,
IFERROR(INDEX($CV$68:$CZ$79, $CE191, BF$23), "-"),
IF($CF191=2,
IF(BF$23=5, $Q191, IF(BF$23=4, $R191, 0)), IF(BF$23=5, $Q191, 0)
))</f>
        <v>0</v>
      </c>
      <c r="BG191" s="297" cm="1">
        <f t="array" ref="BG191">IF($CF191=3,
IFERROR(INDEX($CV$68:$CZ$79, $CE191, BG$23), "-"),
IF($CF191=2,
IF(BG$23=5, $Q191, IF(BG$23=4, $R191, 0)), IF(BG$23=5, $Q191, 0)
))</f>
        <v>0</v>
      </c>
      <c r="BH191" s="297" cm="1">
        <f t="array" ref="BH191">IF($CF191=3,
IFERROR(INDEX($CV$68:$CZ$79, $CE191, BH$23), "-"),
IF($CF191=2,
IF(BH$23=5, $Q191, IF(BH$23=4, $R191, 0)), IF(BH$23=5, $Q191, 0)
))</f>
        <v>0</v>
      </c>
      <c r="BI191" s="297" cm="1">
        <f t="array" ref="BI191">IF($CF191=3,
IFERROR(INDEX($CV$68:$CZ$79, $CE191, BI$23), "-"),
IF($CF191=2,
IF(BI$23=5, $Q191, IF(BI$23=4, $R191, 0)), IF(BI$23=5, $Q191, 0)
))</f>
        <v>0</v>
      </c>
      <c r="BJ191" s="297" cm="1">
        <f t="array" ref="BJ191">IF($CF191=3,
IFERROR(INDEX($CV$68:$CZ$79, $CE191, BJ$23), "-"),
IF($CF191=2,
IF(BJ$23=5, $Q191, IF(BJ$23=4, $R191, 0)), IF(BJ$23=5, $Q191, 0)
))</f>
        <v>0</v>
      </c>
      <c r="BK191" s="293" t="str" cm="1">
        <f t="array" ref="BK191">IFERROR(IF(OR($AN$20="EZ", ISNUMBER((BL191*BM191)/(3600*1000)/BN191)), (BL191*BM191)/(3600*1000)/BN191, BY191) * SUMPRODUCT($BO191:$BS191^2.5, $BT191:$BX191) / 1000, "-")</f>
        <v>-</v>
      </c>
      <c r="BL191" s="279" t="str">
        <f t="shared" si="83"/>
        <v>-</v>
      </c>
      <c r="BM191" s="279" t="str">
        <f t="shared" si="84"/>
        <v>-</v>
      </c>
      <c r="BN191" s="298">
        <f t="shared" si="85"/>
        <v>0</v>
      </c>
      <c r="BO191" s="296" t="str" cm="1">
        <f t="array" ref="BO191">IFERROR(INDEX($CV$63:$CZ$65, $CO191, BO$23), "-")</f>
        <v>-</v>
      </c>
      <c r="BP191" s="296" t="str" cm="1">
        <f t="array" ref="BP191">IFERROR(INDEX($CV$63:$CZ$65, $CO191, BP$23), "-")</f>
        <v>-</v>
      </c>
      <c r="BQ191" s="296" t="str" cm="1">
        <f t="array" ref="BQ191">IFERROR(INDEX($CV$63:$CZ$65, $CO191, BQ$23), "-")</f>
        <v>-</v>
      </c>
      <c r="BR191" s="296" t="str" cm="1">
        <f t="array" ref="BR191">IFERROR(INDEX($CV$63:$CZ$65, $CO191, BR$23), "-")</f>
        <v>-</v>
      </c>
      <c r="BS191" s="296" t="str" cm="1">
        <f t="array" ref="BS191">IFERROR(INDEX($CV$63:$CZ$65, $CO191, BS$23), "-")</f>
        <v>-</v>
      </c>
      <c r="BT191" s="297" cm="1">
        <f t="array" ref="BT191">IF($CO191=3,
IFERROR(INDEX($CV$68:$CZ$79, $CE191, BT$23), "-"),
IF($CO191=2,
IF(BT$23=5, $AC191, IF(BT$23=4, $AD191, 0)), IF(BT$23=5, $AC191, 0)
))</f>
        <v>0</v>
      </c>
      <c r="BU191" s="297" cm="1">
        <f t="array" ref="BU191">IF($CO191=3,
IFERROR(INDEX($CV$68:$CZ$79, $CE191, BU$23), "-"),
IF($CO191=2,
IF(BU$23=5, $AC191, IF(BU$23=4, $AD191, 0)), IF(BU$23=5, $AC191, 0)
))</f>
        <v>0</v>
      </c>
      <c r="BV191" s="297" cm="1">
        <f t="array" ref="BV191">IF($CO191=3,
IFERROR(INDEX($CV$68:$CZ$79, $CE191, BV$23), "-"),
IF($CO191=2,
IF(BV$23=5, $AC191, IF(BV$23=4, $AD191, 0)), IF(BV$23=5, $AC191, 0)
))</f>
        <v>0</v>
      </c>
      <c r="BW191" s="297" cm="1">
        <f t="array" ref="BW191">IF($CO191=3,
IFERROR(INDEX($CV$68:$CZ$79, $CE191, BW$23), "-"),
IF($CO191=2,
IF(BW$23=5, $AC191, IF(BW$23=4, $AD191, 0)), IF(BW$23=5, $AC191, 0)
))</f>
        <v>0</v>
      </c>
      <c r="BX191" s="297" cm="1">
        <f t="array" ref="BX191">IF($CO191=3,
IFERROR(INDEX($CV$68:$CZ$79, $CE191, BX$23), "-"),
IF($CO191=2,
IF(BX$23=5, $AC191, IF(BX$23=4, $AD191, 0)), IF(BX$23=5, $AC191, 0)
))</f>
        <v>0</v>
      </c>
      <c r="BY191" s="293" t="str">
        <f t="shared" si="86"/>
        <v>-</v>
      </c>
      <c r="BZ191" s="299">
        <f t="shared" si="22"/>
        <v>0</v>
      </c>
      <c r="CA191" s="294" t="str">
        <f t="shared" si="87"/>
        <v>-</v>
      </c>
      <c r="CB191" s="295" t="str">
        <f t="shared" si="23"/>
        <v>-</v>
      </c>
      <c r="CC191" s="295" t="str">
        <f t="shared" si="88"/>
        <v>-</v>
      </c>
      <c r="CD191" s="299">
        <f t="shared" si="24"/>
        <v>0</v>
      </c>
      <c r="CE191" s="300" t="str">
        <f t="shared" si="66"/>
        <v>-</v>
      </c>
      <c r="CF191" s="300" t="str">
        <f t="shared" si="67"/>
        <v>-</v>
      </c>
      <c r="CG191" s="300">
        <v>0</v>
      </c>
      <c r="CH191" s="300">
        <f t="shared" si="68"/>
        <v>0</v>
      </c>
      <c r="CI191" s="301">
        <f t="shared" si="69"/>
        <v>0</v>
      </c>
      <c r="CJ191" s="301">
        <f t="shared" si="25"/>
        <v>0</v>
      </c>
      <c r="CK191" s="302" t="str" cm="1">
        <f t="array" ref="CK191">IF($CJ191&gt;0, INDEX($CS$28:$DH$35, $CJ191, $CI191+CK$23), "-")</f>
        <v>-</v>
      </c>
      <c r="CL191" s="302" t="str" cm="1">
        <f t="array" ref="CL191">IF($CJ191&gt;0, INDEX($CS$28:$DH$35, $CJ191, $CI191+CL$23), "-")</f>
        <v>-</v>
      </c>
      <c r="CM191" s="302" t="str" cm="1">
        <f t="array" ref="CM191">IF($CJ191&gt;0, INDEX($CS$28:$DH$35, $CJ191, $CI191+CM$23), "-")</f>
        <v>-</v>
      </c>
      <c r="CN191" s="302" t="str" cm="1">
        <f t="array" ref="CN191">IF($CJ191&gt;0, INDEX($CS$28:$DH$35, $CJ191, $CI191+CN$23), "-")</f>
        <v>-</v>
      </c>
      <c r="CO191" s="300" t="str">
        <f t="shared" si="70"/>
        <v>-</v>
      </c>
      <c r="CP191" s="271"/>
      <c r="CQ191" s="272"/>
      <c r="CR191" s="273"/>
      <c r="CS191" s="273"/>
      <c r="CT191" s="273"/>
      <c r="CU191" s="273"/>
      <c r="CV191" s="273"/>
      <c r="CW191" s="273"/>
      <c r="CX191" s="273"/>
      <c r="CY191" s="273"/>
      <c r="CZ191" s="273"/>
      <c r="DA191" s="273"/>
      <c r="DB191" s="273"/>
      <c r="DC191" s="273"/>
      <c r="DD191" s="273"/>
      <c r="DE191" s="273"/>
      <c r="DF191" s="273"/>
      <c r="DG191" s="273"/>
      <c r="DH191" s="273"/>
      <c r="DI191" s="273"/>
      <c r="DJ191" s="271"/>
      <c r="DK191" s="271"/>
    </row>
    <row r="192" spans="1:115" s="45" customFormat="1" ht="12.75" customHeight="1" x14ac:dyDescent="0.25">
      <c r="A192" s="13" cm="1">
        <f t="array" ref="A192">IFERROR(INDEX(Operation, IFERROR(MATCH($N192,#REF!, 0), IFERROR(MATCH($N192,#REF!, 0), MATCH($N192,#REF!, 0))), 4), 0)</f>
        <v>0</v>
      </c>
      <c r="B192" s="10">
        <v>169</v>
      </c>
      <c r="C192" s="238"/>
      <c r="D192" s="238"/>
      <c r="E192" s="79"/>
      <c r="F192" s="80" t="str">
        <f>IF(ISBLANK(E192), "", VLOOKUP(E192, Z!$A$2:$C$4127, 3, FALSE))</f>
        <v/>
      </c>
      <c r="G192" s="238"/>
      <c r="H192" s="81"/>
      <c r="I192" s="255" t="b">
        <v>0</v>
      </c>
      <c r="J192" s="256"/>
      <c r="K192" s="82"/>
      <c r="L192" s="82"/>
      <c r="M192" s="83"/>
      <c r="N192" s="79"/>
      <c r="O192" s="84"/>
      <c r="P192" s="84"/>
      <c r="Q192" s="257"/>
      <c r="R192" s="257"/>
      <c r="S192" s="257"/>
      <c r="T192" s="85">
        <f t="shared" si="71"/>
        <v>0</v>
      </c>
      <c r="U192" s="238"/>
      <c r="V192" s="238"/>
      <c r="W192" s="238"/>
      <c r="X192" s="257"/>
      <c r="Y192" s="258"/>
      <c r="Z192" s="79"/>
      <c r="AA192" s="257"/>
      <c r="AB192" s="257"/>
      <c r="AC192" s="257"/>
      <c r="AD192" s="257"/>
      <c r="AE192" s="257"/>
      <c r="AF192" s="85">
        <f t="shared" si="72"/>
        <v>0</v>
      </c>
      <c r="AG192" s="259"/>
      <c r="AH192" s="238"/>
      <c r="AI192" s="79"/>
      <c r="AJ192" s="80" t="str">
        <f>IF(ISBLANK(AI192), "", VLOOKUP(AI192, Z!$A$2:$C$4127, 3, FALSE))</f>
        <v/>
      </c>
      <c r="AK192" s="260"/>
      <c r="AL192" s="127">
        <f t="shared" si="73"/>
        <v>0</v>
      </c>
      <c r="AM192" s="271"/>
      <c r="AN192" s="292">
        <f t="shared" si="75"/>
        <v>0</v>
      </c>
      <c r="AO192" s="279">
        <f t="shared" si="74"/>
        <v>1</v>
      </c>
      <c r="AP192" s="279">
        <v>0.75</v>
      </c>
      <c r="AQ192" s="293" t="str">
        <f t="shared" si="76"/>
        <v>-</v>
      </c>
      <c r="AR192" s="293" t="str">
        <f t="shared" si="77"/>
        <v>-</v>
      </c>
      <c r="AS192" s="293" t="str" cm="1">
        <f t="array" ref="AS192">IFERROR(IFERROR((AT192*AU192)/(3600*1000)/AZ192, BY192) * SUMPRODUCT($BA192:$BE192^2.5, $BF192:$BJ192) / 1000, "-")</f>
        <v>-</v>
      </c>
      <c r="AT192" s="279" t="str">
        <f t="shared" si="78"/>
        <v>-</v>
      </c>
      <c r="AU192" s="279" t="str">
        <f t="shared" si="79"/>
        <v>-</v>
      </c>
      <c r="AV192" s="294" t="str">
        <f t="shared" si="16"/>
        <v>-</v>
      </c>
      <c r="AW192" s="294" t="str" cm="1">
        <f t="array" ref="AW192">IF(CH192&gt;0, INDEX($CV$58:$CV$60, CH192), "-")</f>
        <v>-</v>
      </c>
      <c r="AX192" s="294" t="str">
        <f t="shared" si="80"/>
        <v>-</v>
      </c>
      <c r="AY192" s="295" t="str">
        <f t="shared" si="81"/>
        <v>-</v>
      </c>
      <c r="AZ192" s="294">
        <f t="shared" si="82"/>
        <v>0</v>
      </c>
      <c r="BA192" s="296" t="str" cm="1">
        <f t="array" ref="BA192">IFERROR(INDEX($CV$63:$CZ$65, $CF192, BA$23), "-")</f>
        <v>-</v>
      </c>
      <c r="BB192" s="296" t="str" cm="1">
        <f t="array" ref="BB192">IFERROR(INDEX($CV$63:$CZ$65, $CF192, BB$23), "-")</f>
        <v>-</v>
      </c>
      <c r="BC192" s="296" t="str" cm="1">
        <f t="array" ref="BC192">IFERROR(INDEX($CV$63:$CZ$65, $CF192, BC$23), "-")</f>
        <v>-</v>
      </c>
      <c r="BD192" s="296" t="str" cm="1">
        <f t="array" ref="BD192">IFERROR(INDEX($CV$63:$CZ$65, $CF192, BD$23), "-")</f>
        <v>-</v>
      </c>
      <c r="BE192" s="296" t="str" cm="1">
        <f t="array" ref="BE192">IFERROR(INDEX($CV$63:$CZ$65, $CF192, BE$23), "-")</f>
        <v>-</v>
      </c>
      <c r="BF192" s="297" cm="1">
        <f t="array" ref="BF192">IF($CF192=3,
IFERROR(INDEX($CV$68:$CZ$79, $CE192, BF$23), "-"),
IF($CF192=2,
IF(BF$23=5, $Q192, IF(BF$23=4, $R192, 0)), IF(BF$23=5, $Q192, 0)
))</f>
        <v>0</v>
      </c>
      <c r="BG192" s="297" cm="1">
        <f t="array" ref="BG192">IF($CF192=3,
IFERROR(INDEX($CV$68:$CZ$79, $CE192, BG$23), "-"),
IF($CF192=2,
IF(BG$23=5, $Q192, IF(BG$23=4, $R192, 0)), IF(BG$23=5, $Q192, 0)
))</f>
        <v>0</v>
      </c>
      <c r="BH192" s="297" cm="1">
        <f t="array" ref="BH192">IF($CF192=3,
IFERROR(INDEX($CV$68:$CZ$79, $CE192, BH$23), "-"),
IF($CF192=2,
IF(BH$23=5, $Q192, IF(BH$23=4, $R192, 0)), IF(BH$23=5, $Q192, 0)
))</f>
        <v>0</v>
      </c>
      <c r="BI192" s="297" cm="1">
        <f t="array" ref="BI192">IF($CF192=3,
IFERROR(INDEX($CV$68:$CZ$79, $CE192, BI$23), "-"),
IF($CF192=2,
IF(BI$23=5, $Q192, IF(BI$23=4, $R192, 0)), IF(BI$23=5, $Q192, 0)
))</f>
        <v>0</v>
      </c>
      <c r="BJ192" s="297" cm="1">
        <f t="array" ref="BJ192">IF($CF192=3,
IFERROR(INDEX($CV$68:$CZ$79, $CE192, BJ$23), "-"),
IF($CF192=2,
IF(BJ$23=5, $Q192, IF(BJ$23=4, $R192, 0)), IF(BJ$23=5, $Q192, 0)
))</f>
        <v>0</v>
      </c>
      <c r="BK192" s="293" t="str" cm="1">
        <f t="array" ref="BK192">IFERROR(IF(OR($AN$20="EZ", ISNUMBER((BL192*BM192)/(3600*1000)/BN192)), (BL192*BM192)/(3600*1000)/BN192, BY192) * SUMPRODUCT($BO192:$BS192^2.5, $BT192:$BX192) / 1000, "-")</f>
        <v>-</v>
      </c>
      <c r="BL192" s="279" t="str">
        <f t="shared" si="83"/>
        <v>-</v>
      </c>
      <c r="BM192" s="279" t="str">
        <f t="shared" si="84"/>
        <v>-</v>
      </c>
      <c r="BN192" s="298">
        <f t="shared" si="85"/>
        <v>0</v>
      </c>
      <c r="BO192" s="296" t="str" cm="1">
        <f t="array" ref="BO192">IFERROR(INDEX($CV$63:$CZ$65, $CO192, BO$23), "-")</f>
        <v>-</v>
      </c>
      <c r="BP192" s="296" t="str" cm="1">
        <f t="array" ref="BP192">IFERROR(INDEX($CV$63:$CZ$65, $CO192, BP$23), "-")</f>
        <v>-</v>
      </c>
      <c r="BQ192" s="296" t="str" cm="1">
        <f t="array" ref="BQ192">IFERROR(INDEX($CV$63:$CZ$65, $CO192, BQ$23), "-")</f>
        <v>-</v>
      </c>
      <c r="BR192" s="296" t="str" cm="1">
        <f t="array" ref="BR192">IFERROR(INDEX($CV$63:$CZ$65, $CO192, BR$23), "-")</f>
        <v>-</v>
      </c>
      <c r="BS192" s="296" t="str" cm="1">
        <f t="array" ref="BS192">IFERROR(INDEX($CV$63:$CZ$65, $CO192, BS$23), "-")</f>
        <v>-</v>
      </c>
      <c r="BT192" s="297" cm="1">
        <f t="array" ref="BT192">IF($CO192=3,
IFERROR(INDEX($CV$68:$CZ$79, $CE192, BT$23), "-"),
IF($CO192=2,
IF(BT$23=5, $AC192, IF(BT$23=4, $AD192, 0)), IF(BT$23=5, $AC192, 0)
))</f>
        <v>0</v>
      </c>
      <c r="BU192" s="297" cm="1">
        <f t="array" ref="BU192">IF($CO192=3,
IFERROR(INDEX($CV$68:$CZ$79, $CE192, BU$23), "-"),
IF($CO192=2,
IF(BU$23=5, $AC192, IF(BU$23=4, $AD192, 0)), IF(BU$23=5, $AC192, 0)
))</f>
        <v>0</v>
      </c>
      <c r="BV192" s="297" cm="1">
        <f t="array" ref="BV192">IF($CO192=3,
IFERROR(INDEX($CV$68:$CZ$79, $CE192, BV$23), "-"),
IF($CO192=2,
IF(BV$23=5, $AC192, IF(BV$23=4, $AD192, 0)), IF(BV$23=5, $AC192, 0)
))</f>
        <v>0</v>
      </c>
      <c r="BW192" s="297" cm="1">
        <f t="array" ref="BW192">IF($CO192=3,
IFERROR(INDEX($CV$68:$CZ$79, $CE192, BW$23), "-"),
IF($CO192=2,
IF(BW$23=5, $AC192, IF(BW$23=4, $AD192, 0)), IF(BW$23=5, $AC192, 0)
))</f>
        <v>0</v>
      </c>
      <c r="BX192" s="297" cm="1">
        <f t="array" ref="BX192">IF($CO192=3,
IFERROR(INDEX($CV$68:$CZ$79, $CE192, BX$23), "-"),
IF($CO192=2,
IF(BX$23=5, $AC192, IF(BX$23=4, $AD192, 0)), IF(BX$23=5, $AC192, 0)
))</f>
        <v>0</v>
      </c>
      <c r="BY192" s="293" t="str">
        <f t="shared" si="86"/>
        <v>-</v>
      </c>
      <c r="BZ192" s="299">
        <f t="shared" si="22"/>
        <v>0</v>
      </c>
      <c r="CA192" s="294" t="str">
        <f t="shared" si="87"/>
        <v>-</v>
      </c>
      <c r="CB192" s="295" t="str">
        <f t="shared" si="23"/>
        <v>-</v>
      </c>
      <c r="CC192" s="295" t="str">
        <f t="shared" si="88"/>
        <v>-</v>
      </c>
      <c r="CD192" s="299">
        <f t="shared" si="24"/>
        <v>0</v>
      </c>
      <c r="CE192" s="300" t="str">
        <f t="shared" si="66"/>
        <v>-</v>
      </c>
      <c r="CF192" s="300" t="str">
        <f t="shared" si="67"/>
        <v>-</v>
      </c>
      <c r="CG192" s="300">
        <v>0</v>
      </c>
      <c r="CH192" s="300">
        <f t="shared" si="68"/>
        <v>0</v>
      </c>
      <c r="CI192" s="301">
        <f t="shared" si="69"/>
        <v>0</v>
      </c>
      <c r="CJ192" s="301">
        <f t="shared" si="25"/>
        <v>0</v>
      </c>
      <c r="CK192" s="302" t="str" cm="1">
        <f t="array" ref="CK192">IF($CJ192&gt;0, INDEX($CS$28:$DH$35, $CJ192, $CI192+CK$23), "-")</f>
        <v>-</v>
      </c>
      <c r="CL192" s="302" t="str" cm="1">
        <f t="array" ref="CL192">IF($CJ192&gt;0, INDEX($CS$28:$DH$35, $CJ192, $CI192+CL$23), "-")</f>
        <v>-</v>
      </c>
      <c r="CM192" s="302" t="str" cm="1">
        <f t="array" ref="CM192">IF($CJ192&gt;0, INDEX($CS$28:$DH$35, $CJ192, $CI192+CM$23), "-")</f>
        <v>-</v>
      </c>
      <c r="CN192" s="302" t="str" cm="1">
        <f t="array" ref="CN192">IF($CJ192&gt;0, INDEX($CS$28:$DH$35, $CJ192, $CI192+CN$23), "-")</f>
        <v>-</v>
      </c>
      <c r="CO192" s="300" t="str">
        <f t="shared" si="70"/>
        <v>-</v>
      </c>
      <c r="CP192" s="271"/>
      <c r="CQ192" s="272"/>
      <c r="CR192" s="273"/>
      <c r="CS192" s="273"/>
      <c r="CT192" s="273"/>
      <c r="CU192" s="273"/>
      <c r="CV192" s="273"/>
      <c r="CW192" s="273"/>
      <c r="CX192" s="273"/>
      <c r="CY192" s="273"/>
      <c r="CZ192" s="273"/>
      <c r="DA192" s="273"/>
      <c r="DB192" s="273"/>
      <c r="DC192" s="273"/>
      <c r="DD192" s="273"/>
      <c r="DE192" s="273"/>
      <c r="DF192" s="273"/>
      <c r="DG192" s="273"/>
      <c r="DH192" s="273"/>
      <c r="DI192" s="273"/>
      <c r="DJ192" s="271"/>
      <c r="DK192" s="271"/>
    </row>
    <row r="193" spans="1:115" s="45" customFormat="1" ht="12.75" customHeight="1" x14ac:dyDescent="0.25">
      <c r="A193" s="13" cm="1">
        <f t="array" ref="A193">IFERROR(INDEX(Operation, IFERROR(MATCH($N193,#REF!, 0), IFERROR(MATCH($N193,#REF!, 0), MATCH($N193,#REF!, 0))), 4), 0)</f>
        <v>0</v>
      </c>
      <c r="B193" s="10">
        <v>170</v>
      </c>
      <c r="C193" s="238"/>
      <c r="D193" s="238"/>
      <c r="E193" s="79"/>
      <c r="F193" s="80" t="str">
        <f>IF(ISBLANK(E193), "", VLOOKUP(E193, Z!$A$2:$C$4127, 3, FALSE))</f>
        <v/>
      </c>
      <c r="G193" s="238"/>
      <c r="H193" s="81"/>
      <c r="I193" s="255" t="b">
        <v>0</v>
      </c>
      <c r="J193" s="256"/>
      <c r="K193" s="82"/>
      <c r="L193" s="82"/>
      <c r="M193" s="83"/>
      <c r="N193" s="79"/>
      <c r="O193" s="84"/>
      <c r="P193" s="84"/>
      <c r="Q193" s="257"/>
      <c r="R193" s="257"/>
      <c r="S193" s="257"/>
      <c r="T193" s="85">
        <f t="shared" si="71"/>
        <v>0</v>
      </c>
      <c r="U193" s="238"/>
      <c r="V193" s="238"/>
      <c r="W193" s="238"/>
      <c r="X193" s="257"/>
      <c r="Y193" s="258"/>
      <c r="Z193" s="79"/>
      <c r="AA193" s="257"/>
      <c r="AB193" s="257"/>
      <c r="AC193" s="257"/>
      <c r="AD193" s="257"/>
      <c r="AE193" s="257"/>
      <c r="AF193" s="85">
        <f t="shared" si="72"/>
        <v>0</v>
      </c>
      <c r="AG193" s="259"/>
      <c r="AH193" s="238"/>
      <c r="AI193" s="79"/>
      <c r="AJ193" s="80" t="str">
        <f>IF(ISBLANK(AI193), "", VLOOKUP(AI193, Z!$A$2:$C$4127, 3, FALSE))</f>
        <v/>
      </c>
      <c r="AK193" s="260"/>
      <c r="AL193" s="127">
        <f t="shared" si="73"/>
        <v>0</v>
      </c>
      <c r="AM193" s="271"/>
      <c r="AN193" s="292">
        <f t="shared" si="75"/>
        <v>0</v>
      </c>
      <c r="AO193" s="279">
        <f t="shared" si="74"/>
        <v>1</v>
      </c>
      <c r="AP193" s="279">
        <v>0.75</v>
      </c>
      <c r="AQ193" s="293" t="str">
        <f t="shared" si="76"/>
        <v>-</v>
      </c>
      <c r="AR193" s="293" t="str">
        <f t="shared" si="77"/>
        <v>-</v>
      </c>
      <c r="AS193" s="293" t="str" cm="1">
        <f t="array" ref="AS193">IFERROR(IFERROR((AT193*AU193)/(3600*1000)/AZ193, BY193) * SUMPRODUCT($BA193:$BE193^2.5, $BF193:$BJ193) / 1000, "-")</f>
        <v>-</v>
      </c>
      <c r="AT193" s="279" t="str">
        <f t="shared" si="78"/>
        <v>-</v>
      </c>
      <c r="AU193" s="279" t="str">
        <f t="shared" si="79"/>
        <v>-</v>
      </c>
      <c r="AV193" s="294" t="str">
        <f t="shared" si="16"/>
        <v>-</v>
      </c>
      <c r="AW193" s="294" t="str" cm="1">
        <f t="array" ref="AW193">IF(CH193&gt;0, INDEX($CV$58:$CV$60, CH193), "-")</f>
        <v>-</v>
      </c>
      <c r="AX193" s="294" t="str">
        <f t="shared" si="80"/>
        <v>-</v>
      </c>
      <c r="AY193" s="295" t="str">
        <f t="shared" si="81"/>
        <v>-</v>
      </c>
      <c r="AZ193" s="294">
        <f t="shared" si="82"/>
        <v>0</v>
      </c>
      <c r="BA193" s="296" t="str" cm="1">
        <f t="array" ref="BA193">IFERROR(INDEX($CV$63:$CZ$65, $CF193, BA$23), "-")</f>
        <v>-</v>
      </c>
      <c r="BB193" s="296" t="str" cm="1">
        <f t="array" ref="BB193">IFERROR(INDEX($CV$63:$CZ$65, $CF193, BB$23), "-")</f>
        <v>-</v>
      </c>
      <c r="BC193" s="296" t="str" cm="1">
        <f t="array" ref="BC193">IFERROR(INDEX($CV$63:$CZ$65, $CF193, BC$23), "-")</f>
        <v>-</v>
      </c>
      <c r="BD193" s="296" t="str" cm="1">
        <f t="array" ref="BD193">IFERROR(INDEX($CV$63:$CZ$65, $CF193, BD$23), "-")</f>
        <v>-</v>
      </c>
      <c r="BE193" s="296" t="str" cm="1">
        <f t="array" ref="BE193">IFERROR(INDEX($CV$63:$CZ$65, $CF193, BE$23), "-")</f>
        <v>-</v>
      </c>
      <c r="BF193" s="297" cm="1">
        <f t="array" ref="BF193">IF($CF193=3,
IFERROR(INDEX($CV$68:$CZ$79, $CE193, BF$23), "-"),
IF($CF193=2,
IF(BF$23=5, $Q193, IF(BF$23=4, $R193, 0)), IF(BF$23=5, $Q193, 0)
))</f>
        <v>0</v>
      </c>
      <c r="BG193" s="297" cm="1">
        <f t="array" ref="BG193">IF($CF193=3,
IFERROR(INDEX($CV$68:$CZ$79, $CE193, BG$23), "-"),
IF($CF193=2,
IF(BG$23=5, $Q193, IF(BG$23=4, $R193, 0)), IF(BG$23=5, $Q193, 0)
))</f>
        <v>0</v>
      </c>
      <c r="BH193" s="297" cm="1">
        <f t="array" ref="BH193">IF($CF193=3,
IFERROR(INDEX($CV$68:$CZ$79, $CE193, BH$23), "-"),
IF($CF193=2,
IF(BH$23=5, $Q193, IF(BH$23=4, $R193, 0)), IF(BH$23=5, $Q193, 0)
))</f>
        <v>0</v>
      </c>
      <c r="BI193" s="297" cm="1">
        <f t="array" ref="BI193">IF($CF193=3,
IFERROR(INDEX($CV$68:$CZ$79, $CE193, BI$23), "-"),
IF($CF193=2,
IF(BI$23=5, $Q193, IF(BI$23=4, $R193, 0)), IF(BI$23=5, $Q193, 0)
))</f>
        <v>0</v>
      </c>
      <c r="BJ193" s="297" cm="1">
        <f t="array" ref="BJ193">IF($CF193=3,
IFERROR(INDEX($CV$68:$CZ$79, $CE193, BJ$23), "-"),
IF($CF193=2,
IF(BJ$23=5, $Q193, IF(BJ$23=4, $R193, 0)), IF(BJ$23=5, $Q193, 0)
))</f>
        <v>0</v>
      </c>
      <c r="BK193" s="293" t="str" cm="1">
        <f t="array" ref="BK193">IFERROR(IF(OR($AN$20="EZ", ISNUMBER((BL193*BM193)/(3600*1000)/BN193)), (BL193*BM193)/(3600*1000)/BN193, BY193) * SUMPRODUCT($BO193:$BS193^2.5, $BT193:$BX193) / 1000, "-")</f>
        <v>-</v>
      </c>
      <c r="BL193" s="279" t="str">
        <f t="shared" si="83"/>
        <v>-</v>
      </c>
      <c r="BM193" s="279" t="str">
        <f t="shared" si="84"/>
        <v>-</v>
      </c>
      <c r="BN193" s="298">
        <f t="shared" si="85"/>
        <v>0</v>
      </c>
      <c r="BO193" s="296" t="str" cm="1">
        <f t="array" ref="BO193">IFERROR(INDEX($CV$63:$CZ$65, $CO193, BO$23), "-")</f>
        <v>-</v>
      </c>
      <c r="BP193" s="296" t="str" cm="1">
        <f t="array" ref="BP193">IFERROR(INDEX($CV$63:$CZ$65, $CO193, BP$23), "-")</f>
        <v>-</v>
      </c>
      <c r="BQ193" s="296" t="str" cm="1">
        <f t="array" ref="BQ193">IFERROR(INDEX($CV$63:$CZ$65, $CO193, BQ$23), "-")</f>
        <v>-</v>
      </c>
      <c r="BR193" s="296" t="str" cm="1">
        <f t="array" ref="BR193">IFERROR(INDEX($CV$63:$CZ$65, $CO193, BR$23), "-")</f>
        <v>-</v>
      </c>
      <c r="BS193" s="296" t="str" cm="1">
        <f t="array" ref="BS193">IFERROR(INDEX($CV$63:$CZ$65, $CO193, BS$23), "-")</f>
        <v>-</v>
      </c>
      <c r="BT193" s="297" cm="1">
        <f t="array" ref="BT193">IF($CO193=3,
IFERROR(INDEX($CV$68:$CZ$79, $CE193, BT$23), "-"),
IF($CO193=2,
IF(BT$23=5, $AC193, IF(BT$23=4, $AD193, 0)), IF(BT$23=5, $AC193, 0)
))</f>
        <v>0</v>
      </c>
      <c r="BU193" s="297" cm="1">
        <f t="array" ref="BU193">IF($CO193=3,
IFERROR(INDEX($CV$68:$CZ$79, $CE193, BU$23), "-"),
IF($CO193=2,
IF(BU$23=5, $AC193, IF(BU$23=4, $AD193, 0)), IF(BU$23=5, $AC193, 0)
))</f>
        <v>0</v>
      </c>
      <c r="BV193" s="297" cm="1">
        <f t="array" ref="BV193">IF($CO193=3,
IFERROR(INDEX($CV$68:$CZ$79, $CE193, BV$23), "-"),
IF($CO193=2,
IF(BV$23=5, $AC193, IF(BV$23=4, $AD193, 0)), IF(BV$23=5, $AC193, 0)
))</f>
        <v>0</v>
      </c>
      <c r="BW193" s="297" cm="1">
        <f t="array" ref="BW193">IF($CO193=3,
IFERROR(INDEX($CV$68:$CZ$79, $CE193, BW$23), "-"),
IF($CO193=2,
IF(BW$23=5, $AC193, IF(BW$23=4, $AD193, 0)), IF(BW$23=5, $AC193, 0)
))</f>
        <v>0</v>
      </c>
      <c r="BX193" s="297" cm="1">
        <f t="array" ref="BX193">IF($CO193=3,
IFERROR(INDEX($CV$68:$CZ$79, $CE193, BX$23), "-"),
IF($CO193=2,
IF(BX$23=5, $AC193, IF(BX$23=4, $AD193, 0)), IF(BX$23=5, $AC193, 0)
))</f>
        <v>0</v>
      </c>
      <c r="BY193" s="293" t="str">
        <f t="shared" si="86"/>
        <v>-</v>
      </c>
      <c r="BZ193" s="299">
        <f t="shared" si="22"/>
        <v>0</v>
      </c>
      <c r="CA193" s="294" t="str">
        <f t="shared" si="87"/>
        <v>-</v>
      </c>
      <c r="CB193" s="295" t="str">
        <f t="shared" si="23"/>
        <v>-</v>
      </c>
      <c r="CC193" s="295" t="str">
        <f t="shared" si="88"/>
        <v>-</v>
      </c>
      <c r="CD193" s="299">
        <f t="shared" si="24"/>
        <v>0</v>
      </c>
      <c r="CE193" s="300" t="str">
        <f t="shared" si="66"/>
        <v>-</v>
      </c>
      <c r="CF193" s="300" t="str">
        <f t="shared" si="67"/>
        <v>-</v>
      </c>
      <c r="CG193" s="300">
        <v>0</v>
      </c>
      <c r="CH193" s="300">
        <f t="shared" si="68"/>
        <v>0</v>
      </c>
      <c r="CI193" s="301">
        <f t="shared" si="69"/>
        <v>0</v>
      </c>
      <c r="CJ193" s="301">
        <f t="shared" si="25"/>
        <v>0</v>
      </c>
      <c r="CK193" s="302" t="str" cm="1">
        <f t="array" ref="CK193">IF($CJ193&gt;0, INDEX($CS$28:$DH$35, $CJ193, $CI193+CK$23), "-")</f>
        <v>-</v>
      </c>
      <c r="CL193" s="302" t="str" cm="1">
        <f t="array" ref="CL193">IF($CJ193&gt;0, INDEX($CS$28:$DH$35, $CJ193, $CI193+CL$23), "-")</f>
        <v>-</v>
      </c>
      <c r="CM193" s="302" t="str" cm="1">
        <f t="array" ref="CM193">IF($CJ193&gt;0, INDEX($CS$28:$DH$35, $CJ193, $CI193+CM$23), "-")</f>
        <v>-</v>
      </c>
      <c r="CN193" s="302" t="str" cm="1">
        <f t="array" ref="CN193">IF($CJ193&gt;0, INDEX($CS$28:$DH$35, $CJ193, $CI193+CN$23), "-")</f>
        <v>-</v>
      </c>
      <c r="CO193" s="300" t="str">
        <f t="shared" si="70"/>
        <v>-</v>
      </c>
      <c r="CP193" s="271"/>
      <c r="CQ193" s="272"/>
      <c r="CR193" s="273"/>
      <c r="CS193" s="273"/>
      <c r="CT193" s="273"/>
      <c r="CU193" s="273"/>
      <c r="CV193" s="273"/>
      <c r="CW193" s="273"/>
      <c r="CX193" s="273"/>
      <c r="CY193" s="273"/>
      <c r="CZ193" s="273"/>
      <c r="DA193" s="273"/>
      <c r="DB193" s="273"/>
      <c r="DC193" s="273"/>
      <c r="DD193" s="273"/>
      <c r="DE193" s="273"/>
      <c r="DF193" s="273"/>
      <c r="DG193" s="273"/>
      <c r="DH193" s="273"/>
      <c r="DI193" s="273"/>
      <c r="DJ193" s="271"/>
      <c r="DK193" s="271"/>
    </row>
    <row r="194" spans="1:115" s="45" customFormat="1" ht="12.75" customHeight="1" x14ac:dyDescent="0.25">
      <c r="A194" s="13" cm="1">
        <f t="array" ref="A194">IFERROR(INDEX(Operation, IFERROR(MATCH($N194,#REF!, 0), IFERROR(MATCH($N194,#REF!, 0), MATCH($N194,#REF!, 0))), 4), 0)</f>
        <v>0</v>
      </c>
      <c r="B194" s="10">
        <v>171</v>
      </c>
      <c r="C194" s="238"/>
      <c r="D194" s="238"/>
      <c r="E194" s="79"/>
      <c r="F194" s="80" t="str">
        <f>IF(ISBLANK(E194), "", VLOOKUP(E194, Z!$A$2:$C$4127, 3, FALSE))</f>
        <v/>
      </c>
      <c r="G194" s="238"/>
      <c r="H194" s="81"/>
      <c r="I194" s="255" t="b">
        <v>0</v>
      </c>
      <c r="J194" s="256"/>
      <c r="K194" s="82"/>
      <c r="L194" s="82"/>
      <c r="M194" s="83"/>
      <c r="N194" s="79"/>
      <c r="O194" s="84"/>
      <c r="P194" s="84"/>
      <c r="Q194" s="257"/>
      <c r="R194" s="257"/>
      <c r="S194" s="257"/>
      <c r="T194" s="85">
        <f t="shared" si="71"/>
        <v>0</v>
      </c>
      <c r="U194" s="238"/>
      <c r="V194" s="238"/>
      <c r="W194" s="238"/>
      <c r="X194" s="257"/>
      <c r="Y194" s="258"/>
      <c r="Z194" s="79"/>
      <c r="AA194" s="257"/>
      <c r="AB194" s="257"/>
      <c r="AC194" s="257"/>
      <c r="AD194" s="257"/>
      <c r="AE194" s="257"/>
      <c r="AF194" s="85">
        <f t="shared" si="72"/>
        <v>0</v>
      </c>
      <c r="AG194" s="259"/>
      <c r="AH194" s="238"/>
      <c r="AI194" s="79"/>
      <c r="AJ194" s="80" t="str">
        <f>IF(ISBLANK(AI194), "", VLOOKUP(AI194, Z!$A$2:$C$4127, 3, FALSE))</f>
        <v/>
      </c>
      <c r="AK194" s="260"/>
      <c r="AL194" s="127">
        <f t="shared" si="73"/>
        <v>0</v>
      </c>
      <c r="AM194" s="271"/>
      <c r="AN194" s="292">
        <f t="shared" si="75"/>
        <v>0</v>
      </c>
      <c r="AO194" s="279">
        <f t="shared" si="74"/>
        <v>1</v>
      </c>
      <c r="AP194" s="279">
        <v>0.75</v>
      </c>
      <c r="AQ194" s="293" t="str">
        <f t="shared" si="76"/>
        <v>-</v>
      </c>
      <c r="AR194" s="293" t="str">
        <f t="shared" si="77"/>
        <v>-</v>
      </c>
      <c r="AS194" s="293" t="str" cm="1">
        <f t="array" ref="AS194">IFERROR(IFERROR((AT194*AU194)/(3600*1000)/AZ194, BY194) * SUMPRODUCT($BA194:$BE194^2.5, $BF194:$BJ194) / 1000, "-")</f>
        <v>-</v>
      </c>
      <c r="AT194" s="279" t="str">
        <f t="shared" si="78"/>
        <v>-</v>
      </c>
      <c r="AU194" s="279" t="str">
        <f t="shared" si="79"/>
        <v>-</v>
      </c>
      <c r="AV194" s="294" t="str">
        <f t="shared" si="16"/>
        <v>-</v>
      </c>
      <c r="AW194" s="294" t="str" cm="1">
        <f t="array" ref="AW194">IF(CH194&gt;0, INDEX($CV$58:$CV$60, CH194), "-")</f>
        <v>-</v>
      </c>
      <c r="AX194" s="294" t="str">
        <f t="shared" si="80"/>
        <v>-</v>
      </c>
      <c r="AY194" s="295" t="str">
        <f t="shared" si="81"/>
        <v>-</v>
      </c>
      <c r="AZ194" s="294">
        <f t="shared" si="82"/>
        <v>0</v>
      </c>
      <c r="BA194" s="296" t="str" cm="1">
        <f t="array" ref="BA194">IFERROR(INDEX($CV$63:$CZ$65, $CF194, BA$23), "-")</f>
        <v>-</v>
      </c>
      <c r="BB194" s="296" t="str" cm="1">
        <f t="array" ref="BB194">IFERROR(INDEX($CV$63:$CZ$65, $CF194, BB$23), "-")</f>
        <v>-</v>
      </c>
      <c r="BC194" s="296" t="str" cm="1">
        <f t="array" ref="BC194">IFERROR(INDEX($CV$63:$CZ$65, $CF194, BC$23), "-")</f>
        <v>-</v>
      </c>
      <c r="BD194" s="296" t="str" cm="1">
        <f t="array" ref="BD194">IFERROR(INDEX($CV$63:$CZ$65, $CF194, BD$23), "-")</f>
        <v>-</v>
      </c>
      <c r="BE194" s="296" t="str" cm="1">
        <f t="array" ref="BE194">IFERROR(INDEX($CV$63:$CZ$65, $CF194, BE$23), "-")</f>
        <v>-</v>
      </c>
      <c r="BF194" s="297" cm="1">
        <f t="array" ref="BF194">IF($CF194=3,
IFERROR(INDEX($CV$68:$CZ$79, $CE194, BF$23), "-"),
IF($CF194=2,
IF(BF$23=5, $Q194, IF(BF$23=4, $R194, 0)), IF(BF$23=5, $Q194, 0)
))</f>
        <v>0</v>
      </c>
      <c r="BG194" s="297" cm="1">
        <f t="array" ref="BG194">IF($CF194=3,
IFERROR(INDEX($CV$68:$CZ$79, $CE194, BG$23), "-"),
IF($CF194=2,
IF(BG$23=5, $Q194, IF(BG$23=4, $R194, 0)), IF(BG$23=5, $Q194, 0)
))</f>
        <v>0</v>
      </c>
      <c r="BH194" s="297" cm="1">
        <f t="array" ref="BH194">IF($CF194=3,
IFERROR(INDEX($CV$68:$CZ$79, $CE194, BH$23), "-"),
IF($CF194=2,
IF(BH$23=5, $Q194, IF(BH$23=4, $R194, 0)), IF(BH$23=5, $Q194, 0)
))</f>
        <v>0</v>
      </c>
      <c r="BI194" s="297" cm="1">
        <f t="array" ref="BI194">IF($CF194=3,
IFERROR(INDEX($CV$68:$CZ$79, $CE194, BI$23), "-"),
IF($CF194=2,
IF(BI$23=5, $Q194, IF(BI$23=4, $R194, 0)), IF(BI$23=5, $Q194, 0)
))</f>
        <v>0</v>
      </c>
      <c r="BJ194" s="297" cm="1">
        <f t="array" ref="BJ194">IF($CF194=3,
IFERROR(INDEX($CV$68:$CZ$79, $CE194, BJ$23), "-"),
IF($CF194=2,
IF(BJ$23=5, $Q194, IF(BJ$23=4, $R194, 0)), IF(BJ$23=5, $Q194, 0)
))</f>
        <v>0</v>
      </c>
      <c r="BK194" s="293" t="str" cm="1">
        <f t="array" ref="BK194">IFERROR(IF(OR($AN$20="EZ", ISNUMBER((BL194*BM194)/(3600*1000)/BN194)), (BL194*BM194)/(3600*1000)/BN194, BY194) * SUMPRODUCT($BO194:$BS194^2.5, $BT194:$BX194) / 1000, "-")</f>
        <v>-</v>
      </c>
      <c r="BL194" s="279" t="str">
        <f t="shared" si="83"/>
        <v>-</v>
      </c>
      <c r="BM194" s="279" t="str">
        <f t="shared" si="84"/>
        <v>-</v>
      </c>
      <c r="BN194" s="298">
        <f t="shared" si="85"/>
        <v>0</v>
      </c>
      <c r="BO194" s="296" t="str" cm="1">
        <f t="array" ref="BO194">IFERROR(INDEX($CV$63:$CZ$65, $CO194, BO$23), "-")</f>
        <v>-</v>
      </c>
      <c r="BP194" s="296" t="str" cm="1">
        <f t="array" ref="BP194">IFERROR(INDEX($CV$63:$CZ$65, $CO194, BP$23), "-")</f>
        <v>-</v>
      </c>
      <c r="BQ194" s="296" t="str" cm="1">
        <f t="array" ref="BQ194">IFERROR(INDEX($CV$63:$CZ$65, $CO194, BQ$23), "-")</f>
        <v>-</v>
      </c>
      <c r="BR194" s="296" t="str" cm="1">
        <f t="array" ref="BR194">IFERROR(INDEX($CV$63:$CZ$65, $CO194, BR$23), "-")</f>
        <v>-</v>
      </c>
      <c r="BS194" s="296" t="str" cm="1">
        <f t="array" ref="BS194">IFERROR(INDEX($CV$63:$CZ$65, $CO194, BS$23), "-")</f>
        <v>-</v>
      </c>
      <c r="BT194" s="297" cm="1">
        <f t="array" ref="BT194">IF($CO194=3,
IFERROR(INDEX($CV$68:$CZ$79, $CE194, BT$23), "-"),
IF($CO194=2,
IF(BT$23=5, $AC194, IF(BT$23=4, $AD194, 0)), IF(BT$23=5, $AC194, 0)
))</f>
        <v>0</v>
      </c>
      <c r="BU194" s="297" cm="1">
        <f t="array" ref="BU194">IF($CO194=3,
IFERROR(INDEX($CV$68:$CZ$79, $CE194, BU$23), "-"),
IF($CO194=2,
IF(BU$23=5, $AC194, IF(BU$23=4, $AD194, 0)), IF(BU$23=5, $AC194, 0)
))</f>
        <v>0</v>
      </c>
      <c r="BV194" s="297" cm="1">
        <f t="array" ref="BV194">IF($CO194=3,
IFERROR(INDEX($CV$68:$CZ$79, $CE194, BV$23), "-"),
IF($CO194=2,
IF(BV$23=5, $AC194, IF(BV$23=4, $AD194, 0)), IF(BV$23=5, $AC194, 0)
))</f>
        <v>0</v>
      </c>
      <c r="BW194" s="297" cm="1">
        <f t="array" ref="BW194">IF($CO194=3,
IFERROR(INDEX($CV$68:$CZ$79, $CE194, BW$23), "-"),
IF($CO194=2,
IF(BW$23=5, $AC194, IF(BW$23=4, $AD194, 0)), IF(BW$23=5, $AC194, 0)
))</f>
        <v>0</v>
      </c>
      <c r="BX194" s="297" cm="1">
        <f t="array" ref="BX194">IF($CO194=3,
IFERROR(INDEX($CV$68:$CZ$79, $CE194, BX$23), "-"),
IF($CO194=2,
IF(BX$23=5, $AC194, IF(BX$23=4, $AD194, 0)), IF(BX$23=5, $AC194, 0)
))</f>
        <v>0</v>
      </c>
      <c r="BY194" s="293" t="str">
        <f t="shared" si="86"/>
        <v>-</v>
      </c>
      <c r="BZ194" s="299">
        <f t="shared" si="22"/>
        <v>0</v>
      </c>
      <c r="CA194" s="294" t="str">
        <f t="shared" si="87"/>
        <v>-</v>
      </c>
      <c r="CB194" s="295" t="str">
        <f t="shared" si="23"/>
        <v>-</v>
      </c>
      <c r="CC194" s="295" t="str">
        <f t="shared" si="88"/>
        <v>-</v>
      </c>
      <c r="CD194" s="299">
        <f t="shared" si="24"/>
        <v>0</v>
      </c>
      <c r="CE194" s="300" t="str">
        <f t="shared" si="66"/>
        <v>-</v>
      </c>
      <c r="CF194" s="300" t="str">
        <f t="shared" si="67"/>
        <v>-</v>
      </c>
      <c r="CG194" s="300">
        <v>0</v>
      </c>
      <c r="CH194" s="300">
        <f t="shared" si="68"/>
        <v>0</v>
      </c>
      <c r="CI194" s="301">
        <f t="shared" si="69"/>
        <v>0</v>
      </c>
      <c r="CJ194" s="301">
        <f t="shared" si="25"/>
        <v>0</v>
      </c>
      <c r="CK194" s="302" t="str" cm="1">
        <f t="array" ref="CK194">IF($CJ194&gt;0, INDEX($CS$28:$DH$35, $CJ194, $CI194+CK$23), "-")</f>
        <v>-</v>
      </c>
      <c r="CL194" s="302" t="str" cm="1">
        <f t="array" ref="CL194">IF($CJ194&gt;0, INDEX($CS$28:$DH$35, $CJ194, $CI194+CL$23), "-")</f>
        <v>-</v>
      </c>
      <c r="CM194" s="302" t="str" cm="1">
        <f t="array" ref="CM194">IF($CJ194&gt;0, INDEX($CS$28:$DH$35, $CJ194, $CI194+CM$23), "-")</f>
        <v>-</v>
      </c>
      <c r="CN194" s="302" t="str" cm="1">
        <f t="array" ref="CN194">IF($CJ194&gt;0, INDEX($CS$28:$DH$35, $CJ194, $CI194+CN$23), "-")</f>
        <v>-</v>
      </c>
      <c r="CO194" s="300" t="str">
        <f t="shared" si="70"/>
        <v>-</v>
      </c>
      <c r="CP194" s="271"/>
      <c r="CQ194" s="272"/>
      <c r="CR194" s="273"/>
      <c r="CS194" s="273"/>
      <c r="CT194" s="273"/>
      <c r="CU194" s="273"/>
      <c r="CV194" s="273"/>
      <c r="CW194" s="273"/>
      <c r="CX194" s="273"/>
      <c r="CY194" s="273"/>
      <c r="CZ194" s="273"/>
      <c r="DA194" s="273"/>
      <c r="DB194" s="273"/>
      <c r="DC194" s="273"/>
      <c r="DD194" s="273"/>
      <c r="DE194" s="273"/>
      <c r="DF194" s="273"/>
      <c r="DG194" s="273"/>
      <c r="DH194" s="273"/>
      <c r="DI194" s="273"/>
      <c r="DJ194" s="271"/>
      <c r="DK194" s="271"/>
    </row>
    <row r="195" spans="1:115" s="45" customFormat="1" ht="12.75" customHeight="1" x14ac:dyDescent="0.25">
      <c r="A195" s="13" cm="1">
        <f t="array" ref="A195">IFERROR(INDEX(Operation, IFERROR(MATCH($N195,#REF!, 0), IFERROR(MATCH($N195,#REF!, 0), MATCH($N195,#REF!, 0))), 4), 0)</f>
        <v>0</v>
      </c>
      <c r="B195" s="10">
        <v>172</v>
      </c>
      <c r="C195" s="238"/>
      <c r="D195" s="238"/>
      <c r="E195" s="79"/>
      <c r="F195" s="80" t="str">
        <f>IF(ISBLANK(E195), "", VLOOKUP(E195, Z!$A$2:$C$4127, 3, FALSE))</f>
        <v/>
      </c>
      <c r="G195" s="238"/>
      <c r="H195" s="81"/>
      <c r="I195" s="255" t="b">
        <v>0</v>
      </c>
      <c r="J195" s="256"/>
      <c r="K195" s="82"/>
      <c r="L195" s="82"/>
      <c r="M195" s="83"/>
      <c r="N195" s="79"/>
      <c r="O195" s="84"/>
      <c r="P195" s="84"/>
      <c r="Q195" s="257"/>
      <c r="R195" s="257"/>
      <c r="S195" s="257"/>
      <c r="T195" s="85">
        <f t="shared" si="71"/>
        <v>0</v>
      </c>
      <c r="U195" s="238"/>
      <c r="V195" s="238"/>
      <c r="W195" s="238"/>
      <c r="X195" s="256"/>
      <c r="Y195" s="258"/>
      <c r="Z195" s="79"/>
      <c r="AA195" s="257"/>
      <c r="AB195" s="257"/>
      <c r="AC195" s="257"/>
      <c r="AD195" s="257"/>
      <c r="AE195" s="257"/>
      <c r="AF195" s="85">
        <f t="shared" si="72"/>
        <v>0</v>
      </c>
      <c r="AG195" s="259"/>
      <c r="AH195" s="238"/>
      <c r="AI195" s="79"/>
      <c r="AJ195" s="80" t="str">
        <f>IF(ISBLANK(AI195), "", VLOOKUP(AI195, Z!$A$2:$C$4127, 3, FALSE))</f>
        <v/>
      </c>
      <c r="AK195" s="260"/>
      <c r="AL195" s="127">
        <f t="shared" si="73"/>
        <v>0</v>
      </c>
      <c r="AM195" s="271"/>
      <c r="AN195" s="292">
        <f t="shared" si="75"/>
        <v>0</v>
      </c>
      <c r="AO195" s="279">
        <f t="shared" si="74"/>
        <v>1</v>
      </c>
      <c r="AP195" s="279">
        <v>0.75</v>
      </c>
      <c r="AQ195" s="293" t="str">
        <f t="shared" si="76"/>
        <v>-</v>
      </c>
      <c r="AR195" s="293" t="str">
        <f t="shared" si="77"/>
        <v>-</v>
      </c>
      <c r="AS195" s="293" t="str" cm="1">
        <f t="array" ref="AS195">IFERROR(IFERROR((AT195*AU195)/(3600*1000)/AZ195, BY195) * SUMPRODUCT($BA195:$BE195^2.5, $BF195:$BJ195) / 1000, "-")</f>
        <v>-</v>
      </c>
      <c r="AT195" s="279" t="str">
        <f t="shared" si="78"/>
        <v>-</v>
      </c>
      <c r="AU195" s="279" t="str">
        <f t="shared" si="79"/>
        <v>-</v>
      </c>
      <c r="AV195" s="294" t="str">
        <f t="shared" si="16"/>
        <v>-</v>
      </c>
      <c r="AW195" s="294" t="str" cm="1">
        <f t="array" ref="AW195">IF(CH195&gt;0, INDEX($CV$58:$CV$60, CH195), "-")</f>
        <v>-</v>
      </c>
      <c r="AX195" s="294" t="str">
        <f t="shared" si="80"/>
        <v>-</v>
      </c>
      <c r="AY195" s="295" t="str">
        <f t="shared" si="81"/>
        <v>-</v>
      </c>
      <c r="AZ195" s="294">
        <f t="shared" si="82"/>
        <v>0</v>
      </c>
      <c r="BA195" s="296" t="str" cm="1">
        <f t="array" ref="BA195">IFERROR(INDEX($CV$63:$CZ$65, $CF195, BA$23), "-")</f>
        <v>-</v>
      </c>
      <c r="BB195" s="296" t="str" cm="1">
        <f t="array" ref="BB195">IFERROR(INDEX($CV$63:$CZ$65, $CF195, BB$23), "-")</f>
        <v>-</v>
      </c>
      <c r="BC195" s="296" t="str" cm="1">
        <f t="array" ref="BC195">IFERROR(INDEX($CV$63:$CZ$65, $CF195, BC$23), "-")</f>
        <v>-</v>
      </c>
      <c r="BD195" s="296" t="str" cm="1">
        <f t="array" ref="BD195">IFERROR(INDEX($CV$63:$CZ$65, $CF195, BD$23), "-")</f>
        <v>-</v>
      </c>
      <c r="BE195" s="296" t="str" cm="1">
        <f t="array" ref="BE195">IFERROR(INDEX($CV$63:$CZ$65, $CF195, BE$23), "-")</f>
        <v>-</v>
      </c>
      <c r="BF195" s="297" cm="1">
        <f t="array" ref="BF195">IF($CF195=3,
IFERROR(INDEX($CV$68:$CZ$79, $CE195, BF$23), "-"),
IF($CF195=2,
IF(BF$23=5, $Q195, IF(BF$23=4, $R195, 0)), IF(BF$23=5, $Q195, 0)
))</f>
        <v>0</v>
      </c>
      <c r="BG195" s="297" cm="1">
        <f t="array" ref="BG195">IF($CF195=3,
IFERROR(INDEX($CV$68:$CZ$79, $CE195, BG$23), "-"),
IF($CF195=2,
IF(BG$23=5, $Q195, IF(BG$23=4, $R195, 0)), IF(BG$23=5, $Q195, 0)
))</f>
        <v>0</v>
      </c>
      <c r="BH195" s="297" cm="1">
        <f t="array" ref="BH195">IF($CF195=3,
IFERROR(INDEX($CV$68:$CZ$79, $CE195, BH$23), "-"),
IF($CF195=2,
IF(BH$23=5, $Q195, IF(BH$23=4, $R195, 0)), IF(BH$23=5, $Q195, 0)
))</f>
        <v>0</v>
      </c>
      <c r="BI195" s="297" cm="1">
        <f t="array" ref="BI195">IF($CF195=3,
IFERROR(INDEX($CV$68:$CZ$79, $CE195, BI$23), "-"),
IF($CF195=2,
IF(BI$23=5, $Q195, IF(BI$23=4, $R195, 0)), IF(BI$23=5, $Q195, 0)
))</f>
        <v>0</v>
      </c>
      <c r="BJ195" s="297" cm="1">
        <f t="array" ref="BJ195">IF($CF195=3,
IFERROR(INDEX($CV$68:$CZ$79, $CE195, BJ$23), "-"),
IF($CF195=2,
IF(BJ$23=5, $Q195, IF(BJ$23=4, $R195, 0)), IF(BJ$23=5, $Q195, 0)
))</f>
        <v>0</v>
      </c>
      <c r="BK195" s="293" t="str" cm="1">
        <f t="array" ref="BK195">IFERROR(IF(OR($AN$20="EZ", ISNUMBER((BL195*BM195)/(3600*1000)/BN195)), (BL195*BM195)/(3600*1000)/BN195, BY195) * SUMPRODUCT($BO195:$BS195^2.5, $BT195:$BX195) / 1000, "-")</f>
        <v>-</v>
      </c>
      <c r="BL195" s="279" t="str">
        <f t="shared" si="83"/>
        <v>-</v>
      </c>
      <c r="BM195" s="279" t="str">
        <f t="shared" si="84"/>
        <v>-</v>
      </c>
      <c r="BN195" s="298">
        <f t="shared" si="85"/>
        <v>0</v>
      </c>
      <c r="BO195" s="296" t="str" cm="1">
        <f t="array" ref="BO195">IFERROR(INDEX($CV$63:$CZ$65, $CO195, BO$23), "-")</f>
        <v>-</v>
      </c>
      <c r="BP195" s="296" t="str" cm="1">
        <f t="array" ref="BP195">IFERROR(INDEX($CV$63:$CZ$65, $CO195, BP$23), "-")</f>
        <v>-</v>
      </c>
      <c r="BQ195" s="296" t="str" cm="1">
        <f t="array" ref="BQ195">IFERROR(INDEX($CV$63:$CZ$65, $CO195, BQ$23), "-")</f>
        <v>-</v>
      </c>
      <c r="BR195" s="296" t="str" cm="1">
        <f t="array" ref="BR195">IFERROR(INDEX($CV$63:$CZ$65, $CO195, BR$23), "-")</f>
        <v>-</v>
      </c>
      <c r="BS195" s="296" t="str" cm="1">
        <f t="array" ref="BS195">IFERROR(INDEX($CV$63:$CZ$65, $CO195, BS$23), "-")</f>
        <v>-</v>
      </c>
      <c r="BT195" s="297" cm="1">
        <f t="array" ref="BT195">IF($CO195=3,
IFERROR(INDEX($CV$68:$CZ$79, $CE195, BT$23), "-"),
IF($CO195=2,
IF(BT$23=5, $AC195, IF(BT$23=4, $AD195, 0)), IF(BT$23=5, $AC195, 0)
))</f>
        <v>0</v>
      </c>
      <c r="BU195" s="297" cm="1">
        <f t="array" ref="BU195">IF($CO195=3,
IFERROR(INDEX($CV$68:$CZ$79, $CE195, BU$23), "-"),
IF($CO195=2,
IF(BU$23=5, $AC195, IF(BU$23=4, $AD195, 0)), IF(BU$23=5, $AC195, 0)
))</f>
        <v>0</v>
      </c>
      <c r="BV195" s="297" cm="1">
        <f t="array" ref="BV195">IF($CO195=3,
IFERROR(INDEX($CV$68:$CZ$79, $CE195, BV$23), "-"),
IF($CO195=2,
IF(BV$23=5, $AC195, IF(BV$23=4, $AD195, 0)), IF(BV$23=5, $AC195, 0)
))</f>
        <v>0</v>
      </c>
      <c r="BW195" s="297" cm="1">
        <f t="array" ref="BW195">IF($CO195=3,
IFERROR(INDEX($CV$68:$CZ$79, $CE195, BW$23), "-"),
IF($CO195=2,
IF(BW$23=5, $AC195, IF(BW$23=4, $AD195, 0)), IF(BW$23=5, $AC195, 0)
))</f>
        <v>0</v>
      </c>
      <c r="BX195" s="297" cm="1">
        <f t="array" ref="BX195">IF($CO195=3,
IFERROR(INDEX($CV$68:$CZ$79, $CE195, BX$23), "-"),
IF($CO195=2,
IF(BX$23=5, $AC195, IF(BX$23=4, $AD195, 0)), IF(BX$23=5, $AC195, 0)
))</f>
        <v>0</v>
      </c>
      <c r="BY195" s="293" t="str">
        <f t="shared" si="86"/>
        <v>-</v>
      </c>
      <c r="BZ195" s="299">
        <f t="shared" si="22"/>
        <v>0</v>
      </c>
      <c r="CA195" s="294" t="str">
        <f t="shared" si="87"/>
        <v>-</v>
      </c>
      <c r="CB195" s="295" t="str">
        <f t="shared" si="23"/>
        <v>-</v>
      </c>
      <c r="CC195" s="295" t="str">
        <f t="shared" si="88"/>
        <v>-</v>
      </c>
      <c r="CD195" s="299">
        <f t="shared" si="24"/>
        <v>0</v>
      </c>
      <c r="CE195" s="300" t="str">
        <f t="shared" si="66"/>
        <v>-</v>
      </c>
      <c r="CF195" s="300" t="str">
        <f t="shared" si="67"/>
        <v>-</v>
      </c>
      <c r="CG195" s="300">
        <v>0</v>
      </c>
      <c r="CH195" s="300">
        <f t="shared" si="68"/>
        <v>0</v>
      </c>
      <c r="CI195" s="301">
        <f t="shared" si="69"/>
        <v>0</v>
      </c>
      <c r="CJ195" s="301">
        <f t="shared" si="25"/>
        <v>0</v>
      </c>
      <c r="CK195" s="302" t="str" cm="1">
        <f t="array" ref="CK195">IF($CJ195&gt;0, INDEX($CS$28:$DH$35, $CJ195, $CI195+CK$23), "-")</f>
        <v>-</v>
      </c>
      <c r="CL195" s="302" t="str" cm="1">
        <f t="array" ref="CL195">IF($CJ195&gt;0, INDEX($CS$28:$DH$35, $CJ195, $CI195+CL$23), "-")</f>
        <v>-</v>
      </c>
      <c r="CM195" s="302" t="str" cm="1">
        <f t="array" ref="CM195">IF($CJ195&gt;0, INDEX($CS$28:$DH$35, $CJ195, $CI195+CM$23), "-")</f>
        <v>-</v>
      </c>
      <c r="CN195" s="302" t="str" cm="1">
        <f t="array" ref="CN195">IF($CJ195&gt;0, INDEX($CS$28:$DH$35, $CJ195, $CI195+CN$23), "-")</f>
        <v>-</v>
      </c>
      <c r="CO195" s="300" t="str">
        <f t="shared" si="70"/>
        <v>-</v>
      </c>
      <c r="CP195" s="271"/>
      <c r="CQ195" s="272"/>
      <c r="CR195" s="273"/>
      <c r="CS195" s="273"/>
      <c r="CT195" s="273"/>
      <c r="CU195" s="273"/>
      <c r="CV195" s="273"/>
      <c r="CW195" s="273"/>
      <c r="CX195" s="273"/>
      <c r="CY195" s="273"/>
      <c r="CZ195" s="273"/>
      <c r="DA195" s="273"/>
      <c r="DB195" s="273"/>
      <c r="DC195" s="273"/>
      <c r="DD195" s="273"/>
      <c r="DE195" s="273"/>
      <c r="DF195" s="273"/>
      <c r="DG195" s="273"/>
      <c r="DH195" s="273"/>
      <c r="DI195" s="273"/>
      <c r="DJ195" s="271"/>
      <c r="DK195" s="271"/>
    </row>
    <row r="196" spans="1:115" s="45" customFormat="1" ht="12.75" customHeight="1" x14ac:dyDescent="0.25">
      <c r="A196" s="13" cm="1">
        <f t="array" ref="A196">IFERROR(INDEX(Operation, IFERROR(MATCH($N196,#REF!, 0), IFERROR(MATCH($N196,#REF!, 0), MATCH($N196,#REF!, 0))), 4), 0)</f>
        <v>0</v>
      </c>
      <c r="B196" s="10">
        <v>173</v>
      </c>
      <c r="C196" s="238"/>
      <c r="D196" s="238"/>
      <c r="E196" s="79"/>
      <c r="F196" s="80" t="str">
        <f>IF(ISBLANK(E196), "", VLOOKUP(E196, Z!$A$2:$C$4127, 3, FALSE))</f>
        <v/>
      </c>
      <c r="G196" s="238"/>
      <c r="H196" s="81"/>
      <c r="I196" s="255" t="b">
        <v>0</v>
      </c>
      <c r="J196" s="256"/>
      <c r="K196" s="82"/>
      <c r="L196" s="82"/>
      <c r="M196" s="83"/>
      <c r="N196" s="79"/>
      <c r="O196" s="84"/>
      <c r="P196" s="84"/>
      <c r="Q196" s="257"/>
      <c r="R196" s="257"/>
      <c r="S196" s="257"/>
      <c r="T196" s="85">
        <f t="shared" si="71"/>
        <v>0</v>
      </c>
      <c r="U196" s="238"/>
      <c r="V196" s="238"/>
      <c r="W196" s="238"/>
      <c r="X196" s="257"/>
      <c r="Y196" s="258"/>
      <c r="Z196" s="79"/>
      <c r="AA196" s="257"/>
      <c r="AB196" s="257"/>
      <c r="AC196" s="257"/>
      <c r="AD196" s="257"/>
      <c r="AE196" s="257"/>
      <c r="AF196" s="85">
        <f t="shared" si="72"/>
        <v>0</v>
      </c>
      <c r="AG196" s="259"/>
      <c r="AH196" s="238"/>
      <c r="AI196" s="79"/>
      <c r="AJ196" s="80" t="str">
        <f>IF(ISBLANK(AI196), "", VLOOKUP(AI196, Z!$A$2:$C$4127, 3, FALSE))</f>
        <v/>
      </c>
      <c r="AK196" s="260"/>
      <c r="AL196" s="127">
        <f t="shared" si="73"/>
        <v>0</v>
      </c>
      <c r="AM196" s="271"/>
      <c r="AN196" s="292">
        <f t="shared" si="75"/>
        <v>0</v>
      </c>
      <c r="AO196" s="279">
        <f t="shared" si="74"/>
        <v>1</v>
      </c>
      <c r="AP196" s="279">
        <v>0.75</v>
      </c>
      <c r="AQ196" s="293" t="str">
        <f t="shared" si="76"/>
        <v>-</v>
      </c>
      <c r="AR196" s="293" t="str">
        <f t="shared" si="77"/>
        <v>-</v>
      </c>
      <c r="AS196" s="293" t="str" cm="1">
        <f t="array" ref="AS196">IFERROR(IFERROR((AT196*AU196)/(3600*1000)/AZ196, BY196) * SUMPRODUCT($BA196:$BE196^2.5, $BF196:$BJ196) / 1000, "-")</f>
        <v>-</v>
      </c>
      <c r="AT196" s="279" t="str">
        <f t="shared" si="78"/>
        <v>-</v>
      </c>
      <c r="AU196" s="279" t="str">
        <f t="shared" si="79"/>
        <v>-</v>
      </c>
      <c r="AV196" s="294" t="str">
        <f t="shared" si="16"/>
        <v>-</v>
      </c>
      <c r="AW196" s="294" t="str" cm="1">
        <f t="array" ref="AW196">IF(CH196&gt;0, INDEX($CV$58:$CV$60, CH196), "-")</f>
        <v>-</v>
      </c>
      <c r="AX196" s="294" t="str">
        <f t="shared" si="80"/>
        <v>-</v>
      </c>
      <c r="AY196" s="295" t="str">
        <f t="shared" si="81"/>
        <v>-</v>
      </c>
      <c r="AZ196" s="294">
        <f t="shared" si="82"/>
        <v>0</v>
      </c>
      <c r="BA196" s="296" t="str" cm="1">
        <f t="array" ref="BA196">IFERROR(INDEX($CV$63:$CZ$65, $CF196, BA$23), "-")</f>
        <v>-</v>
      </c>
      <c r="BB196" s="296" t="str" cm="1">
        <f t="array" ref="BB196">IFERROR(INDEX($CV$63:$CZ$65, $CF196, BB$23), "-")</f>
        <v>-</v>
      </c>
      <c r="BC196" s="296" t="str" cm="1">
        <f t="array" ref="BC196">IFERROR(INDEX($CV$63:$CZ$65, $CF196, BC$23), "-")</f>
        <v>-</v>
      </c>
      <c r="BD196" s="296" t="str" cm="1">
        <f t="array" ref="BD196">IFERROR(INDEX($CV$63:$CZ$65, $CF196, BD$23), "-")</f>
        <v>-</v>
      </c>
      <c r="BE196" s="296" t="str" cm="1">
        <f t="array" ref="BE196">IFERROR(INDEX($CV$63:$CZ$65, $CF196, BE$23), "-")</f>
        <v>-</v>
      </c>
      <c r="BF196" s="297" cm="1">
        <f t="array" ref="BF196">IF($CF196=3,
IFERROR(INDEX($CV$68:$CZ$79, $CE196, BF$23), "-"),
IF($CF196=2,
IF(BF$23=5, $Q196, IF(BF$23=4, $R196, 0)), IF(BF$23=5, $Q196, 0)
))</f>
        <v>0</v>
      </c>
      <c r="BG196" s="297" cm="1">
        <f t="array" ref="BG196">IF($CF196=3,
IFERROR(INDEX($CV$68:$CZ$79, $CE196, BG$23), "-"),
IF($CF196=2,
IF(BG$23=5, $Q196, IF(BG$23=4, $R196, 0)), IF(BG$23=5, $Q196, 0)
))</f>
        <v>0</v>
      </c>
      <c r="BH196" s="297" cm="1">
        <f t="array" ref="BH196">IF($CF196=3,
IFERROR(INDEX($CV$68:$CZ$79, $CE196, BH$23), "-"),
IF($CF196=2,
IF(BH$23=5, $Q196, IF(BH$23=4, $R196, 0)), IF(BH$23=5, $Q196, 0)
))</f>
        <v>0</v>
      </c>
      <c r="BI196" s="297" cm="1">
        <f t="array" ref="BI196">IF($CF196=3,
IFERROR(INDEX($CV$68:$CZ$79, $CE196, BI$23), "-"),
IF($CF196=2,
IF(BI$23=5, $Q196, IF(BI$23=4, $R196, 0)), IF(BI$23=5, $Q196, 0)
))</f>
        <v>0</v>
      </c>
      <c r="BJ196" s="297" cm="1">
        <f t="array" ref="BJ196">IF($CF196=3,
IFERROR(INDEX($CV$68:$CZ$79, $CE196, BJ$23), "-"),
IF($CF196=2,
IF(BJ$23=5, $Q196, IF(BJ$23=4, $R196, 0)), IF(BJ$23=5, $Q196, 0)
))</f>
        <v>0</v>
      </c>
      <c r="BK196" s="293" t="str" cm="1">
        <f t="array" ref="BK196">IFERROR(IF(OR($AN$20="EZ", ISNUMBER((BL196*BM196)/(3600*1000)/BN196)), (BL196*BM196)/(3600*1000)/BN196, BY196) * SUMPRODUCT($BO196:$BS196^2.5, $BT196:$BX196) / 1000, "-")</f>
        <v>-</v>
      </c>
      <c r="BL196" s="279" t="str">
        <f t="shared" si="83"/>
        <v>-</v>
      </c>
      <c r="BM196" s="279" t="str">
        <f t="shared" si="84"/>
        <v>-</v>
      </c>
      <c r="BN196" s="298">
        <f t="shared" si="85"/>
        <v>0</v>
      </c>
      <c r="BO196" s="296" t="str" cm="1">
        <f t="array" ref="BO196">IFERROR(INDEX($CV$63:$CZ$65, $CO196, BO$23), "-")</f>
        <v>-</v>
      </c>
      <c r="BP196" s="296" t="str" cm="1">
        <f t="array" ref="BP196">IFERROR(INDEX($CV$63:$CZ$65, $CO196, BP$23), "-")</f>
        <v>-</v>
      </c>
      <c r="BQ196" s="296" t="str" cm="1">
        <f t="array" ref="BQ196">IFERROR(INDEX($CV$63:$CZ$65, $CO196, BQ$23), "-")</f>
        <v>-</v>
      </c>
      <c r="BR196" s="296" t="str" cm="1">
        <f t="array" ref="BR196">IFERROR(INDEX($CV$63:$CZ$65, $CO196, BR$23), "-")</f>
        <v>-</v>
      </c>
      <c r="BS196" s="296" t="str" cm="1">
        <f t="array" ref="BS196">IFERROR(INDEX($CV$63:$CZ$65, $CO196, BS$23), "-")</f>
        <v>-</v>
      </c>
      <c r="BT196" s="297" cm="1">
        <f t="array" ref="BT196">IF($CO196=3,
IFERROR(INDEX($CV$68:$CZ$79, $CE196, BT$23), "-"),
IF($CO196=2,
IF(BT$23=5, $AC196, IF(BT$23=4, $AD196, 0)), IF(BT$23=5, $AC196, 0)
))</f>
        <v>0</v>
      </c>
      <c r="BU196" s="297" cm="1">
        <f t="array" ref="BU196">IF($CO196=3,
IFERROR(INDEX($CV$68:$CZ$79, $CE196, BU$23), "-"),
IF($CO196=2,
IF(BU$23=5, $AC196, IF(BU$23=4, $AD196, 0)), IF(BU$23=5, $AC196, 0)
))</f>
        <v>0</v>
      </c>
      <c r="BV196" s="297" cm="1">
        <f t="array" ref="BV196">IF($CO196=3,
IFERROR(INDEX($CV$68:$CZ$79, $CE196, BV$23), "-"),
IF($CO196=2,
IF(BV$23=5, $AC196, IF(BV$23=4, $AD196, 0)), IF(BV$23=5, $AC196, 0)
))</f>
        <v>0</v>
      </c>
      <c r="BW196" s="297" cm="1">
        <f t="array" ref="BW196">IF($CO196=3,
IFERROR(INDEX($CV$68:$CZ$79, $CE196, BW$23), "-"),
IF($CO196=2,
IF(BW$23=5, $AC196, IF(BW$23=4, $AD196, 0)), IF(BW$23=5, $AC196, 0)
))</f>
        <v>0</v>
      </c>
      <c r="BX196" s="297" cm="1">
        <f t="array" ref="BX196">IF($CO196=3,
IFERROR(INDEX($CV$68:$CZ$79, $CE196, BX$23), "-"),
IF($CO196=2,
IF(BX$23=5, $AC196, IF(BX$23=4, $AD196, 0)), IF(BX$23=5, $AC196, 0)
))</f>
        <v>0</v>
      </c>
      <c r="BY196" s="293" t="str">
        <f t="shared" si="86"/>
        <v>-</v>
      </c>
      <c r="BZ196" s="299">
        <f t="shared" si="22"/>
        <v>0</v>
      </c>
      <c r="CA196" s="294" t="str">
        <f t="shared" si="87"/>
        <v>-</v>
      </c>
      <c r="CB196" s="295" t="str">
        <f t="shared" si="23"/>
        <v>-</v>
      </c>
      <c r="CC196" s="295" t="str">
        <f t="shared" si="88"/>
        <v>-</v>
      </c>
      <c r="CD196" s="299">
        <f t="shared" si="24"/>
        <v>0</v>
      </c>
      <c r="CE196" s="300" t="str">
        <f t="shared" si="66"/>
        <v>-</v>
      </c>
      <c r="CF196" s="300" t="str">
        <f t="shared" si="67"/>
        <v>-</v>
      </c>
      <c r="CG196" s="300">
        <v>0</v>
      </c>
      <c r="CH196" s="300">
        <f t="shared" si="68"/>
        <v>0</v>
      </c>
      <c r="CI196" s="301">
        <f t="shared" si="69"/>
        <v>0</v>
      </c>
      <c r="CJ196" s="301">
        <f t="shared" si="25"/>
        <v>0</v>
      </c>
      <c r="CK196" s="302" t="str" cm="1">
        <f t="array" ref="CK196">IF($CJ196&gt;0, INDEX($CS$28:$DH$35, $CJ196, $CI196+CK$23), "-")</f>
        <v>-</v>
      </c>
      <c r="CL196" s="302" t="str" cm="1">
        <f t="array" ref="CL196">IF($CJ196&gt;0, INDEX($CS$28:$DH$35, $CJ196, $CI196+CL$23), "-")</f>
        <v>-</v>
      </c>
      <c r="CM196" s="302" t="str" cm="1">
        <f t="array" ref="CM196">IF($CJ196&gt;0, INDEX($CS$28:$DH$35, $CJ196, $CI196+CM$23), "-")</f>
        <v>-</v>
      </c>
      <c r="CN196" s="302" t="str" cm="1">
        <f t="array" ref="CN196">IF($CJ196&gt;0, INDEX($CS$28:$DH$35, $CJ196, $CI196+CN$23), "-")</f>
        <v>-</v>
      </c>
      <c r="CO196" s="300" t="str">
        <f t="shared" si="70"/>
        <v>-</v>
      </c>
      <c r="CP196" s="271"/>
      <c r="CQ196" s="272"/>
      <c r="CR196" s="273"/>
      <c r="CS196" s="273"/>
      <c r="CT196" s="273"/>
      <c r="CU196" s="273"/>
      <c r="CV196" s="273"/>
      <c r="CW196" s="273"/>
      <c r="CX196" s="273"/>
      <c r="CY196" s="273"/>
      <c r="CZ196" s="273"/>
      <c r="DA196" s="273"/>
      <c r="DB196" s="273"/>
      <c r="DC196" s="273"/>
      <c r="DD196" s="273"/>
      <c r="DE196" s="273"/>
      <c r="DF196" s="273"/>
      <c r="DG196" s="273"/>
      <c r="DH196" s="273"/>
      <c r="DI196" s="273"/>
      <c r="DJ196" s="271"/>
      <c r="DK196" s="271"/>
    </row>
    <row r="197" spans="1:115" s="45" customFormat="1" ht="12.75" customHeight="1" x14ac:dyDescent="0.25">
      <c r="A197" s="13" cm="1">
        <f t="array" ref="A197">IFERROR(INDEX(Operation, IFERROR(MATCH($N197,#REF!, 0), IFERROR(MATCH($N197,#REF!, 0), MATCH($N197,#REF!, 0))), 4), 0)</f>
        <v>0</v>
      </c>
      <c r="B197" s="10">
        <v>174</v>
      </c>
      <c r="C197" s="238"/>
      <c r="D197" s="238"/>
      <c r="E197" s="79"/>
      <c r="F197" s="80" t="str">
        <f>IF(ISBLANK(E197), "", VLOOKUP(E197, Z!$A$2:$C$4127, 3, FALSE))</f>
        <v/>
      </c>
      <c r="G197" s="238"/>
      <c r="H197" s="81"/>
      <c r="I197" s="255" t="b">
        <v>0</v>
      </c>
      <c r="J197" s="256"/>
      <c r="K197" s="82"/>
      <c r="L197" s="82"/>
      <c r="M197" s="83"/>
      <c r="N197" s="79"/>
      <c r="O197" s="84"/>
      <c r="P197" s="84"/>
      <c r="Q197" s="257"/>
      <c r="R197" s="257"/>
      <c r="S197" s="257"/>
      <c r="T197" s="85">
        <f t="shared" si="71"/>
        <v>0</v>
      </c>
      <c r="U197" s="238"/>
      <c r="V197" s="238"/>
      <c r="W197" s="238"/>
      <c r="X197" s="257"/>
      <c r="Y197" s="258"/>
      <c r="Z197" s="79"/>
      <c r="AA197" s="257"/>
      <c r="AB197" s="257"/>
      <c r="AC197" s="257"/>
      <c r="AD197" s="257"/>
      <c r="AE197" s="257"/>
      <c r="AF197" s="85">
        <f t="shared" si="72"/>
        <v>0</v>
      </c>
      <c r="AG197" s="259"/>
      <c r="AH197" s="238"/>
      <c r="AI197" s="79"/>
      <c r="AJ197" s="80" t="str">
        <f>IF(ISBLANK(AI197), "", VLOOKUP(AI197, Z!$A$2:$C$4127, 3, FALSE))</f>
        <v/>
      </c>
      <c r="AK197" s="260"/>
      <c r="AL197" s="127">
        <f t="shared" si="73"/>
        <v>0</v>
      </c>
      <c r="AM197" s="271"/>
      <c r="AN197" s="292">
        <f t="shared" si="75"/>
        <v>0</v>
      </c>
      <c r="AO197" s="279">
        <f t="shared" si="74"/>
        <v>1</v>
      </c>
      <c r="AP197" s="279">
        <v>0.75</v>
      </c>
      <c r="AQ197" s="293" t="str">
        <f t="shared" si="76"/>
        <v>-</v>
      </c>
      <c r="AR197" s="293" t="str">
        <f t="shared" si="77"/>
        <v>-</v>
      </c>
      <c r="AS197" s="293" t="str" cm="1">
        <f t="array" ref="AS197">IFERROR(IFERROR((AT197*AU197)/(3600*1000)/AZ197, BY197) * SUMPRODUCT($BA197:$BE197^2.5, $BF197:$BJ197) / 1000, "-")</f>
        <v>-</v>
      </c>
      <c r="AT197" s="279" t="str">
        <f t="shared" si="78"/>
        <v>-</v>
      </c>
      <c r="AU197" s="279" t="str">
        <f t="shared" si="79"/>
        <v>-</v>
      </c>
      <c r="AV197" s="294" t="str">
        <f t="shared" si="16"/>
        <v>-</v>
      </c>
      <c r="AW197" s="294" t="str" cm="1">
        <f t="array" ref="AW197">IF(CH197&gt;0, INDEX($CV$58:$CV$60, CH197), "-")</f>
        <v>-</v>
      </c>
      <c r="AX197" s="294" t="str">
        <f t="shared" si="80"/>
        <v>-</v>
      </c>
      <c r="AY197" s="295" t="str">
        <f t="shared" si="81"/>
        <v>-</v>
      </c>
      <c r="AZ197" s="294">
        <f t="shared" si="82"/>
        <v>0</v>
      </c>
      <c r="BA197" s="296" t="str" cm="1">
        <f t="array" ref="BA197">IFERROR(INDEX($CV$63:$CZ$65, $CF197, BA$23), "-")</f>
        <v>-</v>
      </c>
      <c r="BB197" s="296" t="str" cm="1">
        <f t="array" ref="BB197">IFERROR(INDEX($CV$63:$CZ$65, $CF197, BB$23), "-")</f>
        <v>-</v>
      </c>
      <c r="BC197" s="296" t="str" cm="1">
        <f t="array" ref="BC197">IFERROR(INDEX($CV$63:$CZ$65, $CF197, BC$23), "-")</f>
        <v>-</v>
      </c>
      <c r="BD197" s="296" t="str" cm="1">
        <f t="array" ref="BD197">IFERROR(INDEX($CV$63:$CZ$65, $CF197, BD$23), "-")</f>
        <v>-</v>
      </c>
      <c r="BE197" s="296" t="str" cm="1">
        <f t="array" ref="BE197">IFERROR(INDEX($CV$63:$CZ$65, $CF197, BE$23), "-")</f>
        <v>-</v>
      </c>
      <c r="BF197" s="297" cm="1">
        <f t="array" ref="BF197">IF($CF197=3,
IFERROR(INDEX($CV$68:$CZ$79, $CE197, BF$23), "-"),
IF($CF197=2,
IF(BF$23=5, $Q197, IF(BF$23=4, $R197, 0)), IF(BF$23=5, $Q197, 0)
))</f>
        <v>0</v>
      </c>
      <c r="BG197" s="297" cm="1">
        <f t="array" ref="BG197">IF($CF197=3,
IFERROR(INDEX($CV$68:$CZ$79, $CE197, BG$23), "-"),
IF($CF197=2,
IF(BG$23=5, $Q197, IF(BG$23=4, $R197, 0)), IF(BG$23=5, $Q197, 0)
))</f>
        <v>0</v>
      </c>
      <c r="BH197" s="297" cm="1">
        <f t="array" ref="BH197">IF($CF197=3,
IFERROR(INDEX($CV$68:$CZ$79, $CE197, BH$23), "-"),
IF($CF197=2,
IF(BH$23=5, $Q197, IF(BH$23=4, $R197, 0)), IF(BH$23=5, $Q197, 0)
))</f>
        <v>0</v>
      </c>
      <c r="BI197" s="297" cm="1">
        <f t="array" ref="BI197">IF($CF197=3,
IFERROR(INDEX($CV$68:$CZ$79, $CE197, BI$23), "-"),
IF($CF197=2,
IF(BI$23=5, $Q197, IF(BI$23=4, $R197, 0)), IF(BI$23=5, $Q197, 0)
))</f>
        <v>0</v>
      </c>
      <c r="BJ197" s="297" cm="1">
        <f t="array" ref="BJ197">IF($CF197=3,
IFERROR(INDEX($CV$68:$CZ$79, $CE197, BJ$23), "-"),
IF($CF197=2,
IF(BJ$23=5, $Q197, IF(BJ$23=4, $R197, 0)), IF(BJ$23=5, $Q197, 0)
))</f>
        <v>0</v>
      </c>
      <c r="BK197" s="293" t="str" cm="1">
        <f t="array" ref="BK197">IFERROR(IF(OR($AN$20="EZ", ISNUMBER((BL197*BM197)/(3600*1000)/BN197)), (BL197*BM197)/(3600*1000)/BN197, BY197) * SUMPRODUCT($BO197:$BS197^2.5, $BT197:$BX197) / 1000, "-")</f>
        <v>-</v>
      </c>
      <c r="BL197" s="279" t="str">
        <f t="shared" si="83"/>
        <v>-</v>
      </c>
      <c r="BM197" s="279" t="str">
        <f t="shared" si="84"/>
        <v>-</v>
      </c>
      <c r="BN197" s="298">
        <f t="shared" si="85"/>
        <v>0</v>
      </c>
      <c r="BO197" s="296" t="str" cm="1">
        <f t="array" ref="BO197">IFERROR(INDEX($CV$63:$CZ$65, $CO197, BO$23), "-")</f>
        <v>-</v>
      </c>
      <c r="BP197" s="296" t="str" cm="1">
        <f t="array" ref="BP197">IFERROR(INDEX($CV$63:$CZ$65, $CO197, BP$23), "-")</f>
        <v>-</v>
      </c>
      <c r="BQ197" s="296" t="str" cm="1">
        <f t="array" ref="BQ197">IFERROR(INDEX($CV$63:$CZ$65, $CO197, BQ$23), "-")</f>
        <v>-</v>
      </c>
      <c r="BR197" s="296" t="str" cm="1">
        <f t="array" ref="BR197">IFERROR(INDEX($CV$63:$CZ$65, $CO197, BR$23), "-")</f>
        <v>-</v>
      </c>
      <c r="BS197" s="296" t="str" cm="1">
        <f t="array" ref="BS197">IFERROR(INDEX($CV$63:$CZ$65, $CO197, BS$23), "-")</f>
        <v>-</v>
      </c>
      <c r="BT197" s="297" cm="1">
        <f t="array" ref="BT197">IF($CO197=3,
IFERROR(INDEX($CV$68:$CZ$79, $CE197, BT$23), "-"),
IF($CO197=2,
IF(BT$23=5, $AC197, IF(BT$23=4, $AD197, 0)), IF(BT$23=5, $AC197, 0)
))</f>
        <v>0</v>
      </c>
      <c r="BU197" s="297" cm="1">
        <f t="array" ref="BU197">IF($CO197=3,
IFERROR(INDEX($CV$68:$CZ$79, $CE197, BU$23), "-"),
IF($CO197=2,
IF(BU$23=5, $AC197, IF(BU$23=4, $AD197, 0)), IF(BU$23=5, $AC197, 0)
))</f>
        <v>0</v>
      </c>
      <c r="BV197" s="297" cm="1">
        <f t="array" ref="BV197">IF($CO197=3,
IFERROR(INDEX($CV$68:$CZ$79, $CE197, BV$23), "-"),
IF($CO197=2,
IF(BV$23=5, $AC197, IF(BV$23=4, $AD197, 0)), IF(BV$23=5, $AC197, 0)
))</f>
        <v>0</v>
      </c>
      <c r="BW197" s="297" cm="1">
        <f t="array" ref="BW197">IF($CO197=3,
IFERROR(INDEX($CV$68:$CZ$79, $CE197, BW$23), "-"),
IF($CO197=2,
IF(BW$23=5, $AC197, IF(BW$23=4, $AD197, 0)), IF(BW$23=5, $AC197, 0)
))</f>
        <v>0</v>
      </c>
      <c r="BX197" s="297" cm="1">
        <f t="array" ref="BX197">IF($CO197=3,
IFERROR(INDEX($CV$68:$CZ$79, $CE197, BX$23), "-"),
IF($CO197=2,
IF(BX$23=5, $AC197, IF(BX$23=4, $AD197, 0)), IF(BX$23=5, $AC197, 0)
))</f>
        <v>0</v>
      </c>
      <c r="BY197" s="293" t="str">
        <f t="shared" si="86"/>
        <v>-</v>
      </c>
      <c r="BZ197" s="299">
        <f t="shared" si="22"/>
        <v>0</v>
      </c>
      <c r="CA197" s="294" t="str">
        <f t="shared" si="87"/>
        <v>-</v>
      </c>
      <c r="CB197" s="295" t="str">
        <f t="shared" si="23"/>
        <v>-</v>
      </c>
      <c r="CC197" s="295" t="str">
        <f t="shared" si="88"/>
        <v>-</v>
      </c>
      <c r="CD197" s="299">
        <f t="shared" si="24"/>
        <v>0</v>
      </c>
      <c r="CE197" s="300" t="str">
        <f t="shared" si="66"/>
        <v>-</v>
      </c>
      <c r="CF197" s="300" t="str">
        <f t="shared" si="67"/>
        <v>-</v>
      </c>
      <c r="CG197" s="300">
        <v>0</v>
      </c>
      <c r="CH197" s="300">
        <f t="shared" si="68"/>
        <v>0</v>
      </c>
      <c r="CI197" s="301">
        <f t="shared" si="69"/>
        <v>0</v>
      </c>
      <c r="CJ197" s="301">
        <f t="shared" si="25"/>
        <v>0</v>
      </c>
      <c r="CK197" s="302" t="str" cm="1">
        <f t="array" ref="CK197">IF($CJ197&gt;0, INDEX($CS$28:$DH$35, $CJ197, $CI197+CK$23), "-")</f>
        <v>-</v>
      </c>
      <c r="CL197" s="302" t="str" cm="1">
        <f t="array" ref="CL197">IF($CJ197&gt;0, INDEX($CS$28:$DH$35, $CJ197, $CI197+CL$23), "-")</f>
        <v>-</v>
      </c>
      <c r="CM197" s="302" t="str" cm="1">
        <f t="array" ref="CM197">IF($CJ197&gt;0, INDEX($CS$28:$DH$35, $CJ197, $CI197+CM$23), "-")</f>
        <v>-</v>
      </c>
      <c r="CN197" s="302" t="str" cm="1">
        <f t="array" ref="CN197">IF($CJ197&gt;0, INDEX($CS$28:$DH$35, $CJ197, $CI197+CN$23), "-")</f>
        <v>-</v>
      </c>
      <c r="CO197" s="300" t="str">
        <f t="shared" si="70"/>
        <v>-</v>
      </c>
      <c r="CP197" s="271"/>
      <c r="CQ197" s="272"/>
      <c r="CR197" s="273"/>
      <c r="CS197" s="273"/>
      <c r="CT197" s="273"/>
      <c r="CU197" s="273"/>
      <c r="CV197" s="273"/>
      <c r="CW197" s="273"/>
      <c r="CX197" s="273"/>
      <c r="CY197" s="273"/>
      <c r="CZ197" s="273"/>
      <c r="DA197" s="273"/>
      <c r="DB197" s="273"/>
      <c r="DC197" s="273"/>
      <c r="DD197" s="273"/>
      <c r="DE197" s="273"/>
      <c r="DF197" s="273"/>
      <c r="DG197" s="273"/>
      <c r="DH197" s="273"/>
      <c r="DI197" s="273"/>
      <c r="DJ197" s="271"/>
      <c r="DK197" s="271"/>
    </row>
    <row r="198" spans="1:115" s="45" customFormat="1" ht="12.75" customHeight="1" x14ac:dyDescent="0.25">
      <c r="A198" s="13" cm="1">
        <f t="array" ref="A198">IFERROR(INDEX(Operation, IFERROR(MATCH($N198,#REF!, 0), IFERROR(MATCH($N198,#REF!, 0), MATCH($N198,#REF!, 0))), 4), 0)</f>
        <v>0</v>
      </c>
      <c r="B198" s="10">
        <v>175</v>
      </c>
      <c r="C198" s="238"/>
      <c r="D198" s="238"/>
      <c r="E198" s="79"/>
      <c r="F198" s="80" t="str">
        <f>IF(ISBLANK(E198), "", VLOOKUP(E198, Z!$A$2:$C$4127, 3, FALSE))</f>
        <v/>
      </c>
      <c r="G198" s="238"/>
      <c r="H198" s="81"/>
      <c r="I198" s="255" t="b">
        <v>0</v>
      </c>
      <c r="J198" s="256"/>
      <c r="K198" s="82"/>
      <c r="L198" s="82"/>
      <c r="M198" s="83"/>
      <c r="N198" s="79"/>
      <c r="O198" s="84"/>
      <c r="P198" s="84"/>
      <c r="Q198" s="257"/>
      <c r="R198" s="257"/>
      <c r="S198" s="257"/>
      <c r="T198" s="85">
        <f t="shared" si="71"/>
        <v>0</v>
      </c>
      <c r="U198" s="238"/>
      <c r="V198" s="238"/>
      <c r="W198" s="238"/>
      <c r="X198" s="257"/>
      <c r="Y198" s="258"/>
      <c r="Z198" s="79"/>
      <c r="AA198" s="257"/>
      <c r="AB198" s="257"/>
      <c r="AC198" s="257"/>
      <c r="AD198" s="257"/>
      <c r="AE198" s="257"/>
      <c r="AF198" s="85">
        <f t="shared" si="72"/>
        <v>0</v>
      </c>
      <c r="AG198" s="259"/>
      <c r="AH198" s="238"/>
      <c r="AI198" s="79"/>
      <c r="AJ198" s="80" t="str">
        <f>IF(ISBLANK(AI198), "", VLOOKUP(AI198, Z!$A$2:$C$4127, 3, FALSE))</f>
        <v/>
      </c>
      <c r="AK198" s="260"/>
      <c r="AL198" s="127">
        <f t="shared" si="73"/>
        <v>0</v>
      </c>
      <c r="AM198" s="271"/>
      <c r="AN198" s="292">
        <f t="shared" si="75"/>
        <v>0</v>
      </c>
      <c r="AO198" s="279">
        <f t="shared" si="74"/>
        <v>1</v>
      </c>
      <c r="AP198" s="279">
        <v>0.75</v>
      </c>
      <c r="AQ198" s="293" t="str">
        <f t="shared" si="76"/>
        <v>-</v>
      </c>
      <c r="AR198" s="293" t="str">
        <f t="shared" si="77"/>
        <v>-</v>
      </c>
      <c r="AS198" s="293" t="str" cm="1">
        <f t="array" ref="AS198">IFERROR(IFERROR((AT198*AU198)/(3600*1000)/AZ198, BY198) * SUMPRODUCT($BA198:$BE198^2.5, $BF198:$BJ198) / 1000, "-")</f>
        <v>-</v>
      </c>
      <c r="AT198" s="279" t="str">
        <f t="shared" si="78"/>
        <v>-</v>
      </c>
      <c r="AU198" s="279" t="str">
        <f t="shared" si="79"/>
        <v>-</v>
      </c>
      <c r="AV198" s="294" t="str">
        <f t="shared" si="16"/>
        <v>-</v>
      </c>
      <c r="AW198" s="294" t="str" cm="1">
        <f t="array" ref="AW198">IF(CH198&gt;0, INDEX($CV$58:$CV$60, CH198), "-")</f>
        <v>-</v>
      </c>
      <c r="AX198" s="294" t="str">
        <f t="shared" si="80"/>
        <v>-</v>
      </c>
      <c r="AY198" s="295" t="str">
        <f t="shared" si="81"/>
        <v>-</v>
      </c>
      <c r="AZ198" s="294">
        <f t="shared" si="82"/>
        <v>0</v>
      </c>
      <c r="BA198" s="296" t="str" cm="1">
        <f t="array" ref="BA198">IFERROR(INDEX($CV$63:$CZ$65, $CF198, BA$23), "-")</f>
        <v>-</v>
      </c>
      <c r="BB198" s="296" t="str" cm="1">
        <f t="array" ref="BB198">IFERROR(INDEX($CV$63:$CZ$65, $CF198, BB$23), "-")</f>
        <v>-</v>
      </c>
      <c r="BC198" s="296" t="str" cm="1">
        <f t="array" ref="BC198">IFERROR(INDEX($CV$63:$CZ$65, $CF198, BC$23), "-")</f>
        <v>-</v>
      </c>
      <c r="BD198" s="296" t="str" cm="1">
        <f t="array" ref="BD198">IFERROR(INDEX($CV$63:$CZ$65, $CF198, BD$23), "-")</f>
        <v>-</v>
      </c>
      <c r="BE198" s="296" t="str" cm="1">
        <f t="array" ref="BE198">IFERROR(INDEX($CV$63:$CZ$65, $CF198, BE$23), "-")</f>
        <v>-</v>
      </c>
      <c r="BF198" s="297" cm="1">
        <f t="array" ref="BF198">IF($CF198=3,
IFERROR(INDEX($CV$68:$CZ$79, $CE198, BF$23), "-"),
IF($CF198=2,
IF(BF$23=5, $Q198, IF(BF$23=4, $R198, 0)), IF(BF$23=5, $Q198, 0)
))</f>
        <v>0</v>
      </c>
      <c r="BG198" s="297" cm="1">
        <f t="array" ref="BG198">IF($CF198=3,
IFERROR(INDEX($CV$68:$CZ$79, $CE198, BG$23), "-"),
IF($CF198=2,
IF(BG$23=5, $Q198, IF(BG$23=4, $R198, 0)), IF(BG$23=5, $Q198, 0)
))</f>
        <v>0</v>
      </c>
      <c r="BH198" s="297" cm="1">
        <f t="array" ref="BH198">IF($CF198=3,
IFERROR(INDEX($CV$68:$CZ$79, $CE198, BH$23), "-"),
IF($CF198=2,
IF(BH$23=5, $Q198, IF(BH$23=4, $R198, 0)), IF(BH$23=5, $Q198, 0)
))</f>
        <v>0</v>
      </c>
      <c r="BI198" s="297" cm="1">
        <f t="array" ref="BI198">IF($CF198=3,
IFERROR(INDEX($CV$68:$CZ$79, $CE198, BI$23), "-"),
IF($CF198=2,
IF(BI$23=5, $Q198, IF(BI$23=4, $R198, 0)), IF(BI$23=5, $Q198, 0)
))</f>
        <v>0</v>
      </c>
      <c r="BJ198" s="297" cm="1">
        <f t="array" ref="BJ198">IF($CF198=3,
IFERROR(INDEX($CV$68:$CZ$79, $CE198, BJ$23), "-"),
IF($CF198=2,
IF(BJ$23=5, $Q198, IF(BJ$23=4, $R198, 0)), IF(BJ$23=5, $Q198, 0)
))</f>
        <v>0</v>
      </c>
      <c r="BK198" s="293" t="str" cm="1">
        <f t="array" ref="BK198">IFERROR(IF(OR($AN$20="EZ", ISNUMBER((BL198*BM198)/(3600*1000)/BN198)), (BL198*BM198)/(3600*1000)/BN198, BY198) * SUMPRODUCT($BO198:$BS198^2.5, $BT198:$BX198) / 1000, "-")</f>
        <v>-</v>
      </c>
      <c r="BL198" s="279" t="str">
        <f t="shared" si="83"/>
        <v>-</v>
      </c>
      <c r="BM198" s="279" t="str">
        <f t="shared" si="84"/>
        <v>-</v>
      </c>
      <c r="BN198" s="298">
        <f t="shared" si="85"/>
        <v>0</v>
      </c>
      <c r="BO198" s="296" t="str" cm="1">
        <f t="array" ref="BO198">IFERROR(INDEX($CV$63:$CZ$65, $CO198, BO$23), "-")</f>
        <v>-</v>
      </c>
      <c r="BP198" s="296" t="str" cm="1">
        <f t="array" ref="BP198">IFERROR(INDEX($CV$63:$CZ$65, $CO198, BP$23), "-")</f>
        <v>-</v>
      </c>
      <c r="BQ198" s="296" t="str" cm="1">
        <f t="array" ref="BQ198">IFERROR(INDEX($CV$63:$CZ$65, $CO198, BQ$23), "-")</f>
        <v>-</v>
      </c>
      <c r="BR198" s="296" t="str" cm="1">
        <f t="array" ref="BR198">IFERROR(INDEX($CV$63:$CZ$65, $CO198, BR$23), "-")</f>
        <v>-</v>
      </c>
      <c r="BS198" s="296" t="str" cm="1">
        <f t="array" ref="BS198">IFERROR(INDEX($CV$63:$CZ$65, $CO198, BS$23), "-")</f>
        <v>-</v>
      </c>
      <c r="BT198" s="297" cm="1">
        <f t="array" ref="BT198">IF($CO198=3,
IFERROR(INDEX($CV$68:$CZ$79, $CE198, BT$23), "-"),
IF($CO198=2,
IF(BT$23=5, $AC198, IF(BT$23=4, $AD198, 0)), IF(BT$23=5, $AC198, 0)
))</f>
        <v>0</v>
      </c>
      <c r="BU198" s="297" cm="1">
        <f t="array" ref="BU198">IF($CO198=3,
IFERROR(INDEX($CV$68:$CZ$79, $CE198, BU$23), "-"),
IF($CO198=2,
IF(BU$23=5, $AC198, IF(BU$23=4, $AD198, 0)), IF(BU$23=5, $AC198, 0)
))</f>
        <v>0</v>
      </c>
      <c r="BV198" s="297" cm="1">
        <f t="array" ref="BV198">IF($CO198=3,
IFERROR(INDEX($CV$68:$CZ$79, $CE198, BV$23), "-"),
IF($CO198=2,
IF(BV$23=5, $AC198, IF(BV$23=4, $AD198, 0)), IF(BV$23=5, $AC198, 0)
))</f>
        <v>0</v>
      </c>
      <c r="BW198" s="297" cm="1">
        <f t="array" ref="BW198">IF($CO198=3,
IFERROR(INDEX($CV$68:$CZ$79, $CE198, BW$23), "-"),
IF($CO198=2,
IF(BW$23=5, $AC198, IF(BW$23=4, $AD198, 0)), IF(BW$23=5, $AC198, 0)
))</f>
        <v>0</v>
      </c>
      <c r="BX198" s="297" cm="1">
        <f t="array" ref="BX198">IF($CO198=3,
IFERROR(INDEX($CV$68:$CZ$79, $CE198, BX$23), "-"),
IF($CO198=2,
IF(BX$23=5, $AC198, IF(BX$23=4, $AD198, 0)), IF(BX$23=5, $AC198, 0)
))</f>
        <v>0</v>
      </c>
      <c r="BY198" s="293" t="str">
        <f t="shared" si="86"/>
        <v>-</v>
      </c>
      <c r="BZ198" s="299">
        <f t="shared" si="22"/>
        <v>0</v>
      </c>
      <c r="CA198" s="294" t="str">
        <f t="shared" si="87"/>
        <v>-</v>
      </c>
      <c r="CB198" s="295" t="str">
        <f t="shared" si="23"/>
        <v>-</v>
      </c>
      <c r="CC198" s="295" t="str">
        <f t="shared" si="88"/>
        <v>-</v>
      </c>
      <c r="CD198" s="299">
        <f t="shared" si="24"/>
        <v>0</v>
      </c>
      <c r="CE198" s="300" t="str">
        <f t="shared" si="66"/>
        <v>-</v>
      </c>
      <c r="CF198" s="300" t="str">
        <f t="shared" si="67"/>
        <v>-</v>
      </c>
      <c r="CG198" s="300">
        <v>0</v>
      </c>
      <c r="CH198" s="300">
        <f t="shared" si="68"/>
        <v>0</v>
      </c>
      <c r="CI198" s="301">
        <f t="shared" si="69"/>
        <v>0</v>
      </c>
      <c r="CJ198" s="301">
        <f t="shared" si="25"/>
        <v>0</v>
      </c>
      <c r="CK198" s="302" t="str" cm="1">
        <f t="array" ref="CK198">IF($CJ198&gt;0, INDEX($CS$28:$DH$35, $CJ198, $CI198+CK$23), "-")</f>
        <v>-</v>
      </c>
      <c r="CL198" s="302" t="str" cm="1">
        <f t="array" ref="CL198">IF($CJ198&gt;0, INDEX($CS$28:$DH$35, $CJ198, $CI198+CL$23), "-")</f>
        <v>-</v>
      </c>
      <c r="CM198" s="302" t="str" cm="1">
        <f t="array" ref="CM198">IF($CJ198&gt;0, INDEX($CS$28:$DH$35, $CJ198, $CI198+CM$23), "-")</f>
        <v>-</v>
      </c>
      <c r="CN198" s="302" t="str" cm="1">
        <f t="array" ref="CN198">IF($CJ198&gt;0, INDEX($CS$28:$DH$35, $CJ198, $CI198+CN$23), "-")</f>
        <v>-</v>
      </c>
      <c r="CO198" s="300" t="str">
        <f t="shared" si="70"/>
        <v>-</v>
      </c>
      <c r="CP198" s="271"/>
      <c r="CQ198" s="272"/>
      <c r="CR198" s="273"/>
      <c r="CS198" s="273"/>
      <c r="CT198" s="273"/>
      <c r="CU198" s="273"/>
      <c r="CV198" s="273"/>
      <c r="CW198" s="273"/>
      <c r="CX198" s="273"/>
      <c r="CY198" s="273"/>
      <c r="CZ198" s="273"/>
      <c r="DA198" s="273"/>
      <c r="DB198" s="273"/>
      <c r="DC198" s="273"/>
      <c r="DD198" s="273"/>
      <c r="DE198" s="273"/>
      <c r="DF198" s="273"/>
      <c r="DG198" s="273"/>
      <c r="DH198" s="273"/>
      <c r="DI198" s="273"/>
      <c r="DJ198" s="271"/>
      <c r="DK198" s="271"/>
    </row>
    <row r="199" spans="1:115" s="45" customFormat="1" ht="12.75" customHeight="1" x14ac:dyDescent="0.25">
      <c r="A199" s="13" cm="1">
        <f t="array" ref="A199">IFERROR(INDEX(Operation, IFERROR(MATCH($N199,#REF!, 0), IFERROR(MATCH($N199,#REF!, 0), MATCH($N199,#REF!, 0))), 4), 0)</f>
        <v>0</v>
      </c>
      <c r="B199" s="10">
        <v>176</v>
      </c>
      <c r="C199" s="238"/>
      <c r="D199" s="238"/>
      <c r="E199" s="79"/>
      <c r="F199" s="80" t="str">
        <f>IF(ISBLANK(E199), "", VLOOKUP(E199, Z!$A$2:$C$4127, 3, FALSE))</f>
        <v/>
      </c>
      <c r="G199" s="238"/>
      <c r="H199" s="81"/>
      <c r="I199" s="255" t="b">
        <v>0</v>
      </c>
      <c r="J199" s="256"/>
      <c r="K199" s="82"/>
      <c r="L199" s="82"/>
      <c r="M199" s="83"/>
      <c r="N199" s="79"/>
      <c r="O199" s="84"/>
      <c r="P199" s="84"/>
      <c r="Q199" s="257"/>
      <c r="R199" s="257"/>
      <c r="S199" s="257"/>
      <c r="T199" s="85">
        <f t="shared" si="71"/>
        <v>0</v>
      </c>
      <c r="U199" s="238"/>
      <c r="V199" s="238"/>
      <c r="W199" s="238"/>
      <c r="X199" s="256"/>
      <c r="Y199" s="258"/>
      <c r="Z199" s="79"/>
      <c r="AA199" s="257"/>
      <c r="AB199" s="257"/>
      <c r="AC199" s="257"/>
      <c r="AD199" s="257"/>
      <c r="AE199" s="257"/>
      <c r="AF199" s="85">
        <f t="shared" si="72"/>
        <v>0</v>
      </c>
      <c r="AG199" s="259"/>
      <c r="AH199" s="238"/>
      <c r="AI199" s="79"/>
      <c r="AJ199" s="80" t="str">
        <f>IF(ISBLANK(AI199), "", VLOOKUP(AI199, Z!$A$2:$C$4127, 3, FALSE))</f>
        <v/>
      </c>
      <c r="AK199" s="260"/>
      <c r="AL199" s="127">
        <f t="shared" si="73"/>
        <v>0</v>
      </c>
      <c r="AM199" s="271"/>
      <c r="AN199" s="292">
        <f t="shared" si="75"/>
        <v>0</v>
      </c>
      <c r="AO199" s="279">
        <f t="shared" si="74"/>
        <v>1</v>
      </c>
      <c r="AP199" s="279">
        <v>0.75</v>
      </c>
      <c r="AQ199" s="293" t="str">
        <f t="shared" si="76"/>
        <v>-</v>
      </c>
      <c r="AR199" s="293" t="str">
        <f t="shared" si="77"/>
        <v>-</v>
      </c>
      <c r="AS199" s="293" t="str" cm="1">
        <f t="array" ref="AS199">IFERROR(IFERROR((AT199*AU199)/(3600*1000)/AZ199, BY199) * SUMPRODUCT($BA199:$BE199^2.5, $BF199:$BJ199) / 1000, "-")</f>
        <v>-</v>
      </c>
      <c r="AT199" s="279" t="str">
        <f t="shared" si="78"/>
        <v>-</v>
      </c>
      <c r="AU199" s="279" t="str">
        <f t="shared" si="79"/>
        <v>-</v>
      </c>
      <c r="AV199" s="294" t="str">
        <f t="shared" si="16"/>
        <v>-</v>
      </c>
      <c r="AW199" s="294" t="str" cm="1">
        <f t="array" ref="AW199">IF(CH199&gt;0, INDEX($CV$58:$CV$60, CH199), "-")</f>
        <v>-</v>
      </c>
      <c r="AX199" s="294" t="str">
        <f t="shared" si="80"/>
        <v>-</v>
      </c>
      <c r="AY199" s="295" t="str">
        <f t="shared" si="81"/>
        <v>-</v>
      </c>
      <c r="AZ199" s="294">
        <f t="shared" si="82"/>
        <v>0</v>
      </c>
      <c r="BA199" s="296" t="str" cm="1">
        <f t="array" ref="BA199">IFERROR(INDEX($CV$63:$CZ$65, $CF199, BA$23), "-")</f>
        <v>-</v>
      </c>
      <c r="BB199" s="296" t="str" cm="1">
        <f t="array" ref="BB199">IFERROR(INDEX($CV$63:$CZ$65, $CF199, BB$23), "-")</f>
        <v>-</v>
      </c>
      <c r="BC199" s="296" t="str" cm="1">
        <f t="array" ref="BC199">IFERROR(INDEX($CV$63:$CZ$65, $CF199, BC$23), "-")</f>
        <v>-</v>
      </c>
      <c r="BD199" s="296" t="str" cm="1">
        <f t="array" ref="BD199">IFERROR(INDEX($CV$63:$CZ$65, $CF199, BD$23), "-")</f>
        <v>-</v>
      </c>
      <c r="BE199" s="296" t="str" cm="1">
        <f t="array" ref="BE199">IFERROR(INDEX($CV$63:$CZ$65, $CF199, BE$23), "-")</f>
        <v>-</v>
      </c>
      <c r="BF199" s="297" cm="1">
        <f t="array" ref="BF199">IF($CF199=3,
IFERROR(INDEX($CV$68:$CZ$79, $CE199, BF$23), "-"),
IF($CF199=2,
IF(BF$23=5, $Q199, IF(BF$23=4, $R199, 0)), IF(BF$23=5, $Q199, 0)
))</f>
        <v>0</v>
      </c>
      <c r="BG199" s="297" cm="1">
        <f t="array" ref="BG199">IF($CF199=3,
IFERROR(INDEX($CV$68:$CZ$79, $CE199, BG$23), "-"),
IF($CF199=2,
IF(BG$23=5, $Q199, IF(BG$23=4, $R199, 0)), IF(BG$23=5, $Q199, 0)
))</f>
        <v>0</v>
      </c>
      <c r="BH199" s="297" cm="1">
        <f t="array" ref="BH199">IF($CF199=3,
IFERROR(INDEX($CV$68:$CZ$79, $CE199, BH$23), "-"),
IF($CF199=2,
IF(BH$23=5, $Q199, IF(BH$23=4, $R199, 0)), IF(BH$23=5, $Q199, 0)
))</f>
        <v>0</v>
      </c>
      <c r="BI199" s="297" cm="1">
        <f t="array" ref="BI199">IF($CF199=3,
IFERROR(INDEX($CV$68:$CZ$79, $CE199, BI$23), "-"),
IF($CF199=2,
IF(BI$23=5, $Q199, IF(BI$23=4, $R199, 0)), IF(BI$23=5, $Q199, 0)
))</f>
        <v>0</v>
      </c>
      <c r="BJ199" s="297" cm="1">
        <f t="array" ref="BJ199">IF($CF199=3,
IFERROR(INDEX($CV$68:$CZ$79, $CE199, BJ$23), "-"),
IF($CF199=2,
IF(BJ$23=5, $Q199, IF(BJ$23=4, $R199, 0)), IF(BJ$23=5, $Q199, 0)
))</f>
        <v>0</v>
      </c>
      <c r="BK199" s="293" t="str" cm="1">
        <f t="array" ref="BK199">IFERROR(IF(OR($AN$20="EZ", ISNUMBER((BL199*BM199)/(3600*1000)/BN199)), (BL199*BM199)/(3600*1000)/BN199, BY199) * SUMPRODUCT($BO199:$BS199^2.5, $BT199:$BX199) / 1000, "-")</f>
        <v>-</v>
      </c>
      <c r="BL199" s="279" t="str">
        <f t="shared" si="83"/>
        <v>-</v>
      </c>
      <c r="BM199" s="279" t="str">
        <f t="shared" si="84"/>
        <v>-</v>
      </c>
      <c r="BN199" s="298">
        <f t="shared" si="85"/>
        <v>0</v>
      </c>
      <c r="BO199" s="296" t="str" cm="1">
        <f t="array" ref="BO199">IFERROR(INDEX($CV$63:$CZ$65, $CO199, BO$23), "-")</f>
        <v>-</v>
      </c>
      <c r="BP199" s="296" t="str" cm="1">
        <f t="array" ref="BP199">IFERROR(INDEX($CV$63:$CZ$65, $CO199, BP$23), "-")</f>
        <v>-</v>
      </c>
      <c r="BQ199" s="296" t="str" cm="1">
        <f t="array" ref="BQ199">IFERROR(INDEX($CV$63:$CZ$65, $CO199, BQ$23), "-")</f>
        <v>-</v>
      </c>
      <c r="BR199" s="296" t="str" cm="1">
        <f t="array" ref="BR199">IFERROR(INDEX($CV$63:$CZ$65, $CO199, BR$23), "-")</f>
        <v>-</v>
      </c>
      <c r="BS199" s="296" t="str" cm="1">
        <f t="array" ref="BS199">IFERROR(INDEX($CV$63:$CZ$65, $CO199, BS$23), "-")</f>
        <v>-</v>
      </c>
      <c r="BT199" s="297" cm="1">
        <f t="array" ref="BT199">IF($CO199=3,
IFERROR(INDEX($CV$68:$CZ$79, $CE199, BT$23), "-"),
IF($CO199=2,
IF(BT$23=5, $AC199, IF(BT$23=4, $AD199, 0)), IF(BT$23=5, $AC199, 0)
))</f>
        <v>0</v>
      </c>
      <c r="BU199" s="297" cm="1">
        <f t="array" ref="BU199">IF($CO199=3,
IFERROR(INDEX($CV$68:$CZ$79, $CE199, BU$23), "-"),
IF($CO199=2,
IF(BU$23=5, $AC199, IF(BU$23=4, $AD199, 0)), IF(BU$23=5, $AC199, 0)
))</f>
        <v>0</v>
      </c>
      <c r="BV199" s="297" cm="1">
        <f t="array" ref="BV199">IF($CO199=3,
IFERROR(INDEX($CV$68:$CZ$79, $CE199, BV$23), "-"),
IF($CO199=2,
IF(BV$23=5, $AC199, IF(BV$23=4, $AD199, 0)), IF(BV$23=5, $AC199, 0)
))</f>
        <v>0</v>
      </c>
      <c r="BW199" s="297" cm="1">
        <f t="array" ref="BW199">IF($CO199=3,
IFERROR(INDEX($CV$68:$CZ$79, $CE199, BW$23), "-"),
IF($CO199=2,
IF(BW$23=5, $AC199, IF(BW$23=4, $AD199, 0)), IF(BW$23=5, $AC199, 0)
))</f>
        <v>0</v>
      </c>
      <c r="BX199" s="297" cm="1">
        <f t="array" ref="BX199">IF($CO199=3,
IFERROR(INDEX($CV$68:$CZ$79, $CE199, BX$23), "-"),
IF($CO199=2,
IF(BX$23=5, $AC199, IF(BX$23=4, $AD199, 0)), IF(BX$23=5, $AC199, 0)
))</f>
        <v>0</v>
      </c>
      <c r="BY199" s="293" t="str">
        <f t="shared" si="86"/>
        <v>-</v>
      </c>
      <c r="BZ199" s="299">
        <f t="shared" si="22"/>
        <v>0</v>
      </c>
      <c r="CA199" s="294" t="str">
        <f t="shared" si="87"/>
        <v>-</v>
      </c>
      <c r="CB199" s="295" t="str">
        <f t="shared" si="23"/>
        <v>-</v>
      </c>
      <c r="CC199" s="295" t="str">
        <f t="shared" si="88"/>
        <v>-</v>
      </c>
      <c r="CD199" s="299">
        <f t="shared" si="24"/>
        <v>0</v>
      </c>
      <c r="CE199" s="300" t="str">
        <f t="shared" si="66"/>
        <v>-</v>
      </c>
      <c r="CF199" s="300" t="str">
        <f t="shared" si="67"/>
        <v>-</v>
      </c>
      <c r="CG199" s="300">
        <v>0</v>
      </c>
      <c r="CH199" s="300">
        <f t="shared" si="68"/>
        <v>0</v>
      </c>
      <c r="CI199" s="301">
        <f t="shared" si="69"/>
        <v>0</v>
      </c>
      <c r="CJ199" s="301">
        <f t="shared" si="25"/>
        <v>0</v>
      </c>
      <c r="CK199" s="302" t="str" cm="1">
        <f t="array" ref="CK199">IF($CJ199&gt;0, INDEX($CS$28:$DH$35, $CJ199, $CI199+CK$23), "-")</f>
        <v>-</v>
      </c>
      <c r="CL199" s="302" t="str" cm="1">
        <f t="array" ref="CL199">IF($CJ199&gt;0, INDEX($CS$28:$DH$35, $CJ199, $CI199+CL$23), "-")</f>
        <v>-</v>
      </c>
      <c r="CM199" s="302" t="str" cm="1">
        <f t="array" ref="CM199">IF($CJ199&gt;0, INDEX($CS$28:$DH$35, $CJ199, $CI199+CM$23), "-")</f>
        <v>-</v>
      </c>
      <c r="CN199" s="302" t="str" cm="1">
        <f t="array" ref="CN199">IF($CJ199&gt;0, INDEX($CS$28:$DH$35, $CJ199, $CI199+CN$23), "-")</f>
        <v>-</v>
      </c>
      <c r="CO199" s="300" t="str">
        <f t="shared" si="70"/>
        <v>-</v>
      </c>
      <c r="CP199" s="271"/>
      <c r="CQ199" s="272"/>
      <c r="CR199" s="273"/>
      <c r="CS199" s="273"/>
      <c r="CT199" s="273"/>
      <c r="CU199" s="273"/>
      <c r="CV199" s="273"/>
      <c r="CW199" s="273"/>
      <c r="CX199" s="273"/>
      <c r="CY199" s="273"/>
      <c r="CZ199" s="273"/>
      <c r="DA199" s="273"/>
      <c r="DB199" s="273"/>
      <c r="DC199" s="273"/>
      <c r="DD199" s="273"/>
      <c r="DE199" s="273"/>
      <c r="DF199" s="273"/>
      <c r="DG199" s="273"/>
      <c r="DH199" s="273"/>
      <c r="DI199" s="273"/>
      <c r="DJ199" s="271"/>
      <c r="DK199" s="271"/>
    </row>
    <row r="200" spans="1:115" s="45" customFormat="1" ht="12.75" customHeight="1" x14ac:dyDescent="0.25">
      <c r="A200" s="13" cm="1">
        <f t="array" ref="A200">IFERROR(INDEX(Operation, IFERROR(MATCH($N200,#REF!, 0), IFERROR(MATCH($N200,#REF!, 0), MATCH($N200,#REF!, 0))), 4), 0)</f>
        <v>0</v>
      </c>
      <c r="B200" s="10">
        <v>177</v>
      </c>
      <c r="C200" s="238"/>
      <c r="D200" s="238"/>
      <c r="E200" s="79"/>
      <c r="F200" s="80" t="str">
        <f>IF(ISBLANK(E200), "", VLOOKUP(E200, Z!$A$2:$C$4127, 3, FALSE))</f>
        <v/>
      </c>
      <c r="G200" s="238"/>
      <c r="H200" s="81"/>
      <c r="I200" s="255" t="b">
        <v>0</v>
      </c>
      <c r="J200" s="256"/>
      <c r="K200" s="82"/>
      <c r="L200" s="82"/>
      <c r="M200" s="83"/>
      <c r="N200" s="79"/>
      <c r="O200" s="84"/>
      <c r="P200" s="84"/>
      <c r="Q200" s="257"/>
      <c r="R200" s="257"/>
      <c r="S200" s="257"/>
      <c r="T200" s="85">
        <f t="shared" si="71"/>
        <v>0</v>
      </c>
      <c r="U200" s="238"/>
      <c r="V200" s="238"/>
      <c r="W200" s="238"/>
      <c r="X200" s="257"/>
      <c r="Y200" s="258"/>
      <c r="Z200" s="79"/>
      <c r="AA200" s="257"/>
      <c r="AB200" s="257"/>
      <c r="AC200" s="257"/>
      <c r="AD200" s="257"/>
      <c r="AE200" s="257"/>
      <c r="AF200" s="85">
        <f t="shared" si="72"/>
        <v>0</v>
      </c>
      <c r="AG200" s="259"/>
      <c r="AH200" s="238"/>
      <c r="AI200" s="79"/>
      <c r="AJ200" s="80" t="str">
        <f>IF(ISBLANK(AI200), "", VLOOKUP(AI200, Z!$A$2:$C$4127, 3, FALSE))</f>
        <v/>
      </c>
      <c r="AK200" s="260"/>
      <c r="AL200" s="127">
        <f t="shared" si="73"/>
        <v>0</v>
      </c>
      <c r="AM200" s="271"/>
      <c r="AN200" s="292">
        <f t="shared" si="75"/>
        <v>0</v>
      </c>
      <c r="AO200" s="279">
        <f t="shared" si="74"/>
        <v>1</v>
      </c>
      <c r="AP200" s="279">
        <v>0.75</v>
      </c>
      <c r="AQ200" s="293" t="str">
        <f t="shared" si="76"/>
        <v>-</v>
      </c>
      <c r="AR200" s="293" t="str">
        <f t="shared" si="77"/>
        <v>-</v>
      </c>
      <c r="AS200" s="293" t="str" cm="1">
        <f t="array" ref="AS200">IFERROR(IFERROR((AT200*AU200)/(3600*1000)/AZ200, BY200) * SUMPRODUCT($BA200:$BE200^2.5, $BF200:$BJ200) / 1000, "-")</f>
        <v>-</v>
      </c>
      <c r="AT200" s="279" t="str">
        <f t="shared" si="78"/>
        <v>-</v>
      </c>
      <c r="AU200" s="279" t="str">
        <f t="shared" si="79"/>
        <v>-</v>
      </c>
      <c r="AV200" s="294" t="str">
        <f t="shared" si="16"/>
        <v>-</v>
      </c>
      <c r="AW200" s="294" t="str" cm="1">
        <f t="array" ref="AW200">IF(CH200&gt;0, INDEX($CV$58:$CV$60, CH200), "-")</f>
        <v>-</v>
      </c>
      <c r="AX200" s="294" t="str">
        <f t="shared" si="80"/>
        <v>-</v>
      </c>
      <c r="AY200" s="295" t="str">
        <f t="shared" si="81"/>
        <v>-</v>
      </c>
      <c r="AZ200" s="294">
        <f t="shared" si="82"/>
        <v>0</v>
      </c>
      <c r="BA200" s="296" t="str" cm="1">
        <f t="array" ref="BA200">IFERROR(INDEX($CV$63:$CZ$65, $CF200, BA$23), "-")</f>
        <v>-</v>
      </c>
      <c r="BB200" s="296" t="str" cm="1">
        <f t="array" ref="BB200">IFERROR(INDEX($CV$63:$CZ$65, $CF200, BB$23), "-")</f>
        <v>-</v>
      </c>
      <c r="BC200" s="296" t="str" cm="1">
        <f t="array" ref="BC200">IFERROR(INDEX($CV$63:$CZ$65, $CF200, BC$23), "-")</f>
        <v>-</v>
      </c>
      <c r="BD200" s="296" t="str" cm="1">
        <f t="array" ref="BD200">IFERROR(INDEX($CV$63:$CZ$65, $CF200, BD$23), "-")</f>
        <v>-</v>
      </c>
      <c r="BE200" s="296" t="str" cm="1">
        <f t="array" ref="BE200">IFERROR(INDEX($CV$63:$CZ$65, $CF200, BE$23), "-")</f>
        <v>-</v>
      </c>
      <c r="BF200" s="297" cm="1">
        <f t="array" ref="BF200">IF($CF200=3,
IFERROR(INDEX($CV$68:$CZ$79, $CE200, BF$23), "-"),
IF($CF200=2,
IF(BF$23=5, $Q200, IF(BF$23=4, $R200, 0)), IF(BF$23=5, $Q200, 0)
))</f>
        <v>0</v>
      </c>
      <c r="BG200" s="297" cm="1">
        <f t="array" ref="BG200">IF($CF200=3,
IFERROR(INDEX($CV$68:$CZ$79, $CE200, BG$23), "-"),
IF($CF200=2,
IF(BG$23=5, $Q200, IF(BG$23=4, $R200, 0)), IF(BG$23=5, $Q200, 0)
))</f>
        <v>0</v>
      </c>
      <c r="BH200" s="297" cm="1">
        <f t="array" ref="BH200">IF($CF200=3,
IFERROR(INDEX($CV$68:$CZ$79, $CE200, BH$23), "-"),
IF($CF200=2,
IF(BH$23=5, $Q200, IF(BH$23=4, $R200, 0)), IF(BH$23=5, $Q200, 0)
))</f>
        <v>0</v>
      </c>
      <c r="BI200" s="297" cm="1">
        <f t="array" ref="BI200">IF($CF200=3,
IFERROR(INDEX($CV$68:$CZ$79, $CE200, BI$23), "-"),
IF($CF200=2,
IF(BI$23=5, $Q200, IF(BI$23=4, $R200, 0)), IF(BI$23=5, $Q200, 0)
))</f>
        <v>0</v>
      </c>
      <c r="BJ200" s="297" cm="1">
        <f t="array" ref="BJ200">IF($CF200=3,
IFERROR(INDEX($CV$68:$CZ$79, $CE200, BJ$23), "-"),
IF($CF200=2,
IF(BJ$23=5, $Q200, IF(BJ$23=4, $R200, 0)), IF(BJ$23=5, $Q200, 0)
))</f>
        <v>0</v>
      </c>
      <c r="BK200" s="293" t="str" cm="1">
        <f t="array" ref="BK200">IFERROR(IF(OR($AN$20="EZ", ISNUMBER((BL200*BM200)/(3600*1000)/BN200)), (BL200*BM200)/(3600*1000)/BN200, BY200) * SUMPRODUCT($BO200:$BS200^2.5, $BT200:$BX200) / 1000, "-")</f>
        <v>-</v>
      </c>
      <c r="BL200" s="279" t="str">
        <f t="shared" si="83"/>
        <v>-</v>
      </c>
      <c r="BM200" s="279" t="str">
        <f t="shared" si="84"/>
        <v>-</v>
      </c>
      <c r="BN200" s="298">
        <f t="shared" si="85"/>
        <v>0</v>
      </c>
      <c r="BO200" s="296" t="str" cm="1">
        <f t="array" ref="BO200">IFERROR(INDEX($CV$63:$CZ$65, $CO200, BO$23), "-")</f>
        <v>-</v>
      </c>
      <c r="BP200" s="296" t="str" cm="1">
        <f t="array" ref="BP200">IFERROR(INDEX($CV$63:$CZ$65, $CO200, BP$23), "-")</f>
        <v>-</v>
      </c>
      <c r="BQ200" s="296" t="str" cm="1">
        <f t="array" ref="BQ200">IFERROR(INDEX($CV$63:$CZ$65, $CO200, BQ$23), "-")</f>
        <v>-</v>
      </c>
      <c r="BR200" s="296" t="str" cm="1">
        <f t="array" ref="BR200">IFERROR(INDEX($CV$63:$CZ$65, $CO200, BR$23), "-")</f>
        <v>-</v>
      </c>
      <c r="BS200" s="296" t="str" cm="1">
        <f t="array" ref="BS200">IFERROR(INDEX($CV$63:$CZ$65, $CO200, BS$23), "-")</f>
        <v>-</v>
      </c>
      <c r="BT200" s="297" cm="1">
        <f t="array" ref="BT200">IF($CO200=3,
IFERROR(INDEX($CV$68:$CZ$79, $CE200, BT$23), "-"),
IF($CO200=2,
IF(BT$23=5, $AC200, IF(BT$23=4, $AD200, 0)), IF(BT$23=5, $AC200, 0)
))</f>
        <v>0</v>
      </c>
      <c r="BU200" s="297" cm="1">
        <f t="array" ref="BU200">IF($CO200=3,
IFERROR(INDEX($CV$68:$CZ$79, $CE200, BU$23), "-"),
IF($CO200=2,
IF(BU$23=5, $AC200, IF(BU$23=4, $AD200, 0)), IF(BU$23=5, $AC200, 0)
))</f>
        <v>0</v>
      </c>
      <c r="BV200" s="297" cm="1">
        <f t="array" ref="BV200">IF($CO200=3,
IFERROR(INDEX($CV$68:$CZ$79, $CE200, BV$23), "-"),
IF($CO200=2,
IF(BV$23=5, $AC200, IF(BV$23=4, $AD200, 0)), IF(BV$23=5, $AC200, 0)
))</f>
        <v>0</v>
      </c>
      <c r="BW200" s="297" cm="1">
        <f t="array" ref="BW200">IF($CO200=3,
IFERROR(INDEX($CV$68:$CZ$79, $CE200, BW$23), "-"),
IF($CO200=2,
IF(BW$23=5, $AC200, IF(BW$23=4, $AD200, 0)), IF(BW$23=5, $AC200, 0)
))</f>
        <v>0</v>
      </c>
      <c r="BX200" s="297" cm="1">
        <f t="array" ref="BX200">IF($CO200=3,
IFERROR(INDEX($CV$68:$CZ$79, $CE200, BX$23), "-"),
IF($CO200=2,
IF(BX$23=5, $AC200, IF(BX$23=4, $AD200, 0)), IF(BX$23=5, $AC200, 0)
))</f>
        <v>0</v>
      </c>
      <c r="BY200" s="293" t="str">
        <f t="shared" si="86"/>
        <v>-</v>
      </c>
      <c r="BZ200" s="299">
        <f t="shared" si="22"/>
        <v>0</v>
      </c>
      <c r="CA200" s="294" t="str">
        <f t="shared" si="87"/>
        <v>-</v>
      </c>
      <c r="CB200" s="295" t="str">
        <f t="shared" si="23"/>
        <v>-</v>
      </c>
      <c r="CC200" s="295" t="str">
        <f t="shared" si="88"/>
        <v>-</v>
      </c>
      <c r="CD200" s="299">
        <f t="shared" si="24"/>
        <v>0</v>
      </c>
      <c r="CE200" s="300" t="str">
        <f t="shared" si="66"/>
        <v>-</v>
      </c>
      <c r="CF200" s="300" t="str">
        <f t="shared" si="67"/>
        <v>-</v>
      </c>
      <c r="CG200" s="300">
        <v>0</v>
      </c>
      <c r="CH200" s="300">
        <f t="shared" si="68"/>
        <v>0</v>
      </c>
      <c r="CI200" s="301">
        <f t="shared" si="69"/>
        <v>0</v>
      </c>
      <c r="CJ200" s="301">
        <f t="shared" si="25"/>
        <v>0</v>
      </c>
      <c r="CK200" s="302" t="str" cm="1">
        <f t="array" ref="CK200">IF($CJ200&gt;0, INDEX($CS$28:$DH$35, $CJ200, $CI200+CK$23), "-")</f>
        <v>-</v>
      </c>
      <c r="CL200" s="302" t="str" cm="1">
        <f t="array" ref="CL200">IF($CJ200&gt;0, INDEX($CS$28:$DH$35, $CJ200, $CI200+CL$23), "-")</f>
        <v>-</v>
      </c>
      <c r="CM200" s="302" t="str" cm="1">
        <f t="array" ref="CM200">IF($CJ200&gt;0, INDEX($CS$28:$DH$35, $CJ200, $CI200+CM$23), "-")</f>
        <v>-</v>
      </c>
      <c r="CN200" s="302" t="str" cm="1">
        <f t="array" ref="CN200">IF($CJ200&gt;0, INDEX($CS$28:$DH$35, $CJ200, $CI200+CN$23), "-")</f>
        <v>-</v>
      </c>
      <c r="CO200" s="300" t="str">
        <f t="shared" si="70"/>
        <v>-</v>
      </c>
      <c r="CP200" s="271"/>
      <c r="CQ200" s="272"/>
      <c r="CR200" s="273"/>
      <c r="CS200" s="273"/>
      <c r="CT200" s="273"/>
      <c r="CU200" s="273"/>
      <c r="CV200" s="273"/>
      <c r="CW200" s="273"/>
      <c r="CX200" s="273"/>
      <c r="CY200" s="273"/>
      <c r="CZ200" s="273"/>
      <c r="DA200" s="273"/>
      <c r="DB200" s="273"/>
      <c r="DC200" s="273"/>
      <c r="DD200" s="273"/>
      <c r="DE200" s="273"/>
      <c r="DF200" s="273"/>
      <c r="DG200" s="273"/>
      <c r="DH200" s="273"/>
      <c r="DI200" s="273"/>
      <c r="DJ200" s="271"/>
      <c r="DK200" s="271"/>
    </row>
    <row r="201" spans="1:115" s="45" customFormat="1" ht="12.75" customHeight="1" x14ac:dyDescent="0.25">
      <c r="A201" s="13" cm="1">
        <f t="array" ref="A201">IFERROR(INDEX(Operation, IFERROR(MATCH($N201,#REF!, 0), IFERROR(MATCH($N201,#REF!, 0), MATCH($N201,#REF!, 0))), 4), 0)</f>
        <v>0</v>
      </c>
      <c r="B201" s="10">
        <v>178</v>
      </c>
      <c r="C201" s="238"/>
      <c r="D201" s="238"/>
      <c r="E201" s="79"/>
      <c r="F201" s="80" t="str">
        <f>IF(ISBLANK(E201), "", VLOOKUP(E201, Z!$A$2:$C$4127, 3, FALSE))</f>
        <v/>
      </c>
      <c r="G201" s="238"/>
      <c r="H201" s="81"/>
      <c r="I201" s="255" t="b">
        <v>0</v>
      </c>
      <c r="J201" s="256"/>
      <c r="K201" s="82"/>
      <c r="L201" s="82"/>
      <c r="M201" s="83"/>
      <c r="N201" s="79"/>
      <c r="O201" s="84"/>
      <c r="P201" s="84"/>
      <c r="Q201" s="257"/>
      <c r="R201" s="257"/>
      <c r="S201" s="257"/>
      <c r="T201" s="85">
        <f t="shared" si="71"/>
        <v>0</v>
      </c>
      <c r="U201" s="238"/>
      <c r="V201" s="238"/>
      <c r="W201" s="238"/>
      <c r="X201" s="257"/>
      <c r="Y201" s="258"/>
      <c r="Z201" s="79"/>
      <c r="AA201" s="257"/>
      <c r="AB201" s="257"/>
      <c r="AC201" s="257"/>
      <c r="AD201" s="257"/>
      <c r="AE201" s="257"/>
      <c r="AF201" s="85">
        <f t="shared" si="72"/>
        <v>0</v>
      </c>
      <c r="AG201" s="259"/>
      <c r="AH201" s="238"/>
      <c r="AI201" s="79"/>
      <c r="AJ201" s="80" t="str">
        <f>IF(ISBLANK(AI201), "", VLOOKUP(AI201, Z!$A$2:$C$4127, 3, FALSE))</f>
        <v/>
      </c>
      <c r="AK201" s="260"/>
      <c r="AL201" s="127">
        <f t="shared" si="73"/>
        <v>0</v>
      </c>
      <c r="AM201" s="271"/>
      <c r="AN201" s="292">
        <f t="shared" si="75"/>
        <v>0</v>
      </c>
      <c r="AO201" s="279">
        <f t="shared" si="74"/>
        <v>1</v>
      </c>
      <c r="AP201" s="279">
        <v>0.75</v>
      </c>
      <c r="AQ201" s="293" t="str">
        <f t="shared" si="76"/>
        <v>-</v>
      </c>
      <c r="AR201" s="293" t="str">
        <f t="shared" si="77"/>
        <v>-</v>
      </c>
      <c r="AS201" s="293" t="str" cm="1">
        <f t="array" ref="AS201">IFERROR(IFERROR((AT201*AU201)/(3600*1000)/AZ201, BY201) * SUMPRODUCT($BA201:$BE201^2.5, $BF201:$BJ201) / 1000, "-")</f>
        <v>-</v>
      </c>
      <c r="AT201" s="279" t="str">
        <f t="shared" si="78"/>
        <v>-</v>
      </c>
      <c r="AU201" s="279" t="str">
        <f t="shared" si="79"/>
        <v>-</v>
      </c>
      <c r="AV201" s="294" t="str">
        <f t="shared" si="16"/>
        <v>-</v>
      </c>
      <c r="AW201" s="294" t="str" cm="1">
        <f t="array" ref="AW201">IF(CH201&gt;0, INDEX($CV$58:$CV$60, CH201), "-")</f>
        <v>-</v>
      </c>
      <c r="AX201" s="294" t="str">
        <f t="shared" si="80"/>
        <v>-</v>
      </c>
      <c r="AY201" s="295" t="str">
        <f t="shared" si="81"/>
        <v>-</v>
      </c>
      <c r="AZ201" s="294">
        <f t="shared" si="82"/>
        <v>0</v>
      </c>
      <c r="BA201" s="296" t="str" cm="1">
        <f t="array" ref="BA201">IFERROR(INDEX($CV$63:$CZ$65, $CF201, BA$23), "-")</f>
        <v>-</v>
      </c>
      <c r="BB201" s="296" t="str" cm="1">
        <f t="array" ref="BB201">IFERROR(INDEX($CV$63:$CZ$65, $CF201, BB$23), "-")</f>
        <v>-</v>
      </c>
      <c r="BC201" s="296" t="str" cm="1">
        <f t="array" ref="BC201">IFERROR(INDEX($CV$63:$CZ$65, $CF201, BC$23), "-")</f>
        <v>-</v>
      </c>
      <c r="BD201" s="296" t="str" cm="1">
        <f t="array" ref="BD201">IFERROR(INDEX($CV$63:$CZ$65, $CF201, BD$23), "-")</f>
        <v>-</v>
      </c>
      <c r="BE201" s="296" t="str" cm="1">
        <f t="array" ref="BE201">IFERROR(INDEX($CV$63:$CZ$65, $CF201, BE$23), "-")</f>
        <v>-</v>
      </c>
      <c r="BF201" s="297" cm="1">
        <f t="array" ref="BF201">IF($CF201=3,
IFERROR(INDEX($CV$68:$CZ$79, $CE201, BF$23), "-"),
IF($CF201=2,
IF(BF$23=5, $Q201, IF(BF$23=4, $R201, 0)), IF(BF$23=5, $Q201, 0)
))</f>
        <v>0</v>
      </c>
      <c r="BG201" s="297" cm="1">
        <f t="array" ref="BG201">IF($CF201=3,
IFERROR(INDEX($CV$68:$CZ$79, $CE201, BG$23), "-"),
IF($CF201=2,
IF(BG$23=5, $Q201, IF(BG$23=4, $R201, 0)), IF(BG$23=5, $Q201, 0)
))</f>
        <v>0</v>
      </c>
      <c r="BH201" s="297" cm="1">
        <f t="array" ref="BH201">IF($CF201=3,
IFERROR(INDEX($CV$68:$CZ$79, $CE201, BH$23), "-"),
IF($CF201=2,
IF(BH$23=5, $Q201, IF(BH$23=4, $R201, 0)), IF(BH$23=5, $Q201, 0)
))</f>
        <v>0</v>
      </c>
      <c r="BI201" s="297" cm="1">
        <f t="array" ref="BI201">IF($CF201=3,
IFERROR(INDEX($CV$68:$CZ$79, $CE201, BI$23), "-"),
IF($CF201=2,
IF(BI$23=5, $Q201, IF(BI$23=4, $R201, 0)), IF(BI$23=5, $Q201, 0)
))</f>
        <v>0</v>
      </c>
      <c r="BJ201" s="297" cm="1">
        <f t="array" ref="BJ201">IF($CF201=3,
IFERROR(INDEX($CV$68:$CZ$79, $CE201, BJ$23), "-"),
IF($CF201=2,
IF(BJ$23=5, $Q201, IF(BJ$23=4, $R201, 0)), IF(BJ$23=5, $Q201, 0)
))</f>
        <v>0</v>
      </c>
      <c r="BK201" s="293" t="str" cm="1">
        <f t="array" ref="BK201">IFERROR(IF(OR($AN$20="EZ", ISNUMBER((BL201*BM201)/(3600*1000)/BN201)), (BL201*BM201)/(3600*1000)/BN201, BY201) * SUMPRODUCT($BO201:$BS201^2.5, $BT201:$BX201) / 1000, "-")</f>
        <v>-</v>
      </c>
      <c r="BL201" s="279" t="str">
        <f t="shared" si="83"/>
        <v>-</v>
      </c>
      <c r="BM201" s="279" t="str">
        <f t="shared" si="84"/>
        <v>-</v>
      </c>
      <c r="BN201" s="298">
        <f t="shared" si="85"/>
        <v>0</v>
      </c>
      <c r="BO201" s="296" t="str" cm="1">
        <f t="array" ref="BO201">IFERROR(INDEX($CV$63:$CZ$65, $CO201, BO$23), "-")</f>
        <v>-</v>
      </c>
      <c r="BP201" s="296" t="str" cm="1">
        <f t="array" ref="BP201">IFERROR(INDEX($CV$63:$CZ$65, $CO201, BP$23), "-")</f>
        <v>-</v>
      </c>
      <c r="BQ201" s="296" t="str" cm="1">
        <f t="array" ref="BQ201">IFERROR(INDEX($CV$63:$CZ$65, $CO201, BQ$23), "-")</f>
        <v>-</v>
      </c>
      <c r="BR201" s="296" t="str" cm="1">
        <f t="array" ref="BR201">IFERROR(INDEX($CV$63:$CZ$65, $CO201, BR$23), "-")</f>
        <v>-</v>
      </c>
      <c r="BS201" s="296" t="str" cm="1">
        <f t="array" ref="BS201">IFERROR(INDEX($CV$63:$CZ$65, $CO201, BS$23), "-")</f>
        <v>-</v>
      </c>
      <c r="BT201" s="297" cm="1">
        <f t="array" ref="BT201">IF($CO201=3,
IFERROR(INDEX($CV$68:$CZ$79, $CE201, BT$23), "-"),
IF($CO201=2,
IF(BT$23=5, $AC201, IF(BT$23=4, $AD201, 0)), IF(BT$23=5, $AC201, 0)
))</f>
        <v>0</v>
      </c>
      <c r="BU201" s="297" cm="1">
        <f t="array" ref="BU201">IF($CO201=3,
IFERROR(INDEX($CV$68:$CZ$79, $CE201, BU$23), "-"),
IF($CO201=2,
IF(BU$23=5, $AC201, IF(BU$23=4, $AD201, 0)), IF(BU$23=5, $AC201, 0)
))</f>
        <v>0</v>
      </c>
      <c r="BV201" s="297" cm="1">
        <f t="array" ref="BV201">IF($CO201=3,
IFERROR(INDEX($CV$68:$CZ$79, $CE201, BV$23), "-"),
IF($CO201=2,
IF(BV$23=5, $AC201, IF(BV$23=4, $AD201, 0)), IF(BV$23=5, $AC201, 0)
))</f>
        <v>0</v>
      </c>
      <c r="BW201" s="297" cm="1">
        <f t="array" ref="BW201">IF($CO201=3,
IFERROR(INDEX($CV$68:$CZ$79, $CE201, BW$23), "-"),
IF($CO201=2,
IF(BW$23=5, $AC201, IF(BW$23=4, $AD201, 0)), IF(BW$23=5, $AC201, 0)
))</f>
        <v>0</v>
      </c>
      <c r="BX201" s="297" cm="1">
        <f t="array" ref="BX201">IF($CO201=3,
IFERROR(INDEX($CV$68:$CZ$79, $CE201, BX$23), "-"),
IF($CO201=2,
IF(BX$23=5, $AC201, IF(BX$23=4, $AD201, 0)), IF(BX$23=5, $AC201, 0)
))</f>
        <v>0</v>
      </c>
      <c r="BY201" s="293" t="str">
        <f t="shared" si="86"/>
        <v>-</v>
      </c>
      <c r="BZ201" s="299">
        <f t="shared" si="22"/>
        <v>0</v>
      </c>
      <c r="CA201" s="294" t="str">
        <f t="shared" si="87"/>
        <v>-</v>
      </c>
      <c r="CB201" s="295" t="str">
        <f t="shared" si="23"/>
        <v>-</v>
      </c>
      <c r="CC201" s="295" t="str">
        <f t="shared" si="88"/>
        <v>-</v>
      </c>
      <c r="CD201" s="299">
        <f t="shared" si="24"/>
        <v>0</v>
      </c>
      <c r="CE201" s="300" t="str">
        <f t="shared" si="66"/>
        <v>-</v>
      </c>
      <c r="CF201" s="300" t="str">
        <f t="shared" si="67"/>
        <v>-</v>
      </c>
      <c r="CG201" s="300">
        <v>0</v>
      </c>
      <c r="CH201" s="300">
        <f t="shared" si="68"/>
        <v>0</v>
      </c>
      <c r="CI201" s="301">
        <f t="shared" si="69"/>
        <v>0</v>
      </c>
      <c r="CJ201" s="301">
        <f t="shared" si="25"/>
        <v>0</v>
      </c>
      <c r="CK201" s="302" t="str" cm="1">
        <f t="array" ref="CK201">IF($CJ201&gt;0, INDEX($CS$28:$DH$35, $CJ201, $CI201+CK$23), "-")</f>
        <v>-</v>
      </c>
      <c r="CL201" s="302" t="str" cm="1">
        <f t="array" ref="CL201">IF($CJ201&gt;0, INDEX($CS$28:$DH$35, $CJ201, $CI201+CL$23), "-")</f>
        <v>-</v>
      </c>
      <c r="CM201" s="302" t="str" cm="1">
        <f t="array" ref="CM201">IF($CJ201&gt;0, INDEX($CS$28:$DH$35, $CJ201, $CI201+CM$23), "-")</f>
        <v>-</v>
      </c>
      <c r="CN201" s="302" t="str" cm="1">
        <f t="array" ref="CN201">IF($CJ201&gt;0, INDEX($CS$28:$DH$35, $CJ201, $CI201+CN$23), "-")</f>
        <v>-</v>
      </c>
      <c r="CO201" s="300" t="str">
        <f t="shared" si="70"/>
        <v>-</v>
      </c>
      <c r="CP201" s="271"/>
      <c r="CQ201" s="272"/>
      <c r="CR201" s="273"/>
      <c r="CS201" s="273"/>
      <c r="CT201" s="273"/>
      <c r="CU201" s="273"/>
      <c r="CV201" s="273"/>
      <c r="CW201" s="273"/>
      <c r="CX201" s="273"/>
      <c r="CY201" s="273"/>
      <c r="CZ201" s="273"/>
      <c r="DA201" s="273"/>
      <c r="DB201" s="273"/>
      <c r="DC201" s="273"/>
      <c r="DD201" s="273"/>
      <c r="DE201" s="273"/>
      <c r="DF201" s="273"/>
      <c r="DG201" s="273"/>
      <c r="DH201" s="273"/>
      <c r="DI201" s="273"/>
      <c r="DJ201" s="271"/>
      <c r="DK201" s="271"/>
    </row>
    <row r="202" spans="1:115" s="45" customFormat="1" ht="12.75" customHeight="1" x14ac:dyDescent="0.25">
      <c r="A202" s="13" cm="1">
        <f t="array" ref="A202">IFERROR(INDEX(Operation, IFERROR(MATCH($N202,#REF!, 0), IFERROR(MATCH($N202,#REF!, 0), MATCH($N202,#REF!, 0))), 4), 0)</f>
        <v>0</v>
      </c>
      <c r="B202" s="10">
        <v>179</v>
      </c>
      <c r="C202" s="238"/>
      <c r="D202" s="238"/>
      <c r="E202" s="79"/>
      <c r="F202" s="80" t="str">
        <f>IF(ISBLANK(E202), "", VLOOKUP(E202, Z!$A$2:$C$4127, 3, FALSE))</f>
        <v/>
      </c>
      <c r="G202" s="238"/>
      <c r="H202" s="81"/>
      <c r="I202" s="255" t="b">
        <v>0</v>
      </c>
      <c r="J202" s="256"/>
      <c r="K202" s="82"/>
      <c r="L202" s="82"/>
      <c r="M202" s="83"/>
      <c r="N202" s="79"/>
      <c r="O202" s="84"/>
      <c r="P202" s="84"/>
      <c r="Q202" s="257"/>
      <c r="R202" s="257"/>
      <c r="S202" s="257"/>
      <c r="T202" s="85">
        <f t="shared" si="71"/>
        <v>0</v>
      </c>
      <c r="U202" s="238"/>
      <c r="V202" s="238"/>
      <c r="W202" s="238"/>
      <c r="X202" s="257"/>
      <c r="Y202" s="258"/>
      <c r="Z202" s="79"/>
      <c r="AA202" s="257"/>
      <c r="AB202" s="257"/>
      <c r="AC202" s="257"/>
      <c r="AD202" s="257"/>
      <c r="AE202" s="257"/>
      <c r="AF202" s="85">
        <f t="shared" si="72"/>
        <v>0</v>
      </c>
      <c r="AG202" s="259"/>
      <c r="AH202" s="238"/>
      <c r="AI202" s="79"/>
      <c r="AJ202" s="80" t="str">
        <f>IF(ISBLANK(AI202), "", VLOOKUP(AI202, Z!$A$2:$C$4127, 3, FALSE))</f>
        <v/>
      </c>
      <c r="AK202" s="260"/>
      <c r="AL202" s="127">
        <f t="shared" si="73"/>
        <v>0</v>
      </c>
      <c r="AM202" s="271"/>
      <c r="AN202" s="292">
        <f t="shared" si="75"/>
        <v>0</v>
      </c>
      <c r="AO202" s="279">
        <f t="shared" si="74"/>
        <v>1</v>
      </c>
      <c r="AP202" s="279">
        <v>0.75</v>
      </c>
      <c r="AQ202" s="293" t="str">
        <f t="shared" si="76"/>
        <v>-</v>
      </c>
      <c r="AR202" s="293" t="str">
        <f t="shared" si="77"/>
        <v>-</v>
      </c>
      <c r="AS202" s="293" t="str" cm="1">
        <f t="array" ref="AS202">IFERROR(IFERROR((AT202*AU202)/(3600*1000)/AZ202, BY202) * SUMPRODUCT($BA202:$BE202^2.5, $BF202:$BJ202) / 1000, "-")</f>
        <v>-</v>
      </c>
      <c r="AT202" s="279" t="str">
        <f t="shared" si="78"/>
        <v>-</v>
      </c>
      <c r="AU202" s="279" t="str">
        <f t="shared" si="79"/>
        <v>-</v>
      </c>
      <c r="AV202" s="294" t="str">
        <f t="shared" si="16"/>
        <v>-</v>
      </c>
      <c r="AW202" s="294" t="str" cm="1">
        <f t="array" ref="AW202">IF(CH202&gt;0, INDEX($CV$58:$CV$60, CH202), "-")</f>
        <v>-</v>
      </c>
      <c r="AX202" s="294" t="str">
        <f t="shared" si="80"/>
        <v>-</v>
      </c>
      <c r="AY202" s="295" t="str">
        <f t="shared" si="81"/>
        <v>-</v>
      </c>
      <c r="AZ202" s="294">
        <f t="shared" si="82"/>
        <v>0</v>
      </c>
      <c r="BA202" s="296" t="str" cm="1">
        <f t="array" ref="BA202">IFERROR(INDEX($CV$63:$CZ$65, $CF202, BA$23), "-")</f>
        <v>-</v>
      </c>
      <c r="BB202" s="296" t="str" cm="1">
        <f t="array" ref="BB202">IFERROR(INDEX($CV$63:$CZ$65, $CF202, BB$23), "-")</f>
        <v>-</v>
      </c>
      <c r="BC202" s="296" t="str" cm="1">
        <f t="array" ref="BC202">IFERROR(INDEX($CV$63:$CZ$65, $CF202, BC$23), "-")</f>
        <v>-</v>
      </c>
      <c r="BD202" s="296" t="str" cm="1">
        <f t="array" ref="BD202">IFERROR(INDEX($CV$63:$CZ$65, $CF202, BD$23), "-")</f>
        <v>-</v>
      </c>
      <c r="BE202" s="296" t="str" cm="1">
        <f t="array" ref="BE202">IFERROR(INDEX($CV$63:$CZ$65, $CF202, BE$23), "-")</f>
        <v>-</v>
      </c>
      <c r="BF202" s="297" cm="1">
        <f t="array" ref="BF202">IF($CF202=3,
IFERROR(INDEX($CV$68:$CZ$79, $CE202, BF$23), "-"),
IF($CF202=2,
IF(BF$23=5, $Q202, IF(BF$23=4, $R202, 0)), IF(BF$23=5, $Q202, 0)
))</f>
        <v>0</v>
      </c>
      <c r="BG202" s="297" cm="1">
        <f t="array" ref="BG202">IF($CF202=3,
IFERROR(INDEX($CV$68:$CZ$79, $CE202, BG$23), "-"),
IF($CF202=2,
IF(BG$23=5, $Q202, IF(BG$23=4, $R202, 0)), IF(BG$23=5, $Q202, 0)
))</f>
        <v>0</v>
      </c>
      <c r="BH202" s="297" cm="1">
        <f t="array" ref="BH202">IF($CF202=3,
IFERROR(INDEX($CV$68:$CZ$79, $CE202, BH$23), "-"),
IF($CF202=2,
IF(BH$23=5, $Q202, IF(BH$23=4, $R202, 0)), IF(BH$23=5, $Q202, 0)
))</f>
        <v>0</v>
      </c>
      <c r="BI202" s="297" cm="1">
        <f t="array" ref="BI202">IF($CF202=3,
IFERROR(INDEX($CV$68:$CZ$79, $CE202, BI$23), "-"),
IF($CF202=2,
IF(BI$23=5, $Q202, IF(BI$23=4, $R202, 0)), IF(BI$23=5, $Q202, 0)
))</f>
        <v>0</v>
      </c>
      <c r="BJ202" s="297" cm="1">
        <f t="array" ref="BJ202">IF($CF202=3,
IFERROR(INDEX($CV$68:$CZ$79, $CE202, BJ$23), "-"),
IF($CF202=2,
IF(BJ$23=5, $Q202, IF(BJ$23=4, $R202, 0)), IF(BJ$23=5, $Q202, 0)
))</f>
        <v>0</v>
      </c>
      <c r="BK202" s="293" t="str" cm="1">
        <f t="array" ref="BK202">IFERROR(IF(OR($AN$20="EZ", ISNUMBER((BL202*BM202)/(3600*1000)/BN202)), (BL202*BM202)/(3600*1000)/BN202, BY202) * SUMPRODUCT($BO202:$BS202^2.5, $BT202:$BX202) / 1000, "-")</f>
        <v>-</v>
      </c>
      <c r="BL202" s="279" t="str">
        <f t="shared" si="83"/>
        <v>-</v>
      </c>
      <c r="BM202" s="279" t="str">
        <f t="shared" si="84"/>
        <v>-</v>
      </c>
      <c r="BN202" s="298">
        <f t="shared" si="85"/>
        <v>0</v>
      </c>
      <c r="BO202" s="296" t="str" cm="1">
        <f t="array" ref="BO202">IFERROR(INDEX($CV$63:$CZ$65, $CO202, BO$23), "-")</f>
        <v>-</v>
      </c>
      <c r="BP202" s="296" t="str" cm="1">
        <f t="array" ref="BP202">IFERROR(INDEX($CV$63:$CZ$65, $CO202, BP$23), "-")</f>
        <v>-</v>
      </c>
      <c r="BQ202" s="296" t="str" cm="1">
        <f t="array" ref="BQ202">IFERROR(INDEX($CV$63:$CZ$65, $CO202, BQ$23), "-")</f>
        <v>-</v>
      </c>
      <c r="BR202" s="296" t="str" cm="1">
        <f t="array" ref="BR202">IFERROR(INDEX($CV$63:$CZ$65, $CO202, BR$23), "-")</f>
        <v>-</v>
      </c>
      <c r="BS202" s="296" t="str" cm="1">
        <f t="array" ref="BS202">IFERROR(INDEX($CV$63:$CZ$65, $CO202, BS$23), "-")</f>
        <v>-</v>
      </c>
      <c r="BT202" s="297" cm="1">
        <f t="array" ref="BT202">IF($CO202=3,
IFERROR(INDEX($CV$68:$CZ$79, $CE202, BT$23), "-"),
IF($CO202=2,
IF(BT$23=5, $AC202, IF(BT$23=4, $AD202, 0)), IF(BT$23=5, $AC202, 0)
))</f>
        <v>0</v>
      </c>
      <c r="BU202" s="297" cm="1">
        <f t="array" ref="BU202">IF($CO202=3,
IFERROR(INDEX($CV$68:$CZ$79, $CE202, BU$23), "-"),
IF($CO202=2,
IF(BU$23=5, $AC202, IF(BU$23=4, $AD202, 0)), IF(BU$23=5, $AC202, 0)
))</f>
        <v>0</v>
      </c>
      <c r="BV202" s="297" cm="1">
        <f t="array" ref="BV202">IF($CO202=3,
IFERROR(INDEX($CV$68:$CZ$79, $CE202, BV$23), "-"),
IF($CO202=2,
IF(BV$23=5, $AC202, IF(BV$23=4, $AD202, 0)), IF(BV$23=5, $AC202, 0)
))</f>
        <v>0</v>
      </c>
      <c r="BW202" s="297" cm="1">
        <f t="array" ref="BW202">IF($CO202=3,
IFERROR(INDEX($CV$68:$CZ$79, $CE202, BW$23), "-"),
IF($CO202=2,
IF(BW$23=5, $AC202, IF(BW$23=4, $AD202, 0)), IF(BW$23=5, $AC202, 0)
))</f>
        <v>0</v>
      </c>
      <c r="BX202" s="297" cm="1">
        <f t="array" ref="BX202">IF($CO202=3,
IFERROR(INDEX($CV$68:$CZ$79, $CE202, BX$23), "-"),
IF($CO202=2,
IF(BX$23=5, $AC202, IF(BX$23=4, $AD202, 0)), IF(BX$23=5, $AC202, 0)
))</f>
        <v>0</v>
      </c>
      <c r="BY202" s="293" t="str">
        <f t="shared" si="86"/>
        <v>-</v>
      </c>
      <c r="BZ202" s="299">
        <f t="shared" si="22"/>
        <v>0</v>
      </c>
      <c r="CA202" s="294" t="str">
        <f t="shared" si="87"/>
        <v>-</v>
      </c>
      <c r="CB202" s="295" t="str">
        <f t="shared" si="23"/>
        <v>-</v>
      </c>
      <c r="CC202" s="295" t="str">
        <f t="shared" si="88"/>
        <v>-</v>
      </c>
      <c r="CD202" s="299">
        <f t="shared" si="24"/>
        <v>0</v>
      </c>
      <c r="CE202" s="300" t="str">
        <f t="shared" si="66"/>
        <v>-</v>
      </c>
      <c r="CF202" s="300" t="str">
        <f t="shared" si="67"/>
        <v>-</v>
      </c>
      <c r="CG202" s="300">
        <v>0</v>
      </c>
      <c r="CH202" s="300">
        <f t="shared" si="68"/>
        <v>0</v>
      </c>
      <c r="CI202" s="301">
        <f t="shared" si="69"/>
        <v>0</v>
      </c>
      <c r="CJ202" s="301">
        <f t="shared" si="25"/>
        <v>0</v>
      </c>
      <c r="CK202" s="302" t="str" cm="1">
        <f t="array" ref="CK202">IF($CJ202&gt;0, INDEX($CS$28:$DH$35, $CJ202, $CI202+CK$23), "-")</f>
        <v>-</v>
      </c>
      <c r="CL202" s="302" t="str" cm="1">
        <f t="array" ref="CL202">IF($CJ202&gt;0, INDEX($CS$28:$DH$35, $CJ202, $CI202+CL$23), "-")</f>
        <v>-</v>
      </c>
      <c r="CM202" s="302" t="str" cm="1">
        <f t="array" ref="CM202">IF($CJ202&gt;0, INDEX($CS$28:$DH$35, $CJ202, $CI202+CM$23), "-")</f>
        <v>-</v>
      </c>
      <c r="CN202" s="302" t="str" cm="1">
        <f t="array" ref="CN202">IF($CJ202&gt;0, INDEX($CS$28:$DH$35, $CJ202, $CI202+CN$23), "-")</f>
        <v>-</v>
      </c>
      <c r="CO202" s="300" t="str">
        <f t="shared" si="70"/>
        <v>-</v>
      </c>
      <c r="CP202" s="271"/>
      <c r="CQ202" s="272"/>
      <c r="CR202" s="273"/>
      <c r="CS202" s="273"/>
      <c r="CT202" s="273"/>
      <c r="CU202" s="273"/>
      <c r="CV202" s="273"/>
      <c r="CW202" s="273"/>
      <c r="CX202" s="273"/>
      <c r="CY202" s="273"/>
      <c r="CZ202" s="273"/>
      <c r="DA202" s="273"/>
      <c r="DB202" s="273"/>
      <c r="DC202" s="273"/>
      <c r="DD202" s="273"/>
      <c r="DE202" s="273"/>
      <c r="DF202" s="273"/>
      <c r="DG202" s="273"/>
      <c r="DH202" s="273"/>
      <c r="DI202" s="273"/>
      <c r="DJ202" s="271"/>
      <c r="DK202" s="271"/>
    </row>
    <row r="203" spans="1:115" s="45" customFormat="1" ht="12.75" customHeight="1" x14ac:dyDescent="0.25">
      <c r="A203" s="13" cm="1">
        <f t="array" ref="A203">IFERROR(INDEX(Operation, IFERROR(MATCH($N203,#REF!, 0), IFERROR(MATCH($N203,#REF!, 0), MATCH($N203,#REF!, 0))), 4), 0)</f>
        <v>0</v>
      </c>
      <c r="B203" s="10">
        <v>180</v>
      </c>
      <c r="C203" s="238"/>
      <c r="D203" s="238"/>
      <c r="E203" s="79"/>
      <c r="F203" s="80" t="str">
        <f>IF(ISBLANK(E203), "", VLOOKUP(E203, Z!$A$2:$C$4127, 3, FALSE))</f>
        <v/>
      </c>
      <c r="G203" s="238"/>
      <c r="H203" s="81"/>
      <c r="I203" s="255" t="b">
        <v>0</v>
      </c>
      <c r="J203" s="256"/>
      <c r="K203" s="82"/>
      <c r="L203" s="82"/>
      <c r="M203" s="83"/>
      <c r="N203" s="79"/>
      <c r="O203" s="84"/>
      <c r="P203" s="84"/>
      <c r="Q203" s="257"/>
      <c r="R203" s="257"/>
      <c r="S203" s="257"/>
      <c r="T203" s="85">
        <f t="shared" si="71"/>
        <v>0</v>
      </c>
      <c r="U203" s="238"/>
      <c r="V203" s="238"/>
      <c r="W203" s="238"/>
      <c r="X203" s="256"/>
      <c r="Y203" s="258"/>
      <c r="Z203" s="79"/>
      <c r="AA203" s="257"/>
      <c r="AB203" s="257"/>
      <c r="AC203" s="257"/>
      <c r="AD203" s="257"/>
      <c r="AE203" s="257"/>
      <c r="AF203" s="85">
        <f t="shared" si="72"/>
        <v>0</v>
      </c>
      <c r="AG203" s="259"/>
      <c r="AH203" s="238"/>
      <c r="AI203" s="79"/>
      <c r="AJ203" s="80" t="str">
        <f>IF(ISBLANK(AI203), "", VLOOKUP(AI203, Z!$A$2:$C$4127, 3, FALSE))</f>
        <v/>
      </c>
      <c r="AK203" s="260"/>
      <c r="AL203" s="127">
        <f t="shared" si="73"/>
        <v>0</v>
      </c>
      <c r="AM203" s="271"/>
      <c r="AN203" s="292">
        <f t="shared" si="75"/>
        <v>0</v>
      </c>
      <c r="AO203" s="279">
        <f t="shared" si="74"/>
        <v>1</v>
      </c>
      <c r="AP203" s="279">
        <v>0.75</v>
      </c>
      <c r="AQ203" s="293" t="str">
        <f t="shared" si="76"/>
        <v>-</v>
      </c>
      <c r="AR203" s="293" t="str">
        <f t="shared" si="77"/>
        <v>-</v>
      </c>
      <c r="AS203" s="293" t="str" cm="1">
        <f t="array" ref="AS203">IFERROR(IFERROR((AT203*AU203)/(3600*1000)/AZ203, BY203) * SUMPRODUCT($BA203:$BE203^2.5, $BF203:$BJ203) / 1000, "-")</f>
        <v>-</v>
      </c>
      <c r="AT203" s="279" t="str">
        <f t="shared" si="78"/>
        <v>-</v>
      </c>
      <c r="AU203" s="279" t="str">
        <f t="shared" si="79"/>
        <v>-</v>
      </c>
      <c r="AV203" s="294" t="str">
        <f t="shared" si="16"/>
        <v>-</v>
      </c>
      <c r="AW203" s="294" t="str" cm="1">
        <f t="array" ref="AW203">IF(CH203&gt;0, INDEX($CV$58:$CV$60, CH203), "-")</f>
        <v>-</v>
      </c>
      <c r="AX203" s="294" t="str">
        <f t="shared" si="80"/>
        <v>-</v>
      </c>
      <c r="AY203" s="295" t="str">
        <f t="shared" si="81"/>
        <v>-</v>
      </c>
      <c r="AZ203" s="294">
        <f t="shared" si="82"/>
        <v>0</v>
      </c>
      <c r="BA203" s="296" t="str" cm="1">
        <f t="array" ref="BA203">IFERROR(INDEX($CV$63:$CZ$65, $CF203, BA$23), "-")</f>
        <v>-</v>
      </c>
      <c r="BB203" s="296" t="str" cm="1">
        <f t="array" ref="BB203">IFERROR(INDEX($CV$63:$CZ$65, $CF203, BB$23), "-")</f>
        <v>-</v>
      </c>
      <c r="BC203" s="296" t="str" cm="1">
        <f t="array" ref="BC203">IFERROR(INDEX($CV$63:$CZ$65, $CF203, BC$23), "-")</f>
        <v>-</v>
      </c>
      <c r="BD203" s="296" t="str" cm="1">
        <f t="array" ref="BD203">IFERROR(INDEX($CV$63:$CZ$65, $CF203, BD$23), "-")</f>
        <v>-</v>
      </c>
      <c r="BE203" s="296" t="str" cm="1">
        <f t="array" ref="BE203">IFERROR(INDEX($CV$63:$CZ$65, $CF203, BE$23), "-")</f>
        <v>-</v>
      </c>
      <c r="BF203" s="297" cm="1">
        <f t="array" ref="BF203">IF($CF203=3,
IFERROR(INDEX($CV$68:$CZ$79, $CE203, BF$23), "-"),
IF($CF203=2,
IF(BF$23=5, $Q203, IF(BF$23=4, $R203, 0)), IF(BF$23=5, $Q203, 0)
))</f>
        <v>0</v>
      </c>
      <c r="BG203" s="297" cm="1">
        <f t="array" ref="BG203">IF($CF203=3,
IFERROR(INDEX($CV$68:$CZ$79, $CE203, BG$23), "-"),
IF($CF203=2,
IF(BG$23=5, $Q203, IF(BG$23=4, $R203, 0)), IF(BG$23=5, $Q203, 0)
))</f>
        <v>0</v>
      </c>
      <c r="BH203" s="297" cm="1">
        <f t="array" ref="BH203">IF($CF203=3,
IFERROR(INDEX($CV$68:$CZ$79, $CE203, BH$23), "-"),
IF($CF203=2,
IF(BH$23=5, $Q203, IF(BH$23=4, $R203, 0)), IF(BH$23=5, $Q203, 0)
))</f>
        <v>0</v>
      </c>
      <c r="BI203" s="297" cm="1">
        <f t="array" ref="BI203">IF($CF203=3,
IFERROR(INDEX($CV$68:$CZ$79, $CE203, BI$23), "-"),
IF($CF203=2,
IF(BI$23=5, $Q203, IF(BI$23=4, $R203, 0)), IF(BI$23=5, $Q203, 0)
))</f>
        <v>0</v>
      </c>
      <c r="BJ203" s="297" cm="1">
        <f t="array" ref="BJ203">IF($CF203=3,
IFERROR(INDEX($CV$68:$CZ$79, $CE203, BJ$23), "-"),
IF($CF203=2,
IF(BJ$23=5, $Q203, IF(BJ$23=4, $R203, 0)), IF(BJ$23=5, $Q203, 0)
))</f>
        <v>0</v>
      </c>
      <c r="BK203" s="293" t="str" cm="1">
        <f t="array" ref="BK203">IFERROR(IF(OR($AN$20="EZ", ISNUMBER((BL203*BM203)/(3600*1000)/BN203)), (BL203*BM203)/(3600*1000)/BN203, BY203) * SUMPRODUCT($BO203:$BS203^2.5, $BT203:$BX203) / 1000, "-")</f>
        <v>-</v>
      </c>
      <c r="BL203" s="279" t="str">
        <f t="shared" si="83"/>
        <v>-</v>
      </c>
      <c r="BM203" s="279" t="str">
        <f t="shared" si="84"/>
        <v>-</v>
      </c>
      <c r="BN203" s="298">
        <f t="shared" si="85"/>
        <v>0</v>
      </c>
      <c r="BO203" s="296" t="str" cm="1">
        <f t="array" ref="BO203">IFERROR(INDEX($CV$63:$CZ$65, $CO203, BO$23), "-")</f>
        <v>-</v>
      </c>
      <c r="BP203" s="296" t="str" cm="1">
        <f t="array" ref="BP203">IFERROR(INDEX($CV$63:$CZ$65, $CO203, BP$23), "-")</f>
        <v>-</v>
      </c>
      <c r="BQ203" s="296" t="str" cm="1">
        <f t="array" ref="BQ203">IFERROR(INDEX($CV$63:$CZ$65, $CO203, BQ$23), "-")</f>
        <v>-</v>
      </c>
      <c r="BR203" s="296" t="str" cm="1">
        <f t="array" ref="BR203">IFERROR(INDEX($CV$63:$CZ$65, $CO203, BR$23), "-")</f>
        <v>-</v>
      </c>
      <c r="BS203" s="296" t="str" cm="1">
        <f t="array" ref="BS203">IFERROR(INDEX($CV$63:$CZ$65, $CO203, BS$23), "-")</f>
        <v>-</v>
      </c>
      <c r="BT203" s="297" cm="1">
        <f t="array" ref="BT203">IF($CO203=3,
IFERROR(INDEX($CV$68:$CZ$79, $CE203, BT$23), "-"),
IF($CO203=2,
IF(BT$23=5, $AC203, IF(BT$23=4, $AD203, 0)), IF(BT$23=5, $AC203, 0)
))</f>
        <v>0</v>
      </c>
      <c r="BU203" s="297" cm="1">
        <f t="array" ref="BU203">IF($CO203=3,
IFERROR(INDEX($CV$68:$CZ$79, $CE203, BU$23), "-"),
IF($CO203=2,
IF(BU$23=5, $AC203, IF(BU$23=4, $AD203, 0)), IF(BU$23=5, $AC203, 0)
))</f>
        <v>0</v>
      </c>
      <c r="BV203" s="297" cm="1">
        <f t="array" ref="BV203">IF($CO203=3,
IFERROR(INDEX($CV$68:$CZ$79, $CE203, BV$23), "-"),
IF($CO203=2,
IF(BV$23=5, $AC203, IF(BV$23=4, $AD203, 0)), IF(BV$23=5, $AC203, 0)
))</f>
        <v>0</v>
      </c>
      <c r="BW203" s="297" cm="1">
        <f t="array" ref="BW203">IF($CO203=3,
IFERROR(INDEX($CV$68:$CZ$79, $CE203, BW$23), "-"),
IF($CO203=2,
IF(BW$23=5, $AC203, IF(BW$23=4, $AD203, 0)), IF(BW$23=5, $AC203, 0)
))</f>
        <v>0</v>
      </c>
      <c r="BX203" s="297" cm="1">
        <f t="array" ref="BX203">IF($CO203=3,
IFERROR(INDEX($CV$68:$CZ$79, $CE203, BX$23), "-"),
IF($CO203=2,
IF(BX$23=5, $AC203, IF(BX$23=4, $AD203, 0)), IF(BX$23=5, $AC203, 0)
))</f>
        <v>0</v>
      </c>
      <c r="BY203" s="293" t="str">
        <f t="shared" si="86"/>
        <v>-</v>
      </c>
      <c r="BZ203" s="299">
        <f t="shared" si="22"/>
        <v>0</v>
      </c>
      <c r="CA203" s="294" t="str">
        <f t="shared" si="87"/>
        <v>-</v>
      </c>
      <c r="CB203" s="295" t="str">
        <f t="shared" si="23"/>
        <v>-</v>
      </c>
      <c r="CC203" s="295" t="str">
        <f t="shared" si="88"/>
        <v>-</v>
      </c>
      <c r="CD203" s="299">
        <f t="shared" si="24"/>
        <v>0</v>
      </c>
      <c r="CE203" s="300" t="str">
        <f t="shared" si="66"/>
        <v>-</v>
      </c>
      <c r="CF203" s="300" t="str">
        <f t="shared" si="67"/>
        <v>-</v>
      </c>
      <c r="CG203" s="300">
        <v>0</v>
      </c>
      <c r="CH203" s="300">
        <f t="shared" si="68"/>
        <v>0</v>
      </c>
      <c r="CI203" s="301">
        <f t="shared" si="69"/>
        <v>0</v>
      </c>
      <c r="CJ203" s="301">
        <f t="shared" si="25"/>
        <v>0</v>
      </c>
      <c r="CK203" s="302" t="str" cm="1">
        <f t="array" ref="CK203">IF($CJ203&gt;0, INDEX($CS$28:$DH$35, $CJ203, $CI203+CK$23), "-")</f>
        <v>-</v>
      </c>
      <c r="CL203" s="302" t="str" cm="1">
        <f t="array" ref="CL203">IF($CJ203&gt;0, INDEX($CS$28:$DH$35, $CJ203, $CI203+CL$23), "-")</f>
        <v>-</v>
      </c>
      <c r="CM203" s="302" t="str" cm="1">
        <f t="array" ref="CM203">IF($CJ203&gt;0, INDEX($CS$28:$DH$35, $CJ203, $CI203+CM$23), "-")</f>
        <v>-</v>
      </c>
      <c r="CN203" s="302" t="str" cm="1">
        <f t="array" ref="CN203">IF($CJ203&gt;0, INDEX($CS$28:$DH$35, $CJ203, $CI203+CN$23), "-")</f>
        <v>-</v>
      </c>
      <c r="CO203" s="300" t="str">
        <f t="shared" si="70"/>
        <v>-</v>
      </c>
      <c r="CP203" s="271"/>
      <c r="CQ203" s="272"/>
      <c r="CR203" s="273"/>
      <c r="CS203" s="273"/>
      <c r="CT203" s="273"/>
      <c r="CU203" s="273"/>
      <c r="CV203" s="273"/>
      <c r="CW203" s="273"/>
      <c r="CX203" s="273"/>
      <c r="CY203" s="273"/>
      <c r="CZ203" s="273"/>
      <c r="DA203" s="273"/>
      <c r="DB203" s="273"/>
      <c r="DC203" s="273"/>
      <c r="DD203" s="273"/>
      <c r="DE203" s="273"/>
      <c r="DF203" s="273"/>
      <c r="DG203" s="273"/>
      <c r="DH203" s="273"/>
      <c r="DI203" s="273"/>
      <c r="DJ203" s="271"/>
      <c r="DK203" s="271"/>
    </row>
    <row r="204" spans="1:115" s="45" customFormat="1" ht="12.75" customHeight="1" x14ac:dyDescent="0.25">
      <c r="A204" s="13" cm="1">
        <f t="array" ref="A204">IFERROR(INDEX(Operation, IFERROR(MATCH($N204,#REF!, 0), IFERROR(MATCH($N204,#REF!, 0), MATCH($N204,#REF!, 0))), 4), 0)</f>
        <v>0</v>
      </c>
      <c r="B204" s="10">
        <v>181</v>
      </c>
      <c r="C204" s="238"/>
      <c r="D204" s="238"/>
      <c r="E204" s="79"/>
      <c r="F204" s="80" t="str">
        <f>IF(ISBLANK(E204), "", VLOOKUP(E204, Z!$A$2:$C$4127, 3, FALSE))</f>
        <v/>
      </c>
      <c r="G204" s="238"/>
      <c r="H204" s="81"/>
      <c r="I204" s="255" t="b">
        <v>0</v>
      </c>
      <c r="J204" s="256"/>
      <c r="K204" s="82"/>
      <c r="L204" s="82"/>
      <c r="M204" s="83"/>
      <c r="N204" s="79"/>
      <c r="O204" s="84"/>
      <c r="P204" s="84"/>
      <c r="Q204" s="257"/>
      <c r="R204" s="257"/>
      <c r="S204" s="257"/>
      <c r="T204" s="85">
        <f t="shared" si="71"/>
        <v>0</v>
      </c>
      <c r="U204" s="238"/>
      <c r="V204" s="238"/>
      <c r="W204" s="238"/>
      <c r="X204" s="257"/>
      <c r="Y204" s="258"/>
      <c r="Z204" s="79"/>
      <c r="AA204" s="257"/>
      <c r="AB204" s="257"/>
      <c r="AC204" s="257"/>
      <c r="AD204" s="257"/>
      <c r="AE204" s="257"/>
      <c r="AF204" s="85">
        <f t="shared" si="72"/>
        <v>0</v>
      </c>
      <c r="AG204" s="259"/>
      <c r="AH204" s="238"/>
      <c r="AI204" s="79"/>
      <c r="AJ204" s="80" t="str">
        <f>IF(ISBLANK(AI204), "", VLOOKUP(AI204, Z!$A$2:$C$4127, 3, FALSE))</f>
        <v/>
      </c>
      <c r="AK204" s="260"/>
      <c r="AL204" s="127">
        <f t="shared" si="73"/>
        <v>0</v>
      </c>
      <c r="AM204" s="271"/>
      <c r="AN204" s="292">
        <f t="shared" si="75"/>
        <v>0</v>
      </c>
      <c r="AO204" s="279">
        <f t="shared" si="74"/>
        <v>1</v>
      </c>
      <c r="AP204" s="279">
        <v>0.75</v>
      </c>
      <c r="AQ204" s="293" t="str">
        <f t="shared" si="76"/>
        <v>-</v>
      </c>
      <c r="AR204" s="293" t="str">
        <f t="shared" si="77"/>
        <v>-</v>
      </c>
      <c r="AS204" s="293" t="str" cm="1">
        <f t="array" ref="AS204">IFERROR(IFERROR((AT204*AU204)/(3600*1000)/AZ204, BY204) * SUMPRODUCT($BA204:$BE204^2.5, $BF204:$BJ204) / 1000, "-")</f>
        <v>-</v>
      </c>
      <c r="AT204" s="279" t="str">
        <f t="shared" si="78"/>
        <v>-</v>
      </c>
      <c r="AU204" s="279" t="str">
        <f t="shared" si="79"/>
        <v>-</v>
      </c>
      <c r="AV204" s="294" t="str">
        <f t="shared" si="16"/>
        <v>-</v>
      </c>
      <c r="AW204" s="294" t="str" cm="1">
        <f t="array" ref="AW204">IF(CH204&gt;0, INDEX($CV$58:$CV$60, CH204), "-")</f>
        <v>-</v>
      </c>
      <c r="AX204" s="294" t="str">
        <f t="shared" si="80"/>
        <v>-</v>
      </c>
      <c r="AY204" s="295" t="str">
        <f t="shared" si="81"/>
        <v>-</v>
      </c>
      <c r="AZ204" s="294">
        <f t="shared" si="82"/>
        <v>0</v>
      </c>
      <c r="BA204" s="296" t="str" cm="1">
        <f t="array" ref="BA204">IFERROR(INDEX($CV$63:$CZ$65, $CF204, BA$23), "-")</f>
        <v>-</v>
      </c>
      <c r="BB204" s="296" t="str" cm="1">
        <f t="array" ref="BB204">IFERROR(INDEX($CV$63:$CZ$65, $CF204, BB$23), "-")</f>
        <v>-</v>
      </c>
      <c r="BC204" s="296" t="str" cm="1">
        <f t="array" ref="BC204">IFERROR(INDEX($CV$63:$CZ$65, $CF204, BC$23), "-")</f>
        <v>-</v>
      </c>
      <c r="BD204" s="296" t="str" cm="1">
        <f t="array" ref="BD204">IFERROR(INDEX($CV$63:$CZ$65, $CF204, BD$23), "-")</f>
        <v>-</v>
      </c>
      <c r="BE204" s="296" t="str" cm="1">
        <f t="array" ref="BE204">IFERROR(INDEX($CV$63:$CZ$65, $CF204, BE$23), "-")</f>
        <v>-</v>
      </c>
      <c r="BF204" s="297" cm="1">
        <f t="array" ref="BF204">IF($CF204=3,
IFERROR(INDEX($CV$68:$CZ$79, $CE204, BF$23), "-"),
IF($CF204=2,
IF(BF$23=5, $Q204, IF(BF$23=4, $R204, 0)), IF(BF$23=5, $Q204, 0)
))</f>
        <v>0</v>
      </c>
      <c r="BG204" s="297" cm="1">
        <f t="array" ref="BG204">IF($CF204=3,
IFERROR(INDEX($CV$68:$CZ$79, $CE204, BG$23), "-"),
IF($CF204=2,
IF(BG$23=5, $Q204, IF(BG$23=4, $R204, 0)), IF(BG$23=5, $Q204, 0)
))</f>
        <v>0</v>
      </c>
      <c r="BH204" s="297" cm="1">
        <f t="array" ref="BH204">IF($CF204=3,
IFERROR(INDEX($CV$68:$CZ$79, $CE204, BH$23), "-"),
IF($CF204=2,
IF(BH$23=5, $Q204, IF(BH$23=4, $R204, 0)), IF(BH$23=5, $Q204, 0)
))</f>
        <v>0</v>
      </c>
      <c r="BI204" s="297" cm="1">
        <f t="array" ref="BI204">IF($CF204=3,
IFERROR(INDEX($CV$68:$CZ$79, $CE204, BI$23), "-"),
IF($CF204=2,
IF(BI$23=5, $Q204, IF(BI$23=4, $R204, 0)), IF(BI$23=5, $Q204, 0)
))</f>
        <v>0</v>
      </c>
      <c r="BJ204" s="297" cm="1">
        <f t="array" ref="BJ204">IF($CF204=3,
IFERROR(INDEX($CV$68:$CZ$79, $CE204, BJ$23), "-"),
IF($CF204=2,
IF(BJ$23=5, $Q204, IF(BJ$23=4, $R204, 0)), IF(BJ$23=5, $Q204, 0)
))</f>
        <v>0</v>
      </c>
      <c r="BK204" s="293" t="str" cm="1">
        <f t="array" ref="BK204">IFERROR(IF(OR($AN$20="EZ", ISNUMBER((BL204*BM204)/(3600*1000)/BN204)), (BL204*BM204)/(3600*1000)/BN204, BY204) * SUMPRODUCT($BO204:$BS204^2.5, $BT204:$BX204) / 1000, "-")</f>
        <v>-</v>
      </c>
      <c r="BL204" s="279" t="str">
        <f t="shared" si="83"/>
        <v>-</v>
      </c>
      <c r="BM204" s="279" t="str">
        <f t="shared" si="84"/>
        <v>-</v>
      </c>
      <c r="BN204" s="298">
        <f t="shared" si="85"/>
        <v>0</v>
      </c>
      <c r="BO204" s="296" t="str" cm="1">
        <f t="array" ref="BO204">IFERROR(INDEX($CV$63:$CZ$65, $CO204, BO$23), "-")</f>
        <v>-</v>
      </c>
      <c r="BP204" s="296" t="str" cm="1">
        <f t="array" ref="BP204">IFERROR(INDEX($CV$63:$CZ$65, $CO204, BP$23), "-")</f>
        <v>-</v>
      </c>
      <c r="BQ204" s="296" t="str" cm="1">
        <f t="array" ref="BQ204">IFERROR(INDEX($CV$63:$CZ$65, $CO204, BQ$23), "-")</f>
        <v>-</v>
      </c>
      <c r="BR204" s="296" t="str" cm="1">
        <f t="array" ref="BR204">IFERROR(INDEX($CV$63:$CZ$65, $CO204, BR$23), "-")</f>
        <v>-</v>
      </c>
      <c r="BS204" s="296" t="str" cm="1">
        <f t="array" ref="BS204">IFERROR(INDEX($CV$63:$CZ$65, $CO204, BS$23), "-")</f>
        <v>-</v>
      </c>
      <c r="BT204" s="297" cm="1">
        <f t="array" ref="BT204">IF($CO204=3,
IFERROR(INDEX($CV$68:$CZ$79, $CE204, BT$23), "-"),
IF($CO204=2,
IF(BT$23=5, $AC204, IF(BT$23=4, $AD204, 0)), IF(BT$23=5, $AC204, 0)
))</f>
        <v>0</v>
      </c>
      <c r="BU204" s="297" cm="1">
        <f t="array" ref="BU204">IF($CO204=3,
IFERROR(INDEX($CV$68:$CZ$79, $CE204, BU$23), "-"),
IF($CO204=2,
IF(BU$23=5, $AC204, IF(BU$23=4, $AD204, 0)), IF(BU$23=5, $AC204, 0)
))</f>
        <v>0</v>
      </c>
      <c r="BV204" s="297" cm="1">
        <f t="array" ref="BV204">IF($CO204=3,
IFERROR(INDEX($CV$68:$CZ$79, $CE204, BV$23), "-"),
IF($CO204=2,
IF(BV$23=5, $AC204, IF(BV$23=4, $AD204, 0)), IF(BV$23=5, $AC204, 0)
))</f>
        <v>0</v>
      </c>
      <c r="BW204" s="297" cm="1">
        <f t="array" ref="BW204">IF($CO204=3,
IFERROR(INDEX($CV$68:$CZ$79, $CE204, BW$23), "-"),
IF($CO204=2,
IF(BW$23=5, $AC204, IF(BW$23=4, $AD204, 0)), IF(BW$23=5, $AC204, 0)
))</f>
        <v>0</v>
      </c>
      <c r="BX204" s="297" cm="1">
        <f t="array" ref="BX204">IF($CO204=3,
IFERROR(INDEX($CV$68:$CZ$79, $CE204, BX$23), "-"),
IF($CO204=2,
IF(BX$23=5, $AC204, IF(BX$23=4, $AD204, 0)), IF(BX$23=5, $AC204, 0)
))</f>
        <v>0</v>
      </c>
      <c r="BY204" s="293" t="str">
        <f t="shared" si="86"/>
        <v>-</v>
      </c>
      <c r="BZ204" s="299">
        <f t="shared" si="22"/>
        <v>0</v>
      </c>
      <c r="CA204" s="294" t="str">
        <f t="shared" si="87"/>
        <v>-</v>
      </c>
      <c r="CB204" s="295" t="str">
        <f t="shared" si="23"/>
        <v>-</v>
      </c>
      <c r="CC204" s="295" t="str">
        <f t="shared" si="88"/>
        <v>-</v>
      </c>
      <c r="CD204" s="299">
        <f t="shared" si="24"/>
        <v>0</v>
      </c>
      <c r="CE204" s="300" t="str">
        <f t="shared" si="66"/>
        <v>-</v>
      </c>
      <c r="CF204" s="300" t="str">
        <f t="shared" si="67"/>
        <v>-</v>
      </c>
      <c r="CG204" s="300">
        <v>0</v>
      </c>
      <c r="CH204" s="300">
        <f t="shared" si="68"/>
        <v>0</v>
      </c>
      <c r="CI204" s="301">
        <f t="shared" si="69"/>
        <v>0</v>
      </c>
      <c r="CJ204" s="301">
        <f t="shared" si="25"/>
        <v>0</v>
      </c>
      <c r="CK204" s="302" t="str" cm="1">
        <f t="array" ref="CK204">IF($CJ204&gt;0, INDEX($CS$28:$DH$35, $CJ204, $CI204+CK$23), "-")</f>
        <v>-</v>
      </c>
      <c r="CL204" s="302" t="str" cm="1">
        <f t="array" ref="CL204">IF($CJ204&gt;0, INDEX($CS$28:$DH$35, $CJ204, $CI204+CL$23), "-")</f>
        <v>-</v>
      </c>
      <c r="CM204" s="302" t="str" cm="1">
        <f t="array" ref="CM204">IF($CJ204&gt;0, INDEX($CS$28:$DH$35, $CJ204, $CI204+CM$23), "-")</f>
        <v>-</v>
      </c>
      <c r="CN204" s="302" t="str" cm="1">
        <f t="array" ref="CN204">IF($CJ204&gt;0, INDEX($CS$28:$DH$35, $CJ204, $CI204+CN$23), "-")</f>
        <v>-</v>
      </c>
      <c r="CO204" s="300" t="str">
        <f t="shared" si="70"/>
        <v>-</v>
      </c>
      <c r="CP204" s="271"/>
      <c r="CQ204" s="272"/>
      <c r="CR204" s="273"/>
      <c r="CS204" s="273"/>
      <c r="CT204" s="273"/>
      <c r="CU204" s="273"/>
      <c r="CV204" s="273"/>
      <c r="CW204" s="273"/>
      <c r="CX204" s="273"/>
      <c r="CY204" s="273"/>
      <c r="CZ204" s="273"/>
      <c r="DA204" s="273"/>
      <c r="DB204" s="273"/>
      <c r="DC204" s="273"/>
      <c r="DD204" s="273"/>
      <c r="DE204" s="273"/>
      <c r="DF204" s="273"/>
      <c r="DG204" s="273"/>
      <c r="DH204" s="273"/>
      <c r="DI204" s="273"/>
      <c r="DJ204" s="271"/>
      <c r="DK204" s="271"/>
    </row>
    <row r="205" spans="1:115" s="45" customFormat="1" ht="12.75" customHeight="1" x14ac:dyDescent="0.25">
      <c r="A205" s="13" cm="1">
        <f t="array" ref="A205">IFERROR(INDEX(Operation, IFERROR(MATCH($N205,#REF!, 0), IFERROR(MATCH($N205,#REF!, 0), MATCH($N205,#REF!, 0))), 4), 0)</f>
        <v>0</v>
      </c>
      <c r="B205" s="10">
        <v>182</v>
      </c>
      <c r="C205" s="238"/>
      <c r="D205" s="238"/>
      <c r="E205" s="79"/>
      <c r="F205" s="80" t="str">
        <f>IF(ISBLANK(E205), "", VLOOKUP(E205, Z!$A$2:$C$4127, 3, FALSE))</f>
        <v/>
      </c>
      <c r="G205" s="238"/>
      <c r="H205" s="81"/>
      <c r="I205" s="255" t="b">
        <v>0</v>
      </c>
      <c r="J205" s="256"/>
      <c r="K205" s="82"/>
      <c r="L205" s="82"/>
      <c r="M205" s="83"/>
      <c r="N205" s="79"/>
      <c r="O205" s="84"/>
      <c r="P205" s="84"/>
      <c r="Q205" s="257"/>
      <c r="R205" s="257"/>
      <c r="S205" s="257"/>
      <c r="T205" s="85">
        <f t="shared" si="71"/>
        <v>0</v>
      </c>
      <c r="U205" s="238"/>
      <c r="V205" s="238"/>
      <c r="W205" s="238"/>
      <c r="X205" s="257"/>
      <c r="Y205" s="258"/>
      <c r="Z205" s="79"/>
      <c r="AA205" s="257"/>
      <c r="AB205" s="257"/>
      <c r="AC205" s="257"/>
      <c r="AD205" s="257"/>
      <c r="AE205" s="257"/>
      <c r="AF205" s="85">
        <f t="shared" si="72"/>
        <v>0</v>
      </c>
      <c r="AG205" s="259"/>
      <c r="AH205" s="238"/>
      <c r="AI205" s="79"/>
      <c r="AJ205" s="80" t="str">
        <f>IF(ISBLANK(AI205), "", VLOOKUP(AI205, Z!$A$2:$C$4127, 3, FALSE))</f>
        <v/>
      </c>
      <c r="AK205" s="260"/>
      <c r="AL205" s="127">
        <f t="shared" si="73"/>
        <v>0</v>
      </c>
      <c r="AM205" s="271"/>
      <c r="AN205" s="292">
        <f t="shared" si="75"/>
        <v>0</v>
      </c>
      <c r="AO205" s="279">
        <f t="shared" si="74"/>
        <v>1</v>
      </c>
      <c r="AP205" s="279">
        <v>0.75</v>
      </c>
      <c r="AQ205" s="293" t="str">
        <f t="shared" si="76"/>
        <v>-</v>
      </c>
      <c r="AR205" s="293" t="str">
        <f t="shared" si="77"/>
        <v>-</v>
      </c>
      <c r="AS205" s="293" t="str" cm="1">
        <f t="array" ref="AS205">IFERROR(IFERROR((AT205*AU205)/(3600*1000)/AZ205, BY205) * SUMPRODUCT($BA205:$BE205^2.5, $BF205:$BJ205) / 1000, "-")</f>
        <v>-</v>
      </c>
      <c r="AT205" s="279" t="str">
        <f t="shared" si="78"/>
        <v>-</v>
      </c>
      <c r="AU205" s="279" t="str">
        <f t="shared" si="79"/>
        <v>-</v>
      </c>
      <c r="AV205" s="294" t="str">
        <f t="shared" si="16"/>
        <v>-</v>
      </c>
      <c r="AW205" s="294" t="str" cm="1">
        <f t="array" ref="AW205">IF(CH205&gt;0, INDEX($CV$58:$CV$60, CH205), "-")</f>
        <v>-</v>
      </c>
      <c r="AX205" s="294" t="str">
        <f t="shared" si="80"/>
        <v>-</v>
      </c>
      <c r="AY205" s="295" t="str">
        <f t="shared" si="81"/>
        <v>-</v>
      </c>
      <c r="AZ205" s="294">
        <f t="shared" si="82"/>
        <v>0</v>
      </c>
      <c r="BA205" s="296" t="str" cm="1">
        <f t="array" ref="BA205">IFERROR(INDEX($CV$63:$CZ$65, $CF205, BA$23), "-")</f>
        <v>-</v>
      </c>
      <c r="BB205" s="296" t="str" cm="1">
        <f t="array" ref="BB205">IFERROR(INDEX($CV$63:$CZ$65, $CF205, BB$23), "-")</f>
        <v>-</v>
      </c>
      <c r="BC205" s="296" t="str" cm="1">
        <f t="array" ref="BC205">IFERROR(INDEX($CV$63:$CZ$65, $CF205, BC$23), "-")</f>
        <v>-</v>
      </c>
      <c r="BD205" s="296" t="str" cm="1">
        <f t="array" ref="BD205">IFERROR(INDEX($CV$63:$CZ$65, $CF205, BD$23), "-")</f>
        <v>-</v>
      </c>
      <c r="BE205" s="296" t="str" cm="1">
        <f t="array" ref="BE205">IFERROR(INDEX($CV$63:$CZ$65, $CF205, BE$23), "-")</f>
        <v>-</v>
      </c>
      <c r="BF205" s="297" cm="1">
        <f t="array" ref="BF205">IF($CF205=3,
IFERROR(INDEX($CV$68:$CZ$79, $CE205, BF$23), "-"),
IF($CF205=2,
IF(BF$23=5, $Q205, IF(BF$23=4, $R205, 0)), IF(BF$23=5, $Q205, 0)
))</f>
        <v>0</v>
      </c>
      <c r="BG205" s="297" cm="1">
        <f t="array" ref="BG205">IF($CF205=3,
IFERROR(INDEX($CV$68:$CZ$79, $CE205, BG$23), "-"),
IF($CF205=2,
IF(BG$23=5, $Q205, IF(BG$23=4, $R205, 0)), IF(BG$23=5, $Q205, 0)
))</f>
        <v>0</v>
      </c>
      <c r="BH205" s="297" cm="1">
        <f t="array" ref="BH205">IF($CF205=3,
IFERROR(INDEX($CV$68:$CZ$79, $CE205, BH$23), "-"),
IF($CF205=2,
IF(BH$23=5, $Q205, IF(BH$23=4, $R205, 0)), IF(BH$23=5, $Q205, 0)
))</f>
        <v>0</v>
      </c>
      <c r="BI205" s="297" cm="1">
        <f t="array" ref="BI205">IF($CF205=3,
IFERROR(INDEX($CV$68:$CZ$79, $CE205, BI$23), "-"),
IF($CF205=2,
IF(BI$23=5, $Q205, IF(BI$23=4, $R205, 0)), IF(BI$23=5, $Q205, 0)
))</f>
        <v>0</v>
      </c>
      <c r="BJ205" s="297" cm="1">
        <f t="array" ref="BJ205">IF($CF205=3,
IFERROR(INDEX($CV$68:$CZ$79, $CE205, BJ$23), "-"),
IF($CF205=2,
IF(BJ$23=5, $Q205, IF(BJ$23=4, $R205, 0)), IF(BJ$23=5, $Q205, 0)
))</f>
        <v>0</v>
      </c>
      <c r="BK205" s="293" t="str" cm="1">
        <f t="array" ref="BK205">IFERROR(IF(OR($AN$20="EZ", ISNUMBER((BL205*BM205)/(3600*1000)/BN205)), (BL205*BM205)/(3600*1000)/BN205, BY205) * SUMPRODUCT($BO205:$BS205^2.5, $BT205:$BX205) / 1000, "-")</f>
        <v>-</v>
      </c>
      <c r="BL205" s="279" t="str">
        <f t="shared" si="83"/>
        <v>-</v>
      </c>
      <c r="BM205" s="279" t="str">
        <f t="shared" si="84"/>
        <v>-</v>
      </c>
      <c r="BN205" s="298">
        <f t="shared" si="85"/>
        <v>0</v>
      </c>
      <c r="BO205" s="296" t="str" cm="1">
        <f t="array" ref="BO205">IFERROR(INDEX($CV$63:$CZ$65, $CO205, BO$23), "-")</f>
        <v>-</v>
      </c>
      <c r="BP205" s="296" t="str" cm="1">
        <f t="array" ref="BP205">IFERROR(INDEX($CV$63:$CZ$65, $CO205, BP$23), "-")</f>
        <v>-</v>
      </c>
      <c r="BQ205" s="296" t="str" cm="1">
        <f t="array" ref="BQ205">IFERROR(INDEX($CV$63:$CZ$65, $CO205, BQ$23), "-")</f>
        <v>-</v>
      </c>
      <c r="BR205" s="296" t="str" cm="1">
        <f t="array" ref="BR205">IFERROR(INDEX($CV$63:$CZ$65, $CO205, BR$23), "-")</f>
        <v>-</v>
      </c>
      <c r="BS205" s="296" t="str" cm="1">
        <f t="array" ref="BS205">IFERROR(INDEX($CV$63:$CZ$65, $CO205, BS$23), "-")</f>
        <v>-</v>
      </c>
      <c r="BT205" s="297" cm="1">
        <f t="array" ref="BT205">IF($CO205=3,
IFERROR(INDEX($CV$68:$CZ$79, $CE205, BT$23), "-"),
IF($CO205=2,
IF(BT$23=5, $AC205, IF(BT$23=4, $AD205, 0)), IF(BT$23=5, $AC205, 0)
))</f>
        <v>0</v>
      </c>
      <c r="BU205" s="297" cm="1">
        <f t="array" ref="BU205">IF($CO205=3,
IFERROR(INDEX($CV$68:$CZ$79, $CE205, BU$23), "-"),
IF($CO205=2,
IF(BU$23=5, $AC205, IF(BU$23=4, $AD205, 0)), IF(BU$23=5, $AC205, 0)
))</f>
        <v>0</v>
      </c>
      <c r="BV205" s="297" cm="1">
        <f t="array" ref="BV205">IF($CO205=3,
IFERROR(INDEX($CV$68:$CZ$79, $CE205, BV$23), "-"),
IF($CO205=2,
IF(BV$23=5, $AC205, IF(BV$23=4, $AD205, 0)), IF(BV$23=5, $AC205, 0)
))</f>
        <v>0</v>
      </c>
      <c r="BW205" s="297" cm="1">
        <f t="array" ref="BW205">IF($CO205=3,
IFERROR(INDEX($CV$68:$CZ$79, $CE205, BW$23), "-"),
IF($CO205=2,
IF(BW$23=5, $AC205, IF(BW$23=4, $AD205, 0)), IF(BW$23=5, $AC205, 0)
))</f>
        <v>0</v>
      </c>
      <c r="BX205" s="297" cm="1">
        <f t="array" ref="BX205">IF($CO205=3,
IFERROR(INDEX($CV$68:$CZ$79, $CE205, BX$23), "-"),
IF($CO205=2,
IF(BX$23=5, $AC205, IF(BX$23=4, $AD205, 0)), IF(BX$23=5, $AC205, 0)
))</f>
        <v>0</v>
      </c>
      <c r="BY205" s="293" t="str">
        <f t="shared" si="86"/>
        <v>-</v>
      </c>
      <c r="BZ205" s="299">
        <f t="shared" si="22"/>
        <v>0</v>
      </c>
      <c r="CA205" s="294" t="str">
        <f t="shared" si="87"/>
        <v>-</v>
      </c>
      <c r="CB205" s="295" t="str">
        <f t="shared" si="23"/>
        <v>-</v>
      </c>
      <c r="CC205" s="295" t="str">
        <f t="shared" si="88"/>
        <v>-</v>
      </c>
      <c r="CD205" s="299">
        <f t="shared" si="24"/>
        <v>0</v>
      </c>
      <c r="CE205" s="300" t="str">
        <f t="shared" si="66"/>
        <v>-</v>
      </c>
      <c r="CF205" s="300" t="str">
        <f t="shared" si="67"/>
        <v>-</v>
      </c>
      <c r="CG205" s="300">
        <v>0</v>
      </c>
      <c r="CH205" s="300">
        <f t="shared" si="68"/>
        <v>0</v>
      </c>
      <c r="CI205" s="301">
        <f t="shared" si="69"/>
        <v>0</v>
      </c>
      <c r="CJ205" s="301">
        <f t="shared" si="25"/>
        <v>0</v>
      </c>
      <c r="CK205" s="302" t="str" cm="1">
        <f t="array" ref="CK205">IF($CJ205&gt;0, INDEX($CS$28:$DH$35, $CJ205, $CI205+CK$23), "-")</f>
        <v>-</v>
      </c>
      <c r="CL205" s="302" t="str" cm="1">
        <f t="array" ref="CL205">IF($CJ205&gt;0, INDEX($CS$28:$DH$35, $CJ205, $CI205+CL$23), "-")</f>
        <v>-</v>
      </c>
      <c r="CM205" s="302" t="str" cm="1">
        <f t="array" ref="CM205">IF($CJ205&gt;0, INDEX($CS$28:$DH$35, $CJ205, $CI205+CM$23), "-")</f>
        <v>-</v>
      </c>
      <c r="CN205" s="302" t="str" cm="1">
        <f t="array" ref="CN205">IF($CJ205&gt;0, INDEX($CS$28:$DH$35, $CJ205, $CI205+CN$23), "-")</f>
        <v>-</v>
      </c>
      <c r="CO205" s="300" t="str">
        <f t="shared" si="70"/>
        <v>-</v>
      </c>
      <c r="CP205" s="271"/>
      <c r="CQ205" s="272"/>
      <c r="CR205" s="273"/>
      <c r="CS205" s="273"/>
      <c r="CT205" s="273"/>
      <c r="CU205" s="273"/>
      <c r="CV205" s="273"/>
      <c r="CW205" s="273"/>
      <c r="CX205" s="273"/>
      <c r="CY205" s="273"/>
      <c r="CZ205" s="273"/>
      <c r="DA205" s="273"/>
      <c r="DB205" s="273"/>
      <c r="DC205" s="273"/>
      <c r="DD205" s="273"/>
      <c r="DE205" s="273"/>
      <c r="DF205" s="273"/>
      <c r="DG205" s="273"/>
      <c r="DH205" s="273"/>
      <c r="DI205" s="273"/>
      <c r="DJ205" s="271"/>
      <c r="DK205" s="271"/>
    </row>
    <row r="206" spans="1:115" s="45" customFormat="1" ht="12.75" customHeight="1" x14ac:dyDescent="0.25">
      <c r="A206" s="13" cm="1">
        <f t="array" ref="A206">IFERROR(INDEX(Operation, IFERROR(MATCH($N206,#REF!, 0), IFERROR(MATCH($N206,#REF!, 0), MATCH($N206,#REF!, 0))), 4), 0)</f>
        <v>0</v>
      </c>
      <c r="B206" s="10">
        <v>183</v>
      </c>
      <c r="C206" s="238"/>
      <c r="D206" s="238"/>
      <c r="E206" s="79"/>
      <c r="F206" s="80" t="str">
        <f>IF(ISBLANK(E206), "", VLOOKUP(E206, Z!$A$2:$C$4127, 3, FALSE))</f>
        <v/>
      </c>
      <c r="G206" s="238"/>
      <c r="H206" s="81"/>
      <c r="I206" s="255" t="b">
        <v>0</v>
      </c>
      <c r="J206" s="256"/>
      <c r="K206" s="82"/>
      <c r="L206" s="82"/>
      <c r="M206" s="83"/>
      <c r="N206" s="79"/>
      <c r="O206" s="84"/>
      <c r="P206" s="84"/>
      <c r="Q206" s="257"/>
      <c r="R206" s="257"/>
      <c r="S206" s="257"/>
      <c r="T206" s="85">
        <f t="shared" si="71"/>
        <v>0</v>
      </c>
      <c r="U206" s="238"/>
      <c r="V206" s="238"/>
      <c r="W206" s="238"/>
      <c r="X206" s="257"/>
      <c r="Y206" s="258"/>
      <c r="Z206" s="79"/>
      <c r="AA206" s="257"/>
      <c r="AB206" s="257"/>
      <c r="AC206" s="257"/>
      <c r="AD206" s="257"/>
      <c r="AE206" s="257"/>
      <c r="AF206" s="85">
        <f t="shared" si="72"/>
        <v>0</v>
      </c>
      <c r="AG206" s="259"/>
      <c r="AH206" s="238"/>
      <c r="AI206" s="79"/>
      <c r="AJ206" s="80" t="str">
        <f>IF(ISBLANK(AI206), "", VLOOKUP(AI206, Z!$A$2:$C$4127, 3, FALSE))</f>
        <v/>
      </c>
      <c r="AK206" s="260"/>
      <c r="AL206" s="127">
        <f t="shared" si="73"/>
        <v>0</v>
      </c>
      <c r="AM206" s="271"/>
      <c r="AN206" s="292">
        <f t="shared" si="75"/>
        <v>0</v>
      </c>
      <c r="AO206" s="279">
        <f t="shared" si="74"/>
        <v>1</v>
      </c>
      <c r="AP206" s="279">
        <v>0.75</v>
      </c>
      <c r="AQ206" s="293" t="str">
        <f t="shared" si="76"/>
        <v>-</v>
      </c>
      <c r="AR206" s="293" t="str">
        <f t="shared" si="77"/>
        <v>-</v>
      </c>
      <c r="AS206" s="293" t="str" cm="1">
        <f t="array" ref="AS206">IFERROR(IFERROR((AT206*AU206)/(3600*1000)/AZ206, BY206) * SUMPRODUCT($BA206:$BE206^2.5, $BF206:$BJ206) / 1000, "-")</f>
        <v>-</v>
      </c>
      <c r="AT206" s="279" t="str">
        <f t="shared" si="78"/>
        <v>-</v>
      </c>
      <c r="AU206" s="279" t="str">
        <f t="shared" si="79"/>
        <v>-</v>
      </c>
      <c r="AV206" s="294" t="str">
        <f t="shared" si="16"/>
        <v>-</v>
      </c>
      <c r="AW206" s="294" t="str" cm="1">
        <f t="array" ref="AW206">IF(CH206&gt;0, INDEX($CV$58:$CV$60, CH206), "-")</f>
        <v>-</v>
      </c>
      <c r="AX206" s="294" t="str">
        <f t="shared" si="80"/>
        <v>-</v>
      </c>
      <c r="AY206" s="295" t="str">
        <f t="shared" si="81"/>
        <v>-</v>
      </c>
      <c r="AZ206" s="294">
        <f t="shared" si="82"/>
        <v>0</v>
      </c>
      <c r="BA206" s="296" t="str" cm="1">
        <f t="array" ref="BA206">IFERROR(INDEX($CV$63:$CZ$65, $CF206, BA$23), "-")</f>
        <v>-</v>
      </c>
      <c r="BB206" s="296" t="str" cm="1">
        <f t="array" ref="BB206">IFERROR(INDEX($CV$63:$CZ$65, $CF206, BB$23), "-")</f>
        <v>-</v>
      </c>
      <c r="BC206" s="296" t="str" cm="1">
        <f t="array" ref="BC206">IFERROR(INDEX($CV$63:$CZ$65, $CF206, BC$23), "-")</f>
        <v>-</v>
      </c>
      <c r="BD206" s="296" t="str" cm="1">
        <f t="array" ref="BD206">IFERROR(INDEX($CV$63:$CZ$65, $CF206, BD$23), "-")</f>
        <v>-</v>
      </c>
      <c r="BE206" s="296" t="str" cm="1">
        <f t="array" ref="BE206">IFERROR(INDEX($CV$63:$CZ$65, $CF206, BE$23), "-")</f>
        <v>-</v>
      </c>
      <c r="BF206" s="297" cm="1">
        <f t="array" ref="BF206">IF($CF206=3,
IFERROR(INDEX($CV$68:$CZ$79, $CE206, BF$23), "-"),
IF($CF206=2,
IF(BF$23=5, $Q206, IF(BF$23=4, $R206, 0)), IF(BF$23=5, $Q206, 0)
))</f>
        <v>0</v>
      </c>
      <c r="BG206" s="297" cm="1">
        <f t="array" ref="BG206">IF($CF206=3,
IFERROR(INDEX($CV$68:$CZ$79, $CE206, BG$23), "-"),
IF($CF206=2,
IF(BG$23=5, $Q206, IF(BG$23=4, $R206, 0)), IF(BG$23=5, $Q206, 0)
))</f>
        <v>0</v>
      </c>
      <c r="BH206" s="297" cm="1">
        <f t="array" ref="BH206">IF($CF206=3,
IFERROR(INDEX($CV$68:$CZ$79, $CE206, BH$23), "-"),
IF($CF206=2,
IF(BH$23=5, $Q206, IF(BH$23=4, $R206, 0)), IF(BH$23=5, $Q206, 0)
))</f>
        <v>0</v>
      </c>
      <c r="BI206" s="297" cm="1">
        <f t="array" ref="BI206">IF($CF206=3,
IFERROR(INDEX($CV$68:$CZ$79, $CE206, BI$23), "-"),
IF($CF206=2,
IF(BI$23=5, $Q206, IF(BI$23=4, $R206, 0)), IF(BI$23=5, $Q206, 0)
))</f>
        <v>0</v>
      </c>
      <c r="BJ206" s="297" cm="1">
        <f t="array" ref="BJ206">IF($CF206=3,
IFERROR(INDEX($CV$68:$CZ$79, $CE206, BJ$23), "-"),
IF($CF206=2,
IF(BJ$23=5, $Q206, IF(BJ$23=4, $R206, 0)), IF(BJ$23=5, $Q206, 0)
))</f>
        <v>0</v>
      </c>
      <c r="BK206" s="293" t="str" cm="1">
        <f t="array" ref="BK206">IFERROR(IF(OR($AN$20="EZ", ISNUMBER((BL206*BM206)/(3600*1000)/BN206)), (BL206*BM206)/(3600*1000)/BN206, BY206) * SUMPRODUCT($BO206:$BS206^2.5, $BT206:$BX206) / 1000, "-")</f>
        <v>-</v>
      </c>
      <c r="BL206" s="279" t="str">
        <f t="shared" si="83"/>
        <v>-</v>
      </c>
      <c r="BM206" s="279" t="str">
        <f t="shared" si="84"/>
        <v>-</v>
      </c>
      <c r="BN206" s="298">
        <f t="shared" si="85"/>
        <v>0</v>
      </c>
      <c r="BO206" s="296" t="str" cm="1">
        <f t="array" ref="BO206">IFERROR(INDEX($CV$63:$CZ$65, $CO206, BO$23), "-")</f>
        <v>-</v>
      </c>
      <c r="BP206" s="296" t="str" cm="1">
        <f t="array" ref="BP206">IFERROR(INDEX($CV$63:$CZ$65, $CO206, BP$23), "-")</f>
        <v>-</v>
      </c>
      <c r="BQ206" s="296" t="str" cm="1">
        <f t="array" ref="BQ206">IFERROR(INDEX($CV$63:$CZ$65, $CO206, BQ$23), "-")</f>
        <v>-</v>
      </c>
      <c r="BR206" s="296" t="str" cm="1">
        <f t="array" ref="BR206">IFERROR(INDEX($CV$63:$CZ$65, $CO206, BR$23), "-")</f>
        <v>-</v>
      </c>
      <c r="BS206" s="296" t="str" cm="1">
        <f t="array" ref="BS206">IFERROR(INDEX($CV$63:$CZ$65, $CO206, BS$23), "-")</f>
        <v>-</v>
      </c>
      <c r="BT206" s="297" cm="1">
        <f t="array" ref="BT206">IF($CO206=3,
IFERROR(INDEX($CV$68:$CZ$79, $CE206, BT$23), "-"),
IF($CO206=2,
IF(BT$23=5, $AC206, IF(BT$23=4, $AD206, 0)), IF(BT$23=5, $AC206, 0)
))</f>
        <v>0</v>
      </c>
      <c r="BU206" s="297" cm="1">
        <f t="array" ref="BU206">IF($CO206=3,
IFERROR(INDEX($CV$68:$CZ$79, $CE206, BU$23), "-"),
IF($CO206=2,
IF(BU$23=5, $AC206, IF(BU$23=4, $AD206, 0)), IF(BU$23=5, $AC206, 0)
))</f>
        <v>0</v>
      </c>
      <c r="BV206" s="297" cm="1">
        <f t="array" ref="BV206">IF($CO206=3,
IFERROR(INDEX($CV$68:$CZ$79, $CE206, BV$23), "-"),
IF($CO206=2,
IF(BV$23=5, $AC206, IF(BV$23=4, $AD206, 0)), IF(BV$23=5, $AC206, 0)
))</f>
        <v>0</v>
      </c>
      <c r="BW206" s="297" cm="1">
        <f t="array" ref="BW206">IF($CO206=3,
IFERROR(INDEX($CV$68:$CZ$79, $CE206, BW$23), "-"),
IF($CO206=2,
IF(BW$23=5, $AC206, IF(BW$23=4, $AD206, 0)), IF(BW$23=5, $AC206, 0)
))</f>
        <v>0</v>
      </c>
      <c r="BX206" s="297" cm="1">
        <f t="array" ref="BX206">IF($CO206=3,
IFERROR(INDEX($CV$68:$CZ$79, $CE206, BX$23), "-"),
IF($CO206=2,
IF(BX$23=5, $AC206, IF(BX$23=4, $AD206, 0)), IF(BX$23=5, $AC206, 0)
))</f>
        <v>0</v>
      </c>
      <c r="BY206" s="293" t="str">
        <f t="shared" si="86"/>
        <v>-</v>
      </c>
      <c r="BZ206" s="299">
        <f t="shared" si="22"/>
        <v>0</v>
      </c>
      <c r="CA206" s="294" t="str">
        <f t="shared" si="87"/>
        <v>-</v>
      </c>
      <c r="CB206" s="295" t="str">
        <f t="shared" si="23"/>
        <v>-</v>
      </c>
      <c r="CC206" s="295" t="str">
        <f t="shared" si="88"/>
        <v>-</v>
      </c>
      <c r="CD206" s="299">
        <f t="shared" si="24"/>
        <v>0</v>
      </c>
      <c r="CE206" s="300" t="str">
        <f t="shared" si="66"/>
        <v>-</v>
      </c>
      <c r="CF206" s="300" t="str">
        <f t="shared" si="67"/>
        <v>-</v>
      </c>
      <c r="CG206" s="300">
        <v>0</v>
      </c>
      <c r="CH206" s="300">
        <f t="shared" si="68"/>
        <v>0</v>
      </c>
      <c r="CI206" s="301">
        <f t="shared" si="69"/>
        <v>0</v>
      </c>
      <c r="CJ206" s="301">
        <f t="shared" si="25"/>
        <v>0</v>
      </c>
      <c r="CK206" s="302" t="str" cm="1">
        <f t="array" ref="CK206">IF($CJ206&gt;0, INDEX($CS$28:$DH$35, $CJ206, $CI206+CK$23), "-")</f>
        <v>-</v>
      </c>
      <c r="CL206" s="302" t="str" cm="1">
        <f t="array" ref="CL206">IF($CJ206&gt;0, INDEX($CS$28:$DH$35, $CJ206, $CI206+CL$23), "-")</f>
        <v>-</v>
      </c>
      <c r="CM206" s="302" t="str" cm="1">
        <f t="array" ref="CM206">IF($CJ206&gt;0, INDEX($CS$28:$DH$35, $CJ206, $CI206+CM$23), "-")</f>
        <v>-</v>
      </c>
      <c r="CN206" s="302" t="str" cm="1">
        <f t="array" ref="CN206">IF($CJ206&gt;0, INDEX($CS$28:$DH$35, $CJ206, $CI206+CN$23), "-")</f>
        <v>-</v>
      </c>
      <c r="CO206" s="300" t="str">
        <f t="shared" si="70"/>
        <v>-</v>
      </c>
      <c r="CP206" s="271"/>
      <c r="CQ206" s="272"/>
      <c r="CR206" s="273"/>
      <c r="CS206" s="273"/>
      <c r="CT206" s="273"/>
      <c r="CU206" s="273"/>
      <c r="CV206" s="273"/>
      <c r="CW206" s="273"/>
      <c r="CX206" s="273"/>
      <c r="CY206" s="273"/>
      <c r="CZ206" s="273"/>
      <c r="DA206" s="273"/>
      <c r="DB206" s="273"/>
      <c r="DC206" s="273"/>
      <c r="DD206" s="273"/>
      <c r="DE206" s="273"/>
      <c r="DF206" s="273"/>
      <c r="DG206" s="273"/>
      <c r="DH206" s="273"/>
      <c r="DI206" s="273"/>
      <c r="DJ206" s="271"/>
      <c r="DK206" s="271"/>
    </row>
    <row r="207" spans="1:115" s="45" customFormat="1" ht="12.75" customHeight="1" x14ac:dyDescent="0.25">
      <c r="A207" s="13" cm="1">
        <f t="array" ref="A207">IFERROR(INDEX(Operation, IFERROR(MATCH($N207,#REF!, 0), IFERROR(MATCH($N207,#REF!, 0), MATCH($N207,#REF!, 0))), 4), 0)</f>
        <v>0</v>
      </c>
      <c r="B207" s="10">
        <v>184</v>
      </c>
      <c r="C207" s="238"/>
      <c r="D207" s="238"/>
      <c r="E207" s="79"/>
      <c r="F207" s="80" t="str">
        <f>IF(ISBLANK(E207), "", VLOOKUP(E207, Z!$A$2:$C$4127, 3, FALSE))</f>
        <v/>
      </c>
      <c r="G207" s="238"/>
      <c r="H207" s="81"/>
      <c r="I207" s="255" t="b">
        <v>0</v>
      </c>
      <c r="J207" s="256"/>
      <c r="K207" s="82"/>
      <c r="L207" s="82"/>
      <c r="M207" s="83"/>
      <c r="N207" s="79"/>
      <c r="O207" s="84"/>
      <c r="P207" s="84"/>
      <c r="Q207" s="257"/>
      <c r="R207" s="257"/>
      <c r="S207" s="257"/>
      <c r="T207" s="85">
        <f t="shared" si="71"/>
        <v>0</v>
      </c>
      <c r="U207" s="238"/>
      <c r="V207" s="238"/>
      <c r="W207" s="238"/>
      <c r="X207" s="256"/>
      <c r="Y207" s="258"/>
      <c r="Z207" s="79"/>
      <c r="AA207" s="257"/>
      <c r="AB207" s="257"/>
      <c r="AC207" s="257"/>
      <c r="AD207" s="257"/>
      <c r="AE207" s="257"/>
      <c r="AF207" s="85">
        <f t="shared" si="72"/>
        <v>0</v>
      </c>
      <c r="AG207" s="259"/>
      <c r="AH207" s="238"/>
      <c r="AI207" s="79"/>
      <c r="AJ207" s="80" t="str">
        <f>IF(ISBLANK(AI207), "", VLOOKUP(AI207, Z!$A$2:$C$4127, 3, FALSE))</f>
        <v/>
      </c>
      <c r="AK207" s="260"/>
      <c r="AL207" s="127">
        <f t="shared" si="73"/>
        <v>0</v>
      </c>
      <c r="AM207" s="271"/>
      <c r="AN207" s="292">
        <f t="shared" si="75"/>
        <v>0</v>
      </c>
      <c r="AO207" s="279">
        <f t="shared" si="74"/>
        <v>1</v>
      </c>
      <c r="AP207" s="279">
        <v>0.75</v>
      </c>
      <c r="AQ207" s="293" t="str">
        <f t="shared" si="76"/>
        <v>-</v>
      </c>
      <c r="AR207" s="293" t="str">
        <f t="shared" si="77"/>
        <v>-</v>
      </c>
      <c r="AS207" s="293" t="str" cm="1">
        <f t="array" ref="AS207">IFERROR(IFERROR((AT207*AU207)/(3600*1000)/AZ207, BY207) * SUMPRODUCT($BA207:$BE207^2.5, $BF207:$BJ207) / 1000, "-")</f>
        <v>-</v>
      </c>
      <c r="AT207" s="279" t="str">
        <f t="shared" si="78"/>
        <v>-</v>
      </c>
      <c r="AU207" s="279" t="str">
        <f t="shared" si="79"/>
        <v>-</v>
      </c>
      <c r="AV207" s="294" t="str">
        <f t="shared" si="16"/>
        <v>-</v>
      </c>
      <c r="AW207" s="294" t="str" cm="1">
        <f t="array" ref="AW207">IF(CH207&gt;0, INDEX($CV$58:$CV$60, CH207), "-")</f>
        <v>-</v>
      </c>
      <c r="AX207" s="294" t="str">
        <f t="shared" si="80"/>
        <v>-</v>
      </c>
      <c r="AY207" s="295" t="str">
        <f t="shared" si="81"/>
        <v>-</v>
      </c>
      <c r="AZ207" s="294">
        <f t="shared" si="82"/>
        <v>0</v>
      </c>
      <c r="BA207" s="296" t="str" cm="1">
        <f t="array" ref="BA207">IFERROR(INDEX($CV$63:$CZ$65, $CF207, BA$23), "-")</f>
        <v>-</v>
      </c>
      <c r="BB207" s="296" t="str" cm="1">
        <f t="array" ref="BB207">IFERROR(INDEX($CV$63:$CZ$65, $CF207, BB$23), "-")</f>
        <v>-</v>
      </c>
      <c r="BC207" s="296" t="str" cm="1">
        <f t="array" ref="BC207">IFERROR(INDEX($CV$63:$CZ$65, $CF207, BC$23), "-")</f>
        <v>-</v>
      </c>
      <c r="BD207" s="296" t="str" cm="1">
        <f t="array" ref="BD207">IFERROR(INDEX($CV$63:$CZ$65, $CF207, BD$23), "-")</f>
        <v>-</v>
      </c>
      <c r="BE207" s="296" t="str" cm="1">
        <f t="array" ref="BE207">IFERROR(INDEX($CV$63:$CZ$65, $CF207, BE$23), "-")</f>
        <v>-</v>
      </c>
      <c r="BF207" s="297" cm="1">
        <f t="array" ref="BF207">IF($CF207=3,
IFERROR(INDEX($CV$68:$CZ$79, $CE207, BF$23), "-"),
IF($CF207=2,
IF(BF$23=5, $Q207, IF(BF$23=4, $R207, 0)), IF(BF$23=5, $Q207, 0)
))</f>
        <v>0</v>
      </c>
      <c r="BG207" s="297" cm="1">
        <f t="array" ref="BG207">IF($CF207=3,
IFERROR(INDEX($CV$68:$CZ$79, $CE207, BG$23), "-"),
IF($CF207=2,
IF(BG$23=5, $Q207, IF(BG$23=4, $R207, 0)), IF(BG$23=5, $Q207, 0)
))</f>
        <v>0</v>
      </c>
      <c r="BH207" s="297" cm="1">
        <f t="array" ref="BH207">IF($CF207=3,
IFERROR(INDEX($CV$68:$CZ$79, $CE207, BH$23), "-"),
IF($CF207=2,
IF(BH$23=5, $Q207, IF(BH$23=4, $R207, 0)), IF(BH$23=5, $Q207, 0)
))</f>
        <v>0</v>
      </c>
      <c r="BI207" s="297" cm="1">
        <f t="array" ref="BI207">IF($CF207=3,
IFERROR(INDEX($CV$68:$CZ$79, $CE207, BI$23), "-"),
IF($CF207=2,
IF(BI$23=5, $Q207, IF(BI$23=4, $R207, 0)), IF(BI$23=5, $Q207, 0)
))</f>
        <v>0</v>
      </c>
      <c r="BJ207" s="297" cm="1">
        <f t="array" ref="BJ207">IF($CF207=3,
IFERROR(INDEX($CV$68:$CZ$79, $CE207, BJ$23), "-"),
IF($CF207=2,
IF(BJ$23=5, $Q207, IF(BJ$23=4, $R207, 0)), IF(BJ$23=5, $Q207, 0)
))</f>
        <v>0</v>
      </c>
      <c r="BK207" s="293" t="str" cm="1">
        <f t="array" ref="BK207">IFERROR(IF(OR($AN$20="EZ", ISNUMBER((BL207*BM207)/(3600*1000)/BN207)), (BL207*BM207)/(3600*1000)/BN207, BY207) * SUMPRODUCT($BO207:$BS207^2.5, $BT207:$BX207) / 1000, "-")</f>
        <v>-</v>
      </c>
      <c r="BL207" s="279" t="str">
        <f t="shared" si="83"/>
        <v>-</v>
      </c>
      <c r="BM207" s="279" t="str">
        <f t="shared" si="84"/>
        <v>-</v>
      </c>
      <c r="BN207" s="298">
        <f t="shared" si="85"/>
        <v>0</v>
      </c>
      <c r="BO207" s="296" t="str" cm="1">
        <f t="array" ref="BO207">IFERROR(INDEX($CV$63:$CZ$65, $CO207, BO$23), "-")</f>
        <v>-</v>
      </c>
      <c r="BP207" s="296" t="str" cm="1">
        <f t="array" ref="BP207">IFERROR(INDEX($CV$63:$CZ$65, $CO207, BP$23), "-")</f>
        <v>-</v>
      </c>
      <c r="BQ207" s="296" t="str" cm="1">
        <f t="array" ref="BQ207">IFERROR(INDEX($CV$63:$CZ$65, $CO207, BQ$23), "-")</f>
        <v>-</v>
      </c>
      <c r="BR207" s="296" t="str" cm="1">
        <f t="array" ref="BR207">IFERROR(INDEX($CV$63:$CZ$65, $CO207, BR$23), "-")</f>
        <v>-</v>
      </c>
      <c r="BS207" s="296" t="str" cm="1">
        <f t="array" ref="BS207">IFERROR(INDEX($CV$63:$CZ$65, $CO207, BS$23), "-")</f>
        <v>-</v>
      </c>
      <c r="BT207" s="297" cm="1">
        <f t="array" ref="BT207">IF($CO207=3,
IFERROR(INDEX($CV$68:$CZ$79, $CE207, BT$23), "-"),
IF($CO207=2,
IF(BT$23=5, $AC207, IF(BT$23=4, $AD207, 0)), IF(BT$23=5, $AC207, 0)
))</f>
        <v>0</v>
      </c>
      <c r="BU207" s="297" cm="1">
        <f t="array" ref="BU207">IF($CO207=3,
IFERROR(INDEX($CV$68:$CZ$79, $CE207, BU$23), "-"),
IF($CO207=2,
IF(BU$23=5, $AC207, IF(BU$23=4, $AD207, 0)), IF(BU$23=5, $AC207, 0)
))</f>
        <v>0</v>
      </c>
      <c r="BV207" s="297" cm="1">
        <f t="array" ref="BV207">IF($CO207=3,
IFERROR(INDEX($CV$68:$CZ$79, $CE207, BV$23), "-"),
IF($CO207=2,
IF(BV$23=5, $AC207, IF(BV$23=4, $AD207, 0)), IF(BV$23=5, $AC207, 0)
))</f>
        <v>0</v>
      </c>
      <c r="BW207" s="297" cm="1">
        <f t="array" ref="BW207">IF($CO207=3,
IFERROR(INDEX($CV$68:$CZ$79, $CE207, BW$23), "-"),
IF($CO207=2,
IF(BW$23=5, $AC207, IF(BW$23=4, $AD207, 0)), IF(BW$23=5, $AC207, 0)
))</f>
        <v>0</v>
      </c>
      <c r="BX207" s="297" cm="1">
        <f t="array" ref="BX207">IF($CO207=3,
IFERROR(INDEX($CV$68:$CZ$79, $CE207, BX$23), "-"),
IF($CO207=2,
IF(BX$23=5, $AC207, IF(BX$23=4, $AD207, 0)), IF(BX$23=5, $AC207, 0)
))</f>
        <v>0</v>
      </c>
      <c r="BY207" s="293" t="str">
        <f t="shared" si="86"/>
        <v>-</v>
      </c>
      <c r="BZ207" s="299">
        <f t="shared" si="22"/>
        <v>0</v>
      </c>
      <c r="CA207" s="294" t="str">
        <f t="shared" si="87"/>
        <v>-</v>
      </c>
      <c r="CB207" s="295" t="str">
        <f t="shared" si="23"/>
        <v>-</v>
      </c>
      <c r="CC207" s="295" t="str">
        <f t="shared" si="88"/>
        <v>-</v>
      </c>
      <c r="CD207" s="299">
        <f t="shared" si="24"/>
        <v>0</v>
      </c>
      <c r="CE207" s="300" t="str">
        <f t="shared" si="66"/>
        <v>-</v>
      </c>
      <c r="CF207" s="300" t="str">
        <f t="shared" si="67"/>
        <v>-</v>
      </c>
      <c r="CG207" s="300">
        <v>0</v>
      </c>
      <c r="CH207" s="300">
        <f t="shared" si="68"/>
        <v>0</v>
      </c>
      <c r="CI207" s="301">
        <f t="shared" si="69"/>
        <v>0</v>
      </c>
      <c r="CJ207" s="301">
        <f t="shared" si="25"/>
        <v>0</v>
      </c>
      <c r="CK207" s="302" t="str" cm="1">
        <f t="array" ref="CK207">IF($CJ207&gt;0, INDEX($CS$28:$DH$35, $CJ207, $CI207+CK$23), "-")</f>
        <v>-</v>
      </c>
      <c r="CL207" s="302" t="str" cm="1">
        <f t="array" ref="CL207">IF($CJ207&gt;0, INDEX($CS$28:$DH$35, $CJ207, $CI207+CL$23), "-")</f>
        <v>-</v>
      </c>
      <c r="CM207" s="302" t="str" cm="1">
        <f t="array" ref="CM207">IF($CJ207&gt;0, INDEX($CS$28:$DH$35, $CJ207, $CI207+CM$23), "-")</f>
        <v>-</v>
      </c>
      <c r="CN207" s="302" t="str" cm="1">
        <f t="array" ref="CN207">IF($CJ207&gt;0, INDEX($CS$28:$DH$35, $CJ207, $CI207+CN$23), "-")</f>
        <v>-</v>
      </c>
      <c r="CO207" s="300" t="str">
        <f t="shared" si="70"/>
        <v>-</v>
      </c>
      <c r="CP207" s="271"/>
      <c r="CQ207" s="272"/>
      <c r="CR207" s="273"/>
      <c r="CS207" s="273"/>
      <c r="CT207" s="273"/>
      <c r="CU207" s="273"/>
      <c r="CV207" s="273"/>
      <c r="CW207" s="273"/>
      <c r="CX207" s="273"/>
      <c r="CY207" s="273"/>
      <c r="CZ207" s="273"/>
      <c r="DA207" s="273"/>
      <c r="DB207" s="273"/>
      <c r="DC207" s="273"/>
      <c r="DD207" s="273"/>
      <c r="DE207" s="273"/>
      <c r="DF207" s="273"/>
      <c r="DG207" s="273"/>
      <c r="DH207" s="273"/>
      <c r="DI207" s="273"/>
      <c r="DJ207" s="271"/>
      <c r="DK207" s="271"/>
    </row>
    <row r="208" spans="1:115" s="45" customFormat="1" ht="12.75" customHeight="1" x14ac:dyDescent="0.25">
      <c r="A208" s="13" cm="1">
        <f t="array" ref="A208">IFERROR(INDEX(Operation, IFERROR(MATCH($N208,#REF!, 0), IFERROR(MATCH($N208,#REF!, 0), MATCH($N208,#REF!, 0))), 4), 0)</f>
        <v>0</v>
      </c>
      <c r="B208" s="10">
        <v>185</v>
      </c>
      <c r="C208" s="238"/>
      <c r="D208" s="238"/>
      <c r="E208" s="79"/>
      <c r="F208" s="80" t="str">
        <f>IF(ISBLANK(E208), "", VLOOKUP(E208, Z!$A$2:$C$4127, 3, FALSE))</f>
        <v/>
      </c>
      <c r="G208" s="238"/>
      <c r="H208" s="81"/>
      <c r="I208" s="255" t="b">
        <v>0</v>
      </c>
      <c r="J208" s="256"/>
      <c r="K208" s="82"/>
      <c r="L208" s="82"/>
      <c r="M208" s="83"/>
      <c r="N208" s="79"/>
      <c r="O208" s="84"/>
      <c r="P208" s="84"/>
      <c r="Q208" s="257"/>
      <c r="R208" s="257"/>
      <c r="S208" s="257"/>
      <c r="T208" s="85">
        <f t="shared" si="71"/>
        <v>0</v>
      </c>
      <c r="U208" s="238"/>
      <c r="V208" s="238"/>
      <c r="W208" s="238"/>
      <c r="X208" s="257"/>
      <c r="Y208" s="258"/>
      <c r="Z208" s="79"/>
      <c r="AA208" s="257"/>
      <c r="AB208" s="257"/>
      <c r="AC208" s="257"/>
      <c r="AD208" s="257"/>
      <c r="AE208" s="257"/>
      <c r="AF208" s="85">
        <f t="shared" si="72"/>
        <v>0</v>
      </c>
      <c r="AG208" s="259"/>
      <c r="AH208" s="238"/>
      <c r="AI208" s="79"/>
      <c r="AJ208" s="80" t="str">
        <f>IF(ISBLANK(AI208), "", VLOOKUP(AI208, Z!$A$2:$C$4127, 3, FALSE))</f>
        <v/>
      </c>
      <c r="AK208" s="260"/>
      <c r="AL208" s="127">
        <f t="shared" si="73"/>
        <v>0</v>
      </c>
      <c r="AM208" s="271"/>
      <c r="AN208" s="292">
        <f t="shared" si="75"/>
        <v>0</v>
      </c>
      <c r="AO208" s="279">
        <f t="shared" si="74"/>
        <v>1</v>
      </c>
      <c r="AP208" s="279">
        <v>0.75</v>
      </c>
      <c r="AQ208" s="293" t="str">
        <f t="shared" si="76"/>
        <v>-</v>
      </c>
      <c r="AR208" s="293" t="str">
        <f t="shared" si="77"/>
        <v>-</v>
      </c>
      <c r="AS208" s="293" t="str" cm="1">
        <f t="array" ref="AS208">IFERROR(IFERROR((AT208*AU208)/(3600*1000)/AZ208, BY208) * SUMPRODUCT($BA208:$BE208^2.5, $BF208:$BJ208) / 1000, "-")</f>
        <v>-</v>
      </c>
      <c r="AT208" s="279" t="str">
        <f t="shared" si="78"/>
        <v>-</v>
      </c>
      <c r="AU208" s="279" t="str">
        <f t="shared" si="79"/>
        <v>-</v>
      </c>
      <c r="AV208" s="294" t="str">
        <f t="shared" si="16"/>
        <v>-</v>
      </c>
      <c r="AW208" s="294" t="str" cm="1">
        <f t="array" ref="AW208">IF(CH208&gt;0, INDEX($CV$58:$CV$60, CH208), "-")</f>
        <v>-</v>
      </c>
      <c r="AX208" s="294" t="str">
        <f t="shared" si="80"/>
        <v>-</v>
      </c>
      <c r="AY208" s="295" t="str">
        <f t="shared" si="81"/>
        <v>-</v>
      </c>
      <c r="AZ208" s="294">
        <f t="shared" si="82"/>
        <v>0</v>
      </c>
      <c r="BA208" s="296" t="str" cm="1">
        <f t="array" ref="BA208">IFERROR(INDEX($CV$63:$CZ$65, $CF208, BA$23), "-")</f>
        <v>-</v>
      </c>
      <c r="BB208" s="296" t="str" cm="1">
        <f t="array" ref="BB208">IFERROR(INDEX($CV$63:$CZ$65, $CF208, BB$23), "-")</f>
        <v>-</v>
      </c>
      <c r="BC208" s="296" t="str" cm="1">
        <f t="array" ref="BC208">IFERROR(INDEX($CV$63:$CZ$65, $CF208, BC$23), "-")</f>
        <v>-</v>
      </c>
      <c r="BD208" s="296" t="str" cm="1">
        <f t="array" ref="BD208">IFERROR(INDEX($CV$63:$CZ$65, $CF208, BD$23), "-")</f>
        <v>-</v>
      </c>
      <c r="BE208" s="296" t="str" cm="1">
        <f t="array" ref="BE208">IFERROR(INDEX($CV$63:$CZ$65, $CF208, BE$23), "-")</f>
        <v>-</v>
      </c>
      <c r="BF208" s="297" cm="1">
        <f t="array" ref="BF208">IF($CF208=3,
IFERROR(INDEX($CV$68:$CZ$79, $CE208, BF$23), "-"),
IF($CF208=2,
IF(BF$23=5, $Q208, IF(BF$23=4, $R208, 0)), IF(BF$23=5, $Q208, 0)
))</f>
        <v>0</v>
      </c>
      <c r="BG208" s="297" cm="1">
        <f t="array" ref="BG208">IF($CF208=3,
IFERROR(INDEX($CV$68:$CZ$79, $CE208, BG$23), "-"),
IF($CF208=2,
IF(BG$23=5, $Q208, IF(BG$23=4, $R208, 0)), IF(BG$23=5, $Q208, 0)
))</f>
        <v>0</v>
      </c>
      <c r="BH208" s="297" cm="1">
        <f t="array" ref="BH208">IF($CF208=3,
IFERROR(INDEX($CV$68:$CZ$79, $CE208, BH$23), "-"),
IF($CF208=2,
IF(BH$23=5, $Q208, IF(BH$23=4, $R208, 0)), IF(BH$23=5, $Q208, 0)
))</f>
        <v>0</v>
      </c>
      <c r="BI208" s="297" cm="1">
        <f t="array" ref="BI208">IF($CF208=3,
IFERROR(INDEX($CV$68:$CZ$79, $CE208, BI$23), "-"),
IF($CF208=2,
IF(BI$23=5, $Q208, IF(BI$23=4, $R208, 0)), IF(BI$23=5, $Q208, 0)
))</f>
        <v>0</v>
      </c>
      <c r="BJ208" s="297" cm="1">
        <f t="array" ref="BJ208">IF($CF208=3,
IFERROR(INDEX($CV$68:$CZ$79, $CE208, BJ$23), "-"),
IF($CF208=2,
IF(BJ$23=5, $Q208, IF(BJ$23=4, $R208, 0)), IF(BJ$23=5, $Q208, 0)
))</f>
        <v>0</v>
      </c>
      <c r="BK208" s="293" t="str" cm="1">
        <f t="array" ref="BK208">IFERROR(IF(OR($AN$20="EZ", ISNUMBER((BL208*BM208)/(3600*1000)/BN208)), (BL208*BM208)/(3600*1000)/BN208, BY208) * SUMPRODUCT($BO208:$BS208^2.5, $BT208:$BX208) / 1000, "-")</f>
        <v>-</v>
      </c>
      <c r="BL208" s="279" t="str">
        <f t="shared" si="83"/>
        <v>-</v>
      </c>
      <c r="BM208" s="279" t="str">
        <f t="shared" si="84"/>
        <v>-</v>
      </c>
      <c r="BN208" s="298">
        <f t="shared" si="85"/>
        <v>0</v>
      </c>
      <c r="BO208" s="296" t="str" cm="1">
        <f t="array" ref="BO208">IFERROR(INDEX($CV$63:$CZ$65, $CO208, BO$23), "-")</f>
        <v>-</v>
      </c>
      <c r="BP208" s="296" t="str" cm="1">
        <f t="array" ref="BP208">IFERROR(INDEX($CV$63:$CZ$65, $CO208, BP$23), "-")</f>
        <v>-</v>
      </c>
      <c r="BQ208" s="296" t="str" cm="1">
        <f t="array" ref="BQ208">IFERROR(INDEX($CV$63:$CZ$65, $CO208, BQ$23), "-")</f>
        <v>-</v>
      </c>
      <c r="BR208" s="296" t="str" cm="1">
        <f t="array" ref="BR208">IFERROR(INDEX($CV$63:$CZ$65, $CO208, BR$23), "-")</f>
        <v>-</v>
      </c>
      <c r="BS208" s="296" t="str" cm="1">
        <f t="array" ref="BS208">IFERROR(INDEX($CV$63:$CZ$65, $CO208, BS$23), "-")</f>
        <v>-</v>
      </c>
      <c r="BT208" s="297" cm="1">
        <f t="array" ref="BT208">IF($CO208=3,
IFERROR(INDEX($CV$68:$CZ$79, $CE208, BT$23), "-"),
IF($CO208=2,
IF(BT$23=5, $AC208, IF(BT$23=4, $AD208, 0)), IF(BT$23=5, $AC208, 0)
))</f>
        <v>0</v>
      </c>
      <c r="BU208" s="297" cm="1">
        <f t="array" ref="BU208">IF($CO208=3,
IFERROR(INDEX($CV$68:$CZ$79, $CE208, BU$23), "-"),
IF($CO208=2,
IF(BU$23=5, $AC208, IF(BU$23=4, $AD208, 0)), IF(BU$23=5, $AC208, 0)
))</f>
        <v>0</v>
      </c>
      <c r="BV208" s="297" cm="1">
        <f t="array" ref="BV208">IF($CO208=3,
IFERROR(INDEX($CV$68:$CZ$79, $CE208, BV$23), "-"),
IF($CO208=2,
IF(BV$23=5, $AC208, IF(BV$23=4, $AD208, 0)), IF(BV$23=5, $AC208, 0)
))</f>
        <v>0</v>
      </c>
      <c r="BW208" s="297" cm="1">
        <f t="array" ref="BW208">IF($CO208=3,
IFERROR(INDEX($CV$68:$CZ$79, $CE208, BW$23), "-"),
IF($CO208=2,
IF(BW$23=5, $AC208, IF(BW$23=4, $AD208, 0)), IF(BW$23=5, $AC208, 0)
))</f>
        <v>0</v>
      </c>
      <c r="BX208" s="297" cm="1">
        <f t="array" ref="BX208">IF($CO208=3,
IFERROR(INDEX($CV$68:$CZ$79, $CE208, BX$23), "-"),
IF($CO208=2,
IF(BX$23=5, $AC208, IF(BX$23=4, $AD208, 0)), IF(BX$23=5, $AC208, 0)
))</f>
        <v>0</v>
      </c>
      <c r="BY208" s="293" t="str">
        <f t="shared" si="86"/>
        <v>-</v>
      </c>
      <c r="BZ208" s="299">
        <f t="shared" si="22"/>
        <v>0</v>
      </c>
      <c r="CA208" s="294" t="str">
        <f t="shared" si="87"/>
        <v>-</v>
      </c>
      <c r="CB208" s="295" t="str">
        <f t="shared" si="23"/>
        <v>-</v>
      </c>
      <c r="CC208" s="295" t="str">
        <f t="shared" si="88"/>
        <v>-</v>
      </c>
      <c r="CD208" s="299">
        <f t="shared" si="24"/>
        <v>0</v>
      </c>
      <c r="CE208" s="300" t="str">
        <f t="shared" si="66"/>
        <v>-</v>
      </c>
      <c r="CF208" s="300" t="str">
        <f t="shared" si="67"/>
        <v>-</v>
      </c>
      <c r="CG208" s="300">
        <v>0</v>
      </c>
      <c r="CH208" s="300">
        <f t="shared" si="68"/>
        <v>0</v>
      </c>
      <c r="CI208" s="301">
        <f t="shared" si="69"/>
        <v>0</v>
      </c>
      <c r="CJ208" s="301">
        <f t="shared" si="25"/>
        <v>0</v>
      </c>
      <c r="CK208" s="302" t="str" cm="1">
        <f t="array" ref="CK208">IF($CJ208&gt;0, INDEX($CS$28:$DH$35, $CJ208, $CI208+CK$23), "-")</f>
        <v>-</v>
      </c>
      <c r="CL208" s="302" t="str" cm="1">
        <f t="array" ref="CL208">IF($CJ208&gt;0, INDEX($CS$28:$DH$35, $CJ208, $CI208+CL$23), "-")</f>
        <v>-</v>
      </c>
      <c r="CM208" s="302" t="str" cm="1">
        <f t="array" ref="CM208">IF($CJ208&gt;0, INDEX($CS$28:$DH$35, $CJ208, $CI208+CM$23), "-")</f>
        <v>-</v>
      </c>
      <c r="CN208" s="302" t="str" cm="1">
        <f t="array" ref="CN208">IF($CJ208&gt;0, INDEX($CS$28:$DH$35, $CJ208, $CI208+CN$23), "-")</f>
        <v>-</v>
      </c>
      <c r="CO208" s="300" t="str">
        <f t="shared" si="70"/>
        <v>-</v>
      </c>
      <c r="CP208" s="271"/>
      <c r="CQ208" s="272"/>
      <c r="CR208" s="273"/>
      <c r="CS208" s="273"/>
      <c r="CT208" s="273"/>
      <c r="CU208" s="273"/>
      <c r="CV208" s="273"/>
      <c r="CW208" s="273"/>
      <c r="CX208" s="273"/>
      <c r="CY208" s="273"/>
      <c r="CZ208" s="273"/>
      <c r="DA208" s="273"/>
      <c r="DB208" s="273"/>
      <c r="DC208" s="273"/>
      <c r="DD208" s="273"/>
      <c r="DE208" s="273"/>
      <c r="DF208" s="273"/>
      <c r="DG208" s="273"/>
      <c r="DH208" s="273"/>
      <c r="DI208" s="273"/>
      <c r="DJ208" s="271"/>
      <c r="DK208" s="271"/>
    </row>
    <row r="209" spans="1:115" s="45" customFormat="1" ht="12.75" customHeight="1" x14ac:dyDescent="0.25">
      <c r="A209" s="13" cm="1">
        <f t="array" ref="A209">IFERROR(INDEX(Operation, IFERROR(MATCH($N209,#REF!, 0), IFERROR(MATCH($N209,#REF!, 0), MATCH($N209,#REF!, 0))), 4), 0)</f>
        <v>0</v>
      </c>
      <c r="B209" s="10">
        <v>186</v>
      </c>
      <c r="C209" s="238"/>
      <c r="D209" s="238"/>
      <c r="E209" s="79"/>
      <c r="F209" s="80" t="str">
        <f>IF(ISBLANK(E209), "", VLOOKUP(E209, Z!$A$2:$C$4127, 3, FALSE))</f>
        <v/>
      </c>
      <c r="G209" s="238"/>
      <c r="H209" s="81"/>
      <c r="I209" s="255" t="b">
        <v>0</v>
      </c>
      <c r="J209" s="256"/>
      <c r="K209" s="82"/>
      <c r="L209" s="82"/>
      <c r="M209" s="83"/>
      <c r="N209" s="79"/>
      <c r="O209" s="84"/>
      <c r="P209" s="84"/>
      <c r="Q209" s="257"/>
      <c r="R209" s="257"/>
      <c r="S209" s="257"/>
      <c r="T209" s="85">
        <f t="shared" si="71"/>
        <v>0</v>
      </c>
      <c r="U209" s="238"/>
      <c r="V209" s="238"/>
      <c r="W209" s="238"/>
      <c r="X209" s="257"/>
      <c r="Y209" s="258"/>
      <c r="Z209" s="79"/>
      <c r="AA209" s="257"/>
      <c r="AB209" s="257"/>
      <c r="AC209" s="257"/>
      <c r="AD209" s="257"/>
      <c r="AE209" s="257"/>
      <c r="AF209" s="85">
        <f t="shared" si="72"/>
        <v>0</v>
      </c>
      <c r="AG209" s="259"/>
      <c r="AH209" s="238"/>
      <c r="AI209" s="79"/>
      <c r="AJ209" s="80" t="str">
        <f>IF(ISBLANK(AI209), "", VLOOKUP(AI209, Z!$A$2:$C$4127, 3, FALSE))</f>
        <v/>
      </c>
      <c r="AK209" s="260"/>
      <c r="AL209" s="127">
        <f t="shared" si="73"/>
        <v>0</v>
      </c>
      <c r="AM209" s="271"/>
      <c r="AN209" s="292">
        <f t="shared" si="75"/>
        <v>0</v>
      </c>
      <c r="AO209" s="279">
        <f t="shared" si="74"/>
        <v>1</v>
      </c>
      <c r="AP209" s="279">
        <v>0.75</v>
      </c>
      <c r="AQ209" s="293" t="str">
        <f t="shared" si="76"/>
        <v>-</v>
      </c>
      <c r="AR209" s="293" t="str">
        <f t="shared" si="77"/>
        <v>-</v>
      </c>
      <c r="AS209" s="293" t="str" cm="1">
        <f t="array" ref="AS209">IFERROR(IFERROR((AT209*AU209)/(3600*1000)/AZ209, BY209) * SUMPRODUCT($BA209:$BE209^2.5, $BF209:$BJ209) / 1000, "-")</f>
        <v>-</v>
      </c>
      <c r="AT209" s="279" t="str">
        <f t="shared" si="78"/>
        <v>-</v>
      </c>
      <c r="AU209" s="279" t="str">
        <f t="shared" si="79"/>
        <v>-</v>
      </c>
      <c r="AV209" s="294" t="str">
        <f t="shared" si="16"/>
        <v>-</v>
      </c>
      <c r="AW209" s="294" t="str" cm="1">
        <f t="array" ref="AW209">IF(CH209&gt;0, INDEX($CV$58:$CV$60, CH209), "-")</f>
        <v>-</v>
      </c>
      <c r="AX209" s="294" t="str">
        <f t="shared" si="80"/>
        <v>-</v>
      </c>
      <c r="AY209" s="295" t="str">
        <f t="shared" si="81"/>
        <v>-</v>
      </c>
      <c r="AZ209" s="294">
        <f t="shared" si="82"/>
        <v>0</v>
      </c>
      <c r="BA209" s="296" t="str" cm="1">
        <f t="array" ref="BA209">IFERROR(INDEX($CV$63:$CZ$65, $CF209, BA$23), "-")</f>
        <v>-</v>
      </c>
      <c r="BB209" s="296" t="str" cm="1">
        <f t="array" ref="BB209">IFERROR(INDEX($CV$63:$CZ$65, $CF209, BB$23), "-")</f>
        <v>-</v>
      </c>
      <c r="BC209" s="296" t="str" cm="1">
        <f t="array" ref="BC209">IFERROR(INDEX($CV$63:$CZ$65, $CF209, BC$23), "-")</f>
        <v>-</v>
      </c>
      <c r="BD209" s="296" t="str" cm="1">
        <f t="array" ref="BD209">IFERROR(INDEX($CV$63:$CZ$65, $CF209, BD$23), "-")</f>
        <v>-</v>
      </c>
      <c r="BE209" s="296" t="str" cm="1">
        <f t="array" ref="BE209">IFERROR(INDEX($CV$63:$CZ$65, $CF209, BE$23), "-")</f>
        <v>-</v>
      </c>
      <c r="BF209" s="297" cm="1">
        <f t="array" ref="BF209">IF($CF209=3,
IFERROR(INDEX($CV$68:$CZ$79, $CE209, BF$23), "-"),
IF($CF209=2,
IF(BF$23=5, $Q209, IF(BF$23=4, $R209, 0)), IF(BF$23=5, $Q209, 0)
))</f>
        <v>0</v>
      </c>
      <c r="BG209" s="297" cm="1">
        <f t="array" ref="BG209">IF($CF209=3,
IFERROR(INDEX($CV$68:$CZ$79, $CE209, BG$23), "-"),
IF($CF209=2,
IF(BG$23=5, $Q209, IF(BG$23=4, $R209, 0)), IF(BG$23=5, $Q209, 0)
))</f>
        <v>0</v>
      </c>
      <c r="BH209" s="297" cm="1">
        <f t="array" ref="BH209">IF($CF209=3,
IFERROR(INDEX($CV$68:$CZ$79, $CE209, BH$23), "-"),
IF($CF209=2,
IF(BH$23=5, $Q209, IF(BH$23=4, $R209, 0)), IF(BH$23=5, $Q209, 0)
))</f>
        <v>0</v>
      </c>
      <c r="BI209" s="297" cm="1">
        <f t="array" ref="BI209">IF($CF209=3,
IFERROR(INDEX($CV$68:$CZ$79, $CE209, BI$23), "-"),
IF($CF209=2,
IF(BI$23=5, $Q209, IF(BI$23=4, $R209, 0)), IF(BI$23=5, $Q209, 0)
))</f>
        <v>0</v>
      </c>
      <c r="BJ209" s="297" cm="1">
        <f t="array" ref="BJ209">IF($CF209=3,
IFERROR(INDEX($CV$68:$CZ$79, $CE209, BJ$23), "-"),
IF($CF209=2,
IF(BJ$23=5, $Q209, IF(BJ$23=4, $R209, 0)), IF(BJ$23=5, $Q209, 0)
))</f>
        <v>0</v>
      </c>
      <c r="BK209" s="293" t="str" cm="1">
        <f t="array" ref="BK209">IFERROR(IF(OR($AN$20="EZ", ISNUMBER((BL209*BM209)/(3600*1000)/BN209)), (BL209*BM209)/(3600*1000)/BN209, BY209) * SUMPRODUCT($BO209:$BS209^2.5, $BT209:$BX209) / 1000, "-")</f>
        <v>-</v>
      </c>
      <c r="BL209" s="279" t="str">
        <f t="shared" si="83"/>
        <v>-</v>
      </c>
      <c r="BM209" s="279" t="str">
        <f t="shared" si="84"/>
        <v>-</v>
      </c>
      <c r="BN209" s="298">
        <f t="shared" si="85"/>
        <v>0</v>
      </c>
      <c r="BO209" s="296" t="str" cm="1">
        <f t="array" ref="BO209">IFERROR(INDEX($CV$63:$CZ$65, $CO209, BO$23), "-")</f>
        <v>-</v>
      </c>
      <c r="BP209" s="296" t="str" cm="1">
        <f t="array" ref="BP209">IFERROR(INDEX($CV$63:$CZ$65, $CO209, BP$23), "-")</f>
        <v>-</v>
      </c>
      <c r="BQ209" s="296" t="str" cm="1">
        <f t="array" ref="BQ209">IFERROR(INDEX($CV$63:$CZ$65, $CO209, BQ$23), "-")</f>
        <v>-</v>
      </c>
      <c r="BR209" s="296" t="str" cm="1">
        <f t="array" ref="BR209">IFERROR(INDEX($CV$63:$CZ$65, $CO209, BR$23), "-")</f>
        <v>-</v>
      </c>
      <c r="BS209" s="296" t="str" cm="1">
        <f t="array" ref="BS209">IFERROR(INDEX($CV$63:$CZ$65, $CO209, BS$23), "-")</f>
        <v>-</v>
      </c>
      <c r="BT209" s="297" cm="1">
        <f t="array" ref="BT209">IF($CO209=3,
IFERROR(INDEX($CV$68:$CZ$79, $CE209, BT$23), "-"),
IF($CO209=2,
IF(BT$23=5, $AC209, IF(BT$23=4, $AD209, 0)), IF(BT$23=5, $AC209, 0)
))</f>
        <v>0</v>
      </c>
      <c r="BU209" s="297" cm="1">
        <f t="array" ref="BU209">IF($CO209=3,
IFERROR(INDEX($CV$68:$CZ$79, $CE209, BU$23), "-"),
IF($CO209=2,
IF(BU$23=5, $AC209, IF(BU$23=4, $AD209, 0)), IF(BU$23=5, $AC209, 0)
))</f>
        <v>0</v>
      </c>
      <c r="BV209" s="297" cm="1">
        <f t="array" ref="BV209">IF($CO209=3,
IFERROR(INDEX($CV$68:$CZ$79, $CE209, BV$23), "-"),
IF($CO209=2,
IF(BV$23=5, $AC209, IF(BV$23=4, $AD209, 0)), IF(BV$23=5, $AC209, 0)
))</f>
        <v>0</v>
      </c>
      <c r="BW209" s="297" cm="1">
        <f t="array" ref="BW209">IF($CO209=3,
IFERROR(INDEX($CV$68:$CZ$79, $CE209, BW$23), "-"),
IF($CO209=2,
IF(BW$23=5, $AC209, IF(BW$23=4, $AD209, 0)), IF(BW$23=5, $AC209, 0)
))</f>
        <v>0</v>
      </c>
      <c r="BX209" s="297" cm="1">
        <f t="array" ref="BX209">IF($CO209=3,
IFERROR(INDEX($CV$68:$CZ$79, $CE209, BX$23), "-"),
IF($CO209=2,
IF(BX$23=5, $AC209, IF(BX$23=4, $AD209, 0)), IF(BX$23=5, $AC209, 0)
))</f>
        <v>0</v>
      </c>
      <c r="BY209" s="293" t="str">
        <f t="shared" si="86"/>
        <v>-</v>
      </c>
      <c r="BZ209" s="299">
        <f t="shared" si="22"/>
        <v>0</v>
      </c>
      <c r="CA209" s="294" t="str">
        <f t="shared" si="87"/>
        <v>-</v>
      </c>
      <c r="CB209" s="295" t="str">
        <f t="shared" si="23"/>
        <v>-</v>
      </c>
      <c r="CC209" s="295" t="str">
        <f t="shared" si="88"/>
        <v>-</v>
      </c>
      <c r="CD209" s="299">
        <f t="shared" si="24"/>
        <v>0</v>
      </c>
      <c r="CE209" s="300" t="str">
        <f t="shared" si="66"/>
        <v>-</v>
      </c>
      <c r="CF209" s="300" t="str">
        <f t="shared" si="67"/>
        <v>-</v>
      </c>
      <c r="CG209" s="300">
        <v>0</v>
      </c>
      <c r="CH209" s="300">
        <f t="shared" si="68"/>
        <v>0</v>
      </c>
      <c r="CI209" s="301">
        <f t="shared" si="69"/>
        <v>0</v>
      </c>
      <c r="CJ209" s="301">
        <f t="shared" si="25"/>
        <v>0</v>
      </c>
      <c r="CK209" s="302" t="str" cm="1">
        <f t="array" ref="CK209">IF($CJ209&gt;0, INDEX($CS$28:$DH$35, $CJ209, $CI209+CK$23), "-")</f>
        <v>-</v>
      </c>
      <c r="CL209" s="302" t="str" cm="1">
        <f t="array" ref="CL209">IF($CJ209&gt;0, INDEX($CS$28:$DH$35, $CJ209, $CI209+CL$23), "-")</f>
        <v>-</v>
      </c>
      <c r="CM209" s="302" t="str" cm="1">
        <f t="array" ref="CM209">IF($CJ209&gt;0, INDEX($CS$28:$DH$35, $CJ209, $CI209+CM$23), "-")</f>
        <v>-</v>
      </c>
      <c r="CN209" s="302" t="str" cm="1">
        <f t="array" ref="CN209">IF($CJ209&gt;0, INDEX($CS$28:$DH$35, $CJ209, $CI209+CN$23), "-")</f>
        <v>-</v>
      </c>
      <c r="CO209" s="300" t="str">
        <f t="shared" si="70"/>
        <v>-</v>
      </c>
      <c r="CP209" s="271"/>
      <c r="CQ209" s="272"/>
      <c r="CR209" s="273"/>
      <c r="CS209" s="273"/>
      <c r="CT209" s="273"/>
      <c r="CU209" s="273"/>
      <c r="CV209" s="273"/>
      <c r="CW209" s="273"/>
      <c r="CX209" s="273"/>
      <c r="CY209" s="273"/>
      <c r="CZ209" s="273"/>
      <c r="DA209" s="273"/>
      <c r="DB209" s="273"/>
      <c r="DC209" s="273"/>
      <c r="DD209" s="273"/>
      <c r="DE209" s="273"/>
      <c r="DF209" s="273"/>
      <c r="DG209" s="273"/>
      <c r="DH209" s="273"/>
      <c r="DI209" s="273"/>
      <c r="DJ209" s="271"/>
      <c r="DK209" s="271"/>
    </row>
    <row r="210" spans="1:115" s="45" customFormat="1" ht="12.75" customHeight="1" x14ac:dyDescent="0.25">
      <c r="A210" s="13" cm="1">
        <f t="array" ref="A210">IFERROR(INDEX(Operation, IFERROR(MATCH($N210,#REF!, 0), IFERROR(MATCH($N210,#REF!, 0), MATCH($N210,#REF!, 0))), 4), 0)</f>
        <v>0</v>
      </c>
      <c r="B210" s="10">
        <v>187</v>
      </c>
      <c r="C210" s="238"/>
      <c r="D210" s="238"/>
      <c r="E210" s="79"/>
      <c r="F210" s="80" t="str">
        <f>IF(ISBLANK(E210), "", VLOOKUP(E210, Z!$A$2:$C$4127, 3, FALSE))</f>
        <v/>
      </c>
      <c r="G210" s="238"/>
      <c r="H210" s="81"/>
      <c r="I210" s="255" t="b">
        <v>0</v>
      </c>
      <c r="J210" s="256"/>
      <c r="K210" s="82"/>
      <c r="L210" s="82"/>
      <c r="M210" s="83"/>
      <c r="N210" s="79"/>
      <c r="O210" s="84"/>
      <c r="P210" s="84"/>
      <c r="Q210" s="257"/>
      <c r="R210" s="257"/>
      <c r="S210" s="257"/>
      <c r="T210" s="85">
        <f t="shared" si="71"/>
        <v>0</v>
      </c>
      <c r="U210" s="238"/>
      <c r="V210" s="238"/>
      <c r="W210" s="238"/>
      <c r="X210" s="257"/>
      <c r="Y210" s="258"/>
      <c r="Z210" s="79"/>
      <c r="AA210" s="257"/>
      <c r="AB210" s="257"/>
      <c r="AC210" s="257"/>
      <c r="AD210" s="257"/>
      <c r="AE210" s="257"/>
      <c r="AF210" s="85">
        <f t="shared" si="72"/>
        <v>0</v>
      </c>
      <c r="AG210" s="259"/>
      <c r="AH210" s="238"/>
      <c r="AI210" s="79"/>
      <c r="AJ210" s="80" t="str">
        <f>IF(ISBLANK(AI210), "", VLOOKUP(AI210, Z!$A$2:$C$4127, 3, FALSE))</f>
        <v/>
      </c>
      <c r="AK210" s="260"/>
      <c r="AL210" s="127">
        <f t="shared" si="73"/>
        <v>0</v>
      </c>
      <c r="AM210" s="271"/>
      <c r="AN210" s="292">
        <f t="shared" si="75"/>
        <v>0</v>
      </c>
      <c r="AO210" s="279">
        <f t="shared" si="74"/>
        <v>1</v>
      </c>
      <c r="AP210" s="279">
        <v>0.75</v>
      </c>
      <c r="AQ210" s="293" t="str">
        <f t="shared" si="76"/>
        <v>-</v>
      </c>
      <c r="AR210" s="293" t="str">
        <f t="shared" si="77"/>
        <v>-</v>
      </c>
      <c r="AS210" s="293" t="str" cm="1">
        <f t="array" ref="AS210">IFERROR(IFERROR((AT210*AU210)/(3600*1000)/AZ210, BY210) * SUMPRODUCT($BA210:$BE210^2.5, $BF210:$BJ210) / 1000, "-")</f>
        <v>-</v>
      </c>
      <c r="AT210" s="279" t="str">
        <f t="shared" si="78"/>
        <v>-</v>
      </c>
      <c r="AU210" s="279" t="str">
        <f t="shared" si="79"/>
        <v>-</v>
      </c>
      <c r="AV210" s="294" t="str">
        <f t="shared" si="16"/>
        <v>-</v>
      </c>
      <c r="AW210" s="294" t="str" cm="1">
        <f t="array" ref="AW210">IF(CH210&gt;0, INDEX($CV$58:$CV$60, CH210), "-")</f>
        <v>-</v>
      </c>
      <c r="AX210" s="294" t="str">
        <f t="shared" si="80"/>
        <v>-</v>
      </c>
      <c r="AY210" s="295" t="str">
        <f t="shared" si="81"/>
        <v>-</v>
      </c>
      <c r="AZ210" s="294">
        <f t="shared" si="82"/>
        <v>0</v>
      </c>
      <c r="BA210" s="296" t="str" cm="1">
        <f t="array" ref="BA210">IFERROR(INDEX($CV$63:$CZ$65, $CF210, BA$23), "-")</f>
        <v>-</v>
      </c>
      <c r="BB210" s="296" t="str" cm="1">
        <f t="array" ref="BB210">IFERROR(INDEX($CV$63:$CZ$65, $CF210, BB$23), "-")</f>
        <v>-</v>
      </c>
      <c r="BC210" s="296" t="str" cm="1">
        <f t="array" ref="BC210">IFERROR(INDEX($CV$63:$CZ$65, $CF210, BC$23), "-")</f>
        <v>-</v>
      </c>
      <c r="BD210" s="296" t="str" cm="1">
        <f t="array" ref="BD210">IFERROR(INDEX($CV$63:$CZ$65, $CF210, BD$23), "-")</f>
        <v>-</v>
      </c>
      <c r="BE210" s="296" t="str" cm="1">
        <f t="array" ref="BE210">IFERROR(INDEX($CV$63:$CZ$65, $CF210, BE$23), "-")</f>
        <v>-</v>
      </c>
      <c r="BF210" s="297" cm="1">
        <f t="array" ref="BF210">IF($CF210=3,
IFERROR(INDEX($CV$68:$CZ$79, $CE210, BF$23), "-"),
IF($CF210=2,
IF(BF$23=5, $Q210, IF(BF$23=4, $R210, 0)), IF(BF$23=5, $Q210, 0)
))</f>
        <v>0</v>
      </c>
      <c r="BG210" s="297" cm="1">
        <f t="array" ref="BG210">IF($CF210=3,
IFERROR(INDEX($CV$68:$CZ$79, $CE210, BG$23), "-"),
IF($CF210=2,
IF(BG$23=5, $Q210, IF(BG$23=4, $R210, 0)), IF(BG$23=5, $Q210, 0)
))</f>
        <v>0</v>
      </c>
      <c r="BH210" s="297" cm="1">
        <f t="array" ref="BH210">IF($CF210=3,
IFERROR(INDEX($CV$68:$CZ$79, $CE210, BH$23), "-"),
IF($CF210=2,
IF(BH$23=5, $Q210, IF(BH$23=4, $R210, 0)), IF(BH$23=5, $Q210, 0)
))</f>
        <v>0</v>
      </c>
      <c r="BI210" s="297" cm="1">
        <f t="array" ref="BI210">IF($CF210=3,
IFERROR(INDEX($CV$68:$CZ$79, $CE210, BI$23), "-"),
IF($CF210=2,
IF(BI$23=5, $Q210, IF(BI$23=4, $R210, 0)), IF(BI$23=5, $Q210, 0)
))</f>
        <v>0</v>
      </c>
      <c r="BJ210" s="297" cm="1">
        <f t="array" ref="BJ210">IF($CF210=3,
IFERROR(INDEX($CV$68:$CZ$79, $CE210, BJ$23), "-"),
IF($CF210=2,
IF(BJ$23=5, $Q210, IF(BJ$23=4, $R210, 0)), IF(BJ$23=5, $Q210, 0)
))</f>
        <v>0</v>
      </c>
      <c r="BK210" s="293" t="str" cm="1">
        <f t="array" ref="BK210">IFERROR(IF(OR($AN$20="EZ", ISNUMBER((BL210*BM210)/(3600*1000)/BN210)), (BL210*BM210)/(3600*1000)/BN210, BY210) * SUMPRODUCT($BO210:$BS210^2.5, $BT210:$BX210) / 1000, "-")</f>
        <v>-</v>
      </c>
      <c r="BL210" s="279" t="str">
        <f t="shared" si="83"/>
        <v>-</v>
      </c>
      <c r="BM210" s="279" t="str">
        <f t="shared" si="84"/>
        <v>-</v>
      </c>
      <c r="BN210" s="298">
        <f t="shared" si="85"/>
        <v>0</v>
      </c>
      <c r="BO210" s="296" t="str" cm="1">
        <f t="array" ref="BO210">IFERROR(INDEX($CV$63:$CZ$65, $CO210, BO$23), "-")</f>
        <v>-</v>
      </c>
      <c r="BP210" s="296" t="str" cm="1">
        <f t="array" ref="BP210">IFERROR(INDEX($CV$63:$CZ$65, $CO210, BP$23), "-")</f>
        <v>-</v>
      </c>
      <c r="BQ210" s="296" t="str" cm="1">
        <f t="array" ref="BQ210">IFERROR(INDEX($CV$63:$CZ$65, $CO210, BQ$23), "-")</f>
        <v>-</v>
      </c>
      <c r="BR210" s="296" t="str" cm="1">
        <f t="array" ref="BR210">IFERROR(INDEX($CV$63:$CZ$65, $CO210, BR$23), "-")</f>
        <v>-</v>
      </c>
      <c r="BS210" s="296" t="str" cm="1">
        <f t="array" ref="BS210">IFERROR(INDEX($CV$63:$CZ$65, $CO210, BS$23), "-")</f>
        <v>-</v>
      </c>
      <c r="BT210" s="297" cm="1">
        <f t="array" ref="BT210">IF($CO210=3,
IFERROR(INDEX($CV$68:$CZ$79, $CE210, BT$23), "-"),
IF($CO210=2,
IF(BT$23=5, $AC210, IF(BT$23=4, $AD210, 0)), IF(BT$23=5, $AC210, 0)
))</f>
        <v>0</v>
      </c>
      <c r="BU210" s="297" cm="1">
        <f t="array" ref="BU210">IF($CO210=3,
IFERROR(INDEX($CV$68:$CZ$79, $CE210, BU$23), "-"),
IF($CO210=2,
IF(BU$23=5, $AC210, IF(BU$23=4, $AD210, 0)), IF(BU$23=5, $AC210, 0)
))</f>
        <v>0</v>
      </c>
      <c r="BV210" s="297" cm="1">
        <f t="array" ref="BV210">IF($CO210=3,
IFERROR(INDEX($CV$68:$CZ$79, $CE210, BV$23), "-"),
IF($CO210=2,
IF(BV$23=5, $AC210, IF(BV$23=4, $AD210, 0)), IF(BV$23=5, $AC210, 0)
))</f>
        <v>0</v>
      </c>
      <c r="BW210" s="297" cm="1">
        <f t="array" ref="BW210">IF($CO210=3,
IFERROR(INDEX($CV$68:$CZ$79, $CE210, BW$23), "-"),
IF($CO210=2,
IF(BW$23=5, $AC210, IF(BW$23=4, $AD210, 0)), IF(BW$23=5, $AC210, 0)
))</f>
        <v>0</v>
      </c>
      <c r="BX210" s="297" cm="1">
        <f t="array" ref="BX210">IF($CO210=3,
IFERROR(INDEX($CV$68:$CZ$79, $CE210, BX$23), "-"),
IF($CO210=2,
IF(BX$23=5, $AC210, IF(BX$23=4, $AD210, 0)), IF(BX$23=5, $AC210, 0)
))</f>
        <v>0</v>
      </c>
      <c r="BY210" s="293" t="str">
        <f t="shared" si="86"/>
        <v>-</v>
      </c>
      <c r="BZ210" s="299">
        <f t="shared" si="22"/>
        <v>0</v>
      </c>
      <c r="CA210" s="294" t="str">
        <f t="shared" si="87"/>
        <v>-</v>
      </c>
      <c r="CB210" s="295" t="str">
        <f t="shared" si="23"/>
        <v>-</v>
      </c>
      <c r="CC210" s="295" t="str">
        <f t="shared" si="88"/>
        <v>-</v>
      </c>
      <c r="CD210" s="299">
        <f t="shared" si="24"/>
        <v>0</v>
      </c>
      <c r="CE210" s="300" t="str">
        <f t="shared" si="66"/>
        <v>-</v>
      </c>
      <c r="CF210" s="300" t="str">
        <f t="shared" si="67"/>
        <v>-</v>
      </c>
      <c r="CG210" s="300">
        <v>0</v>
      </c>
      <c r="CH210" s="300">
        <f t="shared" si="68"/>
        <v>0</v>
      </c>
      <c r="CI210" s="301">
        <f t="shared" si="69"/>
        <v>0</v>
      </c>
      <c r="CJ210" s="301">
        <f t="shared" si="25"/>
        <v>0</v>
      </c>
      <c r="CK210" s="302" t="str" cm="1">
        <f t="array" ref="CK210">IF($CJ210&gt;0, INDEX($CS$28:$DH$35, $CJ210, $CI210+CK$23), "-")</f>
        <v>-</v>
      </c>
      <c r="CL210" s="302" t="str" cm="1">
        <f t="array" ref="CL210">IF($CJ210&gt;0, INDEX($CS$28:$DH$35, $CJ210, $CI210+CL$23), "-")</f>
        <v>-</v>
      </c>
      <c r="CM210" s="302" t="str" cm="1">
        <f t="array" ref="CM210">IF($CJ210&gt;0, INDEX($CS$28:$DH$35, $CJ210, $CI210+CM$23), "-")</f>
        <v>-</v>
      </c>
      <c r="CN210" s="302" t="str" cm="1">
        <f t="array" ref="CN210">IF($CJ210&gt;0, INDEX($CS$28:$DH$35, $CJ210, $CI210+CN$23), "-")</f>
        <v>-</v>
      </c>
      <c r="CO210" s="300" t="str">
        <f t="shared" si="70"/>
        <v>-</v>
      </c>
      <c r="CP210" s="271"/>
      <c r="CQ210" s="272"/>
      <c r="CR210" s="273"/>
      <c r="CS210" s="273"/>
      <c r="CT210" s="273"/>
      <c r="CU210" s="273"/>
      <c r="CV210" s="273"/>
      <c r="CW210" s="273"/>
      <c r="CX210" s="273"/>
      <c r="CY210" s="273"/>
      <c r="CZ210" s="273"/>
      <c r="DA210" s="273"/>
      <c r="DB210" s="273"/>
      <c r="DC210" s="273"/>
      <c r="DD210" s="273"/>
      <c r="DE210" s="273"/>
      <c r="DF210" s="273"/>
      <c r="DG210" s="273"/>
      <c r="DH210" s="273"/>
      <c r="DI210" s="273"/>
      <c r="DJ210" s="271"/>
      <c r="DK210" s="271"/>
    </row>
    <row r="211" spans="1:115" s="45" customFormat="1" ht="12.75" customHeight="1" x14ac:dyDescent="0.25">
      <c r="A211" s="13" cm="1">
        <f t="array" ref="A211">IFERROR(INDEX(Operation, IFERROR(MATCH($N211,#REF!, 0), IFERROR(MATCH($N211,#REF!, 0), MATCH($N211,#REF!, 0))), 4), 0)</f>
        <v>0</v>
      </c>
      <c r="B211" s="10">
        <v>188</v>
      </c>
      <c r="C211" s="238"/>
      <c r="D211" s="238"/>
      <c r="E211" s="79"/>
      <c r="F211" s="80" t="str">
        <f>IF(ISBLANK(E211), "", VLOOKUP(E211, Z!$A$2:$C$4127, 3, FALSE))</f>
        <v/>
      </c>
      <c r="G211" s="238"/>
      <c r="H211" s="81"/>
      <c r="I211" s="255" t="b">
        <v>0</v>
      </c>
      <c r="J211" s="256"/>
      <c r="K211" s="82"/>
      <c r="L211" s="82"/>
      <c r="M211" s="83"/>
      <c r="N211" s="79"/>
      <c r="O211" s="84"/>
      <c r="P211" s="84"/>
      <c r="Q211" s="257"/>
      <c r="R211" s="257"/>
      <c r="S211" s="257"/>
      <c r="T211" s="85">
        <f t="shared" si="71"/>
        <v>0</v>
      </c>
      <c r="U211" s="238"/>
      <c r="V211" s="238"/>
      <c r="W211" s="238"/>
      <c r="X211" s="257"/>
      <c r="Y211" s="258"/>
      <c r="Z211" s="79"/>
      <c r="AA211" s="257"/>
      <c r="AB211" s="257"/>
      <c r="AC211" s="257"/>
      <c r="AD211" s="257"/>
      <c r="AE211" s="257"/>
      <c r="AF211" s="85">
        <f t="shared" si="72"/>
        <v>0</v>
      </c>
      <c r="AG211" s="259"/>
      <c r="AH211" s="238"/>
      <c r="AI211" s="79"/>
      <c r="AJ211" s="80" t="str">
        <f>IF(ISBLANK(AI211), "", VLOOKUP(AI211, Z!$A$2:$C$4127, 3, FALSE))</f>
        <v/>
      </c>
      <c r="AK211" s="260"/>
      <c r="AL211" s="127">
        <f t="shared" si="73"/>
        <v>0</v>
      </c>
      <c r="AM211" s="271"/>
      <c r="AN211" s="292">
        <f t="shared" si="75"/>
        <v>0</v>
      </c>
      <c r="AO211" s="279">
        <f t="shared" si="74"/>
        <v>1</v>
      </c>
      <c r="AP211" s="279">
        <v>0.75</v>
      </c>
      <c r="AQ211" s="293" t="str">
        <f t="shared" si="76"/>
        <v>-</v>
      </c>
      <c r="AR211" s="293" t="str">
        <f t="shared" si="77"/>
        <v>-</v>
      </c>
      <c r="AS211" s="293" t="str" cm="1">
        <f t="array" ref="AS211">IFERROR(IFERROR((AT211*AU211)/(3600*1000)/AZ211, BY211) * SUMPRODUCT($BA211:$BE211^2.5, $BF211:$BJ211) / 1000, "-")</f>
        <v>-</v>
      </c>
      <c r="AT211" s="279" t="str">
        <f t="shared" si="78"/>
        <v>-</v>
      </c>
      <c r="AU211" s="279" t="str">
        <f t="shared" si="79"/>
        <v>-</v>
      </c>
      <c r="AV211" s="294" t="str">
        <f t="shared" si="16"/>
        <v>-</v>
      </c>
      <c r="AW211" s="294" t="str" cm="1">
        <f t="array" ref="AW211">IF(CH211&gt;0, INDEX($CV$58:$CV$60, CH211), "-")</f>
        <v>-</v>
      </c>
      <c r="AX211" s="294" t="str">
        <f t="shared" si="80"/>
        <v>-</v>
      </c>
      <c r="AY211" s="295" t="str">
        <f t="shared" si="81"/>
        <v>-</v>
      </c>
      <c r="AZ211" s="294">
        <f t="shared" si="82"/>
        <v>0</v>
      </c>
      <c r="BA211" s="296" t="str" cm="1">
        <f t="array" ref="BA211">IFERROR(INDEX($CV$63:$CZ$65, $CF211, BA$23), "-")</f>
        <v>-</v>
      </c>
      <c r="BB211" s="296" t="str" cm="1">
        <f t="array" ref="BB211">IFERROR(INDEX($CV$63:$CZ$65, $CF211, BB$23), "-")</f>
        <v>-</v>
      </c>
      <c r="BC211" s="296" t="str" cm="1">
        <f t="array" ref="BC211">IFERROR(INDEX($CV$63:$CZ$65, $CF211, BC$23), "-")</f>
        <v>-</v>
      </c>
      <c r="BD211" s="296" t="str" cm="1">
        <f t="array" ref="BD211">IFERROR(INDEX($CV$63:$CZ$65, $CF211, BD$23), "-")</f>
        <v>-</v>
      </c>
      <c r="BE211" s="296" t="str" cm="1">
        <f t="array" ref="BE211">IFERROR(INDEX($CV$63:$CZ$65, $CF211, BE$23), "-")</f>
        <v>-</v>
      </c>
      <c r="BF211" s="297" cm="1">
        <f t="array" ref="BF211">IF($CF211=3,
IFERROR(INDEX($CV$68:$CZ$79, $CE211, BF$23), "-"),
IF($CF211=2,
IF(BF$23=5, $Q211, IF(BF$23=4, $R211, 0)), IF(BF$23=5, $Q211, 0)
))</f>
        <v>0</v>
      </c>
      <c r="BG211" s="297" cm="1">
        <f t="array" ref="BG211">IF($CF211=3,
IFERROR(INDEX($CV$68:$CZ$79, $CE211, BG$23), "-"),
IF($CF211=2,
IF(BG$23=5, $Q211, IF(BG$23=4, $R211, 0)), IF(BG$23=5, $Q211, 0)
))</f>
        <v>0</v>
      </c>
      <c r="BH211" s="297" cm="1">
        <f t="array" ref="BH211">IF($CF211=3,
IFERROR(INDEX($CV$68:$CZ$79, $CE211, BH$23), "-"),
IF($CF211=2,
IF(BH$23=5, $Q211, IF(BH$23=4, $R211, 0)), IF(BH$23=5, $Q211, 0)
))</f>
        <v>0</v>
      </c>
      <c r="BI211" s="297" cm="1">
        <f t="array" ref="BI211">IF($CF211=3,
IFERROR(INDEX($CV$68:$CZ$79, $CE211, BI$23), "-"),
IF($CF211=2,
IF(BI$23=5, $Q211, IF(BI$23=4, $R211, 0)), IF(BI$23=5, $Q211, 0)
))</f>
        <v>0</v>
      </c>
      <c r="BJ211" s="297" cm="1">
        <f t="array" ref="BJ211">IF($CF211=3,
IFERROR(INDEX($CV$68:$CZ$79, $CE211, BJ$23), "-"),
IF($CF211=2,
IF(BJ$23=5, $Q211, IF(BJ$23=4, $R211, 0)), IF(BJ$23=5, $Q211, 0)
))</f>
        <v>0</v>
      </c>
      <c r="BK211" s="293" t="str" cm="1">
        <f t="array" ref="BK211">IFERROR(IF(OR($AN$20="EZ", ISNUMBER((BL211*BM211)/(3600*1000)/BN211)), (BL211*BM211)/(3600*1000)/BN211, BY211) * SUMPRODUCT($BO211:$BS211^2.5, $BT211:$BX211) / 1000, "-")</f>
        <v>-</v>
      </c>
      <c r="BL211" s="279" t="str">
        <f t="shared" si="83"/>
        <v>-</v>
      </c>
      <c r="BM211" s="279" t="str">
        <f t="shared" si="84"/>
        <v>-</v>
      </c>
      <c r="BN211" s="298">
        <f t="shared" si="85"/>
        <v>0</v>
      </c>
      <c r="BO211" s="296" t="str" cm="1">
        <f t="array" ref="BO211">IFERROR(INDEX($CV$63:$CZ$65, $CO211, BO$23), "-")</f>
        <v>-</v>
      </c>
      <c r="BP211" s="296" t="str" cm="1">
        <f t="array" ref="BP211">IFERROR(INDEX($CV$63:$CZ$65, $CO211, BP$23), "-")</f>
        <v>-</v>
      </c>
      <c r="BQ211" s="296" t="str" cm="1">
        <f t="array" ref="BQ211">IFERROR(INDEX($CV$63:$CZ$65, $CO211, BQ$23), "-")</f>
        <v>-</v>
      </c>
      <c r="BR211" s="296" t="str" cm="1">
        <f t="array" ref="BR211">IFERROR(INDEX($CV$63:$CZ$65, $CO211, BR$23), "-")</f>
        <v>-</v>
      </c>
      <c r="BS211" s="296" t="str" cm="1">
        <f t="array" ref="BS211">IFERROR(INDEX($CV$63:$CZ$65, $CO211, BS$23), "-")</f>
        <v>-</v>
      </c>
      <c r="BT211" s="297" cm="1">
        <f t="array" ref="BT211">IF($CO211=3,
IFERROR(INDEX($CV$68:$CZ$79, $CE211, BT$23), "-"),
IF($CO211=2,
IF(BT$23=5, $AC211, IF(BT$23=4, $AD211, 0)), IF(BT$23=5, $AC211, 0)
))</f>
        <v>0</v>
      </c>
      <c r="BU211" s="297" cm="1">
        <f t="array" ref="BU211">IF($CO211=3,
IFERROR(INDEX($CV$68:$CZ$79, $CE211, BU$23), "-"),
IF($CO211=2,
IF(BU$23=5, $AC211, IF(BU$23=4, $AD211, 0)), IF(BU$23=5, $AC211, 0)
))</f>
        <v>0</v>
      </c>
      <c r="BV211" s="297" cm="1">
        <f t="array" ref="BV211">IF($CO211=3,
IFERROR(INDEX($CV$68:$CZ$79, $CE211, BV$23), "-"),
IF($CO211=2,
IF(BV$23=5, $AC211, IF(BV$23=4, $AD211, 0)), IF(BV$23=5, $AC211, 0)
))</f>
        <v>0</v>
      </c>
      <c r="BW211" s="297" cm="1">
        <f t="array" ref="BW211">IF($CO211=3,
IFERROR(INDEX($CV$68:$CZ$79, $CE211, BW$23), "-"),
IF($CO211=2,
IF(BW$23=5, $AC211, IF(BW$23=4, $AD211, 0)), IF(BW$23=5, $AC211, 0)
))</f>
        <v>0</v>
      </c>
      <c r="BX211" s="297" cm="1">
        <f t="array" ref="BX211">IF($CO211=3,
IFERROR(INDEX($CV$68:$CZ$79, $CE211, BX$23), "-"),
IF($CO211=2,
IF(BX$23=5, $AC211, IF(BX$23=4, $AD211, 0)), IF(BX$23=5, $AC211, 0)
))</f>
        <v>0</v>
      </c>
      <c r="BY211" s="293" t="str">
        <f t="shared" si="86"/>
        <v>-</v>
      </c>
      <c r="BZ211" s="299">
        <f t="shared" si="22"/>
        <v>0</v>
      </c>
      <c r="CA211" s="294" t="str">
        <f t="shared" si="87"/>
        <v>-</v>
      </c>
      <c r="CB211" s="295" t="str">
        <f t="shared" si="23"/>
        <v>-</v>
      </c>
      <c r="CC211" s="295" t="str">
        <f t="shared" si="88"/>
        <v>-</v>
      </c>
      <c r="CD211" s="299">
        <f t="shared" si="24"/>
        <v>0</v>
      </c>
      <c r="CE211" s="300" t="str">
        <f t="shared" si="66"/>
        <v>-</v>
      </c>
      <c r="CF211" s="300" t="str">
        <f t="shared" si="67"/>
        <v>-</v>
      </c>
      <c r="CG211" s="300">
        <v>0</v>
      </c>
      <c r="CH211" s="300">
        <f t="shared" si="68"/>
        <v>0</v>
      </c>
      <c r="CI211" s="301">
        <f t="shared" si="69"/>
        <v>0</v>
      </c>
      <c r="CJ211" s="301">
        <f t="shared" si="25"/>
        <v>0</v>
      </c>
      <c r="CK211" s="302" t="str" cm="1">
        <f t="array" ref="CK211">IF($CJ211&gt;0, INDEX($CS$28:$DH$35, $CJ211, $CI211+CK$23), "-")</f>
        <v>-</v>
      </c>
      <c r="CL211" s="302" t="str" cm="1">
        <f t="array" ref="CL211">IF($CJ211&gt;0, INDEX($CS$28:$DH$35, $CJ211, $CI211+CL$23), "-")</f>
        <v>-</v>
      </c>
      <c r="CM211" s="302" t="str" cm="1">
        <f t="array" ref="CM211">IF($CJ211&gt;0, INDEX($CS$28:$DH$35, $CJ211, $CI211+CM$23), "-")</f>
        <v>-</v>
      </c>
      <c r="CN211" s="302" t="str" cm="1">
        <f t="array" ref="CN211">IF($CJ211&gt;0, INDEX($CS$28:$DH$35, $CJ211, $CI211+CN$23), "-")</f>
        <v>-</v>
      </c>
      <c r="CO211" s="300" t="str">
        <f t="shared" si="70"/>
        <v>-</v>
      </c>
      <c r="CP211" s="271"/>
      <c r="CQ211" s="272"/>
      <c r="CR211" s="273"/>
      <c r="CS211" s="273"/>
      <c r="CT211" s="273"/>
      <c r="CU211" s="273"/>
      <c r="CV211" s="273"/>
      <c r="CW211" s="273"/>
      <c r="CX211" s="273"/>
      <c r="CY211" s="273"/>
      <c r="CZ211" s="273"/>
      <c r="DA211" s="273"/>
      <c r="DB211" s="273"/>
      <c r="DC211" s="273"/>
      <c r="DD211" s="273"/>
      <c r="DE211" s="273"/>
      <c r="DF211" s="273"/>
      <c r="DG211" s="273"/>
      <c r="DH211" s="273"/>
      <c r="DI211" s="273"/>
      <c r="DJ211" s="271"/>
      <c r="DK211" s="271"/>
    </row>
    <row r="212" spans="1:115" s="45" customFormat="1" ht="12.75" customHeight="1" x14ac:dyDescent="0.25">
      <c r="A212" s="13" cm="1">
        <f t="array" ref="A212">IFERROR(INDEX(Operation, IFERROR(MATCH($N212,#REF!, 0), IFERROR(MATCH($N212,#REF!, 0), MATCH($N212,#REF!, 0))), 4), 0)</f>
        <v>0</v>
      </c>
      <c r="B212" s="10">
        <v>189</v>
      </c>
      <c r="C212" s="238"/>
      <c r="D212" s="238"/>
      <c r="E212" s="79"/>
      <c r="F212" s="80" t="str">
        <f>IF(ISBLANK(E212), "", VLOOKUP(E212, Z!$A$2:$C$4127, 3, FALSE))</f>
        <v/>
      </c>
      <c r="G212" s="238"/>
      <c r="H212" s="81"/>
      <c r="I212" s="255" t="b">
        <v>0</v>
      </c>
      <c r="J212" s="256"/>
      <c r="K212" s="82"/>
      <c r="L212" s="82"/>
      <c r="M212" s="83"/>
      <c r="N212" s="79"/>
      <c r="O212" s="84"/>
      <c r="P212" s="84"/>
      <c r="Q212" s="257"/>
      <c r="R212" s="257"/>
      <c r="S212" s="257"/>
      <c r="T212" s="85">
        <f t="shared" si="71"/>
        <v>0</v>
      </c>
      <c r="U212" s="238"/>
      <c r="V212" s="238"/>
      <c r="W212" s="238"/>
      <c r="X212" s="257"/>
      <c r="Y212" s="258"/>
      <c r="Z212" s="79"/>
      <c r="AA212" s="257"/>
      <c r="AB212" s="257"/>
      <c r="AC212" s="257"/>
      <c r="AD212" s="257"/>
      <c r="AE212" s="257"/>
      <c r="AF212" s="85">
        <f t="shared" si="72"/>
        <v>0</v>
      </c>
      <c r="AG212" s="259"/>
      <c r="AH212" s="238"/>
      <c r="AI212" s="79"/>
      <c r="AJ212" s="80" t="str">
        <f>IF(ISBLANK(AI212), "", VLOOKUP(AI212, Z!$A$2:$C$4127, 3, FALSE))</f>
        <v/>
      </c>
      <c r="AK212" s="260"/>
      <c r="AL212" s="127">
        <f t="shared" si="73"/>
        <v>0</v>
      </c>
      <c r="AM212" s="271"/>
      <c r="AN212" s="292">
        <f t="shared" si="75"/>
        <v>0</v>
      </c>
      <c r="AO212" s="279">
        <f t="shared" si="74"/>
        <v>1</v>
      </c>
      <c r="AP212" s="279">
        <v>0.75</v>
      </c>
      <c r="AQ212" s="293" t="str">
        <f t="shared" si="76"/>
        <v>-</v>
      </c>
      <c r="AR212" s="293" t="str">
        <f t="shared" si="77"/>
        <v>-</v>
      </c>
      <c r="AS212" s="293" t="str" cm="1">
        <f t="array" ref="AS212">IFERROR(IFERROR((AT212*AU212)/(3600*1000)/AZ212, BY212) * SUMPRODUCT($BA212:$BE212^2.5, $BF212:$BJ212) / 1000, "-")</f>
        <v>-</v>
      </c>
      <c r="AT212" s="279" t="str">
        <f t="shared" si="78"/>
        <v>-</v>
      </c>
      <c r="AU212" s="279" t="str">
        <f t="shared" si="79"/>
        <v>-</v>
      </c>
      <c r="AV212" s="294" t="str">
        <f t="shared" si="16"/>
        <v>-</v>
      </c>
      <c r="AW212" s="294" t="str" cm="1">
        <f t="array" ref="AW212">IF(CH212&gt;0, INDEX($CV$58:$CV$60, CH212), "-")</f>
        <v>-</v>
      </c>
      <c r="AX212" s="294" t="str">
        <f t="shared" si="80"/>
        <v>-</v>
      </c>
      <c r="AY212" s="295" t="str">
        <f t="shared" si="81"/>
        <v>-</v>
      </c>
      <c r="AZ212" s="294">
        <f t="shared" si="82"/>
        <v>0</v>
      </c>
      <c r="BA212" s="296" t="str" cm="1">
        <f t="array" ref="BA212">IFERROR(INDEX($CV$63:$CZ$65, $CF212, BA$23), "-")</f>
        <v>-</v>
      </c>
      <c r="BB212" s="296" t="str" cm="1">
        <f t="array" ref="BB212">IFERROR(INDEX($CV$63:$CZ$65, $CF212, BB$23), "-")</f>
        <v>-</v>
      </c>
      <c r="BC212" s="296" t="str" cm="1">
        <f t="array" ref="BC212">IFERROR(INDEX($CV$63:$CZ$65, $CF212, BC$23), "-")</f>
        <v>-</v>
      </c>
      <c r="BD212" s="296" t="str" cm="1">
        <f t="array" ref="BD212">IFERROR(INDEX($CV$63:$CZ$65, $CF212, BD$23), "-")</f>
        <v>-</v>
      </c>
      <c r="BE212" s="296" t="str" cm="1">
        <f t="array" ref="BE212">IFERROR(INDEX($CV$63:$CZ$65, $CF212, BE$23), "-")</f>
        <v>-</v>
      </c>
      <c r="BF212" s="297" cm="1">
        <f t="array" ref="BF212">IF($CF212=3,
IFERROR(INDEX($CV$68:$CZ$79, $CE212, BF$23), "-"),
IF($CF212=2,
IF(BF$23=5, $Q212, IF(BF$23=4, $R212, 0)), IF(BF$23=5, $Q212, 0)
))</f>
        <v>0</v>
      </c>
      <c r="BG212" s="297" cm="1">
        <f t="array" ref="BG212">IF($CF212=3,
IFERROR(INDEX($CV$68:$CZ$79, $CE212, BG$23), "-"),
IF($CF212=2,
IF(BG$23=5, $Q212, IF(BG$23=4, $R212, 0)), IF(BG$23=5, $Q212, 0)
))</f>
        <v>0</v>
      </c>
      <c r="BH212" s="297" cm="1">
        <f t="array" ref="BH212">IF($CF212=3,
IFERROR(INDEX($CV$68:$CZ$79, $CE212, BH$23), "-"),
IF($CF212=2,
IF(BH$23=5, $Q212, IF(BH$23=4, $R212, 0)), IF(BH$23=5, $Q212, 0)
))</f>
        <v>0</v>
      </c>
      <c r="BI212" s="297" cm="1">
        <f t="array" ref="BI212">IF($CF212=3,
IFERROR(INDEX($CV$68:$CZ$79, $CE212, BI$23), "-"),
IF($CF212=2,
IF(BI$23=5, $Q212, IF(BI$23=4, $R212, 0)), IF(BI$23=5, $Q212, 0)
))</f>
        <v>0</v>
      </c>
      <c r="BJ212" s="297" cm="1">
        <f t="array" ref="BJ212">IF($CF212=3,
IFERROR(INDEX($CV$68:$CZ$79, $CE212, BJ$23), "-"),
IF($CF212=2,
IF(BJ$23=5, $Q212, IF(BJ$23=4, $R212, 0)), IF(BJ$23=5, $Q212, 0)
))</f>
        <v>0</v>
      </c>
      <c r="BK212" s="293" t="str" cm="1">
        <f t="array" ref="BK212">IFERROR(IF(OR($AN$20="EZ", ISNUMBER((BL212*BM212)/(3600*1000)/BN212)), (BL212*BM212)/(3600*1000)/BN212, BY212) * SUMPRODUCT($BO212:$BS212^2.5, $BT212:$BX212) / 1000, "-")</f>
        <v>-</v>
      </c>
      <c r="BL212" s="279" t="str">
        <f t="shared" si="83"/>
        <v>-</v>
      </c>
      <c r="BM212" s="279" t="str">
        <f t="shared" si="84"/>
        <v>-</v>
      </c>
      <c r="BN212" s="298">
        <f t="shared" si="85"/>
        <v>0</v>
      </c>
      <c r="BO212" s="296" t="str" cm="1">
        <f t="array" ref="BO212">IFERROR(INDEX($CV$63:$CZ$65, $CO212, BO$23), "-")</f>
        <v>-</v>
      </c>
      <c r="BP212" s="296" t="str" cm="1">
        <f t="array" ref="BP212">IFERROR(INDEX($CV$63:$CZ$65, $CO212, BP$23), "-")</f>
        <v>-</v>
      </c>
      <c r="BQ212" s="296" t="str" cm="1">
        <f t="array" ref="BQ212">IFERROR(INDEX($CV$63:$CZ$65, $CO212, BQ$23), "-")</f>
        <v>-</v>
      </c>
      <c r="BR212" s="296" t="str" cm="1">
        <f t="array" ref="BR212">IFERROR(INDEX($CV$63:$CZ$65, $CO212, BR$23), "-")</f>
        <v>-</v>
      </c>
      <c r="BS212" s="296" t="str" cm="1">
        <f t="array" ref="BS212">IFERROR(INDEX($CV$63:$CZ$65, $CO212, BS$23), "-")</f>
        <v>-</v>
      </c>
      <c r="BT212" s="297" cm="1">
        <f t="array" ref="BT212">IF($CO212=3,
IFERROR(INDEX($CV$68:$CZ$79, $CE212, BT$23), "-"),
IF($CO212=2,
IF(BT$23=5, $AC212, IF(BT$23=4, $AD212, 0)), IF(BT$23=5, $AC212, 0)
))</f>
        <v>0</v>
      </c>
      <c r="BU212" s="297" cm="1">
        <f t="array" ref="BU212">IF($CO212=3,
IFERROR(INDEX($CV$68:$CZ$79, $CE212, BU$23), "-"),
IF($CO212=2,
IF(BU$23=5, $AC212, IF(BU$23=4, $AD212, 0)), IF(BU$23=5, $AC212, 0)
))</f>
        <v>0</v>
      </c>
      <c r="BV212" s="297" cm="1">
        <f t="array" ref="BV212">IF($CO212=3,
IFERROR(INDEX($CV$68:$CZ$79, $CE212, BV$23), "-"),
IF($CO212=2,
IF(BV$23=5, $AC212, IF(BV$23=4, $AD212, 0)), IF(BV$23=5, $AC212, 0)
))</f>
        <v>0</v>
      </c>
      <c r="BW212" s="297" cm="1">
        <f t="array" ref="BW212">IF($CO212=3,
IFERROR(INDEX($CV$68:$CZ$79, $CE212, BW$23), "-"),
IF($CO212=2,
IF(BW$23=5, $AC212, IF(BW$23=4, $AD212, 0)), IF(BW$23=5, $AC212, 0)
))</f>
        <v>0</v>
      </c>
      <c r="BX212" s="297" cm="1">
        <f t="array" ref="BX212">IF($CO212=3,
IFERROR(INDEX($CV$68:$CZ$79, $CE212, BX$23), "-"),
IF($CO212=2,
IF(BX$23=5, $AC212, IF(BX$23=4, $AD212, 0)), IF(BX$23=5, $AC212, 0)
))</f>
        <v>0</v>
      </c>
      <c r="BY212" s="293" t="str">
        <f t="shared" si="86"/>
        <v>-</v>
      </c>
      <c r="BZ212" s="299">
        <f t="shared" si="22"/>
        <v>0</v>
      </c>
      <c r="CA212" s="294" t="str">
        <f t="shared" si="87"/>
        <v>-</v>
      </c>
      <c r="CB212" s="295" t="str">
        <f t="shared" si="23"/>
        <v>-</v>
      </c>
      <c r="CC212" s="295" t="str">
        <f t="shared" si="88"/>
        <v>-</v>
      </c>
      <c r="CD212" s="299">
        <f t="shared" si="24"/>
        <v>0</v>
      </c>
      <c r="CE212" s="300" t="str">
        <f t="shared" si="66"/>
        <v>-</v>
      </c>
      <c r="CF212" s="300" t="str">
        <f t="shared" si="67"/>
        <v>-</v>
      </c>
      <c r="CG212" s="300">
        <v>0</v>
      </c>
      <c r="CH212" s="300">
        <f t="shared" si="68"/>
        <v>0</v>
      </c>
      <c r="CI212" s="301">
        <f t="shared" si="69"/>
        <v>0</v>
      </c>
      <c r="CJ212" s="301">
        <f t="shared" si="25"/>
        <v>0</v>
      </c>
      <c r="CK212" s="302" t="str" cm="1">
        <f t="array" ref="CK212">IF($CJ212&gt;0, INDEX($CS$28:$DH$35, $CJ212, $CI212+CK$23), "-")</f>
        <v>-</v>
      </c>
      <c r="CL212" s="302" t="str" cm="1">
        <f t="array" ref="CL212">IF($CJ212&gt;0, INDEX($CS$28:$DH$35, $CJ212, $CI212+CL$23), "-")</f>
        <v>-</v>
      </c>
      <c r="CM212" s="302" t="str" cm="1">
        <f t="array" ref="CM212">IF($CJ212&gt;0, INDEX($CS$28:$DH$35, $CJ212, $CI212+CM$23), "-")</f>
        <v>-</v>
      </c>
      <c r="CN212" s="302" t="str" cm="1">
        <f t="array" ref="CN212">IF($CJ212&gt;0, INDEX($CS$28:$DH$35, $CJ212, $CI212+CN$23), "-")</f>
        <v>-</v>
      </c>
      <c r="CO212" s="300" t="str">
        <f t="shared" si="70"/>
        <v>-</v>
      </c>
      <c r="CP212" s="271"/>
      <c r="CQ212" s="272"/>
      <c r="CR212" s="273"/>
      <c r="CS212" s="273"/>
      <c r="CT212" s="273"/>
      <c r="CU212" s="273"/>
      <c r="CV212" s="273"/>
      <c r="CW212" s="273"/>
      <c r="CX212" s="273"/>
      <c r="CY212" s="273"/>
      <c r="CZ212" s="273"/>
      <c r="DA212" s="273"/>
      <c r="DB212" s="273"/>
      <c r="DC212" s="273"/>
      <c r="DD212" s="273"/>
      <c r="DE212" s="273"/>
      <c r="DF212" s="273"/>
      <c r="DG212" s="273"/>
      <c r="DH212" s="273"/>
      <c r="DI212" s="273"/>
      <c r="DJ212" s="271"/>
      <c r="DK212" s="271"/>
    </row>
    <row r="213" spans="1:115" s="45" customFormat="1" ht="12.75" customHeight="1" x14ac:dyDescent="0.25">
      <c r="A213" s="13" cm="1">
        <f t="array" ref="A213">IFERROR(INDEX(Operation, IFERROR(MATCH($N213,#REF!, 0), IFERROR(MATCH($N213,#REF!, 0), MATCH($N213,#REF!, 0))), 4), 0)</f>
        <v>0</v>
      </c>
      <c r="B213" s="10">
        <v>190</v>
      </c>
      <c r="C213" s="238"/>
      <c r="D213" s="238"/>
      <c r="E213" s="79"/>
      <c r="F213" s="80" t="str">
        <f>IF(ISBLANK(E213), "", VLOOKUP(E213, Z!$A$2:$C$4127, 3, FALSE))</f>
        <v/>
      </c>
      <c r="G213" s="238"/>
      <c r="H213" s="81"/>
      <c r="I213" s="255" t="b">
        <v>0</v>
      </c>
      <c r="J213" s="256"/>
      <c r="K213" s="82"/>
      <c r="L213" s="82"/>
      <c r="M213" s="83"/>
      <c r="N213" s="79"/>
      <c r="O213" s="84"/>
      <c r="P213" s="84"/>
      <c r="Q213" s="257"/>
      <c r="R213" s="257"/>
      <c r="S213" s="257"/>
      <c r="T213" s="85">
        <f t="shared" si="71"/>
        <v>0</v>
      </c>
      <c r="U213" s="238"/>
      <c r="V213" s="238"/>
      <c r="W213" s="238"/>
      <c r="X213" s="257"/>
      <c r="Y213" s="258"/>
      <c r="Z213" s="79"/>
      <c r="AA213" s="257"/>
      <c r="AB213" s="257"/>
      <c r="AC213" s="257"/>
      <c r="AD213" s="257"/>
      <c r="AE213" s="257"/>
      <c r="AF213" s="85">
        <f t="shared" si="72"/>
        <v>0</v>
      </c>
      <c r="AG213" s="259"/>
      <c r="AH213" s="238"/>
      <c r="AI213" s="79"/>
      <c r="AJ213" s="80" t="str">
        <f>IF(ISBLANK(AI213), "", VLOOKUP(AI213, Z!$A$2:$C$4127, 3, FALSE))</f>
        <v/>
      </c>
      <c r="AK213" s="260"/>
      <c r="AL213" s="127">
        <f t="shared" si="73"/>
        <v>0</v>
      </c>
      <c r="AM213" s="271"/>
      <c r="AN213" s="292">
        <f t="shared" si="75"/>
        <v>0</v>
      </c>
      <c r="AO213" s="279">
        <f t="shared" si="74"/>
        <v>1</v>
      </c>
      <c r="AP213" s="279">
        <v>0.75</v>
      </c>
      <c r="AQ213" s="293" t="str">
        <f t="shared" si="76"/>
        <v>-</v>
      </c>
      <c r="AR213" s="293" t="str">
        <f t="shared" si="77"/>
        <v>-</v>
      </c>
      <c r="AS213" s="293" t="str" cm="1">
        <f t="array" ref="AS213">IFERROR(IFERROR((AT213*AU213)/(3600*1000)/AZ213, BY213) * SUMPRODUCT($BA213:$BE213^2.5, $BF213:$BJ213) / 1000, "-")</f>
        <v>-</v>
      </c>
      <c r="AT213" s="279" t="str">
        <f t="shared" si="78"/>
        <v>-</v>
      </c>
      <c r="AU213" s="279" t="str">
        <f t="shared" si="79"/>
        <v>-</v>
      </c>
      <c r="AV213" s="294" t="str">
        <f t="shared" si="16"/>
        <v>-</v>
      </c>
      <c r="AW213" s="294" t="str" cm="1">
        <f t="array" ref="AW213">IF(CH213&gt;0, INDEX($CV$58:$CV$60, CH213), "-")</f>
        <v>-</v>
      </c>
      <c r="AX213" s="294" t="str">
        <f t="shared" si="80"/>
        <v>-</v>
      </c>
      <c r="AY213" s="295" t="str">
        <f t="shared" si="81"/>
        <v>-</v>
      </c>
      <c r="AZ213" s="294">
        <f t="shared" si="82"/>
        <v>0</v>
      </c>
      <c r="BA213" s="296" t="str" cm="1">
        <f t="array" ref="BA213">IFERROR(INDEX($CV$63:$CZ$65, $CF213, BA$23), "-")</f>
        <v>-</v>
      </c>
      <c r="BB213" s="296" t="str" cm="1">
        <f t="array" ref="BB213">IFERROR(INDEX($CV$63:$CZ$65, $CF213, BB$23), "-")</f>
        <v>-</v>
      </c>
      <c r="BC213" s="296" t="str" cm="1">
        <f t="array" ref="BC213">IFERROR(INDEX($CV$63:$CZ$65, $CF213, BC$23), "-")</f>
        <v>-</v>
      </c>
      <c r="BD213" s="296" t="str" cm="1">
        <f t="array" ref="BD213">IFERROR(INDEX($CV$63:$CZ$65, $CF213, BD$23), "-")</f>
        <v>-</v>
      </c>
      <c r="BE213" s="296" t="str" cm="1">
        <f t="array" ref="BE213">IFERROR(INDEX($CV$63:$CZ$65, $CF213, BE$23), "-")</f>
        <v>-</v>
      </c>
      <c r="BF213" s="297" cm="1">
        <f t="array" ref="BF213">IF($CF213=3,
IFERROR(INDEX($CV$68:$CZ$79, $CE213, BF$23), "-"),
IF($CF213=2,
IF(BF$23=5, $Q213, IF(BF$23=4, $R213, 0)), IF(BF$23=5, $Q213, 0)
))</f>
        <v>0</v>
      </c>
      <c r="BG213" s="297" cm="1">
        <f t="array" ref="BG213">IF($CF213=3,
IFERROR(INDEX($CV$68:$CZ$79, $CE213, BG$23), "-"),
IF($CF213=2,
IF(BG$23=5, $Q213, IF(BG$23=4, $R213, 0)), IF(BG$23=5, $Q213, 0)
))</f>
        <v>0</v>
      </c>
      <c r="BH213" s="297" cm="1">
        <f t="array" ref="BH213">IF($CF213=3,
IFERROR(INDEX($CV$68:$CZ$79, $CE213, BH$23), "-"),
IF($CF213=2,
IF(BH$23=5, $Q213, IF(BH$23=4, $R213, 0)), IF(BH$23=5, $Q213, 0)
))</f>
        <v>0</v>
      </c>
      <c r="BI213" s="297" cm="1">
        <f t="array" ref="BI213">IF($CF213=3,
IFERROR(INDEX($CV$68:$CZ$79, $CE213, BI$23), "-"),
IF($CF213=2,
IF(BI$23=5, $Q213, IF(BI$23=4, $R213, 0)), IF(BI$23=5, $Q213, 0)
))</f>
        <v>0</v>
      </c>
      <c r="BJ213" s="297" cm="1">
        <f t="array" ref="BJ213">IF($CF213=3,
IFERROR(INDEX($CV$68:$CZ$79, $CE213, BJ$23), "-"),
IF($CF213=2,
IF(BJ$23=5, $Q213, IF(BJ$23=4, $R213, 0)), IF(BJ$23=5, $Q213, 0)
))</f>
        <v>0</v>
      </c>
      <c r="BK213" s="293" t="str" cm="1">
        <f t="array" ref="BK213">IFERROR(IF(OR($AN$20="EZ", ISNUMBER((BL213*BM213)/(3600*1000)/BN213)), (BL213*BM213)/(3600*1000)/BN213, BY213) * SUMPRODUCT($BO213:$BS213^2.5, $BT213:$BX213) / 1000, "-")</f>
        <v>-</v>
      </c>
      <c r="BL213" s="279" t="str">
        <f t="shared" si="83"/>
        <v>-</v>
      </c>
      <c r="BM213" s="279" t="str">
        <f t="shared" si="84"/>
        <v>-</v>
      </c>
      <c r="BN213" s="298">
        <f t="shared" si="85"/>
        <v>0</v>
      </c>
      <c r="BO213" s="296" t="str" cm="1">
        <f t="array" ref="BO213">IFERROR(INDEX($CV$63:$CZ$65, $CO213, BO$23), "-")</f>
        <v>-</v>
      </c>
      <c r="BP213" s="296" t="str" cm="1">
        <f t="array" ref="BP213">IFERROR(INDEX($CV$63:$CZ$65, $CO213, BP$23), "-")</f>
        <v>-</v>
      </c>
      <c r="BQ213" s="296" t="str" cm="1">
        <f t="array" ref="BQ213">IFERROR(INDEX($CV$63:$CZ$65, $CO213, BQ$23), "-")</f>
        <v>-</v>
      </c>
      <c r="BR213" s="296" t="str" cm="1">
        <f t="array" ref="BR213">IFERROR(INDEX($CV$63:$CZ$65, $CO213, BR$23), "-")</f>
        <v>-</v>
      </c>
      <c r="BS213" s="296" t="str" cm="1">
        <f t="array" ref="BS213">IFERROR(INDEX($CV$63:$CZ$65, $CO213, BS$23), "-")</f>
        <v>-</v>
      </c>
      <c r="BT213" s="297" cm="1">
        <f t="array" ref="BT213">IF($CO213=3,
IFERROR(INDEX($CV$68:$CZ$79, $CE213, BT$23), "-"),
IF($CO213=2,
IF(BT$23=5, $AC213, IF(BT$23=4, $AD213, 0)), IF(BT$23=5, $AC213, 0)
))</f>
        <v>0</v>
      </c>
      <c r="BU213" s="297" cm="1">
        <f t="array" ref="BU213">IF($CO213=3,
IFERROR(INDEX($CV$68:$CZ$79, $CE213, BU$23), "-"),
IF($CO213=2,
IF(BU$23=5, $AC213, IF(BU$23=4, $AD213, 0)), IF(BU$23=5, $AC213, 0)
))</f>
        <v>0</v>
      </c>
      <c r="BV213" s="297" cm="1">
        <f t="array" ref="BV213">IF($CO213=3,
IFERROR(INDEX($CV$68:$CZ$79, $CE213, BV$23), "-"),
IF($CO213=2,
IF(BV$23=5, $AC213, IF(BV$23=4, $AD213, 0)), IF(BV$23=5, $AC213, 0)
))</f>
        <v>0</v>
      </c>
      <c r="BW213" s="297" cm="1">
        <f t="array" ref="BW213">IF($CO213=3,
IFERROR(INDEX($CV$68:$CZ$79, $CE213, BW$23), "-"),
IF($CO213=2,
IF(BW$23=5, $AC213, IF(BW$23=4, $AD213, 0)), IF(BW$23=5, $AC213, 0)
))</f>
        <v>0</v>
      </c>
      <c r="BX213" s="297" cm="1">
        <f t="array" ref="BX213">IF($CO213=3,
IFERROR(INDEX($CV$68:$CZ$79, $CE213, BX$23), "-"),
IF($CO213=2,
IF(BX$23=5, $AC213, IF(BX$23=4, $AD213, 0)), IF(BX$23=5, $AC213, 0)
))</f>
        <v>0</v>
      </c>
      <c r="BY213" s="293" t="str">
        <f t="shared" si="86"/>
        <v>-</v>
      </c>
      <c r="BZ213" s="299">
        <f t="shared" si="22"/>
        <v>0</v>
      </c>
      <c r="CA213" s="294" t="str">
        <f t="shared" si="87"/>
        <v>-</v>
      </c>
      <c r="CB213" s="295" t="str">
        <f t="shared" si="23"/>
        <v>-</v>
      </c>
      <c r="CC213" s="295" t="str">
        <f t="shared" si="88"/>
        <v>-</v>
      </c>
      <c r="CD213" s="299">
        <f t="shared" si="24"/>
        <v>0</v>
      </c>
      <c r="CE213" s="300" t="str">
        <f t="shared" si="66"/>
        <v>-</v>
      </c>
      <c r="CF213" s="300" t="str">
        <f t="shared" si="67"/>
        <v>-</v>
      </c>
      <c r="CG213" s="300">
        <v>0</v>
      </c>
      <c r="CH213" s="300">
        <f t="shared" si="68"/>
        <v>0</v>
      </c>
      <c r="CI213" s="301">
        <f t="shared" si="69"/>
        <v>0</v>
      </c>
      <c r="CJ213" s="301">
        <f t="shared" si="25"/>
        <v>0</v>
      </c>
      <c r="CK213" s="302" t="str" cm="1">
        <f t="array" ref="CK213">IF($CJ213&gt;0, INDEX($CS$28:$DH$35, $CJ213, $CI213+CK$23), "-")</f>
        <v>-</v>
      </c>
      <c r="CL213" s="302" t="str" cm="1">
        <f t="array" ref="CL213">IF($CJ213&gt;0, INDEX($CS$28:$DH$35, $CJ213, $CI213+CL$23), "-")</f>
        <v>-</v>
      </c>
      <c r="CM213" s="302" t="str" cm="1">
        <f t="array" ref="CM213">IF($CJ213&gt;0, INDEX($CS$28:$DH$35, $CJ213, $CI213+CM$23), "-")</f>
        <v>-</v>
      </c>
      <c r="CN213" s="302" t="str" cm="1">
        <f t="array" ref="CN213">IF($CJ213&gt;0, INDEX($CS$28:$DH$35, $CJ213, $CI213+CN$23), "-")</f>
        <v>-</v>
      </c>
      <c r="CO213" s="300" t="str">
        <f t="shared" si="70"/>
        <v>-</v>
      </c>
      <c r="CP213" s="271"/>
      <c r="CQ213" s="272"/>
      <c r="CR213" s="273"/>
      <c r="CS213" s="273"/>
      <c r="CT213" s="273"/>
      <c r="CU213" s="273"/>
      <c r="CV213" s="273"/>
      <c r="CW213" s="273"/>
      <c r="CX213" s="273"/>
      <c r="CY213" s="273"/>
      <c r="CZ213" s="273"/>
      <c r="DA213" s="273"/>
      <c r="DB213" s="273"/>
      <c r="DC213" s="273"/>
      <c r="DD213" s="273"/>
      <c r="DE213" s="273"/>
      <c r="DF213" s="273"/>
      <c r="DG213" s="273"/>
      <c r="DH213" s="273"/>
      <c r="DI213" s="273"/>
      <c r="DJ213" s="271"/>
      <c r="DK213" s="271"/>
    </row>
    <row r="214" spans="1:115" s="45" customFormat="1" ht="12.75" customHeight="1" x14ac:dyDescent="0.25">
      <c r="A214" s="13" cm="1">
        <f t="array" ref="A214">IFERROR(INDEX(Operation, IFERROR(MATCH($N214,#REF!, 0), IFERROR(MATCH($N214,#REF!, 0), MATCH($N214,#REF!, 0))), 4), 0)</f>
        <v>0</v>
      </c>
      <c r="B214" s="10">
        <v>191</v>
      </c>
      <c r="C214" s="238"/>
      <c r="D214" s="238"/>
      <c r="E214" s="79"/>
      <c r="F214" s="80" t="str">
        <f>IF(ISBLANK(E214), "", VLOOKUP(E214, Z!$A$2:$C$4127, 3, FALSE))</f>
        <v/>
      </c>
      <c r="G214" s="238"/>
      <c r="H214" s="81"/>
      <c r="I214" s="255" t="b">
        <v>0</v>
      </c>
      <c r="J214" s="256"/>
      <c r="K214" s="82"/>
      <c r="L214" s="82"/>
      <c r="M214" s="83"/>
      <c r="N214" s="79"/>
      <c r="O214" s="84"/>
      <c r="P214" s="84"/>
      <c r="Q214" s="257"/>
      <c r="R214" s="257"/>
      <c r="S214" s="257"/>
      <c r="T214" s="85">
        <f t="shared" si="71"/>
        <v>0</v>
      </c>
      <c r="U214" s="238"/>
      <c r="V214" s="238"/>
      <c r="W214" s="238"/>
      <c r="X214" s="256"/>
      <c r="Y214" s="258"/>
      <c r="Z214" s="79"/>
      <c r="AA214" s="257"/>
      <c r="AB214" s="257"/>
      <c r="AC214" s="257"/>
      <c r="AD214" s="257"/>
      <c r="AE214" s="257"/>
      <c r="AF214" s="85">
        <f t="shared" si="72"/>
        <v>0</v>
      </c>
      <c r="AG214" s="259"/>
      <c r="AH214" s="238"/>
      <c r="AI214" s="79"/>
      <c r="AJ214" s="80" t="str">
        <f>IF(ISBLANK(AI214), "", VLOOKUP(AI214, Z!$A$2:$C$4127, 3, FALSE))</f>
        <v/>
      </c>
      <c r="AK214" s="260"/>
      <c r="AL214" s="127">
        <f t="shared" si="73"/>
        <v>0</v>
      </c>
      <c r="AM214" s="271"/>
      <c r="AN214" s="292">
        <f t="shared" si="75"/>
        <v>0</v>
      </c>
      <c r="AO214" s="279">
        <f t="shared" si="74"/>
        <v>1</v>
      </c>
      <c r="AP214" s="279">
        <v>0.75</v>
      </c>
      <c r="AQ214" s="293" t="str">
        <f t="shared" si="76"/>
        <v>-</v>
      </c>
      <c r="AR214" s="293" t="str">
        <f t="shared" si="77"/>
        <v>-</v>
      </c>
      <c r="AS214" s="293" t="str" cm="1">
        <f t="array" ref="AS214">IFERROR(IFERROR((AT214*AU214)/(3600*1000)/AZ214, BY214) * SUMPRODUCT($BA214:$BE214^2.5, $BF214:$BJ214) / 1000, "-")</f>
        <v>-</v>
      </c>
      <c r="AT214" s="279" t="str">
        <f t="shared" si="78"/>
        <v>-</v>
      </c>
      <c r="AU214" s="279" t="str">
        <f t="shared" si="79"/>
        <v>-</v>
      </c>
      <c r="AV214" s="294" t="str">
        <f t="shared" si="16"/>
        <v>-</v>
      </c>
      <c r="AW214" s="294" t="str" cm="1">
        <f t="array" ref="AW214">IF(CH214&gt;0, INDEX($CV$58:$CV$60, CH214), "-")</f>
        <v>-</v>
      </c>
      <c r="AX214" s="294" t="str">
        <f t="shared" si="80"/>
        <v>-</v>
      </c>
      <c r="AY214" s="295" t="str">
        <f t="shared" si="81"/>
        <v>-</v>
      </c>
      <c r="AZ214" s="294">
        <f t="shared" si="82"/>
        <v>0</v>
      </c>
      <c r="BA214" s="296" t="str" cm="1">
        <f t="array" ref="BA214">IFERROR(INDEX($CV$63:$CZ$65, $CF214, BA$23), "-")</f>
        <v>-</v>
      </c>
      <c r="BB214" s="296" t="str" cm="1">
        <f t="array" ref="BB214">IFERROR(INDEX($CV$63:$CZ$65, $CF214, BB$23), "-")</f>
        <v>-</v>
      </c>
      <c r="BC214" s="296" t="str" cm="1">
        <f t="array" ref="BC214">IFERROR(INDEX($CV$63:$CZ$65, $CF214, BC$23), "-")</f>
        <v>-</v>
      </c>
      <c r="BD214" s="296" t="str" cm="1">
        <f t="array" ref="BD214">IFERROR(INDEX($CV$63:$CZ$65, $CF214, BD$23), "-")</f>
        <v>-</v>
      </c>
      <c r="BE214" s="296" t="str" cm="1">
        <f t="array" ref="BE214">IFERROR(INDEX($CV$63:$CZ$65, $CF214, BE$23), "-")</f>
        <v>-</v>
      </c>
      <c r="BF214" s="297" cm="1">
        <f t="array" ref="BF214">IF($CF214=3,
IFERROR(INDEX($CV$68:$CZ$79, $CE214, BF$23), "-"),
IF($CF214=2,
IF(BF$23=5, $Q214, IF(BF$23=4, $R214, 0)), IF(BF$23=5, $Q214, 0)
))</f>
        <v>0</v>
      </c>
      <c r="BG214" s="297" cm="1">
        <f t="array" ref="BG214">IF($CF214=3,
IFERROR(INDEX($CV$68:$CZ$79, $CE214, BG$23), "-"),
IF($CF214=2,
IF(BG$23=5, $Q214, IF(BG$23=4, $R214, 0)), IF(BG$23=5, $Q214, 0)
))</f>
        <v>0</v>
      </c>
      <c r="BH214" s="297" cm="1">
        <f t="array" ref="BH214">IF($CF214=3,
IFERROR(INDEX($CV$68:$CZ$79, $CE214, BH$23), "-"),
IF($CF214=2,
IF(BH$23=5, $Q214, IF(BH$23=4, $R214, 0)), IF(BH$23=5, $Q214, 0)
))</f>
        <v>0</v>
      </c>
      <c r="BI214" s="297" cm="1">
        <f t="array" ref="BI214">IF($CF214=3,
IFERROR(INDEX($CV$68:$CZ$79, $CE214, BI$23), "-"),
IF($CF214=2,
IF(BI$23=5, $Q214, IF(BI$23=4, $R214, 0)), IF(BI$23=5, $Q214, 0)
))</f>
        <v>0</v>
      </c>
      <c r="BJ214" s="297" cm="1">
        <f t="array" ref="BJ214">IF($CF214=3,
IFERROR(INDEX($CV$68:$CZ$79, $CE214, BJ$23), "-"),
IF($CF214=2,
IF(BJ$23=5, $Q214, IF(BJ$23=4, $R214, 0)), IF(BJ$23=5, $Q214, 0)
))</f>
        <v>0</v>
      </c>
      <c r="BK214" s="293" t="str" cm="1">
        <f t="array" ref="BK214">IFERROR(IF(OR($AN$20="EZ", ISNUMBER((BL214*BM214)/(3600*1000)/BN214)), (BL214*BM214)/(3600*1000)/BN214, BY214) * SUMPRODUCT($BO214:$BS214^2.5, $BT214:$BX214) / 1000, "-")</f>
        <v>-</v>
      </c>
      <c r="BL214" s="279" t="str">
        <f t="shared" si="83"/>
        <v>-</v>
      </c>
      <c r="BM214" s="279" t="str">
        <f t="shared" si="84"/>
        <v>-</v>
      </c>
      <c r="BN214" s="298">
        <f t="shared" si="85"/>
        <v>0</v>
      </c>
      <c r="BO214" s="296" t="str" cm="1">
        <f t="array" ref="BO214">IFERROR(INDEX($CV$63:$CZ$65, $CO214, BO$23), "-")</f>
        <v>-</v>
      </c>
      <c r="BP214" s="296" t="str" cm="1">
        <f t="array" ref="BP214">IFERROR(INDEX($CV$63:$CZ$65, $CO214, BP$23), "-")</f>
        <v>-</v>
      </c>
      <c r="BQ214" s="296" t="str" cm="1">
        <f t="array" ref="BQ214">IFERROR(INDEX($CV$63:$CZ$65, $CO214, BQ$23), "-")</f>
        <v>-</v>
      </c>
      <c r="BR214" s="296" t="str" cm="1">
        <f t="array" ref="BR214">IFERROR(INDEX($CV$63:$CZ$65, $CO214, BR$23), "-")</f>
        <v>-</v>
      </c>
      <c r="BS214" s="296" t="str" cm="1">
        <f t="array" ref="BS214">IFERROR(INDEX($CV$63:$CZ$65, $CO214, BS$23), "-")</f>
        <v>-</v>
      </c>
      <c r="BT214" s="297" cm="1">
        <f t="array" ref="BT214">IF($CO214=3,
IFERROR(INDEX($CV$68:$CZ$79, $CE214, BT$23), "-"),
IF($CO214=2,
IF(BT$23=5, $AC214, IF(BT$23=4, $AD214, 0)), IF(BT$23=5, $AC214, 0)
))</f>
        <v>0</v>
      </c>
      <c r="BU214" s="297" cm="1">
        <f t="array" ref="BU214">IF($CO214=3,
IFERROR(INDEX($CV$68:$CZ$79, $CE214, BU$23), "-"),
IF($CO214=2,
IF(BU$23=5, $AC214, IF(BU$23=4, $AD214, 0)), IF(BU$23=5, $AC214, 0)
))</f>
        <v>0</v>
      </c>
      <c r="BV214" s="297" cm="1">
        <f t="array" ref="BV214">IF($CO214=3,
IFERROR(INDEX($CV$68:$CZ$79, $CE214, BV$23), "-"),
IF($CO214=2,
IF(BV$23=5, $AC214, IF(BV$23=4, $AD214, 0)), IF(BV$23=5, $AC214, 0)
))</f>
        <v>0</v>
      </c>
      <c r="BW214" s="297" cm="1">
        <f t="array" ref="BW214">IF($CO214=3,
IFERROR(INDEX($CV$68:$CZ$79, $CE214, BW$23), "-"),
IF($CO214=2,
IF(BW$23=5, $AC214, IF(BW$23=4, $AD214, 0)), IF(BW$23=5, $AC214, 0)
))</f>
        <v>0</v>
      </c>
      <c r="BX214" s="297" cm="1">
        <f t="array" ref="BX214">IF($CO214=3,
IFERROR(INDEX($CV$68:$CZ$79, $CE214, BX$23), "-"),
IF($CO214=2,
IF(BX$23=5, $AC214, IF(BX$23=4, $AD214, 0)), IF(BX$23=5, $AC214, 0)
))</f>
        <v>0</v>
      </c>
      <c r="BY214" s="293" t="str">
        <f t="shared" si="86"/>
        <v>-</v>
      </c>
      <c r="BZ214" s="299">
        <f t="shared" si="22"/>
        <v>0</v>
      </c>
      <c r="CA214" s="294" t="str">
        <f t="shared" si="87"/>
        <v>-</v>
      </c>
      <c r="CB214" s="295" t="str">
        <f t="shared" si="23"/>
        <v>-</v>
      </c>
      <c r="CC214" s="295" t="str">
        <f t="shared" si="88"/>
        <v>-</v>
      </c>
      <c r="CD214" s="299">
        <f t="shared" si="24"/>
        <v>0</v>
      </c>
      <c r="CE214" s="300" t="str">
        <f t="shared" si="66"/>
        <v>-</v>
      </c>
      <c r="CF214" s="300" t="str">
        <f t="shared" si="67"/>
        <v>-</v>
      </c>
      <c r="CG214" s="300">
        <v>0</v>
      </c>
      <c r="CH214" s="300">
        <f t="shared" si="68"/>
        <v>0</v>
      </c>
      <c r="CI214" s="301">
        <f t="shared" si="69"/>
        <v>0</v>
      </c>
      <c r="CJ214" s="301">
        <f t="shared" si="25"/>
        <v>0</v>
      </c>
      <c r="CK214" s="302" t="str" cm="1">
        <f t="array" ref="CK214">IF($CJ214&gt;0, INDEX($CS$28:$DH$35, $CJ214, $CI214+CK$23), "-")</f>
        <v>-</v>
      </c>
      <c r="CL214" s="302" t="str" cm="1">
        <f t="array" ref="CL214">IF($CJ214&gt;0, INDEX($CS$28:$DH$35, $CJ214, $CI214+CL$23), "-")</f>
        <v>-</v>
      </c>
      <c r="CM214" s="302" t="str" cm="1">
        <f t="array" ref="CM214">IF($CJ214&gt;0, INDEX($CS$28:$DH$35, $CJ214, $CI214+CM$23), "-")</f>
        <v>-</v>
      </c>
      <c r="CN214" s="302" t="str" cm="1">
        <f t="array" ref="CN214">IF($CJ214&gt;0, INDEX($CS$28:$DH$35, $CJ214, $CI214+CN$23), "-")</f>
        <v>-</v>
      </c>
      <c r="CO214" s="300" t="str">
        <f t="shared" si="70"/>
        <v>-</v>
      </c>
      <c r="CP214" s="271"/>
      <c r="CQ214" s="272"/>
      <c r="CR214" s="273"/>
      <c r="CS214" s="273"/>
      <c r="CT214" s="273"/>
      <c r="CU214" s="273"/>
      <c r="CV214" s="273"/>
      <c r="CW214" s="273"/>
      <c r="CX214" s="273"/>
      <c r="CY214" s="273"/>
      <c r="CZ214" s="273"/>
      <c r="DA214" s="273"/>
      <c r="DB214" s="273"/>
      <c r="DC214" s="273"/>
      <c r="DD214" s="273"/>
      <c r="DE214" s="273"/>
      <c r="DF214" s="273"/>
      <c r="DG214" s="273"/>
      <c r="DH214" s="273"/>
      <c r="DI214" s="273"/>
      <c r="DJ214" s="271"/>
      <c r="DK214" s="271"/>
    </row>
    <row r="215" spans="1:115" s="45" customFormat="1" ht="12.75" customHeight="1" x14ac:dyDescent="0.25">
      <c r="A215" s="13" cm="1">
        <f t="array" ref="A215">IFERROR(INDEX(Operation, IFERROR(MATCH($N215,#REF!, 0), IFERROR(MATCH($N215,#REF!, 0), MATCH($N215,#REF!, 0))), 4), 0)</f>
        <v>0</v>
      </c>
      <c r="B215" s="10">
        <v>192</v>
      </c>
      <c r="C215" s="238"/>
      <c r="D215" s="238"/>
      <c r="E215" s="79"/>
      <c r="F215" s="80" t="str">
        <f>IF(ISBLANK(E215), "", VLOOKUP(E215, Z!$A$2:$C$4127, 3, FALSE))</f>
        <v/>
      </c>
      <c r="G215" s="238"/>
      <c r="H215" s="81"/>
      <c r="I215" s="255" t="b">
        <v>0</v>
      </c>
      <c r="J215" s="256"/>
      <c r="K215" s="82"/>
      <c r="L215" s="82"/>
      <c r="M215" s="83"/>
      <c r="N215" s="79"/>
      <c r="O215" s="84"/>
      <c r="P215" s="84"/>
      <c r="Q215" s="257"/>
      <c r="R215" s="257"/>
      <c r="S215" s="257"/>
      <c r="T215" s="85">
        <f t="shared" si="71"/>
        <v>0</v>
      </c>
      <c r="U215" s="238"/>
      <c r="V215" s="238"/>
      <c r="W215" s="238"/>
      <c r="X215" s="257"/>
      <c r="Y215" s="258"/>
      <c r="Z215" s="79"/>
      <c r="AA215" s="257"/>
      <c r="AB215" s="257"/>
      <c r="AC215" s="257"/>
      <c r="AD215" s="257"/>
      <c r="AE215" s="257"/>
      <c r="AF215" s="85">
        <f t="shared" si="72"/>
        <v>0</v>
      </c>
      <c r="AG215" s="259"/>
      <c r="AH215" s="238"/>
      <c r="AI215" s="79"/>
      <c r="AJ215" s="80" t="str">
        <f>IF(ISBLANK(AI215), "", VLOOKUP(AI215, Z!$A$2:$C$4127, 3, FALSE))</f>
        <v/>
      </c>
      <c r="AK215" s="260"/>
      <c r="AL215" s="127">
        <f t="shared" si="73"/>
        <v>0</v>
      </c>
      <c r="AM215" s="271"/>
      <c r="AN215" s="292">
        <f t="shared" si="75"/>
        <v>0</v>
      </c>
      <c r="AO215" s="279">
        <f t="shared" si="74"/>
        <v>1</v>
      </c>
      <c r="AP215" s="279">
        <v>0.75</v>
      </c>
      <c r="AQ215" s="293" t="str">
        <f t="shared" si="76"/>
        <v>-</v>
      </c>
      <c r="AR215" s="293" t="str">
        <f t="shared" si="77"/>
        <v>-</v>
      </c>
      <c r="AS215" s="293" t="str" cm="1">
        <f t="array" ref="AS215">IFERROR(IFERROR((AT215*AU215)/(3600*1000)/AZ215, BY215) * SUMPRODUCT($BA215:$BE215^2.5, $BF215:$BJ215) / 1000, "-")</f>
        <v>-</v>
      </c>
      <c r="AT215" s="279" t="str">
        <f t="shared" si="78"/>
        <v>-</v>
      </c>
      <c r="AU215" s="279" t="str">
        <f t="shared" si="79"/>
        <v>-</v>
      </c>
      <c r="AV215" s="294" t="str">
        <f t="shared" si="16"/>
        <v>-</v>
      </c>
      <c r="AW215" s="294" t="str" cm="1">
        <f t="array" ref="AW215">IF(CH215&gt;0, INDEX($CV$58:$CV$60, CH215), "-")</f>
        <v>-</v>
      </c>
      <c r="AX215" s="294" t="str">
        <f t="shared" si="80"/>
        <v>-</v>
      </c>
      <c r="AY215" s="295" t="str">
        <f t="shared" si="81"/>
        <v>-</v>
      </c>
      <c r="AZ215" s="294">
        <f t="shared" si="82"/>
        <v>0</v>
      </c>
      <c r="BA215" s="296" t="str" cm="1">
        <f t="array" ref="BA215">IFERROR(INDEX($CV$63:$CZ$65, $CF215, BA$23), "-")</f>
        <v>-</v>
      </c>
      <c r="BB215" s="296" t="str" cm="1">
        <f t="array" ref="BB215">IFERROR(INDEX($CV$63:$CZ$65, $CF215, BB$23), "-")</f>
        <v>-</v>
      </c>
      <c r="BC215" s="296" t="str" cm="1">
        <f t="array" ref="BC215">IFERROR(INDEX($CV$63:$CZ$65, $CF215, BC$23), "-")</f>
        <v>-</v>
      </c>
      <c r="BD215" s="296" t="str" cm="1">
        <f t="array" ref="BD215">IFERROR(INDEX($CV$63:$CZ$65, $CF215, BD$23), "-")</f>
        <v>-</v>
      </c>
      <c r="BE215" s="296" t="str" cm="1">
        <f t="array" ref="BE215">IFERROR(INDEX($CV$63:$CZ$65, $CF215, BE$23), "-")</f>
        <v>-</v>
      </c>
      <c r="BF215" s="297" cm="1">
        <f t="array" ref="BF215">IF($CF215=3,
IFERROR(INDEX($CV$68:$CZ$79, $CE215, BF$23), "-"),
IF($CF215=2,
IF(BF$23=5, $Q215, IF(BF$23=4, $R215, 0)), IF(BF$23=5, $Q215, 0)
))</f>
        <v>0</v>
      </c>
      <c r="BG215" s="297" cm="1">
        <f t="array" ref="BG215">IF($CF215=3,
IFERROR(INDEX($CV$68:$CZ$79, $CE215, BG$23), "-"),
IF($CF215=2,
IF(BG$23=5, $Q215, IF(BG$23=4, $R215, 0)), IF(BG$23=5, $Q215, 0)
))</f>
        <v>0</v>
      </c>
      <c r="BH215" s="297" cm="1">
        <f t="array" ref="BH215">IF($CF215=3,
IFERROR(INDEX($CV$68:$CZ$79, $CE215, BH$23), "-"),
IF($CF215=2,
IF(BH$23=5, $Q215, IF(BH$23=4, $R215, 0)), IF(BH$23=5, $Q215, 0)
))</f>
        <v>0</v>
      </c>
      <c r="BI215" s="297" cm="1">
        <f t="array" ref="BI215">IF($CF215=3,
IFERROR(INDEX($CV$68:$CZ$79, $CE215, BI$23), "-"),
IF($CF215=2,
IF(BI$23=5, $Q215, IF(BI$23=4, $R215, 0)), IF(BI$23=5, $Q215, 0)
))</f>
        <v>0</v>
      </c>
      <c r="BJ215" s="297" cm="1">
        <f t="array" ref="BJ215">IF($CF215=3,
IFERROR(INDEX($CV$68:$CZ$79, $CE215, BJ$23), "-"),
IF($CF215=2,
IF(BJ$23=5, $Q215, IF(BJ$23=4, $R215, 0)), IF(BJ$23=5, $Q215, 0)
))</f>
        <v>0</v>
      </c>
      <c r="BK215" s="293" t="str" cm="1">
        <f t="array" ref="BK215">IFERROR(IF(OR($AN$20="EZ", ISNUMBER((BL215*BM215)/(3600*1000)/BN215)), (BL215*BM215)/(3600*1000)/BN215, BY215) * SUMPRODUCT($BO215:$BS215^2.5, $BT215:$BX215) / 1000, "-")</f>
        <v>-</v>
      </c>
      <c r="BL215" s="279" t="str">
        <f t="shared" si="83"/>
        <v>-</v>
      </c>
      <c r="BM215" s="279" t="str">
        <f t="shared" si="84"/>
        <v>-</v>
      </c>
      <c r="BN215" s="298">
        <f t="shared" si="85"/>
        <v>0</v>
      </c>
      <c r="BO215" s="296" t="str" cm="1">
        <f t="array" ref="BO215">IFERROR(INDEX($CV$63:$CZ$65, $CO215, BO$23), "-")</f>
        <v>-</v>
      </c>
      <c r="BP215" s="296" t="str" cm="1">
        <f t="array" ref="BP215">IFERROR(INDEX($CV$63:$CZ$65, $CO215, BP$23), "-")</f>
        <v>-</v>
      </c>
      <c r="BQ215" s="296" t="str" cm="1">
        <f t="array" ref="BQ215">IFERROR(INDEX($CV$63:$CZ$65, $CO215, BQ$23), "-")</f>
        <v>-</v>
      </c>
      <c r="BR215" s="296" t="str" cm="1">
        <f t="array" ref="BR215">IFERROR(INDEX($CV$63:$CZ$65, $CO215, BR$23), "-")</f>
        <v>-</v>
      </c>
      <c r="BS215" s="296" t="str" cm="1">
        <f t="array" ref="BS215">IFERROR(INDEX($CV$63:$CZ$65, $CO215, BS$23), "-")</f>
        <v>-</v>
      </c>
      <c r="BT215" s="297" cm="1">
        <f t="array" ref="BT215">IF($CO215=3,
IFERROR(INDEX($CV$68:$CZ$79, $CE215, BT$23), "-"),
IF($CO215=2,
IF(BT$23=5, $AC215, IF(BT$23=4, $AD215, 0)), IF(BT$23=5, $AC215, 0)
))</f>
        <v>0</v>
      </c>
      <c r="BU215" s="297" cm="1">
        <f t="array" ref="BU215">IF($CO215=3,
IFERROR(INDEX($CV$68:$CZ$79, $CE215, BU$23), "-"),
IF($CO215=2,
IF(BU$23=5, $AC215, IF(BU$23=4, $AD215, 0)), IF(BU$23=5, $AC215, 0)
))</f>
        <v>0</v>
      </c>
      <c r="BV215" s="297" cm="1">
        <f t="array" ref="BV215">IF($CO215=3,
IFERROR(INDEX($CV$68:$CZ$79, $CE215, BV$23), "-"),
IF($CO215=2,
IF(BV$23=5, $AC215, IF(BV$23=4, $AD215, 0)), IF(BV$23=5, $AC215, 0)
))</f>
        <v>0</v>
      </c>
      <c r="BW215" s="297" cm="1">
        <f t="array" ref="BW215">IF($CO215=3,
IFERROR(INDEX($CV$68:$CZ$79, $CE215, BW$23), "-"),
IF($CO215=2,
IF(BW$23=5, $AC215, IF(BW$23=4, $AD215, 0)), IF(BW$23=5, $AC215, 0)
))</f>
        <v>0</v>
      </c>
      <c r="BX215" s="297" cm="1">
        <f t="array" ref="BX215">IF($CO215=3,
IFERROR(INDEX($CV$68:$CZ$79, $CE215, BX$23), "-"),
IF($CO215=2,
IF(BX$23=5, $AC215, IF(BX$23=4, $AD215, 0)), IF(BX$23=5, $AC215, 0)
))</f>
        <v>0</v>
      </c>
      <c r="BY215" s="293" t="str">
        <f t="shared" si="86"/>
        <v>-</v>
      </c>
      <c r="BZ215" s="299">
        <f t="shared" si="22"/>
        <v>0</v>
      </c>
      <c r="CA215" s="294" t="str">
        <f t="shared" si="87"/>
        <v>-</v>
      </c>
      <c r="CB215" s="295" t="str">
        <f t="shared" si="23"/>
        <v>-</v>
      </c>
      <c r="CC215" s="295" t="str">
        <f t="shared" si="88"/>
        <v>-</v>
      </c>
      <c r="CD215" s="299">
        <f t="shared" si="24"/>
        <v>0</v>
      </c>
      <c r="CE215" s="300" t="str">
        <f t="shared" si="66"/>
        <v>-</v>
      </c>
      <c r="CF215" s="300" t="str">
        <f t="shared" si="67"/>
        <v>-</v>
      </c>
      <c r="CG215" s="300">
        <v>0</v>
      </c>
      <c r="CH215" s="300">
        <f t="shared" si="68"/>
        <v>0</v>
      </c>
      <c r="CI215" s="301">
        <f t="shared" si="69"/>
        <v>0</v>
      </c>
      <c r="CJ215" s="301">
        <f t="shared" si="25"/>
        <v>0</v>
      </c>
      <c r="CK215" s="302" t="str" cm="1">
        <f t="array" ref="CK215">IF($CJ215&gt;0, INDEX($CS$28:$DH$35, $CJ215, $CI215+CK$23), "-")</f>
        <v>-</v>
      </c>
      <c r="CL215" s="302" t="str" cm="1">
        <f t="array" ref="CL215">IF($CJ215&gt;0, INDEX($CS$28:$DH$35, $CJ215, $CI215+CL$23), "-")</f>
        <v>-</v>
      </c>
      <c r="CM215" s="302" t="str" cm="1">
        <f t="array" ref="CM215">IF($CJ215&gt;0, INDEX($CS$28:$DH$35, $CJ215, $CI215+CM$23), "-")</f>
        <v>-</v>
      </c>
      <c r="CN215" s="302" t="str" cm="1">
        <f t="array" ref="CN215">IF($CJ215&gt;0, INDEX($CS$28:$DH$35, $CJ215, $CI215+CN$23), "-")</f>
        <v>-</v>
      </c>
      <c r="CO215" s="300" t="str">
        <f t="shared" si="70"/>
        <v>-</v>
      </c>
      <c r="CP215" s="271"/>
      <c r="CQ215" s="272"/>
      <c r="CR215" s="273"/>
      <c r="CS215" s="273"/>
      <c r="CT215" s="273"/>
      <c r="CU215" s="273"/>
      <c r="CV215" s="273"/>
      <c r="CW215" s="273"/>
      <c r="CX215" s="273"/>
      <c r="CY215" s="273"/>
      <c r="CZ215" s="273"/>
      <c r="DA215" s="273"/>
      <c r="DB215" s="273"/>
      <c r="DC215" s="273"/>
      <c r="DD215" s="273"/>
      <c r="DE215" s="273"/>
      <c r="DF215" s="273"/>
      <c r="DG215" s="273"/>
      <c r="DH215" s="273"/>
      <c r="DI215" s="273"/>
      <c r="DJ215" s="271"/>
      <c r="DK215" s="271"/>
    </row>
    <row r="216" spans="1:115" s="45" customFormat="1" ht="12.75" customHeight="1" x14ac:dyDescent="0.25">
      <c r="A216" s="13" cm="1">
        <f t="array" ref="A216">IFERROR(INDEX(Operation, IFERROR(MATCH($N216,#REF!, 0), IFERROR(MATCH($N216,#REF!, 0), MATCH($N216,#REF!, 0))), 4), 0)</f>
        <v>0</v>
      </c>
      <c r="B216" s="10">
        <v>193</v>
      </c>
      <c r="C216" s="238"/>
      <c r="D216" s="238"/>
      <c r="E216" s="79"/>
      <c r="F216" s="80" t="str">
        <f>IF(ISBLANK(E216), "", VLOOKUP(E216, Z!$A$2:$C$4127, 3, FALSE))</f>
        <v/>
      </c>
      <c r="G216" s="238"/>
      <c r="H216" s="81"/>
      <c r="I216" s="255" t="b">
        <v>0</v>
      </c>
      <c r="J216" s="256"/>
      <c r="K216" s="82"/>
      <c r="L216" s="82"/>
      <c r="M216" s="83"/>
      <c r="N216" s="79"/>
      <c r="O216" s="84"/>
      <c r="P216" s="84"/>
      <c r="Q216" s="257"/>
      <c r="R216" s="257"/>
      <c r="S216" s="257"/>
      <c r="T216" s="85">
        <f t="shared" si="71"/>
        <v>0</v>
      </c>
      <c r="U216" s="238"/>
      <c r="V216" s="238"/>
      <c r="W216" s="238"/>
      <c r="X216" s="257"/>
      <c r="Y216" s="258"/>
      <c r="Z216" s="79"/>
      <c r="AA216" s="257"/>
      <c r="AB216" s="257"/>
      <c r="AC216" s="257"/>
      <c r="AD216" s="257"/>
      <c r="AE216" s="257"/>
      <c r="AF216" s="85">
        <f t="shared" si="72"/>
        <v>0</v>
      </c>
      <c r="AG216" s="259"/>
      <c r="AH216" s="238"/>
      <c r="AI216" s="79"/>
      <c r="AJ216" s="80" t="str">
        <f>IF(ISBLANK(AI216), "", VLOOKUP(AI216, Z!$A$2:$C$4127, 3, FALSE))</f>
        <v/>
      </c>
      <c r="AK216" s="260"/>
      <c r="AL216" s="127">
        <f t="shared" si="73"/>
        <v>0</v>
      </c>
      <c r="AM216" s="271"/>
      <c r="AN216" s="292">
        <f t="shared" si="75"/>
        <v>0</v>
      </c>
      <c r="AO216" s="279">
        <f t="shared" si="74"/>
        <v>1</v>
      </c>
      <c r="AP216" s="279">
        <v>0.75</v>
      </c>
      <c r="AQ216" s="293" t="str">
        <f t="shared" si="76"/>
        <v>-</v>
      </c>
      <c r="AR216" s="293" t="str">
        <f t="shared" si="77"/>
        <v>-</v>
      </c>
      <c r="AS216" s="293" t="str" cm="1">
        <f t="array" ref="AS216">IFERROR(IFERROR((AT216*AU216)/(3600*1000)/AZ216, BY216) * SUMPRODUCT($BA216:$BE216^2.5, $BF216:$BJ216) / 1000, "-")</f>
        <v>-</v>
      </c>
      <c r="AT216" s="279" t="str">
        <f t="shared" si="78"/>
        <v>-</v>
      </c>
      <c r="AU216" s="279" t="str">
        <f t="shared" si="79"/>
        <v>-</v>
      </c>
      <c r="AV216" s="294" t="str">
        <f t="shared" si="16"/>
        <v>-</v>
      </c>
      <c r="AW216" s="294" t="str" cm="1">
        <f t="array" ref="AW216">IF(CH216&gt;0, INDEX($CV$58:$CV$60, CH216), "-")</f>
        <v>-</v>
      </c>
      <c r="AX216" s="294" t="str">
        <f t="shared" si="80"/>
        <v>-</v>
      </c>
      <c r="AY216" s="295" t="str">
        <f t="shared" si="81"/>
        <v>-</v>
      </c>
      <c r="AZ216" s="294">
        <f t="shared" si="82"/>
        <v>0</v>
      </c>
      <c r="BA216" s="296" t="str" cm="1">
        <f t="array" ref="BA216">IFERROR(INDEX($CV$63:$CZ$65, $CF216, BA$23), "-")</f>
        <v>-</v>
      </c>
      <c r="BB216" s="296" t="str" cm="1">
        <f t="array" ref="BB216">IFERROR(INDEX($CV$63:$CZ$65, $CF216, BB$23), "-")</f>
        <v>-</v>
      </c>
      <c r="BC216" s="296" t="str" cm="1">
        <f t="array" ref="BC216">IFERROR(INDEX($CV$63:$CZ$65, $CF216, BC$23), "-")</f>
        <v>-</v>
      </c>
      <c r="BD216" s="296" t="str" cm="1">
        <f t="array" ref="BD216">IFERROR(INDEX($CV$63:$CZ$65, $CF216, BD$23), "-")</f>
        <v>-</v>
      </c>
      <c r="BE216" s="296" t="str" cm="1">
        <f t="array" ref="BE216">IFERROR(INDEX($CV$63:$CZ$65, $CF216, BE$23), "-")</f>
        <v>-</v>
      </c>
      <c r="BF216" s="297" cm="1">
        <f t="array" ref="BF216">IF($CF216=3,
IFERROR(INDEX($CV$68:$CZ$79, $CE216, BF$23), "-"),
IF($CF216=2,
IF(BF$23=5, $Q216, IF(BF$23=4, $R216, 0)), IF(BF$23=5, $Q216, 0)
))</f>
        <v>0</v>
      </c>
      <c r="BG216" s="297" cm="1">
        <f t="array" ref="BG216">IF($CF216=3,
IFERROR(INDEX($CV$68:$CZ$79, $CE216, BG$23), "-"),
IF($CF216=2,
IF(BG$23=5, $Q216, IF(BG$23=4, $R216, 0)), IF(BG$23=5, $Q216, 0)
))</f>
        <v>0</v>
      </c>
      <c r="BH216" s="297" cm="1">
        <f t="array" ref="BH216">IF($CF216=3,
IFERROR(INDEX($CV$68:$CZ$79, $CE216, BH$23), "-"),
IF($CF216=2,
IF(BH$23=5, $Q216, IF(BH$23=4, $R216, 0)), IF(BH$23=5, $Q216, 0)
))</f>
        <v>0</v>
      </c>
      <c r="BI216" s="297" cm="1">
        <f t="array" ref="BI216">IF($CF216=3,
IFERROR(INDEX($CV$68:$CZ$79, $CE216, BI$23), "-"),
IF($CF216=2,
IF(BI$23=5, $Q216, IF(BI$23=4, $R216, 0)), IF(BI$23=5, $Q216, 0)
))</f>
        <v>0</v>
      </c>
      <c r="BJ216" s="297" cm="1">
        <f t="array" ref="BJ216">IF($CF216=3,
IFERROR(INDEX($CV$68:$CZ$79, $CE216, BJ$23), "-"),
IF($CF216=2,
IF(BJ$23=5, $Q216, IF(BJ$23=4, $R216, 0)), IF(BJ$23=5, $Q216, 0)
))</f>
        <v>0</v>
      </c>
      <c r="BK216" s="293" t="str" cm="1">
        <f t="array" ref="BK216">IFERROR(IF(OR($AN$20="EZ", ISNUMBER((BL216*BM216)/(3600*1000)/BN216)), (BL216*BM216)/(3600*1000)/BN216, BY216) * SUMPRODUCT($BO216:$BS216^2.5, $BT216:$BX216) / 1000, "-")</f>
        <v>-</v>
      </c>
      <c r="BL216" s="279" t="str">
        <f t="shared" si="83"/>
        <v>-</v>
      </c>
      <c r="BM216" s="279" t="str">
        <f t="shared" si="84"/>
        <v>-</v>
      </c>
      <c r="BN216" s="298">
        <f t="shared" si="85"/>
        <v>0</v>
      </c>
      <c r="BO216" s="296" t="str" cm="1">
        <f t="array" ref="BO216">IFERROR(INDEX($CV$63:$CZ$65, $CO216, BO$23), "-")</f>
        <v>-</v>
      </c>
      <c r="BP216" s="296" t="str" cm="1">
        <f t="array" ref="BP216">IFERROR(INDEX($CV$63:$CZ$65, $CO216, BP$23), "-")</f>
        <v>-</v>
      </c>
      <c r="BQ216" s="296" t="str" cm="1">
        <f t="array" ref="BQ216">IFERROR(INDEX($CV$63:$CZ$65, $CO216, BQ$23), "-")</f>
        <v>-</v>
      </c>
      <c r="BR216" s="296" t="str" cm="1">
        <f t="array" ref="BR216">IFERROR(INDEX($CV$63:$CZ$65, $CO216, BR$23), "-")</f>
        <v>-</v>
      </c>
      <c r="BS216" s="296" t="str" cm="1">
        <f t="array" ref="BS216">IFERROR(INDEX($CV$63:$CZ$65, $CO216, BS$23), "-")</f>
        <v>-</v>
      </c>
      <c r="BT216" s="297" cm="1">
        <f t="array" ref="BT216">IF($CO216=3,
IFERROR(INDEX($CV$68:$CZ$79, $CE216, BT$23), "-"),
IF($CO216=2,
IF(BT$23=5, $AC216, IF(BT$23=4, $AD216, 0)), IF(BT$23=5, $AC216, 0)
))</f>
        <v>0</v>
      </c>
      <c r="BU216" s="297" cm="1">
        <f t="array" ref="BU216">IF($CO216=3,
IFERROR(INDEX($CV$68:$CZ$79, $CE216, BU$23), "-"),
IF($CO216=2,
IF(BU$23=5, $AC216, IF(BU$23=4, $AD216, 0)), IF(BU$23=5, $AC216, 0)
))</f>
        <v>0</v>
      </c>
      <c r="BV216" s="297" cm="1">
        <f t="array" ref="BV216">IF($CO216=3,
IFERROR(INDEX($CV$68:$CZ$79, $CE216, BV$23), "-"),
IF($CO216=2,
IF(BV$23=5, $AC216, IF(BV$23=4, $AD216, 0)), IF(BV$23=5, $AC216, 0)
))</f>
        <v>0</v>
      </c>
      <c r="BW216" s="297" cm="1">
        <f t="array" ref="BW216">IF($CO216=3,
IFERROR(INDEX($CV$68:$CZ$79, $CE216, BW$23), "-"),
IF($CO216=2,
IF(BW$23=5, $AC216, IF(BW$23=4, $AD216, 0)), IF(BW$23=5, $AC216, 0)
))</f>
        <v>0</v>
      </c>
      <c r="BX216" s="297" cm="1">
        <f t="array" ref="BX216">IF($CO216=3,
IFERROR(INDEX($CV$68:$CZ$79, $CE216, BX$23), "-"),
IF($CO216=2,
IF(BX$23=5, $AC216, IF(BX$23=4, $AD216, 0)), IF(BX$23=5, $AC216, 0)
))</f>
        <v>0</v>
      </c>
      <c r="BY216" s="293" t="str">
        <f t="shared" si="86"/>
        <v>-</v>
      </c>
      <c r="BZ216" s="299">
        <f t="shared" si="22"/>
        <v>0</v>
      </c>
      <c r="CA216" s="294" t="str">
        <f t="shared" si="87"/>
        <v>-</v>
      </c>
      <c r="CB216" s="295" t="str">
        <f t="shared" si="23"/>
        <v>-</v>
      </c>
      <c r="CC216" s="295" t="str">
        <f t="shared" si="88"/>
        <v>-</v>
      </c>
      <c r="CD216" s="299">
        <f t="shared" si="24"/>
        <v>0</v>
      </c>
      <c r="CE216" s="300" t="str">
        <f t="shared" ref="CE216:CE279" si="89">IFERROR(IFERROR( IFERROR(MATCH($H216,INDEX(categories,,1),0), MATCH($H216,INDEX(categories,,2),0)), MATCH($H216,INDEX(categories,,3),0)), "-")</f>
        <v>-</v>
      </c>
      <c r="CF216" s="300" t="str">
        <f t="shared" ref="CF216:CF279" si="90">IFERROR(MATCH($N216, $CU$63:$CU$65), "-")</f>
        <v>-</v>
      </c>
      <c r="CG216" s="300">
        <v>0</v>
      </c>
      <c r="CH216" s="300">
        <f t="shared" ref="CH216:CH279" si="91">IFERROR(IFERROR( IFERROR(MATCH($M216,INDEX(Transmission,,1),0), MATCH($M216,INDEX(Transmission,,2),0)), MATCH($M216,INDEX(Transmission,,3),0)), 0)</f>
        <v>0</v>
      </c>
      <c r="CI216" s="301">
        <f t="shared" ref="CI216:CI279" si="92">IFERROR((MATCH($L216, $CS$38:$CS$41, 0) - 1)*4, 0)</f>
        <v>0</v>
      </c>
      <c r="CJ216" s="301">
        <f t="shared" si="25"/>
        <v>0</v>
      </c>
      <c r="CK216" s="302" t="str" cm="1">
        <f t="array" ref="CK216">IF($CJ216&gt;0, INDEX($CS$28:$DH$35, $CJ216, $CI216+CK$23), "-")</f>
        <v>-</v>
      </c>
      <c r="CL216" s="302" t="str" cm="1">
        <f t="array" ref="CL216">IF($CJ216&gt;0, INDEX($CS$28:$DH$35, $CJ216, $CI216+CL$23), "-")</f>
        <v>-</v>
      </c>
      <c r="CM216" s="302" t="str" cm="1">
        <f t="array" ref="CM216">IF($CJ216&gt;0, INDEX($CS$28:$DH$35, $CJ216, $CI216+CM$23), "-")</f>
        <v>-</v>
      </c>
      <c r="CN216" s="302" t="str" cm="1">
        <f t="array" ref="CN216">IF($CJ216&gt;0, INDEX($CS$28:$DH$35, $CJ216, $CI216+CN$23), "-")</f>
        <v>-</v>
      </c>
      <c r="CO216" s="300" t="str">
        <f t="shared" ref="CO216:CO279" si="93">IF($AN$20="EZ", 3, IFERROR(MATCH($Z216, $CU$63:$CU$65), "-"))</f>
        <v>-</v>
      </c>
      <c r="CP216" s="271"/>
      <c r="CQ216" s="272"/>
      <c r="CR216" s="273"/>
      <c r="CS216" s="273"/>
      <c r="CT216" s="273"/>
      <c r="CU216" s="273"/>
      <c r="CV216" s="273"/>
      <c r="CW216" s="273"/>
      <c r="CX216" s="273"/>
      <c r="CY216" s="273"/>
      <c r="CZ216" s="273"/>
      <c r="DA216" s="273"/>
      <c r="DB216" s="273"/>
      <c r="DC216" s="273"/>
      <c r="DD216" s="273"/>
      <c r="DE216" s="273"/>
      <c r="DF216" s="273"/>
      <c r="DG216" s="273"/>
      <c r="DH216" s="273"/>
      <c r="DI216" s="273"/>
      <c r="DJ216" s="271"/>
      <c r="DK216" s="271"/>
    </row>
    <row r="217" spans="1:115" s="45" customFormat="1" ht="12.75" customHeight="1" x14ac:dyDescent="0.25">
      <c r="A217" s="13" cm="1">
        <f t="array" ref="A217">IFERROR(INDEX(Operation, IFERROR(MATCH($N217,#REF!, 0), IFERROR(MATCH($N217,#REF!, 0), MATCH($N217,#REF!, 0))), 4), 0)</f>
        <v>0</v>
      </c>
      <c r="B217" s="10">
        <v>194</v>
      </c>
      <c r="C217" s="238"/>
      <c r="D217" s="238"/>
      <c r="E217" s="79"/>
      <c r="F217" s="80" t="str">
        <f>IF(ISBLANK(E217), "", VLOOKUP(E217, Z!$A$2:$C$4127, 3, FALSE))</f>
        <v/>
      </c>
      <c r="G217" s="238"/>
      <c r="H217" s="81"/>
      <c r="I217" s="255" t="b">
        <v>0</v>
      </c>
      <c r="J217" s="256"/>
      <c r="K217" s="82"/>
      <c r="L217" s="82"/>
      <c r="M217" s="83"/>
      <c r="N217" s="79"/>
      <c r="O217" s="84"/>
      <c r="P217" s="84"/>
      <c r="Q217" s="257"/>
      <c r="R217" s="257"/>
      <c r="S217" s="257"/>
      <c r="T217" s="85">
        <f t="shared" ref="T217:T280" si="94">IFERROR(AQ217*1000, 0)</f>
        <v>0</v>
      </c>
      <c r="U217" s="238"/>
      <c r="V217" s="238"/>
      <c r="W217" s="238"/>
      <c r="X217" s="257"/>
      <c r="Y217" s="258"/>
      <c r="Z217" s="79"/>
      <c r="AA217" s="257"/>
      <c r="AB217" s="257"/>
      <c r="AC217" s="257"/>
      <c r="AD217" s="257"/>
      <c r="AE217" s="257"/>
      <c r="AF217" s="85">
        <f t="shared" ref="AF217:AF280" si="95">IFERROR(AR217*1000, 0)</f>
        <v>0</v>
      </c>
      <c r="AG217" s="259"/>
      <c r="AH217" s="238"/>
      <c r="AI217" s="79"/>
      <c r="AJ217" s="80" t="str">
        <f>IF(ISBLANK(AI217), "", VLOOKUP(AI217, Z!$A$2:$C$4127, 3, FALSE))</f>
        <v/>
      </c>
      <c r="AK217" s="260"/>
      <c r="AL217" s="127">
        <f t="shared" ref="AL217:AL280" si="96">AN217*1000</f>
        <v>0</v>
      </c>
      <c r="AM217" s="271"/>
      <c r="AN217" s="292">
        <f t="shared" si="75"/>
        <v>0</v>
      </c>
      <c r="AO217" s="279">
        <f t="shared" ref="AO217:AO280" si="97">IF($AN$20="EZ", 15, IF(OR($I217=TRUE, AND(CO217=3,CF217&lt;&gt; 3)), 4, 1))</f>
        <v>1</v>
      </c>
      <c r="AP217" s="279">
        <v>0.75</v>
      </c>
      <c r="AQ217" s="293" t="str">
        <f t="shared" si="76"/>
        <v>-</v>
      </c>
      <c r="AR217" s="293" t="str">
        <f t="shared" si="77"/>
        <v>-</v>
      </c>
      <c r="AS217" s="293" t="str" cm="1">
        <f t="array" ref="AS217">IFERROR(IFERROR((AT217*AU217)/(3600*1000)/AZ217, BY217) * SUMPRODUCT($BA217:$BE217^2.5, $BF217:$BJ217) / 1000, "-")</f>
        <v>-</v>
      </c>
      <c r="AT217" s="279" t="str">
        <f t="shared" si="78"/>
        <v>-</v>
      </c>
      <c r="AU217" s="279" t="str">
        <f t="shared" si="79"/>
        <v>-</v>
      </c>
      <c r="AV217" s="294" t="str">
        <f t="shared" si="16"/>
        <v>-</v>
      </c>
      <c r="AW217" s="294" t="str" cm="1">
        <f t="array" ref="AW217">IF(CH217&gt;0, INDEX($CV$58:$CV$60, CH217), "-")</f>
        <v>-</v>
      </c>
      <c r="AX217" s="294" t="str">
        <f t="shared" si="80"/>
        <v>-</v>
      </c>
      <c r="AY217" s="295" t="str">
        <f t="shared" si="81"/>
        <v>-</v>
      </c>
      <c r="AZ217" s="294">
        <f t="shared" si="82"/>
        <v>0</v>
      </c>
      <c r="BA217" s="296" t="str" cm="1">
        <f t="array" ref="BA217">IFERROR(INDEX($CV$63:$CZ$65, $CF217, BA$23), "-")</f>
        <v>-</v>
      </c>
      <c r="BB217" s="296" t="str" cm="1">
        <f t="array" ref="BB217">IFERROR(INDEX($CV$63:$CZ$65, $CF217, BB$23), "-")</f>
        <v>-</v>
      </c>
      <c r="BC217" s="296" t="str" cm="1">
        <f t="array" ref="BC217">IFERROR(INDEX($CV$63:$CZ$65, $CF217, BC$23), "-")</f>
        <v>-</v>
      </c>
      <c r="BD217" s="296" t="str" cm="1">
        <f t="array" ref="BD217">IFERROR(INDEX($CV$63:$CZ$65, $CF217, BD$23), "-")</f>
        <v>-</v>
      </c>
      <c r="BE217" s="296" t="str" cm="1">
        <f t="array" ref="BE217">IFERROR(INDEX($CV$63:$CZ$65, $CF217, BE$23), "-")</f>
        <v>-</v>
      </c>
      <c r="BF217" s="297" cm="1">
        <f t="array" ref="BF217">IF($CF217=3,
IFERROR(INDEX($CV$68:$CZ$79, $CE217, BF$23), "-"),
IF($CF217=2,
IF(BF$23=5, $Q217, IF(BF$23=4, $R217, 0)), IF(BF$23=5, $Q217, 0)
))</f>
        <v>0</v>
      </c>
      <c r="BG217" s="297" cm="1">
        <f t="array" ref="BG217">IF($CF217=3,
IFERROR(INDEX($CV$68:$CZ$79, $CE217, BG$23), "-"),
IF($CF217=2,
IF(BG$23=5, $Q217, IF(BG$23=4, $R217, 0)), IF(BG$23=5, $Q217, 0)
))</f>
        <v>0</v>
      </c>
      <c r="BH217" s="297" cm="1">
        <f t="array" ref="BH217">IF($CF217=3,
IFERROR(INDEX($CV$68:$CZ$79, $CE217, BH$23), "-"),
IF($CF217=2,
IF(BH$23=5, $Q217, IF(BH$23=4, $R217, 0)), IF(BH$23=5, $Q217, 0)
))</f>
        <v>0</v>
      </c>
      <c r="BI217" s="297" cm="1">
        <f t="array" ref="BI217">IF($CF217=3,
IFERROR(INDEX($CV$68:$CZ$79, $CE217, BI$23), "-"),
IF($CF217=2,
IF(BI$23=5, $Q217, IF(BI$23=4, $R217, 0)), IF(BI$23=5, $Q217, 0)
))</f>
        <v>0</v>
      </c>
      <c r="BJ217" s="297" cm="1">
        <f t="array" ref="BJ217">IF($CF217=3,
IFERROR(INDEX($CV$68:$CZ$79, $CE217, BJ$23), "-"),
IF($CF217=2,
IF(BJ$23=5, $Q217, IF(BJ$23=4, $R217, 0)), IF(BJ$23=5, $Q217, 0)
))</f>
        <v>0</v>
      </c>
      <c r="BK217" s="293" t="str" cm="1">
        <f t="array" ref="BK217">IFERROR(IF(OR($AN$20="EZ", ISNUMBER((BL217*BM217)/(3600*1000)/BN217)), (BL217*BM217)/(3600*1000)/BN217, BY217) * SUMPRODUCT($BO217:$BS217^2.5, $BT217:$BX217) / 1000, "-")</f>
        <v>-</v>
      </c>
      <c r="BL217" s="279" t="str">
        <f t="shared" si="83"/>
        <v>-</v>
      </c>
      <c r="BM217" s="279" t="str">
        <f t="shared" si="84"/>
        <v>-</v>
      </c>
      <c r="BN217" s="298">
        <f t="shared" si="85"/>
        <v>0</v>
      </c>
      <c r="BO217" s="296" t="str" cm="1">
        <f t="array" ref="BO217">IFERROR(INDEX($CV$63:$CZ$65, $CO217, BO$23), "-")</f>
        <v>-</v>
      </c>
      <c r="BP217" s="296" t="str" cm="1">
        <f t="array" ref="BP217">IFERROR(INDEX($CV$63:$CZ$65, $CO217, BP$23), "-")</f>
        <v>-</v>
      </c>
      <c r="BQ217" s="296" t="str" cm="1">
        <f t="array" ref="BQ217">IFERROR(INDEX($CV$63:$CZ$65, $CO217, BQ$23), "-")</f>
        <v>-</v>
      </c>
      <c r="BR217" s="296" t="str" cm="1">
        <f t="array" ref="BR217">IFERROR(INDEX($CV$63:$CZ$65, $CO217, BR$23), "-")</f>
        <v>-</v>
      </c>
      <c r="BS217" s="296" t="str" cm="1">
        <f t="array" ref="BS217">IFERROR(INDEX($CV$63:$CZ$65, $CO217, BS$23), "-")</f>
        <v>-</v>
      </c>
      <c r="BT217" s="297" cm="1">
        <f t="array" ref="BT217">IF($CO217=3,
IFERROR(INDEX($CV$68:$CZ$79, $CE217, BT$23), "-"),
IF($CO217=2,
IF(BT$23=5, $AC217, IF(BT$23=4, $AD217, 0)), IF(BT$23=5, $AC217, 0)
))</f>
        <v>0</v>
      </c>
      <c r="BU217" s="297" cm="1">
        <f t="array" ref="BU217">IF($CO217=3,
IFERROR(INDEX($CV$68:$CZ$79, $CE217, BU$23), "-"),
IF($CO217=2,
IF(BU$23=5, $AC217, IF(BU$23=4, $AD217, 0)), IF(BU$23=5, $AC217, 0)
))</f>
        <v>0</v>
      </c>
      <c r="BV217" s="297" cm="1">
        <f t="array" ref="BV217">IF($CO217=3,
IFERROR(INDEX($CV$68:$CZ$79, $CE217, BV$23), "-"),
IF($CO217=2,
IF(BV$23=5, $AC217, IF(BV$23=4, $AD217, 0)), IF(BV$23=5, $AC217, 0)
))</f>
        <v>0</v>
      </c>
      <c r="BW217" s="297" cm="1">
        <f t="array" ref="BW217">IF($CO217=3,
IFERROR(INDEX($CV$68:$CZ$79, $CE217, BW$23), "-"),
IF($CO217=2,
IF(BW$23=5, $AC217, IF(BW$23=4, $AD217, 0)), IF(BW$23=5, $AC217, 0)
))</f>
        <v>0</v>
      </c>
      <c r="BX217" s="297" cm="1">
        <f t="array" ref="BX217">IF($CO217=3,
IFERROR(INDEX($CV$68:$CZ$79, $CE217, BX$23), "-"),
IF($CO217=2,
IF(BX$23=5, $AC217, IF(BX$23=4, $AD217, 0)), IF(BX$23=5, $AC217, 0)
))</f>
        <v>0</v>
      </c>
      <c r="BY217" s="293" t="str">
        <f t="shared" si="86"/>
        <v>-</v>
      </c>
      <c r="BZ217" s="299">
        <f t="shared" si="22"/>
        <v>0</v>
      </c>
      <c r="CA217" s="294" t="str">
        <f t="shared" si="87"/>
        <v>-</v>
      </c>
      <c r="CB217" s="295" t="str">
        <f t="shared" si="23"/>
        <v>-</v>
      </c>
      <c r="CC217" s="295" t="str">
        <f t="shared" si="88"/>
        <v>-</v>
      </c>
      <c r="CD217" s="299">
        <f t="shared" si="24"/>
        <v>0</v>
      </c>
      <c r="CE217" s="300" t="str">
        <f t="shared" si="89"/>
        <v>-</v>
      </c>
      <c r="CF217" s="300" t="str">
        <f t="shared" si="90"/>
        <v>-</v>
      </c>
      <c r="CG217" s="300">
        <v>0</v>
      </c>
      <c r="CH217" s="300">
        <f t="shared" si="91"/>
        <v>0</v>
      </c>
      <c r="CI217" s="301">
        <f t="shared" si="92"/>
        <v>0</v>
      </c>
      <c r="CJ217" s="301">
        <f t="shared" si="25"/>
        <v>0</v>
      </c>
      <c r="CK217" s="302" t="str" cm="1">
        <f t="array" ref="CK217">IF($CJ217&gt;0, INDEX($CS$28:$DH$35, $CJ217, $CI217+CK$23), "-")</f>
        <v>-</v>
      </c>
      <c r="CL217" s="302" t="str" cm="1">
        <f t="array" ref="CL217">IF($CJ217&gt;0, INDEX($CS$28:$DH$35, $CJ217, $CI217+CL$23), "-")</f>
        <v>-</v>
      </c>
      <c r="CM217" s="302" t="str" cm="1">
        <f t="array" ref="CM217">IF($CJ217&gt;0, INDEX($CS$28:$DH$35, $CJ217, $CI217+CM$23), "-")</f>
        <v>-</v>
      </c>
      <c r="CN217" s="302" t="str" cm="1">
        <f t="array" ref="CN217">IF($CJ217&gt;0, INDEX($CS$28:$DH$35, $CJ217, $CI217+CN$23), "-")</f>
        <v>-</v>
      </c>
      <c r="CO217" s="300" t="str">
        <f t="shared" si="93"/>
        <v>-</v>
      </c>
      <c r="CP217" s="271"/>
      <c r="CQ217" s="272"/>
      <c r="CR217" s="273"/>
      <c r="CS217" s="273"/>
      <c r="CT217" s="273"/>
      <c r="CU217" s="273"/>
      <c r="CV217" s="273"/>
      <c r="CW217" s="273"/>
      <c r="CX217" s="273"/>
      <c r="CY217" s="273"/>
      <c r="CZ217" s="273"/>
      <c r="DA217" s="273"/>
      <c r="DB217" s="273"/>
      <c r="DC217" s="273"/>
      <c r="DD217" s="273"/>
      <c r="DE217" s="273"/>
      <c r="DF217" s="273"/>
      <c r="DG217" s="273"/>
      <c r="DH217" s="273"/>
      <c r="DI217" s="273"/>
      <c r="DJ217" s="271"/>
      <c r="DK217" s="271"/>
    </row>
    <row r="218" spans="1:115" s="45" customFormat="1" ht="12.75" customHeight="1" x14ac:dyDescent="0.25">
      <c r="A218" s="13" cm="1">
        <f t="array" ref="A218">IFERROR(INDEX(Operation, IFERROR(MATCH($N218,#REF!, 0), IFERROR(MATCH($N218,#REF!, 0), MATCH($N218,#REF!, 0))), 4), 0)</f>
        <v>0</v>
      </c>
      <c r="B218" s="10">
        <v>195</v>
      </c>
      <c r="C218" s="238"/>
      <c r="D218" s="238"/>
      <c r="E218" s="79"/>
      <c r="F218" s="80" t="str">
        <f>IF(ISBLANK(E218), "", VLOOKUP(E218, Z!$A$2:$C$4127, 3, FALSE))</f>
        <v/>
      </c>
      <c r="G218" s="238"/>
      <c r="H218" s="81"/>
      <c r="I218" s="255" t="b">
        <v>0</v>
      </c>
      <c r="J218" s="256"/>
      <c r="K218" s="82"/>
      <c r="L218" s="82"/>
      <c r="M218" s="83"/>
      <c r="N218" s="79"/>
      <c r="O218" s="84"/>
      <c r="P218" s="84"/>
      <c r="Q218" s="257"/>
      <c r="R218" s="257"/>
      <c r="S218" s="257"/>
      <c r="T218" s="85">
        <f t="shared" si="94"/>
        <v>0</v>
      </c>
      <c r="U218" s="238"/>
      <c r="V218" s="238"/>
      <c r="W218" s="238"/>
      <c r="X218" s="256"/>
      <c r="Y218" s="258"/>
      <c r="Z218" s="79"/>
      <c r="AA218" s="257"/>
      <c r="AB218" s="257"/>
      <c r="AC218" s="257"/>
      <c r="AD218" s="257"/>
      <c r="AE218" s="257"/>
      <c r="AF218" s="85">
        <f t="shared" si="95"/>
        <v>0</v>
      </c>
      <c r="AG218" s="259"/>
      <c r="AH218" s="238"/>
      <c r="AI218" s="79"/>
      <c r="AJ218" s="80" t="str">
        <f>IF(ISBLANK(AI218), "", VLOOKUP(AI218, Z!$A$2:$C$4127, 3, FALSE))</f>
        <v/>
      </c>
      <c r="AK218" s="260"/>
      <c r="AL218" s="127">
        <f t="shared" si="96"/>
        <v>0</v>
      </c>
      <c r="AM218" s="271"/>
      <c r="AN218" s="292">
        <f t="shared" si="75"/>
        <v>0</v>
      </c>
      <c r="AO218" s="279">
        <f t="shared" si="97"/>
        <v>1</v>
      </c>
      <c r="AP218" s="279">
        <v>0.75</v>
      </c>
      <c r="AQ218" s="293" t="str">
        <f t="shared" si="76"/>
        <v>-</v>
      </c>
      <c r="AR218" s="293" t="str">
        <f t="shared" si="77"/>
        <v>-</v>
      </c>
      <c r="AS218" s="293" t="str" cm="1">
        <f t="array" ref="AS218">IFERROR(IFERROR((AT218*AU218)/(3600*1000)/AZ218, BY218) * SUMPRODUCT($BA218:$BE218^2.5, $BF218:$BJ218) / 1000, "-")</f>
        <v>-</v>
      </c>
      <c r="AT218" s="279" t="str">
        <f t="shared" si="78"/>
        <v>-</v>
      </c>
      <c r="AU218" s="279" t="str">
        <f t="shared" si="79"/>
        <v>-</v>
      </c>
      <c r="AV218" s="294" t="str">
        <f t="shared" si="16"/>
        <v>-</v>
      </c>
      <c r="AW218" s="294" t="str" cm="1">
        <f t="array" ref="AW218">IF(CH218&gt;0, INDEX($CV$58:$CV$60, CH218), "-")</f>
        <v>-</v>
      </c>
      <c r="AX218" s="294" t="str">
        <f t="shared" si="80"/>
        <v>-</v>
      </c>
      <c r="AY218" s="295" t="str">
        <f t="shared" si="81"/>
        <v>-</v>
      </c>
      <c r="AZ218" s="294">
        <f t="shared" si="82"/>
        <v>0</v>
      </c>
      <c r="BA218" s="296" t="str" cm="1">
        <f t="array" ref="BA218">IFERROR(INDEX($CV$63:$CZ$65, $CF218, BA$23), "-")</f>
        <v>-</v>
      </c>
      <c r="BB218" s="296" t="str" cm="1">
        <f t="array" ref="BB218">IFERROR(INDEX($CV$63:$CZ$65, $CF218, BB$23), "-")</f>
        <v>-</v>
      </c>
      <c r="BC218" s="296" t="str" cm="1">
        <f t="array" ref="BC218">IFERROR(INDEX($CV$63:$CZ$65, $CF218, BC$23), "-")</f>
        <v>-</v>
      </c>
      <c r="BD218" s="296" t="str" cm="1">
        <f t="array" ref="BD218">IFERROR(INDEX($CV$63:$CZ$65, $CF218, BD$23), "-")</f>
        <v>-</v>
      </c>
      <c r="BE218" s="296" t="str" cm="1">
        <f t="array" ref="BE218">IFERROR(INDEX($CV$63:$CZ$65, $CF218, BE$23), "-")</f>
        <v>-</v>
      </c>
      <c r="BF218" s="297" cm="1">
        <f t="array" ref="BF218">IF($CF218=3,
IFERROR(INDEX($CV$68:$CZ$79, $CE218, BF$23), "-"),
IF($CF218=2,
IF(BF$23=5, $Q218, IF(BF$23=4, $R218, 0)), IF(BF$23=5, $Q218, 0)
))</f>
        <v>0</v>
      </c>
      <c r="BG218" s="297" cm="1">
        <f t="array" ref="BG218">IF($CF218=3,
IFERROR(INDEX($CV$68:$CZ$79, $CE218, BG$23), "-"),
IF($CF218=2,
IF(BG$23=5, $Q218, IF(BG$23=4, $R218, 0)), IF(BG$23=5, $Q218, 0)
))</f>
        <v>0</v>
      </c>
      <c r="BH218" s="297" cm="1">
        <f t="array" ref="BH218">IF($CF218=3,
IFERROR(INDEX($CV$68:$CZ$79, $CE218, BH$23), "-"),
IF($CF218=2,
IF(BH$23=5, $Q218, IF(BH$23=4, $R218, 0)), IF(BH$23=5, $Q218, 0)
))</f>
        <v>0</v>
      </c>
      <c r="BI218" s="297" cm="1">
        <f t="array" ref="BI218">IF($CF218=3,
IFERROR(INDEX($CV$68:$CZ$79, $CE218, BI$23), "-"),
IF($CF218=2,
IF(BI$23=5, $Q218, IF(BI$23=4, $R218, 0)), IF(BI$23=5, $Q218, 0)
))</f>
        <v>0</v>
      </c>
      <c r="BJ218" s="297" cm="1">
        <f t="array" ref="BJ218">IF($CF218=3,
IFERROR(INDEX($CV$68:$CZ$79, $CE218, BJ$23), "-"),
IF($CF218=2,
IF(BJ$23=5, $Q218, IF(BJ$23=4, $R218, 0)), IF(BJ$23=5, $Q218, 0)
))</f>
        <v>0</v>
      </c>
      <c r="BK218" s="293" t="str" cm="1">
        <f t="array" ref="BK218">IFERROR(IF(OR($AN$20="EZ", ISNUMBER((BL218*BM218)/(3600*1000)/BN218)), (BL218*BM218)/(3600*1000)/BN218, BY218) * SUMPRODUCT($BO218:$BS218^2.5, $BT218:$BX218) / 1000, "-")</f>
        <v>-</v>
      </c>
      <c r="BL218" s="279" t="str">
        <f t="shared" si="83"/>
        <v>-</v>
      </c>
      <c r="BM218" s="279" t="str">
        <f t="shared" si="84"/>
        <v>-</v>
      </c>
      <c r="BN218" s="298">
        <f t="shared" si="85"/>
        <v>0</v>
      </c>
      <c r="BO218" s="296" t="str" cm="1">
        <f t="array" ref="BO218">IFERROR(INDEX($CV$63:$CZ$65, $CO218, BO$23), "-")</f>
        <v>-</v>
      </c>
      <c r="BP218" s="296" t="str" cm="1">
        <f t="array" ref="BP218">IFERROR(INDEX($CV$63:$CZ$65, $CO218, BP$23), "-")</f>
        <v>-</v>
      </c>
      <c r="BQ218" s="296" t="str" cm="1">
        <f t="array" ref="BQ218">IFERROR(INDEX($CV$63:$CZ$65, $CO218, BQ$23), "-")</f>
        <v>-</v>
      </c>
      <c r="BR218" s="296" t="str" cm="1">
        <f t="array" ref="BR218">IFERROR(INDEX($CV$63:$CZ$65, $CO218, BR$23), "-")</f>
        <v>-</v>
      </c>
      <c r="BS218" s="296" t="str" cm="1">
        <f t="array" ref="BS218">IFERROR(INDEX($CV$63:$CZ$65, $CO218, BS$23), "-")</f>
        <v>-</v>
      </c>
      <c r="BT218" s="297" cm="1">
        <f t="array" ref="BT218">IF($CO218=3,
IFERROR(INDEX($CV$68:$CZ$79, $CE218, BT$23), "-"),
IF($CO218=2,
IF(BT$23=5, $AC218, IF(BT$23=4, $AD218, 0)), IF(BT$23=5, $AC218, 0)
))</f>
        <v>0</v>
      </c>
      <c r="BU218" s="297" cm="1">
        <f t="array" ref="BU218">IF($CO218=3,
IFERROR(INDEX($CV$68:$CZ$79, $CE218, BU$23), "-"),
IF($CO218=2,
IF(BU$23=5, $AC218, IF(BU$23=4, $AD218, 0)), IF(BU$23=5, $AC218, 0)
))</f>
        <v>0</v>
      </c>
      <c r="BV218" s="297" cm="1">
        <f t="array" ref="BV218">IF($CO218=3,
IFERROR(INDEX($CV$68:$CZ$79, $CE218, BV$23), "-"),
IF($CO218=2,
IF(BV$23=5, $AC218, IF(BV$23=4, $AD218, 0)), IF(BV$23=5, $AC218, 0)
))</f>
        <v>0</v>
      </c>
      <c r="BW218" s="297" cm="1">
        <f t="array" ref="BW218">IF($CO218=3,
IFERROR(INDEX($CV$68:$CZ$79, $CE218, BW$23), "-"),
IF($CO218=2,
IF(BW$23=5, $AC218, IF(BW$23=4, $AD218, 0)), IF(BW$23=5, $AC218, 0)
))</f>
        <v>0</v>
      </c>
      <c r="BX218" s="297" cm="1">
        <f t="array" ref="BX218">IF($CO218=3,
IFERROR(INDEX($CV$68:$CZ$79, $CE218, BX$23), "-"),
IF($CO218=2,
IF(BX$23=5, $AC218, IF(BX$23=4, $AD218, 0)), IF(BX$23=5, $AC218, 0)
))</f>
        <v>0</v>
      </c>
      <c r="BY218" s="293" t="str">
        <f t="shared" si="86"/>
        <v>-</v>
      </c>
      <c r="BZ218" s="299">
        <f t="shared" si="22"/>
        <v>0</v>
      </c>
      <c r="CA218" s="294" t="str">
        <f t="shared" si="87"/>
        <v>-</v>
      </c>
      <c r="CB218" s="295" t="str">
        <f t="shared" si="23"/>
        <v>-</v>
      </c>
      <c r="CC218" s="295" t="str">
        <f t="shared" si="88"/>
        <v>-</v>
      </c>
      <c r="CD218" s="299">
        <f t="shared" si="24"/>
        <v>0</v>
      </c>
      <c r="CE218" s="300" t="str">
        <f t="shared" si="89"/>
        <v>-</v>
      </c>
      <c r="CF218" s="300" t="str">
        <f t="shared" si="90"/>
        <v>-</v>
      </c>
      <c r="CG218" s="300">
        <v>0</v>
      </c>
      <c r="CH218" s="300">
        <f t="shared" si="91"/>
        <v>0</v>
      </c>
      <c r="CI218" s="301">
        <f t="shared" si="92"/>
        <v>0</v>
      </c>
      <c r="CJ218" s="301">
        <f t="shared" si="25"/>
        <v>0</v>
      </c>
      <c r="CK218" s="302" t="str" cm="1">
        <f t="array" ref="CK218">IF($CJ218&gt;0, INDEX($CS$28:$DH$35, $CJ218, $CI218+CK$23), "-")</f>
        <v>-</v>
      </c>
      <c r="CL218" s="302" t="str" cm="1">
        <f t="array" ref="CL218">IF($CJ218&gt;0, INDEX($CS$28:$DH$35, $CJ218, $CI218+CL$23), "-")</f>
        <v>-</v>
      </c>
      <c r="CM218" s="302" t="str" cm="1">
        <f t="array" ref="CM218">IF($CJ218&gt;0, INDEX($CS$28:$DH$35, $CJ218, $CI218+CM$23), "-")</f>
        <v>-</v>
      </c>
      <c r="CN218" s="302" t="str" cm="1">
        <f t="array" ref="CN218">IF($CJ218&gt;0, INDEX($CS$28:$DH$35, $CJ218, $CI218+CN$23), "-")</f>
        <v>-</v>
      </c>
      <c r="CO218" s="300" t="str">
        <f t="shared" si="93"/>
        <v>-</v>
      </c>
      <c r="CP218" s="271"/>
      <c r="CQ218" s="272"/>
      <c r="CR218" s="273"/>
      <c r="CS218" s="273"/>
      <c r="CT218" s="273"/>
      <c r="CU218" s="273"/>
      <c r="CV218" s="273"/>
      <c r="CW218" s="273"/>
      <c r="CX218" s="273"/>
      <c r="CY218" s="273"/>
      <c r="CZ218" s="273"/>
      <c r="DA218" s="273"/>
      <c r="DB218" s="273"/>
      <c r="DC218" s="273"/>
      <c r="DD218" s="273"/>
      <c r="DE218" s="273"/>
      <c r="DF218" s="273"/>
      <c r="DG218" s="273"/>
      <c r="DH218" s="273"/>
      <c r="DI218" s="273"/>
      <c r="DJ218" s="271"/>
      <c r="DK218" s="271"/>
    </row>
    <row r="219" spans="1:115" s="45" customFormat="1" ht="12.75" customHeight="1" x14ac:dyDescent="0.25">
      <c r="A219" s="13" cm="1">
        <f t="array" ref="A219">IFERROR(INDEX(Operation, IFERROR(MATCH($N219,#REF!, 0), IFERROR(MATCH($N219,#REF!, 0), MATCH($N219,#REF!, 0))), 4), 0)</f>
        <v>0</v>
      </c>
      <c r="B219" s="10">
        <v>196</v>
      </c>
      <c r="C219" s="238"/>
      <c r="D219" s="238"/>
      <c r="E219" s="79"/>
      <c r="F219" s="80" t="str">
        <f>IF(ISBLANK(E219), "", VLOOKUP(E219, Z!$A$2:$C$4127, 3, FALSE))</f>
        <v/>
      </c>
      <c r="G219" s="238"/>
      <c r="H219" s="81"/>
      <c r="I219" s="255" t="b">
        <v>0</v>
      </c>
      <c r="J219" s="256"/>
      <c r="K219" s="82"/>
      <c r="L219" s="82"/>
      <c r="M219" s="83"/>
      <c r="N219" s="79"/>
      <c r="O219" s="84"/>
      <c r="P219" s="84"/>
      <c r="Q219" s="257"/>
      <c r="R219" s="257"/>
      <c r="S219" s="257"/>
      <c r="T219" s="85">
        <f t="shared" si="94"/>
        <v>0</v>
      </c>
      <c r="U219" s="238"/>
      <c r="V219" s="238"/>
      <c r="W219" s="238"/>
      <c r="X219" s="257"/>
      <c r="Y219" s="258"/>
      <c r="Z219" s="79"/>
      <c r="AA219" s="257"/>
      <c r="AB219" s="257"/>
      <c r="AC219" s="257"/>
      <c r="AD219" s="257"/>
      <c r="AE219" s="257"/>
      <c r="AF219" s="85">
        <f t="shared" si="95"/>
        <v>0</v>
      </c>
      <c r="AG219" s="259"/>
      <c r="AH219" s="238"/>
      <c r="AI219" s="79"/>
      <c r="AJ219" s="80" t="str">
        <f>IF(ISBLANK(AI219), "", VLOOKUP(AI219, Z!$A$2:$C$4127, 3, FALSE))</f>
        <v/>
      </c>
      <c r="AK219" s="260"/>
      <c r="AL219" s="127">
        <f t="shared" si="96"/>
        <v>0</v>
      </c>
      <c r="AM219" s="271"/>
      <c r="AN219" s="292">
        <f t="shared" si="75"/>
        <v>0</v>
      </c>
      <c r="AO219" s="279">
        <f t="shared" si="97"/>
        <v>1</v>
      </c>
      <c r="AP219" s="279">
        <v>0.75</v>
      </c>
      <c r="AQ219" s="293" t="str">
        <f t="shared" si="76"/>
        <v>-</v>
      </c>
      <c r="AR219" s="293" t="str">
        <f t="shared" si="77"/>
        <v>-</v>
      </c>
      <c r="AS219" s="293" t="str" cm="1">
        <f t="array" ref="AS219">IFERROR(IFERROR((AT219*AU219)/(3600*1000)/AZ219, BY219) * SUMPRODUCT($BA219:$BE219^2.5, $BF219:$BJ219) / 1000, "-")</f>
        <v>-</v>
      </c>
      <c r="AT219" s="279" t="str">
        <f t="shared" si="78"/>
        <v>-</v>
      </c>
      <c r="AU219" s="279" t="str">
        <f t="shared" si="79"/>
        <v>-</v>
      </c>
      <c r="AV219" s="294" t="str">
        <f t="shared" si="16"/>
        <v>-</v>
      </c>
      <c r="AW219" s="294" t="str" cm="1">
        <f t="array" ref="AW219">IF(CH219&gt;0, INDEX($CV$58:$CV$60, CH219), "-")</f>
        <v>-</v>
      </c>
      <c r="AX219" s="294" t="str">
        <f t="shared" si="80"/>
        <v>-</v>
      </c>
      <c r="AY219" s="295" t="str">
        <f t="shared" si="81"/>
        <v>-</v>
      </c>
      <c r="AZ219" s="294">
        <f t="shared" si="82"/>
        <v>0</v>
      </c>
      <c r="BA219" s="296" t="str" cm="1">
        <f t="array" ref="BA219">IFERROR(INDEX($CV$63:$CZ$65, $CF219, BA$23), "-")</f>
        <v>-</v>
      </c>
      <c r="BB219" s="296" t="str" cm="1">
        <f t="array" ref="BB219">IFERROR(INDEX($CV$63:$CZ$65, $CF219, BB$23), "-")</f>
        <v>-</v>
      </c>
      <c r="BC219" s="296" t="str" cm="1">
        <f t="array" ref="BC219">IFERROR(INDEX($CV$63:$CZ$65, $CF219, BC$23), "-")</f>
        <v>-</v>
      </c>
      <c r="BD219" s="296" t="str" cm="1">
        <f t="array" ref="BD219">IFERROR(INDEX($CV$63:$CZ$65, $CF219, BD$23), "-")</f>
        <v>-</v>
      </c>
      <c r="BE219" s="296" t="str" cm="1">
        <f t="array" ref="BE219">IFERROR(INDEX($CV$63:$CZ$65, $CF219, BE$23), "-")</f>
        <v>-</v>
      </c>
      <c r="BF219" s="297" cm="1">
        <f t="array" ref="BF219">IF($CF219=3,
IFERROR(INDEX($CV$68:$CZ$79, $CE219, BF$23), "-"),
IF($CF219=2,
IF(BF$23=5, $Q219, IF(BF$23=4, $R219, 0)), IF(BF$23=5, $Q219, 0)
))</f>
        <v>0</v>
      </c>
      <c r="BG219" s="297" cm="1">
        <f t="array" ref="BG219">IF($CF219=3,
IFERROR(INDEX($CV$68:$CZ$79, $CE219, BG$23), "-"),
IF($CF219=2,
IF(BG$23=5, $Q219, IF(BG$23=4, $R219, 0)), IF(BG$23=5, $Q219, 0)
))</f>
        <v>0</v>
      </c>
      <c r="BH219" s="297" cm="1">
        <f t="array" ref="BH219">IF($CF219=3,
IFERROR(INDEX($CV$68:$CZ$79, $CE219, BH$23), "-"),
IF($CF219=2,
IF(BH$23=5, $Q219, IF(BH$23=4, $R219, 0)), IF(BH$23=5, $Q219, 0)
))</f>
        <v>0</v>
      </c>
      <c r="BI219" s="297" cm="1">
        <f t="array" ref="BI219">IF($CF219=3,
IFERROR(INDEX($CV$68:$CZ$79, $CE219, BI$23), "-"),
IF($CF219=2,
IF(BI$23=5, $Q219, IF(BI$23=4, $R219, 0)), IF(BI$23=5, $Q219, 0)
))</f>
        <v>0</v>
      </c>
      <c r="BJ219" s="297" cm="1">
        <f t="array" ref="BJ219">IF($CF219=3,
IFERROR(INDEX($CV$68:$CZ$79, $CE219, BJ$23), "-"),
IF($CF219=2,
IF(BJ$23=5, $Q219, IF(BJ$23=4, $R219, 0)), IF(BJ$23=5, $Q219, 0)
))</f>
        <v>0</v>
      </c>
      <c r="BK219" s="293" t="str" cm="1">
        <f t="array" ref="BK219">IFERROR(IF(OR($AN$20="EZ", ISNUMBER((BL219*BM219)/(3600*1000)/BN219)), (BL219*BM219)/(3600*1000)/BN219, BY219) * SUMPRODUCT($BO219:$BS219^2.5, $BT219:$BX219) / 1000, "-")</f>
        <v>-</v>
      </c>
      <c r="BL219" s="279" t="str">
        <f t="shared" si="83"/>
        <v>-</v>
      </c>
      <c r="BM219" s="279" t="str">
        <f t="shared" si="84"/>
        <v>-</v>
      </c>
      <c r="BN219" s="298">
        <f t="shared" si="85"/>
        <v>0</v>
      </c>
      <c r="BO219" s="296" t="str" cm="1">
        <f t="array" ref="BO219">IFERROR(INDEX($CV$63:$CZ$65, $CO219, BO$23), "-")</f>
        <v>-</v>
      </c>
      <c r="BP219" s="296" t="str" cm="1">
        <f t="array" ref="BP219">IFERROR(INDEX($CV$63:$CZ$65, $CO219, BP$23), "-")</f>
        <v>-</v>
      </c>
      <c r="BQ219" s="296" t="str" cm="1">
        <f t="array" ref="BQ219">IFERROR(INDEX($CV$63:$CZ$65, $CO219, BQ$23), "-")</f>
        <v>-</v>
      </c>
      <c r="BR219" s="296" t="str" cm="1">
        <f t="array" ref="BR219">IFERROR(INDEX($CV$63:$CZ$65, $CO219, BR$23), "-")</f>
        <v>-</v>
      </c>
      <c r="BS219" s="296" t="str" cm="1">
        <f t="array" ref="BS219">IFERROR(INDEX($CV$63:$CZ$65, $CO219, BS$23), "-")</f>
        <v>-</v>
      </c>
      <c r="BT219" s="297" cm="1">
        <f t="array" ref="BT219">IF($CO219=3,
IFERROR(INDEX($CV$68:$CZ$79, $CE219, BT$23), "-"),
IF($CO219=2,
IF(BT$23=5, $AC219, IF(BT$23=4, $AD219, 0)), IF(BT$23=5, $AC219, 0)
))</f>
        <v>0</v>
      </c>
      <c r="BU219" s="297" cm="1">
        <f t="array" ref="BU219">IF($CO219=3,
IFERROR(INDEX($CV$68:$CZ$79, $CE219, BU$23), "-"),
IF($CO219=2,
IF(BU$23=5, $AC219, IF(BU$23=4, $AD219, 0)), IF(BU$23=5, $AC219, 0)
))</f>
        <v>0</v>
      </c>
      <c r="BV219" s="297" cm="1">
        <f t="array" ref="BV219">IF($CO219=3,
IFERROR(INDEX($CV$68:$CZ$79, $CE219, BV$23), "-"),
IF($CO219=2,
IF(BV$23=5, $AC219, IF(BV$23=4, $AD219, 0)), IF(BV$23=5, $AC219, 0)
))</f>
        <v>0</v>
      </c>
      <c r="BW219" s="297" cm="1">
        <f t="array" ref="BW219">IF($CO219=3,
IFERROR(INDEX($CV$68:$CZ$79, $CE219, BW$23), "-"),
IF($CO219=2,
IF(BW$23=5, $AC219, IF(BW$23=4, $AD219, 0)), IF(BW$23=5, $AC219, 0)
))</f>
        <v>0</v>
      </c>
      <c r="BX219" s="297" cm="1">
        <f t="array" ref="BX219">IF($CO219=3,
IFERROR(INDEX($CV$68:$CZ$79, $CE219, BX$23), "-"),
IF($CO219=2,
IF(BX$23=5, $AC219, IF(BX$23=4, $AD219, 0)), IF(BX$23=5, $AC219, 0)
))</f>
        <v>0</v>
      </c>
      <c r="BY219" s="293" t="str">
        <f t="shared" si="86"/>
        <v>-</v>
      </c>
      <c r="BZ219" s="299">
        <f t="shared" si="22"/>
        <v>0</v>
      </c>
      <c r="CA219" s="294" t="str">
        <f t="shared" si="87"/>
        <v>-</v>
      </c>
      <c r="CB219" s="295" t="str">
        <f t="shared" si="23"/>
        <v>-</v>
      </c>
      <c r="CC219" s="295" t="str">
        <f t="shared" si="88"/>
        <v>-</v>
      </c>
      <c r="CD219" s="299">
        <f t="shared" si="24"/>
        <v>0</v>
      </c>
      <c r="CE219" s="300" t="str">
        <f t="shared" si="89"/>
        <v>-</v>
      </c>
      <c r="CF219" s="300" t="str">
        <f t="shared" si="90"/>
        <v>-</v>
      </c>
      <c r="CG219" s="300">
        <v>0</v>
      </c>
      <c r="CH219" s="300">
        <f t="shared" si="91"/>
        <v>0</v>
      </c>
      <c r="CI219" s="301">
        <f t="shared" si="92"/>
        <v>0</v>
      </c>
      <c r="CJ219" s="301">
        <f t="shared" si="25"/>
        <v>0</v>
      </c>
      <c r="CK219" s="302" t="str" cm="1">
        <f t="array" ref="CK219">IF($CJ219&gt;0, INDEX($CS$28:$DH$35, $CJ219, $CI219+CK$23), "-")</f>
        <v>-</v>
      </c>
      <c r="CL219" s="302" t="str" cm="1">
        <f t="array" ref="CL219">IF($CJ219&gt;0, INDEX($CS$28:$DH$35, $CJ219, $CI219+CL$23), "-")</f>
        <v>-</v>
      </c>
      <c r="CM219" s="302" t="str" cm="1">
        <f t="array" ref="CM219">IF($CJ219&gt;0, INDEX($CS$28:$DH$35, $CJ219, $CI219+CM$23), "-")</f>
        <v>-</v>
      </c>
      <c r="CN219" s="302" t="str" cm="1">
        <f t="array" ref="CN219">IF($CJ219&gt;0, INDEX($CS$28:$DH$35, $CJ219, $CI219+CN$23), "-")</f>
        <v>-</v>
      </c>
      <c r="CO219" s="300" t="str">
        <f t="shared" si="93"/>
        <v>-</v>
      </c>
      <c r="CP219" s="271"/>
      <c r="CQ219" s="272"/>
      <c r="CR219" s="273"/>
      <c r="CS219" s="273"/>
      <c r="CT219" s="273"/>
      <c r="CU219" s="273"/>
      <c r="CV219" s="273"/>
      <c r="CW219" s="273"/>
      <c r="CX219" s="273"/>
      <c r="CY219" s="273"/>
      <c r="CZ219" s="273"/>
      <c r="DA219" s="273"/>
      <c r="DB219" s="273"/>
      <c r="DC219" s="273"/>
      <c r="DD219" s="273"/>
      <c r="DE219" s="273"/>
      <c r="DF219" s="273"/>
      <c r="DG219" s="273"/>
      <c r="DH219" s="273"/>
      <c r="DI219" s="273"/>
      <c r="DJ219" s="271"/>
      <c r="DK219" s="271"/>
    </row>
    <row r="220" spans="1:115" s="45" customFormat="1" ht="12.75" customHeight="1" x14ac:dyDescent="0.25">
      <c r="A220" s="13" cm="1">
        <f t="array" ref="A220">IFERROR(INDEX(Operation, IFERROR(MATCH($N220,#REF!, 0), IFERROR(MATCH($N220,#REF!, 0), MATCH($N220,#REF!, 0))), 4), 0)</f>
        <v>0</v>
      </c>
      <c r="B220" s="10">
        <v>197</v>
      </c>
      <c r="C220" s="238"/>
      <c r="D220" s="238"/>
      <c r="E220" s="79"/>
      <c r="F220" s="80" t="str">
        <f>IF(ISBLANK(E220), "", VLOOKUP(E220, Z!$A$2:$C$4127, 3, FALSE))</f>
        <v/>
      </c>
      <c r="G220" s="238"/>
      <c r="H220" s="81"/>
      <c r="I220" s="255" t="b">
        <v>0</v>
      </c>
      <c r="J220" s="256"/>
      <c r="K220" s="82"/>
      <c r="L220" s="82"/>
      <c r="M220" s="83"/>
      <c r="N220" s="79"/>
      <c r="O220" s="84"/>
      <c r="P220" s="84"/>
      <c r="Q220" s="257"/>
      <c r="R220" s="257"/>
      <c r="S220" s="257"/>
      <c r="T220" s="85">
        <f t="shared" si="94"/>
        <v>0</v>
      </c>
      <c r="U220" s="238"/>
      <c r="V220" s="238"/>
      <c r="W220" s="238"/>
      <c r="X220" s="257"/>
      <c r="Y220" s="258"/>
      <c r="Z220" s="79"/>
      <c r="AA220" s="257"/>
      <c r="AB220" s="257"/>
      <c r="AC220" s="257"/>
      <c r="AD220" s="257"/>
      <c r="AE220" s="257"/>
      <c r="AF220" s="85">
        <f t="shared" si="95"/>
        <v>0</v>
      </c>
      <c r="AG220" s="259"/>
      <c r="AH220" s="238"/>
      <c r="AI220" s="79"/>
      <c r="AJ220" s="80" t="str">
        <f>IF(ISBLANK(AI220), "", VLOOKUP(AI220, Z!$A$2:$C$4127, 3, FALSE))</f>
        <v/>
      </c>
      <c r="AK220" s="260"/>
      <c r="AL220" s="127">
        <f t="shared" si="96"/>
        <v>0</v>
      </c>
      <c r="AM220" s="271"/>
      <c r="AN220" s="292">
        <f t="shared" si="75"/>
        <v>0</v>
      </c>
      <c r="AO220" s="279">
        <f t="shared" si="97"/>
        <v>1</v>
      </c>
      <c r="AP220" s="279">
        <v>0.75</v>
      </c>
      <c r="AQ220" s="293" t="str">
        <f t="shared" si="76"/>
        <v>-</v>
      </c>
      <c r="AR220" s="293" t="str">
        <f t="shared" si="77"/>
        <v>-</v>
      </c>
      <c r="AS220" s="293" t="str" cm="1">
        <f t="array" ref="AS220">IFERROR(IFERROR((AT220*AU220)/(3600*1000)/AZ220, BY220) * SUMPRODUCT($BA220:$BE220^2.5, $BF220:$BJ220) / 1000, "-")</f>
        <v>-</v>
      </c>
      <c r="AT220" s="279" t="str">
        <f t="shared" si="78"/>
        <v>-</v>
      </c>
      <c r="AU220" s="279" t="str">
        <f t="shared" si="79"/>
        <v>-</v>
      </c>
      <c r="AV220" s="294" t="str">
        <f t="shared" si="16"/>
        <v>-</v>
      </c>
      <c r="AW220" s="294" t="str" cm="1">
        <f t="array" ref="AW220">IF(CH220&gt;0, INDEX($CV$58:$CV$60, CH220), "-")</f>
        <v>-</v>
      </c>
      <c r="AX220" s="294" t="str">
        <f t="shared" si="80"/>
        <v>-</v>
      </c>
      <c r="AY220" s="295" t="str">
        <f t="shared" si="81"/>
        <v>-</v>
      </c>
      <c r="AZ220" s="294">
        <f t="shared" si="82"/>
        <v>0</v>
      </c>
      <c r="BA220" s="296" t="str" cm="1">
        <f t="array" ref="BA220">IFERROR(INDEX($CV$63:$CZ$65, $CF220, BA$23), "-")</f>
        <v>-</v>
      </c>
      <c r="BB220" s="296" t="str" cm="1">
        <f t="array" ref="BB220">IFERROR(INDEX($CV$63:$CZ$65, $CF220, BB$23), "-")</f>
        <v>-</v>
      </c>
      <c r="BC220" s="296" t="str" cm="1">
        <f t="array" ref="BC220">IFERROR(INDEX($CV$63:$CZ$65, $CF220, BC$23), "-")</f>
        <v>-</v>
      </c>
      <c r="BD220" s="296" t="str" cm="1">
        <f t="array" ref="BD220">IFERROR(INDEX($CV$63:$CZ$65, $CF220, BD$23), "-")</f>
        <v>-</v>
      </c>
      <c r="BE220" s="296" t="str" cm="1">
        <f t="array" ref="BE220">IFERROR(INDEX($CV$63:$CZ$65, $CF220, BE$23), "-")</f>
        <v>-</v>
      </c>
      <c r="BF220" s="297" cm="1">
        <f t="array" ref="BF220">IF($CF220=3,
IFERROR(INDEX($CV$68:$CZ$79, $CE220, BF$23), "-"),
IF($CF220=2,
IF(BF$23=5, $Q220, IF(BF$23=4, $R220, 0)), IF(BF$23=5, $Q220, 0)
))</f>
        <v>0</v>
      </c>
      <c r="BG220" s="297" cm="1">
        <f t="array" ref="BG220">IF($CF220=3,
IFERROR(INDEX($CV$68:$CZ$79, $CE220, BG$23), "-"),
IF($CF220=2,
IF(BG$23=5, $Q220, IF(BG$23=4, $R220, 0)), IF(BG$23=5, $Q220, 0)
))</f>
        <v>0</v>
      </c>
      <c r="BH220" s="297" cm="1">
        <f t="array" ref="BH220">IF($CF220=3,
IFERROR(INDEX($CV$68:$CZ$79, $CE220, BH$23), "-"),
IF($CF220=2,
IF(BH$23=5, $Q220, IF(BH$23=4, $R220, 0)), IF(BH$23=5, $Q220, 0)
))</f>
        <v>0</v>
      </c>
      <c r="BI220" s="297" cm="1">
        <f t="array" ref="BI220">IF($CF220=3,
IFERROR(INDEX($CV$68:$CZ$79, $CE220, BI$23), "-"),
IF($CF220=2,
IF(BI$23=5, $Q220, IF(BI$23=4, $R220, 0)), IF(BI$23=5, $Q220, 0)
))</f>
        <v>0</v>
      </c>
      <c r="BJ220" s="297" cm="1">
        <f t="array" ref="BJ220">IF($CF220=3,
IFERROR(INDEX($CV$68:$CZ$79, $CE220, BJ$23), "-"),
IF($CF220=2,
IF(BJ$23=5, $Q220, IF(BJ$23=4, $R220, 0)), IF(BJ$23=5, $Q220, 0)
))</f>
        <v>0</v>
      </c>
      <c r="BK220" s="293" t="str" cm="1">
        <f t="array" ref="BK220">IFERROR(IF(OR($AN$20="EZ", ISNUMBER((BL220*BM220)/(3600*1000)/BN220)), (BL220*BM220)/(3600*1000)/BN220, BY220) * SUMPRODUCT($BO220:$BS220^2.5, $BT220:$BX220) / 1000, "-")</f>
        <v>-</v>
      </c>
      <c r="BL220" s="279" t="str">
        <f t="shared" si="83"/>
        <v>-</v>
      </c>
      <c r="BM220" s="279" t="str">
        <f t="shared" si="84"/>
        <v>-</v>
      </c>
      <c r="BN220" s="298">
        <f t="shared" si="85"/>
        <v>0</v>
      </c>
      <c r="BO220" s="296" t="str" cm="1">
        <f t="array" ref="BO220">IFERROR(INDEX($CV$63:$CZ$65, $CO220, BO$23), "-")</f>
        <v>-</v>
      </c>
      <c r="BP220" s="296" t="str" cm="1">
        <f t="array" ref="BP220">IFERROR(INDEX($CV$63:$CZ$65, $CO220, BP$23), "-")</f>
        <v>-</v>
      </c>
      <c r="BQ220" s="296" t="str" cm="1">
        <f t="array" ref="BQ220">IFERROR(INDEX($CV$63:$CZ$65, $CO220, BQ$23), "-")</f>
        <v>-</v>
      </c>
      <c r="BR220" s="296" t="str" cm="1">
        <f t="array" ref="BR220">IFERROR(INDEX($CV$63:$CZ$65, $CO220, BR$23), "-")</f>
        <v>-</v>
      </c>
      <c r="BS220" s="296" t="str" cm="1">
        <f t="array" ref="BS220">IFERROR(INDEX($CV$63:$CZ$65, $CO220, BS$23), "-")</f>
        <v>-</v>
      </c>
      <c r="BT220" s="297" cm="1">
        <f t="array" ref="BT220">IF($CO220=3,
IFERROR(INDEX($CV$68:$CZ$79, $CE220, BT$23), "-"),
IF($CO220=2,
IF(BT$23=5, $AC220, IF(BT$23=4, $AD220, 0)), IF(BT$23=5, $AC220, 0)
))</f>
        <v>0</v>
      </c>
      <c r="BU220" s="297" cm="1">
        <f t="array" ref="BU220">IF($CO220=3,
IFERROR(INDEX($CV$68:$CZ$79, $CE220, BU$23), "-"),
IF($CO220=2,
IF(BU$23=5, $AC220, IF(BU$23=4, $AD220, 0)), IF(BU$23=5, $AC220, 0)
))</f>
        <v>0</v>
      </c>
      <c r="BV220" s="297" cm="1">
        <f t="array" ref="BV220">IF($CO220=3,
IFERROR(INDEX($CV$68:$CZ$79, $CE220, BV$23), "-"),
IF($CO220=2,
IF(BV$23=5, $AC220, IF(BV$23=4, $AD220, 0)), IF(BV$23=5, $AC220, 0)
))</f>
        <v>0</v>
      </c>
      <c r="BW220" s="297" cm="1">
        <f t="array" ref="BW220">IF($CO220=3,
IFERROR(INDEX($CV$68:$CZ$79, $CE220, BW$23), "-"),
IF($CO220=2,
IF(BW$23=5, $AC220, IF(BW$23=4, $AD220, 0)), IF(BW$23=5, $AC220, 0)
))</f>
        <v>0</v>
      </c>
      <c r="BX220" s="297" cm="1">
        <f t="array" ref="BX220">IF($CO220=3,
IFERROR(INDEX($CV$68:$CZ$79, $CE220, BX$23), "-"),
IF($CO220=2,
IF(BX$23=5, $AC220, IF(BX$23=4, $AD220, 0)), IF(BX$23=5, $AC220, 0)
))</f>
        <v>0</v>
      </c>
      <c r="BY220" s="293" t="str">
        <f t="shared" si="86"/>
        <v>-</v>
      </c>
      <c r="BZ220" s="299">
        <f t="shared" si="22"/>
        <v>0</v>
      </c>
      <c r="CA220" s="294" t="str">
        <f t="shared" si="87"/>
        <v>-</v>
      </c>
      <c r="CB220" s="295" t="str">
        <f t="shared" si="23"/>
        <v>-</v>
      </c>
      <c r="CC220" s="295" t="str">
        <f t="shared" si="88"/>
        <v>-</v>
      </c>
      <c r="CD220" s="299">
        <f t="shared" si="24"/>
        <v>0</v>
      </c>
      <c r="CE220" s="300" t="str">
        <f t="shared" si="89"/>
        <v>-</v>
      </c>
      <c r="CF220" s="300" t="str">
        <f t="shared" si="90"/>
        <v>-</v>
      </c>
      <c r="CG220" s="300">
        <v>0</v>
      </c>
      <c r="CH220" s="300">
        <f t="shared" si="91"/>
        <v>0</v>
      </c>
      <c r="CI220" s="301">
        <f t="shared" si="92"/>
        <v>0</v>
      </c>
      <c r="CJ220" s="301">
        <f t="shared" si="25"/>
        <v>0</v>
      </c>
      <c r="CK220" s="302" t="str" cm="1">
        <f t="array" ref="CK220">IF($CJ220&gt;0, INDEX($CS$28:$DH$35, $CJ220, $CI220+CK$23), "-")</f>
        <v>-</v>
      </c>
      <c r="CL220" s="302" t="str" cm="1">
        <f t="array" ref="CL220">IF($CJ220&gt;0, INDEX($CS$28:$DH$35, $CJ220, $CI220+CL$23), "-")</f>
        <v>-</v>
      </c>
      <c r="CM220" s="302" t="str" cm="1">
        <f t="array" ref="CM220">IF($CJ220&gt;0, INDEX($CS$28:$DH$35, $CJ220, $CI220+CM$23), "-")</f>
        <v>-</v>
      </c>
      <c r="CN220" s="302" t="str" cm="1">
        <f t="array" ref="CN220">IF($CJ220&gt;0, INDEX($CS$28:$DH$35, $CJ220, $CI220+CN$23), "-")</f>
        <v>-</v>
      </c>
      <c r="CO220" s="300" t="str">
        <f t="shared" si="93"/>
        <v>-</v>
      </c>
      <c r="CP220" s="271"/>
      <c r="CQ220" s="272"/>
      <c r="CR220" s="273"/>
      <c r="CS220" s="273"/>
      <c r="CT220" s="273"/>
      <c r="CU220" s="273"/>
      <c r="CV220" s="273"/>
      <c r="CW220" s="273"/>
      <c r="CX220" s="273"/>
      <c r="CY220" s="273"/>
      <c r="CZ220" s="273"/>
      <c r="DA220" s="273"/>
      <c r="DB220" s="273"/>
      <c r="DC220" s="273"/>
      <c r="DD220" s="273"/>
      <c r="DE220" s="273"/>
      <c r="DF220" s="273"/>
      <c r="DG220" s="273"/>
      <c r="DH220" s="273"/>
      <c r="DI220" s="273"/>
      <c r="DJ220" s="271"/>
      <c r="DK220" s="271"/>
    </row>
    <row r="221" spans="1:115" s="45" customFormat="1" ht="12.75" customHeight="1" x14ac:dyDescent="0.25">
      <c r="A221" s="13" cm="1">
        <f t="array" ref="A221">IFERROR(INDEX(Operation, IFERROR(MATCH($N221,#REF!, 0), IFERROR(MATCH($N221,#REF!, 0), MATCH($N221,#REF!, 0))), 4), 0)</f>
        <v>0</v>
      </c>
      <c r="B221" s="10">
        <v>198</v>
      </c>
      <c r="C221" s="238"/>
      <c r="D221" s="238"/>
      <c r="E221" s="79"/>
      <c r="F221" s="80" t="str">
        <f>IF(ISBLANK(E221), "", VLOOKUP(E221, Z!$A$2:$C$4127, 3, FALSE))</f>
        <v/>
      </c>
      <c r="G221" s="238"/>
      <c r="H221" s="81"/>
      <c r="I221" s="255" t="b">
        <v>0</v>
      </c>
      <c r="J221" s="256"/>
      <c r="K221" s="82"/>
      <c r="L221" s="82"/>
      <c r="M221" s="83"/>
      <c r="N221" s="79"/>
      <c r="O221" s="84"/>
      <c r="P221" s="84"/>
      <c r="Q221" s="257"/>
      <c r="R221" s="257"/>
      <c r="S221" s="257"/>
      <c r="T221" s="85">
        <f t="shared" si="94"/>
        <v>0</v>
      </c>
      <c r="U221" s="238"/>
      <c r="V221" s="238"/>
      <c r="W221" s="238"/>
      <c r="X221" s="257"/>
      <c r="Y221" s="258"/>
      <c r="Z221" s="79"/>
      <c r="AA221" s="257"/>
      <c r="AB221" s="257"/>
      <c r="AC221" s="257"/>
      <c r="AD221" s="257"/>
      <c r="AE221" s="257"/>
      <c r="AF221" s="85">
        <f t="shared" si="95"/>
        <v>0</v>
      </c>
      <c r="AG221" s="259"/>
      <c r="AH221" s="238"/>
      <c r="AI221" s="79"/>
      <c r="AJ221" s="80" t="str">
        <f>IF(ISBLANK(AI221), "", VLOOKUP(AI221, Z!$A$2:$C$4127, 3, FALSE))</f>
        <v/>
      </c>
      <c r="AK221" s="260"/>
      <c r="AL221" s="127">
        <f t="shared" si="96"/>
        <v>0</v>
      </c>
      <c r="AM221" s="271"/>
      <c r="AN221" s="292">
        <f t="shared" si="75"/>
        <v>0</v>
      </c>
      <c r="AO221" s="279">
        <f t="shared" si="97"/>
        <v>1</v>
      </c>
      <c r="AP221" s="279">
        <v>0.75</v>
      </c>
      <c r="AQ221" s="293" t="str">
        <f t="shared" si="76"/>
        <v>-</v>
      </c>
      <c r="AR221" s="293" t="str">
        <f t="shared" si="77"/>
        <v>-</v>
      </c>
      <c r="AS221" s="293" t="str" cm="1">
        <f t="array" ref="AS221">IFERROR(IFERROR((AT221*AU221)/(3600*1000)/AZ221, BY221) * SUMPRODUCT($BA221:$BE221^2.5, $BF221:$BJ221) / 1000, "-")</f>
        <v>-</v>
      </c>
      <c r="AT221" s="279" t="str">
        <f t="shared" si="78"/>
        <v>-</v>
      </c>
      <c r="AU221" s="279" t="str">
        <f t="shared" si="79"/>
        <v>-</v>
      </c>
      <c r="AV221" s="294" t="str">
        <f t="shared" si="16"/>
        <v>-</v>
      </c>
      <c r="AW221" s="294" t="str" cm="1">
        <f t="array" ref="AW221">IF(CH221&gt;0, INDEX($CV$58:$CV$60, CH221), "-")</f>
        <v>-</v>
      </c>
      <c r="AX221" s="294" t="str">
        <f t="shared" si="80"/>
        <v>-</v>
      </c>
      <c r="AY221" s="295" t="str">
        <f t="shared" si="81"/>
        <v>-</v>
      </c>
      <c r="AZ221" s="294">
        <f t="shared" si="82"/>
        <v>0</v>
      </c>
      <c r="BA221" s="296" t="str" cm="1">
        <f t="array" ref="BA221">IFERROR(INDEX($CV$63:$CZ$65, $CF221, BA$23), "-")</f>
        <v>-</v>
      </c>
      <c r="BB221" s="296" t="str" cm="1">
        <f t="array" ref="BB221">IFERROR(INDEX($CV$63:$CZ$65, $CF221, BB$23), "-")</f>
        <v>-</v>
      </c>
      <c r="BC221" s="296" t="str" cm="1">
        <f t="array" ref="BC221">IFERROR(INDEX($CV$63:$CZ$65, $CF221, BC$23), "-")</f>
        <v>-</v>
      </c>
      <c r="BD221" s="296" t="str" cm="1">
        <f t="array" ref="BD221">IFERROR(INDEX($CV$63:$CZ$65, $CF221, BD$23), "-")</f>
        <v>-</v>
      </c>
      <c r="BE221" s="296" t="str" cm="1">
        <f t="array" ref="BE221">IFERROR(INDEX($CV$63:$CZ$65, $CF221, BE$23), "-")</f>
        <v>-</v>
      </c>
      <c r="BF221" s="297" cm="1">
        <f t="array" ref="BF221">IF($CF221=3,
IFERROR(INDEX($CV$68:$CZ$79, $CE221, BF$23), "-"),
IF($CF221=2,
IF(BF$23=5, $Q221, IF(BF$23=4, $R221, 0)), IF(BF$23=5, $Q221, 0)
))</f>
        <v>0</v>
      </c>
      <c r="BG221" s="297" cm="1">
        <f t="array" ref="BG221">IF($CF221=3,
IFERROR(INDEX($CV$68:$CZ$79, $CE221, BG$23), "-"),
IF($CF221=2,
IF(BG$23=5, $Q221, IF(BG$23=4, $R221, 0)), IF(BG$23=5, $Q221, 0)
))</f>
        <v>0</v>
      </c>
      <c r="BH221" s="297" cm="1">
        <f t="array" ref="BH221">IF($CF221=3,
IFERROR(INDEX($CV$68:$CZ$79, $CE221, BH$23), "-"),
IF($CF221=2,
IF(BH$23=5, $Q221, IF(BH$23=4, $R221, 0)), IF(BH$23=5, $Q221, 0)
))</f>
        <v>0</v>
      </c>
      <c r="BI221" s="297" cm="1">
        <f t="array" ref="BI221">IF($CF221=3,
IFERROR(INDEX($CV$68:$CZ$79, $CE221, BI$23), "-"),
IF($CF221=2,
IF(BI$23=5, $Q221, IF(BI$23=4, $R221, 0)), IF(BI$23=5, $Q221, 0)
))</f>
        <v>0</v>
      </c>
      <c r="BJ221" s="297" cm="1">
        <f t="array" ref="BJ221">IF($CF221=3,
IFERROR(INDEX($CV$68:$CZ$79, $CE221, BJ$23), "-"),
IF($CF221=2,
IF(BJ$23=5, $Q221, IF(BJ$23=4, $R221, 0)), IF(BJ$23=5, $Q221, 0)
))</f>
        <v>0</v>
      </c>
      <c r="BK221" s="293" t="str" cm="1">
        <f t="array" ref="BK221">IFERROR(IF(OR($AN$20="EZ", ISNUMBER((BL221*BM221)/(3600*1000)/BN221)), (BL221*BM221)/(3600*1000)/BN221, BY221) * SUMPRODUCT($BO221:$BS221^2.5, $BT221:$BX221) / 1000, "-")</f>
        <v>-</v>
      </c>
      <c r="BL221" s="279" t="str">
        <f t="shared" si="83"/>
        <v>-</v>
      </c>
      <c r="BM221" s="279" t="str">
        <f t="shared" si="84"/>
        <v>-</v>
      </c>
      <c r="BN221" s="298">
        <f t="shared" si="85"/>
        <v>0</v>
      </c>
      <c r="BO221" s="296" t="str" cm="1">
        <f t="array" ref="BO221">IFERROR(INDEX($CV$63:$CZ$65, $CO221, BO$23), "-")</f>
        <v>-</v>
      </c>
      <c r="BP221" s="296" t="str" cm="1">
        <f t="array" ref="BP221">IFERROR(INDEX($CV$63:$CZ$65, $CO221, BP$23), "-")</f>
        <v>-</v>
      </c>
      <c r="BQ221" s="296" t="str" cm="1">
        <f t="array" ref="BQ221">IFERROR(INDEX($CV$63:$CZ$65, $CO221, BQ$23), "-")</f>
        <v>-</v>
      </c>
      <c r="BR221" s="296" t="str" cm="1">
        <f t="array" ref="BR221">IFERROR(INDEX($CV$63:$CZ$65, $CO221, BR$23), "-")</f>
        <v>-</v>
      </c>
      <c r="BS221" s="296" t="str" cm="1">
        <f t="array" ref="BS221">IFERROR(INDEX($CV$63:$CZ$65, $CO221, BS$23), "-")</f>
        <v>-</v>
      </c>
      <c r="BT221" s="297" cm="1">
        <f t="array" ref="BT221">IF($CO221=3,
IFERROR(INDEX($CV$68:$CZ$79, $CE221, BT$23), "-"),
IF($CO221=2,
IF(BT$23=5, $AC221, IF(BT$23=4, $AD221, 0)), IF(BT$23=5, $AC221, 0)
))</f>
        <v>0</v>
      </c>
      <c r="BU221" s="297" cm="1">
        <f t="array" ref="BU221">IF($CO221=3,
IFERROR(INDEX($CV$68:$CZ$79, $CE221, BU$23), "-"),
IF($CO221=2,
IF(BU$23=5, $AC221, IF(BU$23=4, $AD221, 0)), IF(BU$23=5, $AC221, 0)
))</f>
        <v>0</v>
      </c>
      <c r="BV221" s="297" cm="1">
        <f t="array" ref="BV221">IF($CO221=3,
IFERROR(INDEX($CV$68:$CZ$79, $CE221, BV$23), "-"),
IF($CO221=2,
IF(BV$23=5, $AC221, IF(BV$23=4, $AD221, 0)), IF(BV$23=5, $AC221, 0)
))</f>
        <v>0</v>
      </c>
      <c r="BW221" s="297" cm="1">
        <f t="array" ref="BW221">IF($CO221=3,
IFERROR(INDEX($CV$68:$CZ$79, $CE221, BW$23), "-"),
IF($CO221=2,
IF(BW$23=5, $AC221, IF(BW$23=4, $AD221, 0)), IF(BW$23=5, $AC221, 0)
))</f>
        <v>0</v>
      </c>
      <c r="BX221" s="297" cm="1">
        <f t="array" ref="BX221">IF($CO221=3,
IFERROR(INDEX($CV$68:$CZ$79, $CE221, BX$23), "-"),
IF($CO221=2,
IF(BX$23=5, $AC221, IF(BX$23=4, $AD221, 0)), IF(BX$23=5, $AC221, 0)
))</f>
        <v>0</v>
      </c>
      <c r="BY221" s="293" t="str">
        <f t="shared" si="86"/>
        <v>-</v>
      </c>
      <c r="BZ221" s="299">
        <f t="shared" si="22"/>
        <v>0</v>
      </c>
      <c r="CA221" s="294" t="str">
        <f t="shared" si="87"/>
        <v>-</v>
      </c>
      <c r="CB221" s="295" t="str">
        <f t="shared" si="23"/>
        <v>-</v>
      </c>
      <c r="CC221" s="295" t="str">
        <f t="shared" si="88"/>
        <v>-</v>
      </c>
      <c r="CD221" s="299">
        <f t="shared" si="24"/>
        <v>0</v>
      </c>
      <c r="CE221" s="300" t="str">
        <f t="shared" si="89"/>
        <v>-</v>
      </c>
      <c r="CF221" s="300" t="str">
        <f t="shared" si="90"/>
        <v>-</v>
      </c>
      <c r="CG221" s="300">
        <v>0</v>
      </c>
      <c r="CH221" s="300">
        <f t="shared" si="91"/>
        <v>0</v>
      </c>
      <c r="CI221" s="301">
        <f t="shared" si="92"/>
        <v>0</v>
      </c>
      <c r="CJ221" s="301">
        <f t="shared" si="25"/>
        <v>0</v>
      </c>
      <c r="CK221" s="302" t="str" cm="1">
        <f t="array" ref="CK221">IF($CJ221&gt;0, INDEX($CS$28:$DH$35, $CJ221, $CI221+CK$23), "-")</f>
        <v>-</v>
      </c>
      <c r="CL221" s="302" t="str" cm="1">
        <f t="array" ref="CL221">IF($CJ221&gt;0, INDEX($CS$28:$DH$35, $CJ221, $CI221+CL$23), "-")</f>
        <v>-</v>
      </c>
      <c r="CM221" s="302" t="str" cm="1">
        <f t="array" ref="CM221">IF($CJ221&gt;0, INDEX($CS$28:$DH$35, $CJ221, $CI221+CM$23), "-")</f>
        <v>-</v>
      </c>
      <c r="CN221" s="302" t="str" cm="1">
        <f t="array" ref="CN221">IF($CJ221&gt;0, INDEX($CS$28:$DH$35, $CJ221, $CI221+CN$23), "-")</f>
        <v>-</v>
      </c>
      <c r="CO221" s="300" t="str">
        <f t="shared" si="93"/>
        <v>-</v>
      </c>
      <c r="CP221" s="271"/>
      <c r="CQ221" s="272"/>
      <c r="CR221" s="273"/>
      <c r="CS221" s="273"/>
      <c r="CT221" s="273"/>
      <c r="CU221" s="273"/>
      <c r="CV221" s="273"/>
      <c r="CW221" s="273"/>
      <c r="CX221" s="273"/>
      <c r="CY221" s="273"/>
      <c r="CZ221" s="273"/>
      <c r="DA221" s="273"/>
      <c r="DB221" s="273"/>
      <c r="DC221" s="273"/>
      <c r="DD221" s="273"/>
      <c r="DE221" s="273"/>
      <c r="DF221" s="273"/>
      <c r="DG221" s="273"/>
      <c r="DH221" s="273"/>
      <c r="DI221" s="273"/>
      <c r="DJ221" s="271"/>
      <c r="DK221" s="271"/>
    </row>
    <row r="222" spans="1:115" s="45" customFormat="1" ht="12.75" customHeight="1" x14ac:dyDescent="0.25">
      <c r="A222" s="13" cm="1">
        <f t="array" ref="A222">IFERROR(INDEX(Operation, IFERROR(MATCH($N222,#REF!, 0), IFERROR(MATCH($N222,#REF!, 0), MATCH($N222,#REF!, 0))), 4), 0)</f>
        <v>0</v>
      </c>
      <c r="B222" s="10">
        <v>199</v>
      </c>
      <c r="C222" s="238"/>
      <c r="D222" s="238"/>
      <c r="E222" s="79"/>
      <c r="F222" s="80" t="str">
        <f>IF(ISBLANK(E222), "", VLOOKUP(E222, Z!$A$2:$C$4127, 3, FALSE))</f>
        <v/>
      </c>
      <c r="G222" s="238"/>
      <c r="H222" s="81"/>
      <c r="I222" s="255" t="b">
        <v>0</v>
      </c>
      <c r="J222" s="256"/>
      <c r="K222" s="82"/>
      <c r="L222" s="82"/>
      <c r="M222" s="83"/>
      <c r="N222" s="79"/>
      <c r="O222" s="84"/>
      <c r="P222" s="84"/>
      <c r="Q222" s="257"/>
      <c r="R222" s="257"/>
      <c r="S222" s="257"/>
      <c r="T222" s="85">
        <f t="shared" si="94"/>
        <v>0</v>
      </c>
      <c r="U222" s="238"/>
      <c r="V222" s="238"/>
      <c r="W222" s="238"/>
      <c r="X222" s="256"/>
      <c r="Y222" s="258"/>
      <c r="Z222" s="79"/>
      <c r="AA222" s="257"/>
      <c r="AB222" s="257"/>
      <c r="AC222" s="257"/>
      <c r="AD222" s="257"/>
      <c r="AE222" s="257"/>
      <c r="AF222" s="85">
        <f t="shared" si="95"/>
        <v>0</v>
      </c>
      <c r="AG222" s="259"/>
      <c r="AH222" s="238"/>
      <c r="AI222" s="79"/>
      <c r="AJ222" s="80" t="str">
        <f>IF(ISBLANK(AI222), "", VLOOKUP(AI222, Z!$A$2:$C$4127, 3, FALSE))</f>
        <v/>
      </c>
      <c r="AK222" s="260"/>
      <c r="AL222" s="127">
        <f t="shared" si="96"/>
        <v>0</v>
      </c>
      <c r="AM222" s="271"/>
      <c r="AN222" s="292">
        <f t="shared" si="75"/>
        <v>0</v>
      </c>
      <c r="AO222" s="279">
        <f t="shared" si="97"/>
        <v>1</v>
      </c>
      <c r="AP222" s="279">
        <v>0.75</v>
      </c>
      <c r="AQ222" s="293" t="str">
        <f t="shared" si="76"/>
        <v>-</v>
      </c>
      <c r="AR222" s="293" t="str">
        <f t="shared" si="77"/>
        <v>-</v>
      </c>
      <c r="AS222" s="293" t="str" cm="1">
        <f t="array" ref="AS222">IFERROR(IFERROR((AT222*AU222)/(3600*1000)/AZ222, BY222) * SUMPRODUCT($BA222:$BE222^2.5, $BF222:$BJ222) / 1000, "-")</f>
        <v>-</v>
      </c>
      <c r="AT222" s="279" t="str">
        <f t="shared" si="78"/>
        <v>-</v>
      </c>
      <c r="AU222" s="279" t="str">
        <f t="shared" si="79"/>
        <v>-</v>
      </c>
      <c r="AV222" s="294" t="str">
        <f t="shared" si="16"/>
        <v>-</v>
      </c>
      <c r="AW222" s="294" t="str" cm="1">
        <f t="array" ref="AW222">IF(CH222&gt;0, INDEX($CV$58:$CV$60, CH222), "-")</f>
        <v>-</v>
      </c>
      <c r="AX222" s="294" t="str">
        <f t="shared" si="80"/>
        <v>-</v>
      </c>
      <c r="AY222" s="295" t="str">
        <f t="shared" si="81"/>
        <v>-</v>
      </c>
      <c r="AZ222" s="294">
        <f t="shared" si="82"/>
        <v>0</v>
      </c>
      <c r="BA222" s="296" t="str" cm="1">
        <f t="array" ref="BA222">IFERROR(INDEX($CV$63:$CZ$65, $CF222, BA$23), "-")</f>
        <v>-</v>
      </c>
      <c r="BB222" s="296" t="str" cm="1">
        <f t="array" ref="BB222">IFERROR(INDEX($CV$63:$CZ$65, $CF222, BB$23), "-")</f>
        <v>-</v>
      </c>
      <c r="BC222" s="296" t="str" cm="1">
        <f t="array" ref="BC222">IFERROR(INDEX($CV$63:$CZ$65, $CF222, BC$23), "-")</f>
        <v>-</v>
      </c>
      <c r="BD222" s="296" t="str" cm="1">
        <f t="array" ref="BD222">IFERROR(INDEX($CV$63:$CZ$65, $CF222, BD$23), "-")</f>
        <v>-</v>
      </c>
      <c r="BE222" s="296" t="str" cm="1">
        <f t="array" ref="BE222">IFERROR(INDEX($CV$63:$CZ$65, $CF222, BE$23), "-")</f>
        <v>-</v>
      </c>
      <c r="BF222" s="297" cm="1">
        <f t="array" ref="BF222">IF($CF222=3,
IFERROR(INDEX($CV$68:$CZ$79, $CE222, BF$23), "-"),
IF($CF222=2,
IF(BF$23=5, $Q222, IF(BF$23=4, $R222, 0)), IF(BF$23=5, $Q222, 0)
))</f>
        <v>0</v>
      </c>
      <c r="BG222" s="297" cm="1">
        <f t="array" ref="BG222">IF($CF222=3,
IFERROR(INDEX($CV$68:$CZ$79, $CE222, BG$23), "-"),
IF($CF222=2,
IF(BG$23=5, $Q222, IF(BG$23=4, $R222, 0)), IF(BG$23=5, $Q222, 0)
))</f>
        <v>0</v>
      </c>
      <c r="BH222" s="297" cm="1">
        <f t="array" ref="BH222">IF($CF222=3,
IFERROR(INDEX($CV$68:$CZ$79, $CE222, BH$23), "-"),
IF($CF222=2,
IF(BH$23=5, $Q222, IF(BH$23=4, $R222, 0)), IF(BH$23=5, $Q222, 0)
))</f>
        <v>0</v>
      </c>
      <c r="BI222" s="297" cm="1">
        <f t="array" ref="BI222">IF($CF222=3,
IFERROR(INDEX($CV$68:$CZ$79, $CE222, BI$23), "-"),
IF($CF222=2,
IF(BI$23=5, $Q222, IF(BI$23=4, $R222, 0)), IF(BI$23=5, $Q222, 0)
))</f>
        <v>0</v>
      </c>
      <c r="BJ222" s="297" cm="1">
        <f t="array" ref="BJ222">IF($CF222=3,
IFERROR(INDEX($CV$68:$CZ$79, $CE222, BJ$23), "-"),
IF($CF222=2,
IF(BJ$23=5, $Q222, IF(BJ$23=4, $R222, 0)), IF(BJ$23=5, $Q222, 0)
))</f>
        <v>0</v>
      </c>
      <c r="BK222" s="293" t="str" cm="1">
        <f t="array" ref="BK222">IFERROR(IF(OR($AN$20="EZ", ISNUMBER((BL222*BM222)/(3600*1000)/BN222)), (BL222*BM222)/(3600*1000)/BN222, BY222) * SUMPRODUCT($BO222:$BS222^2.5, $BT222:$BX222) / 1000, "-")</f>
        <v>-</v>
      </c>
      <c r="BL222" s="279" t="str">
        <f t="shared" si="83"/>
        <v>-</v>
      </c>
      <c r="BM222" s="279" t="str">
        <f t="shared" si="84"/>
        <v>-</v>
      </c>
      <c r="BN222" s="298">
        <f t="shared" si="85"/>
        <v>0</v>
      </c>
      <c r="BO222" s="296" t="str" cm="1">
        <f t="array" ref="BO222">IFERROR(INDEX($CV$63:$CZ$65, $CO222, BO$23), "-")</f>
        <v>-</v>
      </c>
      <c r="BP222" s="296" t="str" cm="1">
        <f t="array" ref="BP222">IFERROR(INDEX($CV$63:$CZ$65, $CO222, BP$23), "-")</f>
        <v>-</v>
      </c>
      <c r="BQ222" s="296" t="str" cm="1">
        <f t="array" ref="BQ222">IFERROR(INDEX($CV$63:$CZ$65, $CO222, BQ$23), "-")</f>
        <v>-</v>
      </c>
      <c r="BR222" s="296" t="str" cm="1">
        <f t="array" ref="BR222">IFERROR(INDEX($CV$63:$CZ$65, $CO222, BR$23), "-")</f>
        <v>-</v>
      </c>
      <c r="BS222" s="296" t="str" cm="1">
        <f t="array" ref="BS222">IFERROR(INDEX($CV$63:$CZ$65, $CO222, BS$23), "-")</f>
        <v>-</v>
      </c>
      <c r="BT222" s="297" cm="1">
        <f t="array" ref="BT222">IF($CO222=3,
IFERROR(INDEX($CV$68:$CZ$79, $CE222, BT$23), "-"),
IF($CO222=2,
IF(BT$23=5, $AC222, IF(BT$23=4, $AD222, 0)), IF(BT$23=5, $AC222, 0)
))</f>
        <v>0</v>
      </c>
      <c r="BU222" s="297" cm="1">
        <f t="array" ref="BU222">IF($CO222=3,
IFERROR(INDEX($CV$68:$CZ$79, $CE222, BU$23), "-"),
IF($CO222=2,
IF(BU$23=5, $AC222, IF(BU$23=4, $AD222, 0)), IF(BU$23=5, $AC222, 0)
))</f>
        <v>0</v>
      </c>
      <c r="BV222" s="297" cm="1">
        <f t="array" ref="BV222">IF($CO222=3,
IFERROR(INDEX($CV$68:$CZ$79, $CE222, BV$23), "-"),
IF($CO222=2,
IF(BV$23=5, $AC222, IF(BV$23=4, $AD222, 0)), IF(BV$23=5, $AC222, 0)
))</f>
        <v>0</v>
      </c>
      <c r="BW222" s="297" cm="1">
        <f t="array" ref="BW222">IF($CO222=3,
IFERROR(INDEX($CV$68:$CZ$79, $CE222, BW$23), "-"),
IF($CO222=2,
IF(BW$23=5, $AC222, IF(BW$23=4, $AD222, 0)), IF(BW$23=5, $AC222, 0)
))</f>
        <v>0</v>
      </c>
      <c r="BX222" s="297" cm="1">
        <f t="array" ref="BX222">IF($CO222=3,
IFERROR(INDEX($CV$68:$CZ$79, $CE222, BX$23), "-"),
IF($CO222=2,
IF(BX$23=5, $AC222, IF(BX$23=4, $AD222, 0)), IF(BX$23=5, $AC222, 0)
))</f>
        <v>0</v>
      </c>
      <c r="BY222" s="293" t="str">
        <f t="shared" si="86"/>
        <v>-</v>
      </c>
      <c r="BZ222" s="299">
        <f t="shared" si="22"/>
        <v>0</v>
      </c>
      <c r="CA222" s="294" t="str">
        <f t="shared" si="87"/>
        <v>-</v>
      </c>
      <c r="CB222" s="295" t="str">
        <f t="shared" si="23"/>
        <v>-</v>
      </c>
      <c r="CC222" s="295" t="str">
        <f t="shared" si="88"/>
        <v>-</v>
      </c>
      <c r="CD222" s="299">
        <f t="shared" si="24"/>
        <v>0</v>
      </c>
      <c r="CE222" s="300" t="str">
        <f t="shared" si="89"/>
        <v>-</v>
      </c>
      <c r="CF222" s="300" t="str">
        <f t="shared" si="90"/>
        <v>-</v>
      </c>
      <c r="CG222" s="300">
        <v>0</v>
      </c>
      <c r="CH222" s="300">
        <f t="shared" si="91"/>
        <v>0</v>
      </c>
      <c r="CI222" s="301">
        <f t="shared" si="92"/>
        <v>0</v>
      </c>
      <c r="CJ222" s="301">
        <f t="shared" si="25"/>
        <v>0</v>
      </c>
      <c r="CK222" s="302" t="str" cm="1">
        <f t="array" ref="CK222">IF($CJ222&gt;0, INDEX($CS$28:$DH$35, $CJ222, $CI222+CK$23), "-")</f>
        <v>-</v>
      </c>
      <c r="CL222" s="302" t="str" cm="1">
        <f t="array" ref="CL222">IF($CJ222&gt;0, INDEX($CS$28:$DH$35, $CJ222, $CI222+CL$23), "-")</f>
        <v>-</v>
      </c>
      <c r="CM222" s="302" t="str" cm="1">
        <f t="array" ref="CM222">IF($CJ222&gt;0, INDEX($CS$28:$DH$35, $CJ222, $CI222+CM$23), "-")</f>
        <v>-</v>
      </c>
      <c r="CN222" s="302" t="str" cm="1">
        <f t="array" ref="CN222">IF($CJ222&gt;0, INDEX($CS$28:$DH$35, $CJ222, $CI222+CN$23), "-")</f>
        <v>-</v>
      </c>
      <c r="CO222" s="300" t="str">
        <f t="shared" si="93"/>
        <v>-</v>
      </c>
      <c r="CP222" s="271"/>
      <c r="CQ222" s="272"/>
      <c r="CR222" s="273"/>
      <c r="CS222" s="273"/>
      <c r="CT222" s="273"/>
      <c r="CU222" s="273"/>
      <c r="CV222" s="273"/>
      <c r="CW222" s="273"/>
      <c r="CX222" s="273"/>
      <c r="CY222" s="273"/>
      <c r="CZ222" s="273"/>
      <c r="DA222" s="273"/>
      <c r="DB222" s="273"/>
      <c r="DC222" s="273"/>
      <c r="DD222" s="273"/>
      <c r="DE222" s="273"/>
      <c r="DF222" s="273"/>
      <c r="DG222" s="273"/>
      <c r="DH222" s="273"/>
      <c r="DI222" s="273"/>
      <c r="DJ222" s="271"/>
      <c r="DK222" s="271"/>
    </row>
    <row r="223" spans="1:115" s="45" customFormat="1" ht="12.75" customHeight="1" x14ac:dyDescent="0.25">
      <c r="A223" s="13" cm="1">
        <f t="array" ref="A223">IFERROR(INDEX(Operation, IFERROR(MATCH($N223,#REF!, 0), IFERROR(MATCH($N223,#REF!, 0), MATCH($N223,#REF!, 0))), 4), 0)</f>
        <v>0</v>
      </c>
      <c r="B223" s="10">
        <v>200</v>
      </c>
      <c r="C223" s="238"/>
      <c r="D223" s="238"/>
      <c r="E223" s="79"/>
      <c r="F223" s="80" t="str">
        <f>IF(ISBLANK(E223), "", VLOOKUP(E223, Z!$A$2:$C$4127, 3, FALSE))</f>
        <v/>
      </c>
      <c r="G223" s="238"/>
      <c r="H223" s="81"/>
      <c r="I223" s="255" t="b">
        <v>0</v>
      </c>
      <c r="J223" s="256"/>
      <c r="K223" s="82"/>
      <c r="L223" s="82"/>
      <c r="M223" s="83"/>
      <c r="N223" s="79"/>
      <c r="O223" s="84"/>
      <c r="P223" s="84"/>
      <c r="Q223" s="257"/>
      <c r="R223" s="257"/>
      <c r="S223" s="257"/>
      <c r="T223" s="85">
        <f t="shared" si="94"/>
        <v>0</v>
      </c>
      <c r="U223" s="238"/>
      <c r="V223" s="238"/>
      <c r="W223" s="238"/>
      <c r="X223" s="257"/>
      <c r="Y223" s="258"/>
      <c r="Z223" s="79"/>
      <c r="AA223" s="257"/>
      <c r="AB223" s="257"/>
      <c r="AC223" s="257"/>
      <c r="AD223" s="257"/>
      <c r="AE223" s="257"/>
      <c r="AF223" s="85">
        <f t="shared" si="95"/>
        <v>0</v>
      </c>
      <c r="AG223" s="259"/>
      <c r="AH223" s="238"/>
      <c r="AI223" s="79"/>
      <c r="AJ223" s="80" t="str">
        <f>IF(ISBLANK(AI223), "", VLOOKUP(AI223, Z!$A$2:$C$4127, 3, FALSE))</f>
        <v/>
      </c>
      <c r="AK223" s="260"/>
      <c r="AL223" s="127">
        <f t="shared" si="96"/>
        <v>0</v>
      </c>
      <c r="AM223" s="271"/>
      <c r="AN223" s="292">
        <f t="shared" si="75"/>
        <v>0</v>
      </c>
      <c r="AO223" s="279">
        <f t="shared" si="97"/>
        <v>1</v>
      </c>
      <c r="AP223" s="279">
        <v>0.75</v>
      </c>
      <c r="AQ223" s="293" t="str">
        <f t="shared" si="76"/>
        <v>-</v>
      </c>
      <c r="AR223" s="293" t="str">
        <f t="shared" si="77"/>
        <v>-</v>
      </c>
      <c r="AS223" s="293" t="str" cm="1">
        <f t="array" ref="AS223">IFERROR(IFERROR((AT223*AU223)/(3600*1000)/AZ223, BY223) * SUMPRODUCT($BA223:$BE223^2.5, $BF223:$BJ223) / 1000, "-")</f>
        <v>-</v>
      </c>
      <c r="AT223" s="279" t="str">
        <f t="shared" si="78"/>
        <v>-</v>
      </c>
      <c r="AU223" s="279" t="str">
        <f t="shared" si="79"/>
        <v>-</v>
      </c>
      <c r="AV223" s="294" t="str">
        <f t="shared" si="16"/>
        <v>-</v>
      </c>
      <c r="AW223" s="294" t="str" cm="1">
        <f t="array" ref="AW223">IF(CH223&gt;0, INDEX($CV$58:$CV$60, CH223), "-")</f>
        <v>-</v>
      </c>
      <c r="AX223" s="294" t="str">
        <f t="shared" si="80"/>
        <v>-</v>
      </c>
      <c r="AY223" s="295" t="str">
        <f t="shared" si="81"/>
        <v>-</v>
      </c>
      <c r="AZ223" s="294">
        <f t="shared" si="82"/>
        <v>0</v>
      </c>
      <c r="BA223" s="296" t="str" cm="1">
        <f t="array" ref="BA223">IFERROR(INDEX($CV$63:$CZ$65, $CF223, BA$23), "-")</f>
        <v>-</v>
      </c>
      <c r="BB223" s="296" t="str" cm="1">
        <f t="array" ref="BB223">IFERROR(INDEX($CV$63:$CZ$65, $CF223, BB$23), "-")</f>
        <v>-</v>
      </c>
      <c r="BC223" s="296" t="str" cm="1">
        <f t="array" ref="BC223">IFERROR(INDEX($CV$63:$CZ$65, $CF223, BC$23), "-")</f>
        <v>-</v>
      </c>
      <c r="BD223" s="296" t="str" cm="1">
        <f t="array" ref="BD223">IFERROR(INDEX($CV$63:$CZ$65, $CF223, BD$23), "-")</f>
        <v>-</v>
      </c>
      <c r="BE223" s="296" t="str" cm="1">
        <f t="array" ref="BE223">IFERROR(INDEX($CV$63:$CZ$65, $CF223, BE$23), "-")</f>
        <v>-</v>
      </c>
      <c r="BF223" s="297" cm="1">
        <f t="array" ref="BF223">IF($CF223=3,
IFERROR(INDEX($CV$68:$CZ$79, $CE223, BF$23), "-"),
IF($CF223=2,
IF(BF$23=5, $Q223, IF(BF$23=4, $R223, 0)), IF(BF$23=5, $Q223, 0)
))</f>
        <v>0</v>
      </c>
      <c r="BG223" s="297" cm="1">
        <f t="array" ref="BG223">IF($CF223=3,
IFERROR(INDEX($CV$68:$CZ$79, $CE223, BG$23), "-"),
IF($CF223=2,
IF(BG$23=5, $Q223, IF(BG$23=4, $R223, 0)), IF(BG$23=5, $Q223, 0)
))</f>
        <v>0</v>
      </c>
      <c r="BH223" s="297" cm="1">
        <f t="array" ref="BH223">IF($CF223=3,
IFERROR(INDEX($CV$68:$CZ$79, $CE223, BH$23), "-"),
IF($CF223=2,
IF(BH$23=5, $Q223, IF(BH$23=4, $R223, 0)), IF(BH$23=5, $Q223, 0)
))</f>
        <v>0</v>
      </c>
      <c r="BI223" s="297" cm="1">
        <f t="array" ref="BI223">IF($CF223=3,
IFERROR(INDEX($CV$68:$CZ$79, $CE223, BI$23), "-"),
IF($CF223=2,
IF(BI$23=5, $Q223, IF(BI$23=4, $R223, 0)), IF(BI$23=5, $Q223, 0)
))</f>
        <v>0</v>
      </c>
      <c r="BJ223" s="297" cm="1">
        <f t="array" ref="BJ223">IF($CF223=3,
IFERROR(INDEX($CV$68:$CZ$79, $CE223, BJ$23), "-"),
IF($CF223=2,
IF(BJ$23=5, $Q223, IF(BJ$23=4, $R223, 0)), IF(BJ$23=5, $Q223, 0)
))</f>
        <v>0</v>
      </c>
      <c r="BK223" s="293" t="str" cm="1">
        <f t="array" ref="BK223">IFERROR(IF(OR($AN$20="EZ", ISNUMBER((BL223*BM223)/(3600*1000)/BN223)), (BL223*BM223)/(3600*1000)/BN223, BY223) * SUMPRODUCT($BO223:$BS223^2.5, $BT223:$BX223) / 1000, "-")</f>
        <v>-</v>
      </c>
      <c r="BL223" s="279" t="str">
        <f t="shared" si="83"/>
        <v>-</v>
      </c>
      <c r="BM223" s="279" t="str">
        <f t="shared" si="84"/>
        <v>-</v>
      </c>
      <c r="BN223" s="298">
        <f t="shared" si="85"/>
        <v>0</v>
      </c>
      <c r="BO223" s="296" t="str" cm="1">
        <f t="array" ref="BO223">IFERROR(INDEX($CV$63:$CZ$65, $CO223, BO$23), "-")</f>
        <v>-</v>
      </c>
      <c r="BP223" s="296" t="str" cm="1">
        <f t="array" ref="BP223">IFERROR(INDEX($CV$63:$CZ$65, $CO223, BP$23), "-")</f>
        <v>-</v>
      </c>
      <c r="BQ223" s="296" t="str" cm="1">
        <f t="array" ref="BQ223">IFERROR(INDEX($CV$63:$CZ$65, $CO223, BQ$23), "-")</f>
        <v>-</v>
      </c>
      <c r="BR223" s="296" t="str" cm="1">
        <f t="array" ref="BR223">IFERROR(INDEX($CV$63:$CZ$65, $CO223, BR$23), "-")</f>
        <v>-</v>
      </c>
      <c r="BS223" s="296" t="str" cm="1">
        <f t="array" ref="BS223">IFERROR(INDEX($CV$63:$CZ$65, $CO223, BS$23), "-")</f>
        <v>-</v>
      </c>
      <c r="BT223" s="297" cm="1">
        <f t="array" ref="BT223">IF($CO223=3,
IFERROR(INDEX($CV$68:$CZ$79, $CE223, BT$23), "-"),
IF($CO223=2,
IF(BT$23=5, $AC223, IF(BT$23=4, $AD223, 0)), IF(BT$23=5, $AC223, 0)
))</f>
        <v>0</v>
      </c>
      <c r="BU223" s="297" cm="1">
        <f t="array" ref="BU223">IF($CO223=3,
IFERROR(INDEX($CV$68:$CZ$79, $CE223, BU$23), "-"),
IF($CO223=2,
IF(BU$23=5, $AC223, IF(BU$23=4, $AD223, 0)), IF(BU$23=5, $AC223, 0)
))</f>
        <v>0</v>
      </c>
      <c r="BV223" s="297" cm="1">
        <f t="array" ref="BV223">IF($CO223=3,
IFERROR(INDEX($CV$68:$CZ$79, $CE223, BV$23), "-"),
IF($CO223=2,
IF(BV$23=5, $AC223, IF(BV$23=4, $AD223, 0)), IF(BV$23=5, $AC223, 0)
))</f>
        <v>0</v>
      </c>
      <c r="BW223" s="297" cm="1">
        <f t="array" ref="BW223">IF($CO223=3,
IFERROR(INDEX($CV$68:$CZ$79, $CE223, BW$23), "-"),
IF($CO223=2,
IF(BW$23=5, $AC223, IF(BW$23=4, $AD223, 0)), IF(BW$23=5, $AC223, 0)
))</f>
        <v>0</v>
      </c>
      <c r="BX223" s="297" cm="1">
        <f t="array" ref="BX223">IF($CO223=3,
IFERROR(INDEX($CV$68:$CZ$79, $CE223, BX$23), "-"),
IF($CO223=2,
IF(BX$23=5, $AC223, IF(BX$23=4, $AD223, 0)), IF(BX$23=5, $AC223, 0)
))</f>
        <v>0</v>
      </c>
      <c r="BY223" s="293" t="str">
        <f t="shared" si="86"/>
        <v>-</v>
      </c>
      <c r="BZ223" s="299">
        <f t="shared" si="22"/>
        <v>0</v>
      </c>
      <c r="CA223" s="294" t="str">
        <f t="shared" si="87"/>
        <v>-</v>
      </c>
      <c r="CB223" s="295" t="str">
        <f t="shared" si="23"/>
        <v>-</v>
      </c>
      <c r="CC223" s="295" t="str">
        <f t="shared" si="88"/>
        <v>-</v>
      </c>
      <c r="CD223" s="299">
        <f t="shared" si="24"/>
        <v>0</v>
      </c>
      <c r="CE223" s="300" t="str">
        <f t="shared" si="89"/>
        <v>-</v>
      </c>
      <c r="CF223" s="300" t="str">
        <f t="shared" si="90"/>
        <v>-</v>
      </c>
      <c r="CG223" s="300">
        <v>0</v>
      </c>
      <c r="CH223" s="300">
        <f t="shared" si="91"/>
        <v>0</v>
      </c>
      <c r="CI223" s="301">
        <f t="shared" si="92"/>
        <v>0</v>
      </c>
      <c r="CJ223" s="301">
        <f t="shared" si="25"/>
        <v>0</v>
      </c>
      <c r="CK223" s="302" t="str" cm="1">
        <f t="array" ref="CK223">IF($CJ223&gt;0, INDEX($CS$28:$DH$35, $CJ223, $CI223+CK$23), "-")</f>
        <v>-</v>
      </c>
      <c r="CL223" s="302" t="str" cm="1">
        <f t="array" ref="CL223">IF($CJ223&gt;0, INDEX($CS$28:$DH$35, $CJ223, $CI223+CL$23), "-")</f>
        <v>-</v>
      </c>
      <c r="CM223" s="302" t="str" cm="1">
        <f t="array" ref="CM223">IF($CJ223&gt;0, INDEX($CS$28:$DH$35, $CJ223, $CI223+CM$23), "-")</f>
        <v>-</v>
      </c>
      <c r="CN223" s="302" t="str" cm="1">
        <f t="array" ref="CN223">IF($CJ223&gt;0, INDEX($CS$28:$DH$35, $CJ223, $CI223+CN$23), "-")</f>
        <v>-</v>
      </c>
      <c r="CO223" s="300" t="str">
        <f t="shared" si="93"/>
        <v>-</v>
      </c>
      <c r="CP223" s="271"/>
      <c r="CQ223" s="272"/>
      <c r="CR223" s="273"/>
      <c r="CS223" s="273"/>
      <c r="CT223" s="273"/>
      <c r="CU223" s="273"/>
      <c r="CV223" s="273"/>
      <c r="CW223" s="273"/>
      <c r="CX223" s="273"/>
      <c r="CY223" s="273"/>
      <c r="CZ223" s="273"/>
      <c r="DA223" s="273"/>
      <c r="DB223" s="273"/>
      <c r="DC223" s="273"/>
      <c r="DD223" s="273"/>
      <c r="DE223" s="273"/>
      <c r="DF223" s="273"/>
      <c r="DG223" s="273"/>
      <c r="DH223" s="273"/>
      <c r="DI223" s="273"/>
      <c r="DJ223" s="271"/>
      <c r="DK223" s="271"/>
    </row>
    <row r="224" spans="1:115" s="45" customFormat="1" ht="12.75" customHeight="1" x14ac:dyDescent="0.25">
      <c r="A224" s="13" cm="1">
        <f t="array" ref="A224">IFERROR(INDEX(Operation, IFERROR(MATCH($N224,#REF!, 0), IFERROR(MATCH($N224,#REF!, 0), MATCH($N224,#REF!, 0))), 4), 0)</f>
        <v>0</v>
      </c>
      <c r="B224" s="10">
        <v>201</v>
      </c>
      <c r="C224" s="238"/>
      <c r="D224" s="238"/>
      <c r="E224" s="79"/>
      <c r="F224" s="80" t="str">
        <f>IF(ISBLANK(E224), "", VLOOKUP(E224, Z!$A$2:$C$4127, 3, FALSE))</f>
        <v/>
      </c>
      <c r="G224" s="238"/>
      <c r="H224" s="81"/>
      <c r="I224" s="255" t="b">
        <v>0</v>
      </c>
      <c r="J224" s="256"/>
      <c r="K224" s="82"/>
      <c r="L224" s="82"/>
      <c r="M224" s="83"/>
      <c r="N224" s="79"/>
      <c r="O224" s="84"/>
      <c r="P224" s="84"/>
      <c r="Q224" s="257"/>
      <c r="R224" s="257"/>
      <c r="S224" s="257"/>
      <c r="T224" s="85">
        <f t="shared" si="94"/>
        <v>0</v>
      </c>
      <c r="U224" s="238"/>
      <c r="V224" s="238"/>
      <c r="W224" s="238"/>
      <c r="X224" s="257"/>
      <c r="Y224" s="258"/>
      <c r="Z224" s="79"/>
      <c r="AA224" s="257"/>
      <c r="AB224" s="257"/>
      <c r="AC224" s="257"/>
      <c r="AD224" s="257"/>
      <c r="AE224" s="257"/>
      <c r="AF224" s="85">
        <f t="shared" si="95"/>
        <v>0</v>
      </c>
      <c r="AG224" s="259"/>
      <c r="AH224" s="238"/>
      <c r="AI224" s="79"/>
      <c r="AJ224" s="80" t="str">
        <f>IF(ISBLANK(AI224), "", VLOOKUP(AI224, Z!$A$2:$C$4127, 3, FALSE))</f>
        <v/>
      </c>
      <c r="AK224" s="260"/>
      <c r="AL224" s="127">
        <f t="shared" si="96"/>
        <v>0</v>
      </c>
      <c r="AM224" s="271"/>
      <c r="AN224" s="292">
        <f t="shared" ref="AN224:AN287" si="98">IFERROR(AP224*AO224*(AQ224-AR224), 0)</f>
        <v>0</v>
      </c>
      <c r="AO224" s="279">
        <f t="shared" si="97"/>
        <v>1</v>
      </c>
      <c r="AP224" s="279">
        <v>0.75</v>
      </c>
      <c r="AQ224" s="293" t="str">
        <f t="shared" ref="AQ224:AQ287" si="99">IF($I224, S224/1000, AS224)</f>
        <v>-</v>
      </c>
      <c r="AR224" s="293" t="str">
        <f t="shared" ref="AR224:AR287" si="100">IF($I224, AE224/1000, BK224)</f>
        <v>-</v>
      </c>
      <c r="AS224" s="293" t="str" cm="1">
        <f t="array" ref="AS224">IFERROR(IFERROR((AT224*AU224)/(3600*1000)/AZ224, BY224) * SUMPRODUCT($BA224:$BE224^2.5, $BF224:$BJ224) / 1000, "-")</f>
        <v>-</v>
      </c>
      <c r="AT224" s="279" t="str">
        <f t="shared" ref="AT224:AT287" si="101">IF(ISNUMBER(O224),O224,"-")</f>
        <v>-</v>
      </c>
      <c r="AU224" s="279" t="str">
        <f t="shared" ref="AU224:AU287" si="102">IF(ISNUMBER(P224),P224,"-")</f>
        <v>-</v>
      </c>
      <c r="AV224" s="294" t="str">
        <f t="shared" si="16"/>
        <v>-</v>
      </c>
      <c r="AW224" s="294" t="str" cm="1">
        <f t="array" ref="AW224">IF(CH224&gt;0, INDEX($CV$58:$CV$60, CH224), "-")</f>
        <v>-</v>
      </c>
      <c r="AX224" s="294" t="str">
        <f t="shared" ref="AX224:AX287" si="103">CA224</f>
        <v>-</v>
      </c>
      <c r="AY224" s="295" t="str">
        <f t="shared" ref="AY224:AY287" si="104">CC224</f>
        <v>-</v>
      </c>
      <c r="AZ224" s="294">
        <f t="shared" ref="AZ224:AZ287" si="105">PRODUCT(AV224:AY224)</f>
        <v>0</v>
      </c>
      <c r="BA224" s="296" t="str" cm="1">
        <f t="array" ref="BA224">IFERROR(INDEX($CV$63:$CZ$65, $CF224, BA$23), "-")</f>
        <v>-</v>
      </c>
      <c r="BB224" s="296" t="str" cm="1">
        <f t="array" ref="BB224">IFERROR(INDEX($CV$63:$CZ$65, $CF224, BB$23), "-")</f>
        <v>-</v>
      </c>
      <c r="BC224" s="296" t="str" cm="1">
        <f t="array" ref="BC224">IFERROR(INDEX($CV$63:$CZ$65, $CF224, BC$23), "-")</f>
        <v>-</v>
      </c>
      <c r="BD224" s="296" t="str" cm="1">
        <f t="array" ref="BD224">IFERROR(INDEX($CV$63:$CZ$65, $CF224, BD$23), "-")</f>
        <v>-</v>
      </c>
      <c r="BE224" s="296" t="str" cm="1">
        <f t="array" ref="BE224">IFERROR(INDEX($CV$63:$CZ$65, $CF224, BE$23), "-")</f>
        <v>-</v>
      </c>
      <c r="BF224" s="297" cm="1">
        <f t="array" ref="BF224">IF($CF224=3,
IFERROR(INDEX($CV$68:$CZ$79, $CE224, BF$23), "-"),
IF($CF224=2,
IF(BF$23=5, $Q224, IF(BF$23=4, $R224, 0)), IF(BF$23=5, $Q224, 0)
))</f>
        <v>0</v>
      </c>
      <c r="BG224" s="297" cm="1">
        <f t="array" ref="BG224">IF($CF224=3,
IFERROR(INDEX($CV$68:$CZ$79, $CE224, BG$23), "-"),
IF($CF224=2,
IF(BG$23=5, $Q224, IF(BG$23=4, $R224, 0)), IF(BG$23=5, $Q224, 0)
))</f>
        <v>0</v>
      </c>
      <c r="BH224" s="297" cm="1">
        <f t="array" ref="BH224">IF($CF224=3,
IFERROR(INDEX($CV$68:$CZ$79, $CE224, BH$23), "-"),
IF($CF224=2,
IF(BH$23=5, $Q224, IF(BH$23=4, $R224, 0)), IF(BH$23=5, $Q224, 0)
))</f>
        <v>0</v>
      </c>
      <c r="BI224" s="297" cm="1">
        <f t="array" ref="BI224">IF($CF224=3,
IFERROR(INDEX($CV$68:$CZ$79, $CE224, BI$23), "-"),
IF($CF224=2,
IF(BI$23=5, $Q224, IF(BI$23=4, $R224, 0)), IF(BI$23=5, $Q224, 0)
))</f>
        <v>0</v>
      </c>
      <c r="BJ224" s="297" cm="1">
        <f t="array" ref="BJ224">IF($CF224=3,
IFERROR(INDEX($CV$68:$CZ$79, $CE224, BJ$23), "-"),
IF($CF224=2,
IF(BJ$23=5, $Q224, IF(BJ$23=4, $R224, 0)), IF(BJ$23=5, $Q224, 0)
))</f>
        <v>0</v>
      </c>
      <c r="BK224" s="293" t="str" cm="1">
        <f t="array" ref="BK224">IFERROR(IF(OR($AN$20="EZ", ISNUMBER((BL224*BM224)/(3600*1000)/BN224)), (BL224*BM224)/(3600*1000)/BN224, BY224) * SUMPRODUCT($BO224:$BS224^2.5, $BT224:$BX224) / 1000, "-")</f>
        <v>-</v>
      </c>
      <c r="BL224" s="279" t="str">
        <f t="shared" ref="BL224:BL287" si="106">IF($AN$20="EZ", IF(ISNUMBER(AA224),AA224,"-"), AT224)</f>
        <v>-</v>
      </c>
      <c r="BM224" s="279" t="str">
        <f t="shared" ref="BM224:BM287" si="107">IF($AN$20="EZ", IF(ISNUMBER(AB224),AB224,"-"), AU224)</f>
        <v>-</v>
      </c>
      <c r="BN224" s="298">
        <f t="shared" ref="BN224:BN287" si="108">IF($AN$20="EZ", IF(ISNUMBER(Y224), Y224,"-"), AZ224)</f>
        <v>0</v>
      </c>
      <c r="BO224" s="296" t="str" cm="1">
        <f t="array" ref="BO224">IFERROR(INDEX($CV$63:$CZ$65, $CO224, BO$23), "-")</f>
        <v>-</v>
      </c>
      <c r="BP224" s="296" t="str" cm="1">
        <f t="array" ref="BP224">IFERROR(INDEX($CV$63:$CZ$65, $CO224, BP$23), "-")</f>
        <v>-</v>
      </c>
      <c r="BQ224" s="296" t="str" cm="1">
        <f t="array" ref="BQ224">IFERROR(INDEX($CV$63:$CZ$65, $CO224, BQ$23), "-")</f>
        <v>-</v>
      </c>
      <c r="BR224" s="296" t="str" cm="1">
        <f t="array" ref="BR224">IFERROR(INDEX($CV$63:$CZ$65, $CO224, BR$23), "-")</f>
        <v>-</v>
      </c>
      <c r="BS224" s="296" t="str" cm="1">
        <f t="array" ref="BS224">IFERROR(INDEX($CV$63:$CZ$65, $CO224, BS$23), "-")</f>
        <v>-</v>
      </c>
      <c r="BT224" s="297" cm="1">
        <f t="array" ref="BT224">IF($CO224=3,
IFERROR(INDEX($CV$68:$CZ$79, $CE224, BT$23), "-"),
IF($CO224=2,
IF(BT$23=5, $AC224, IF(BT$23=4, $AD224, 0)), IF(BT$23=5, $AC224, 0)
))</f>
        <v>0</v>
      </c>
      <c r="BU224" s="297" cm="1">
        <f t="array" ref="BU224">IF($CO224=3,
IFERROR(INDEX($CV$68:$CZ$79, $CE224, BU$23), "-"),
IF($CO224=2,
IF(BU$23=5, $AC224, IF(BU$23=4, $AD224, 0)), IF(BU$23=5, $AC224, 0)
))</f>
        <v>0</v>
      </c>
      <c r="BV224" s="297" cm="1">
        <f t="array" ref="BV224">IF($CO224=3,
IFERROR(INDEX($CV$68:$CZ$79, $CE224, BV$23), "-"),
IF($CO224=2,
IF(BV$23=5, $AC224, IF(BV$23=4, $AD224, 0)), IF(BV$23=5, $AC224, 0)
))</f>
        <v>0</v>
      </c>
      <c r="BW224" s="297" cm="1">
        <f t="array" ref="BW224">IF($CO224=3,
IFERROR(INDEX($CV$68:$CZ$79, $CE224, BW$23), "-"),
IF($CO224=2,
IF(BW$23=5, $AC224, IF(BW$23=4, $AD224, 0)), IF(BW$23=5, $AC224, 0)
))</f>
        <v>0</v>
      </c>
      <c r="BX224" s="297" cm="1">
        <f t="array" ref="BX224">IF($CO224=3,
IFERROR(INDEX($CV$68:$CZ$79, $CE224, BX$23), "-"),
IF($CO224=2,
IF(BX$23=5, $AC224, IF(BX$23=4, $AD224, 0)), IF(BX$23=5, $AC224, 0)
))</f>
        <v>0</v>
      </c>
      <c r="BY224" s="293" t="str">
        <f t="shared" ref="BY224:BY287" si="109">IFERROR(0.75*BZ224/(CA224*CB224), "-")</f>
        <v>-</v>
      </c>
      <c r="BZ224" s="299">
        <f t="shared" si="22"/>
        <v>0</v>
      </c>
      <c r="CA224" s="294" t="str">
        <f t="shared" ref="CA224:CA287" si="110">IFERROR((CK224*LOG($J224)^3 + CL224*LOG($J224)^2 + CM224*LOG($J224) + CN224) / 100, "-")</f>
        <v>-</v>
      </c>
      <c r="CB224" s="295" t="str">
        <f t="shared" si="23"/>
        <v>-</v>
      </c>
      <c r="CC224" s="295" t="str">
        <f t="shared" ref="CC224:CC287" si="111">IF(CD224&gt;0, IF(CF224=3, 0.79 + 0.22 * (1 - 1 /LOG10(40 * CD224)), 1), "-")</f>
        <v>-</v>
      </c>
      <c r="CD224" s="299">
        <f t="shared" si="24"/>
        <v>0</v>
      </c>
      <c r="CE224" s="300" t="str">
        <f t="shared" si="89"/>
        <v>-</v>
      </c>
      <c r="CF224" s="300" t="str">
        <f t="shared" si="90"/>
        <v>-</v>
      </c>
      <c r="CG224" s="300">
        <v>0</v>
      </c>
      <c r="CH224" s="300">
        <f t="shared" si="91"/>
        <v>0</v>
      </c>
      <c r="CI224" s="301">
        <f t="shared" si="92"/>
        <v>0</v>
      </c>
      <c r="CJ224" s="301">
        <f t="shared" si="25"/>
        <v>0</v>
      </c>
      <c r="CK224" s="302" t="str" cm="1">
        <f t="array" ref="CK224">IF($CJ224&gt;0, INDEX($CS$28:$DH$35, $CJ224, $CI224+CK$23), "-")</f>
        <v>-</v>
      </c>
      <c r="CL224" s="302" t="str" cm="1">
        <f t="array" ref="CL224">IF($CJ224&gt;0, INDEX($CS$28:$DH$35, $CJ224, $CI224+CL$23), "-")</f>
        <v>-</v>
      </c>
      <c r="CM224" s="302" t="str" cm="1">
        <f t="array" ref="CM224">IF($CJ224&gt;0, INDEX($CS$28:$DH$35, $CJ224, $CI224+CM$23), "-")</f>
        <v>-</v>
      </c>
      <c r="CN224" s="302" t="str" cm="1">
        <f t="array" ref="CN224">IF($CJ224&gt;0, INDEX($CS$28:$DH$35, $CJ224, $CI224+CN$23), "-")</f>
        <v>-</v>
      </c>
      <c r="CO224" s="300" t="str">
        <f t="shared" si="93"/>
        <v>-</v>
      </c>
      <c r="CP224" s="271"/>
      <c r="CQ224" s="272"/>
      <c r="CR224" s="273"/>
      <c r="CS224" s="273"/>
      <c r="CT224" s="273"/>
      <c r="CU224" s="273"/>
      <c r="CV224" s="273"/>
      <c r="CW224" s="273"/>
      <c r="CX224" s="273"/>
      <c r="CY224" s="273"/>
      <c r="CZ224" s="273"/>
      <c r="DA224" s="273"/>
      <c r="DB224" s="273"/>
      <c r="DC224" s="273"/>
      <c r="DD224" s="273"/>
      <c r="DE224" s="273"/>
      <c r="DF224" s="273"/>
      <c r="DG224" s="273"/>
      <c r="DH224" s="273"/>
      <c r="DI224" s="273"/>
      <c r="DJ224" s="271"/>
      <c r="DK224" s="271"/>
    </row>
    <row r="225" spans="1:115" s="45" customFormat="1" ht="12.75" customHeight="1" x14ac:dyDescent="0.25">
      <c r="A225" s="13" cm="1">
        <f t="array" ref="A225">IFERROR(INDEX(Operation, IFERROR(MATCH($N225,#REF!, 0), IFERROR(MATCH($N225,#REF!, 0), MATCH($N225,#REF!, 0))), 4), 0)</f>
        <v>0</v>
      </c>
      <c r="B225" s="10">
        <v>202</v>
      </c>
      <c r="C225" s="238"/>
      <c r="D225" s="238"/>
      <c r="E225" s="79"/>
      <c r="F225" s="80" t="str">
        <f>IF(ISBLANK(E225), "", VLOOKUP(E225, Z!$A$2:$C$4127, 3, FALSE))</f>
        <v/>
      </c>
      <c r="G225" s="238"/>
      <c r="H225" s="81"/>
      <c r="I225" s="255" t="b">
        <v>0</v>
      </c>
      <c r="J225" s="256"/>
      <c r="K225" s="82"/>
      <c r="L225" s="82"/>
      <c r="M225" s="83"/>
      <c r="N225" s="79"/>
      <c r="O225" s="84"/>
      <c r="P225" s="84"/>
      <c r="Q225" s="257"/>
      <c r="R225" s="257"/>
      <c r="S225" s="257"/>
      <c r="T225" s="85">
        <f t="shared" si="94"/>
        <v>0</v>
      </c>
      <c r="U225" s="238"/>
      <c r="V225" s="238"/>
      <c r="W225" s="238"/>
      <c r="X225" s="257"/>
      <c r="Y225" s="258"/>
      <c r="Z225" s="79"/>
      <c r="AA225" s="257"/>
      <c r="AB225" s="257"/>
      <c r="AC225" s="257"/>
      <c r="AD225" s="257"/>
      <c r="AE225" s="257"/>
      <c r="AF225" s="85">
        <f t="shared" si="95"/>
        <v>0</v>
      </c>
      <c r="AG225" s="259"/>
      <c r="AH225" s="238"/>
      <c r="AI225" s="79"/>
      <c r="AJ225" s="80" t="str">
        <f>IF(ISBLANK(AI225), "", VLOOKUP(AI225, Z!$A$2:$C$4127, 3, FALSE))</f>
        <v/>
      </c>
      <c r="AK225" s="260"/>
      <c r="AL225" s="127">
        <f t="shared" si="96"/>
        <v>0</v>
      </c>
      <c r="AM225" s="271"/>
      <c r="AN225" s="292">
        <f t="shared" si="98"/>
        <v>0</v>
      </c>
      <c r="AO225" s="279">
        <f t="shared" si="97"/>
        <v>1</v>
      </c>
      <c r="AP225" s="279">
        <v>0.75</v>
      </c>
      <c r="AQ225" s="293" t="str">
        <f t="shared" si="99"/>
        <v>-</v>
      </c>
      <c r="AR225" s="293" t="str">
        <f t="shared" si="100"/>
        <v>-</v>
      </c>
      <c r="AS225" s="293" t="str" cm="1">
        <f t="array" ref="AS225">IFERROR(IFERROR((AT225*AU225)/(3600*1000)/AZ225, BY225) * SUMPRODUCT($BA225:$BE225^2.5, $BF225:$BJ225) / 1000, "-")</f>
        <v>-</v>
      </c>
      <c r="AT225" s="279" t="str">
        <f t="shared" si="101"/>
        <v>-</v>
      </c>
      <c r="AU225" s="279" t="str">
        <f t="shared" si="102"/>
        <v>-</v>
      </c>
      <c r="AV225" s="294" t="str">
        <f t="shared" si="16"/>
        <v>-</v>
      </c>
      <c r="AW225" s="294" t="str" cm="1">
        <f t="array" ref="AW225">IF(CH225&gt;0, INDEX($CV$58:$CV$60, CH225), "-")</f>
        <v>-</v>
      </c>
      <c r="AX225" s="294" t="str">
        <f t="shared" si="103"/>
        <v>-</v>
      </c>
      <c r="AY225" s="295" t="str">
        <f t="shared" si="104"/>
        <v>-</v>
      </c>
      <c r="AZ225" s="294">
        <f t="shared" si="105"/>
        <v>0</v>
      </c>
      <c r="BA225" s="296" t="str" cm="1">
        <f t="array" ref="BA225">IFERROR(INDEX($CV$63:$CZ$65, $CF225, BA$23), "-")</f>
        <v>-</v>
      </c>
      <c r="BB225" s="296" t="str" cm="1">
        <f t="array" ref="BB225">IFERROR(INDEX($CV$63:$CZ$65, $CF225, BB$23), "-")</f>
        <v>-</v>
      </c>
      <c r="BC225" s="296" t="str" cm="1">
        <f t="array" ref="BC225">IFERROR(INDEX($CV$63:$CZ$65, $CF225, BC$23), "-")</f>
        <v>-</v>
      </c>
      <c r="BD225" s="296" t="str" cm="1">
        <f t="array" ref="BD225">IFERROR(INDEX($CV$63:$CZ$65, $CF225, BD$23), "-")</f>
        <v>-</v>
      </c>
      <c r="BE225" s="296" t="str" cm="1">
        <f t="array" ref="BE225">IFERROR(INDEX($CV$63:$CZ$65, $CF225, BE$23), "-")</f>
        <v>-</v>
      </c>
      <c r="BF225" s="297" cm="1">
        <f t="array" ref="BF225">IF($CF225=3,
IFERROR(INDEX($CV$68:$CZ$79, $CE225, BF$23), "-"),
IF($CF225=2,
IF(BF$23=5, $Q225, IF(BF$23=4, $R225, 0)), IF(BF$23=5, $Q225, 0)
))</f>
        <v>0</v>
      </c>
      <c r="BG225" s="297" cm="1">
        <f t="array" ref="BG225">IF($CF225=3,
IFERROR(INDEX($CV$68:$CZ$79, $CE225, BG$23), "-"),
IF($CF225=2,
IF(BG$23=5, $Q225, IF(BG$23=4, $R225, 0)), IF(BG$23=5, $Q225, 0)
))</f>
        <v>0</v>
      </c>
      <c r="BH225" s="297" cm="1">
        <f t="array" ref="BH225">IF($CF225=3,
IFERROR(INDEX($CV$68:$CZ$79, $CE225, BH$23), "-"),
IF($CF225=2,
IF(BH$23=5, $Q225, IF(BH$23=4, $R225, 0)), IF(BH$23=5, $Q225, 0)
))</f>
        <v>0</v>
      </c>
      <c r="BI225" s="297" cm="1">
        <f t="array" ref="BI225">IF($CF225=3,
IFERROR(INDEX($CV$68:$CZ$79, $CE225, BI$23), "-"),
IF($CF225=2,
IF(BI$23=5, $Q225, IF(BI$23=4, $R225, 0)), IF(BI$23=5, $Q225, 0)
))</f>
        <v>0</v>
      </c>
      <c r="BJ225" s="297" cm="1">
        <f t="array" ref="BJ225">IF($CF225=3,
IFERROR(INDEX($CV$68:$CZ$79, $CE225, BJ$23), "-"),
IF($CF225=2,
IF(BJ$23=5, $Q225, IF(BJ$23=4, $R225, 0)), IF(BJ$23=5, $Q225, 0)
))</f>
        <v>0</v>
      </c>
      <c r="BK225" s="293" t="str" cm="1">
        <f t="array" ref="BK225">IFERROR(IF(OR($AN$20="EZ", ISNUMBER((BL225*BM225)/(3600*1000)/BN225)), (BL225*BM225)/(3600*1000)/BN225, BY225) * SUMPRODUCT($BO225:$BS225^2.5, $BT225:$BX225) / 1000, "-")</f>
        <v>-</v>
      </c>
      <c r="BL225" s="279" t="str">
        <f t="shared" si="106"/>
        <v>-</v>
      </c>
      <c r="BM225" s="279" t="str">
        <f t="shared" si="107"/>
        <v>-</v>
      </c>
      <c r="BN225" s="298">
        <f t="shared" si="108"/>
        <v>0</v>
      </c>
      <c r="BO225" s="296" t="str" cm="1">
        <f t="array" ref="BO225">IFERROR(INDEX($CV$63:$CZ$65, $CO225, BO$23), "-")</f>
        <v>-</v>
      </c>
      <c r="BP225" s="296" t="str" cm="1">
        <f t="array" ref="BP225">IFERROR(INDEX($CV$63:$CZ$65, $CO225, BP$23), "-")</f>
        <v>-</v>
      </c>
      <c r="BQ225" s="296" t="str" cm="1">
        <f t="array" ref="BQ225">IFERROR(INDEX($CV$63:$CZ$65, $CO225, BQ$23), "-")</f>
        <v>-</v>
      </c>
      <c r="BR225" s="296" t="str" cm="1">
        <f t="array" ref="BR225">IFERROR(INDEX($CV$63:$CZ$65, $CO225, BR$23), "-")</f>
        <v>-</v>
      </c>
      <c r="BS225" s="296" t="str" cm="1">
        <f t="array" ref="BS225">IFERROR(INDEX($CV$63:$CZ$65, $CO225, BS$23), "-")</f>
        <v>-</v>
      </c>
      <c r="BT225" s="297" cm="1">
        <f t="array" ref="BT225">IF($CO225=3,
IFERROR(INDEX($CV$68:$CZ$79, $CE225, BT$23), "-"),
IF($CO225=2,
IF(BT$23=5, $AC225, IF(BT$23=4, $AD225, 0)), IF(BT$23=5, $AC225, 0)
))</f>
        <v>0</v>
      </c>
      <c r="BU225" s="297" cm="1">
        <f t="array" ref="BU225">IF($CO225=3,
IFERROR(INDEX($CV$68:$CZ$79, $CE225, BU$23), "-"),
IF($CO225=2,
IF(BU$23=5, $AC225, IF(BU$23=4, $AD225, 0)), IF(BU$23=5, $AC225, 0)
))</f>
        <v>0</v>
      </c>
      <c r="BV225" s="297" cm="1">
        <f t="array" ref="BV225">IF($CO225=3,
IFERROR(INDEX($CV$68:$CZ$79, $CE225, BV$23), "-"),
IF($CO225=2,
IF(BV$23=5, $AC225, IF(BV$23=4, $AD225, 0)), IF(BV$23=5, $AC225, 0)
))</f>
        <v>0</v>
      </c>
      <c r="BW225" s="297" cm="1">
        <f t="array" ref="BW225">IF($CO225=3,
IFERROR(INDEX($CV$68:$CZ$79, $CE225, BW$23), "-"),
IF($CO225=2,
IF(BW$23=5, $AC225, IF(BW$23=4, $AD225, 0)), IF(BW$23=5, $AC225, 0)
))</f>
        <v>0</v>
      </c>
      <c r="BX225" s="297" cm="1">
        <f t="array" ref="BX225">IF($CO225=3,
IFERROR(INDEX($CV$68:$CZ$79, $CE225, BX$23), "-"),
IF($CO225=2,
IF(BX$23=5, $AC225, IF(BX$23=4, $AD225, 0)), IF(BX$23=5, $AC225, 0)
))</f>
        <v>0</v>
      </c>
      <c r="BY225" s="293" t="str">
        <f t="shared" si="109"/>
        <v>-</v>
      </c>
      <c r="BZ225" s="299">
        <f t="shared" si="22"/>
        <v>0</v>
      </c>
      <c r="CA225" s="294" t="str">
        <f t="shared" si="110"/>
        <v>-</v>
      </c>
      <c r="CB225" s="295" t="str">
        <f t="shared" si="23"/>
        <v>-</v>
      </c>
      <c r="CC225" s="295" t="str">
        <f t="shared" si="111"/>
        <v>-</v>
      </c>
      <c r="CD225" s="299">
        <f t="shared" si="24"/>
        <v>0</v>
      </c>
      <c r="CE225" s="300" t="str">
        <f t="shared" si="89"/>
        <v>-</v>
      </c>
      <c r="CF225" s="300" t="str">
        <f t="shared" si="90"/>
        <v>-</v>
      </c>
      <c r="CG225" s="300">
        <v>0</v>
      </c>
      <c r="CH225" s="300">
        <f t="shared" si="91"/>
        <v>0</v>
      </c>
      <c r="CI225" s="301">
        <f t="shared" si="92"/>
        <v>0</v>
      </c>
      <c r="CJ225" s="301">
        <f t="shared" si="25"/>
        <v>0</v>
      </c>
      <c r="CK225" s="302" t="str" cm="1">
        <f t="array" ref="CK225">IF($CJ225&gt;0, INDEX($CS$28:$DH$35, $CJ225, $CI225+CK$23), "-")</f>
        <v>-</v>
      </c>
      <c r="CL225" s="302" t="str" cm="1">
        <f t="array" ref="CL225">IF($CJ225&gt;0, INDEX($CS$28:$DH$35, $CJ225, $CI225+CL$23), "-")</f>
        <v>-</v>
      </c>
      <c r="CM225" s="302" t="str" cm="1">
        <f t="array" ref="CM225">IF($CJ225&gt;0, INDEX($CS$28:$DH$35, $CJ225, $CI225+CM$23), "-")</f>
        <v>-</v>
      </c>
      <c r="CN225" s="302" t="str" cm="1">
        <f t="array" ref="CN225">IF($CJ225&gt;0, INDEX($CS$28:$DH$35, $CJ225, $CI225+CN$23), "-")</f>
        <v>-</v>
      </c>
      <c r="CO225" s="300" t="str">
        <f t="shared" si="93"/>
        <v>-</v>
      </c>
      <c r="CP225" s="271"/>
      <c r="CQ225" s="272"/>
      <c r="CR225" s="273"/>
      <c r="CS225" s="273"/>
      <c r="CT225" s="273"/>
      <c r="CU225" s="273"/>
      <c r="CV225" s="273"/>
      <c r="CW225" s="273"/>
      <c r="CX225" s="273"/>
      <c r="CY225" s="273"/>
      <c r="CZ225" s="273"/>
      <c r="DA225" s="273"/>
      <c r="DB225" s="273"/>
      <c r="DC225" s="273"/>
      <c r="DD225" s="273"/>
      <c r="DE225" s="273"/>
      <c r="DF225" s="273"/>
      <c r="DG225" s="273"/>
      <c r="DH225" s="273"/>
      <c r="DI225" s="273"/>
      <c r="DJ225" s="271"/>
      <c r="DK225" s="271"/>
    </row>
    <row r="226" spans="1:115" s="45" customFormat="1" ht="12.75" customHeight="1" x14ac:dyDescent="0.25">
      <c r="A226" s="13" cm="1">
        <f t="array" ref="A226">IFERROR(INDEX(Operation, IFERROR(MATCH($N226,#REF!, 0), IFERROR(MATCH($N226,#REF!, 0), MATCH($N226,#REF!, 0))), 4), 0)</f>
        <v>0</v>
      </c>
      <c r="B226" s="10">
        <v>203</v>
      </c>
      <c r="C226" s="238"/>
      <c r="D226" s="238"/>
      <c r="E226" s="79"/>
      <c r="F226" s="80" t="str">
        <f>IF(ISBLANK(E226), "", VLOOKUP(E226, Z!$A$2:$C$4127, 3, FALSE))</f>
        <v/>
      </c>
      <c r="G226" s="238"/>
      <c r="H226" s="81"/>
      <c r="I226" s="255" t="b">
        <v>0</v>
      </c>
      <c r="J226" s="256"/>
      <c r="K226" s="82"/>
      <c r="L226" s="82"/>
      <c r="M226" s="83"/>
      <c r="N226" s="79"/>
      <c r="O226" s="84"/>
      <c r="P226" s="84"/>
      <c r="Q226" s="257"/>
      <c r="R226" s="257"/>
      <c r="S226" s="257"/>
      <c r="T226" s="85">
        <f t="shared" si="94"/>
        <v>0</v>
      </c>
      <c r="U226" s="238"/>
      <c r="V226" s="238"/>
      <c r="W226" s="238"/>
      <c r="X226" s="256"/>
      <c r="Y226" s="258"/>
      <c r="Z226" s="79"/>
      <c r="AA226" s="257"/>
      <c r="AB226" s="257"/>
      <c r="AC226" s="257"/>
      <c r="AD226" s="257"/>
      <c r="AE226" s="257"/>
      <c r="AF226" s="85">
        <f t="shared" si="95"/>
        <v>0</v>
      </c>
      <c r="AG226" s="259"/>
      <c r="AH226" s="238"/>
      <c r="AI226" s="79"/>
      <c r="AJ226" s="80" t="str">
        <f>IF(ISBLANK(AI226), "", VLOOKUP(AI226, Z!$A$2:$C$4127, 3, FALSE))</f>
        <v/>
      </c>
      <c r="AK226" s="260"/>
      <c r="AL226" s="127">
        <f t="shared" si="96"/>
        <v>0</v>
      </c>
      <c r="AM226" s="271"/>
      <c r="AN226" s="292">
        <f t="shared" si="98"/>
        <v>0</v>
      </c>
      <c r="AO226" s="279">
        <f t="shared" si="97"/>
        <v>1</v>
      </c>
      <c r="AP226" s="279">
        <v>0.75</v>
      </c>
      <c r="AQ226" s="293" t="str">
        <f t="shared" si="99"/>
        <v>-</v>
      </c>
      <c r="AR226" s="293" t="str">
        <f t="shared" si="100"/>
        <v>-</v>
      </c>
      <c r="AS226" s="293" t="str" cm="1">
        <f t="array" ref="AS226">IFERROR(IFERROR((AT226*AU226)/(3600*1000)/AZ226, BY226) * SUMPRODUCT($BA226:$BE226^2.5, $BF226:$BJ226) / 1000, "-")</f>
        <v>-</v>
      </c>
      <c r="AT226" s="279" t="str">
        <f t="shared" si="101"/>
        <v>-</v>
      </c>
      <c r="AU226" s="279" t="str">
        <f t="shared" si="102"/>
        <v>-</v>
      </c>
      <c r="AV226" s="294" t="str">
        <f t="shared" si="16"/>
        <v>-</v>
      </c>
      <c r="AW226" s="294" t="str" cm="1">
        <f t="array" ref="AW226">IF(CH226&gt;0, INDEX($CV$58:$CV$60, CH226), "-")</f>
        <v>-</v>
      </c>
      <c r="AX226" s="294" t="str">
        <f t="shared" si="103"/>
        <v>-</v>
      </c>
      <c r="AY226" s="295" t="str">
        <f t="shared" si="104"/>
        <v>-</v>
      </c>
      <c r="AZ226" s="294">
        <f t="shared" si="105"/>
        <v>0</v>
      </c>
      <c r="BA226" s="296" t="str" cm="1">
        <f t="array" ref="BA226">IFERROR(INDEX($CV$63:$CZ$65, $CF226, BA$23), "-")</f>
        <v>-</v>
      </c>
      <c r="BB226" s="296" t="str" cm="1">
        <f t="array" ref="BB226">IFERROR(INDEX($CV$63:$CZ$65, $CF226, BB$23), "-")</f>
        <v>-</v>
      </c>
      <c r="BC226" s="296" t="str" cm="1">
        <f t="array" ref="BC226">IFERROR(INDEX($CV$63:$CZ$65, $CF226, BC$23), "-")</f>
        <v>-</v>
      </c>
      <c r="BD226" s="296" t="str" cm="1">
        <f t="array" ref="BD226">IFERROR(INDEX($CV$63:$CZ$65, $CF226, BD$23), "-")</f>
        <v>-</v>
      </c>
      <c r="BE226" s="296" t="str" cm="1">
        <f t="array" ref="BE226">IFERROR(INDEX($CV$63:$CZ$65, $CF226, BE$23), "-")</f>
        <v>-</v>
      </c>
      <c r="BF226" s="297" cm="1">
        <f t="array" ref="BF226">IF($CF226=3,
IFERROR(INDEX($CV$68:$CZ$79, $CE226, BF$23), "-"),
IF($CF226=2,
IF(BF$23=5, $Q226, IF(BF$23=4, $R226, 0)), IF(BF$23=5, $Q226, 0)
))</f>
        <v>0</v>
      </c>
      <c r="BG226" s="297" cm="1">
        <f t="array" ref="BG226">IF($CF226=3,
IFERROR(INDEX($CV$68:$CZ$79, $CE226, BG$23), "-"),
IF($CF226=2,
IF(BG$23=5, $Q226, IF(BG$23=4, $R226, 0)), IF(BG$23=5, $Q226, 0)
))</f>
        <v>0</v>
      </c>
      <c r="BH226" s="297" cm="1">
        <f t="array" ref="BH226">IF($CF226=3,
IFERROR(INDEX($CV$68:$CZ$79, $CE226, BH$23), "-"),
IF($CF226=2,
IF(BH$23=5, $Q226, IF(BH$23=4, $R226, 0)), IF(BH$23=5, $Q226, 0)
))</f>
        <v>0</v>
      </c>
      <c r="BI226" s="297" cm="1">
        <f t="array" ref="BI226">IF($CF226=3,
IFERROR(INDEX($CV$68:$CZ$79, $CE226, BI$23), "-"),
IF($CF226=2,
IF(BI$23=5, $Q226, IF(BI$23=4, $R226, 0)), IF(BI$23=5, $Q226, 0)
))</f>
        <v>0</v>
      </c>
      <c r="BJ226" s="297" cm="1">
        <f t="array" ref="BJ226">IF($CF226=3,
IFERROR(INDEX($CV$68:$CZ$79, $CE226, BJ$23), "-"),
IF($CF226=2,
IF(BJ$23=5, $Q226, IF(BJ$23=4, $R226, 0)), IF(BJ$23=5, $Q226, 0)
))</f>
        <v>0</v>
      </c>
      <c r="BK226" s="293" t="str" cm="1">
        <f t="array" ref="BK226">IFERROR(IF(OR($AN$20="EZ", ISNUMBER((BL226*BM226)/(3600*1000)/BN226)), (BL226*BM226)/(3600*1000)/BN226, BY226) * SUMPRODUCT($BO226:$BS226^2.5, $BT226:$BX226) / 1000, "-")</f>
        <v>-</v>
      </c>
      <c r="BL226" s="279" t="str">
        <f t="shared" si="106"/>
        <v>-</v>
      </c>
      <c r="BM226" s="279" t="str">
        <f t="shared" si="107"/>
        <v>-</v>
      </c>
      <c r="BN226" s="298">
        <f t="shared" si="108"/>
        <v>0</v>
      </c>
      <c r="BO226" s="296" t="str" cm="1">
        <f t="array" ref="BO226">IFERROR(INDEX($CV$63:$CZ$65, $CO226, BO$23), "-")</f>
        <v>-</v>
      </c>
      <c r="BP226" s="296" t="str" cm="1">
        <f t="array" ref="BP226">IFERROR(INDEX($CV$63:$CZ$65, $CO226, BP$23), "-")</f>
        <v>-</v>
      </c>
      <c r="BQ226" s="296" t="str" cm="1">
        <f t="array" ref="BQ226">IFERROR(INDEX($CV$63:$CZ$65, $CO226, BQ$23), "-")</f>
        <v>-</v>
      </c>
      <c r="BR226" s="296" t="str" cm="1">
        <f t="array" ref="BR226">IFERROR(INDEX($CV$63:$CZ$65, $CO226, BR$23), "-")</f>
        <v>-</v>
      </c>
      <c r="BS226" s="296" t="str" cm="1">
        <f t="array" ref="BS226">IFERROR(INDEX($CV$63:$CZ$65, $CO226, BS$23), "-")</f>
        <v>-</v>
      </c>
      <c r="BT226" s="297" cm="1">
        <f t="array" ref="BT226">IF($CO226=3,
IFERROR(INDEX($CV$68:$CZ$79, $CE226, BT$23), "-"),
IF($CO226=2,
IF(BT$23=5, $AC226, IF(BT$23=4, $AD226, 0)), IF(BT$23=5, $AC226, 0)
))</f>
        <v>0</v>
      </c>
      <c r="BU226" s="297" cm="1">
        <f t="array" ref="BU226">IF($CO226=3,
IFERROR(INDEX($CV$68:$CZ$79, $CE226, BU$23), "-"),
IF($CO226=2,
IF(BU$23=5, $AC226, IF(BU$23=4, $AD226, 0)), IF(BU$23=5, $AC226, 0)
))</f>
        <v>0</v>
      </c>
      <c r="BV226" s="297" cm="1">
        <f t="array" ref="BV226">IF($CO226=3,
IFERROR(INDEX($CV$68:$CZ$79, $CE226, BV$23), "-"),
IF($CO226=2,
IF(BV$23=5, $AC226, IF(BV$23=4, $AD226, 0)), IF(BV$23=5, $AC226, 0)
))</f>
        <v>0</v>
      </c>
      <c r="BW226" s="297" cm="1">
        <f t="array" ref="BW226">IF($CO226=3,
IFERROR(INDEX($CV$68:$CZ$79, $CE226, BW$23), "-"),
IF($CO226=2,
IF(BW$23=5, $AC226, IF(BW$23=4, $AD226, 0)), IF(BW$23=5, $AC226, 0)
))</f>
        <v>0</v>
      </c>
      <c r="BX226" s="297" cm="1">
        <f t="array" ref="BX226">IF($CO226=3,
IFERROR(INDEX($CV$68:$CZ$79, $CE226, BX$23), "-"),
IF($CO226=2,
IF(BX$23=5, $AC226, IF(BX$23=4, $AD226, 0)), IF(BX$23=5, $AC226, 0)
))</f>
        <v>0</v>
      </c>
      <c r="BY226" s="293" t="str">
        <f t="shared" si="109"/>
        <v>-</v>
      </c>
      <c r="BZ226" s="299">
        <f t="shared" si="22"/>
        <v>0</v>
      </c>
      <c r="CA226" s="294" t="str">
        <f t="shared" si="110"/>
        <v>-</v>
      </c>
      <c r="CB226" s="295" t="str">
        <f t="shared" si="23"/>
        <v>-</v>
      </c>
      <c r="CC226" s="295" t="str">
        <f t="shared" si="111"/>
        <v>-</v>
      </c>
      <c r="CD226" s="299">
        <f t="shared" si="24"/>
        <v>0</v>
      </c>
      <c r="CE226" s="300" t="str">
        <f t="shared" si="89"/>
        <v>-</v>
      </c>
      <c r="CF226" s="300" t="str">
        <f t="shared" si="90"/>
        <v>-</v>
      </c>
      <c r="CG226" s="300">
        <v>0</v>
      </c>
      <c r="CH226" s="300">
        <f t="shared" si="91"/>
        <v>0</v>
      </c>
      <c r="CI226" s="301">
        <f t="shared" si="92"/>
        <v>0</v>
      </c>
      <c r="CJ226" s="301">
        <f t="shared" si="25"/>
        <v>0</v>
      </c>
      <c r="CK226" s="302" t="str" cm="1">
        <f t="array" ref="CK226">IF($CJ226&gt;0, INDEX($CS$28:$DH$35, $CJ226, $CI226+CK$23), "-")</f>
        <v>-</v>
      </c>
      <c r="CL226" s="302" t="str" cm="1">
        <f t="array" ref="CL226">IF($CJ226&gt;0, INDEX($CS$28:$DH$35, $CJ226, $CI226+CL$23), "-")</f>
        <v>-</v>
      </c>
      <c r="CM226" s="302" t="str" cm="1">
        <f t="array" ref="CM226">IF($CJ226&gt;0, INDEX($CS$28:$DH$35, $CJ226, $CI226+CM$23), "-")</f>
        <v>-</v>
      </c>
      <c r="CN226" s="302" t="str" cm="1">
        <f t="array" ref="CN226">IF($CJ226&gt;0, INDEX($CS$28:$DH$35, $CJ226, $CI226+CN$23), "-")</f>
        <v>-</v>
      </c>
      <c r="CO226" s="300" t="str">
        <f t="shared" si="93"/>
        <v>-</v>
      </c>
      <c r="CP226" s="271"/>
      <c r="CQ226" s="272"/>
      <c r="CR226" s="273"/>
      <c r="CS226" s="273"/>
      <c r="CT226" s="273"/>
      <c r="CU226" s="273"/>
      <c r="CV226" s="273"/>
      <c r="CW226" s="273"/>
      <c r="CX226" s="273"/>
      <c r="CY226" s="273"/>
      <c r="CZ226" s="273"/>
      <c r="DA226" s="273"/>
      <c r="DB226" s="273"/>
      <c r="DC226" s="273"/>
      <c r="DD226" s="273"/>
      <c r="DE226" s="273"/>
      <c r="DF226" s="273"/>
      <c r="DG226" s="273"/>
      <c r="DH226" s="273"/>
      <c r="DI226" s="273"/>
      <c r="DJ226" s="271"/>
      <c r="DK226" s="271"/>
    </row>
    <row r="227" spans="1:115" s="45" customFormat="1" ht="12.75" customHeight="1" x14ac:dyDescent="0.25">
      <c r="A227" s="13" cm="1">
        <f t="array" ref="A227">IFERROR(INDEX(Operation, IFERROR(MATCH($N227,#REF!, 0), IFERROR(MATCH($N227,#REF!, 0), MATCH($N227,#REF!, 0))), 4), 0)</f>
        <v>0</v>
      </c>
      <c r="B227" s="10">
        <v>204</v>
      </c>
      <c r="C227" s="238"/>
      <c r="D227" s="238"/>
      <c r="E227" s="79"/>
      <c r="F227" s="80" t="str">
        <f>IF(ISBLANK(E227), "", VLOOKUP(E227, Z!$A$2:$C$4127, 3, FALSE))</f>
        <v/>
      </c>
      <c r="G227" s="238"/>
      <c r="H227" s="81"/>
      <c r="I227" s="255" t="b">
        <v>0</v>
      </c>
      <c r="J227" s="256"/>
      <c r="K227" s="82"/>
      <c r="L227" s="82"/>
      <c r="M227" s="83"/>
      <c r="N227" s="79"/>
      <c r="O227" s="84"/>
      <c r="P227" s="84"/>
      <c r="Q227" s="257"/>
      <c r="R227" s="257"/>
      <c r="S227" s="257"/>
      <c r="T227" s="85">
        <f t="shared" si="94"/>
        <v>0</v>
      </c>
      <c r="U227" s="238"/>
      <c r="V227" s="238"/>
      <c r="W227" s="238"/>
      <c r="X227" s="257"/>
      <c r="Y227" s="258"/>
      <c r="Z227" s="79"/>
      <c r="AA227" s="257"/>
      <c r="AB227" s="257"/>
      <c r="AC227" s="257"/>
      <c r="AD227" s="257"/>
      <c r="AE227" s="257"/>
      <c r="AF227" s="85">
        <f t="shared" si="95"/>
        <v>0</v>
      </c>
      <c r="AG227" s="259"/>
      <c r="AH227" s="238"/>
      <c r="AI227" s="79"/>
      <c r="AJ227" s="80" t="str">
        <f>IF(ISBLANK(AI227), "", VLOOKUP(AI227, Z!$A$2:$C$4127, 3, FALSE))</f>
        <v/>
      </c>
      <c r="AK227" s="260"/>
      <c r="AL227" s="127">
        <f t="shared" si="96"/>
        <v>0</v>
      </c>
      <c r="AM227" s="271"/>
      <c r="AN227" s="292">
        <f t="shared" si="98"/>
        <v>0</v>
      </c>
      <c r="AO227" s="279">
        <f t="shared" si="97"/>
        <v>1</v>
      </c>
      <c r="AP227" s="279">
        <v>0.75</v>
      </c>
      <c r="AQ227" s="293" t="str">
        <f t="shared" si="99"/>
        <v>-</v>
      </c>
      <c r="AR227" s="293" t="str">
        <f t="shared" si="100"/>
        <v>-</v>
      </c>
      <c r="AS227" s="293" t="str" cm="1">
        <f t="array" ref="AS227">IFERROR(IFERROR((AT227*AU227)/(3600*1000)/AZ227, BY227) * SUMPRODUCT($BA227:$BE227^2.5, $BF227:$BJ227) / 1000, "-")</f>
        <v>-</v>
      </c>
      <c r="AT227" s="279" t="str">
        <f t="shared" si="101"/>
        <v>-</v>
      </c>
      <c r="AU227" s="279" t="str">
        <f t="shared" si="102"/>
        <v>-</v>
      </c>
      <c r="AV227" s="294" t="str">
        <f t="shared" si="16"/>
        <v>-</v>
      </c>
      <c r="AW227" s="294" t="str" cm="1">
        <f t="array" ref="AW227">IF(CH227&gt;0, INDEX($CV$58:$CV$60, CH227), "-")</f>
        <v>-</v>
      </c>
      <c r="AX227" s="294" t="str">
        <f t="shared" si="103"/>
        <v>-</v>
      </c>
      <c r="AY227" s="295" t="str">
        <f t="shared" si="104"/>
        <v>-</v>
      </c>
      <c r="AZ227" s="294">
        <f t="shared" si="105"/>
        <v>0</v>
      </c>
      <c r="BA227" s="296" t="str" cm="1">
        <f t="array" ref="BA227">IFERROR(INDEX($CV$63:$CZ$65, $CF227, BA$23), "-")</f>
        <v>-</v>
      </c>
      <c r="BB227" s="296" t="str" cm="1">
        <f t="array" ref="BB227">IFERROR(INDEX($CV$63:$CZ$65, $CF227, BB$23), "-")</f>
        <v>-</v>
      </c>
      <c r="BC227" s="296" t="str" cm="1">
        <f t="array" ref="BC227">IFERROR(INDEX($CV$63:$CZ$65, $CF227, BC$23), "-")</f>
        <v>-</v>
      </c>
      <c r="BD227" s="296" t="str" cm="1">
        <f t="array" ref="BD227">IFERROR(INDEX($CV$63:$CZ$65, $CF227, BD$23), "-")</f>
        <v>-</v>
      </c>
      <c r="BE227" s="296" t="str" cm="1">
        <f t="array" ref="BE227">IFERROR(INDEX($CV$63:$CZ$65, $CF227, BE$23), "-")</f>
        <v>-</v>
      </c>
      <c r="BF227" s="297" cm="1">
        <f t="array" ref="BF227">IF($CF227=3,
IFERROR(INDEX($CV$68:$CZ$79, $CE227, BF$23), "-"),
IF($CF227=2,
IF(BF$23=5, $Q227, IF(BF$23=4, $R227, 0)), IF(BF$23=5, $Q227, 0)
))</f>
        <v>0</v>
      </c>
      <c r="BG227" s="297" cm="1">
        <f t="array" ref="BG227">IF($CF227=3,
IFERROR(INDEX($CV$68:$CZ$79, $CE227, BG$23), "-"),
IF($CF227=2,
IF(BG$23=5, $Q227, IF(BG$23=4, $R227, 0)), IF(BG$23=5, $Q227, 0)
))</f>
        <v>0</v>
      </c>
      <c r="BH227" s="297" cm="1">
        <f t="array" ref="BH227">IF($CF227=3,
IFERROR(INDEX($CV$68:$CZ$79, $CE227, BH$23), "-"),
IF($CF227=2,
IF(BH$23=5, $Q227, IF(BH$23=4, $R227, 0)), IF(BH$23=5, $Q227, 0)
))</f>
        <v>0</v>
      </c>
      <c r="BI227" s="297" cm="1">
        <f t="array" ref="BI227">IF($CF227=3,
IFERROR(INDEX($CV$68:$CZ$79, $CE227, BI$23), "-"),
IF($CF227=2,
IF(BI$23=5, $Q227, IF(BI$23=4, $R227, 0)), IF(BI$23=5, $Q227, 0)
))</f>
        <v>0</v>
      </c>
      <c r="BJ227" s="297" cm="1">
        <f t="array" ref="BJ227">IF($CF227=3,
IFERROR(INDEX($CV$68:$CZ$79, $CE227, BJ$23), "-"),
IF($CF227=2,
IF(BJ$23=5, $Q227, IF(BJ$23=4, $R227, 0)), IF(BJ$23=5, $Q227, 0)
))</f>
        <v>0</v>
      </c>
      <c r="BK227" s="293" t="str" cm="1">
        <f t="array" ref="BK227">IFERROR(IF(OR($AN$20="EZ", ISNUMBER((BL227*BM227)/(3600*1000)/BN227)), (BL227*BM227)/(3600*1000)/BN227, BY227) * SUMPRODUCT($BO227:$BS227^2.5, $BT227:$BX227) / 1000, "-")</f>
        <v>-</v>
      </c>
      <c r="BL227" s="279" t="str">
        <f t="shared" si="106"/>
        <v>-</v>
      </c>
      <c r="BM227" s="279" t="str">
        <f t="shared" si="107"/>
        <v>-</v>
      </c>
      <c r="BN227" s="298">
        <f t="shared" si="108"/>
        <v>0</v>
      </c>
      <c r="BO227" s="296" t="str" cm="1">
        <f t="array" ref="BO227">IFERROR(INDEX($CV$63:$CZ$65, $CO227, BO$23), "-")</f>
        <v>-</v>
      </c>
      <c r="BP227" s="296" t="str" cm="1">
        <f t="array" ref="BP227">IFERROR(INDEX($CV$63:$CZ$65, $CO227, BP$23), "-")</f>
        <v>-</v>
      </c>
      <c r="BQ227" s="296" t="str" cm="1">
        <f t="array" ref="BQ227">IFERROR(INDEX($CV$63:$CZ$65, $CO227, BQ$23), "-")</f>
        <v>-</v>
      </c>
      <c r="BR227" s="296" t="str" cm="1">
        <f t="array" ref="BR227">IFERROR(INDEX($CV$63:$CZ$65, $CO227, BR$23), "-")</f>
        <v>-</v>
      </c>
      <c r="BS227" s="296" t="str" cm="1">
        <f t="array" ref="BS227">IFERROR(INDEX($CV$63:$CZ$65, $CO227, BS$23), "-")</f>
        <v>-</v>
      </c>
      <c r="BT227" s="297" cm="1">
        <f t="array" ref="BT227">IF($CO227=3,
IFERROR(INDEX($CV$68:$CZ$79, $CE227, BT$23), "-"),
IF($CO227=2,
IF(BT$23=5, $AC227, IF(BT$23=4, $AD227, 0)), IF(BT$23=5, $AC227, 0)
))</f>
        <v>0</v>
      </c>
      <c r="BU227" s="297" cm="1">
        <f t="array" ref="BU227">IF($CO227=3,
IFERROR(INDEX($CV$68:$CZ$79, $CE227, BU$23), "-"),
IF($CO227=2,
IF(BU$23=5, $AC227, IF(BU$23=4, $AD227, 0)), IF(BU$23=5, $AC227, 0)
))</f>
        <v>0</v>
      </c>
      <c r="BV227" s="297" cm="1">
        <f t="array" ref="BV227">IF($CO227=3,
IFERROR(INDEX($CV$68:$CZ$79, $CE227, BV$23), "-"),
IF($CO227=2,
IF(BV$23=5, $AC227, IF(BV$23=4, $AD227, 0)), IF(BV$23=5, $AC227, 0)
))</f>
        <v>0</v>
      </c>
      <c r="BW227" s="297" cm="1">
        <f t="array" ref="BW227">IF($CO227=3,
IFERROR(INDEX($CV$68:$CZ$79, $CE227, BW$23), "-"),
IF($CO227=2,
IF(BW$23=5, $AC227, IF(BW$23=4, $AD227, 0)), IF(BW$23=5, $AC227, 0)
))</f>
        <v>0</v>
      </c>
      <c r="BX227" s="297" cm="1">
        <f t="array" ref="BX227">IF($CO227=3,
IFERROR(INDEX($CV$68:$CZ$79, $CE227, BX$23), "-"),
IF($CO227=2,
IF(BX$23=5, $AC227, IF(BX$23=4, $AD227, 0)), IF(BX$23=5, $AC227, 0)
))</f>
        <v>0</v>
      </c>
      <c r="BY227" s="293" t="str">
        <f t="shared" si="109"/>
        <v>-</v>
      </c>
      <c r="BZ227" s="299">
        <f t="shared" si="22"/>
        <v>0</v>
      </c>
      <c r="CA227" s="294" t="str">
        <f t="shared" si="110"/>
        <v>-</v>
      </c>
      <c r="CB227" s="295" t="str">
        <f t="shared" si="23"/>
        <v>-</v>
      </c>
      <c r="CC227" s="295" t="str">
        <f t="shared" si="111"/>
        <v>-</v>
      </c>
      <c r="CD227" s="299">
        <f t="shared" si="24"/>
        <v>0</v>
      </c>
      <c r="CE227" s="300" t="str">
        <f t="shared" si="89"/>
        <v>-</v>
      </c>
      <c r="CF227" s="300" t="str">
        <f t="shared" si="90"/>
        <v>-</v>
      </c>
      <c r="CG227" s="300">
        <v>0</v>
      </c>
      <c r="CH227" s="300">
        <f t="shared" si="91"/>
        <v>0</v>
      </c>
      <c r="CI227" s="301">
        <f t="shared" si="92"/>
        <v>0</v>
      </c>
      <c r="CJ227" s="301">
        <f t="shared" si="25"/>
        <v>0</v>
      </c>
      <c r="CK227" s="302" t="str" cm="1">
        <f t="array" ref="CK227">IF($CJ227&gt;0, INDEX($CS$28:$DH$35, $CJ227, $CI227+CK$23), "-")</f>
        <v>-</v>
      </c>
      <c r="CL227" s="302" t="str" cm="1">
        <f t="array" ref="CL227">IF($CJ227&gt;0, INDEX($CS$28:$DH$35, $CJ227, $CI227+CL$23), "-")</f>
        <v>-</v>
      </c>
      <c r="CM227" s="302" t="str" cm="1">
        <f t="array" ref="CM227">IF($CJ227&gt;0, INDEX($CS$28:$DH$35, $CJ227, $CI227+CM$23), "-")</f>
        <v>-</v>
      </c>
      <c r="CN227" s="302" t="str" cm="1">
        <f t="array" ref="CN227">IF($CJ227&gt;0, INDEX($CS$28:$DH$35, $CJ227, $CI227+CN$23), "-")</f>
        <v>-</v>
      </c>
      <c r="CO227" s="300" t="str">
        <f t="shared" si="93"/>
        <v>-</v>
      </c>
      <c r="CP227" s="271"/>
      <c r="CQ227" s="272"/>
      <c r="CR227" s="273"/>
      <c r="CS227" s="273"/>
      <c r="CT227" s="273"/>
      <c r="CU227" s="273"/>
      <c r="CV227" s="273"/>
      <c r="CW227" s="273"/>
      <c r="CX227" s="273"/>
      <c r="CY227" s="273"/>
      <c r="CZ227" s="273"/>
      <c r="DA227" s="273"/>
      <c r="DB227" s="273"/>
      <c r="DC227" s="273"/>
      <c r="DD227" s="273"/>
      <c r="DE227" s="273"/>
      <c r="DF227" s="273"/>
      <c r="DG227" s="273"/>
      <c r="DH227" s="273"/>
      <c r="DI227" s="273"/>
      <c r="DJ227" s="271"/>
      <c r="DK227" s="271"/>
    </row>
    <row r="228" spans="1:115" s="45" customFormat="1" ht="12.75" customHeight="1" x14ac:dyDescent="0.25">
      <c r="A228" s="13" cm="1">
        <f t="array" ref="A228">IFERROR(INDEX(Operation, IFERROR(MATCH($N228,#REF!, 0), IFERROR(MATCH($N228,#REF!, 0), MATCH($N228,#REF!, 0))), 4), 0)</f>
        <v>0</v>
      </c>
      <c r="B228" s="10">
        <v>205</v>
      </c>
      <c r="C228" s="238"/>
      <c r="D228" s="238"/>
      <c r="E228" s="79"/>
      <c r="F228" s="80" t="str">
        <f>IF(ISBLANK(E228), "", VLOOKUP(E228, Z!$A$2:$C$4127, 3, FALSE))</f>
        <v/>
      </c>
      <c r="G228" s="238"/>
      <c r="H228" s="81"/>
      <c r="I228" s="255" t="b">
        <v>0</v>
      </c>
      <c r="J228" s="256"/>
      <c r="K228" s="82"/>
      <c r="L228" s="82"/>
      <c r="M228" s="83"/>
      <c r="N228" s="79"/>
      <c r="O228" s="84"/>
      <c r="P228" s="84"/>
      <c r="Q228" s="257"/>
      <c r="R228" s="257"/>
      <c r="S228" s="257"/>
      <c r="T228" s="85">
        <f t="shared" si="94"/>
        <v>0</v>
      </c>
      <c r="U228" s="238"/>
      <c r="V228" s="238"/>
      <c r="W228" s="238"/>
      <c r="X228" s="257"/>
      <c r="Y228" s="258"/>
      <c r="Z228" s="79"/>
      <c r="AA228" s="257"/>
      <c r="AB228" s="257"/>
      <c r="AC228" s="257"/>
      <c r="AD228" s="257"/>
      <c r="AE228" s="257"/>
      <c r="AF228" s="85">
        <f t="shared" si="95"/>
        <v>0</v>
      </c>
      <c r="AG228" s="259"/>
      <c r="AH228" s="238"/>
      <c r="AI228" s="79"/>
      <c r="AJ228" s="80" t="str">
        <f>IF(ISBLANK(AI228), "", VLOOKUP(AI228, Z!$A$2:$C$4127, 3, FALSE))</f>
        <v/>
      </c>
      <c r="AK228" s="260"/>
      <c r="AL228" s="127">
        <f t="shared" si="96"/>
        <v>0</v>
      </c>
      <c r="AM228" s="271"/>
      <c r="AN228" s="292">
        <f t="shared" si="98"/>
        <v>0</v>
      </c>
      <c r="AO228" s="279">
        <f t="shared" si="97"/>
        <v>1</v>
      </c>
      <c r="AP228" s="279">
        <v>0.75</v>
      </c>
      <c r="AQ228" s="293" t="str">
        <f t="shared" si="99"/>
        <v>-</v>
      </c>
      <c r="AR228" s="293" t="str">
        <f t="shared" si="100"/>
        <v>-</v>
      </c>
      <c r="AS228" s="293" t="str" cm="1">
        <f t="array" ref="AS228">IFERROR(IFERROR((AT228*AU228)/(3600*1000)/AZ228, BY228) * SUMPRODUCT($BA228:$BE228^2.5, $BF228:$BJ228) / 1000, "-")</f>
        <v>-</v>
      </c>
      <c r="AT228" s="279" t="str">
        <f t="shared" si="101"/>
        <v>-</v>
      </c>
      <c r="AU228" s="279" t="str">
        <f t="shared" si="102"/>
        <v>-</v>
      </c>
      <c r="AV228" s="294" t="str">
        <f t="shared" si="16"/>
        <v>-</v>
      </c>
      <c r="AW228" s="294" t="str" cm="1">
        <f t="array" ref="AW228">IF(CH228&gt;0, INDEX($CV$58:$CV$60, CH228), "-")</f>
        <v>-</v>
      </c>
      <c r="AX228" s="294" t="str">
        <f t="shared" si="103"/>
        <v>-</v>
      </c>
      <c r="AY228" s="295" t="str">
        <f t="shared" si="104"/>
        <v>-</v>
      </c>
      <c r="AZ228" s="294">
        <f t="shared" si="105"/>
        <v>0</v>
      </c>
      <c r="BA228" s="296" t="str" cm="1">
        <f t="array" ref="BA228">IFERROR(INDEX($CV$63:$CZ$65, $CF228, BA$23), "-")</f>
        <v>-</v>
      </c>
      <c r="BB228" s="296" t="str" cm="1">
        <f t="array" ref="BB228">IFERROR(INDEX($CV$63:$CZ$65, $CF228, BB$23), "-")</f>
        <v>-</v>
      </c>
      <c r="BC228" s="296" t="str" cm="1">
        <f t="array" ref="BC228">IFERROR(INDEX($CV$63:$CZ$65, $CF228, BC$23), "-")</f>
        <v>-</v>
      </c>
      <c r="BD228" s="296" t="str" cm="1">
        <f t="array" ref="BD228">IFERROR(INDEX($CV$63:$CZ$65, $CF228, BD$23), "-")</f>
        <v>-</v>
      </c>
      <c r="BE228" s="296" t="str" cm="1">
        <f t="array" ref="BE228">IFERROR(INDEX($CV$63:$CZ$65, $CF228, BE$23), "-")</f>
        <v>-</v>
      </c>
      <c r="BF228" s="297" cm="1">
        <f t="array" ref="BF228">IF($CF228=3,
IFERROR(INDEX($CV$68:$CZ$79, $CE228, BF$23), "-"),
IF($CF228=2,
IF(BF$23=5, $Q228, IF(BF$23=4, $R228, 0)), IF(BF$23=5, $Q228, 0)
))</f>
        <v>0</v>
      </c>
      <c r="BG228" s="297" cm="1">
        <f t="array" ref="BG228">IF($CF228=3,
IFERROR(INDEX($CV$68:$CZ$79, $CE228, BG$23), "-"),
IF($CF228=2,
IF(BG$23=5, $Q228, IF(BG$23=4, $R228, 0)), IF(BG$23=5, $Q228, 0)
))</f>
        <v>0</v>
      </c>
      <c r="BH228" s="297" cm="1">
        <f t="array" ref="BH228">IF($CF228=3,
IFERROR(INDEX($CV$68:$CZ$79, $CE228, BH$23), "-"),
IF($CF228=2,
IF(BH$23=5, $Q228, IF(BH$23=4, $R228, 0)), IF(BH$23=5, $Q228, 0)
))</f>
        <v>0</v>
      </c>
      <c r="BI228" s="297" cm="1">
        <f t="array" ref="BI228">IF($CF228=3,
IFERROR(INDEX($CV$68:$CZ$79, $CE228, BI$23), "-"),
IF($CF228=2,
IF(BI$23=5, $Q228, IF(BI$23=4, $R228, 0)), IF(BI$23=5, $Q228, 0)
))</f>
        <v>0</v>
      </c>
      <c r="BJ228" s="297" cm="1">
        <f t="array" ref="BJ228">IF($CF228=3,
IFERROR(INDEX($CV$68:$CZ$79, $CE228, BJ$23), "-"),
IF($CF228=2,
IF(BJ$23=5, $Q228, IF(BJ$23=4, $R228, 0)), IF(BJ$23=5, $Q228, 0)
))</f>
        <v>0</v>
      </c>
      <c r="BK228" s="293" t="str" cm="1">
        <f t="array" ref="BK228">IFERROR(IF(OR($AN$20="EZ", ISNUMBER((BL228*BM228)/(3600*1000)/BN228)), (BL228*BM228)/(3600*1000)/BN228, BY228) * SUMPRODUCT($BO228:$BS228^2.5, $BT228:$BX228) / 1000, "-")</f>
        <v>-</v>
      </c>
      <c r="BL228" s="279" t="str">
        <f t="shared" si="106"/>
        <v>-</v>
      </c>
      <c r="BM228" s="279" t="str">
        <f t="shared" si="107"/>
        <v>-</v>
      </c>
      <c r="BN228" s="298">
        <f t="shared" si="108"/>
        <v>0</v>
      </c>
      <c r="BO228" s="296" t="str" cm="1">
        <f t="array" ref="BO228">IFERROR(INDEX($CV$63:$CZ$65, $CO228, BO$23), "-")</f>
        <v>-</v>
      </c>
      <c r="BP228" s="296" t="str" cm="1">
        <f t="array" ref="BP228">IFERROR(INDEX($CV$63:$CZ$65, $CO228, BP$23), "-")</f>
        <v>-</v>
      </c>
      <c r="BQ228" s="296" t="str" cm="1">
        <f t="array" ref="BQ228">IFERROR(INDEX($CV$63:$CZ$65, $CO228, BQ$23), "-")</f>
        <v>-</v>
      </c>
      <c r="BR228" s="296" t="str" cm="1">
        <f t="array" ref="BR228">IFERROR(INDEX($CV$63:$CZ$65, $CO228, BR$23), "-")</f>
        <v>-</v>
      </c>
      <c r="BS228" s="296" t="str" cm="1">
        <f t="array" ref="BS228">IFERROR(INDEX($CV$63:$CZ$65, $CO228, BS$23), "-")</f>
        <v>-</v>
      </c>
      <c r="BT228" s="297" cm="1">
        <f t="array" ref="BT228">IF($CO228=3,
IFERROR(INDEX($CV$68:$CZ$79, $CE228, BT$23), "-"),
IF($CO228=2,
IF(BT$23=5, $AC228, IF(BT$23=4, $AD228, 0)), IF(BT$23=5, $AC228, 0)
))</f>
        <v>0</v>
      </c>
      <c r="BU228" s="297" cm="1">
        <f t="array" ref="BU228">IF($CO228=3,
IFERROR(INDEX($CV$68:$CZ$79, $CE228, BU$23), "-"),
IF($CO228=2,
IF(BU$23=5, $AC228, IF(BU$23=4, $AD228, 0)), IF(BU$23=5, $AC228, 0)
))</f>
        <v>0</v>
      </c>
      <c r="BV228" s="297" cm="1">
        <f t="array" ref="BV228">IF($CO228=3,
IFERROR(INDEX($CV$68:$CZ$79, $CE228, BV$23), "-"),
IF($CO228=2,
IF(BV$23=5, $AC228, IF(BV$23=4, $AD228, 0)), IF(BV$23=5, $AC228, 0)
))</f>
        <v>0</v>
      </c>
      <c r="BW228" s="297" cm="1">
        <f t="array" ref="BW228">IF($CO228=3,
IFERROR(INDEX($CV$68:$CZ$79, $CE228, BW$23), "-"),
IF($CO228=2,
IF(BW$23=5, $AC228, IF(BW$23=4, $AD228, 0)), IF(BW$23=5, $AC228, 0)
))</f>
        <v>0</v>
      </c>
      <c r="BX228" s="297" cm="1">
        <f t="array" ref="BX228">IF($CO228=3,
IFERROR(INDEX($CV$68:$CZ$79, $CE228, BX$23), "-"),
IF($CO228=2,
IF(BX$23=5, $AC228, IF(BX$23=4, $AD228, 0)), IF(BX$23=5, $AC228, 0)
))</f>
        <v>0</v>
      </c>
      <c r="BY228" s="293" t="str">
        <f t="shared" si="109"/>
        <v>-</v>
      </c>
      <c r="BZ228" s="299">
        <f t="shared" si="22"/>
        <v>0</v>
      </c>
      <c r="CA228" s="294" t="str">
        <f t="shared" si="110"/>
        <v>-</v>
      </c>
      <c r="CB228" s="295" t="str">
        <f t="shared" si="23"/>
        <v>-</v>
      </c>
      <c r="CC228" s="295" t="str">
        <f t="shared" si="111"/>
        <v>-</v>
      </c>
      <c r="CD228" s="299">
        <f t="shared" si="24"/>
        <v>0</v>
      </c>
      <c r="CE228" s="300" t="str">
        <f t="shared" si="89"/>
        <v>-</v>
      </c>
      <c r="CF228" s="300" t="str">
        <f t="shared" si="90"/>
        <v>-</v>
      </c>
      <c r="CG228" s="300">
        <v>0</v>
      </c>
      <c r="CH228" s="300">
        <f t="shared" si="91"/>
        <v>0</v>
      </c>
      <c r="CI228" s="301">
        <f t="shared" si="92"/>
        <v>0</v>
      </c>
      <c r="CJ228" s="301">
        <f t="shared" si="25"/>
        <v>0</v>
      </c>
      <c r="CK228" s="302" t="str" cm="1">
        <f t="array" ref="CK228">IF($CJ228&gt;0, INDEX($CS$28:$DH$35, $CJ228, $CI228+CK$23), "-")</f>
        <v>-</v>
      </c>
      <c r="CL228" s="302" t="str" cm="1">
        <f t="array" ref="CL228">IF($CJ228&gt;0, INDEX($CS$28:$DH$35, $CJ228, $CI228+CL$23), "-")</f>
        <v>-</v>
      </c>
      <c r="CM228" s="302" t="str" cm="1">
        <f t="array" ref="CM228">IF($CJ228&gt;0, INDEX($CS$28:$DH$35, $CJ228, $CI228+CM$23), "-")</f>
        <v>-</v>
      </c>
      <c r="CN228" s="302" t="str" cm="1">
        <f t="array" ref="CN228">IF($CJ228&gt;0, INDEX($CS$28:$DH$35, $CJ228, $CI228+CN$23), "-")</f>
        <v>-</v>
      </c>
      <c r="CO228" s="300" t="str">
        <f t="shared" si="93"/>
        <v>-</v>
      </c>
      <c r="CP228" s="271"/>
      <c r="CQ228" s="272"/>
      <c r="CR228" s="273"/>
      <c r="CS228" s="273"/>
      <c r="CT228" s="273"/>
      <c r="CU228" s="273"/>
      <c r="CV228" s="273"/>
      <c r="CW228" s="273"/>
      <c r="CX228" s="273"/>
      <c r="CY228" s="273"/>
      <c r="CZ228" s="273"/>
      <c r="DA228" s="273"/>
      <c r="DB228" s="273"/>
      <c r="DC228" s="273"/>
      <c r="DD228" s="273"/>
      <c r="DE228" s="273"/>
      <c r="DF228" s="273"/>
      <c r="DG228" s="273"/>
      <c r="DH228" s="273"/>
      <c r="DI228" s="273"/>
      <c r="DJ228" s="271"/>
      <c r="DK228" s="271"/>
    </row>
    <row r="229" spans="1:115" s="45" customFormat="1" ht="12.75" customHeight="1" x14ac:dyDescent="0.25">
      <c r="A229" s="13" cm="1">
        <f t="array" ref="A229">IFERROR(INDEX(Operation, IFERROR(MATCH($N229,#REF!, 0), IFERROR(MATCH($N229,#REF!, 0), MATCH($N229,#REF!, 0))), 4), 0)</f>
        <v>0</v>
      </c>
      <c r="B229" s="10">
        <v>206</v>
      </c>
      <c r="C229" s="238"/>
      <c r="D229" s="238"/>
      <c r="E229" s="79"/>
      <c r="F229" s="80" t="str">
        <f>IF(ISBLANK(E229), "", VLOOKUP(E229, Z!$A$2:$C$4127, 3, FALSE))</f>
        <v/>
      </c>
      <c r="G229" s="238"/>
      <c r="H229" s="81"/>
      <c r="I229" s="255" t="b">
        <v>0</v>
      </c>
      <c r="J229" s="256"/>
      <c r="K229" s="82"/>
      <c r="L229" s="82"/>
      <c r="M229" s="83"/>
      <c r="N229" s="79"/>
      <c r="O229" s="84"/>
      <c r="P229" s="84"/>
      <c r="Q229" s="257"/>
      <c r="R229" s="257"/>
      <c r="S229" s="257"/>
      <c r="T229" s="85">
        <f t="shared" si="94"/>
        <v>0</v>
      </c>
      <c r="U229" s="238"/>
      <c r="V229" s="238"/>
      <c r="W229" s="238"/>
      <c r="X229" s="257"/>
      <c r="Y229" s="258"/>
      <c r="Z229" s="79"/>
      <c r="AA229" s="257"/>
      <c r="AB229" s="257"/>
      <c r="AC229" s="257"/>
      <c r="AD229" s="257"/>
      <c r="AE229" s="257"/>
      <c r="AF229" s="85">
        <f t="shared" si="95"/>
        <v>0</v>
      </c>
      <c r="AG229" s="259"/>
      <c r="AH229" s="238"/>
      <c r="AI229" s="79"/>
      <c r="AJ229" s="80" t="str">
        <f>IF(ISBLANK(AI229), "", VLOOKUP(AI229, Z!$A$2:$C$4127, 3, FALSE))</f>
        <v/>
      </c>
      <c r="AK229" s="260"/>
      <c r="AL229" s="127">
        <f t="shared" si="96"/>
        <v>0</v>
      </c>
      <c r="AM229" s="271"/>
      <c r="AN229" s="292">
        <f t="shared" si="98"/>
        <v>0</v>
      </c>
      <c r="AO229" s="279">
        <f t="shared" si="97"/>
        <v>1</v>
      </c>
      <c r="AP229" s="279">
        <v>0.75</v>
      </c>
      <c r="AQ229" s="293" t="str">
        <f t="shared" si="99"/>
        <v>-</v>
      </c>
      <c r="AR229" s="293" t="str">
        <f t="shared" si="100"/>
        <v>-</v>
      </c>
      <c r="AS229" s="293" t="str" cm="1">
        <f t="array" ref="AS229">IFERROR(IFERROR((AT229*AU229)/(3600*1000)/AZ229, BY229) * SUMPRODUCT($BA229:$BE229^2.5, $BF229:$BJ229) / 1000, "-")</f>
        <v>-</v>
      </c>
      <c r="AT229" s="279" t="str">
        <f t="shared" si="101"/>
        <v>-</v>
      </c>
      <c r="AU229" s="279" t="str">
        <f t="shared" si="102"/>
        <v>-</v>
      </c>
      <c r="AV229" s="294" t="str">
        <f t="shared" si="16"/>
        <v>-</v>
      </c>
      <c r="AW229" s="294" t="str" cm="1">
        <f t="array" ref="AW229">IF(CH229&gt;0, INDEX($CV$58:$CV$60, CH229), "-")</f>
        <v>-</v>
      </c>
      <c r="AX229" s="294" t="str">
        <f t="shared" si="103"/>
        <v>-</v>
      </c>
      <c r="AY229" s="295" t="str">
        <f t="shared" si="104"/>
        <v>-</v>
      </c>
      <c r="AZ229" s="294">
        <f t="shared" si="105"/>
        <v>0</v>
      </c>
      <c r="BA229" s="296" t="str" cm="1">
        <f t="array" ref="BA229">IFERROR(INDEX($CV$63:$CZ$65, $CF229, BA$23), "-")</f>
        <v>-</v>
      </c>
      <c r="BB229" s="296" t="str" cm="1">
        <f t="array" ref="BB229">IFERROR(INDEX($CV$63:$CZ$65, $CF229, BB$23), "-")</f>
        <v>-</v>
      </c>
      <c r="BC229" s="296" t="str" cm="1">
        <f t="array" ref="BC229">IFERROR(INDEX($CV$63:$CZ$65, $CF229, BC$23), "-")</f>
        <v>-</v>
      </c>
      <c r="BD229" s="296" t="str" cm="1">
        <f t="array" ref="BD229">IFERROR(INDEX($CV$63:$CZ$65, $CF229, BD$23), "-")</f>
        <v>-</v>
      </c>
      <c r="BE229" s="296" t="str" cm="1">
        <f t="array" ref="BE229">IFERROR(INDEX($CV$63:$CZ$65, $CF229, BE$23), "-")</f>
        <v>-</v>
      </c>
      <c r="BF229" s="297" cm="1">
        <f t="array" ref="BF229">IF($CF229=3,
IFERROR(INDEX($CV$68:$CZ$79, $CE229, BF$23), "-"),
IF($CF229=2,
IF(BF$23=5, $Q229, IF(BF$23=4, $R229, 0)), IF(BF$23=5, $Q229, 0)
))</f>
        <v>0</v>
      </c>
      <c r="BG229" s="297" cm="1">
        <f t="array" ref="BG229">IF($CF229=3,
IFERROR(INDEX($CV$68:$CZ$79, $CE229, BG$23), "-"),
IF($CF229=2,
IF(BG$23=5, $Q229, IF(BG$23=4, $R229, 0)), IF(BG$23=5, $Q229, 0)
))</f>
        <v>0</v>
      </c>
      <c r="BH229" s="297" cm="1">
        <f t="array" ref="BH229">IF($CF229=3,
IFERROR(INDEX($CV$68:$CZ$79, $CE229, BH$23), "-"),
IF($CF229=2,
IF(BH$23=5, $Q229, IF(BH$23=4, $R229, 0)), IF(BH$23=5, $Q229, 0)
))</f>
        <v>0</v>
      </c>
      <c r="BI229" s="297" cm="1">
        <f t="array" ref="BI229">IF($CF229=3,
IFERROR(INDEX($CV$68:$CZ$79, $CE229, BI$23), "-"),
IF($CF229=2,
IF(BI$23=5, $Q229, IF(BI$23=4, $R229, 0)), IF(BI$23=5, $Q229, 0)
))</f>
        <v>0</v>
      </c>
      <c r="BJ229" s="297" cm="1">
        <f t="array" ref="BJ229">IF($CF229=3,
IFERROR(INDEX($CV$68:$CZ$79, $CE229, BJ$23), "-"),
IF($CF229=2,
IF(BJ$23=5, $Q229, IF(BJ$23=4, $R229, 0)), IF(BJ$23=5, $Q229, 0)
))</f>
        <v>0</v>
      </c>
      <c r="BK229" s="293" t="str" cm="1">
        <f t="array" ref="BK229">IFERROR(IF(OR($AN$20="EZ", ISNUMBER((BL229*BM229)/(3600*1000)/BN229)), (BL229*BM229)/(3600*1000)/BN229, BY229) * SUMPRODUCT($BO229:$BS229^2.5, $BT229:$BX229) / 1000, "-")</f>
        <v>-</v>
      </c>
      <c r="BL229" s="279" t="str">
        <f t="shared" si="106"/>
        <v>-</v>
      </c>
      <c r="BM229" s="279" t="str">
        <f t="shared" si="107"/>
        <v>-</v>
      </c>
      <c r="BN229" s="298">
        <f t="shared" si="108"/>
        <v>0</v>
      </c>
      <c r="BO229" s="296" t="str" cm="1">
        <f t="array" ref="BO229">IFERROR(INDEX($CV$63:$CZ$65, $CO229, BO$23), "-")</f>
        <v>-</v>
      </c>
      <c r="BP229" s="296" t="str" cm="1">
        <f t="array" ref="BP229">IFERROR(INDEX($CV$63:$CZ$65, $CO229, BP$23), "-")</f>
        <v>-</v>
      </c>
      <c r="BQ229" s="296" t="str" cm="1">
        <f t="array" ref="BQ229">IFERROR(INDEX($CV$63:$CZ$65, $CO229, BQ$23), "-")</f>
        <v>-</v>
      </c>
      <c r="BR229" s="296" t="str" cm="1">
        <f t="array" ref="BR229">IFERROR(INDEX($CV$63:$CZ$65, $CO229, BR$23), "-")</f>
        <v>-</v>
      </c>
      <c r="BS229" s="296" t="str" cm="1">
        <f t="array" ref="BS229">IFERROR(INDEX($CV$63:$CZ$65, $CO229, BS$23), "-")</f>
        <v>-</v>
      </c>
      <c r="BT229" s="297" cm="1">
        <f t="array" ref="BT229">IF($CO229=3,
IFERROR(INDEX($CV$68:$CZ$79, $CE229, BT$23), "-"),
IF($CO229=2,
IF(BT$23=5, $AC229, IF(BT$23=4, $AD229, 0)), IF(BT$23=5, $AC229, 0)
))</f>
        <v>0</v>
      </c>
      <c r="BU229" s="297" cm="1">
        <f t="array" ref="BU229">IF($CO229=3,
IFERROR(INDEX($CV$68:$CZ$79, $CE229, BU$23), "-"),
IF($CO229=2,
IF(BU$23=5, $AC229, IF(BU$23=4, $AD229, 0)), IF(BU$23=5, $AC229, 0)
))</f>
        <v>0</v>
      </c>
      <c r="BV229" s="297" cm="1">
        <f t="array" ref="BV229">IF($CO229=3,
IFERROR(INDEX($CV$68:$CZ$79, $CE229, BV$23), "-"),
IF($CO229=2,
IF(BV$23=5, $AC229, IF(BV$23=4, $AD229, 0)), IF(BV$23=5, $AC229, 0)
))</f>
        <v>0</v>
      </c>
      <c r="BW229" s="297" cm="1">
        <f t="array" ref="BW229">IF($CO229=3,
IFERROR(INDEX($CV$68:$CZ$79, $CE229, BW$23), "-"),
IF($CO229=2,
IF(BW$23=5, $AC229, IF(BW$23=4, $AD229, 0)), IF(BW$23=5, $AC229, 0)
))</f>
        <v>0</v>
      </c>
      <c r="BX229" s="297" cm="1">
        <f t="array" ref="BX229">IF($CO229=3,
IFERROR(INDEX($CV$68:$CZ$79, $CE229, BX$23), "-"),
IF($CO229=2,
IF(BX$23=5, $AC229, IF(BX$23=4, $AD229, 0)), IF(BX$23=5, $AC229, 0)
))</f>
        <v>0</v>
      </c>
      <c r="BY229" s="293" t="str">
        <f t="shared" si="109"/>
        <v>-</v>
      </c>
      <c r="BZ229" s="299">
        <f t="shared" si="22"/>
        <v>0</v>
      </c>
      <c r="CA229" s="294" t="str">
        <f t="shared" si="110"/>
        <v>-</v>
      </c>
      <c r="CB229" s="295" t="str">
        <f t="shared" si="23"/>
        <v>-</v>
      </c>
      <c r="CC229" s="295" t="str">
        <f t="shared" si="111"/>
        <v>-</v>
      </c>
      <c r="CD229" s="299">
        <f t="shared" si="24"/>
        <v>0</v>
      </c>
      <c r="CE229" s="300" t="str">
        <f t="shared" si="89"/>
        <v>-</v>
      </c>
      <c r="CF229" s="300" t="str">
        <f t="shared" si="90"/>
        <v>-</v>
      </c>
      <c r="CG229" s="300">
        <v>0</v>
      </c>
      <c r="CH229" s="300">
        <f t="shared" si="91"/>
        <v>0</v>
      </c>
      <c r="CI229" s="301">
        <f t="shared" si="92"/>
        <v>0</v>
      </c>
      <c r="CJ229" s="301">
        <f t="shared" si="25"/>
        <v>0</v>
      </c>
      <c r="CK229" s="302" t="str" cm="1">
        <f t="array" ref="CK229">IF($CJ229&gt;0, INDEX($CS$28:$DH$35, $CJ229, $CI229+CK$23), "-")</f>
        <v>-</v>
      </c>
      <c r="CL229" s="302" t="str" cm="1">
        <f t="array" ref="CL229">IF($CJ229&gt;0, INDEX($CS$28:$DH$35, $CJ229, $CI229+CL$23), "-")</f>
        <v>-</v>
      </c>
      <c r="CM229" s="302" t="str" cm="1">
        <f t="array" ref="CM229">IF($CJ229&gt;0, INDEX($CS$28:$DH$35, $CJ229, $CI229+CM$23), "-")</f>
        <v>-</v>
      </c>
      <c r="CN229" s="302" t="str" cm="1">
        <f t="array" ref="CN229">IF($CJ229&gt;0, INDEX($CS$28:$DH$35, $CJ229, $CI229+CN$23), "-")</f>
        <v>-</v>
      </c>
      <c r="CO229" s="300" t="str">
        <f t="shared" si="93"/>
        <v>-</v>
      </c>
      <c r="CP229" s="271"/>
      <c r="CQ229" s="272"/>
      <c r="CR229" s="273"/>
      <c r="CS229" s="273"/>
      <c r="CT229" s="273"/>
      <c r="CU229" s="273"/>
      <c r="CV229" s="273"/>
      <c r="CW229" s="273"/>
      <c r="CX229" s="273"/>
      <c r="CY229" s="273"/>
      <c r="CZ229" s="273"/>
      <c r="DA229" s="273"/>
      <c r="DB229" s="273"/>
      <c r="DC229" s="273"/>
      <c r="DD229" s="273"/>
      <c r="DE229" s="273"/>
      <c r="DF229" s="273"/>
      <c r="DG229" s="273"/>
      <c r="DH229" s="273"/>
      <c r="DI229" s="273"/>
      <c r="DJ229" s="271"/>
      <c r="DK229" s="271"/>
    </row>
    <row r="230" spans="1:115" s="45" customFormat="1" ht="12.75" customHeight="1" x14ac:dyDescent="0.25">
      <c r="A230" s="13" cm="1">
        <f t="array" ref="A230">IFERROR(INDEX(Operation, IFERROR(MATCH($N230,#REF!, 0), IFERROR(MATCH($N230,#REF!, 0), MATCH($N230,#REF!, 0))), 4), 0)</f>
        <v>0</v>
      </c>
      <c r="B230" s="10">
        <v>207</v>
      </c>
      <c r="C230" s="238"/>
      <c r="D230" s="238"/>
      <c r="E230" s="79"/>
      <c r="F230" s="80" t="str">
        <f>IF(ISBLANK(E230), "", VLOOKUP(E230, Z!$A$2:$C$4127, 3, FALSE))</f>
        <v/>
      </c>
      <c r="G230" s="238"/>
      <c r="H230" s="81"/>
      <c r="I230" s="255" t="b">
        <v>0</v>
      </c>
      <c r="J230" s="256"/>
      <c r="K230" s="82"/>
      <c r="L230" s="82"/>
      <c r="M230" s="83"/>
      <c r="N230" s="79"/>
      <c r="O230" s="84"/>
      <c r="P230" s="84"/>
      <c r="Q230" s="257"/>
      <c r="R230" s="257"/>
      <c r="S230" s="257"/>
      <c r="T230" s="85">
        <f t="shared" si="94"/>
        <v>0</v>
      </c>
      <c r="U230" s="238"/>
      <c r="V230" s="238"/>
      <c r="W230" s="238"/>
      <c r="X230" s="256"/>
      <c r="Y230" s="258"/>
      <c r="Z230" s="79"/>
      <c r="AA230" s="257"/>
      <c r="AB230" s="257"/>
      <c r="AC230" s="257"/>
      <c r="AD230" s="257"/>
      <c r="AE230" s="257"/>
      <c r="AF230" s="85">
        <f t="shared" si="95"/>
        <v>0</v>
      </c>
      <c r="AG230" s="259"/>
      <c r="AH230" s="238"/>
      <c r="AI230" s="79"/>
      <c r="AJ230" s="80" t="str">
        <f>IF(ISBLANK(AI230), "", VLOOKUP(AI230, Z!$A$2:$C$4127, 3, FALSE))</f>
        <v/>
      </c>
      <c r="AK230" s="260"/>
      <c r="AL230" s="127">
        <f t="shared" si="96"/>
        <v>0</v>
      </c>
      <c r="AM230" s="271"/>
      <c r="AN230" s="292">
        <f t="shared" si="98"/>
        <v>0</v>
      </c>
      <c r="AO230" s="279">
        <f t="shared" si="97"/>
        <v>1</v>
      </c>
      <c r="AP230" s="279">
        <v>0.75</v>
      </c>
      <c r="AQ230" s="293" t="str">
        <f t="shared" si="99"/>
        <v>-</v>
      </c>
      <c r="AR230" s="293" t="str">
        <f t="shared" si="100"/>
        <v>-</v>
      </c>
      <c r="AS230" s="293" t="str" cm="1">
        <f t="array" ref="AS230">IFERROR(IFERROR((AT230*AU230)/(3600*1000)/AZ230, BY230) * SUMPRODUCT($BA230:$BE230^2.5, $BF230:$BJ230) / 1000, "-")</f>
        <v>-</v>
      </c>
      <c r="AT230" s="279" t="str">
        <f t="shared" si="101"/>
        <v>-</v>
      </c>
      <c r="AU230" s="279" t="str">
        <f t="shared" si="102"/>
        <v>-</v>
      </c>
      <c r="AV230" s="294" t="str">
        <f t="shared" si="16"/>
        <v>-</v>
      </c>
      <c r="AW230" s="294" t="str" cm="1">
        <f t="array" ref="AW230">IF(CH230&gt;0, INDEX($CV$58:$CV$60, CH230), "-")</f>
        <v>-</v>
      </c>
      <c r="AX230" s="294" t="str">
        <f t="shared" si="103"/>
        <v>-</v>
      </c>
      <c r="AY230" s="295" t="str">
        <f t="shared" si="104"/>
        <v>-</v>
      </c>
      <c r="AZ230" s="294">
        <f t="shared" si="105"/>
        <v>0</v>
      </c>
      <c r="BA230" s="296" t="str" cm="1">
        <f t="array" ref="BA230">IFERROR(INDEX($CV$63:$CZ$65, $CF230, BA$23), "-")</f>
        <v>-</v>
      </c>
      <c r="BB230" s="296" t="str" cm="1">
        <f t="array" ref="BB230">IFERROR(INDEX($CV$63:$CZ$65, $CF230, BB$23), "-")</f>
        <v>-</v>
      </c>
      <c r="BC230" s="296" t="str" cm="1">
        <f t="array" ref="BC230">IFERROR(INDEX($CV$63:$CZ$65, $CF230, BC$23), "-")</f>
        <v>-</v>
      </c>
      <c r="BD230" s="296" t="str" cm="1">
        <f t="array" ref="BD230">IFERROR(INDEX($CV$63:$CZ$65, $CF230, BD$23), "-")</f>
        <v>-</v>
      </c>
      <c r="BE230" s="296" t="str" cm="1">
        <f t="array" ref="BE230">IFERROR(INDEX($CV$63:$CZ$65, $CF230, BE$23), "-")</f>
        <v>-</v>
      </c>
      <c r="BF230" s="297" cm="1">
        <f t="array" ref="BF230">IF($CF230=3,
IFERROR(INDEX($CV$68:$CZ$79, $CE230, BF$23), "-"),
IF($CF230=2,
IF(BF$23=5, $Q230, IF(BF$23=4, $R230, 0)), IF(BF$23=5, $Q230, 0)
))</f>
        <v>0</v>
      </c>
      <c r="BG230" s="297" cm="1">
        <f t="array" ref="BG230">IF($CF230=3,
IFERROR(INDEX($CV$68:$CZ$79, $CE230, BG$23), "-"),
IF($CF230=2,
IF(BG$23=5, $Q230, IF(BG$23=4, $R230, 0)), IF(BG$23=5, $Q230, 0)
))</f>
        <v>0</v>
      </c>
      <c r="BH230" s="297" cm="1">
        <f t="array" ref="BH230">IF($CF230=3,
IFERROR(INDEX($CV$68:$CZ$79, $CE230, BH$23), "-"),
IF($CF230=2,
IF(BH$23=5, $Q230, IF(BH$23=4, $R230, 0)), IF(BH$23=5, $Q230, 0)
))</f>
        <v>0</v>
      </c>
      <c r="BI230" s="297" cm="1">
        <f t="array" ref="BI230">IF($CF230=3,
IFERROR(INDEX($CV$68:$CZ$79, $CE230, BI$23), "-"),
IF($CF230=2,
IF(BI$23=5, $Q230, IF(BI$23=4, $R230, 0)), IF(BI$23=5, $Q230, 0)
))</f>
        <v>0</v>
      </c>
      <c r="BJ230" s="297" cm="1">
        <f t="array" ref="BJ230">IF($CF230=3,
IFERROR(INDEX($CV$68:$CZ$79, $CE230, BJ$23), "-"),
IF($CF230=2,
IF(BJ$23=5, $Q230, IF(BJ$23=4, $R230, 0)), IF(BJ$23=5, $Q230, 0)
))</f>
        <v>0</v>
      </c>
      <c r="BK230" s="293" t="str" cm="1">
        <f t="array" ref="BK230">IFERROR(IF(OR($AN$20="EZ", ISNUMBER((BL230*BM230)/(3600*1000)/BN230)), (BL230*BM230)/(3600*1000)/BN230, BY230) * SUMPRODUCT($BO230:$BS230^2.5, $BT230:$BX230) / 1000, "-")</f>
        <v>-</v>
      </c>
      <c r="BL230" s="279" t="str">
        <f t="shared" si="106"/>
        <v>-</v>
      </c>
      <c r="BM230" s="279" t="str">
        <f t="shared" si="107"/>
        <v>-</v>
      </c>
      <c r="BN230" s="298">
        <f t="shared" si="108"/>
        <v>0</v>
      </c>
      <c r="BO230" s="296" t="str" cm="1">
        <f t="array" ref="BO230">IFERROR(INDEX($CV$63:$CZ$65, $CO230, BO$23), "-")</f>
        <v>-</v>
      </c>
      <c r="BP230" s="296" t="str" cm="1">
        <f t="array" ref="BP230">IFERROR(INDEX($CV$63:$CZ$65, $CO230, BP$23), "-")</f>
        <v>-</v>
      </c>
      <c r="BQ230" s="296" t="str" cm="1">
        <f t="array" ref="BQ230">IFERROR(INDEX($CV$63:$CZ$65, $CO230, BQ$23), "-")</f>
        <v>-</v>
      </c>
      <c r="BR230" s="296" t="str" cm="1">
        <f t="array" ref="BR230">IFERROR(INDEX($CV$63:$CZ$65, $CO230, BR$23), "-")</f>
        <v>-</v>
      </c>
      <c r="BS230" s="296" t="str" cm="1">
        <f t="array" ref="BS230">IFERROR(INDEX($CV$63:$CZ$65, $CO230, BS$23), "-")</f>
        <v>-</v>
      </c>
      <c r="BT230" s="297" cm="1">
        <f t="array" ref="BT230">IF($CO230=3,
IFERROR(INDEX($CV$68:$CZ$79, $CE230, BT$23), "-"),
IF($CO230=2,
IF(BT$23=5, $AC230, IF(BT$23=4, $AD230, 0)), IF(BT$23=5, $AC230, 0)
))</f>
        <v>0</v>
      </c>
      <c r="BU230" s="297" cm="1">
        <f t="array" ref="BU230">IF($CO230=3,
IFERROR(INDEX($CV$68:$CZ$79, $CE230, BU$23), "-"),
IF($CO230=2,
IF(BU$23=5, $AC230, IF(BU$23=4, $AD230, 0)), IF(BU$23=5, $AC230, 0)
))</f>
        <v>0</v>
      </c>
      <c r="BV230" s="297" cm="1">
        <f t="array" ref="BV230">IF($CO230=3,
IFERROR(INDEX($CV$68:$CZ$79, $CE230, BV$23), "-"),
IF($CO230=2,
IF(BV$23=5, $AC230, IF(BV$23=4, $AD230, 0)), IF(BV$23=5, $AC230, 0)
))</f>
        <v>0</v>
      </c>
      <c r="BW230" s="297" cm="1">
        <f t="array" ref="BW230">IF($CO230=3,
IFERROR(INDEX($CV$68:$CZ$79, $CE230, BW$23), "-"),
IF($CO230=2,
IF(BW$23=5, $AC230, IF(BW$23=4, $AD230, 0)), IF(BW$23=5, $AC230, 0)
))</f>
        <v>0</v>
      </c>
      <c r="BX230" s="297" cm="1">
        <f t="array" ref="BX230">IF($CO230=3,
IFERROR(INDEX($CV$68:$CZ$79, $CE230, BX$23), "-"),
IF($CO230=2,
IF(BX$23=5, $AC230, IF(BX$23=4, $AD230, 0)), IF(BX$23=5, $AC230, 0)
))</f>
        <v>0</v>
      </c>
      <c r="BY230" s="293" t="str">
        <f t="shared" si="109"/>
        <v>-</v>
      </c>
      <c r="BZ230" s="299">
        <f t="shared" si="22"/>
        <v>0</v>
      </c>
      <c r="CA230" s="294" t="str">
        <f t="shared" si="110"/>
        <v>-</v>
      </c>
      <c r="CB230" s="295" t="str">
        <f t="shared" si="23"/>
        <v>-</v>
      </c>
      <c r="CC230" s="295" t="str">
        <f t="shared" si="111"/>
        <v>-</v>
      </c>
      <c r="CD230" s="299">
        <f t="shared" si="24"/>
        <v>0</v>
      </c>
      <c r="CE230" s="300" t="str">
        <f t="shared" si="89"/>
        <v>-</v>
      </c>
      <c r="CF230" s="300" t="str">
        <f t="shared" si="90"/>
        <v>-</v>
      </c>
      <c r="CG230" s="300">
        <v>0</v>
      </c>
      <c r="CH230" s="300">
        <f t="shared" si="91"/>
        <v>0</v>
      </c>
      <c r="CI230" s="301">
        <f t="shared" si="92"/>
        <v>0</v>
      </c>
      <c r="CJ230" s="301">
        <f t="shared" si="25"/>
        <v>0</v>
      </c>
      <c r="CK230" s="302" t="str" cm="1">
        <f t="array" ref="CK230">IF($CJ230&gt;0, INDEX($CS$28:$DH$35, $CJ230, $CI230+CK$23), "-")</f>
        <v>-</v>
      </c>
      <c r="CL230" s="302" t="str" cm="1">
        <f t="array" ref="CL230">IF($CJ230&gt;0, INDEX($CS$28:$DH$35, $CJ230, $CI230+CL$23), "-")</f>
        <v>-</v>
      </c>
      <c r="CM230" s="302" t="str" cm="1">
        <f t="array" ref="CM230">IF($CJ230&gt;0, INDEX($CS$28:$DH$35, $CJ230, $CI230+CM$23), "-")</f>
        <v>-</v>
      </c>
      <c r="CN230" s="302" t="str" cm="1">
        <f t="array" ref="CN230">IF($CJ230&gt;0, INDEX($CS$28:$DH$35, $CJ230, $CI230+CN$23), "-")</f>
        <v>-</v>
      </c>
      <c r="CO230" s="300" t="str">
        <f t="shared" si="93"/>
        <v>-</v>
      </c>
      <c r="CP230" s="271"/>
      <c r="CQ230" s="272"/>
      <c r="CR230" s="273"/>
      <c r="CS230" s="273"/>
      <c r="CT230" s="273"/>
      <c r="CU230" s="273"/>
      <c r="CV230" s="273"/>
      <c r="CW230" s="273"/>
      <c r="CX230" s="273"/>
      <c r="CY230" s="273"/>
      <c r="CZ230" s="273"/>
      <c r="DA230" s="273"/>
      <c r="DB230" s="273"/>
      <c r="DC230" s="273"/>
      <c r="DD230" s="273"/>
      <c r="DE230" s="273"/>
      <c r="DF230" s="273"/>
      <c r="DG230" s="273"/>
      <c r="DH230" s="273"/>
      <c r="DI230" s="273"/>
      <c r="DJ230" s="271"/>
      <c r="DK230" s="271"/>
    </row>
    <row r="231" spans="1:115" s="45" customFormat="1" ht="12.75" customHeight="1" x14ac:dyDescent="0.25">
      <c r="A231" s="13" cm="1">
        <f t="array" ref="A231">IFERROR(INDEX(Operation, IFERROR(MATCH($N231,#REF!, 0), IFERROR(MATCH($N231,#REF!, 0), MATCH($N231,#REF!, 0))), 4), 0)</f>
        <v>0</v>
      </c>
      <c r="B231" s="10">
        <v>208</v>
      </c>
      <c r="C231" s="238"/>
      <c r="D231" s="238"/>
      <c r="E231" s="79"/>
      <c r="F231" s="80" t="str">
        <f>IF(ISBLANK(E231), "", VLOOKUP(E231, Z!$A$2:$C$4127, 3, FALSE))</f>
        <v/>
      </c>
      <c r="G231" s="238"/>
      <c r="H231" s="81"/>
      <c r="I231" s="255" t="b">
        <v>0</v>
      </c>
      <c r="J231" s="256"/>
      <c r="K231" s="82"/>
      <c r="L231" s="82"/>
      <c r="M231" s="83"/>
      <c r="N231" s="79"/>
      <c r="O231" s="84"/>
      <c r="P231" s="84"/>
      <c r="Q231" s="257"/>
      <c r="R231" s="257"/>
      <c r="S231" s="257"/>
      <c r="T231" s="85">
        <f t="shared" si="94"/>
        <v>0</v>
      </c>
      <c r="U231" s="238"/>
      <c r="V231" s="238"/>
      <c r="W231" s="238"/>
      <c r="X231" s="257"/>
      <c r="Y231" s="258"/>
      <c r="Z231" s="79"/>
      <c r="AA231" s="257"/>
      <c r="AB231" s="257"/>
      <c r="AC231" s="257"/>
      <c r="AD231" s="257"/>
      <c r="AE231" s="257"/>
      <c r="AF231" s="85">
        <f t="shared" si="95"/>
        <v>0</v>
      </c>
      <c r="AG231" s="259"/>
      <c r="AH231" s="238"/>
      <c r="AI231" s="79"/>
      <c r="AJ231" s="80" t="str">
        <f>IF(ISBLANK(AI231), "", VLOOKUP(AI231, Z!$A$2:$C$4127, 3, FALSE))</f>
        <v/>
      </c>
      <c r="AK231" s="260"/>
      <c r="AL231" s="127">
        <f t="shared" si="96"/>
        <v>0</v>
      </c>
      <c r="AM231" s="271"/>
      <c r="AN231" s="292">
        <f t="shared" si="98"/>
        <v>0</v>
      </c>
      <c r="AO231" s="279">
        <f t="shared" si="97"/>
        <v>1</v>
      </c>
      <c r="AP231" s="279">
        <v>0.75</v>
      </c>
      <c r="AQ231" s="293" t="str">
        <f t="shared" si="99"/>
        <v>-</v>
      </c>
      <c r="AR231" s="293" t="str">
        <f t="shared" si="100"/>
        <v>-</v>
      </c>
      <c r="AS231" s="293" t="str" cm="1">
        <f t="array" ref="AS231">IFERROR(IFERROR((AT231*AU231)/(3600*1000)/AZ231, BY231) * SUMPRODUCT($BA231:$BE231^2.5, $BF231:$BJ231) / 1000, "-")</f>
        <v>-</v>
      </c>
      <c r="AT231" s="279" t="str">
        <f t="shared" si="101"/>
        <v>-</v>
      </c>
      <c r="AU231" s="279" t="str">
        <f t="shared" si="102"/>
        <v>-</v>
      </c>
      <c r="AV231" s="294" t="str">
        <f t="shared" si="16"/>
        <v>-</v>
      </c>
      <c r="AW231" s="294" t="str" cm="1">
        <f t="array" ref="AW231">IF(CH231&gt;0, INDEX($CV$58:$CV$60, CH231), "-")</f>
        <v>-</v>
      </c>
      <c r="AX231" s="294" t="str">
        <f t="shared" si="103"/>
        <v>-</v>
      </c>
      <c r="AY231" s="295" t="str">
        <f t="shared" si="104"/>
        <v>-</v>
      </c>
      <c r="AZ231" s="294">
        <f t="shared" si="105"/>
        <v>0</v>
      </c>
      <c r="BA231" s="296" t="str" cm="1">
        <f t="array" ref="BA231">IFERROR(INDEX($CV$63:$CZ$65, $CF231, BA$23), "-")</f>
        <v>-</v>
      </c>
      <c r="BB231" s="296" t="str" cm="1">
        <f t="array" ref="BB231">IFERROR(INDEX($CV$63:$CZ$65, $CF231, BB$23), "-")</f>
        <v>-</v>
      </c>
      <c r="BC231" s="296" t="str" cm="1">
        <f t="array" ref="BC231">IFERROR(INDEX($CV$63:$CZ$65, $CF231, BC$23), "-")</f>
        <v>-</v>
      </c>
      <c r="BD231" s="296" t="str" cm="1">
        <f t="array" ref="BD231">IFERROR(INDEX($CV$63:$CZ$65, $CF231, BD$23), "-")</f>
        <v>-</v>
      </c>
      <c r="BE231" s="296" t="str" cm="1">
        <f t="array" ref="BE231">IFERROR(INDEX($CV$63:$CZ$65, $CF231, BE$23), "-")</f>
        <v>-</v>
      </c>
      <c r="BF231" s="297" cm="1">
        <f t="array" ref="BF231">IF($CF231=3,
IFERROR(INDEX($CV$68:$CZ$79, $CE231, BF$23), "-"),
IF($CF231=2,
IF(BF$23=5, $Q231, IF(BF$23=4, $R231, 0)), IF(BF$23=5, $Q231, 0)
))</f>
        <v>0</v>
      </c>
      <c r="BG231" s="297" cm="1">
        <f t="array" ref="BG231">IF($CF231=3,
IFERROR(INDEX($CV$68:$CZ$79, $CE231, BG$23), "-"),
IF($CF231=2,
IF(BG$23=5, $Q231, IF(BG$23=4, $R231, 0)), IF(BG$23=5, $Q231, 0)
))</f>
        <v>0</v>
      </c>
      <c r="BH231" s="297" cm="1">
        <f t="array" ref="BH231">IF($CF231=3,
IFERROR(INDEX($CV$68:$CZ$79, $CE231, BH$23), "-"),
IF($CF231=2,
IF(BH$23=5, $Q231, IF(BH$23=4, $R231, 0)), IF(BH$23=5, $Q231, 0)
))</f>
        <v>0</v>
      </c>
      <c r="BI231" s="297" cm="1">
        <f t="array" ref="BI231">IF($CF231=3,
IFERROR(INDEX($CV$68:$CZ$79, $CE231, BI$23), "-"),
IF($CF231=2,
IF(BI$23=5, $Q231, IF(BI$23=4, $R231, 0)), IF(BI$23=5, $Q231, 0)
))</f>
        <v>0</v>
      </c>
      <c r="BJ231" s="297" cm="1">
        <f t="array" ref="BJ231">IF($CF231=3,
IFERROR(INDEX($CV$68:$CZ$79, $CE231, BJ$23), "-"),
IF($CF231=2,
IF(BJ$23=5, $Q231, IF(BJ$23=4, $R231, 0)), IF(BJ$23=5, $Q231, 0)
))</f>
        <v>0</v>
      </c>
      <c r="BK231" s="293" t="str" cm="1">
        <f t="array" ref="BK231">IFERROR(IF(OR($AN$20="EZ", ISNUMBER((BL231*BM231)/(3600*1000)/BN231)), (BL231*BM231)/(3600*1000)/BN231, BY231) * SUMPRODUCT($BO231:$BS231^2.5, $BT231:$BX231) / 1000, "-")</f>
        <v>-</v>
      </c>
      <c r="BL231" s="279" t="str">
        <f t="shared" si="106"/>
        <v>-</v>
      </c>
      <c r="BM231" s="279" t="str">
        <f t="shared" si="107"/>
        <v>-</v>
      </c>
      <c r="BN231" s="298">
        <f t="shared" si="108"/>
        <v>0</v>
      </c>
      <c r="BO231" s="296" t="str" cm="1">
        <f t="array" ref="BO231">IFERROR(INDEX($CV$63:$CZ$65, $CO231, BO$23), "-")</f>
        <v>-</v>
      </c>
      <c r="BP231" s="296" t="str" cm="1">
        <f t="array" ref="BP231">IFERROR(INDEX($CV$63:$CZ$65, $CO231, BP$23), "-")</f>
        <v>-</v>
      </c>
      <c r="BQ231" s="296" t="str" cm="1">
        <f t="array" ref="BQ231">IFERROR(INDEX($CV$63:$CZ$65, $CO231, BQ$23), "-")</f>
        <v>-</v>
      </c>
      <c r="BR231" s="296" t="str" cm="1">
        <f t="array" ref="BR231">IFERROR(INDEX($CV$63:$CZ$65, $CO231, BR$23), "-")</f>
        <v>-</v>
      </c>
      <c r="BS231" s="296" t="str" cm="1">
        <f t="array" ref="BS231">IFERROR(INDEX($CV$63:$CZ$65, $CO231, BS$23), "-")</f>
        <v>-</v>
      </c>
      <c r="BT231" s="297" cm="1">
        <f t="array" ref="BT231">IF($CO231=3,
IFERROR(INDEX($CV$68:$CZ$79, $CE231, BT$23), "-"),
IF($CO231=2,
IF(BT$23=5, $AC231, IF(BT$23=4, $AD231, 0)), IF(BT$23=5, $AC231, 0)
))</f>
        <v>0</v>
      </c>
      <c r="BU231" s="297" cm="1">
        <f t="array" ref="BU231">IF($CO231=3,
IFERROR(INDEX($CV$68:$CZ$79, $CE231, BU$23), "-"),
IF($CO231=2,
IF(BU$23=5, $AC231, IF(BU$23=4, $AD231, 0)), IF(BU$23=5, $AC231, 0)
))</f>
        <v>0</v>
      </c>
      <c r="BV231" s="297" cm="1">
        <f t="array" ref="BV231">IF($CO231=3,
IFERROR(INDEX($CV$68:$CZ$79, $CE231, BV$23), "-"),
IF($CO231=2,
IF(BV$23=5, $AC231, IF(BV$23=4, $AD231, 0)), IF(BV$23=5, $AC231, 0)
))</f>
        <v>0</v>
      </c>
      <c r="BW231" s="297" cm="1">
        <f t="array" ref="BW231">IF($CO231=3,
IFERROR(INDEX($CV$68:$CZ$79, $CE231, BW$23), "-"),
IF($CO231=2,
IF(BW$23=5, $AC231, IF(BW$23=4, $AD231, 0)), IF(BW$23=5, $AC231, 0)
))</f>
        <v>0</v>
      </c>
      <c r="BX231" s="297" cm="1">
        <f t="array" ref="BX231">IF($CO231=3,
IFERROR(INDEX($CV$68:$CZ$79, $CE231, BX$23), "-"),
IF($CO231=2,
IF(BX$23=5, $AC231, IF(BX$23=4, $AD231, 0)), IF(BX$23=5, $AC231, 0)
))</f>
        <v>0</v>
      </c>
      <c r="BY231" s="293" t="str">
        <f t="shared" si="109"/>
        <v>-</v>
      </c>
      <c r="BZ231" s="299">
        <f t="shared" si="22"/>
        <v>0</v>
      </c>
      <c r="CA231" s="294" t="str">
        <f t="shared" si="110"/>
        <v>-</v>
      </c>
      <c r="CB231" s="295" t="str">
        <f t="shared" si="23"/>
        <v>-</v>
      </c>
      <c r="CC231" s="295" t="str">
        <f t="shared" si="111"/>
        <v>-</v>
      </c>
      <c r="CD231" s="299">
        <f t="shared" si="24"/>
        <v>0</v>
      </c>
      <c r="CE231" s="300" t="str">
        <f t="shared" si="89"/>
        <v>-</v>
      </c>
      <c r="CF231" s="300" t="str">
        <f t="shared" si="90"/>
        <v>-</v>
      </c>
      <c r="CG231" s="300">
        <v>0</v>
      </c>
      <c r="CH231" s="300">
        <f t="shared" si="91"/>
        <v>0</v>
      </c>
      <c r="CI231" s="301">
        <f t="shared" si="92"/>
        <v>0</v>
      </c>
      <c r="CJ231" s="301">
        <f t="shared" si="25"/>
        <v>0</v>
      </c>
      <c r="CK231" s="302" t="str" cm="1">
        <f t="array" ref="CK231">IF($CJ231&gt;0, INDEX($CS$28:$DH$35, $CJ231, $CI231+CK$23), "-")</f>
        <v>-</v>
      </c>
      <c r="CL231" s="302" t="str" cm="1">
        <f t="array" ref="CL231">IF($CJ231&gt;0, INDEX($CS$28:$DH$35, $CJ231, $CI231+CL$23), "-")</f>
        <v>-</v>
      </c>
      <c r="CM231" s="302" t="str" cm="1">
        <f t="array" ref="CM231">IF($CJ231&gt;0, INDEX($CS$28:$DH$35, $CJ231, $CI231+CM$23), "-")</f>
        <v>-</v>
      </c>
      <c r="CN231" s="302" t="str" cm="1">
        <f t="array" ref="CN231">IF($CJ231&gt;0, INDEX($CS$28:$DH$35, $CJ231, $CI231+CN$23), "-")</f>
        <v>-</v>
      </c>
      <c r="CO231" s="300" t="str">
        <f t="shared" si="93"/>
        <v>-</v>
      </c>
      <c r="CP231" s="271"/>
      <c r="CQ231" s="272"/>
      <c r="CR231" s="273"/>
      <c r="CS231" s="273"/>
      <c r="CT231" s="273"/>
      <c r="CU231" s="273"/>
      <c r="CV231" s="273"/>
      <c r="CW231" s="273"/>
      <c r="CX231" s="273"/>
      <c r="CY231" s="273"/>
      <c r="CZ231" s="273"/>
      <c r="DA231" s="273"/>
      <c r="DB231" s="273"/>
      <c r="DC231" s="273"/>
      <c r="DD231" s="273"/>
      <c r="DE231" s="273"/>
      <c r="DF231" s="273"/>
      <c r="DG231" s="273"/>
      <c r="DH231" s="273"/>
      <c r="DI231" s="273"/>
      <c r="DJ231" s="271"/>
      <c r="DK231" s="271"/>
    </row>
    <row r="232" spans="1:115" s="45" customFormat="1" ht="12.75" customHeight="1" x14ac:dyDescent="0.25">
      <c r="A232" s="13" cm="1">
        <f t="array" ref="A232">IFERROR(INDEX(Operation, IFERROR(MATCH($N232,#REF!, 0), IFERROR(MATCH($N232,#REF!, 0), MATCH($N232,#REF!, 0))), 4), 0)</f>
        <v>0</v>
      </c>
      <c r="B232" s="10">
        <v>209</v>
      </c>
      <c r="C232" s="238"/>
      <c r="D232" s="238"/>
      <c r="E232" s="79"/>
      <c r="F232" s="80" t="str">
        <f>IF(ISBLANK(E232), "", VLOOKUP(E232, Z!$A$2:$C$4127, 3, FALSE))</f>
        <v/>
      </c>
      <c r="G232" s="238"/>
      <c r="H232" s="81"/>
      <c r="I232" s="255" t="b">
        <v>0</v>
      </c>
      <c r="J232" s="256"/>
      <c r="K232" s="82"/>
      <c r="L232" s="82"/>
      <c r="M232" s="83"/>
      <c r="N232" s="79"/>
      <c r="O232" s="84"/>
      <c r="P232" s="84"/>
      <c r="Q232" s="257"/>
      <c r="R232" s="257"/>
      <c r="S232" s="257"/>
      <c r="T232" s="85">
        <f t="shared" si="94"/>
        <v>0</v>
      </c>
      <c r="U232" s="238"/>
      <c r="V232" s="238"/>
      <c r="W232" s="238"/>
      <c r="X232" s="257"/>
      <c r="Y232" s="258"/>
      <c r="Z232" s="79"/>
      <c r="AA232" s="257"/>
      <c r="AB232" s="257"/>
      <c r="AC232" s="257"/>
      <c r="AD232" s="257"/>
      <c r="AE232" s="257"/>
      <c r="AF232" s="85">
        <f t="shared" si="95"/>
        <v>0</v>
      </c>
      <c r="AG232" s="259"/>
      <c r="AH232" s="238"/>
      <c r="AI232" s="79"/>
      <c r="AJ232" s="80" t="str">
        <f>IF(ISBLANK(AI232), "", VLOOKUP(AI232, Z!$A$2:$C$4127, 3, FALSE))</f>
        <v/>
      </c>
      <c r="AK232" s="260"/>
      <c r="AL232" s="127">
        <f t="shared" si="96"/>
        <v>0</v>
      </c>
      <c r="AM232" s="271"/>
      <c r="AN232" s="292">
        <f t="shared" si="98"/>
        <v>0</v>
      </c>
      <c r="AO232" s="279">
        <f t="shared" si="97"/>
        <v>1</v>
      </c>
      <c r="AP232" s="279">
        <v>0.75</v>
      </c>
      <c r="AQ232" s="293" t="str">
        <f t="shared" si="99"/>
        <v>-</v>
      </c>
      <c r="AR232" s="293" t="str">
        <f t="shared" si="100"/>
        <v>-</v>
      </c>
      <c r="AS232" s="293" t="str" cm="1">
        <f t="array" ref="AS232">IFERROR(IFERROR((AT232*AU232)/(3600*1000)/AZ232, BY232) * SUMPRODUCT($BA232:$BE232^2.5, $BF232:$BJ232) / 1000, "-")</f>
        <v>-</v>
      </c>
      <c r="AT232" s="279" t="str">
        <f t="shared" si="101"/>
        <v>-</v>
      </c>
      <c r="AU232" s="279" t="str">
        <f t="shared" si="102"/>
        <v>-</v>
      </c>
      <c r="AV232" s="294" t="str">
        <f t="shared" si="16"/>
        <v>-</v>
      </c>
      <c r="AW232" s="294" t="str" cm="1">
        <f t="array" ref="AW232">IF(CH232&gt;0, INDEX($CV$58:$CV$60, CH232), "-")</f>
        <v>-</v>
      </c>
      <c r="AX232" s="294" t="str">
        <f t="shared" si="103"/>
        <v>-</v>
      </c>
      <c r="AY232" s="295" t="str">
        <f t="shared" si="104"/>
        <v>-</v>
      </c>
      <c r="AZ232" s="294">
        <f t="shared" si="105"/>
        <v>0</v>
      </c>
      <c r="BA232" s="296" t="str" cm="1">
        <f t="array" ref="BA232">IFERROR(INDEX($CV$63:$CZ$65, $CF232, BA$23), "-")</f>
        <v>-</v>
      </c>
      <c r="BB232" s="296" t="str" cm="1">
        <f t="array" ref="BB232">IFERROR(INDEX($CV$63:$CZ$65, $CF232, BB$23), "-")</f>
        <v>-</v>
      </c>
      <c r="BC232" s="296" t="str" cm="1">
        <f t="array" ref="BC232">IFERROR(INDEX($CV$63:$CZ$65, $CF232, BC$23), "-")</f>
        <v>-</v>
      </c>
      <c r="BD232" s="296" t="str" cm="1">
        <f t="array" ref="BD232">IFERROR(INDEX($CV$63:$CZ$65, $CF232, BD$23), "-")</f>
        <v>-</v>
      </c>
      <c r="BE232" s="296" t="str" cm="1">
        <f t="array" ref="BE232">IFERROR(INDEX($CV$63:$CZ$65, $CF232, BE$23), "-")</f>
        <v>-</v>
      </c>
      <c r="BF232" s="297" cm="1">
        <f t="array" ref="BF232">IF($CF232=3,
IFERROR(INDEX($CV$68:$CZ$79, $CE232, BF$23), "-"),
IF($CF232=2,
IF(BF$23=5, $Q232, IF(BF$23=4, $R232, 0)), IF(BF$23=5, $Q232, 0)
))</f>
        <v>0</v>
      </c>
      <c r="BG232" s="297" cm="1">
        <f t="array" ref="BG232">IF($CF232=3,
IFERROR(INDEX($CV$68:$CZ$79, $CE232, BG$23), "-"),
IF($CF232=2,
IF(BG$23=5, $Q232, IF(BG$23=4, $R232, 0)), IF(BG$23=5, $Q232, 0)
))</f>
        <v>0</v>
      </c>
      <c r="BH232" s="297" cm="1">
        <f t="array" ref="BH232">IF($CF232=3,
IFERROR(INDEX($CV$68:$CZ$79, $CE232, BH$23), "-"),
IF($CF232=2,
IF(BH$23=5, $Q232, IF(BH$23=4, $R232, 0)), IF(BH$23=5, $Q232, 0)
))</f>
        <v>0</v>
      </c>
      <c r="BI232" s="297" cm="1">
        <f t="array" ref="BI232">IF($CF232=3,
IFERROR(INDEX($CV$68:$CZ$79, $CE232, BI$23), "-"),
IF($CF232=2,
IF(BI$23=5, $Q232, IF(BI$23=4, $R232, 0)), IF(BI$23=5, $Q232, 0)
))</f>
        <v>0</v>
      </c>
      <c r="BJ232" s="297" cm="1">
        <f t="array" ref="BJ232">IF($CF232=3,
IFERROR(INDEX($CV$68:$CZ$79, $CE232, BJ$23), "-"),
IF($CF232=2,
IF(BJ$23=5, $Q232, IF(BJ$23=4, $R232, 0)), IF(BJ$23=5, $Q232, 0)
))</f>
        <v>0</v>
      </c>
      <c r="BK232" s="293" t="str" cm="1">
        <f t="array" ref="BK232">IFERROR(IF(OR($AN$20="EZ", ISNUMBER((BL232*BM232)/(3600*1000)/BN232)), (BL232*BM232)/(3600*1000)/BN232, BY232) * SUMPRODUCT($BO232:$BS232^2.5, $BT232:$BX232) / 1000, "-")</f>
        <v>-</v>
      </c>
      <c r="BL232" s="279" t="str">
        <f t="shared" si="106"/>
        <v>-</v>
      </c>
      <c r="BM232" s="279" t="str">
        <f t="shared" si="107"/>
        <v>-</v>
      </c>
      <c r="BN232" s="298">
        <f t="shared" si="108"/>
        <v>0</v>
      </c>
      <c r="BO232" s="296" t="str" cm="1">
        <f t="array" ref="BO232">IFERROR(INDEX($CV$63:$CZ$65, $CO232, BO$23), "-")</f>
        <v>-</v>
      </c>
      <c r="BP232" s="296" t="str" cm="1">
        <f t="array" ref="BP232">IFERROR(INDEX($CV$63:$CZ$65, $CO232, BP$23), "-")</f>
        <v>-</v>
      </c>
      <c r="BQ232" s="296" t="str" cm="1">
        <f t="array" ref="BQ232">IFERROR(INDEX($CV$63:$CZ$65, $CO232, BQ$23), "-")</f>
        <v>-</v>
      </c>
      <c r="BR232" s="296" t="str" cm="1">
        <f t="array" ref="BR232">IFERROR(INDEX($CV$63:$CZ$65, $CO232, BR$23), "-")</f>
        <v>-</v>
      </c>
      <c r="BS232" s="296" t="str" cm="1">
        <f t="array" ref="BS232">IFERROR(INDEX($CV$63:$CZ$65, $CO232, BS$23), "-")</f>
        <v>-</v>
      </c>
      <c r="BT232" s="297" cm="1">
        <f t="array" ref="BT232">IF($CO232=3,
IFERROR(INDEX($CV$68:$CZ$79, $CE232, BT$23), "-"),
IF($CO232=2,
IF(BT$23=5, $AC232, IF(BT$23=4, $AD232, 0)), IF(BT$23=5, $AC232, 0)
))</f>
        <v>0</v>
      </c>
      <c r="BU232" s="297" cm="1">
        <f t="array" ref="BU232">IF($CO232=3,
IFERROR(INDEX($CV$68:$CZ$79, $CE232, BU$23), "-"),
IF($CO232=2,
IF(BU$23=5, $AC232, IF(BU$23=4, $AD232, 0)), IF(BU$23=5, $AC232, 0)
))</f>
        <v>0</v>
      </c>
      <c r="BV232" s="297" cm="1">
        <f t="array" ref="BV232">IF($CO232=3,
IFERROR(INDEX($CV$68:$CZ$79, $CE232, BV$23), "-"),
IF($CO232=2,
IF(BV$23=5, $AC232, IF(BV$23=4, $AD232, 0)), IF(BV$23=5, $AC232, 0)
))</f>
        <v>0</v>
      </c>
      <c r="BW232" s="297" cm="1">
        <f t="array" ref="BW232">IF($CO232=3,
IFERROR(INDEX($CV$68:$CZ$79, $CE232, BW$23), "-"),
IF($CO232=2,
IF(BW$23=5, $AC232, IF(BW$23=4, $AD232, 0)), IF(BW$23=5, $AC232, 0)
))</f>
        <v>0</v>
      </c>
      <c r="BX232" s="297" cm="1">
        <f t="array" ref="BX232">IF($CO232=3,
IFERROR(INDEX($CV$68:$CZ$79, $CE232, BX$23), "-"),
IF($CO232=2,
IF(BX$23=5, $AC232, IF(BX$23=4, $AD232, 0)), IF(BX$23=5, $AC232, 0)
))</f>
        <v>0</v>
      </c>
      <c r="BY232" s="293" t="str">
        <f t="shared" si="109"/>
        <v>-</v>
      </c>
      <c r="BZ232" s="299">
        <f t="shared" si="22"/>
        <v>0</v>
      </c>
      <c r="CA232" s="294" t="str">
        <f t="shared" si="110"/>
        <v>-</v>
      </c>
      <c r="CB232" s="295" t="str">
        <f t="shared" si="23"/>
        <v>-</v>
      </c>
      <c r="CC232" s="295" t="str">
        <f t="shared" si="111"/>
        <v>-</v>
      </c>
      <c r="CD232" s="299">
        <f t="shared" si="24"/>
        <v>0</v>
      </c>
      <c r="CE232" s="300" t="str">
        <f t="shared" si="89"/>
        <v>-</v>
      </c>
      <c r="CF232" s="300" t="str">
        <f t="shared" si="90"/>
        <v>-</v>
      </c>
      <c r="CG232" s="300">
        <v>0</v>
      </c>
      <c r="CH232" s="300">
        <f t="shared" si="91"/>
        <v>0</v>
      </c>
      <c r="CI232" s="301">
        <f t="shared" si="92"/>
        <v>0</v>
      </c>
      <c r="CJ232" s="301">
        <f t="shared" si="25"/>
        <v>0</v>
      </c>
      <c r="CK232" s="302" t="str" cm="1">
        <f t="array" ref="CK232">IF($CJ232&gt;0, INDEX($CS$28:$DH$35, $CJ232, $CI232+CK$23), "-")</f>
        <v>-</v>
      </c>
      <c r="CL232" s="302" t="str" cm="1">
        <f t="array" ref="CL232">IF($CJ232&gt;0, INDEX($CS$28:$DH$35, $CJ232, $CI232+CL$23), "-")</f>
        <v>-</v>
      </c>
      <c r="CM232" s="302" t="str" cm="1">
        <f t="array" ref="CM232">IF($CJ232&gt;0, INDEX($CS$28:$DH$35, $CJ232, $CI232+CM$23), "-")</f>
        <v>-</v>
      </c>
      <c r="CN232" s="302" t="str" cm="1">
        <f t="array" ref="CN232">IF($CJ232&gt;0, INDEX($CS$28:$DH$35, $CJ232, $CI232+CN$23), "-")</f>
        <v>-</v>
      </c>
      <c r="CO232" s="300" t="str">
        <f t="shared" si="93"/>
        <v>-</v>
      </c>
      <c r="CP232" s="271"/>
      <c r="CQ232" s="272"/>
      <c r="CR232" s="273"/>
      <c r="CS232" s="273"/>
      <c r="CT232" s="273"/>
      <c r="CU232" s="273"/>
      <c r="CV232" s="273"/>
      <c r="CW232" s="273"/>
      <c r="CX232" s="273"/>
      <c r="CY232" s="273"/>
      <c r="CZ232" s="273"/>
      <c r="DA232" s="273"/>
      <c r="DB232" s="273"/>
      <c r="DC232" s="273"/>
      <c r="DD232" s="273"/>
      <c r="DE232" s="273"/>
      <c r="DF232" s="273"/>
      <c r="DG232" s="273"/>
      <c r="DH232" s="273"/>
      <c r="DI232" s="273"/>
      <c r="DJ232" s="271"/>
      <c r="DK232" s="271"/>
    </row>
    <row r="233" spans="1:115" s="45" customFormat="1" ht="12.75" customHeight="1" x14ac:dyDescent="0.25">
      <c r="A233" s="13" cm="1">
        <f t="array" ref="A233">IFERROR(INDEX(Operation, IFERROR(MATCH($N233,#REF!, 0), IFERROR(MATCH($N233,#REF!, 0), MATCH($N233,#REF!, 0))), 4), 0)</f>
        <v>0</v>
      </c>
      <c r="B233" s="10">
        <v>210</v>
      </c>
      <c r="C233" s="238"/>
      <c r="D233" s="238"/>
      <c r="E233" s="79"/>
      <c r="F233" s="80" t="str">
        <f>IF(ISBLANK(E233), "", VLOOKUP(E233, Z!$A$2:$C$4127, 3, FALSE))</f>
        <v/>
      </c>
      <c r="G233" s="238"/>
      <c r="H233" s="81"/>
      <c r="I233" s="255" t="b">
        <v>0</v>
      </c>
      <c r="J233" s="256"/>
      <c r="K233" s="82"/>
      <c r="L233" s="82"/>
      <c r="M233" s="83"/>
      <c r="N233" s="79"/>
      <c r="O233" s="84"/>
      <c r="P233" s="84"/>
      <c r="Q233" s="257"/>
      <c r="R233" s="257"/>
      <c r="S233" s="257"/>
      <c r="T233" s="85">
        <f t="shared" si="94"/>
        <v>0</v>
      </c>
      <c r="U233" s="238"/>
      <c r="V233" s="238"/>
      <c r="W233" s="238"/>
      <c r="X233" s="257"/>
      <c r="Y233" s="258"/>
      <c r="Z233" s="79"/>
      <c r="AA233" s="257"/>
      <c r="AB233" s="257"/>
      <c r="AC233" s="257"/>
      <c r="AD233" s="257"/>
      <c r="AE233" s="257"/>
      <c r="AF233" s="85">
        <f t="shared" si="95"/>
        <v>0</v>
      </c>
      <c r="AG233" s="259"/>
      <c r="AH233" s="238"/>
      <c r="AI233" s="79"/>
      <c r="AJ233" s="80" t="str">
        <f>IF(ISBLANK(AI233), "", VLOOKUP(AI233, Z!$A$2:$C$4127, 3, FALSE))</f>
        <v/>
      </c>
      <c r="AK233" s="260"/>
      <c r="AL233" s="127">
        <f t="shared" si="96"/>
        <v>0</v>
      </c>
      <c r="AM233" s="271"/>
      <c r="AN233" s="292">
        <f t="shared" si="98"/>
        <v>0</v>
      </c>
      <c r="AO233" s="279">
        <f t="shared" si="97"/>
        <v>1</v>
      </c>
      <c r="AP233" s="279">
        <v>0.75</v>
      </c>
      <c r="AQ233" s="293" t="str">
        <f t="shared" si="99"/>
        <v>-</v>
      </c>
      <c r="AR233" s="293" t="str">
        <f t="shared" si="100"/>
        <v>-</v>
      </c>
      <c r="AS233" s="293" t="str" cm="1">
        <f t="array" ref="AS233">IFERROR(IFERROR((AT233*AU233)/(3600*1000)/AZ233, BY233) * SUMPRODUCT($BA233:$BE233^2.5, $BF233:$BJ233) / 1000, "-")</f>
        <v>-</v>
      </c>
      <c r="AT233" s="279" t="str">
        <f t="shared" si="101"/>
        <v>-</v>
      </c>
      <c r="AU233" s="279" t="str">
        <f t="shared" si="102"/>
        <v>-</v>
      </c>
      <c r="AV233" s="294" t="str">
        <f t="shared" si="16"/>
        <v>-</v>
      </c>
      <c r="AW233" s="294" t="str" cm="1">
        <f t="array" ref="AW233">IF(CH233&gt;0, INDEX($CV$58:$CV$60, CH233), "-")</f>
        <v>-</v>
      </c>
      <c r="AX233" s="294" t="str">
        <f t="shared" si="103"/>
        <v>-</v>
      </c>
      <c r="AY233" s="295" t="str">
        <f t="shared" si="104"/>
        <v>-</v>
      </c>
      <c r="AZ233" s="294">
        <f t="shared" si="105"/>
        <v>0</v>
      </c>
      <c r="BA233" s="296" t="str" cm="1">
        <f t="array" ref="BA233">IFERROR(INDEX($CV$63:$CZ$65, $CF233, BA$23), "-")</f>
        <v>-</v>
      </c>
      <c r="BB233" s="296" t="str" cm="1">
        <f t="array" ref="BB233">IFERROR(INDEX($CV$63:$CZ$65, $CF233, BB$23), "-")</f>
        <v>-</v>
      </c>
      <c r="BC233" s="296" t="str" cm="1">
        <f t="array" ref="BC233">IFERROR(INDEX($CV$63:$CZ$65, $CF233, BC$23), "-")</f>
        <v>-</v>
      </c>
      <c r="BD233" s="296" t="str" cm="1">
        <f t="array" ref="BD233">IFERROR(INDEX($CV$63:$CZ$65, $CF233, BD$23), "-")</f>
        <v>-</v>
      </c>
      <c r="BE233" s="296" t="str" cm="1">
        <f t="array" ref="BE233">IFERROR(INDEX($CV$63:$CZ$65, $CF233, BE$23), "-")</f>
        <v>-</v>
      </c>
      <c r="BF233" s="297" cm="1">
        <f t="array" ref="BF233">IF($CF233=3,
IFERROR(INDEX($CV$68:$CZ$79, $CE233, BF$23), "-"),
IF($CF233=2,
IF(BF$23=5, $Q233, IF(BF$23=4, $R233, 0)), IF(BF$23=5, $Q233, 0)
))</f>
        <v>0</v>
      </c>
      <c r="BG233" s="297" cm="1">
        <f t="array" ref="BG233">IF($CF233=3,
IFERROR(INDEX($CV$68:$CZ$79, $CE233, BG$23), "-"),
IF($CF233=2,
IF(BG$23=5, $Q233, IF(BG$23=4, $R233, 0)), IF(BG$23=5, $Q233, 0)
))</f>
        <v>0</v>
      </c>
      <c r="BH233" s="297" cm="1">
        <f t="array" ref="BH233">IF($CF233=3,
IFERROR(INDEX($CV$68:$CZ$79, $CE233, BH$23), "-"),
IF($CF233=2,
IF(BH$23=5, $Q233, IF(BH$23=4, $R233, 0)), IF(BH$23=5, $Q233, 0)
))</f>
        <v>0</v>
      </c>
      <c r="BI233" s="297" cm="1">
        <f t="array" ref="BI233">IF($CF233=3,
IFERROR(INDEX($CV$68:$CZ$79, $CE233, BI$23), "-"),
IF($CF233=2,
IF(BI$23=5, $Q233, IF(BI$23=4, $R233, 0)), IF(BI$23=5, $Q233, 0)
))</f>
        <v>0</v>
      </c>
      <c r="BJ233" s="297" cm="1">
        <f t="array" ref="BJ233">IF($CF233=3,
IFERROR(INDEX($CV$68:$CZ$79, $CE233, BJ$23), "-"),
IF($CF233=2,
IF(BJ$23=5, $Q233, IF(BJ$23=4, $R233, 0)), IF(BJ$23=5, $Q233, 0)
))</f>
        <v>0</v>
      </c>
      <c r="BK233" s="293" t="str" cm="1">
        <f t="array" ref="BK233">IFERROR(IF(OR($AN$20="EZ", ISNUMBER((BL233*BM233)/(3600*1000)/BN233)), (BL233*BM233)/(3600*1000)/BN233, BY233) * SUMPRODUCT($BO233:$BS233^2.5, $BT233:$BX233) / 1000, "-")</f>
        <v>-</v>
      </c>
      <c r="BL233" s="279" t="str">
        <f t="shared" si="106"/>
        <v>-</v>
      </c>
      <c r="BM233" s="279" t="str">
        <f t="shared" si="107"/>
        <v>-</v>
      </c>
      <c r="BN233" s="298">
        <f t="shared" si="108"/>
        <v>0</v>
      </c>
      <c r="BO233" s="296" t="str" cm="1">
        <f t="array" ref="BO233">IFERROR(INDEX($CV$63:$CZ$65, $CO233, BO$23), "-")</f>
        <v>-</v>
      </c>
      <c r="BP233" s="296" t="str" cm="1">
        <f t="array" ref="BP233">IFERROR(INDEX($CV$63:$CZ$65, $CO233, BP$23), "-")</f>
        <v>-</v>
      </c>
      <c r="BQ233" s="296" t="str" cm="1">
        <f t="array" ref="BQ233">IFERROR(INDEX($CV$63:$CZ$65, $CO233, BQ$23), "-")</f>
        <v>-</v>
      </c>
      <c r="BR233" s="296" t="str" cm="1">
        <f t="array" ref="BR233">IFERROR(INDEX($CV$63:$CZ$65, $CO233, BR$23), "-")</f>
        <v>-</v>
      </c>
      <c r="BS233" s="296" t="str" cm="1">
        <f t="array" ref="BS233">IFERROR(INDEX($CV$63:$CZ$65, $CO233, BS$23), "-")</f>
        <v>-</v>
      </c>
      <c r="BT233" s="297" cm="1">
        <f t="array" ref="BT233">IF($CO233=3,
IFERROR(INDEX($CV$68:$CZ$79, $CE233, BT$23), "-"),
IF($CO233=2,
IF(BT$23=5, $AC233, IF(BT$23=4, $AD233, 0)), IF(BT$23=5, $AC233, 0)
))</f>
        <v>0</v>
      </c>
      <c r="BU233" s="297" cm="1">
        <f t="array" ref="BU233">IF($CO233=3,
IFERROR(INDEX($CV$68:$CZ$79, $CE233, BU$23), "-"),
IF($CO233=2,
IF(BU$23=5, $AC233, IF(BU$23=4, $AD233, 0)), IF(BU$23=5, $AC233, 0)
))</f>
        <v>0</v>
      </c>
      <c r="BV233" s="297" cm="1">
        <f t="array" ref="BV233">IF($CO233=3,
IFERROR(INDEX($CV$68:$CZ$79, $CE233, BV$23), "-"),
IF($CO233=2,
IF(BV$23=5, $AC233, IF(BV$23=4, $AD233, 0)), IF(BV$23=5, $AC233, 0)
))</f>
        <v>0</v>
      </c>
      <c r="BW233" s="297" cm="1">
        <f t="array" ref="BW233">IF($CO233=3,
IFERROR(INDEX($CV$68:$CZ$79, $CE233, BW$23), "-"),
IF($CO233=2,
IF(BW$23=5, $AC233, IF(BW$23=4, $AD233, 0)), IF(BW$23=5, $AC233, 0)
))</f>
        <v>0</v>
      </c>
      <c r="BX233" s="297" cm="1">
        <f t="array" ref="BX233">IF($CO233=3,
IFERROR(INDEX($CV$68:$CZ$79, $CE233, BX$23), "-"),
IF($CO233=2,
IF(BX$23=5, $AC233, IF(BX$23=4, $AD233, 0)), IF(BX$23=5, $AC233, 0)
))</f>
        <v>0</v>
      </c>
      <c r="BY233" s="293" t="str">
        <f t="shared" si="109"/>
        <v>-</v>
      </c>
      <c r="BZ233" s="299">
        <f t="shared" si="22"/>
        <v>0</v>
      </c>
      <c r="CA233" s="294" t="str">
        <f t="shared" si="110"/>
        <v>-</v>
      </c>
      <c r="CB233" s="295" t="str">
        <f t="shared" si="23"/>
        <v>-</v>
      </c>
      <c r="CC233" s="295" t="str">
        <f t="shared" si="111"/>
        <v>-</v>
      </c>
      <c r="CD233" s="299">
        <f t="shared" si="24"/>
        <v>0</v>
      </c>
      <c r="CE233" s="300" t="str">
        <f t="shared" si="89"/>
        <v>-</v>
      </c>
      <c r="CF233" s="300" t="str">
        <f t="shared" si="90"/>
        <v>-</v>
      </c>
      <c r="CG233" s="300">
        <v>0</v>
      </c>
      <c r="CH233" s="300">
        <f t="shared" si="91"/>
        <v>0</v>
      </c>
      <c r="CI233" s="301">
        <f t="shared" si="92"/>
        <v>0</v>
      </c>
      <c r="CJ233" s="301">
        <f t="shared" si="25"/>
        <v>0</v>
      </c>
      <c r="CK233" s="302" t="str" cm="1">
        <f t="array" ref="CK233">IF($CJ233&gt;0, INDEX($CS$28:$DH$35, $CJ233, $CI233+CK$23), "-")</f>
        <v>-</v>
      </c>
      <c r="CL233" s="302" t="str" cm="1">
        <f t="array" ref="CL233">IF($CJ233&gt;0, INDEX($CS$28:$DH$35, $CJ233, $CI233+CL$23), "-")</f>
        <v>-</v>
      </c>
      <c r="CM233" s="302" t="str" cm="1">
        <f t="array" ref="CM233">IF($CJ233&gt;0, INDEX($CS$28:$DH$35, $CJ233, $CI233+CM$23), "-")</f>
        <v>-</v>
      </c>
      <c r="CN233" s="302" t="str" cm="1">
        <f t="array" ref="CN233">IF($CJ233&gt;0, INDEX($CS$28:$DH$35, $CJ233, $CI233+CN$23), "-")</f>
        <v>-</v>
      </c>
      <c r="CO233" s="300" t="str">
        <f t="shared" si="93"/>
        <v>-</v>
      </c>
      <c r="CP233" s="271"/>
      <c r="CQ233" s="272"/>
      <c r="CR233" s="273"/>
      <c r="CS233" s="273"/>
      <c r="CT233" s="273"/>
      <c r="CU233" s="273"/>
      <c r="CV233" s="273"/>
      <c r="CW233" s="273"/>
      <c r="CX233" s="273"/>
      <c r="CY233" s="273"/>
      <c r="CZ233" s="273"/>
      <c r="DA233" s="273"/>
      <c r="DB233" s="273"/>
      <c r="DC233" s="273"/>
      <c r="DD233" s="273"/>
      <c r="DE233" s="273"/>
      <c r="DF233" s="273"/>
      <c r="DG233" s="273"/>
      <c r="DH233" s="273"/>
      <c r="DI233" s="273"/>
      <c r="DJ233" s="271"/>
      <c r="DK233" s="271"/>
    </row>
    <row r="234" spans="1:115" s="45" customFormat="1" ht="12.75" customHeight="1" x14ac:dyDescent="0.25">
      <c r="A234" s="13" cm="1">
        <f t="array" ref="A234">IFERROR(INDEX(Operation, IFERROR(MATCH($N234,#REF!, 0), IFERROR(MATCH($N234,#REF!, 0), MATCH($N234,#REF!, 0))), 4), 0)</f>
        <v>0</v>
      </c>
      <c r="B234" s="10">
        <v>211</v>
      </c>
      <c r="C234" s="238"/>
      <c r="D234" s="238"/>
      <c r="E234" s="79"/>
      <c r="F234" s="80" t="str">
        <f>IF(ISBLANK(E234), "", VLOOKUP(E234, Z!$A$2:$C$4127, 3, FALSE))</f>
        <v/>
      </c>
      <c r="G234" s="238"/>
      <c r="H234" s="81"/>
      <c r="I234" s="255" t="b">
        <v>0</v>
      </c>
      <c r="J234" s="256"/>
      <c r="K234" s="82"/>
      <c r="L234" s="82"/>
      <c r="M234" s="83"/>
      <c r="N234" s="79"/>
      <c r="O234" s="84"/>
      <c r="P234" s="84"/>
      <c r="Q234" s="257"/>
      <c r="R234" s="257"/>
      <c r="S234" s="257"/>
      <c r="T234" s="85">
        <f t="shared" si="94"/>
        <v>0</v>
      </c>
      <c r="U234" s="238"/>
      <c r="V234" s="238"/>
      <c r="W234" s="238"/>
      <c r="X234" s="256"/>
      <c r="Y234" s="258"/>
      <c r="Z234" s="79"/>
      <c r="AA234" s="257"/>
      <c r="AB234" s="257"/>
      <c r="AC234" s="257"/>
      <c r="AD234" s="257"/>
      <c r="AE234" s="257"/>
      <c r="AF234" s="85">
        <f t="shared" si="95"/>
        <v>0</v>
      </c>
      <c r="AG234" s="259"/>
      <c r="AH234" s="238"/>
      <c r="AI234" s="79"/>
      <c r="AJ234" s="80" t="str">
        <f>IF(ISBLANK(AI234), "", VLOOKUP(AI234, Z!$A$2:$C$4127, 3, FALSE))</f>
        <v/>
      </c>
      <c r="AK234" s="260"/>
      <c r="AL234" s="127">
        <f t="shared" si="96"/>
        <v>0</v>
      </c>
      <c r="AM234" s="271"/>
      <c r="AN234" s="292">
        <f t="shared" si="98"/>
        <v>0</v>
      </c>
      <c r="AO234" s="279">
        <f t="shared" si="97"/>
        <v>1</v>
      </c>
      <c r="AP234" s="279">
        <v>0.75</v>
      </c>
      <c r="AQ234" s="293" t="str">
        <f t="shared" si="99"/>
        <v>-</v>
      </c>
      <c r="AR234" s="293" t="str">
        <f t="shared" si="100"/>
        <v>-</v>
      </c>
      <c r="AS234" s="293" t="str" cm="1">
        <f t="array" ref="AS234">IFERROR(IFERROR((AT234*AU234)/(3600*1000)/AZ234, BY234) * SUMPRODUCT($BA234:$BE234^2.5, $BF234:$BJ234) / 1000, "-")</f>
        <v>-</v>
      </c>
      <c r="AT234" s="279" t="str">
        <f t="shared" si="101"/>
        <v>-</v>
      </c>
      <c r="AU234" s="279" t="str">
        <f t="shared" si="102"/>
        <v>-</v>
      </c>
      <c r="AV234" s="294" t="str">
        <f t="shared" si="16"/>
        <v>-</v>
      </c>
      <c r="AW234" s="294" t="str" cm="1">
        <f t="array" ref="AW234">IF(CH234&gt;0, INDEX($CV$58:$CV$60, CH234), "-")</f>
        <v>-</v>
      </c>
      <c r="AX234" s="294" t="str">
        <f t="shared" si="103"/>
        <v>-</v>
      </c>
      <c r="AY234" s="295" t="str">
        <f t="shared" si="104"/>
        <v>-</v>
      </c>
      <c r="AZ234" s="294">
        <f t="shared" si="105"/>
        <v>0</v>
      </c>
      <c r="BA234" s="296" t="str" cm="1">
        <f t="array" ref="BA234">IFERROR(INDEX($CV$63:$CZ$65, $CF234, BA$23), "-")</f>
        <v>-</v>
      </c>
      <c r="BB234" s="296" t="str" cm="1">
        <f t="array" ref="BB234">IFERROR(INDEX($CV$63:$CZ$65, $CF234, BB$23), "-")</f>
        <v>-</v>
      </c>
      <c r="BC234" s="296" t="str" cm="1">
        <f t="array" ref="BC234">IFERROR(INDEX($CV$63:$CZ$65, $CF234, BC$23), "-")</f>
        <v>-</v>
      </c>
      <c r="BD234" s="296" t="str" cm="1">
        <f t="array" ref="BD234">IFERROR(INDEX($CV$63:$CZ$65, $CF234, BD$23), "-")</f>
        <v>-</v>
      </c>
      <c r="BE234" s="296" t="str" cm="1">
        <f t="array" ref="BE234">IFERROR(INDEX($CV$63:$CZ$65, $CF234, BE$23), "-")</f>
        <v>-</v>
      </c>
      <c r="BF234" s="297" cm="1">
        <f t="array" ref="BF234">IF($CF234=3,
IFERROR(INDEX($CV$68:$CZ$79, $CE234, BF$23), "-"),
IF($CF234=2,
IF(BF$23=5, $Q234, IF(BF$23=4, $R234, 0)), IF(BF$23=5, $Q234, 0)
))</f>
        <v>0</v>
      </c>
      <c r="BG234" s="297" cm="1">
        <f t="array" ref="BG234">IF($CF234=3,
IFERROR(INDEX($CV$68:$CZ$79, $CE234, BG$23), "-"),
IF($CF234=2,
IF(BG$23=5, $Q234, IF(BG$23=4, $R234, 0)), IF(BG$23=5, $Q234, 0)
))</f>
        <v>0</v>
      </c>
      <c r="BH234" s="297" cm="1">
        <f t="array" ref="BH234">IF($CF234=3,
IFERROR(INDEX($CV$68:$CZ$79, $CE234, BH$23), "-"),
IF($CF234=2,
IF(BH$23=5, $Q234, IF(BH$23=4, $R234, 0)), IF(BH$23=5, $Q234, 0)
))</f>
        <v>0</v>
      </c>
      <c r="BI234" s="297" cm="1">
        <f t="array" ref="BI234">IF($CF234=3,
IFERROR(INDEX($CV$68:$CZ$79, $CE234, BI$23), "-"),
IF($CF234=2,
IF(BI$23=5, $Q234, IF(BI$23=4, $R234, 0)), IF(BI$23=5, $Q234, 0)
))</f>
        <v>0</v>
      </c>
      <c r="BJ234" s="297" cm="1">
        <f t="array" ref="BJ234">IF($CF234=3,
IFERROR(INDEX($CV$68:$CZ$79, $CE234, BJ$23), "-"),
IF($CF234=2,
IF(BJ$23=5, $Q234, IF(BJ$23=4, $R234, 0)), IF(BJ$23=5, $Q234, 0)
))</f>
        <v>0</v>
      </c>
      <c r="BK234" s="293" t="str" cm="1">
        <f t="array" ref="BK234">IFERROR(IF(OR($AN$20="EZ", ISNUMBER((BL234*BM234)/(3600*1000)/BN234)), (BL234*BM234)/(3600*1000)/BN234, BY234) * SUMPRODUCT($BO234:$BS234^2.5, $BT234:$BX234) / 1000, "-")</f>
        <v>-</v>
      </c>
      <c r="BL234" s="279" t="str">
        <f t="shared" si="106"/>
        <v>-</v>
      </c>
      <c r="BM234" s="279" t="str">
        <f t="shared" si="107"/>
        <v>-</v>
      </c>
      <c r="BN234" s="298">
        <f t="shared" si="108"/>
        <v>0</v>
      </c>
      <c r="BO234" s="296" t="str" cm="1">
        <f t="array" ref="BO234">IFERROR(INDEX($CV$63:$CZ$65, $CO234, BO$23), "-")</f>
        <v>-</v>
      </c>
      <c r="BP234" s="296" t="str" cm="1">
        <f t="array" ref="BP234">IFERROR(INDEX($CV$63:$CZ$65, $CO234, BP$23), "-")</f>
        <v>-</v>
      </c>
      <c r="BQ234" s="296" t="str" cm="1">
        <f t="array" ref="BQ234">IFERROR(INDEX($CV$63:$CZ$65, $CO234, BQ$23), "-")</f>
        <v>-</v>
      </c>
      <c r="BR234" s="296" t="str" cm="1">
        <f t="array" ref="BR234">IFERROR(INDEX($CV$63:$CZ$65, $CO234, BR$23), "-")</f>
        <v>-</v>
      </c>
      <c r="BS234" s="296" t="str" cm="1">
        <f t="array" ref="BS234">IFERROR(INDEX($CV$63:$CZ$65, $CO234, BS$23), "-")</f>
        <v>-</v>
      </c>
      <c r="BT234" s="297" cm="1">
        <f t="array" ref="BT234">IF($CO234=3,
IFERROR(INDEX($CV$68:$CZ$79, $CE234, BT$23), "-"),
IF($CO234=2,
IF(BT$23=5, $AC234, IF(BT$23=4, $AD234, 0)), IF(BT$23=5, $AC234, 0)
))</f>
        <v>0</v>
      </c>
      <c r="BU234" s="297" cm="1">
        <f t="array" ref="BU234">IF($CO234=3,
IFERROR(INDEX($CV$68:$CZ$79, $CE234, BU$23), "-"),
IF($CO234=2,
IF(BU$23=5, $AC234, IF(BU$23=4, $AD234, 0)), IF(BU$23=5, $AC234, 0)
))</f>
        <v>0</v>
      </c>
      <c r="BV234" s="297" cm="1">
        <f t="array" ref="BV234">IF($CO234=3,
IFERROR(INDEX($CV$68:$CZ$79, $CE234, BV$23), "-"),
IF($CO234=2,
IF(BV$23=5, $AC234, IF(BV$23=4, $AD234, 0)), IF(BV$23=5, $AC234, 0)
))</f>
        <v>0</v>
      </c>
      <c r="BW234" s="297" cm="1">
        <f t="array" ref="BW234">IF($CO234=3,
IFERROR(INDEX($CV$68:$CZ$79, $CE234, BW$23), "-"),
IF($CO234=2,
IF(BW$23=5, $AC234, IF(BW$23=4, $AD234, 0)), IF(BW$23=5, $AC234, 0)
))</f>
        <v>0</v>
      </c>
      <c r="BX234" s="297" cm="1">
        <f t="array" ref="BX234">IF($CO234=3,
IFERROR(INDEX($CV$68:$CZ$79, $CE234, BX$23), "-"),
IF($CO234=2,
IF(BX$23=5, $AC234, IF(BX$23=4, $AD234, 0)), IF(BX$23=5, $AC234, 0)
))</f>
        <v>0</v>
      </c>
      <c r="BY234" s="293" t="str">
        <f t="shared" si="109"/>
        <v>-</v>
      </c>
      <c r="BZ234" s="299">
        <f t="shared" si="22"/>
        <v>0</v>
      </c>
      <c r="CA234" s="294" t="str">
        <f t="shared" si="110"/>
        <v>-</v>
      </c>
      <c r="CB234" s="295" t="str">
        <f t="shared" si="23"/>
        <v>-</v>
      </c>
      <c r="CC234" s="295" t="str">
        <f t="shared" si="111"/>
        <v>-</v>
      </c>
      <c r="CD234" s="299">
        <f t="shared" si="24"/>
        <v>0</v>
      </c>
      <c r="CE234" s="300" t="str">
        <f t="shared" si="89"/>
        <v>-</v>
      </c>
      <c r="CF234" s="300" t="str">
        <f t="shared" si="90"/>
        <v>-</v>
      </c>
      <c r="CG234" s="300">
        <v>0</v>
      </c>
      <c r="CH234" s="300">
        <f t="shared" si="91"/>
        <v>0</v>
      </c>
      <c r="CI234" s="301">
        <f t="shared" si="92"/>
        <v>0</v>
      </c>
      <c r="CJ234" s="301">
        <f t="shared" si="25"/>
        <v>0</v>
      </c>
      <c r="CK234" s="302" t="str" cm="1">
        <f t="array" ref="CK234">IF($CJ234&gt;0, INDEX($CS$28:$DH$35, $CJ234, $CI234+CK$23), "-")</f>
        <v>-</v>
      </c>
      <c r="CL234" s="302" t="str" cm="1">
        <f t="array" ref="CL234">IF($CJ234&gt;0, INDEX($CS$28:$DH$35, $CJ234, $CI234+CL$23), "-")</f>
        <v>-</v>
      </c>
      <c r="CM234" s="302" t="str" cm="1">
        <f t="array" ref="CM234">IF($CJ234&gt;0, INDEX($CS$28:$DH$35, $CJ234, $CI234+CM$23), "-")</f>
        <v>-</v>
      </c>
      <c r="CN234" s="302" t="str" cm="1">
        <f t="array" ref="CN234">IF($CJ234&gt;0, INDEX($CS$28:$DH$35, $CJ234, $CI234+CN$23), "-")</f>
        <v>-</v>
      </c>
      <c r="CO234" s="300" t="str">
        <f t="shared" si="93"/>
        <v>-</v>
      </c>
      <c r="CP234" s="271"/>
      <c r="CQ234" s="272"/>
      <c r="CR234" s="273"/>
      <c r="CS234" s="273"/>
      <c r="CT234" s="273"/>
      <c r="CU234" s="273"/>
      <c r="CV234" s="273"/>
      <c r="CW234" s="273"/>
      <c r="CX234" s="273"/>
      <c r="CY234" s="273"/>
      <c r="CZ234" s="273"/>
      <c r="DA234" s="273"/>
      <c r="DB234" s="273"/>
      <c r="DC234" s="273"/>
      <c r="DD234" s="273"/>
      <c r="DE234" s="273"/>
      <c r="DF234" s="273"/>
      <c r="DG234" s="273"/>
      <c r="DH234" s="273"/>
      <c r="DI234" s="273"/>
      <c r="DJ234" s="271"/>
      <c r="DK234" s="271"/>
    </row>
    <row r="235" spans="1:115" s="45" customFormat="1" ht="12.75" customHeight="1" x14ac:dyDescent="0.25">
      <c r="A235" s="13" cm="1">
        <f t="array" ref="A235">IFERROR(INDEX(Operation, IFERROR(MATCH($N235,#REF!, 0), IFERROR(MATCH($N235,#REF!, 0), MATCH($N235,#REF!, 0))), 4), 0)</f>
        <v>0</v>
      </c>
      <c r="B235" s="10">
        <v>212</v>
      </c>
      <c r="C235" s="238"/>
      <c r="D235" s="238"/>
      <c r="E235" s="79"/>
      <c r="F235" s="80" t="str">
        <f>IF(ISBLANK(E235), "", VLOOKUP(E235, Z!$A$2:$C$4127, 3, FALSE))</f>
        <v/>
      </c>
      <c r="G235" s="238"/>
      <c r="H235" s="81"/>
      <c r="I235" s="255" t="b">
        <v>0</v>
      </c>
      <c r="J235" s="256"/>
      <c r="K235" s="82"/>
      <c r="L235" s="82"/>
      <c r="M235" s="83"/>
      <c r="N235" s="79"/>
      <c r="O235" s="84"/>
      <c r="P235" s="84"/>
      <c r="Q235" s="257"/>
      <c r="R235" s="257"/>
      <c r="S235" s="257"/>
      <c r="T235" s="85">
        <f t="shared" si="94"/>
        <v>0</v>
      </c>
      <c r="U235" s="238"/>
      <c r="V235" s="238"/>
      <c r="W235" s="238"/>
      <c r="X235" s="257"/>
      <c r="Y235" s="258"/>
      <c r="Z235" s="79"/>
      <c r="AA235" s="257"/>
      <c r="AB235" s="257"/>
      <c r="AC235" s="257"/>
      <c r="AD235" s="257"/>
      <c r="AE235" s="257"/>
      <c r="AF235" s="85">
        <f t="shared" si="95"/>
        <v>0</v>
      </c>
      <c r="AG235" s="259"/>
      <c r="AH235" s="238"/>
      <c r="AI235" s="79"/>
      <c r="AJ235" s="80" t="str">
        <f>IF(ISBLANK(AI235), "", VLOOKUP(AI235, Z!$A$2:$C$4127, 3, FALSE))</f>
        <v/>
      </c>
      <c r="AK235" s="260"/>
      <c r="AL235" s="127">
        <f t="shared" si="96"/>
        <v>0</v>
      </c>
      <c r="AM235" s="271"/>
      <c r="AN235" s="292">
        <f t="shared" si="98"/>
        <v>0</v>
      </c>
      <c r="AO235" s="279">
        <f t="shared" si="97"/>
        <v>1</v>
      </c>
      <c r="AP235" s="279">
        <v>0.75</v>
      </c>
      <c r="AQ235" s="293" t="str">
        <f t="shared" si="99"/>
        <v>-</v>
      </c>
      <c r="AR235" s="293" t="str">
        <f t="shared" si="100"/>
        <v>-</v>
      </c>
      <c r="AS235" s="293" t="str" cm="1">
        <f t="array" ref="AS235">IFERROR(IFERROR((AT235*AU235)/(3600*1000)/AZ235, BY235) * SUMPRODUCT($BA235:$BE235^2.5, $BF235:$BJ235) / 1000, "-")</f>
        <v>-</v>
      </c>
      <c r="AT235" s="279" t="str">
        <f t="shared" si="101"/>
        <v>-</v>
      </c>
      <c r="AU235" s="279" t="str">
        <f t="shared" si="102"/>
        <v>-</v>
      </c>
      <c r="AV235" s="294" t="str">
        <f t="shared" si="16"/>
        <v>-</v>
      </c>
      <c r="AW235" s="294" t="str" cm="1">
        <f t="array" ref="AW235">IF(CH235&gt;0, INDEX($CV$58:$CV$60, CH235), "-")</f>
        <v>-</v>
      </c>
      <c r="AX235" s="294" t="str">
        <f t="shared" si="103"/>
        <v>-</v>
      </c>
      <c r="AY235" s="295" t="str">
        <f t="shared" si="104"/>
        <v>-</v>
      </c>
      <c r="AZ235" s="294">
        <f t="shared" si="105"/>
        <v>0</v>
      </c>
      <c r="BA235" s="296" t="str" cm="1">
        <f t="array" ref="BA235">IFERROR(INDEX($CV$63:$CZ$65, $CF235, BA$23), "-")</f>
        <v>-</v>
      </c>
      <c r="BB235" s="296" t="str" cm="1">
        <f t="array" ref="BB235">IFERROR(INDEX($CV$63:$CZ$65, $CF235, BB$23), "-")</f>
        <v>-</v>
      </c>
      <c r="BC235" s="296" t="str" cm="1">
        <f t="array" ref="BC235">IFERROR(INDEX($CV$63:$CZ$65, $CF235, BC$23), "-")</f>
        <v>-</v>
      </c>
      <c r="BD235" s="296" t="str" cm="1">
        <f t="array" ref="BD235">IFERROR(INDEX($CV$63:$CZ$65, $CF235, BD$23), "-")</f>
        <v>-</v>
      </c>
      <c r="BE235" s="296" t="str" cm="1">
        <f t="array" ref="BE235">IFERROR(INDEX($CV$63:$CZ$65, $CF235, BE$23), "-")</f>
        <v>-</v>
      </c>
      <c r="BF235" s="297" cm="1">
        <f t="array" ref="BF235">IF($CF235=3,
IFERROR(INDEX($CV$68:$CZ$79, $CE235, BF$23), "-"),
IF($CF235=2,
IF(BF$23=5, $Q235, IF(BF$23=4, $R235, 0)), IF(BF$23=5, $Q235, 0)
))</f>
        <v>0</v>
      </c>
      <c r="BG235" s="297" cm="1">
        <f t="array" ref="BG235">IF($CF235=3,
IFERROR(INDEX($CV$68:$CZ$79, $CE235, BG$23), "-"),
IF($CF235=2,
IF(BG$23=5, $Q235, IF(BG$23=4, $R235, 0)), IF(BG$23=5, $Q235, 0)
))</f>
        <v>0</v>
      </c>
      <c r="BH235" s="297" cm="1">
        <f t="array" ref="BH235">IF($CF235=3,
IFERROR(INDEX($CV$68:$CZ$79, $CE235, BH$23), "-"),
IF($CF235=2,
IF(BH$23=5, $Q235, IF(BH$23=4, $R235, 0)), IF(BH$23=5, $Q235, 0)
))</f>
        <v>0</v>
      </c>
      <c r="BI235" s="297" cm="1">
        <f t="array" ref="BI235">IF($CF235=3,
IFERROR(INDEX($CV$68:$CZ$79, $CE235, BI$23), "-"),
IF($CF235=2,
IF(BI$23=5, $Q235, IF(BI$23=4, $R235, 0)), IF(BI$23=5, $Q235, 0)
))</f>
        <v>0</v>
      </c>
      <c r="BJ235" s="297" cm="1">
        <f t="array" ref="BJ235">IF($CF235=3,
IFERROR(INDEX($CV$68:$CZ$79, $CE235, BJ$23), "-"),
IF($CF235=2,
IF(BJ$23=5, $Q235, IF(BJ$23=4, $R235, 0)), IF(BJ$23=5, $Q235, 0)
))</f>
        <v>0</v>
      </c>
      <c r="BK235" s="293" t="str" cm="1">
        <f t="array" ref="BK235">IFERROR(IF(OR($AN$20="EZ", ISNUMBER((BL235*BM235)/(3600*1000)/BN235)), (BL235*BM235)/(3600*1000)/BN235, BY235) * SUMPRODUCT($BO235:$BS235^2.5, $BT235:$BX235) / 1000, "-")</f>
        <v>-</v>
      </c>
      <c r="BL235" s="279" t="str">
        <f t="shared" si="106"/>
        <v>-</v>
      </c>
      <c r="BM235" s="279" t="str">
        <f t="shared" si="107"/>
        <v>-</v>
      </c>
      <c r="BN235" s="298">
        <f t="shared" si="108"/>
        <v>0</v>
      </c>
      <c r="BO235" s="296" t="str" cm="1">
        <f t="array" ref="BO235">IFERROR(INDEX($CV$63:$CZ$65, $CO235, BO$23), "-")</f>
        <v>-</v>
      </c>
      <c r="BP235" s="296" t="str" cm="1">
        <f t="array" ref="BP235">IFERROR(INDEX($CV$63:$CZ$65, $CO235, BP$23), "-")</f>
        <v>-</v>
      </c>
      <c r="BQ235" s="296" t="str" cm="1">
        <f t="array" ref="BQ235">IFERROR(INDEX($CV$63:$CZ$65, $CO235, BQ$23), "-")</f>
        <v>-</v>
      </c>
      <c r="BR235" s="296" t="str" cm="1">
        <f t="array" ref="BR235">IFERROR(INDEX($CV$63:$CZ$65, $CO235, BR$23), "-")</f>
        <v>-</v>
      </c>
      <c r="BS235" s="296" t="str" cm="1">
        <f t="array" ref="BS235">IFERROR(INDEX($CV$63:$CZ$65, $CO235, BS$23), "-")</f>
        <v>-</v>
      </c>
      <c r="BT235" s="297" cm="1">
        <f t="array" ref="BT235">IF($CO235=3,
IFERROR(INDEX($CV$68:$CZ$79, $CE235, BT$23), "-"),
IF($CO235=2,
IF(BT$23=5, $AC235, IF(BT$23=4, $AD235, 0)), IF(BT$23=5, $AC235, 0)
))</f>
        <v>0</v>
      </c>
      <c r="BU235" s="297" cm="1">
        <f t="array" ref="BU235">IF($CO235=3,
IFERROR(INDEX($CV$68:$CZ$79, $CE235, BU$23), "-"),
IF($CO235=2,
IF(BU$23=5, $AC235, IF(BU$23=4, $AD235, 0)), IF(BU$23=5, $AC235, 0)
))</f>
        <v>0</v>
      </c>
      <c r="BV235" s="297" cm="1">
        <f t="array" ref="BV235">IF($CO235=3,
IFERROR(INDEX($CV$68:$CZ$79, $CE235, BV$23), "-"),
IF($CO235=2,
IF(BV$23=5, $AC235, IF(BV$23=4, $AD235, 0)), IF(BV$23=5, $AC235, 0)
))</f>
        <v>0</v>
      </c>
      <c r="BW235" s="297" cm="1">
        <f t="array" ref="BW235">IF($CO235=3,
IFERROR(INDEX($CV$68:$CZ$79, $CE235, BW$23), "-"),
IF($CO235=2,
IF(BW$23=5, $AC235, IF(BW$23=4, $AD235, 0)), IF(BW$23=5, $AC235, 0)
))</f>
        <v>0</v>
      </c>
      <c r="BX235" s="297" cm="1">
        <f t="array" ref="BX235">IF($CO235=3,
IFERROR(INDEX($CV$68:$CZ$79, $CE235, BX$23), "-"),
IF($CO235=2,
IF(BX$23=5, $AC235, IF(BX$23=4, $AD235, 0)), IF(BX$23=5, $AC235, 0)
))</f>
        <v>0</v>
      </c>
      <c r="BY235" s="293" t="str">
        <f t="shared" si="109"/>
        <v>-</v>
      </c>
      <c r="BZ235" s="299">
        <f t="shared" si="22"/>
        <v>0</v>
      </c>
      <c r="CA235" s="294" t="str">
        <f t="shared" si="110"/>
        <v>-</v>
      </c>
      <c r="CB235" s="295" t="str">
        <f t="shared" si="23"/>
        <v>-</v>
      </c>
      <c r="CC235" s="295" t="str">
        <f t="shared" si="111"/>
        <v>-</v>
      </c>
      <c r="CD235" s="299">
        <f t="shared" si="24"/>
        <v>0</v>
      </c>
      <c r="CE235" s="300" t="str">
        <f t="shared" si="89"/>
        <v>-</v>
      </c>
      <c r="CF235" s="300" t="str">
        <f t="shared" si="90"/>
        <v>-</v>
      </c>
      <c r="CG235" s="300">
        <v>0</v>
      </c>
      <c r="CH235" s="300">
        <f t="shared" si="91"/>
        <v>0</v>
      </c>
      <c r="CI235" s="301">
        <f t="shared" si="92"/>
        <v>0</v>
      </c>
      <c r="CJ235" s="301">
        <f t="shared" si="25"/>
        <v>0</v>
      </c>
      <c r="CK235" s="302" t="str" cm="1">
        <f t="array" ref="CK235">IF($CJ235&gt;0, INDEX($CS$28:$DH$35, $CJ235, $CI235+CK$23), "-")</f>
        <v>-</v>
      </c>
      <c r="CL235" s="302" t="str" cm="1">
        <f t="array" ref="CL235">IF($CJ235&gt;0, INDEX($CS$28:$DH$35, $CJ235, $CI235+CL$23), "-")</f>
        <v>-</v>
      </c>
      <c r="CM235" s="302" t="str" cm="1">
        <f t="array" ref="CM235">IF($CJ235&gt;0, INDEX($CS$28:$DH$35, $CJ235, $CI235+CM$23), "-")</f>
        <v>-</v>
      </c>
      <c r="CN235" s="302" t="str" cm="1">
        <f t="array" ref="CN235">IF($CJ235&gt;0, INDEX($CS$28:$DH$35, $CJ235, $CI235+CN$23), "-")</f>
        <v>-</v>
      </c>
      <c r="CO235" s="300" t="str">
        <f t="shared" si="93"/>
        <v>-</v>
      </c>
      <c r="CP235" s="271"/>
      <c r="CQ235" s="272"/>
      <c r="CR235" s="273"/>
      <c r="CS235" s="273"/>
      <c r="CT235" s="273"/>
      <c r="CU235" s="273"/>
      <c r="CV235" s="273"/>
      <c r="CW235" s="273"/>
      <c r="CX235" s="273"/>
      <c r="CY235" s="273"/>
      <c r="CZ235" s="273"/>
      <c r="DA235" s="273"/>
      <c r="DB235" s="273"/>
      <c r="DC235" s="273"/>
      <c r="DD235" s="273"/>
      <c r="DE235" s="273"/>
      <c r="DF235" s="273"/>
      <c r="DG235" s="273"/>
      <c r="DH235" s="273"/>
      <c r="DI235" s="273"/>
      <c r="DJ235" s="271"/>
      <c r="DK235" s="271"/>
    </row>
    <row r="236" spans="1:115" s="45" customFormat="1" ht="12.75" customHeight="1" x14ac:dyDescent="0.25">
      <c r="A236" s="13" cm="1">
        <f t="array" ref="A236">IFERROR(INDEX(Operation, IFERROR(MATCH($N236,#REF!, 0), IFERROR(MATCH($N236,#REF!, 0), MATCH($N236,#REF!, 0))), 4), 0)</f>
        <v>0</v>
      </c>
      <c r="B236" s="10">
        <v>213</v>
      </c>
      <c r="C236" s="238"/>
      <c r="D236" s="238"/>
      <c r="E236" s="79"/>
      <c r="F236" s="80" t="str">
        <f>IF(ISBLANK(E236), "", VLOOKUP(E236, Z!$A$2:$C$4127, 3, FALSE))</f>
        <v/>
      </c>
      <c r="G236" s="238"/>
      <c r="H236" s="81"/>
      <c r="I236" s="255" t="b">
        <v>0</v>
      </c>
      <c r="J236" s="256"/>
      <c r="K236" s="82"/>
      <c r="L236" s="82"/>
      <c r="M236" s="83"/>
      <c r="N236" s="79"/>
      <c r="O236" s="84"/>
      <c r="P236" s="84"/>
      <c r="Q236" s="257"/>
      <c r="R236" s="257"/>
      <c r="S236" s="257"/>
      <c r="T236" s="85">
        <f t="shared" si="94"/>
        <v>0</v>
      </c>
      <c r="U236" s="238"/>
      <c r="V236" s="238"/>
      <c r="W236" s="238"/>
      <c r="X236" s="257"/>
      <c r="Y236" s="258"/>
      <c r="Z236" s="79"/>
      <c r="AA236" s="257"/>
      <c r="AB236" s="257"/>
      <c r="AC236" s="257"/>
      <c r="AD236" s="257"/>
      <c r="AE236" s="257"/>
      <c r="AF236" s="85">
        <f t="shared" si="95"/>
        <v>0</v>
      </c>
      <c r="AG236" s="259"/>
      <c r="AH236" s="238"/>
      <c r="AI236" s="79"/>
      <c r="AJ236" s="80" t="str">
        <f>IF(ISBLANK(AI236), "", VLOOKUP(AI236, Z!$A$2:$C$4127, 3, FALSE))</f>
        <v/>
      </c>
      <c r="AK236" s="260"/>
      <c r="AL236" s="127">
        <f t="shared" si="96"/>
        <v>0</v>
      </c>
      <c r="AM236" s="271"/>
      <c r="AN236" s="292">
        <f t="shared" si="98"/>
        <v>0</v>
      </c>
      <c r="AO236" s="279">
        <f t="shared" si="97"/>
        <v>1</v>
      </c>
      <c r="AP236" s="279">
        <v>0.75</v>
      </c>
      <c r="AQ236" s="293" t="str">
        <f t="shared" si="99"/>
        <v>-</v>
      </c>
      <c r="AR236" s="293" t="str">
        <f t="shared" si="100"/>
        <v>-</v>
      </c>
      <c r="AS236" s="293" t="str" cm="1">
        <f t="array" ref="AS236">IFERROR(IFERROR((AT236*AU236)/(3600*1000)/AZ236, BY236) * SUMPRODUCT($BA236:$BE236^2.5, $BF236:$BJ236) / 1000, "-")</f>
        <v>-</v>
      </c>
      <c r="AT236" s="279" t="str">
        <f t="shared" si="101"/>
        <v>-</v>
      </c>
      <c r="AU236" s="279" t="str">
        <f t="shared" si="102"/>
        <v>-</v>
      </c>
      <c r="AV236" s="294" t="str">
        <f t="shared" si="16"/>
        <v>-</v>
      </c>
      <c r="AW236" s="294" t="str" cm="1">
        <f t="array" ref="AW236">IF(CH236&gt;0, INDEX($CV$58:$CV$60, CH236), "-")</f>
        <v>-</v>
      </c>
      <c r="AX236" s="294" t="str">
        <f t="shared" si="103"/>
        <v>-</v>
      </c>
      <c r="AY236" s="295" t="str">
        <f t="shared" si="104"/>
        <v>-</v>
      </c>
      <c r="AZ236" s="294">
        <f t="shared" si="105"/>
        <v>0</v>
      </c>
      <c r="BA236" s="296" t="str" cm="1">
        <f t="array" ref="BA236">IFERROR(INDEX($CV$63:$CZ$65, $CF236, BA$23), "-")</f>
        <v>-</v>
      </c>
      <c r="BB236" s="296" t="str" cm="1">
        <f t="array" ref="BB236">IFERROR(INDEX($CV$63:$CZ$65, $CF236, BB$23), "-")</f>
        <v>-</v>
      </c>
      <c r="BC236" s="296" t="str" cm="1">
        <f t="array" ref="BC236">IFERROR(INDEX($CV$63:$CZ$65, $CF236, BC$23), "-")</f>
        <v>-</v>
      </c>
      <c r="BD236" s="296" t="str" cm="1">
        <f t="array" ref="BD236">IFERROR(INDEX($CV$63:$CZ$65, $CF236, BD$23), "-")</f>
        <v>-</v>
      </c>
      <c r="BE236" s="296" t="str" cm="1">
        <f t="array" ref="BE236">IFERROR(INDEX($CV$63:$CZ$65, $CF236, BE$23), "-")</f>
        <v>-</v>
      </c>
      <c r="BF236" s="297" cm="1">
        <f t="array" ref="BF236">IF($CF236=3,
IFERROR(INDEX($CV$68:$CZ$79, $CE236, BF$23), "-"),
IF($CF236=2,
IF(BF$23=5, $Q236, IF(BF$23=4, $R236, 0)), IF(BF$23=5, $Q236, 0)
))</f>
        <v>0</v>
      </c>
      <c r="BG236" s="297" cm="1">
        <f t="array" ref="BG236">IF($CF236=3,
IFERROR(INDEX($CV$68:$CZ$79, $CE236, BG$23), "-"),
IF($CF236=2,
IF(BG$23=5, $Q236, IF(BG$23=4, $R236, 0)), IF(BG$23=5, $Q236, 0)
))</f>
        <v>0</v>
      </c>
      <c r="BH236" s="297" cm="1">
        <f t="array" ref="BH236">IF($CF236=3,
IFERROR(INDEX($CV$68:$CZ$79, $CE236, BH$23), "-"),
IF($CF236=2,
IF(BH$23=5, $Q236, IF(BH$23=4, $R236, 0)), IF(BH$23=5, $Q236, 0)
))</f>
        <v>0</v>
      </c>
      <c r="BI236" s="297" cm="1">
        <f t="array" ref="BI236">IF($CF236=3,
IFERROR(INDEX($CV$68:$CZ$79, $CE236, BI$23), "-"),
IF($CF236=2,
IF(BI$23=5, $Q236, IF(BI$23=4, $R236, 0)), IF(BI$23=5, $Q236, 0)
))</f>
        <v>0</v>
      </c>
      <c r="BJ236" s="297" cm="1">
        <f t="array" ref="BJ236">IF($CF236=3,
IFERROR(INDEX($CV$68:$CZ$79, $CE236, BJ$23), "-"),
IF($CF236=2,
IF(BJ$23=5, $Q236, IF(BJ$23=4, $R236, 0)), IF(BJ$23=5, $Q236, 0)
))</f>
        <v>0</v>
      </c>
      <c r="BK236" s="293" t="str" cm="1">
        <f t="array" ref="BK236">IFERROR(IF(OR($AN$20="EZ", ISNUMBER((BL236*BM236)/(3600*1000)/BN236)), (BL236*BM236)/(3600*1000)/BN236, BY236) * SUMPRODUCT($BO236:$BS236^2.5, $BT236:$BX236) / 1000, "-")</f>
        <v>-</v>
      </c>
      <c r="BL236" s="279" t="str">
        <f t="shared" si="106"/>
        <v>-</v>
      </c>
      <c r="BM236" s="279" t="str">
        <f t="shared" si="107"/>
        <v>-</v>
      </c>
      <c r="BN236" s="298">
        <f t="shared" si="108"/>
        <v>0</v>
      </c>
      <c r="BO236" s="296" t="str" cm="1">
        <f t="array" ref="BO236">IFERROR(INDEX($CV$63:$CZ$65, $CO236, BO$23), "-")</f>
        <v>-</v>
      </c>
      <c r="BP236" s="296" t="str" cm="1">
        <f t="array" ref="BP236">IFERROR(INDEX($CV$63:$CZ$65, $CO236, BP$23), "-")</f>
        <v>-</v>
      </c>
      <c r="BQ236" s="296" t="str" cm="1">
        <f t="array" ref="BQ236">IFERROR(INDEX($CV$63:$CZ$65, $CO236, BQ$23), "-")</f>
        <v>-</v>
      </c>
      <c r="BR236" s="296" t="str" cm="1">
        <f t="array" ref="BR236">IFERROR(INDEX($CV$63:$CZ$65, $CO236, BR$23), "-")</f>
        <v>-</v>
      </c>
      <c r="BS236" s="296" t="str" cm="1">
        <f t="array" ref="BS236">IFERROR(INDEX($CV$63:$CZ$65, $CO236, BS$23), "-")</f>
        <v>-</v>
      </c>
      <c r="BT236" s="297" cm="1">
        <f t="array" ref="BT236">IF($CO236=3,
IFERROR(INDEX($CV$68:$CZ$79, $CE236, BT$23), "-"),
IF($CO236=2,
IF(BT$23=5, $AC236, IF(BT$23=4, $AD236, 0)), IF(BT$23=5, $AC236, 0)
))</f>
        <v>0</v>
      </c>
      <c r="BU236" s="297" cm="1">
        <f t="array" ref="BU236">IF($CO236=3,
IFERROR(INDEX($CV$68:$CZ$79, $CE236, BU$23), "-"),
IF($CO236=2,
IF(BU$23=5, $AC236, IF(BU$23=4, $AD236, 0)), IF(BU$23=5, $AC236, 0)
))</f>
        <v>0</v>
      </c>
      <c r="BV236" s="297" cm="1">
        <f t="array" ref="BV236">IF($CO236=3,
IFERROR(INDEX($CV$68:$CZ$79, $CE236, BV$23), "-"),
IF($CO236=2,
IF(BV$23=5, $AC236, IF(BV$23=4, $AD236, 0)), IF(BV$23=5, $AC236, 0)
))</f>
        <v>0</v>
      </c>
      <c r="BW236" s="297" cm="1">
        <f t="array" ref="BW236">IF($CO236=3,
IFERROR(INDEX($CV$68:$CZ$79, $CE236, BW$23), "-"),
IF($CO236=2,
IF(BW$23=5, $AC236, IF(BW$23=4, $AD236, 0)), IF(BW$23=5, $AC236, 0)
))</f>
        <v>0</v>
      </c>
      <c r="BX236" s="297" cm="1">
        <f t="array" ref="BX236">IF($CO236=3,
IFERROR(INDEX($CV$68:$CZ$79, $CE236, BX$23), "-"),
IF($CO236=2,
IF(BX$23=5, $AC236, IF(BX$23=4, $AD236, 0)), IF(BX$23=5, $AC236, 0)
))</f>
        <v>0</v>
      </c>
      <c r="BY236" s="293" t="str">
        <f t="shared" si="109"/>
        <v>-</v>
      </c>
      <c r="BZ236" s="299">
        <f t="shared" si="22"/>
        <v>0</v>
      </c>
      <c r="CA236" s="294" t="str">
        <f t="shared" si="110"/>
        <v>-</v>
      </c>
      <c r="CB236" s="295" t="str">
        <f t="shared" si="23"/>
        <v>-</v>
      </c>
      <c r="CC236" s="295" t="str">
        <f t="shared" si="111"/>
        <v>-</v>
      </c>
      <c r="CD236" s="299">
        <f t="shared" si="24"/>
        <v>0</v>
      </c>
      <c r="CE236" s="300" t="str">
        <f t="shared" si="89"/>
        <v>-</v>
      </c>
      <c r="CF236" s="300" t="str">
        <f t="shared" si="90"/>
        <v>-</v>
      </c>
      <c r="CG236" s="300">
        <v>0</v>
      </c>
      <c r="CH236" s="300">
        <f t="shared" si="91"/>
        <v>0</v>
      </c>
      <c r="CI236" s="301">
        <f t="shared" si="92"/>
        <v>0</v>
      </c>
      <c r="CJ236" s="301">
        <f t="shared" si="25"/>
        <v>0</v>
      </c>
      <c r="CK236" s="302" t="str" cm="1">
        <f t="array" ref="CK236">IF($CJ236&gt;0, INDEX($CS$28:$DH$35, $CJ236, $CI236+CK$23), "-")</f>
        <v>-</v>
      </c>
      <c r="CL236" s="302" t="str" cm="1">
        <f t="array" ref="CL236">IF($CJ236&gt;0, INDEX($CS$28:$DH$35, $CJ236, $CI236+CL$23), "-")</f>
        <v>-</v>
      </c>
      <c r="CM236" s="302" t="str" cm="1">
        <f t="array" ref="CM236">IF($CJ236&gt;0, INDEX($CS$28:$DH$35, $CJ236, $CI236+CM$23), "-")</f>
        <v>-</v>
      </c>
      <c r="CN236" s="302" t="str" cm="1">
        <f t="array" ref="CN236">IF($CJ236&gt;0, INDEX($CS$28:$DH$35, $CJ236, $CI236+CN$23), "-")</f>
        <v>-</v>
      </c>
      <c r="CO236" s="300" t="str">
        <f t="shared" si="93"/>
        <v>-</v>
      </c>
      <c r="CP236" s="271"/>
      <c r="CQ236" s="272"/>
      <c r="CR236" s="273"/>
      <c r="CS236" s="273"/>
      <c r="CT236" s="273"/>
      <c r="CU236" s="273"/>
      <c r="CV236" s="273"/>
      <c r="CW236" s="273"/>
      <c r="CX236" s="273"/>
      <c r="CY236" s="273"/>
      <c r="CZ236" s="273"/>
      <c r="DA236" s="273"/>
      <c r="DB236" s="273"/>
      <c r="DC236" s="273"/>
      <c r="DD236" s="273"/>
      <c r="DE236" s="273"/>
      <c r="DF236" s="273"/>
      <c r="DG236" s="273"/>
      <c r="DH236" s="273"/>
      <c r="DI236" s="273"/>
      <c r="DJ236" s="271"/>
      <c r="DK236" s="271"/>
    </row>
    <row r="237" spans="1:115" s="45" customFormat="1" ht="12.75" customHeight="1" x14ac:dyDescent="0.25">
      <c r="A237" s="13" cm="1">
        <f t="array" ref="A237">IFERROR(INDEX(Operation, IFERROR(MATCH($N237,#REF!, 0), IFERROR(MATCH($N237,#REF!, 0), MATCH($N237,#REF!, 0))), 4), 0)</f>
        <v>0</v>
      </c>
      <c r="B237" s="10">
        <v>214</v>
      </c>
      <c r="C237" s="238"/>
      <c r="D237" s="238"/>
      <c r="E237" s="79"/>
      <c r="F237" s="80" t="str">
        <f>IF(ISBLANK(E237), "", VLOOKUP(E237, Z!$A$2:$C$4127, 3, FALSE))</f>
        <v/>
      </c>
      <c r="G237" s="238"/>
      <c r="H237" s="81"/>
      <c r="I237" s="255" t="b">
        <v>0</v>
      </c>
      <c r="J237" s="256"/>
      <c r="K237" s="82"/>
      <c r="L237" s="82"/>
      <c r="M237" s="83"/>
      <c r="N237" s="79"/>
      <c r="O237" s="84"/>
      <c r="P237" s="84"/>
      <c r="Q237" s="257"/>
      <c r="R237" s="257"/>
      <c r="S237" s="257"/>
      <c r="T237" s="85">
        <f t="shared" si="94"/>
        <v>0</v>
      </c>
      <c r="U237" s="238"/>
      <c r="V237" s="238"/>
      <c r="W237" s="238"/>
      <c r="X237" s="257"/>
      <c r="Y237" s="258"/>
      <c r="Z237" s="79"/>
      <c r="AA237" s="257"/>
      <c r="AB237" s="257"/>
      <c r="AC237" s="257"/>
      <c r="AD237" s="257"/>
      <c r="AE237" s="257"/>
      <c r="AF237" s="85">
        <f t="shared" si="95"/>
        <v>0</v>
      </c>
      <c r="AG237" s="259"/>
      <c r="AH237" s="238"/>
      <c r="AI237" s="79"/>
      <c r="AJ237" s="80" t="str">
        <f>IF(ISBLANK(AI237), "", VLOOKUP(AI237, Z!$A$2:$C$4127, 3, FALSE))</f>
        <v/>
      </c>
      <c r="AK237" s="260"/>
      <c r="AL237" s="127">
        <f t="shared" si="96"/>
        <v>0</v>
      </c>
      <c r="AM237" s="271"/>
      <c r="AN237" s="292">
        <f t="shared" si="98"/>
        <v>0</v>
      </c>
      <c r="AO237" s="279">
        <f t="shared" si="97"/>
        <v>1</v>
      </c>
      <c r="AP237" s="279">
        <v>0.75</v>
      </c>
      <c r="AQ237" s="293" t="str">
        <f t="shared" si="99"/>
        <v>-</v>
      </c>
      <c r="AR237" s="293" t="str">
        <f t="shared" si="100"/>
        <v>-</v>
      </c>
      <c r="AS237" s="293" t="str" cm="1">
        <f t="array" ref="AS237">IFERROR(IFERROR((AT237*AU237)/(3600*1000)/AZ237, BY237) * SUMPRODUCT($BA237:$BE237^2.5, $BF237:$BJ237) / 1000, "-")</f>
        <v>-</v>
      </c>
      <c r="AT237" s="279" t="str">
        <f t="shared" si="101"/>
        <v>-</v>
      </c>
      <c r="AU237" s="279" t="str">
        <f t="shared" si="102"/>
        <v>-</v>
      </c>
      <c r="AV237" s="294" t="str">
        <f t="shared" si="16"/>
        <v>-</v>
      </c>
      <c r="AW237" s="294" t="str" cm="1">
        <f t="array" ref="AW237">IF(CH237&gt;0, INDEX($CV$58:$CV$60, CH237), "-")</f>
        <v>-</v>
      </c>
      <c r="AX237" s="294" t="str">
        <f t="shared" si="103"/>
        <v>-</v>
      </c>
      <c r="AY237" s="295" t="str">
        <f t="shared" si="104"/>
        <v>-</v>
      </c>
      <c r="AZ237" s="294">
        <f t="shared" si="105"/>
        <v>0</v>
      </c>
      <c r="BA237" s="296" t="str" cm="1">
        <f t="array" ref="BA237">IFERROR(INDEX($CV$63:$CZ$65, $CF237, BA$23), "-")</f>
        <v>-</v>
      </c>
      <c r="BB237" s="296" t="str" cm="1">
        <f t="array" ref="BB237">IFERROR(INDEX($CV$63:$CZ$65, $CF237, BB$23), "-")</f>
        <v>-</v>
      </c>
      <c r="BC237" s="296" t="str" cm="1">
        <f t="array" ref="BC237">IFERROR(INDEX($CV$63:$CZ$65, $CF237, BC$23), "-")</f>
        <v>-</v>
      </c>
      <c r="BD237" s="296" t="str" cm="1">
        <f t="array" ref="BD237">IFERROR(INDEX($CV$63:$CZ$65, $CF237, BD$23), "-")</f>
        <v>-</v>
      </c>
      <c r="BE237" s="296" t="str" cm="1">
        <f t="array" ref="BE237">IFERROR(INDEX($CV$63:$CZ$65, $CF237, BE$23), "-")</f>
        <v>-</v>
      </c>
      <c r="BF237" s="297" cm="1">
        <f t="array" ref="BF237">IF($CF237=3,
IFERROR(INDEX($CV$68:$CZ$79, $CE237, BF$23), "-"),
IF($CF237=2,
IF(BF$23=5, $Q237, IF(BF$23=4, $R237, 0)), IF(BF$23=5, $Q237, 0)
))</f>
        <v>0</v>
      </c>
      <c r="BG237" s="297" cm="1">
        <f t="array" ref="BG237">IF($CF237=3,
IFERROR(INDEX($CV$68:$CZ$79, $CE237, BG$23), "-"),
IF($CF237=2,
IF(BG$23=5, $Q237, IF(BG$23=4, $R237, 0)), IF(BG$23=5, $Q237, 0)
))</f>
        <v>0</v>
      </c>
      <c r="BH237" s="297" cm="1">
        <f t="array" ref="BH237">IF($CF237=3,
IFERROR(INDEX($CV$68:$CZ$79, $CE237, BH$23), "-"),
IF($CF237=2,
IF(BH$23=5, $Q237, IF(BH$23=4, $R237, 0)), IF(BH$23=5, $Q237, 0)
))</f>
        <v>0</v>
      </c>
      <c r="BI237" s="297" cm="1">
        <f t="array" ref="BI237">IF($CF237=3,
IFERROR(INDEX($CV$68:$CZ$79, $CE237, BI$23), "-"),
IF($CF237=2,
IF(BI$23=5, $Q237, IF(BI$23=4, $R237, 0)), IF(BI$23=5, $Q237, 0)
))</f>
        <v>0</v>
      </c>
      <c r="BJ237" s="297" cm="1">
        <f t="array" ref="BJ237">IF($CF237=3,
IFERROR(INDEX($CV$68:$CZ$79, $CE237, BJ$23), "-"),
IF($CF237=2,
IF(BJ$23=5, $Q237, IF(BJ$23=4, $R237, 0)), IF(BJ$23=5, $Q237, 0)
))</f>
        <v>0</v>
      </c>
      <c r="BK237" s="293" t="str" cm="1">
        <f t="array" ref="BK237">IFERROR(IF(OR($AN$20="EZ", ISNUMBER((BL237*BM237)/(3600*1000)/BN237)), (BL237*BM237)/(3600*1000)/BN237, BY237) * SUMPRODUCT($BO237:$BS237^2.5, $BT237:$BX237) / 1000, "-")</f>
        <v>-</v>
      </c>
      <c r="BL237" s="279" t="str">
        <f t="shared" si="106"/>
        <v>-</v>
      </c>
      <c r="BM237" s="279" t="str">
        <f t="shared" si="107"/>
        <v>-</v>
      </c>
      <c r="BN237" s="298">
        <f t="shared" si="108"/>
        <v>0</v>
      </c>
      <c r="BO237" s="296" t="str" cm="1">
        <f t="array" ref="BO237">IFERROR(INDEX($CV$63:$CZ$65, $CO237, BO$23), "-")</f>
        <v>-</v>
      </c>
      <c r="BP237" s="296" t="str" cm="1">
        <f t="array" ref="BP237">IFERROR(INDEX($CV$63:$CZ$65, $CO237, BP$23), "-")</f>
        <v>-</v>
      </c>
      <c r="BQ237" s="296" t="str" cm="1">
        <f t="array" ref="BQ237">IFERROR(INDEX($CV$63:$CZ$65, $CO237, BQ$23), "-")</f>
        <v>-</v>
      </c>
      <c r="BR237" s="296" t="str" cm="1">
        <f t="array" ref="BR237">IFERROR(INDEX($CV$63:$CZ$65, $CO237, BR$23), "-")</f>
        <v>-</v>
      </c>
      <c r="BS237" s="296" t="str" cm="1">
        <f t="array" ref="BS237">IFERROR(INDEX($CV$63:$CZ$65, $CO237, BS$23), "-")</f>
        <v>-</v>
      </c>
      <c r="BT237" s="297" cm="1">
        <f t="array" ref="BT237">IF($CO237=3,
IFERROR(INDEX($CV$68:$CZ$79, $CE237, BT$23), "-"),
IF($CO237=2,
IF(BT$23=5, $AC237, IF(BT$23=4, $AD237, 0)), IF(BT$23=5, $AC237, 0)
))</f>
        <v>0</v>
      </c>
      <c r="BU237" s="297" cm="1">
        <f t="array" ref="BU237">IF($CO237=3,
IFERROR(INDEX($CV$68:$CZ$79, $CE237, BU$23), "-"),
IF($CO237=2,
IF(BU$23=5, $AC237, IF(BU$23=4, $AD237, 0)), IF(BU$23=5, $AC237, 0)
))</f>
        <v>0</v>
      </c>
      <c r="BV237" s="297" cm="1">
        <f t="array" ref="BV237">IF($CO237=3,
IFERROR(INDEX($CV$68:$CZ$79, $CE237, BV$23), "-"),
IF($CO237=2,
IF(BV$23=5, $AC237, IF(BV$23=4, $AD237, 0)), IF(BV$23=5, $AC237, 0)
))</f>
        <v>0</v>
      </c>
      <c r="BW237" s="297" cm="1">
        <f t="array" ref="BW237">IF($CO237=3,
IFERROR(INDEX($CV$68:$CZ$79, $CE237, BW$23), "-"),
IF($CO237=2,
IF(BW$23=5, $AC237, IF(BW$23=4, $AD237, 0)), IF(BW$23=5, $AC237, 0)
))</f>
        <v>0</v>
      </c>
      <c r="BX237" s="297" cm="1">
        <f t="array" ref="BX237">IF($CO237=3,
IFERROR(INDEX($CV$68:$CZ$79, $CE237, BX$23), "-"),
IF($CO237=2,
IF(BX$23=5, $AC237, IF(BX$23=4, $AD237, 0)), IF(BX$23=5, $AC237, 0)
))</f>
        <v>0</v>
      </c>
      <c r="BY237" s="293" t="str">
        <f t="shared" si="109"/>
        <v>-</v>
      </c>
      <c r="BZ237" s="299">
        <f t="shared" si="22"/>
        <v>0</v>
      </c>
      <c r="CA237" s="294" t="str">
        <f t="shared" si="110"/>
        <v>-</v>
      </c>
      <c r="CB237" s="295" t="str">
        <f t="shared" si="23"/>
        <v>-</v>
      </c>
      <c r="CC237" s="295" t="str">
        <f t="shared" si="111"/>
        <v>-</v>
      </c>
      <c r="CD237" s="299">
        <f t="shared" si="24"/>
        <v>0</v>
      </c>
      <c r="CE237" s="300" t="str">
        <f t="shared" si="89"/>
        <v>-</v>
      </c>
      <c r="CF237" s="300" t="str">
        <f t="shared" si="90"/>
        <v>-</v>
      </c>
      <c r="CG237" s="300">
        <v>0</v>
      </c>
      <c r="CH237" s="300">
        <f t="shared" si="91"/>
        <v>0</v>
      </c>
      <c r="CI237" s="301">
        <f t="shared" si="92"/>
        <v>0</v>
      </c>
      <c r="CJ237" s="301">
        <f t="shared" si="25"/>
        <v>0</v>
      </c>
      <c r="CK237" s="302" t="str" cm="1">
        <f t="array" ref="CK237">IF($CJ237&gt;0, INDEX($CS$28:$DH$35, $CJ237, $CI237+CK$23), "-")</f>
        <v>-</v>
      </c>
      <c r="CL237" s="302" t="str" cm="1">
        <f t="array" ref="CL237">IF($CJ237&gt;0, INDEX($CS$28:$DH$35, $CJ237, $CI237+CL$23), "-")</f>
        <v>-</v>
      </c>
      <c r="CM237" s="302" t="str" cm="1">
        <f t="array" ref="CM237">IF($CJ237&gt;0, INDEX($CS$28:$DH$35, $CJ237, $CI237+CM$23), "-")</f>
        <v>-</v>
      </c>
      <c r="CN237" s="302" t="str" cm="1">
        <f t="array" ref="CN237">IF($CJ237&gt;0, INDEX($CS$28:$DH$35, $CJ237, $CI237+CN$23), "-")</f>
        <v>-</v>
      </c>
      <c r="CO237" s="300" t="str">
        <f t="shared" si="93"/>
        <v>-</v>
      </c>
      <c r="CP237" s="271"/>
      <c r="CQ237" s="272"/>
      <c r="CR237" s="273"/>
      <c r="CS237" s="273"/>
      <c r="CT237" s="273"/>
      <c r="CU237" s="273"/>
      <c r="CV237" s="273"/>
      <c r="CW237" s="273"/>
      <c r="CX237" s="273"/>
      <c r="CY237" s="273"/>
      <c r="CZ237" s="273"/>
      <c r="DA237" s="273"/>
      <c r="DB237" s="273"/>
      <c r="DC237" s="273"/>
      <c r="DD237" s="273"/>
      <c r="DE237" s="273"/>
      <c r="DF237" s="273"/>
      <c r="DG237" s="273"/>
      <c r="DH237" s="273"/>
      <c r="DI237" s="273"/>
      <c r="DJ237" s="271"/>
      <c r="DK237" s="271"/>
    </row>
    <row r="238" spans="1:115" s="45" customFormat="1" ht="12.75" customHeight="1" x14ac:dyDescent="0.25">
      <c r="A238" s="13" cm="1">
        <f t="array" ref="A238">IFERROR(INDEX(Operation, IFERROR(MATCH($N238,#REF!, 0), IFERROR(MATCH($N238,#REF!, 0), MATCH($N238,#REF!, 0))), 4), 0)</f>
        <v>0</v>
      </c>
      <c r="B238" s="10">
        <v>215</v>
      </c>
      <c r="C238" s="238"/>
      <c r="D238" s="238"/>
      <c r="E238" s="79"/>
      <c r="F238" s="80" t="str">
        <f>IF(ISBLANK(E238), "", VLOOKUP(E238, Z!$A$2:$C$4127, 3, FALSE))</f>
        <v/>
      </c>
      <c r="G238" s="238"/>
      <c r="H238" s="81"/>
      <c r="I238" s="255" t="b">
        <v>0</v>
      </c>
      <c r="J238" s="256"/>
      <c r="K238" s="82"/>
      <c r="L238" s="82"/>
      <c r="M238" s="83"/>
      <c r="N238" s="79"/>
      <c r="O238" s="84"/>
      <c r="P238" s="84"/>
      <c r="Q238" s="257"/>
      <c r="R238" s="257"/>
      <c r="S238" s="257"/>
      <c r="T238" s="85">
        <f t="shared" si="94"/>
        <v>0</v>
      </c>
      <c r="U238" s="238"/>
      <c r="V238" s="238"/>
      <c r="W238" s="238"/>
      <c r="X238" s="256"/>
      <c r="Y238" s="258"/>
      <c r="Z238" s="79"/>
      <c r="AA238" s="257"/>
      <c r="AB238" s="257"/>
      <c r="AC238" s="257"/>
      <c r="AD238" s="257"/>
      <c r="AE238" s="257"/>
      <c r="AF238" s="85">
        <f t="shared" si="95"/>
        <v>0</v>
      </c>
      <c r="AG238" s="259"/>
      <c r="AH238" s="238"/>
      <c r="AI238" s="79"/>
      <c r="AJ238" s="80" t="str">
        <f>IF(ISBLANK(AI238), "", VLOOKUP(AI238, Z!$A$2:$C$4127, 3, FALSE))</f>
        <v/>
      </c>
      <c r="AK238" s="260"/>
      <c r="AL238" s="127">
        <f t="shared" si="96"/>
        <v>0</v>
      </c>
      <c r="AM238" s="271"/>
      <c r="AN238" s="292">
        <f t="shared" si="98"/>
        <v>0</v>
      </c>
      <c r="AO238" s="279">
        <f t="shared" si="97"/>
        <v>1</v>
      </c>
      <c r="AP238" s="279">
        <v>0.75</v>
      </c>
      <c r="AQ238" s="293" t="str">
        <f t="shared" si="99"/>
        <v>-</v>
      </c>
      <c r="AR238" s="293" t="str">
        <f t="shared" si="100"/>
        <v>-</v>
      </c>
      <c r="AS238" s="293" t="str" cm="1">
        <f t="array" ref="AS238">IFERROR(IFERROR((AT238*AU238)/(3600*1000)/AZ238, BY238) * SUMPRODUCT($BA238:$BE238^2.5, $BF238:$BJ238) / 1000, "-")</f>
        <v>-</v>
      </c>
      <c r="AT238" s="279" t="str">
        <f t="shared" si="101"/>
        <v>-</v>
      </c>
      <c r="AU238" s="279" t="str">
        <f t="shared" si="102"/>
        <v>-</v>
      </c>
      <c r="AV238" s="294" t="str">
        <f t="shared" si="16"/>
        <v>-</v>
      </c>
      <c r="AW238" s="294" t="str" cm="1">
        <f t="array" ref="AW238">IF(CH238&gt;0, INDEX($CV$58:$CV$60, CH238), "-")</f>
        <v>-</v>
      </c>
      <c r="AX238" s="294" t="str">
        <f t="shared" si="103"/>
        <v>-</v>
      </c>
      <c r="AY238" s="295" t="str">
        <f t="shared" si="104"/>
        <v>-</v>
      </c>
      <c r="AZ238" s="294">
        <f t="shared" si="105"/>
        <v>0</v>
      </c>
      <c r="BA238" s="296" t="str" cm="1">
        <f t="array" ref="BA238">IFERROR(INDEX($CV$63:$CZ$65, $CF238, BA$23), "-")</f>
        <v>-</v>
      </c>
      <c r="BB238" s="296" t="str" cm="1">
        <f t="array" ref="BB238">IFERROR(INDEX($CV$63:$CZ$65, $CF238, BB$23), "-")</f>
        <v>-</v>
      </c>
      <c r="BC238" s="296" t="str" cm="1">
        <f t="array" ref="BC238">IFERROR(INDEX($CV$63:$CZ$65, $CF238, BC$23), "-")</f>
        <v>-</v>
      </c>
      <c r="BD238" s="296" t="str" cm="1">
        <f t="array" ref="BD238">IFERROR(INDEX($CV$63:$CZ$65, $CF238, BD$23), "-")</f>
        <v>-</v>
      </c>
      <c r="BE238" s="296" t="str" cm="1">
        <f t="array" ref="BE238">IFERROR(INDEX($CV$63:$CZ$65, $CF238, BE$23), "-")</f>
        <v>-</v>
      </c>
      <c r="BF238" s="297" cm="1">
        <f t="array" ref="BF238">IF($CF238=3,
IFERROR(INDEX($CV$68:$CZ$79, $CE238, BF$23), "-"),
IF($CF238=2,
IF(BF$23=5, $Q238, IF(BF$23=4, $R238, 0)), IF(BF$23=5, $Q238, 0)
))</f>
        <v>0</v>
      </c>
      <c r="BG238" s="297" cm="1">
        <f t="array" ref="BG238">IF($CF238=3,
IFERROR(INDEX($CV$68:$CZ$79, $CE238, BG$23), "-"),
IF($CF238=2,
IF(BG$23=5, $Q238, IF(BG$23=4, $R238, 0)), IF(BG$23=5, $Q238, 0)
))</f>
        <v>0</v>
      </c>
      <c r="BH238" s="297" cm="1">
        <f t="array" ref="BH238">IF($CF238=3,
IFERROR(INDEX($CV$68:$CZ$79, $CE238, BH$23), "-"),
IF($CF238=2,
IF(BH$23=5, $Q238, IF(BH$23=4, $R238, 0)), IF(BH$23=5, $Q238, 0)
))</f>
        <v>0</v>
      </c>
      <c r="BI238" s="297" cm="1">
        <f t="array" ref="BI238">IF($CF238=3,
IFERROR(INDEX($CV$68:$CZ$79, $CE238, BI$23), "-"),
IF($CF238=2,
IF(BI$23=5, $Q238, IF(BI$23=4, $R238, 0)), IF(BI$23=5, $Q238, 0)
))</f>
        <v>0</v>
      </c>
      <c r="BJ238" s="297" cm="1">
        <f t="array" ref="BJ238">IF($CF238=3,
IFERROR(INDEX($CV$68:$CZ$79, $CE238, BJ$23), "-"),
IF($CF238=2,
IF(BJ$23=5, $Q238, IF(BJ$23=4, $R238, 0)), IF(BJ$23=5, $Q238, 0)
))</f>
        <v>0</v>
      </c>
      <c r="BK238" s="293" t="str" cm="1">
        <f t="array" ref="BK238">IFERROR(IF(OR($AN$20="EZ", ISNUMBER((BL238*BM238)/(3600*1000)/BN238)), (BL238*BM238)/(3600*1000)/BN238, BY238) * SUMPRODUCT($BO238:$BS238^2.5, $BT238:$BX238) / 1000, "-")</f>
        <v>-</v>
      </c>
      <c r="BL238" s="279" t="str">
        <f t="shared" si="106"/>
        <v>-</v>
      </c>
      <c r="BM238" s="279" t="str">
        <f t="shared" si="107"/>
        <v>-</v>
      </c>
      <c r="BN238" s="298">
        <f t="shared" si="108"/>
        <v>0</v>
      </c>
      <c r="BO238" s="296" t="str" cm="1">
        <f t="array" ref="BO238">IFERROR(INDEX($CV$63:$CZ$65, $CO238, BO$23), "-")</f>
        <v>-</v>
      </c>
      <c r="BP238" s="296" t="str" cm="1">
        <f t="array" ref="BP238">IFERROR(INDEX($CV$63:$CZ$65, $CO238, BP$23), "-")</f>
        <v>-</v>
      </c>
      <c r="BQ238" s="296" t="str" cm="1">
        <f t="array" ref="BQ238">IFERROR(INDEX($CV$63:$CZ$65, $CO238, BQ$23), "-")</f>
        <v>-</v>
      </c>
      <c r="BR238" s="296" t="str" cm="1">
        <f t="array" ref="BR238">IFERROR(INDEX($CV$63:$CZ$65, $CO238, BR$23), "-")</f>
        <v>-</v>
      </c>
      <c r="BS238" s="296" t="str" cm="1">
        <f t="array" ref="BS238">IFERROR(INDEX($CV$63:$CZ$65, $CO238, BS$23), "-")</f>
        <v>-</v>
      </c>
      <c r="BT238" s="297" cm="1">
        <f t="array" ref="BT238">IF($CO238=3,
IFERROR(INDEX($CV$68:$CZ$79, $CE238, BT$23), "-"),
IF($CO238=2,
IF(BT$23=5, $AC238, IF(BT$23=4, $AD238, 0)), IF(BT$23=5, $AC238, 0)
))</f>
        <v>0</v>
      </c>
      <c r="BU238" s="297" cm="1">
        <f t="array" ref="BU238">IF($CO238=3,
IFERROR(INDEX($CV$68:$CZ$79, $CE238, BU$23), "-"),
IF($CO238=2,
IF(BU$23=5, $AC238, IF(BU$23=4, $AD238, 0)), IF(BU$23=5, $AC238, 0)
))</f>
        <v>0</v>
      </c>
      <c r="BV238" s="297" cm="1">
        <f t="array" ref="BV238">IF($CO238=3,
IFERROR(INDEX($CV$68:$CZ$79, $CE238, BV$23), "-"),
IF($CO238=2,
IF(BV$23=5, $AC238, IF(BV$23=4, $AD238, 0)), IF(BV$23=5, $AC238, 0)
))</f>
        <v>0</v>
      </c>
      <c r="BW238" s="297" cm="1">
        <f t="array" ref="BW238">IF($CO238=3,
IFERROR(INDEX($CV$68:$CZ$79, $CE238, BW$23), "-"),
IF($CO238=2,
IF(BW$23=5, $AC238, IF(BW$23=4, $AD238, 0)), IF(BW$23=5, $AC238, 0)
))</f>
        <v>0</v>
      </c>
      <c r="BX238" s="297" cm="1">
        <f t="array" ref="BX238">IF($CO238=3,
IFERROR(INDEX($CV$68:$CZ$79, $CE238, BX$23), "-"),
IF($CO238=2,
IF(BX$23=5, $AC238, IF(BX$23=4, $AD238, 0)), IF(BX$23=5, $AC238, 0)
))</f>
        <v>0</v>
      </c>
      <c r="BY238" s="293" t="str">
        <f t="shared" si="109"/>
        <v>-</v>
      </c>
      <c r="BZ238" s="299">
        <f t="shared" si="22"/>
        <v>0</v>
      </c>
      <c r="CA238" s="294" t="str">
        <f t="shared" si="110"/>
        <v>-</v>
      </c>
      <c r="CB238" s="295" t="str">
        <f t="shared" si="23"/>
        <v>-</v>
      </c>
      <c r="CC238" s="295" t="str">
        <f t="shared" si="111"/>
        <v>-</v>
      </c>
      <c r="CD238" s="299">
        <f t="shared" si="24"/>
        <v>0</v>
      </c>
      <c r="CE238" s="300" t="str">
        <f t="shared" si="89"/>
        <v>-</v>
      </c>
      <c r="CF238" s="300" t="str">
        <f t="shared" si="90"/>
        <v>-</v>
      </c>
      <c r="CG238" s="300">
        <v>0</v>
      </c>
      <c r="CH238" s="300">
        <f t="shared" si="91"/>
        <v>0</v>
      </c>
      <c r="CI238" s="301">
        <f t="shared" si="92"/>
        <v>0</v>
      </c>
      <c r="CJ238" s="301">
        <f t="shared" si="25"/>
        <v>0</v>
      </c>
      <c r="CK238" s="302" t="str" cm="1">
        <f t="array" ref="CK238">IF($CJ238&gt;0, INDEX($CS$28:$DH$35, $CJ238, $CI238+CK$23), "-")</f>
        <v>-</v>
      </c>
      <c r="CL238" s="302" t="str" cm="1">
        <f t="array" ref="CL238">IF($CJ238&gt;0, INDEX($CS$28:$DH$35, $CJ238, $CI238+CL$23), "-")</f>
        <v>-</v>
      </c>
      <c r="CM238" s="302" t="str" cm="1">
        <f t="array" ref="CM238">IF($CJ238&gt;0, INDEX($CS$28:$DH$35, $CJ238, $CI238+CM$23), "-")</f>
        <v>-</v>
      </c>
      <c r="CN238" s="302" t="str" cm="1">
        <f t="array" ref="CN238">IF($CJ238&gt;0, INDEX($CS$28:$DH$35, $CJ238, $CI238+CN$23), "-")</f>
        <v>-</v>
      </c>
      <c r="CO238" s="300" t="str">
        <f t="shared" si="93"/>
        <v>-</v>
      </c>
      <c r="CP238" s="271"/>
      <c r="CQ238" s="272"/>
      <c r="CR238" s="273"/>
      <c r="CS238" s="273"/>
      <c r="CT238" s="273"/>
      <c r="CU238" s="273"/>
      <c r="CV238" s="273"/>
      <c r="CW238" s="273"/>
      <c r="CX238" s="273"/>
      <c r="CY238" s="273"/>
      <c r="CZ238" s="273"/>
      <c r="DA238" s="273"/>
      <c r="DB238" s="273"/>
      <c r="DC238" s="273"/>
      <c r="DD238" s="273"/>
      <c r="DE238" s="273"/>
      <c r="DF238" s="273"/>
      <c r="DG238" s="273"/>
      <c r="DH238" s="273"/>
      <c r="DI238" s="273"/>
      <c r="DJ238" s="271"/>
      <c r="DK238" s="271"/>
    </row>
    <row r="239" spans="1:115" s="45" customFormat="1" ht="12.75" customHeight="1" x14ac:dyDescent="0.25">
      <c r="A239" s="13" cm="1">
        <f t="array" ref="A239">IFERROR(INDEX(Operation, IFERROR(MATCH($N239,#REF!, 0), IFERROR(MATCH($N239,#REF!, 0), MATCH($N239,#REF!, 0))), 4), 0)</f>
        <v>0</v>
      </c>
      <c r="B239" s="10">
        <v>216</v>
      </c>
      <c r="C239" s="238"/>
      <c r="D239" s="238"/>
      <c r="E239" s="79"/>
      <c r="F239" s="80" t="str">
        <f>IF(ISBLANK(E239), "", VLOOKUP(E239, Z!$A$2:$C$4127, 3, FALSE))</f>
        <v/>
      </c>
      <c r="G239" s="238"/>
      <c r="H239" s="81"/>
      <c r="I239" s="255" t="b">
        <v>0</v>
      </c>
      <c r="J239" s="256"/>
      <c r="K239" s="82"/>
      <c r="L239" s="82"/>
      <c r="M239" s="83"/>
      <c r="N239" s="79"/>
      <c r="O239" s="84"/>
      <c r="P239" s="84"/>
      <c r="Q239" s="257"/>
      <c r="R239" s="257"/>
      <c r="S239" s="257"/>
      <c r="T239" s="85">
        <f t="shared" si="94"/>
        <v>0</v>
      </c>
      <c r="U239" s="238"/>
      <c r="V239" s="238"/>
      <c r="W239" s="238"/>
      <c r="X239" s="257"/>
      <c r="Y239" s="258"/>
      <c r="Z239" s="79"/>
      <c r="AA239" s="257"/>
      <c r="AB239" s="257"/>
      <c r="AC239" s="257"/>
      <c r="AD239" s="257"/>
      <c r="AE239" s="257"/>
      <c r="AF239" s="85">
        <f t="shared" si="95"/>
        <v>0</v>
      </c>
      <c r="AG239" s="259"/>
      <c r="AH239" s="238"/>
      <c r="AI239" s="79"/>
      <c r="AJ239" s="80" t="str">
        <f>IF(ISBLANK(AI239), "", VLOOKUP(AI239, Z!$A$2:$C$4127, 3, FALSE))</f>
        <v/>
      </c>
      <c r="AK239" s="260"/>
      <c r="AL239" s="127">
        <f t="shared" si="96"/>
        <v>0</v>
      </c>
      <c r="AM239" s="271"/>
      <c r="AN239" s="292">
        <f t="shared" si="98"/>
        <v>0</v>
      </c>
      <c r="AO239" s="279">
        <f t="shared" si="97"/>
        <v>1</v>
      </c>
      <c r="AP239" s="279">
        <v>0.75</v>
      </c>
      <c r="AQ239" s="293" t="str">
        <f t="shared" si="99"/>
        <v>-</v>
      </c>
      <c r="AR239" s="293" t="str">
        <f t="shared" si="100"/>
        <v>-</v>
      </c>
      <c r="AS239" s="293" t="str" cm="1">
        <f t="array" ref="AS239">IFERROR(IFERROR((AT239*AU239)/(3600*1000)/AZ239, BY239) * SUMPRODUCT($BA239:$BE239^2.5, $BF239:$BJ239) / 1000, "-")</f>
        <v>-</v>
      </c>
      <c r="AT239" s="279" t="str">
        <f t="shared" si="101"/>
        <v>-</v>
      </c>
      <c r="AU239" s="279" t="str">
        <f t="shared" si="102"/>
        <v>-</v>
      </c>
      <c r="AV239" s="294" t="str">
        <f t="shared" si="16"/>
        <v>-</v>
      </c>
      <c r="AW239" s="294" t="str" cm="1">
        <f t="array" ref="AW239">IF(CH239&gt;0, INDEX($CV$58:$CV$60, CH239), "-")</f>
        <v>-</v>
      </c>
      <c r="AX239" s="294" t="str">
        <f t="shared" si="103"/>
        <v>-</v>
      </c>
      <c r="AY239" s="295" t="str">
        <f t="shared" si="104"/>
        <v>-</v>
      </c>
      <c r="AZ239" s="294">
        <f t="shared" si="105"/>
        <v>0</v>
      </c>
      <c r="BA239" s="296" t="str" cm="1">
        <f t="array" ref="BA239">IFERROR(INDEX($CV$63:$CZ$65, $CF239, BA$23), "-")</f>
        <v>-</v>
      </c>
      <c r="BB239" s="296" t="str" cm="1">
        <f t="array" ref="BB239">IFERROR(INDEX($CV$63:$CZ$65, $CF239, BB$23), "-")</f>
        <v>-</v>
      </c>
      <c r="BC239" s="296" t="str" cm="1">
        <f t="array" ref="BC239">IFERROR(INDEX($CV$63:$CZ$65, $CF239, BC$23), "-")</f>
        <v>-</v>
      </c>
      <c r="BD239" s="296" t="str" cm="1">
        <f t="array" ref="BD239">IFERROR(INDEX($CV$63:$CZ$65, $CF239, BD$23), "-")</f>
        <v>-</v>
      </c>
      <c r="BE239" s="296" t="str" cm="1">
        <f t="array" ref="BE239">IFERROR(INDEX($CV$63:$CZ$65, $CF239, BE$23), "-")</f>
        <v>-</v>
      </c>
      <c r="BF239" s="297" cm="1">
        <f t="array" ref="BF239">IF($CF239=3,
IFERROR(INDEX($CV$68:$CZ$79, $CE239, BF$23), "-"),
IF($CF239=2,
IF(BF$23=5, $Q239, IF(BF$23=4, $R239, 0)), IF(BF$23=5, $Q239, 0)
))</f>
        <v>0</v>
      </c>
      <c r="BG239" s="297" cm="1">
        <f t="array" ref="BG239">IF($CF239=3,
IFERROR(INDEX($CV$68:$CZ$79, $CE239, BG$23), "-"),
IF($CF239=2,
IF(BG$23=5, $Q239, IF(BG$23=4, $R239, 0)), IF(BG$23=5, $Q239, 0)
))</f>
        <v>0</v>
      </c>
      <c r="BH239" s="297" cm="1">
        <f t="array" ref="BH239">IF($CF239=3,
IFERROR(INDEX($CV$68:$CZ$79, $CE239, BH$23), "-"),
IF($CF239=2,
IF(BH$23=5, $Q239, IF(BH$23=4, $R239, 0)), IF(BH$23=5, $Q239, 0)
))</f>
        <v>0</v>
      </c>
      <c r="BI239" s="297" cm="1">
        <f t="array" ref="BI239">IF($CF239=3,
IFERROR(INDEX($CV$68:$CZ$79, $CE239, BI$23), "-"),
IF($CF239=2,
IF(BI$23=5, $Q239, IF(BI$23=4, $R239, 0)), IF(BI$23=5, $Q239, 0)
))</f>
        <v>0</v>
      </c>
      <c r="BJ239" s="297" cm="1">
        <f t="array" ref="BJ239">IF($CF239=3,
IFERROR(INDEX($CV$68:$CZ$79, $CE239, BJ$23), "-"),
IF($CF239=2,
IF(BJ$23=5, $Q239, IF(BJ$23=4, $R239, 0)), IF(BJ$23=5, $Q239, 0)
))</f>
        <v>0</v>
      </c>
      <c r="BK239" s="293" t="str" cm="1">
        <f t="array" ref="BK239">IFERROR(IF(OR($AN$20="EZ", ISNUMBER((BL239*BM239)/(3600*1000)/BN239)), (BL239*BM239)/(3600*1000)/BN239, BY239) * SUMPRODUCT($BO239:$BS239^2.5, $BT239:$BX239) / 1000, "-")</f>
        <v>-</v>
      </c>
      <c r="BL239" s="279" t="str">
        <f t="shared" si="106"/>
        <v>-</v>
      </c>
      <c r="BM239" s="279" t="str">
        <f t="shared" si="107"/>
        <v>-</v>
      </c>
      <c r="BN239" s="298">
        <f t="shared" si="108"/>
        <v>0</v>
      </c>
      <c r="BO239" s="296" t="str" cm="1">
        <f t="array" ref="BO239">IFERROR(INDEX($CV$63:$CZ$65, $CO239, BO$23), "-")</f>
        <v>-</v>
      </c>
      <c r="BP239" s="296" t="str" cm="1">
        <f t="array" ref="BP239">IFERROR(INDEX($CV$63:$CZ$65, $CO239, BP$23), "-")</f>
        <v>-</v>
      </c>
      <c r="BQ239" s="296" t="str" cm="1">
        <f t="array" ref="BQ239">IFERROR(INDEX($CV$63:$CZ$65, $CO239, BQ$23), "-")</f>
        <v>-</v>
      </c>
      <c r="BR239" s="296" t="str" cm="1">
        <f t="array" ref="BR239">IFERROR(INDEX($CV$63:$CZ$65, $CO239, BR$23), "-")</f>
        <v>-</v>
      </c>
      <c r="BS239" s="296" t="str" cm="1">
        <f t="array" ref="BS239">IFERROR(INDEX($CV$63:$CZ$65, $CO239, BS$23), "-")</f>
        <v>-</v>
      </c>
      <c r="BT239" s="297" cm="1">
        <f t="array" ref="BT239">IF($CO239=3,
IFERROR(INDEX($CV$68:$CZ$79, $CE239, BT$23), "-"),
IF($CO239=2,
IF(BT$23=5, $AC239, IF(BT$23=4, $AD239, 0)), IF(BT$23=5, $AC239, 0)
))</f>
        <v>0</v>
      </c>
      <c r="BU239" s="297" cm="1">
        <f t="array" ref="BU239">IF($CO239=3,
IFERROR(INDEX($CV$68:$CZ$79, $CE239, BU$23), "-"),
IF($CO239=2,
IF(BU$23=5, $AC239, IF(BU$23=4, $AD239, 0)), IF(BU$23=5, $AC239, 0)
))</f>
        <v>0</v>
      </c>
      <c r="BV239" s="297" cm="1">
        <f t="array" ref="BV239">IF($CO239=3,
IFERROR(INDEX($CV$68:$CZ$79, $CE239, BV$23), "-"),
IF($CO239=2,
IF(BV$23=5, $AC239, IF(BV$23=4, $AD239, 0)), IF(BV$23=5, $AC239, 0)
))</f>
        <v>0</v>
      </c>
      <c r="BW239" s="297" cm="1">
        <f t="array" ref="BW239">IF($CO239=3,
IFERROR(INDEX($CV$68:$CZ$79, $CE239, BW$23), "-"),
IF($CO239=2,
IF(BW$23=5, $AC239, IF(BW$23=4, $AD239, 0)), IF(BW$23=5, $AC239, 0)
))</f>
        <v>0</v>
      </c>
      <c r="BX239" s="297" cm="1">
        <f t="array" ref="BX239">IF($CO239=3,
IFERROR(INDEX($CV$68:$CZ$79, $CE239, BX$23), "-"),
IF($CO239=2,
IF(BX$23=5, $AC239, IF(BX$23=4, $AD239, 0)), IF(BX$23=5, $AC239, 0)
))</f>
        <v>0</v>
      </c>
      <c r="BY239" s="293" t="str">
        <f t="shared" si="109"/>
        <v>-</v>
      </c>
      <c r="BZ239" s="299">
        <f t="shared" si="22"/>
        <v>0</v>
      </c>
      <c r="CA239" s="294" t="str">
        <f t="shared" si="110"/>
        <v>-</v>
      </c>
      <c r="CB239" s="295" t="str">
        <f t="shared" si="23"/>
        <v>-</v>
      </c>
      <c r="CC239" s="295" t="str">
        <f t="shared" si="111"/>
        <v>-</v>
      </c>
      <c r="CD239" s="299">
        <f t="shared" si="24"/>
        <v>0</v>
      </c>
      <c r="CE239" s="300" t="str">
        <f t="shared" si="89"/>
        <v>-</v>
      </c>
      <c r="CF239" s="300" t="str">
        <f t="shared" si="90"/>
        <v>-</v>
      </c>
      <c r="CG239" s="300">
        <v>0</v>
      </c>
      <c r="CH239" s="300">
        <f t="shared" si="91"/>
        <v>0</v>
      </c>
      <c r="CI239" s="301">
        <f t="shared" si="92"/>
        <v>0</v>
      </c>
      <c r="CJ239" s="301">
        <f t="shared" si="25"/>
        <v>0</v>
      </c>
      <c r="CK239" s="302" t="str" cm="1">
        <f t="array" ref="CK239">IF($CJ239&gt;0, INDEX($CS$28:$DH$35, $CJ239, $CI239+CK$23), "-")</f>
        <v>-</v>
      </c>
      <c r="CL239" s="302" t="str" cm="1">
        <f t="array" ref="CL239">IF($CJ239&gt;0, INDEX($CS$28:$DH$35, $CJ239, $CI239+CL$23), "-")</f>
        <v>-</v>
      </c>
      <c r="CM239" s="302" t="str" cm="1">
        <f t="array" ref="CM239">IF($CJ239&gt;0, INDEX($CS$28:$DH$35, $CJ239, $CI239+CM$23), "-")</f>
        <v>-</v>
      </c>
      <c r="CN239" s="302" t="str" cm="1">
        <f t="array" ref="CN239">IF($CJ239&gt;0, INDEX($CS$28:$DH$35, $CJ239, $CI239+CN$23), "-")</f>
        <v>-</v>
      </c>
      <c r="CO239" s="300" t="str">
        <f t="shared" si="93"/>
        <v>-</v>
      </c>
      <c r="CP239" s="271"/>
      <c r="CQ239" s="272"/>
      <c r="CR239" s="273"/>
      <c r="CS239" s="273"/>
      <c r="CT239" s="273"/>
      <c r="CU239" s="273"/>
      <c r="CV239" s="273"/>
      <c r="CW239" s="273"/>
      <c r="CX239" s="273"/>
      <c r="CY239" s="273"/>
      <c r="CZ239" s="273"/>
      <c r="DA239" s="273"/>
      <c r="DB239" s="273"/>
      <c r="DC239" s="273"/>
      <c r="DD239" s="273"/>
      <c r="DE239" s="273"/>
      <c r="DF239" s="273"/>
      <c r="DG239" s="273"/>
      <c r="DH239" s="273"/>
      <c r="DI239" s="273"/>
      <c r="DJ239" s="271"/>
      <c r="DK239" s="271"/>
    </row>
    <row r="240" spans="1:115" s="45" customFormat="1" ht="12.75" customHeight="1" x14ac:dyDescent="0.25">
      <c r="A240" s="13" cm="1">
        <f t="array" ref="A240">IFERROR(INDEX(Operation, IFERROR(MATCH($N240,#REF!, 0), IFERROR(MATCH($N240,#REF!, 0), MATCH($N240,#REF!, 0))), 4), 0)</f>
        <v>0</v>
      </c>
      <c r="B240" s="10">
        <v>217</v>
      </c>
      <c r="C240" s="238"/>
      <c r="D240" s="238"/>
      <c r="E240" s="79"/>
      <c r="F240" s="80" t="str">
        <f>IF(ISBLANK(E240), "", VLOOKUP(E240, Z!$A$2:$C$4127, 3, FALSE))</f>
        <v/>
      </c>
      <c r="G240" s="238"/>
      <c r="H240" s="81"/>
      <c r="I240" s="255" t="b">
        <v>0</v>
      </c>
      <c r="J240" s="256"/>
      <c r="K240" s="82"/>
      <c r="L240" s="82"/>
      <c r="M240" s="83"/>
      <c r="N240" s="79"/>
      <c r="O240" s="84"/>
      <c r="P240" s="84"/>
      <c r="Q240" s="257"/>
      <c r="R240" s="257"/>
      <c r="S240" s="257"/>
      <c r="T240" s="85">
        <f t="shared" si="94"/>
        <v>0</v>
      </c>
      <c r="U240" s="238"/>
      <c r="V240" s="238"/>
      <c r="W240" s="238"/>
      <c r="X240" s="257"/>
      <c r="Y240" s="258"/>
      <c r="Z240" s="79"/>
      <c r="AA240" s="257"/>
      <c r="AB240" s="257"/>
      <c r="AC240" s="257"/>
      <c r="AD240" s="257"/>
      <c r="AE240" s="257"/>
      <c r="AF240" s="85">
        <f t="shared" si="95"/>
        <v>0</v>
      </c>
      <c r="AG240" s="259"/>
      <c r="AH240" s="238"/>
      <c r="AI240" s="79"/>
      <c r="AJ240" s="80" t="str">
        <f>IF(ISBLANK(AI240), "", VLOOKUP(AI240, Z!$A$2:$C$4127, 3, FALSE))</f>
        <v/>
      </c>
      <c r="AK240" s="260"/>
      <c r="AL240" s="127">
        <f t="shared" si="96"/>
        <v>0</v>
      </c>
      <c r="AM240" s="271"/>
      <c r="AN240" s="292">
        <f t="shared" si="98"/>
        <v>0</v>
      </c>
      <c r="AO240" s="279">
        <f t="shared" si="97"/>
        <v>1</v>
      </c>
      <c r="AP240" s="279">
        <v>0.75</v>
      </c>
      <c r="AQ240" s="293" t="str">
        <f t="shared" si="99"/>
        <v>-</v>
      </c>
      <c r="AR240" s="293" t="str">
        <f t="shared" si="100"/>
        <v>-</v>
      </c>
      <c r="AS240" s="293" t="str" cm="1">
        <f t="array" ref="AS240">IFERROR(IFERROR((AT240*AU240)/(3600*1000)/AZ240, BY240) * SUMPRODUCT($BA240:$BE240^2.5, $BF240:$BJ240) / 1000, "-")</f>
        <v>-</v>
      </c>
      <c r="AT240" s="279" t="str">
        <f t="shared" si="101"/>
        <v>-</v>
      </c>
      <c r="AU240" s="279" t="str">
        <f t="shared" si="102"/>
        <v>-</v>
      </c>
      <c r="AV240" s="294" t="str">
        <f t="shared" si="16"/>
        <v>-</v>
      </c>
      <c r="AW240" s="294" t="str" cm="1">
        <f t="array" ref="AW240">IF(CH240&gt;0, INDEX($CV$58:$CV$60, CH240), "-")</f>
        <v>-</v>
      </c>
      <c r="AX240" s="294" t="str">
        <f t="shared" si="103"/>
        <v>-</v>
      </c>
      <c r="AY240" s="295" t="str">
        <f t="shared" si="104"/>
        <v>-</v>
      </c>
      <c r="AZ240" s="294">
        <f t="shared" si="105"/>
        <v>0</v>
      </c>
      <c r="BA240" s="296" t="str" cm="1">
        <f t="array" ref="BA240">IFERROR(INDEX($CV$63:$CZ$65, $CF240, BA$23), "-")</f>
        <v>-</v>
      </c>
      <c r="BB240" s="296" t="str" cm="1">
        <f t="array" ref="BB240">IFERROR(INDEX($CV$63:$CZ$65, $CF240, BB$23), "-")</f>
        <v>-</v>
      </c>
      <c r="BC240" s="296" t="str" cm="1">
        <f t="array" ref="BC240">IFERROR(INDEX($CV$63:$CZ$65, $CF240, BC$23), "-")</f>
        <v>-</v>
      </c>
      <c r="BD240" s="296" t="str" cm="1">
        <f t="array" ref="BD240">IFERROR(INDEX($CV$63:$CZ$65, $CF240, BD$23), "-")</f>
        <v>-</v>
      </c>
      <c r="BE240" s="296" t="str" cm="1">
        <f t="array" ref="BE240">IFERROR(INDEX($CV$63:$CZ$65, $CF240, BE$23), "-")</f>
        <v>-</v>
      </c>
      <c r="BF240" s="297" cm="1">
        <f t="array" ref="BF240">IF($CF240=3,
IFERROR(INDEX($CV$68:$CZ$79, $CE240, BF$23), "-"),
IF($CF240=2,
IF(BF$23=5, $Q240, IF(BF$23=4, $R240, 0)), IF(BF$23=5, $Q240, 0)
))</f>
        <v>0</v>
      </c>
      <c r="BG240" s="297" cm="1">
        <f t="array" ref="BG240">IF($CF240=3,
IFERROR(INDEX($CV$68:$CZ$79, $CE240, BG$23), "-"),
IF($CF240=2,
IF(BG$23=5, $Q240, IF(BG$23=4, $R240, 0)), IF(BG$23=5, $Q240, 0)
))</f>
        <v>0</v>
      </c>
      <c r="BH240" s="297" cm="1">
        <f t="array" ref="BH240">IF($CF240=3,
IFERROR(INDEX($CV$68:$CZ$79, $CE240, BH$23), "-"),
IF($CF240=2,
IF(BH$23=5, $Q240, IF(BH$23=4, $R240, 0)), IF(BH$23=5, $Q240, 0)
))</f>
        <v>0</v>
      </c>
      <c r="BI240" s="297" cm="1">
        <f t="array" ref="BI240">IF($CF240=3,
IFERROR(INDEX($CV$68:$CZ$79, $CE240, BI$23), "-"),
IF($CF240=2,
IF(BI$23=5, $Q240, IF(BI$23=4, $R240, 0)), IF(BI$23=5, $Q240, 0)
))</f>
        <v>0</v>
      </c>
      <c r="BJ240" s="297" cm="1">
        <f t="array" ref="BJ240">IF($CF240=3,
IFERROR(INDEX($CV$68:$CZ$79, $CE240, BJ$23), "-"),
IF($CF240=2,
IF(BJ$23=5, $Q240, IF(BJ$23=4, $R240, 0)), IF(BJ$23=5, $Q240, 0)
))</f>
        <v>0</v>
      </c>
      <c r="BK240" s="293" t="str" cm="1">
        <f t="array" ref="BK240">IFERROR(IF(OR($AN$20="EZ", ISNUMBER((BL240*BM240)/(3600*1000)/BN240)), (BL240*BM240)/(3600*1000)/BN240, BY240) * SUMPRODUCT($BO240:$BS240^2.5, $BT240:$BX240) / 1000, "-")</f>
        <v>-</v>
      </c>
      <c r="BL240" s="279" t="str">
        <f t="shared" si="106"/>
        <v>-</v>
      </c>
      <c r="BM240" s="279" t="str">
        <f t="shared" si="107"/>
        <v>-</v>
      </c>
      <c r="BN240" s="298">
        <f t="shared" si="108"/>
        <v>0</v>
      </c>
      <c r="BO240" s="296" t="str" cm="1">
        <f t="array" ref="BO240">IFERROR(INDEX($CV$63:$CZ$65, $CO240, BO$23), "-")</f>
        <v>-</v>
      </c>
      <c r="BP240" s="296" t="str" cm="1">
        <f t="array" ref="BP240">IFERROR(INDEX($CV$63:$CZ$65, $CO240, BP$23), "-")</f>
        <v>-</v>
      </c>
      <c r="BQ240" s="296" t="str" cm="1">
        <f t="array" ref="BQ240">IFERROR(INDEX($CV$63:$CZ$65, $CO240, BQ$23), "-")</f>
        <v>-</v>
      </c>
      <c r="BR240" s="296" t="str" cm="1">
        <f t="array" ref="BR240">IFERROR(INDEX($CV$63:$CZ$65, $CO240, BR$23), "-")</f>
        <v>-</v>
      </c>
      <c r="BS240" s="296" t="str" cm="1">
        <f t="array" ref="BS240">IFERROR(INDEX($CV$63:$CZ$65, $CO240, BS$23), "-")</f>
        <v>-</v>
      </c>
      <c r="BT240" s="297" cm="1">
        <f t="array" ref="BT240">IF($CO240=3,
IFERROR(INDEX($CV$68:$CZ$79, $CE240, BT$23), "-"),
IF($CO240=2,
IF(BT$23=5, $AC240, IF(BT$23=4, $AD240, 0)), IF(BT$23=5, $AC240, 0)
))</f>
        <v>0</v>
      </c>
      <c r="BU240" s="297" cm="1">
        <f t="array" ref="BU240">IF($CO240=3,
IFERROR(INDEX($CV$68:$CZ$79, $CE240, BU$23), "-"),
IF($CO240=2,
IF(BU$23=5, $AC240, IF(BU$23=4, $AD240, 0)), IF(BU$23=5, $AC240, 0)
))</f>
        <v>0</v>
      </c>
      <c r="BV240" s="297" cm="1">
        <f t="array" ref="BV240">IF($CO240=3,
IFERROR(INDEX($CV$68:$CZ$79, $CE240, BV$23), "-"),
IF($CO240=2,
IF(BV$23=5, $AC240, IF(BV$23=4, $AD240, 0)), IF(BV$23=5, $AC240, 0)
))</f>
        <v>0</v>
      </c>
      <c r="BW240" s="297" cm="1">
        <f t="array" ref="BW240">IF($CO240=3,
IFERROR(INDEX($CV$68:$CZ$79, $CE240, BW$23), "-"),
IF($CO240=2,
IF(BW$23=5, $AC240, IF(BW$23=4, $AD240, 0)), IF(BW$23=5, $AC240, 0)
))</f>
        <v>0</v>
      </c>
      <c r="BX240" s="297" cm="1">
        <f t="array" ref="BX240">IF($CO240=3,
IFERROR(INDEX($CV$68:$CZ$79, $CE240, BX$23), "-"),
IF($CO240=2,
IF(BX$23=5, $AC240, IF(BX$23=4, $AD240, 0)), IF(BX$23=5, $AC240, 0)
))</f>
        <v>0</v>
      </c>
      <c r="BY240" s="293" t="str">
        <f t="shared" si="109"/>
        <v>-</v>
      </c>
      <c r="BZ240" s="299">
        <f t="shared" si="22"/>
        <v>0</v>
      </c>
      <c r="CA240" s="294" t="str">
        <f t="shared" si="110"/>
        <v>-</v>
      </c>
      <c r="CB240" s="295" t="str">
        <f t="shared" si="23"/>
        <v>-</v>
      </c>
      <c r="CC240" s="295" t="str">
        <f t="shared" si="111"/>
        <v>-</v>
      </c>
      <c r="CD240" s="299">
        <f t="shared" si="24"/>
        <v>0</v>
      </c>
      <c r="CE240" s="300" t="str">
        <f t="shared" si="89"/>
        <v>-</v>
      </c>
      <c r="CF240" s="300" t="str">
        <f t="shared" si="90"/>
        <v>-</v>
      </c>
      <c r="CG240" s="300">
        <v>0</v>
      </c>
      <c r="CH240" s="300">
        <f t="shared" si="91"/>
        <v>0</v>
      </c>
      <c r="CI240" s="301">
        <f t="shared" si="92"/>
        <v>0</v>
      </c>
      <c r="CJ240" s="301">
        <f t="shared" si="25"/>
        <v>0</v>
      </c>
      <c r="CK240" s="302" t="str" cm="1">
        <f t="array" ref="CK240">IF($CJ240&gt;0, INDEX($CS$28:$DH$35, $CJ240, $CI240+CK$23), "-")</f>
        <v>-</v>
      </c>
      <c r="CL240" s="302" t="str" cm="1">
        <f t="array" ref="CL240">IF($CJ240&gt;0, INDEX($CS$28:$DH$35, $CJ240, $CI240+CL$23), "-")</f>
        <v>-</v>
      </c>
      <c r="CM240" s="302" t="str" cm="1">
        <f t="array" ref="CM240">IF($CJ240&gt;0, INDEX($CS$28:$DH$35, $CJ240, $CI240+CM$23), "-")</f>
        <v>-</v>
      </c>
      <c r="CN240" s="302" t="str" cm="1">
        <f t="array" ref="CN240">IF($CJ240&gt;0, INDEX($CS$28:$DH$35, $CJ240, $CI240+CN$23), "-")</f>
        <v>-</v>
      </c>
      <c r="CO240" s="300" t="str">
        <f t="shared" si="93"/>
        <v>-</v>
      </c>
      <c r="CP240" s="271"/>
      <c r="CQ240" s="272"/>
      <c r="CR240" s="273"/>
      <c r="CS240" s="273"/>
      <c r="CT240" s="273"/>
      <c r="CU240" s="273"/>
      <c r="CV240" s="273"/>
      <c r="CW240" s="273"/>
      <c r="CX240" s="273"/>
      <c r="CY240" s="273"/>
      <c r="CZ240" s="273"/>
      <c r="DA240" s="273"/>
      <c r="DB240" s="273"/>
      <c r="DC240" s="273"/>
      <c r="DD240" s="273"/>
      <c r="DE240" s="273"/>
      <c r="DF240" s="273"/>
      <c r="DG240" s="273"/>
      <c r="DH240" s="273"/>
      <c r="DI240" s="273"/>
      <c r="DJ240" s="271"/>
      <c r="DK240" s="271"/>
    </row>
    <row r="241" spans="1:115" s="45" customFormat="1" ht="12.75" customHeight="1" x14ac:dyDescent="0.25">
      <c r="A241" s="13" cm="1">
        <f t="array" ref="A241">IFERROR(INDEX(Operation, IFERROR(MATCH($N241,#REF!, 0), IFERROR(MATCH($N241,#REF!, 0), MATCH($N241,#REF!, 0))), 4), 0)</f>
        <v>0</v>
      </c>
      <c r="B241" s="10">
        <v>218</v>
      </c>
      <c r="C241" s="238"/>
      <c r="D241" s="238"/>
      <c r="E241" s="79"/>
      <c r="F241" s="80" t="str">
        <f>IF(ISBLANK(E241), "", VLOOKUP(E241, Z!$A$2:$C$4127, 3, FALSE))</f>
        <v/>
      </c>
      <c r="G241" s="238"/>
      <c r="H241" s="81"/>
      <c r="I241" s="255" t="b">
        <v>0</v>
      </c>
      <c r="J241" s="256"/>
      <c r="K241" s="82"/>
      <c r="L241" s="82"/>
      <c r="M241" s="83"/>
      <c r="N241" s="79"/>
      <c r="O241" s="84"/>
      <c r="P241" s="84"/>
      <c r="Q241" s="257"/>
      <c r="R241" s="257"/>
      <c r="S241" s="257"/>
      <c r="T241" s="85">
        <f t="shared" si="94"/>
        <v>0</v>
      </c>
      <c r="U241" s="238"/>
      <c r="V241" s="238"/>
      <c r="W241" s="238"/>
      <c r="X241" s="257"/>
      <c r="Y241" s="258"/>
      <c r="Z241" s="79"/>
      <c r="AA241" s="257"/>
      <c r="AB241" s="257"/>
      <c r="AC241" s="257"/>
      <c r="AD241" s="257"/>
      <c r="AE241" s="257"/>
      <c r="AF241" s="85">
        <f t="shared" si="95"/>
        <v>0</v>
      </c>
      <c r="AG241" s="259"/>
      <c r="AH241" s="238"/>
      <c r="AI241" s="79"/>
      <c r="AJ241" s="80" t="str">
        <f>IF(ISBLANK(AI241), "", VLOOKUP(AI241, Z!$A$2:$C$4127, 3, FALSE))</f>
        <v/>
      </c>
      <c r="AK241" s="260"/>
      <c r="AL241" s="127">
        <f t="shared" si="96"/>
        <v>0</v>
      </c>
      <c r="AM241" s="271"/>
      <c r="AN241" s="292">
        <f t="shared" si="98"/>
        <v>0</v>
      </c>
      <c r="AO241" s="279">
        <f t="shared" si="97"/>
        <v>1</v>
      </c>
      <c r="AP241" s="279">
        <v>0.75</v>
      </c>
      <c r="AQ241" s="293" t="str">
        <f t="shared" si="99"/>
        <v>-</v>
      </c>
      <c r="AR241" s="293" t="str">
        <f t="shared" si="100"/>
        <v>-</v>
      </c>
      <c r="AS241" s="293" t="str" cm="1">
        <f t="array" ref="AS241">IFERROR(IFERROR((AT241*AU241)/(3600*1000)/AZ241, BY241) * SUMPRODUCT($BA241:$BE241^2.5, $BF241:$BJ241) / 1000, "-")</f>
        <v>-</v>
      </c>
      <c r="AT241" s="279" t="str">
        <f t="shared" si="101"/>
        <v>-</v>
      </c>
      <c r="AU241" s="279" t="str">
        <f t="shared" si="102"/>
        <v>-</v>
      </c>
      <c r="AV241" s="294" t="str">
        <f t="shared" si="16"/>
        <v>-</v>
      </c>
      <c r="AW241" s="294" t="str" cm="1">
        <f t="array" ref="AW241">IF(CH241&gt;0, INDEX($CV$58:$CV$60, CH241), "-")</f>
        <v>-</v>
      </c>
      <c r="AX241" s="294" t="str">
        <f t="shared" si="103"/>
        <v>-</v>
      </c>
      <c r="AY241" s="295" t="str">
        <f t="shared" si="104"/>
        <v>-</v>
      </c>
      <c r="AZ241" s="294">
        <f t="shared" si="105"/>
        <v>0</v>
      </c>
      <c r="BA241" s="296" t="str" cm="1">
        <f t="array" ref="BA241">IFERROR(INDEX($CV$63:$CZ$65, $CF241, BA$23), "-")</f>
        <v>-</v>
      </c>
      <c r="BB241" s="296" t="str" cm="1">
        <f t="array" ref="BB241">IFERROR(INDEX($CV$63:$CZ$65, $CF241, BB$23), "-")</f>
        <v>-</v>
      </c>
      <c r="BC241" s="296" t="str" cm="1">
        <f t="array" ref="BC241">IFERROR(INDEX($CV$63:$CZ$65, $CF241, BC$23), "-")</f>
        <v>-</v>
      </c>
      <c r="BD241" s="296" t="str" cm="1">
        <f t="array" ref="BD241">IFERROR(INDEX($CV$63:$CZ$65, $CF241, BD$23), "-")</f>
        <v>-</v>
      </c>
      <c r="BE241" s="296" t="str" cm="1">
        <f t="array" ref="BE241">IFERROR(INDEX($CV$63:$CZ$65, $CF241, BE$23), "-")</f>
        <v>-</v>
      </c>
      <c r="BF241" s="297" cm="1">
        <f t="array" ref="BF241">IF($CF241=3,
IFERROR(INDEX($CV$68:$CZ$79, $CE241, BF$23), "-"),
IF($CF241=2,
IF(BF$23=5, $Q241, IF(BF$23=4, $R241, 0)), IF(BF$23=5, $Q241, 0)
))</f>
        <v>0</v>
      </c>
      <c r="BG241" s="297" cm="1">
        <f t="array" ref="BG241">IF($CF241=3,
IFERROR(INDEX($CV$68:$CZ$79, $CE241, BG$23), "-"),
IF($CF241=2,
IF(BG$23=5, $Q241, IF(BG$23=4, $R241, 0)), IF(BG$23=5, $Q241, 0)
))</f>
        <v>0</v>
      </c>
      <c r="BH241" s="297" cm="1">
        <f t="array" ref="BH241">IF($CF241=3,
IFERROR(INDEX($CV$68:$CZ$79, $CE241, BH$23), "-"),
IF($CF241=2,
IF(BH$23=5, $Q241, IF(BH$23=4, $R241, 0)), IF(BH$23=5, $Q241, 0)
))</f>
        <v>0</v>
      </c>
      <c r="BI241" s="297" cm="1">
        <f t="array" ref="BI241">IF($CF241=3,
IFERROR(INDEX($CV$68:$CZ$79, $CE241, BI$23), "-"),
IF($CF241=2,
IF(BI$23=5, $Q241, IF(BI$23=4, $R241, 0)), IF(BI$23=5, $Q241, 0)
))</f>
        <v>0</v>
      </c>
      <c r="BJ241" s="297" cm="1">
        <f t="array" ref="BJ241">IF($CF241=3,
IFERROR(INDEX($CV$68:$CZ$79, $CE241, BJ$23), "-"),
IF($CF241=2,
IF(BJ$23=5, $Q241, IF(BJ$23=4, $R241, 0)), IF(BJ$23=5, $Q241, 0)
))</f>
        <v>0</v>
      </c>
      <c r="BK241" s="293" t="str" cm="1">
        <f t="array" ref="BK241">IFERROR(IF(OR($AN$20="EZ", ISNUMBER((BL241*BM241)/(3600*1000)/BN241)), (BL241*BM241)/(3600*1000)/BN241, BY241) * SUMPRODUCT($BO241:$BS241^2.5, $BT241:$BX241) / 1000, "-")</f>
        <v>-</v>
      </c>
      <c r="BL241" s="279" t="str">
        <f t="shared" si="106"/>
        <v>-</v>
      </c>
      <c r="BM241" s="279" t="str">
        <f t="shared" si="107"/>
        <v>-</v>
      </c>
      <c r="BN241" s="298">
        <f t="shared" si="108"/>
        <v>0</v>
      </c>
      <c r="BO241" s="296" t="str" cm="1">
        <f t="array" ref="BO241">IFERROR(INDEX($CV$63:$CZ$65, $CO241, BO$23), "-")</f>
        <v>-</v>
      </c>
      <c r="BP241" s="296" t="str" cm="1">
        <f t="array" ref="BP241">IFERROR(INDEX($CV$63:$CZ$65, $CO241, BP$23), "-")</f>
        <v>-</v>
      </c>
      <c r="BQ241" s="296" t="str" cm="1">
        <f t="array" ref="BQ241">IFERROR(INDEX($CV$63:$CZ$65, $CO241, BQ$23), "-")</f>
        <v>-</v>
      </c>
      <c r="BR241" s="296" t="str" cm="1">
        <f t="array" ref="BR241">IFERROR(INDEX($CV$63:$CZ$65, $CO241, BR$23), "-")</f>
        <v>-</v>
      </c>
      <c r="BS241" s="296" t="str" cm="1">
        <f t="array" ref="BS241">IFERROR(INDEX($CV$63:$CZ$65, $CO241, BS$23), "-")</f>
        <v>-</v>
      </c>
      <c r="BT241" s="297" cm="1">
        <f t="array" ref="BT241">IF($CO241=3,
IFERROR(INDEX($CV$68:$CZ$79, $CE241, BT$23), "-"),
IF($CO241=2,
IF(BT$23=5, $AC241, IF(BT$23=4, $AD241, 0)), IF(BT$23=5, $AC241, 0)
))</f>
        <v>0</v>
      </c>
      <c r="BU241" s="297" cm="1">
        <f t="array" ref="BU241">IF($CO241=3,
IFERROR(INDEX($CV$68:$CZ$79, $CE241, BU$23), "-"),
IF($CO241=2,
IF(BU$23=5, $AC241, IF(BU$23=4, $AD241, 0)), IF(BU$23=5, $AC241, 0)
))</f>
        <v>0</v>
      </c>
      <c r="BV241" s="297" cm="1">
        <f t="array" ref="BV241">IF($CO241=3,
IFERROR(INDEX($CV$68:$CZ$79, $CE241, BV$23), "-"),
IF($CO241=2,
IF(BV$23=5, $AC241, IF(BV$23=4, $AD241, 0)), IF(BV$23=5, $AC241, 0)
))</f>
        <v>0</v>
      </c>
      <c r="BW241" s="297" cm="1">
        <f t="array" ref="BW241">IF($CO241=3,
IFERROR(INDEX($CV$68:$CZ$79, $CE241, BW$23), "-"),
IF($CO241=2,
IF(BW$23=5, $AC241, IF(BW$23=4, $AD241, 0)), IF(BW$23=5, $AC241, 0)
))</f>
        <v>0</v>
      </c>
      <c r="BX241" s="297" cm="1">
        <f t="array" ref="BX241">IF($CO241=3,
IFERROR(INDEX($CV$68:$CZ$79, $CE241, BX$23), "-"),
IF($CO241=2,
IF(BX$23=5, $AC241, IF(BX$23=4, $AD241, 0)), IF(BX$23=5, $AC241, 0)
))</f>
        <v>0</v>
      </c>
      <c r="BY241" s="293" t="str">
        <f t="shared" si="109"/>
        <v>-</v>
      </c>
      <c r="BZ241" s="299">
        <f t="shared" si="22"/>
        <v>0</v>
      </c>
      <c r="CA241" s="294" t="str">
        <f t="shared" si="110"/>
        <v>-</v>
      </c>
      <c r="CB241" s="295" t="str">
        <f t="shared" si="23"/>
        <v>-</v>
      </c>
      <c r="CC241" s="295" t="str">
        <f t="shared" si="111"/>
        <v>-</v>
      </c>
      <c r="CD241" s="299">
        <f t="shared" si="24"/>
        <v>0</v>
      </c>
      <c r="CE241" s="300" t="str">
        <f t="shared" si="89"/>
        <v>-</v>
      </c>
      <c r="CF241" s="300" t="str">
        <f t="shared" si="90"/>
        <v>-</v>
      </c>
      <c r="CG241" s="300">
        <v>0</v>
      </c>
      <c r="CH241" s="300">
        <f t="shared" si="91"/>
        <v>0</v>
      </c>
      <c r="CI241" s="301">
        <f t="shared" si="92"/>
        <v>0</v>
      </c>
      <c r="CJ241" s="301">
        <f t="shared" si="25"/>
        <v>0</v>
      </c>
      <c r="CK241" s="302" t="str" cm="1">
        <f t="array" ref="CK241">IF($CJ241&gt;0, INDEX($CS$28:$DH$35, $CJ241, $CI241+CK$23), "-")</f>
        <v>-</v>
      </c>
      <c r="CL241" s="302" t="str" cm="1">
        <f t="array" ref="CL241">IF($CJ241&gt;0, INDEX($CS$28:$DH$35, $CJ241, $CI241+CL$23), "-")</f>
        <v>-</v>
      </c>
      <c r="CM241" s="302" t="str" cm="1">
        <f t="array" ref="CM241">IF($CJ241&gt;0, INDEX($CS$28:$DH$35, $CJ241, $CI241+CM$23), "-")</f>
        <v>-</v>
      </c>
      <c r="CN241" s="302" t="str" cm="1">
        <f t="array" ref="CN241">IF($CJ241&gt;0, INDEX($CS$28:$DH$35, $CJ241, $CI241+CN$23), "-")</f>
        <v>-</v>
      </c>
      <c r="CO241" s="300" t="str">
        <f t="shared" si="93"/>
        <v>-</v>
      </c>
      <c r="CP241" s="271"/>
      <c r="CQ241" s="272"/>
      <c r="CR241" s="273"/>
      <c r="CS241" s="273"/>
      <c r="CT241" s="273"/>
      <c r="CU241" s="273"/>
      <c r="CV241" s="273"/>
      <c r="CW241" s="273"/>
      <c r="CX241" s="273"/>
      <c r="CY241" s="273"/>
      <c r="CZ241" s="273"/>
      <c r="DA241" s="273"/>
      <c r="DB241" s="273"/>
      <c r="DC241" s="273"/>
      <c r="DD241" s="273"/>
      <c r="DE241" s="273"/>
      <c r="DF241" s="273"/>
      <c r="DG241" s="273"/>
      <c r="DH241" s="273"/>
      <c r="DI241" s="273"/>
      <c r="DJ241" s="271"/>
      <c r="DK241" s="271"/>
    </row>
    <row r="242" spans="1:115" s="45" customFormat="1" ht="12.75" customHeight="1" x14ac:dyDescent="0.25">
      <c r="A242" s="13" cm="1">
        <f t="array" ref="A242">IFERROR(INDEX(Operation, IFERROR(MATCH($N242,#REF!, 0), IFERROR(MATCH($N242,#REF!, 0), MATCH($N242,#REF!, 0))), 4), 0)</f>
        <v>0</v>
      </c>
      <c r="B242" s="10">
        <v>219</v>
      </c>
      <c r="C242" s="238"/>
      <c r="D242" s="238"/>
      <c r="E242" s="79"/>
      <c r="F242" s="80" t="str">
        <f>IF(ISBLANK(E242), "", VLOOKUP(E242, Z!$A$2:$C$4127, 3, FALSE))</f>
        <v/>
      </c>
      <c r="G242" s="238"/>
      <c r="H242" s="81"/>
      <c r="I242" s="255" t="b">
        <v>0</v>
      </c>
      <c r="J242" s="256"/>
      <c r="K242" s="82"/>
      <c r="L242" s="82"/>
      <c r="M242" s="83"/>
      <c r="N242" s="79"/>
      <c r="O242" s="84"/>
      <c r="P242" s="84"/>
      <c r="Q242" s="257"/>
      <c r="R242" s="257"/>
      <c r="S242" s="257"/>
      <c r="T242" s="85">
        <f t="shared" si="94"/>
        <v>0</v>
      </c>
      <c r="U242" s="238"/>
      <c r="V242" s="238"/>
      <c r="W242" s="238"/>
      <c r="X242" s="256"/>
      <c r="Y242" s="258"/>
      <c r="Z242" s="79"/>
      <c r="AA242" s="257"/>
      <c r="AB242" s="257"/>
      <c r="AC242" s="257"/>
      <c r="AD242" s="257"/>
      <c r="AE242" s="257"/>
      <c r="AF242" s="85">
        <f t="shared" si="95"/>
        <v>0</v>
      </c>
      <c r="AG242" s="259"/>
      <c r="AH242" s="238"/>
      <c r="AI242" s="79"/>
      <c r="AJ242" s="80" t="str">
        <f>IF(ISBLANK(AI242), "", VLOOKUP(AI242, Z!$A$2:$C$4127, 3, FALSE))</f>
        <v/>
      </c>
      <c r="AK242" s="260"/>
      <c r="AL242" s="127">
        <f t="shared" si="96"/>
        <v>0</v>
      </c>
      <c r="AM242" s="271"/>
      <c r="AN242" s="292">
        <f t="shared" si="98"/>
        <v>0</v>
      </c>
      <c r="AO242" s="279">
        <f t="shared" si="97"/>
        <v>1</v>
      </c>
      <c r="AP242" s="279">
        <v>0.75</v>
      </c>
      <c r="AQ242" s="293" t="str">
        <f t="shared" si="99"/>
        <v>-</v>
      </c>
      <c r="AR242" s="293" t="str">
        <f t="shared" si="100"/>
        <v>-</v>
      </c>
      <c r="AS242" s="293" t="str" cm="1">
        <f t="array" ref="AS242">IFERROR(IFERROR((AT242*AU242)/(3600*1000)/AZ242, BY242) * SUMPRODUCT($BA242:$BE242^2.5, $BF242:$BJ242) / 1000, "-")</f>
        <v>-</v>
      </c>
      <c r="AT242" s="279" t="str">
        <f t="shared" si="101"/>
        <v>-</v>
      </c>
      <c r="AU242" s="279" t="str">
        <f t="shared" si="102"/>
        <v>-</v>
      </c>
      <c r="AV242" s="294" t="str">
        <f t="shared" si="16"/>
        <v>-</v>
      </c>
      <c r="AW242" s="294" t="str" cm="1">
        <f t="array" ref="AW242">IF(CH242&gt;0, INDEX($CV$58:$CV$60, CH242), "-")</f>
        <v>-</v>
      </c>
      <c r="AX242" s="294" t="str">
        <f t="shared" si="103"/>
        <v>-</v>
      </c>
      <c r="AY242" s="295" t="str">
        <f t="shared" si="104"/>
        <v>-</v>
      </c>
      <c r="AZ242" s="294">
        <f t="shared" si="105"/>
        <v>0</v>
      </c>
      <c r="BA242" s="296" t="str" cm="1">
        <f t="array" ref="BA242">IFERROR(INDEX($CV$63:$CZ$65, $CF242, BA$23), "-")</f>
        <v>-</v>
      </c>
      <c r="BB242" s="296" t="str" cm="1">
        <f t="array" ref="BB242">IFERROR(INDEX($CV$63:$CZ$65, $CF242, BB$23), "-")</f>
        <v>-</v>
      </c>
      <c r="BC242" s="296" t="str" cm="1">
        <f t="array" ref="BC242">IFERROR(INDEX($CV$63:$CZ$65, $CF242, BC$23), "-")</f>
        <v>-</v>
      </c>
      <c r="BD242" s="296" t="str" cm="1">
        <f t="array" ref="BD242">IFERROR(INDEX($CV$63:$CZ$65, $CF242, BD$23), "-")</f>
        <v>-</v>
      </c>
      <c r="BE242" s="296" t="str" cm="1">
        <f t="array" ref="BE242">IFERROR(INDEX($CV$63:$CZ$65, $CF242, BE$23), "-")</f>
        <v>-</v>
      </c>
      <c r="BF242" s="297" cm="1">
        <f t="array" ref="BF242">IF($CF242=3,
IFERROR(INDEX($CV$68:$CZ$79, $CE242, BF$23), "-"),
IF($CF242=2,
IF(BF$23=5, $Q242, IF(BF$23=4, $R242, 0)), IF(BF$23=5, $Q242, 0)
))</f>
        <v>0</v>
      </c>
      <c r="BG242" s="297" cm="1">
        <f t="array" ref="BG242">IF($CF242=3,
IFERROR(INDEX($CV$68:$CZ$79, $CE242, BG$23), "-"),
IF($CF242=2,
IF(BG$23=5, $Q242, IF(BG$23=4, $R242, 0)), IF(BG$23=5, $Q242, 0)
))</f>
        <v>0</v>
      </c>
      <c r="BH242" s="297" cm="1">
        <f t="array" ref="BH242">IF($CF242=3,
IFERROR(INDEX($CV$68:$CZ$79, $CE242, BH$23), "-"),
IF($CF242=2,
IF(BH$23=5, $Q242, IF(BH$23=4, $R242, 0)), IF(BH$23=5, $Q242, 0)
))</f>
        <v>0</v>
      </c>
      <c r="BI242" s="297" cm="1">
        <f t="array" ref="BI242">IF($CF242=3,
IFERROR(INDEX($CV$68:$CZ$79, $CE242, BI$23), "-"),
IF($CF242=2,
IF(BI$23=5, $Q242, IF(BI$23=4, $R242, 0)), IF(BI$23=5, $Q242, 0)
))</f>
        <v>0</v>
      </c>
      <c r="BJ242" s="297" cm="1">
        <f t="array" ref="BJ242">IF($CF242=3,
IFERROR(INDEX($CV$68:$CZ$79, $CE242, BJ$23), "-"),
IF($CF242=2,
IF(BJ$23=5, $Q242, IF(BJ$23=4, $R242, 0)), IF(BJ$23=5, $Q242, 0)
))</f>
        <v>0</v>
      </c>
      <c r="BK242" s="293" t="str" cm="1">
        <f t="array" ref="BK242">IFERROR(IF(OR($AN$20="EZ", ISNUMBER((BL242*BM242)/(3600*1000)/BN242)), (BL242*BM242)/(3600*1000)/BN242, BY242) * SUMPRODUCT($BO242:$BS242^2.5, $BT242:$BX242) / 1000, "-")</f>
        <v>-</v>
      </c>
      <c r="BL242" s="279" t="str">
        <f t="shared" si="106"/>
        <v>-</v>
      </c>
      <c r="BM242" s="279" t="str">
        <f t="shared" si="107"/>
        <v>-</v>
      </c>
      <c r="BN242" s="298">
        <f t="shared" si="108"/>
        <v>0</v>
      </c>
      <c r="BO242" s="296" t="str" cm="1">
        <f t="array" ref="BO242">IFERROR(INDEX($CV$63:$CZ$65, $CO242, BO$23), "-")</f>
        <v>-</v>
      </c>
      <c r="BP242" s="296" t="str" cm="1">
        <f t="array" ref="BP242">IFERROR(INDEX($CV$63:$CZ$65, $CO242, BP$23), "-")</f>
        <v>-</v>
      </c>
      <c r="BQ242" s="296" t="str" cm="1">
        <f t="array" ref="BQ242">IFERROR(INDEX($CV$63:$CZ$65, $CO242, BQ$23), "-")</f>
        <v>-</v>
      </c>
      <c r="BR242" s="296" t="str" cm="1">
        <f t="array" ref="BR242">IFERROR(INDEX($CV$63:$CZ$65, $CO242, BR$23), "-")</f>
        <v>-</v>
      </c>
      <c r="BS242" s="296" t="str" cm="1">
        <f t="array" ref="BS242">IFERROR(INDEX($CV$63:$CZ$65, $CO242, BS$23), "-")</f>
        <v>-</v>
      </c>
      <c r="BT242" s="297" cm="1">
        <f t="array" ref="BT242">IF($CO242=3,
IFERROR(INDEX($CV$68:$CZ$79, $CE242, BT$23), "-"),
IF($CO242=2,
IF(BT$23=5, $AC242, IF(BT$23=4, $AD242, 0)), IF(BT$23=5, $AC242, 0)
))</f>
        <v>0</v>
      </c>
      <c r="BU242" s="297" cm="1">
        <f t="array" ref="BU242">IF($CO242=3,
IFERROR(INDEX($CV$68:$CZ$79, $CE242, BU$23), "-"),
IF($CO242=2,
IF(BU$23=5, $AC242, IF(BU$23=4, $AD242, 0)), IF(BU$23=5, $AC242, 0)
))</f>
        <v>0</v>
      </c>
      <c r="BV242" s="297" cm="1">
        <f t="array" ref="BV242">IF($CO242=3,
IFERROR(INDEX($CV$68:$CZ$79, $CE242, BV$23), "-"),
IF($CO242=2,
IF(BV$23=5, $AC242, IF(BV$23=4, $AD242, 0)), IF(BV$23=5, $AC242, 0)
))</f>
        <v>0</v>
      </c>
      <c r="BW242" s="297" cm="1">
        <f t="array" ref="BW242">IF($CO242=3,
IFERROR(INDEX($CV$68:$CZ$79, $CE242, BW$23), "-"),
IF($CO242=2,
IF(BW$23=5, $AC242, IF(BW$23=4, $AD242, 0)), IF(BW$23=5, $AC242, 0)
))</f>
        <v>0</v>
      </c>
      <c r="BX242" s="297" cm="1">
        <f t="array" ref="BX242">IF($CO242=3,
IFERROR(INDEX($CV$68:$CZ$79, $CE242, BX$23), "-"),
IF($CO242=2,
IF(BX$23=5, $AC242, IF(BX$23=4, $AD242, 0)), IF(BX$23=5, $AC242, 0)
))</f>
        <v>0</v>
      </c>
      <c r="BY242" s="293" t="str">
        <f t="shared" si="109"/>
        <v>-</v>
      </c>
      <c r="BZ242" s="299">
        <f t="shared" si="22"/>
        <v>0</v>
      </c>
      <c r="CA242" s="294" t="str">
        <f t="shared" si="110"/>
        <v>-</v>
      </c>
      <c r="CB242" s="295" t="str">
        <f t="shared" si="23"/>
        <v>-</v>
      </c>
      <c r="CC242" s="295" t="str">
        <f t="shared" si="111"/>
        <v>-</v>
      </c>
      <c r="CD242" s="299">
        <f t="shared" si="24"/>
        <v>0</v>
      </c>
      <c r="CE242" s="300" t="str">
        <f t="shared" si="89"/>
        <v>-</v>
      </c>
      <c r="CF242" s="300" t="str">
        <f t="shared" si="90"/>
        <v>-</v>
      </c>
      <c r="CG242" s="300">
        <v>0</v>
      </c>
      <c r="CH242" s="300">
        <f t="shared" si="91"/>
        <v>0</v>
      </c>
      <c r="CI242" s="301">
        <f t="shared" si="92"/>
        <v>0</v>
      </c>
      <c r="CJ242" s="301">
        <f t="shared" si="25"/>
        <v>0</v>
      </c>
      <c r="CK242" s="302" t="str" cm="1">
        <f t="array" ref="CK242">IF($CJ242&gt;0, INDEX($CS$28:$DH$35, $CJ242, $CI242+CK$23), "-")</f>
        <v>-</v>
      </c>
      <c r="CL242" s="302" t="str" cm="1">
        <f t="array" ref="CL242">IF($CJ242&gt;0, INDEX($CS$28:$DH$35, $CJ242, $CI242+CL$23), "-")</f>
        <v>-</v>
      </c>
      <c r="CM242" s="302" t="str" cm="1">
        <f t="array" ref="CM242">IF($CJ242&gt;0, INDEX($CS$28:$DH$35, $CJ242, $CI242+CM$23), "-")</f>
        <v>-</v>
      </c>
      <c r="CN242" s="302" t="str" cm="1">
        <f t="array" ref="CN242">IF($CJ242&gt;0, INDEX($CS$28:$DH$35, $CJ242, $CI242+CN$23), "-")</f>
        <v>-</v>
      </c>
      <c r="CO242" s="300" t="str">
        <f t="shared" si="93"/>
        <v>-</v>
      </c>
      <c r="CP242" s="271"/>
      <c r="CQ242" s="272"/>
      <c r="CR242" s="273"/>
      <c r="CS242" s="273"/>
      <c r="CT242" s="273"/>
      <c r="CU242" s="273"/>
      <c r="CV242" s="273"/>
      <c r="CW242" s="273"/>
      <c r="CX242" s="273"/>
      <c r="CY242" s="273"/>
      <c r="CZ242" s="273"/>
      <c r="DA242" s="273"/>
      <c r="DB242" s="273"/>
      <c r="DC242" s="273"/>
      <c r="DD242" s="273"/>
      <c r="DE242" s="273"/>
      <c r="DF242" s="273"/>
      <c r="DG242" s="273"/>
      <c r="DH242" s="273"/>
      <c r="DI242" s="273"/>
      <c r="DJ242" s="271"/>
      <c r="DK242" s="271"/>
    </row>
    <row r="243" spans="1:115" s="45" customFormat="1" ht="12.75" customHeight="1" x14ac:dyDescent="0.25">
      <c r="A243" s="13" cm="1">
        <f t="array" ref="A243">IFERROR(INDEX(Operation, IFERROR(MATCH($N243,#REF!, 0), IFERROR(MATCH($N243,#REF!, 0), MATCH($N243,#REF!, 0))), 4), 0)</f>
        <v>0</v>
      </c>
      <c r="B243" s="10">
        <v>220</v>
      </c>
      <c r="C243" s="238"/>
      <c r="D243" s="238"/>
      <c r="E243" s="79"/>
      <c r="F243" s="80" t="str">
        <f>IF(ISBLANK(E243), "", VLOOKUP(E243, Z!$A$2:$C$4127, 3, FALSE))</f>
        <v/>
      </c>
      <c r="G243" s="238"/>
      <c r="H243" s="81"/>
      <c r="I243" s="255" t="b">
        <v>0</v>
      </c>
      <c r="J243" s="256"/>
      <c r="K243" s="82"/>
      <c r="L243" s="82"/>
      <c r="M243" s="83"/>
      <c r="N243" s="79"/>
      <c r="O243" s="84"/>
      <c r="P243" s="84"/>
      <c r="Q243" s="257"/>
      <c r="R243" s="257"/>
      <c r="S243" s="257"/>
      <c r="T243" s="85">
        <f t="shared" si="94"/>
        <v>0</v>
      </c>
      <c r="U243" s="238"/>
      <c r="V243" s="238"/>
      <c r="W243" s="238"/>
      <c r="X243" s="257"/>
      <c r="Y243" s="258"/>
      <c r="Z243" s="79"/>
      <c r="AA243" s="257"/>
      <c r="AB243" s="257"/>
      <c r="AC243" s="257"/>
      <c r="AD243" s="257"/>
      <c r="AE243" s="257"/>
      <c r="AF243" s="85">
        <f t="shared" si="95"/>
        <v>0</v>
      </c>
      <c r="AG243" s="259"/>
      <c r="AH243" s="238"/>
      <c r="AI243" s="79"/>
      <c r="AJ243" s="80" t="str">
        <f>IF(ISBLANK(AI243), "", VLOOKUP(AI243, Z!$A$2:$C$4127, 3, FALSE))</f>
        <v/>
      </c>
      <c r="AK243" s="260"/>
      <c r="AL243" s="127">
        <f t="shared" si="96"/>
        <v>0</v>
      </c>
      <c r="AM243" s="271"/>
      <c r="AN243" s="292">
        <f t="shared" si="98"/>
        <v>0</v>
      </c>
      <c r="AO243" s="279">
        <f t="shared" si="97"/>
        <v>1</v>
      </c>
      <c r="AP243" s="279">
        <v>0.75</v>
      </c>
      <c r="AQ243" s="293" t="str">
        <f t="shared" si="99"/>
        <v>-</v>
      </c>
      <c r="AR243" s="293" t="str">
        <f t="shared" si="100"/>
        <v>-</v>
      </c>
      <c r="AS243" s="293" t="str" cm="1">
        <f t="array" ref="AS243">IFERROR(IFERROR((AT243*AU243)/(3600*1000)/AZ243, BY243) * SUMPRODUCT($BA243:$BE243^2.5, $BF243:$BJ243) / 1000, "-")</f>
        <v>-</v>
      </c>
      <c r="AT243" s="279" t="str">
        <f t="shared" si="101"/>
        <v>-</v>
      </c>
      <c r="AU243" s="279" t="str">
        <f t="shared" si="102"/>
        <v>-</v>
      </c>
      <c r="AV243" s="294" t="str">
        <f t="shared" si="16"/>
        <v>-</v>
      </c>
      <c r="AW243" s="294" t="str" cm="1">
        <f t="array" ref="AW243">IF(CH243&gt;0, INDEX($CV$58:$CV$60, CH243), "-")</f>
        <v>-</v>
      </c>
      <c r="AX243" s="294" t="str">
        <f t="shared" si="103"/>
        <v>-</v>
      </c>
      <c r="AY243" s="295" t="str">
        <f t="shared" si="104"/>
        <v>-</v>
      </c>
      <c r="AZ243" s="294">
        <f t="shared" si="105"/>
        <v>0</v>
      </c>
      <c r="BA243" s="296" t="str" cm="1">
        <f t="array" ref="BA243">IFERROR(INDEX($CV$63:$CZ$65, $CF243, BA$23), "-")</f>
        <v>-</v>
      </c>
      <c r="BB243" s="296" t="str" cm="1">
        <f t="array" ref="BB243">IFERROR(INDEX($CV$63:$CZ$65, $CF243, BB$23), "-")</f>
        <v>-</v>
      </c>
      <c r="BC243" s="296" t="str" cm="1">
        <f t="array" ref="BC243">IFERROR(INDEX($CV$63:$CZ$65, $CF243, BC$23), "-")</f>
        <v>-</v>
      </c>
      <c r="BD243" s="296" t="str" cm="1">
        <f t="array" ref="BD243">IFERROR(INDEX($CV$63:$CZ$65, $CF243, BD$23), "-")</f>
        <v>-</v>
      </c>
      <c r="BE243" s="296" t="str" cm="1">
        <f t="array" ref="BE243">IFERROR(INDEX($CV$63:$CZ$65, $CF243, BE$23), "-")</f>
        <v>-</v>
      </c>
      <c r="BF243" s="297" cm="1">
        <f t="array" ref="BF243">IF($CF243=3,
IFERROR(INDEX($CV$68:$CZ$79, $CE243, BF$23), "-"),
IF($CF243=2,
IF(BF$23=5, $Q243, IF(BF$23=4, $R243, 0)), IF(BF$23=5, $Q243, 0)
))</f>
        <v>0</v>
      </c>
      <c r="BG243" s="297" cm="1">
        <f t="array" ref="BG243">IF($CF243=3,
IFERROR(INDEX($CV$68:$CZ$79, $CE243, BG$23), "-"),
IF($CF243=2,
IF(BG$23=5, $Q243, IF(BG$23=4, $R243, 0)), IF(BG$23=5, $Q243, 0)
))</f>
        <v>0</v>
      </c>
      <c r="BH243" s="297" cm="1">
        <f t="array" ref="BH243">IF($CF243=3,
IFERROR(INDEX($CV$68:$CZ$79, $CE243, BH$23), "-"),
IF($CF243=2,
IF(BH$23=5, $Q243, IF(BH$23=4, $R243, 0)), IF(BH$23=5, $Q243, 0)
))</f>
        <v>0</v>
      </c>
      <c r="BI243" s="297" cm="1">
        <f t="array" ref="BI243">IF($CF243=3,
IFERROR(INDEX($CV$68:$CZ$79, $CE243, BI$23), "-"),
IF($CF243=2,
IF(BI$23=5, $Q243, IF(BI$23=4, $R243, 0)), IF(BI$23=5, $Q243, 0)
))</f>
        <v>0</v>
      </c>
      <c r="BJ243" s="297" cm="1">
        <f t="array" ref="BJ243">IF($CF243=3,
IFERROR(INDEX($CV$68:$CZ$79, $CE243, BJ$23), "-"),
IF($CF243=2,
IF(BJ$23=5, $Q243, IF(BJ$23=4, $R243, 0)), IF(BJ$23=5, $Q243, 0)
))</f>
        <v>0</v>
      </c>
      <c r="BK243" s="293" t="str" cm="1">
        <f t="array" ref="BK243">IFERROR(IF(OR($AN$20="EZ", ISNUMBER((BL243*BM243)/(3600*1000)/BN243)), (BL243*BM243)/(3600*1000)/BN243, BY243) * SUMPRODUCT($BO243:$BS243^2.5, $BT243:$BX243) / 1000, "-")</f>
        <v>-</v>
      </c>
      <c r="BL243" s="279" t="str">
        <f t="shared" si="106"/>
        <v>-</v>
      </c>
      <c r="BM243" s="279" t="str">
        <f t="shared" si="107"/>
        <v>-</v>
      </c>
      <c r="BN243" s="298">
        <f t="shared" si="108"/>
        <v>0</v>
      </c>
      <c r="BO243" s="296" t="str" cm="1">
        <f t="array" ref="BO243">IFERROR(INDEX($CV$63:$CZ$65, $CO243, BO$23), "-")</f>
        <v>-</v>
      </c>
      <c r="BP243" s="296" t="str" cm="1">
        <f t="array" ref="BP243">IFERROR(INDEX($CV$63:$CZ$65, $CO243, BP$23), "-")</f>
        <v>-</v>
      </c>
      <c r="BQ243" s="296" t="str" cm="1">
        <f t="array" ref="BQ243">IFERROR(INDEX($CV$63:$CZ$65, $CO243, BQ$23), "-")</f>
        <v>-</v>
      </c>
      <c r="BR243" s="296" t="str" cm="1">
        <f t="array" ref="BR243">IFERROR(INDEX($CV$63:$CZ$65, $CO243, BR$23), "-")</f>
        <v>-</v>
      </c>
      <c r="BS243" s="296" t="str" cm="1">
        <f t="array" ref="BS243">IFERROR(INDEX($CV$63:$CZ$65, $CO243, BS$23), "-")</f>
        <v>-</v>
      </c>
      <c r="BT243" s="297" cm="1">
        <f t="array" ref="BT243">IF($CO243=3,
IFERROR(INDEX($CV$68:$CZ$79, $CE243, BT$23), "-"),
IF($CO243=2,
IF(BT$23=5, $AC243, IF(BT$23=4, $AD243, 0)), IF(BT$23=5, $AC243, 0)
))</f>
        <v>0</v>
      </c>
      <c r="BU243" s="297" cm="1">
        <f t="array" ref="BU243">IF($CO243=3,
IFERROR(INDEX($CV$68:$CZ$79, $CE243, BU$23), "-"),
IF($CO243=2,
IF(BU$23=5, $AC243, IF(BU$23=4, $AD243, 0)), IF(BU$23=5, $AC243, 0)
))</f>
        <v>0</v>
      </c>
      <c r="BV243" s="297" cm="1">
        <f t="array" ref="BV243">IF($CO243=3,
IFERROR(INDEX($CV$68:$CZ$79, $CE243, BV$23), "-"),
IF($CO243=2,
IF(BV$23=5, $AC243, IF(BV$23=4, $AD243, 0)), IF(BV$23=5, $AC243, 0)
))</f>
        <v>0</v>
      </c>
      <c r="BW243" s="297" cm="1">
        <f t="array" ref="BW243">IF($CO243=3,
IFERROR(INDEX($CV$68:$CZ$79, $CE243, BW$23), "-"),
IF($CO243=2,
IF(BW$23=5, $AC243, IF(BW$23=4, $AD243, 0)), IF(BW$23=5, $AC243, 0)
))</f>
        <v>0</v>
      </c>
      <c r="BX243" s="297" cm="1">
        <f t="array" ref="BX243">IF($CO243=3,
IFERROR(INDEX($CV$68:$CZ$79, $CE243, BX$23), "-"),
IF($CO243=2,
IF(BX$23=5, $AC243, IF(BX$23=4, $AD243, 0)), IF(BX$23=5, $AC243, 0)
))</f>
        <v>0</v>
      </c>
      <c r="BY243" s="293" t="str">
        <f t="shared" si="109"/>
        <v>-</v>
      </c>
      <c r="BZ243" s="299">
        <f t="shared" si="22"/>
        <v>0</v>
      </c>
      <c r="CA243" s="294" t="str">
        <f t="shared" si="110"/>
        <v>-</v>
      </c>
      <c r="CB243" s="295" t="str">
        <f t="shared" si="23"/>
        <v>-</v>
      </c>
      <c r="CC243" s="295" t="str">
        <f t="shared" si="111"/>
        <v>-</v>
      </c>
      <c r="CD243" s="299">
        <f t="shared" si="24"/>
        <v>0</v>
      </c>
      <c r="CE243" s="300" t="str">
        <f t="shared" si="89"/>
        <v>-</v>
      </c>
      <c r="CF243" s="300" t="str">
        <f t="shared" si="90"/>
        <v>-</v>
      </c>
      <c r="CG243" s="300">
        <v>0</v>
      </c>
      <c r="CH243" s="300">
        <f t="shared" si="91"/>
        <v>0</v>
      </c>
      <c r="CI243" s="301">
        <f t="shared" si="92"/>
        <v>0</v>
      </c>
      <c r="CJ243" s="301">
        <f t="shared" si="25"/>
        <v>0</v>
      </c>
      <c r="CK243" s="302" t="str" cm="1">
        <f t="array" ref="CK243">IF($CJ243&gt;0, INDEX($CS$28:$DH$35, $CJ243, $CI243+CK$23), "-")</f>
        <v>-</v>
      </c>
      <c r="CL243" s="302" t="str" cm="1">
        <f t="array" ref="CL243">IF($CJ243&gt;0, INDEX($CS$28:$DH$35, $CJ243, $CI243+CL$23), "-")</f>
        <v>-</v>
      </c>
      <c r="CM243" s="302" t="str" cm="1">
        <f t="array" ref="CM243">IF($CJ243&gt;0, INDEX($CS$28:$DH$35, $CJ243, $CI243+CM$23), "-")</f>
        <v>-</v>
      </c>
      <c r="CN243" s="302" t="str" cm="1">
        <f t="array" ref="CN243">IF($CJ243&gt;0, INDEX($CS$28:$DH$35, $CJ243, $CI243+CN$23), "-")</f>
        <v>-</v>
      </c>
      <c r="CO243" s="300" t="str">
        <f t="shared" si="93"/>
        <v>-</v>
      </c>
      <c r="CP243" s="271"/>
      <c r="CQ243" s="272"/>
      <c r="CR243" s="273"/>
      <c r="CS243" s="273"/>
      <c r="CT243" s="273"/>
      <c r="CU243" s="273"/>
      <c r="CV243" s="273"/>
      <c r="CW243" s="273"/>
      <c r="CX243" s="273"/>
      <c r="CY243" s="273"/>
      <c r="CZ243" s="273"/>
      <c r="DA243" s="273"/>
      <c r="DB243" s="273"/>
      <c r="DC243" s="273"/>
      <c r="DD243" s="273"/>
      <c r="DE243" s="273"/>
      <c r="DF243" s="273"/>
      <c r="DG243" s="273"/>
      <c r="DH243" s="273"/>
      <c r="DI243" s="273"/>
      <c r="DJ243" s="271"/>
      <c r="DK243" s="271"/>
    </row>
    <row r="244" spans="1:115" s="45" customFormat="1" ht="12.75" customHeight="1" x14ac:dyDescent="0.25">
      <c r="A244" s="13" cm="1">
        <f t="array" ref="A244">IFERROR(INDEX(Operation, IFERROR(MATCH($N244,#REF!, 0), IFERROR(MATCH($N244,#REF!, 0), MATCH($N244,#REF!, 0))), 4), 0)</f>
        <v>0</v>
      </c>
      <c r="B244" s="10">
        <v>221</v>
      </c>
      <c r="C244" s="238"/>
      <c r="D244" s="238"/>
      <c r="E244" s="79"/>
      <c r="F244" s="80" t="str">
        <f>IF(ISBLANK(E244), "", VLOOKUP(E244, Z!$A$2:$C$4127, 3, FALSE))</f>
        <v/>
      </c>
      <c r="G244" s="238"/>
      <c r="H244" s="81"/>
      <c r="I244" s="255" t="b">
        <v>0</v>
      </c>
      <c r="J244" s="256"/>
      <c r="K244" s="82"/>
      <c r="L244" s="82"/>
      <c r="M244" s="83"/>
      <c r="N244" s="79"/>
      <c r="O244" s="84"/>
      <c r="P244" s="84"/>
      <c r="Q244" s="257"/>
      <c r="R244" s="257"/>
      <c r="S244" s="257"/>
      <c r="T244" s="85">
        <f t="shared" si="94"/>
        <v>0</v>
      </c>
      <c r="U244" s="238"/>
      <c r="V244" s="238"/>
      <c r="W244" s="238"/>
      <c r="X244" s="257"/>
      <c r="Y244" s="258"/>
      <c r="Z244" s="79"/>
      <c r="AA244" s="257"/>
      <c r="AB244" s="257"/>
      <c r="AC244" s="257"/>
      <c r="AD244" s="257"/>
      <c r="AE244" s="257"/>
      <c r="AF244" s="85">
        <f t="shared" si="95"/>
        <v>0</v>
      </c>
      <c r="AG244" s="259"/>
      <c r="AH244" s="238"/>
      <c r="AI244" s="79"/>
      <c r="AJ244" s="80" t="str">
        <f>IF(ISBLANK(AI244), "", VLOOKUP(AI244, Z!$A$2:$C$4127, 3, FALSE))</f>
        <v/>
      </c>
      <c r="AK244" s="260"/>
      <c r="AL244" s="127">
        <f t="shared" si="96"/>
        <v>0</v>
      </c>
      <c r="AM244" s="271"/>
      <c r="AN244" s="292">
        <f t="shared" si="98"/>
        <v>0</v>
      </c>
      <c r="AO244" s="279">
        <f t="shared" si="97"/>
        <v>1</v>
      </c>
      <c r="AP244" s="279">
        <v>0.75</v>
      </c>
      <c r="AQ244" s="293" t="str">
        <f t="shared" si="99"/>
        <v>-</v>
      </c>
      <c r="AR244" s="293" t="str">
        <f t="shared" si="100"/>
        <v>-</v>
      </c>
      <c r="AS244" s="293" t="str" cm="1">
        <f t="array" ref="AS244">IFERROR(IFERROR((AT244*AU244)/(3600*1000)/AZ244, BY244) * SUMPRODUCT($BA244:$BE244^2.5, $BF244:$BJ244) / 1000, "-")</f>
        <v>-</v>
      </c>
      <c r="AT244" s="279" t="str">
        <f t="shared" si="101"/>
        <v>-</v>
      </c>
      <c r="AU244" s="279" t="str">
        <f t="shared" si="102"/>
        <v>-</v>
      </c>
      <c r="AV244" s="294" t="str">
        <f t="shared" si="16"/>
        <v>-</v>
      </c>
      <c r="AW244" s="294" t="str" cm="1">
        <f t="array" ref="AW244">IF(CH244&gt;0, INDEX($CV$58:$CV$60, CH244), "-")</f>
        <v>-</v>
      </c>
      <c r="AX244" s="294" t="str">
        <f t="shared" si="103"/>
        <v>-</v>
      </c>
      <c r="AY244" s="295" t="str">
        <f t="shared" si="104"/>
        <v>-</v>
      </c>
      <c r="AZ244" s="294">
        <f t="shared" si="105"/>
        <v>0</v>
      </c>
      <c r="BA244" s="296" t="str" cm="1">
        <f t="array" ref="BA244">IFERROR(INDEX($CV$63:$CZ$65, $CF244, BA$23), "-")</f>
        <v>-</v>
      </c>
      <c r="BB244" s="296" t="str" cm="1">
        <f t="array" ref="BB244">IFERROR(INDEX($CV$63:$CZ$65, $CF244, BB$23), "-")</f>
        <v>-</v>
      </c>
      <c r="BC244" s="296" t="str" cm="1">
        <f t="array" ref="BC244">IFERROR(INDEX($CV$63:$CZ$65, $CF244, BC$23), "-")</f>
        <v>-</v>
      </c>
      <c r="BD244" s="296" t="str" cm="1">
        <f t="array" ref="BD244">IFERROR(INDEX($CV$63:$CZ$65, $CF244, BD$23), "-")</f>
        <v>-</v>
      </c>
      <c r="BE244" s="296" t="str" cm="1">
        <f t="array" ref="BE244">IFERROR(INDEX($CV$63:$CZ$65, $CF244, BE$23), "-")</f>
        <v>-</v>
      </c>
      <c r="BF244" s="297" cm="1">
        <f t="array" ref="BF244">IF($CF244=3,
IFERROR(INDEX($CV$68:$CZ$79, $CE244, BF$23), "-"),
IF($CF244=2,
IF(BF$23=5, $Q244, IF(BF$23=4, $R244, 0)), IF(BF$23=5, $Q244, 0)
))</f>
        <v>0</v>
      </c>
      <c r="BG244" s="297" cm="1">
        <f t="array" ref="BG244">IF($CF244=3,
IFERROR(INDEX($CV$68:$CZ$79, $CE244, BG$23), "-"),
IF($CF244=2,
IF(BG$23=5, $Q244, IF(BG$23=4, $R244, 0)), IF(BG$23=5, $Q244, 0)
))</f>
        <v>0</v>
      </c>
      <c r="BH244" s="297" cm="1">
        <f t="array" ref="BH244">IF($CF244=3,
IFERROR(INDEX($CV$68:$CZ$79, $CE244, BH$23), "-"),
IF($CF244=2,
IF(BH$23=5, $Q244, IF(BH$23=4, $R244, 0)), IF(BH$23=5, $Q244, 0)
))</f>
        <v>0</v>
      </c>
      <c r="BI244" s="297" cm="1">
        <f t="array" ref="BI244">IF($CF244=3,
IFERROR(INDEX($CV$68:$CZ$79, $CE244, BI$23), "-"),
IF($CF244=2,
IF(BI$23=5, $Q244, IF(BI$23=4, $R244, 0)), IF(BI$23=5, $Q244, 0)
))</f>
        <v>0</v>
      </c>
      <c r="BJ244" s="297" cm="1">
        <f t="array" ref="BJ244">IF($CF244=3,
IFERROR(INDEX($CV$68:$CZ$79, $CE244, BJ$23), "-"),
IF($CF244=2,
IF(BJ$23=5, $Q244, IF(BJ$23=4, $R244, 0)), IF(BJ$23=5, $Q244, 0)
))</f>
        <v>0</v>
      </c>
      <c r="BK244" s="293" t="str" cm="1">
        <f t="array" ref="BK244">IFERROR(IF(OR($AN$20="EZ", ISNUMBER((BL244*BM244)/(3600*1000)/BN244)), (BL244*BM244)/(3600*1000)/BN244, BY244) * SUMPRODUCT($BO244:$BS244^2.5, $BT244:$BX244) / 1000, "-")</f>
        <v>-</v>
      </c>
      <c r="BL244" s="279" t="str">
        <f t="shared" si="106"/>
        <v>-</v>
      </c>
      <c r="BM244" s="279" t="str">
        <f t="shared" si="107"/>
        <v>-</v>
      </c>
      <c r="BN244" s="298">
        <f t="shared" si="108"/>
        <v>0</v>
      </c>
      <c r="BO244" s="296" t="str" cm="1">
        <f t="array" ref="BO244">IFERROR(INDEX($CV$63:$CZ$65, $CO244, BO$23), "-")</f>
        <v>-</v>
      </c>
      <c r="BP244" s="296" t="str" cm="1">
        <f t="array" ref="BP244">IFERROR(INDEX($CV$63:$CZ$65, $CO244, BP$23), "-")</f>
        <v>-</v>
      </c>
      <c r="BQ244" s="296" t="str" cm="1">
        <f t="array" ref="BQ244">IFERROR(INDEX($CV$63:$CZ$65, $CO244, BQ$23), "-")</f>
        <v>-</v>
      </c>
      <c r="BR244" s="296" t="str" cm="1">
        <f t="array" ref="BR244">IFERROR(INDEX($CV$63:$CZ$65, $CO244, BR$23), "-")</f>
        <v>-</v>
      </c>
      <c r="BS244" s="296" t="str" cm="1">
        <f t="array" ref="BS244">IFERROR(INDEX($CV$63:$CZ$65, $CO244, BS$23), "-")</f>
        <v>-</v>
      </c>
      <c r="BT244" s="297" cm="1">
        <f t="array" ref="BT244">IF($CO244=3,
IFERROR(INDEX($CV$68:$CZ$79, $CE244, BT$23), "-"),
IF($CO244=2,
IF(BT$23=5, $AC244, IF(BT$23=4, $AD244, 0)), IF(BT$23=5, $AC244, 0)
))</f>
        <v>0</v>
      </c>
      <c r="BU244" s="297" cm="1">
        <f t="array" ref="BU244">IF($CO244=3,
IFERROR(INDEX($CV$68:$CZ$79, $CE244, BU$23), "-"),
IF($CO244=2,
IF(BU$23=5, $AC244, IF(BU$23=4, $AD244, 0)), IF(BU$23=5, $AC244, 0)
))</f>
        <v>0</v>
      </c>
      <c r="BV244" s="297" cm="1">
        <f t="array" ref="BV244">IF($CO244=3,
IFERROR(INDEX($CV$68:$CZ$79, $CE244, BV$23), "-"),
IF($CO244=2,
IF(BV$23=5, $AC244, IF(BV$23=4, $AD244, 0)), IF(BV$23=5, $AC244, 0)
))</f>
        <v>0</v>
      </c>
      <c r="BW244" s="297" cm="1">
        <f t="array" ref="BW244">IF($CO244=3,
IFERROR(INDEX($CV$68:$CZ$79, $CE244, BW$23), "-"),
IF($CO244=2,
IF(BW$23=5, $AC244, IF(BW$23=4, $AD244, 0)), IF(BW$23=5, $AC244, 0)
))</f>
        <v>0</v>
      </c>
      <c r="BX244" s="297" cm="1">
        <f t="array" ref="BX244">IF($CO244=3,
IFERROR(INDEX($CV$68:$CZ$79, $CE244, BX$23), "-"),
IF($CO244=2,
IF(BX$23=5, $AC244, IF(BX$23=4, $AD244, 0)), IF(BX$23=5, $AC244, 0)
))</f>
        <v>0</v>
      </c>
      <c r="BY244" s="293" t="str">
        <f t="shared" si="109"/>
        <v>-</v>
      </c>
      <c r="BZ244" s="299">
        <f t="shared" si="22"/>
        <v>0</v>
      </c>
      <c r="CA244" s="294" t="str">
        <f t="shared" si="110"/>
        <v>-</v>
      </c>
      <c r="CB244" s="295" t="str">
        <f t="shared" si="23"/>
        <v>-</v>
      </c>
      <c r="CC244" s="295" t="str">
        <f t="shared" si="111"/>
        <v>-</v>
      </c>
      <c r="CD244" s="299">
        <f t="shared" si="24"/>
        <v>0</v>
      </c>
      <c r="CE244" s="300" t="str">
        <f t="shared" si="89"/>
        <v>-</v>
      </c>
      <c r="CF244" s="300" t="str">
        <f t="shared" si="90"/>
        <v>-</v>
      </c>
      <c r="CG244" s="300">
        <v>0</v>
      </c>
      <c r="CH244" s="300">
        <f t="shared" si="91"/>
        <v>0</v>
      </c>
      <c r="CI244" s="301">
        <f t="shared" si="92"/>
        <v>0</v>
      </c>
      <c r="CJ244" s="301">
        <f t="shared" si="25"/>
        <v>0</v>
      </c>
      <c r="CK244" s="302" t="str" cm="1">
        <f t="array" ref="CK244">IF($CJ244&gt;0, INDEX($CS$28:$DH$35, $CJ244, $CI244+CK$23), "-")</f>
        <v>-</v>
      </c>
      <c r="CL244" s="302" t="str" cm="1">
        <f t="array" ref="CL244">IF($CJ244&gt;0, INDEX($CS$28:$DH$35, $CJ244, $CI244+CL$23), "-")</f>
        <v>-</v>
      </c>
      <c r="CM244" s="302" t="str" cm="1">
        <f t="array" ref="CM244">IF($CJ244&gt;0, INDEX($CS$28:$DH$35, $CJ244, $CI244+CM$23), "-")</f>
        <v>-</v>
      </c>
      <c r="CN244" s="302" t="str" cm="1">
        <f t="array" ref="CN244">IF($CJ244&gt;0, INDEX($CS$28:$DH$35, $CJ244, $CI244+CN$23), "-")</f>
        <v>-</v>
      </c>
      <c r="CO244" s="300" t="str">
        <f t="shared" si="93"/>
        <v>-</v>
      </c>
      <c r="CP244" s="271"/>
      <c r="CQ244" s="272"/>
      <c r="CR244" s="273"/>
      <c r="CS244" s="273"/>
      <c r="CT244" s="273"/>
      <c r="CU244" s="273"/>
      <c r="CV244" s="273"/>
      <c r="CW244" s="273"/>
      <c r="CX244" s="273"/>
      <c r="CY244" s="273"/>
      <c r="CZ244" s="273"/>
      <c r="DA244" s="273"/>
      <c r="DB244" s="273"/>
      <c r="DC244" s="273"/>
      <c r="DD244" s="273"/>
      <c r="DE244" s="273"/>
      <c r="DF244" s="273"/>
      <c r="DG244" s="273"/>
      <c r="DH244" s="273"/>
      <c r="DI244" s="273"/>
      <c r="DJ244" s="271"/>
      <c r="DK244" s="271"/>
    </row>
    <row r="245" spans="1:115" s="45" customFormat="1" ht="12.75" customHeight="1" x14ac:dyDescent="0.25">
      <c r="A245" s="13" cm="1">
        <f t="array" ref="A245">IFERROR(INDEX(Operation, IFERROR(MATCH($N245,#REF!, 0), IFERROR(MATCH($N245,#REF!, 0), MATCH($N245,#REF!, 0))), 4), 0)</f>
        <v>0</v>
      </c>
      <c r="B245" s="10">
        <v>222</v>
      </c>
      <c r="C245" s="238"/>
      <c r="D245" s="238"/>
      <c r="E245" s="79"/>
      <c r="F245" s="80" t="str">
        <f>IF(ISBLANK(E245), "", VLOOKUP(E245, Z!$A$2:$C$4127, 3, FALSE))</f>
        <v/>
      </c>
      <c r="G245" s="238"/>
      <c r="H245" s="81"/>
      <c r="I245" s="255" t="b">
        <v>0</v>
      </c>
      <c r="J245" s="256"/>
      <c r="K245" s="82"/>
      <c r="L245" s="82"/>
      <c r="M245" s="83"/>
      <c r="N245" s="79"/>
      <c r="O245" s="84"/>
      <c r="P245" s="84"/>
      <c r="Q245" s="257"/>
      <c r="R245" s="257"/>
      <c r="S245" s="257"/>
      <c r="T245" s="85">
        <f t="shared" si="94"/>
        <v>0</v>
      </c>
      <c r="U245" s="238"/>
      <c r="V245" s="238"/>
      <c r="W245" s="238"/>
      <c r="X245" s="257"/>
      <c r="Y245" s="258"/>
      <c r="Z245" s="79"/>
      <c r="AA245" s="257"/>
      <c r="AB245" s="257"/>
      <c r="AC245" s="257"/>
      <c r="AD245" s="257"/>
      <c r="AE245" s="257"/>
      <c r="AF245" s="85">
        <f t="shared" si="95"/>
        <v>0</v>
      </c>
      <c r="AG245" s="259"/>
      <c r="AH245" s="238"/>
      <c r="AI245" s="79"/>
      <c r="AJ245" s="80" t="str">
        <f>IF(ISBLANK(AI245), "", VLOOKUP(AI245, Z!$A$2:$C$4127, 3, FALSE))</f>
        <v/>
      </c>
      <c r="AK245" s="260"/>
      <c r="AL245" s="127">
        <f t="shared" si="96"/>
        <v>0</v>
      </c>
      <c r="AM245" s="271"/>
      <c r="AN245" s="292">
        <f t="shared" si="98"/>
        <v>0</v>
      </c>
      <c r="AO245" s="279">
        <f t="shared" si="97"/>
        <v>1</v>
      </c>
      <c r="AP245" s="279">
        <v>0.75</v>
      </c>
      <c r="AQ245" s="293" t="str">
        <f t="shared" si="99"/>
        <v>-</v>
      </c>
      <c r="AR245" s="293" t="str">
        <f t="shared" si="100"/>
        <v>-</v>
      </c>
      <c r="AS245" s="293" t="str" cm="1">
        <f t="array" ref="AS245">IFERROR(IFERROR((AT245*AU245)/(3600*1000)/AZ245, BY245) * SUMPRODUCT($BA245:$BE245^2.5, $BF245:$BJ245) / 1000, "-")</f>
        <v>-</v>
      </c>
      <c r="AT245" s="279" t="str">
        <f t="shared" si="101"/>
        <v>-</v>
      </c>
      <c r="AU245" s="279" t="str">
        <f t="shared" si="102"/>
        <v>-</v>
      </c>
      <c r="AV245" s="294" t="str">
        <f t="shared" si="16"/>
        <v>-</v>
      </c>
      <c r="AW245" s="294" t="str" cm="1">
        <f t="array" ref="AW245">IF(CH245&gt;0, INDEX($CV$58:$CV$60, CH245), "-")</f>
        <v>-</v>
      </c>
      <c r="AX245" s="294" t="str">
        <f t="shared" si="103"/>
        <v>-</v>
      </c>
      <c r="AY245" s="295" t="str">
        <f t="shared" si="104"/>
        <v>-</v>
      </c>
      <c r="AZ245" s="294">
        <f t="shared" si="105"/>
        <v>0</v>
      </c>
      <c r="BA245" s="296" t="str" cm="1">
        <f t="array" ref="BA245">IFERROR(INDEX($CV$63:$CZ$65, $CF245, BA$23), "-")</f>
        <v>-</v>
      </c>
      <c r="BB245" s="296" t="str" cm="1">
        <f t="array" ref="BB245">IFERROR(INDEX($CV$63:$CZ$65, $CF245, BB$23), "-")</f>
        <v>-</v>
      </c>
      <c r="BC245" s="296" t="str" cm="1">
        <f t="array" ref="BC245">IFERROR(INDEX($CV$63:$CZ$65, $CF245, BC$23), "-")</f>
        <v>-</v>
      </c>
      <c r="BD245" s="296" t="str" cm="1">
        <f t="array" ref="BD245">IFERROR(INDEX($CV$63:$CZ$65, $CF245, BD$23), "-")</f>
        <v>-</v>
      </c>
      <c r="BE245" s="296" t="str" cm="1">
        <f t="array" ref="BE245">IFERROR(INDEX($CV$63:$CZ$65, $CF245, BE$23), "-")</f>
        <v>-</v>
      </c>
      <c r="BF245" s="297" cm="1">
        <f t="array" ref="BF245">IF($CF245=3,
IFERROR(INDEX($CV$68:$CZ$79, $CE245, BF$23), "-"),
IF($CF245=2,
IF(BF$23=5, $Q245, IF(BF$23=4, $R245, 0)), IF(BF$23=5, $Q245, 0)
))</f>
        <v>0</v>
      </c>
      <c r="BG245" s="297" cm="1">
        <f t="array" ref="BG245">IF($CF245=3,
IFERROR(INDEX($CV$68:$CZ$79, $CE245, BG$23), "-"),
IF($CF245=2,
IF(BG$23=5, $Q245, IF(BG$23=4, $R245, 0)), IF(BG$23=5, $Q245, 0)
))</f>
        <v>0</v>
      </c>
      <c r="BH245" s="297" cm="1">
        <f t="array" ref="BH245">IF($CF245=3,
IFERROR(INDEX($CV$68:$CZ$79, $CE245, BH$23), "-"),
IF($CF245=2,
IF(BH$23=5, $Q245, IF(BH$23=4, $R245, 0)), IF(BH$23=5, $Q245, 0)
))</f>
        <v>0</v>
      </c>
      <c r="BI245" s="297" cm="1">
        <f t="array" ref="BI245">IF($CF245=3,
IFERROR(INDEX($CV$68:$CZ$79, $CE245, BI$23), "-"),
IF($CF245=2,
IF(BI$23=5, $Q245, IF(BI$23=4, $R245, 0)), IF(BI$23=5, $Q245, 0)
))</f>
        <v>0</v>
      </c>
      <c r="BJ245" s="297" cm="1">
        <f t="array" ref="BJ245">IF($CF245=3,
IFERROR(INDEX($CV$68:$CZ$79, $CE245, BJ$23), "-"),
IF($CF245=2,
IF(BJ$23=5, $Q245, IF(BJ$23=4, $R245, 0)), IF(BJ$23=5, $Q245, 0)
))</f>
        <v>0</v>
      </c>
      <c r="BK245" s="293" t="str" cm="1">
        <f t="array" ref="BK245">IFERROR(IF(OR($AN$20="EZ", ISNUMBER((BL245*BM245)/(3600*1000)/BN245)), (BL245*BM245)/(3600*1000)/BN245, BY245) * SUMPRODUCT($BO245:$BS245^2.5, $BT245:$BX245) / 1000, "-")</f>
        <v>-</v>
      </c>
      <c r="BL245" s="279" t="str">
        <f t="shared" si="106"/>
        <v>-</v>
      </c>
      <c r="BM245" s="279" t="str">
        <f t="shared" si="107"/>
        <v>-</v>
      </c>
      <c r="BN245" s="298">
        <f t="shared" si="108"/>
        <v>0</v>
      </c>
      <c r="BO245" s="296" t="str" cm="1">
        <f t="array" ref="BO245">IFERROR(INDEX($CV$63:$CZ$65, $CO245, BO$23), "-")</f>
        <v>-</v>
      </c>
      <c r="BP245" s="296" t="str" cm="1">
        <f t="array" ref="BP245">IFERROR(INDEX($CV$63:$CZ$65, $CO245, BP$23), "-")</f>
        <v>-</v>
      </c>
      <c r="BQ245" s="296" t="str" cm="1">
        <f t="array" ref="BQ245">IFERROR(INDEX($CV$63:$CZ$65, $CO245, BQ$23), "-")</f>
        <v>-</v>
      </c>
      <c r="BR245" s="296" t="str" cm="1">
        <f t="array" ref="BR245">IFERROR(INDEX($CV$63:$CZ$65, $CO245, BR$23), "-")</f>
        <v>-</v>
      </c>
      <c r="BS245" s="296" t="str" cm="1">
        <f t="array" ref="BS245">IFERROR(INDEX($CV$63:$CZ$65, $CO245, BS$23), "-")</f>
        <v>-</v>
      </c>
      <c r="BT245" s="297" cm="1">
        <f t="array" ref="BT245">IF($CO245=3,
IFERROR(INDEX($CV$68:$CZ$79, $CE245, BT$23), "-"),
IF($CO245=2,
IF(BT$23=5, $AC245, IF(BT$23=4, $AD245, 0)), IF(BT$23=5, $AC245, 0)
))</f>
        <v>0</v>
      </c>
      <c r="BU245" s="297" cm="1">
        <f t="array" ref="BU245">IF($CO245=3,
IFERROR(INDEX($CV$68:$CZ$79, $CE245, BU$23), "-"),
IF($CO245=2,
IF(BU$23=5, $AC245, IF(BU$23=4, $AD245, 0)), IF(BU$23=5, $AC245, 0)
))</f>
        <v>0</v>
      </c>
      <c r="BV245" s="297" cm="1">
        <f t="array" ref="BV245">IF($CO245=3,
IFERROR(INDEX($CV$68:$CZ$79, $CE245, BV$23), "-"),
IF($CO245=2,
IF(BV$23=5, $AC245, IF(BV$23=4, $AD245, 0)), IF(BV$23=5, $AC245, 0)
))</f>
        <v>0</v>
      </c>
      <c r="BW245" s="297" cm="1">
        <f t="array" ref="BW245">IF($CO245=3,
IFERROR(INDEX($CV$68:$CZ$79, $CE245, BW$23), "-"),
IF($CO245=2,
IF(BW$23=5, $AC245, IF(BW$23=4, $AD245, 0)), IF(BW$23=5, $AC245, 0)
))</f>
        <v>0</v>
      </c>
      <c r="BX245" s="297" cm="1">
        <f t="array" ref="BX245">IF($CO245=3,
IFERROR(INDEX($CV$68:$CZ$79, $CE245, BX$23), "-"),
IF($CO245=2,
IF(BX$23=5, $AC245, IF(BX$23=4, $AD245, 0)), IF(BX$23=5, $AC245, 0)
))</f>
        <v>0</v>
      </c>
      <c r="BY245" s="293" t="str">
        <f t="shared" si="109"/>
        <v>-</v>
      </c>
      <c r="BZ245" s="299">
        <f t="shared" si="22"/>
        <v>0</v>
      </c>
      <c r="CA245" s="294" t="str">
        <f t="shared" si="110"/>
        <v>-</v>
      </c>
      <c r="CB245" s="295" t="str">
        <f t="shared" si="23"/>
        <v>-</v>
      </c>
      <c r="CC245" s="295" t="str">
        <f t="shared" si="111"/>
        <v>-</v>
      </c>
      <c r="CD245" s="299">
        <f t="shared" si="24"/>
        <v>0</v>
      </c>
      <c r="CE245" s="300" t="str">
        <f t="shared" si="89"/>
        <v>-</v>
      </c>
      <c r="CF245" s="300" t="str">
        <f t="shared" si="90"/>
        <v>-</v>
      </c>
      <c r="CG245" s="300">
        <v>0</v>
      </c>
      <c r="CH245" s="300">
        <f t="shared" si="91"/>
        <v>0</v>
      </c>
      <c r="CI245" s="301">
        <f t="shared" si="92"/>
        <v>0</v>
      </c>
      <c r="CJ245" s="301">
        <f t="shared" si="25"/>
        <v>0</v>
      </c>
      <c r="CK245" s="302" t="str" cm="1">
        <f t="array" ref="CK245">IF($CJ245&gt;0, INDEX($CS$28:$DH$35, $CJ245, $CI245+CK$23), "-")</f>
        <v>-</v>
      </c>
      <c r="CL245" s="302" t="str" cm="1">
        <f t="array" ref="CL245">IF($CJ245&gt;0, INDEX($CS$28:$DH$35, $CJ245, $CI245+CL$23), "-")</f>
        <v>-</v>
      </c>
      <c r="CM245" s="302" t="str" cm="1">
        <f t="array" ref="CM245">IF($CJ245&gt;0, INDEX($CS$28:$DH$35, $CJ245, $CI245+CM$23), "-")</f>
        <v>-</v>
      </c>
      <c r="CN245" s="302" t="str" cm="1">
        <f t="array" ref="CN245">IF($CJ245&gt;0, INDEX($CS$28:$DH$35, $CJ245, $CI245+CN$23), "-")</f>
        <v>-</v>
      </c>
      <c r="CO245" s="300" t="str">
        <f t="shared" si="93"/>
        <v>-</v>
      </c>
      <c r="CP245" s="271"/>
      <c r="CQ245" s="272"/>
      <c r="CR245" s="273"/>
      <c r="CS245" s="273"/>
      <c r="CT245" s="273"/>
      <c r="CU245" s="273"/>
      <c r="CV245" s="273"/>
      <c r="CW245" s="273"/>
      <c r="CX245" s="273"/>
      <c r="CY245" s="273"/>
      <c r="CZ245" s="273"/>
      <c r="DA245" s="273"/>
      <c r="DB245" s="273"/>
      <c r="DC245" s="273"/>
      <c r="DD245" s="273"/>
      <c r="DE245" s="273"/>
      <c r="DF245" s="273"/>
      <c r="DG245" s="273"/>
      <c r="DH245" s="273"/>
      <c r="DI245" s="273"/>
      <c r="DJ245" s="271"/>
      <c r="DK245" s="271"/>
    </row>
    <row r="246" spans="1:115" s="45" customFormat="1" ht="12.75" customHeight="1" x14ac:dyDescent="0.25">
      <c r="A246" s="13" cm="1">
        <f t="array" ref="A246">IFERROR(INDEX(Operation, IFERROR(MATCH($N246,#REF!, 0), IFERROR(MATCH($N246,#REF!, 0), MATCH($N246,#REF!, 0))), 4), 0)</f>
        <v>0</v>
      </c>
      <c r="B246" s="10">
        <v>223</v>
      </c>
      <c r="C246" s="238"/>
      <c r="D246" s="238"/>
      <c r="E246" s="79"/>
      <c r="F246" s="80" t="str">
        <f>IF(ISBLANK(E246), "", VLOOKUP(E246, Z!$A$2:$C$4127, 3, FALSE))</f>
        <v/>
      </c>
      <c r="G246" s="238"/>
      <c r="H246" s="81"/>
      <c r="I246" s="255" t="b">
        <v>0</v>
      </c>
      <c r="J246" s="256"/>
      <c r="K246" s="82"/>
      <c r="L246" s="82"/>
      <c r="M246" s="83"/>
      <c r="N246" s="79"/>
      <c r="O246" s="84"/>
      <c r="P246" s="84"/>
      <c r="Q246" s="257"/>
      <c r="R246" s="257"/>
      <c r="S246" s="257"/>
      <c r="T246" s="85">
        <f t="shared" si="94"/>
        <v>0</v>
      </c>
      <c r="U246" s="238"/>
      <c r="V246" s="238"/>
      <c r="W246" s="238"/>
      <c r="X246" s="256"/>
      <c r="Y246" s="258"/>
      <c r="Z246" s="79"/>
      <c r="AA246" s="257"/>
      <c r="AB246" s="257"/>
      <c r="AC246" s="257"/>
      <c r="AD246" s="257"/>
      <c r="AE246" s="257"/>
      <c r="AF246" s="85">
        <f t="shared" si="95"/>
        <v>0</v>
      </c>
      <c r="AG246" s="259"/>
      <c r="AH246" s="238"/>
      <c r="AI246" s="79"/>
      <c r="AJ246" s="80" t="str">
        <f>IF(ISBLANK(AI246), "", VLOOKUP(AI246, Z!$A$2:$C$4127, 3, FALSE))</f>
        <v/>
      </c>
      <c r="AK246" s="260"/>
      <c r="AL246" s="127">
        <f t="shared" si="96"/>
        <v>0</v>
      </c>
      <c r="AM246" s="271"/>
      <c r="AN246" s="292">
        <f t="shared" si="98"/>
        <v>0</v>
      </c>
      <c r="AO246" s="279">
        <f t="shared" si="97"/>
        <v>1</v>
      </c>
      <c r="AP246" s="279">
        <v>0.75</v>
      </c>
      <c r="AQ246" s="293" t="str">
        <f t="shared" si="99"/>
        <v>-</v>
      </c>
      <c r="AR246" s="293" t="str">
        <f t="shared" si="100"/>
        <v>-</v>
      </c>
      <c r="AS246" s="293" t="str" cm="1">
        <f t="array" ref="AS246">IFERROR(IFERROR((AT246*AU246)/(3600*1000)/AZ246, BY246) * SUMPRODUCT($BA246:$BE246^2.5, $BF246:$BJ246) / 1000, "-")</f>
        <v>-</v>
      </c>
      <c r="AT246" s="279" t="str">
        <f t="shared" si="101"/>
        <v>-</v>
      </c>
      <c r="AU246" s="279" t="str">
        <f t="shared" si="102"/>
        <v>-</v>
      </c>
      <c r="AV246" s="294" t="str">
        <f t="shared" si="16"/>
        <v>-</v>
      </c>
      <c r="AW246" s="294" t="str" cm="1">
        <f t="array" ref="AW246">IF(CH246&gt;0, INDEX($CV$58:$CV$60, CH246), "-")</f>
        <v>-</v>
      </c>
      <c r="AX246" s="294" t="str">
        <f t="shared" si="103"/>
        <v>-</v>
      </c>
      <c r="AY246" s="295" t="str">
        <f t="shared" si="104"/>
        <v>-</v>
      </c>
      <c r="AZ246" s="294">
        <f t="shared" si="105"/>
        <v>0</v>
      </c>
      <c r="BA246" s="296" t="str" cm="1">
        <f t="array" ref="BA246">IFERROR(INDEX($CV$63:$CZ$65, $CF246, BA$23), "-")</f>
        <v>-</v>
      </c>
      <c r="BB246" s="296" t="str" cm="1">
        <f t="array" ref="BB246">IFERROR(INDEX($CV$63:$CZ$65, $CF246, BB$23), "-")</f>
        <v>-</v>
      </c>
      <c r="BC246" s="296" t="str" cm="1">
        <f t="array" ref="BC246">IFERROR(INDEX($CV$63:$CZ$65, $CF246, BC$23), "-")</f>
        <v>-</v>
      </c>
      <c r="BD246" s="296" t="str" cm="1">
        <f t="array" ref="BD246">IFERROR(INDEX($CV$63:$CZ$65, $CF246, BD$23), "-")</f>
        <v>-</v>
      </c>
      <c r="BE246" s="296" t="str" cm="1">
        <f t="array" ref="BE246">IFERROR(INDEX($CV$63:$CZ$65, $CF246, BE$23), "-")</f>
        <v>-</v>
      </c>
      <c r="BF246" s="297" cm="1">
        <f t="array" ref="BF246">IF($CF246=3,
IFERROR(INDEX($CV$68:$CZ$79, $CE246, BF$23), "-"),
IF($CF246=2,
IF(BF$23=5, $Q246, IF(BF$23=4, $R246, 0)), IF(BF$23=5, $Q246, 0)
))</f>
        <v>0</v>
      </c>
      <c r="BG246" s="297" cm="1">
        <f t="array" ref="BG246">IF($CF246=3,
IFERROR(INDEX($CV$68:$CZ$79, $CE246, BG$23), "-"),
IF($CF246=2,
IF(BG$23=5, $Q246, IF(BG$23=4, $R246, 0)), IF(BG$23=5, $Q246, 0)
))</f>
        <v>0</v>
      </c>
      <c r="BH246" s="297" cm="1">
        <f t="array" ref="BH246">IF($CF246=3,
IFERROR(INDEX($CV$68:$CZ$79, $CE246, BH$23), "-"),
IF($CF246=2,
IF(BH$23=5, $Q246, IF(BH$23=4, $R246, 0)), IF(BH$23=5, $Q246, 0)
))</f>
        <v>0</v>
      </c>
      <c r="BI246" s="297" cm="1">
        <f t="array" ref="BI246">IF($CF246=3,
IFERROR(INDEX($CV$68:$CZ$79, $CE246, BI$23), "-"),
IF($CF246=2,
IF(BI$23=5, $Q246, IF(BI$23=4, $R246, 0)), IF(BI$23=5, $Q246, 0)
))</f>
        <v>0</v>
      </c>
      <c r="BJ246" s="297" cm="1">
        <f t="array" ref="BJ246">IF($CF246=3,
IFERROR(INDEX($CV$68:$CZ$79, $CE246, BJ$23), "-"),
IF($CF246=2,
IF(BJ$23=5, $Q246, IF(BJ$23=4, $R246, 0)), IF(BJ$23=5, $Q246, 0)
))</f>
        <v>0</v>
      </c>
      <c r="BK246" s="293" t="str" cm="1">
        <f t="array" ref="BK246">IFERROR(IF(OR($AN$20="EZ", ISNUMBER((BL246*BM246)/(3600*1000)/BN246)), (BL246*BM246)/(3600*1000)/BN246, BY246) * SUMPRODUCT($BO246:$BS246^2.5, $BT246:$BX246) / 1000, "-")</f>
        <v>-</v>
      </c>
      <c r="BL246" s="279" t="str">
        <f t="shared" si="106"/>
        <v>-</v>
      </c>
      <c r="BM246" s="279" t="str">
        <f t="shared" si="107"/>
        <v>-</v>
      </c>
      <c r="BN246" s="298">
        <f t="shared" si="108"/>
        <v>0</v>
      </c>
      <c r="BO246" s="296" t="str" cm="1">
        <f t="array" ref="BO246">IFERROR(INDEX($CV$63:$CZ$65, $CO246, BO$23), "-")</f>
        <v>-</v>
      </c>
      <c r="BP246" s="296" t="str" cm="1">
        <f t="array" ref="BP246">IFERROR(INDEX($CV$63:$CZ$65, $CO246, BP$23), "-")</f>
        <v>-</v>
      </c>
      <c r="BQ246" s="296" t="str" cm="1">
        <f t="array" ref="BQ246">IFERROR(INDEX($CV$63:$CZ$65, $CO246, BQ$23), "-")</f>
        <v>-</v>
      </c>
      <c r="BR246" s="296" t="str" cm="1">
        <f t="array" ref="BR246">IFERROR(INDEX($CV$63:$CZ$65, $CO246, BR$23), "-")</f>
        <v>-</v>
      </c>
      <c r="BS246" s="296" t="str" cm="1">
        <f t="array" ref="BS246">IFERROR(INDEX($CV$63:$CZ$65, $CO246, BS$23), "-")</f>
        <v>-</v>
      </c>
      <c r="BT246" s="297" cm="1">
        <f t="array" ref="BT246">IF($CO246=3,
IFERROR(INDEX($CV$68:$CZ$79, $CE246, BT$23), "-"),
IF($CO246=2,
IF(BT$23=5, $AC246, IF(BT$23=4, $AD246, 0)), IF(BT$23=5, $AC246, 0)
))</f>
        <v>0</v>
      </c>
      <c r="BU246" s="297" cm="1">
        <f t="array" ref="BU246">IF($CO246=3,
IFERROR(INDEX($CV$68:$CZ$79, $CE246, BU$23), "-"),
IF($CO246=2,
IF(BU$23=5, $AC246, IF(BU$23=4, $AD246, 0)), IF(BU$23=5, $AC246, 0)
))</f>
        <v>0</v>
      </c>
      <c r="BV246" s="297" cm="1">
        <f t="array" ref="BV246">IF($CO246=3,
IFERROR(INDEX($CV$68:$CZ$79, $CE246, BV$23), "-"),
IF($CO246=2,
IF(BV$23=5, $AC246, IF(BV$23=4, $AD246, 0)), IF(BV$23=5, $AC246, 0)
))</f>
        <v>0</v>
      </c>
      <c r="BW246" s="297" cm="1">
        <f t="array" ref="BW246">IF($CO246=3,
IFERROR(INDEX($CV$68:$CZ$79, $CE246, BW$23), "-"),
IF($CO246=2,
IF(BW$23=5, $AC246, IF(BW$23=4, $AD246, 0)), IF(BW$23=5, $AC246, 0)
))</f>
        <v>0</v>
      </c>
      <c r="BX246" s="297" cm="1">
        <f t="array" ref="BX246">IF($CO246=3,
IFERROR(INDEX($CV$68:$CZ$79, $CE246, BX$23), "-"),
IF($CO246=2,
IF(BX$23=5, $AC246, IF(BX$23=4, $AD246, 0)), IF(BX$23=5, $AC246, 0)
))</f>
        <v>0</v>
      </c>
      <c r="BY246" s="293" t="str">
        <f t="shared" si="109"/>
        <v>-</v>
      </c>
      <c r="BZ246" s="299">
        <f t="shared" si="22"/>
        <v>0</v>
      </c>
      <c r="CA246" s="294" t="str">
        <f t="shared" si="110"/>
        <v>-</v>
      </c>
      <c r="CB246" s="295" t="str">
        <f t="shared" si="23"/>
        <v>-</v>
      </c>
      <c r="CC246" s="295" t="str">
        <f t="shared" si="111"/>
        <v>-</v>
      </c>
      <c r="CD246" s="299">
        <f t="shared" si="24"/>
        <v>0</v>
      </c>
      <c r="CE246" s="300" t="str">
        <f t="shared" si="89"/>
        <v>-</v>
      </c>
      <c r="CF246" s="300" t="str">
        <f t="shared" si="90"/>
        <v>-</v>
      </c>
      <c r="CG246" s="300">
        <v>0</v>
      </c>
      <c r="CH246" s="300">
        <f t="shared" si="91"/>
        <v>0</v>
      </c>
      <c r="CI246" s="301">
        <f t="shared" si="92"/>
        <v>0</v>
      </c>
      <c r="CJ246" s="301">
        <f t="shared" si="25"/>
        <v>0</v>
      </c>
      <c r="CK246" s="302" t="str" cm="1">
        <f t="array" ref="CK246">IF($CJ246&gt;0, INDEX($CS$28:$DH$35, $CJ246, $CI246+CK$23), "-")</f>
        <v>-</v>
      </c>
      <c r="CL246" s="302" t="str" cm="1">
        <f t="array" ref="CL246">IF($CJ246&gt;0, INDEX($CS$28:$DH$35, $CJ246, $CI246+CL$23), "-")</f>
        <v>-</v>
      </c>
      <c r="CM246" s="302" t="str" cm="1">
        <f t="array" ref="CM246">IF($CJ246&gt;0, INDEX($CS$28:$DH$35, $CJ246, $CI246+CM$23), "-")</f>
        <v>-</v>
      </c>
      <c r="CN246" s="302" t="str" cm="1">
        <f t="array" ref="CN246">IF($CJ246&gt;0, INDEX($CS$28:$DH$35, $CJ246, $CI246+CN$23), "-")</f>
        <v>-</v>
      </c>
      <c r="CO246" s="300" t="str">
        <f t="shared" si="93"/>
        <v>-</v>
      </c>
      <c r="CP246" s="271"/>
      <c r="CQ246" s="272"/>
      <c r="CR246" s="273"/>
      <c r="CS246" s="273"/>
      <c r="CT246" s="273"/>
      <c r="CU246" s="273"/>
      <c r="CV246" s="273"/>
      <c r="CW246" s="273"/>
      <c r="CX246" s="273"/>
      <c r="CY246" s="273"/>
      <c r="CZ246" s="273"/>
      <c r="DA246" s="273"/>
      <c r="DB246" s="273"/>
      <c r="DC246" s="273"/>
      <c r="DD246" s="273"/>
      <c r="DE246" s="273"/>
      <c r="DF246" s="273"/>
      <c r="DG246" s="273"/>
      <c r="DH246" s="273"/>
      <c r="DI246" s="273"/>
      <c r="DJ246" s="271"/>
      <c r="DK246" s="271"/>
    </row>
    <row r="247" spans="1:115" s="45" customFormat="1" ht="12.75" customHeight="1" x14ac:dyDescent="0.25">
      <c r="A247" s="13" cm="1">
        <f t="array" ref="A247">IFERROR(INDEX(Operation, IFERROR(MATCH($N247,#REF!, 0), IFERROR(MATCH($N247,#REF!, 0), MATCH($N247,#REF!, 0))), 4), 0)</f>
        <v>0</v>
      </c>
      <c r="B247" s="10">
        <v>224</v>
      </c>
      <c r="C247" s="238"/>
      <c r="D247" s="238"/>
      <c r="E247" s="79"/>
      <c r="F247" s="80" t="str">
        <f>IF(ISBLANK(E247), "", VLOOKUP(E247, Z!$A$2:$C$4127, 3, FALSE))</f>
        <v/>
      </c>
      <c r="G247" s="238"/>
      <c r="H247" s="81"/>
      <c r="I247" s="255" t="b">
        <v>0</v>
      </c>
      <c r="J247" s="256"/>
      <c r="K247" s="82"/>
      <c r="L247" s="82"/>
      <c r="M247" s="83"/>
      <c r="N247" s="79"/>
      <c r="O247" s="84"/>
      <c r="P247" s="84"/>
      <c r="Q247" s="257"/>
      <c r="R247" s="257"/>
      <c r="S247" s="257"/>
      <c r="T247" s="85">
        <f t="shared" si="94"/>
        <v>0</v>
      </c>
      <c r="U247" s="238"/>
      <c r="V247" s="238"/>
      <c r="W247" s="238"/>
      <c r="X247" s="257"/>
      <c r="Y247" s="258"/>
      <c r="Z247" s="79"/>
      <c r="AA247" s="257"/>
      <c r="AB247" s="257"/>
      <c r="AC247" s="257"/>
      <c r="AD247" s="257"/>
      <c r="AE247" s="257"/>
      <c r="AF247" s="85">
        <f t="shared" si="95"/>
        <v>0</v>
      </c>
      <c r="AG247" s="259"/>
      <c r="AH247" s="238"/>
      <c r="AI247" s="79"/>
      <c r="AJ247" s="80" t="str">
        <f>IF(ISBLANK(AI247), "", VLOOKUP(AI247, Z!$A$2:$C$4127, 3, FALSE))</f>
        <v/>
      </c>
      <c r="AK247" s="260"/>
      <c r="AL247" s="127">
        <f t="shared" si="96"/>
        <v>0</v>
      </c>
      <c r="AM247" s="271"/>
      <c r="AN247" s="292">
        <f t="shared" si="98"/>
        <v>0</v>
      </c>
      <c r="AO247" s="279">
        <f t="shared" si="97"/>
        <v>1</v>
      </c>
      <c r="AP247" s="279">
        <v>0.75</v>
      </c>
      <c r="AQ247" s="293" t="str">
        <f t="shared" si="99"/>
        <v>-</v>
      </c>
      <c r="AR247" s="293" t="str">
        <f t="shared" si="100"/>
        <v>-</v>
      </c>
      <c r="AS247" s="293" t="str" cm="1">
        <f t="array" ref="AS247">IFERROR(IFERROR((AT247*AU247)/(3600*1000)/AZ247, BY247) * SUMPRODUCT($BA247:$BE247^2.5, $BF247:$BJ247) / 1000, "-")</f>
        <v>-</v>
      </c>
      <c r="AT247" s="279" t="str">
        <f t="shared" si="101"/>
        <v>-</v>
      </c>
      <c r="AU247" s="279" t="str">
        <f t="shared" si="102"/>
        <v>-</v>
      </c>
      <c r="AV247" s="294" t="str">
        <f t="shared" si="16"/>
        <v>-</v>
      </c>
      <c r="AW247" s="294" t="str" cm="1">
        <f t="array" ref="AW247">IF(CH247&gt;0, INDEX($CV$58:$CV$60, CH247), "-")</f>
        <v>-</v>
      </c>
      <c r="AX247" s="294" t="str">
        <f t="shared" si="103"/>
        <v>-</v>
      </c>
      <c r="AY247" s="295" t="str">
        <f t="shared" si="104"/>
        <v>-</v>
      </c>
      <c r="AZ247" s="294">
        <f t="shared" si="105"/>
        <v>0</v>
      </c>
      <c r="BA247" s="296" t="str" cm="1">
        <f t="array" ref="BA247">IFERROR(INDEX($CV$63:$CZ$65, $CF247, BA$23), "-")</f>
        <v>-</v>
      </c>
      <c r="BB247" s="296" t="str" cm="1">
        <f t="array" ref="BB247">IFERROR(INDEX($CV$63:$CZ$65, $CF247, BB$23), "-")</f>
        <v>-</v>
      </c>
      <c r="BC247" s="296" t="str" cm="1">
        <f t="array" ref="BC247">IFERROR(INDEX($CV$63:$CZ$65, $CF247, BC$23), "-")</f>
        <v>-</v>
      </c>
      <c r="BD247" s="296" t="str" cm="1">
        <f t="array" ref="BD247">IFERROR(INDEX($CV$63:$CZ$65, $CF247, BD$23), "-")</f>
        <v>-</v>
      </c>
      <c r="BE247" s="296" t="str" cm="1">
        <f t="array" ref="BE247">IFERROR(INDEX($CV$63:$CZ$65, $CF247, BE$23), "-")</f>
        <v>-</v>
      </c>
      <c r="BF247" s="297" cm="1">
        <f t="array" ref="BF247">IF($CF247=3,
IFERROR(INDEX($CV$68:$CZ$79, $CE247, BF$23), "-"),
IF($CF247=2,
IF(BF$23=5, $Q247, IF(BF$23=4, $R247, 0)), IF(BF$23=5, $Q247, 0)
))</f>
        <v>0</v>
      </c>
      <c r="BG247" s="297" cm="1">
        <f t="array" ref="BG247">IF($CF247=3,
IFERROR(INDEX($CV$68:$CZ$79, $CE247, BG$23), "-"),
IF($CF247=2,
IF(BG$23=5, $Q247, IF(BG$23=4, $R247, 0)), IF(BG$23=5, $Q247, 0)
))</f>
        <v>0</v>
      </c>
      <c r="BH247" s="297" cm="1">
        <f t="array" ref="BH247">IF($CF247=3,
IFERROR(INDEX($CV$68:$CZ$79, $CE247, BH$23), "-"),
IF($CF247=2,
IF(BH$23=5, $Q247, IF(BH$23=4, $R247, 0)), IF(BH$23=5, $Q247, 0)
))</f>
        <v>0</v>
      </c>
      <c r="BI247" s="297" cm="1">
        <f t="array" ref="BI247">IF($CF247=3,
IFERROR(INDEX($CV$68:$CZ$79, $CE247, BI$23), "-"),
IF($CF247=2,
IF(BI$23=5, $Q247, IF(BI$23=4, $R247, 0)), IF(BI$23=5, $Q247, 0)
))</f>
        <v>0</v>
      </c>
      <c r="BJ247" s="297" cm="1">
        <f t="array" ref="BJ247">IF($CF247=3,
IFERROR(INDEX($CV$68:$CZ$79, $CE247, BJ$23), "-"),
IF($CF247=2,
IF(BJ$23=5, $Q247, IF(BJ$23=4, $R247, 0)), IF(BJ$23=5, $Q247, 0)
))</f>
        <v>0</v>
      </c>
      <c r="BK247" s="293" t="str" cm="1">
        <f t="array" ref="BK247">IFERROR(IF(OR($AN$20="EZ", ISNUMBER((BL247*BM247)/(3600*1000)/BN247)), (BL247*BM247)/(3600*1000)/BN247, BY247) * SUMPRODUCT($BO247:$BS247^2.5, $BT247:$BX247) / 1000, "-")</f>
        <v>-</v>
      </c>
      <c r="BL247" s="279" t="str">
        <f t="shared" si="106"/>
        <v>-</v>
      </c>
      <c r="BM247" s="279" t="str">
        <f t="shared" si="107"/>
        <v>-</v>
      </c>
      <c r="BN247" s="298">
        <f t="shared" si="108"/>
        <v>0</v>
      </c>
      <c r="BO247" s="296" t="str" cm="1">
        <f t="array" ref="BO247">IFERROR(INDEX($CV$63:$CZ$65, $CO247, BO$23), "-")</f>
        <v>-</v>
      </c>
      <c r="BP247" s="296" t="str" cm="1">
        <f t="array" ref="BP247">IFERROR(INDEX($CV$63:$CZ$65, $CO247, BP$23), "-")</f>
        <v>-</v>
      </c>
      <c r="BQ247" s="296" t="str" cm="1">
        <f t="array" ref="BQ247">IFERROR(INDEX($CV$63:$CZ$65, $CO247, BQ$23), "-")</f>
        <v>-</v>
      </c>
      <c r="BR247" s="296" t="str" cm="1">
        <f t="array" ref="BR247">IFERROR(INDEX($CV$63:$CZ$65, $CO247, BR$23), "-")</f>
        <v>-</v>
      </c>
      <c r="BS247" s="296" t="str" cm="1">
        <f t="array" ref="BS247">IFERROR(INDEX($CV$63:$CZ$65, $CO247, BS$23), "-")</f>
        <v>-</v>
      </c>
      <c r="BT247" s="297" cm="1">
        <f t="array" ref="BT247">IF($CO247=3,
IFERROR(INDEX($CV$68:$CZ$79, $CE247, BT$23), "-"),
IF($CO247=2,
IF(BT$23=5, $AC247, IF(BT$23=4, $AD247, 0)), IF(BT$23=5, $AC247, 0)
))</f>
        <v>0</v>
      </c>
      <c r="BU247" s="297" cm="1">
        <f t="array" ref="BU247">IF($CO247=3,
IFERROR(INDEX($CV$68:$CZ$79, $CE247, BU$23), "-"),
IF($CO247=2,
IF(BU$23=5, $AC247, IF(BU$23=4, $AD247, 0)), IF(BU$23=5, $AC247, 0)
))</f>
        <v>0</v>
      </c>
      <c r="BV247" s="297" cm="1">
        <f t="array" ref="BV247">IF($CO247=3,
IFERROR(INDEX($CV$68:$CZ$79, $CE247, BV$23), "-"),
IF($CO247=2,
IF(BV$23=5, $AC247, IF(BV$23=4, $AD247, 0)), IF(BV$23=5, $AC247, 0)
))</f>
        <v>0</v>
      </c>
      <c r="BW247" s="297" cm="1">
        <f t="array" ref="BW247">IF($CO247=3,
IFERROR(INDEX($CV$68:$CZ$79, $CE247, BW$23), "-"),
IF($CO247=2,
IF(BW$23=5, $AC247, IF(BW$23=4, $AD247, 0)), IF(BW$23=5, $AC247, 0)
))</f>
        <v>0</v>
      </c>
      <c r="BX247" s="297" cm="1">
        <f t="array" ref="BX247">IF($CO247=3,
IFERROR(INDEX($CV$68:$CZ$79, $CE247, BX$23), "-"),
IF($CO247=2,
IF(BX$23=5, $AC247, IF(BX$23=4, $AD247, 0)), IF(BX$23=5, $AC247, 0)
))</f>
        <v>0</v>
      </c>
      <c r="BY247" s="293" t="str">
        <f t="shared" si="109"/>
        <v>-</v>
      </c>
      <c r="BZ247" s="299">
        <f t="shared" si="22"/>
        <v>0</v>
      </c>
      <c r="CA247" s="294" t="str">
        <f t="shared" si="110"/>
        <v>-</v>
      </c>
      <c r="CB247" s="295" t="str">
        <f t="shared" si="23"/>
        <v>-</v>
      </c>
      <c r="CC247" s="295" t="str">
        <f t="shared" si="111"/>
        <v>-</v>
      </c>
      <c r="CD247" s="299">
        <f t="shared" si="24"/>
        <v>0</v>
      </c>
      <c r="CE247" s="300" t="str">
        <f t="shared" si="89"/>
        <v>-</v>
      </c>
      <c r="CF247" s="300" t="str">
        <f t="shared" si="90"/>
        <v>-</v>
      </c>
      <c r="CG247" s="300">
        <v>0</v>
      </c>
      <c r="CH247" s="300">
        <f t="shared" si="91"/>
        <v>0</v>
      </c>
      <c r="CI247" s="301">
        <f t="shared" si="92"/>
        <v>0</v>
      </c>
      <c r="CJ247" s="301">
        <f t="shared" si="25"/>
        <v>0</v>
      </c>
      <c r="CK247" s="302" t="str" cm="1">
        <f t="array" ref="CK247">IF($CJ247&gt;0, INDEX($CS$28:$DH$35, $CJ247, $CI247+CK$23), "-")</f>
        <v>-</v>
      </c>
      <c r="CL247" s="302" t="str" cm="1">
        <f t="array" ref="CL247">IF($CJ247&gt;0, INDEX($CS$28:$DH$35, $CJ247, $CI247+CL$23), "-")</f>
        <v>-</v>
      </c>
      <c r="CM247" s="302" t="str" cm="1">
        <f t="array" ref="CM247">IF($CJ247&gt;0, INDEX($CS$28:$DH$35, $CJ247, $CI247+CM$23), "-")</f>
        <v>-</v>
      </c>
      <c r="CN247" s="302" t="str" cm="1">
        <f t="array" ref="CN247">IF($CJ247&gt;0, INDEX($CS$28:$DH$35, $CJ247, $CI247+CN$23), "-")</f>
        <v>-</v>
      </c>
      <c r="CO247" s="300" t="str">
        <f t="shared" si="93"/>
        <v>-</v>
      </c>
      <c r="CP247" s="271"/>
      <c r="CQ247" s="272"/>
      <c r="CR247" s="273"/>
      <c r="CS247" s="273"/>
      <c r="CT247" s="273"/>
      <c r="CU247" s="273"/>
      <c r="CV247" s="273"/>
      <c r="CW247" s="273"/>
      <c r="CX247" s="273"/>
      <c r="CY247" s="273"/>
      <c r="CZ247" s="273"/>
      <c r="DA247" s="273"/>
      <c r="DB247" s="273"/>
      <c r="DC247" s="273"/>
      <c r="DD247" s="273"/>
      <c r="DE247" s="273"/>
      <c r="DF247" s="273"/>
      <c r="DG247" s="273"/>
      <c r="DH247" s="273"/>
      <c r="DI247" s="273"/>
      <c r="DJ247" s="271"/>
      <c r="DK247" s="271"/>
    </row>
    <row r="248" spans="1:115" s="45" customFormat="1" ht="12.75" customHeight="1" x14ac:dyDescent="0.25">
      <c r="A248" s="13" cm="1">
        <f t="array" ref="A248">IFERROR(INDEX(Operation, IFERROR(MATCH($N248,#REF!, 0), IFERROR(MATCH($N248,#REF!, 0), MATCH($N248,#REF!, 0))), 4), 0)</f>
        <v>0</v>
      </c>
      <c r="B248" s="10">
        <v>225</v>
      </c>
      <c r="C248" s="238"/>
      <c r="D248" s="238"/>
      <c r="E248" s="79"/>
      <c r="F248" s="80" t="str">
        <f>IF(ISBLANK(E248), "", VLOOKUP(E248, Z!$A$2:$C$4127, 3, FALSE))</f>
        <v/>
      </c>
      <c r="G248" s="238"/>
      <c r="H248" s="81"/>
      <c r="I248" s="255" t="b">
        <v>0</v>
      </c>
      <c r="J248" s="256"/>
      <c r="K248" s="82"/>
      <c r="L248" s="82"/>
      <c r="M248" s="83"/>
      <c r="N248" s="79"/>
      <c r="O248" s="84"/>
      <c r="P248" s="84"/>
      <c r="Q248" s="257"/>
      <c r="R248" s="257"/>
      <c r="S248" s="257"/>
      <c r="T248" s="85">
        <f t="shared" si="94"/>
        <v>0</v>
      </c>
      <c r="U248" s="238"/>
      <c r="V248" s="238"/>
      <c r="W248" s="238"/>
      <c r="X248" s="257"/>
      <c r="Y248" s="258"/>
      <c r="Z248" s="79"/>
      <c r="AA248" s="257"/>
      <c r="AB248" s="257"/>
      <c r="AC248" s="257"/>
      <c r="AD248" s="257"/>
      <c r="AE248" s="257"/>
      <c r="AF248" s="85">
        <f t="shared" si="95"/>
        <v>0</v>
      </c>
      <c r="AG248" s="259"/>
      <c r="AH248" s="238"/>
      <c r="AI248" s="79"/>
      <c r="AJ248" s="80" t="str">
        <f>IF(ISBLANK(AI248), "", VLOOKUP(AI248, Z!$A$2:$C$4127, 3, FALSE))</f>
        <v/>
      </c>
      <c r="AK248" s="260"/>
      <c r="AL248" s="127">
        <f t="shared" si="96"/>
        <v>0</v>
      </c>
      <c r="AM248" s="271"/>
      <c r="AN248" s="292">
        <f t="shared" si="98"/>
        <v>0</v>
      </c>
      <c r="AO248" s="279">
        <f t="shared" si="97"/>
        <v>1</v>
      </c>
      <c r="AP248" s="279">
        <v>0.75</v>
      </c>
      <c r="AQ248" s="293" t="str">
        <f t="shared" si="99"/>
        <v>-</v>
      </c>
      <c r="AR248" s="293" t="str">
        <f t="shared" si="100"/>
        <v>-</v>
      </c>
      <c r="AS248" s="293" t="str" cm="1">
        <f t="array" ref="AS248">IFERROR(IFERROR((AT248*AU248)/(3600*1000)/AZ248, BY248) * SUMPRODUCT($BA248:$BE248^2.5, $BF248:$BJ248) / 1000, "-")</f>
        <v>-</v>
      </c>
      <c r="AT248" s="279" t="str">
        <f t="shared" si="101"/>
        <v>-</v>
      </c>
      <c r="AU248" s="279" t="str">
        <f t="shared" si="102"/>
        <v>-</v>
      </c>
      <c r="AV248" s="294" t="str">
        <f t="shared" si="16"/>
        <v>-</v>
      </c>
      <c r="AW248" s="294" t="str" cm="1">
        <f t="array" ref="AW248">IF(CH248&gt;0, INDEX($CV$58:$CV$60, CH248), "-")</f>
        <v>-</v>
      </c>
      <c r="AX248" s="294" t="str">
        <f t="shared" si="103"/>
        <v>-</v>
      </c>
      <c r="AY248" s="295" t="str">
        <f t="shared" si="104"/>
        <v>-</v>
      </c>
      <c r="AZ248" s="294">
        <f t="shared" si="105"/>
        <v>0</v>
      </c>
      <c r="BA248" s="296" t="str" cm="1">
        <f t="array" ref="BA248">IFERROR(INDEX($CV$63:$CZ$65, $CF248, BA$23), "-")</f>
        <v>-</v>
      </c>
      <c r="BB248" s="296" t="str" cm="1">
        <f t="array" ref="BB248">IFERROR(INDEX($CV$63:$CZ$65, $CF248, BB$23), "-")</f>
        <v>-</v>
      </c>
      <c r="BC248" s="296" t="str" cm="1">
        <f t="array" ref="BC248">IFERROR(INDEX($CV$63:$CZ$65, $CF248, BC$23), "-")</f>
        <v>-</v>
      </c>
      <c r="BD248" s="296" t="str" cm="1">
        <f t="array" ref="BD248">IFERROR(INDEX($CV$63:$CZ$65, $CF248, BD$23), "-")</f>
        <v>-</v>
      </c>
      <c r="BE248" s="296" t="str" cm="1">
        <f t="array" ref="BE248">IFERROR(INDEX($CV$63:$CZ$65, $CF248, BE$23), "-")</f>
        <v>-</v>
      </c>
      <c r="BF248" s="297" cm="1">
        <f t="array" ref="BF248">IF($CF248=3,
IFERROR(INDEX($CV$68:$CZ$79, $CE248, BF$23), "-"),
IF($CF248=2,
IF(BF$23=5, $Q248, IF(BF$23=4, $R248, 0)), IF(BF$23=5, $Q248, 0)
))</f>
        <v>0</v>
      </c>
      <c r="BG248" s="297" cm="1">
        <f t="array" ref="BG248">IF($CF248=3,
IFERROR(INDEX($CV$68:$CZ$79, $CE248, BG$23), "-"),
IF($CF248=2,
IF(BG$23=5, $Q248, IF(BG$23=4, $R248, 0)), IF(BG$23=5, $Q248, 0)
))</f>
        <v>0</v>
      </c>
      <c r="BH248" s="297" cm="1">
        <f t="array" ref="BH248">IF($CF248=3,
IFERROR(INDEX($CV$68:$CZ$79, $CE248, BH$23), "-"),
IF($CF248=2,
IF(BH$23=5, $Q248, IF(BH$23=4, $R248, 0)), IF(BH$23=5, $Q248, 0)
))</f>
        <v>0</v>
      </c>
      <c r="BI248" s="297" cm="1">
        <f t="array" ref="BI248">IF($CF248=3,
IFERROR(INDEX($CV$68:$CZ$79, $CE248, BI$23), "-"),
IF($CF248=2,
IF(BI$23=5, $Q248, IF(BI$23=4, $R248, 0)), IF(BI$23=5, $Q248, 0)
))</f>
        <v>0</v>
      </c>
      <c r="BJ248" s="297" cm="1">
        <f t="array" ref="BJ248">IF($CF248=3,
IFERROR(INDEX($CV$68:$CZ$79, $CE248, BJ$23), "-"),
IF($CF248=2,
IF(BJ$23=5, $Q248, IF(BJ$23=4, $R248, 0)), IF(BJ$23=5, $Q248, 0)
))</f>
        <v>0</v>
      </c>
      <c r="BK248" s="293" t="str" cm="1">
        <f t="array" ref="BK248">IFERROR(IF(OR($AN$20="EZ", ISNUMBER((BL248*BM248)/(3600*1000)/BN248)), (BL248*BM248)/(3600*1000)/BN248, BY248) * SUMPRODUCT($BO248:$BS248^2.5, $BT248:$BX248) / 1000, "-")</f>
        <v>-</v>
      </c>
      <c r="BL248" s="279" t="str">
        <f t="shared" si="106"/>
        <v>-</v>
      </c>
      <c r="BM248" s="279" t="str">
        <f t="shared" si="107"/>
        <v>-</v>
      </c>
      <c r="BN248" s="298">
        <f t="shared" si="108"/>
        <v>0</v>
      </c>
      <c r="BO248" s="296" t="str" cm="1">
        <f t="array" ref="BO248">IFERROR(INDEX($CV$63:$CZ$65, $CO248, BO$23), "-")</f>
        <v>-</v>
      </c>
      <c r="BP248" s="296" t="str" cm="1">
        <f t="array" ref="BP248">IFERROR(INDEX($CV$63:$CZ$65, $CO248, BP$23), "-")</f>
        <v>-</v>
      </c>
      <c r="BQ248" s="296" t="str" cm="1">
        <f t="array" ref="BQ248">IFERROR(INDEX($CV$63:$CZ$65, $CO248, BQ$23), "-")</f>
        <v>-</v>
      </c>
      <c r="BR248" s="296" t="str" cm="1">
        <f t="array" ref="BR248">IFERROR(INDEX($CV$63:$CZ$65, $CO248, BR$23), "-")</f>
        <v>-</v>
      </c>
      <c r="BS248" s="296" t="str" cm="1">
        <f t="array" ref="BS248">IFERROR(INDEX($CV$63:$CZ$65, $CO248, BS$23), "-")</f>
        <v>-</v>
      </c>
      <c r="BT248" s="297" cm="1">
        <f t="array" ref="BT248">IF($CO248=3,
IFERROR(INDEX($CV$68:$CZ$79, $CE248, BT$23), "-"),
IF($CO248=2,
IF(BT$23=5, $AC248, IF(BT$23=4, $AD248, 0)), IF(BT$23=5, $AC248, 0)
))</f>
        <v>0</v>
      </c>
      <c r="BU248" s="297" cm="1">
        <f t="array" ref="BU248">IF($CO248=3,
IFERROR(INDEX($CV$68:$CZ$79, $CE248, BU$23), "-"),
IF($CO248=2,
IF(BU$23=5, $AC248, IF(BU$23=4, $AD248, 0)), IF(BU$23=5, $AC248, 0)
))</f>
        <v>0</v>
      </c>
      <c r="BV248" s="297" cm="1">
        <f t="array" ref="BV248">IF($CO248=3,
IFERROR(INDEX($CV$68:$CZ$79, $CE248, BV$23), "-"),
IF($CO248=2,
IF(BV$23=5, $AC248, IF(BV$23=4, $AD248, 0)), IF(BV$23=5, $AC248, 0)
))</f>
        <v>0</v>
      </c>
      <c r="BW248" s="297" cm="1">
        <f t="array" ref="BW248">IF($CO248=3,
IFERROR(INDEX($CV$68:$CZ$79, $CE248, BW$23), "-"),
IF($CO248=2,
IF(BW$23=5, $AC248, IF(BW$23=4, $AD248, 0)), IF(BW$23=5, $AC248, 0)
))</f>
        <v>0</v>
      </c>
      <c r="BX248" s="297" cm="1">
        <f t="array" ref="BX248">IF($CO248=3,
IFERROR(INDEX($CV$68:$CZ$79, $CE248, BX$23), "-"),
IF($CO248=2,
IF(BX$23=5, $AC248, IF(BX$23=4, $AD248, 0)), IF(BX$23=5, $AC248, 0)
))</f>
        <v>0</v>
      </c>
      <c r="BY248" s="293" t="str">
        <f t="shared" si="109"/>
        <v>-</v>
      </c>
      <c r="BZ248" s="299">
        <f t="shared" si="22"/>
        <v>0</v>
      </c>
      <c r="CA248" s="294" t="str">
        <f t="shared" si="110"/>
        <v>-</v>
      </c>
      <c r="CB248" s="295" t="str">
        <f t="shared" si="23"/>
        <v>-</v>
      </c>
      <c r="CC248" s="295" t="str">
        <f t="shared" si="111"/>
        <v>-</v>
      </c>
      <c r="CD248" s="299">
        <f t="shared" si="24"/>
        <v>0</v>
      </c>
      <c r="CE248" s="300" t="str">
        <f t="shared" si="89"/>
        <v>-</v>
      </c>
      <c r="CF248" s="300" t="str">
        <f t="shared" si="90"/>
        <v>-</v>
      </c>
      <c r="CG248" s="300">
        <v>0</v>
      </c>
      <c r="CH248" s="300">
        <f t="shared" si="91"/>
        <v>0</v>
      </c>
      <c r="CI248" s="301">
        <f t="shared" si="92"/>
        <v>0</v>
      </c>
      <c r="CJ248" s="301">
        <f t="shared" si="25"/>
        <v>0</v>
      </c>
      <c r="CK248" s="302" t="str" cm="1">
        <f t="array" ref="CK248">IF($CJ248&gt;0, INDEX($CS$28:$DH$35, $CJ248, $CI248+CK$23), "-")</f>
        <v>-</v>
      </c>
      <c r="CL248" s="302" t="str" cm="1">
        <f t="array" ref="CL248">IF($CJ248&gt;0, INDEX($CS$28:$DH$35, $CJ248, $CI248+CL$23), "-")</f>
        <v>-</v>
      </c>
      <c r="CM248" s="302" t="str" cm="1">
        <f t="array" ref="CM248">IF($CJ248&gt;0, INDEX($CS$28:$DH$35, $CJ248, $CI248+CM$23), "-")</f>
        <v>-</v>
      </c>
      <c r="CN248" s="302" t="str" cm="1">
        <f t="array" ref="CN248">IF($CJ248&gt;0, INDEX($CS$28:$DH$35, $CJ248, $CI248+CN$23), "-")</f>
        <v>-</v>
      </c>
      <c r="CO248" s="300" t="str">
        <f t="shared" si="93"/>
        <v>-</v>
      </c>
      <c r="CP248" s="271"/>
      <c r="CQ248" s="272"/>
      <c r="CR248" s="273"/>
      <c r="CS248" s="273"/>
      <c r="CT248" s="273"/>
      <c r="CU248" s="273"/>
      <c r="CV248" s="273"/>
      <c r="CW248" s="273"/>
      <c r="CX248" s="273"/>
      <c r="CY248" s="273"/>
      <c r="CZ248" s="273"/>
      <c r="DA248" s="273"/>
      <c r="DB248" s="273"/>
      <c r="DC248" s="273"/>
      <c r="DD248" s="273"/>
      <c r="DE248" s="273"/>
      <c r="DF248" s="273"/>
      <c r="DG248" s="273"/>
      <c r="DH248" s="273"/>
      <c r="DI248" s="273"/>
      <c r="DJ248" s="271"/>
      <c r="DK248" s="271"/>
    </row>
    <row r="249" spans="1:115" s="45" customFormat="1" ht="12.75" customHeight="1" x14ac:dyDescent="0.25">
      <c r="A249" s="13" cm="1">
        <f t="array" ref="A249">IFERROR(INDEX(Operation, IFERROR(MATCH($N249,#REF!, 0), IFERROR(MATCH($N249,#REF!, 0), MATCH($N249,#REF!, 0))), 4), 0)</f>
        <v>0</v>
      </c>
      <c r="B249" s="10">
        <v>226</v>
      </c>
      <c r="C249" s="238"/>
      <c r="D249" s="238"/>
      <c r="E249" s="79"/>
      <c r="F249" s="80" t="str">
        <f>IF(ISBLANK(E249), "", VLOOKUP(E249, Z!$A$2:$C$4127, 3, FALSE))</f>
        <v/>
      </c>
      <c r="G249" s="238"/>
      <c r="H249" s="81"/>
      <c r="I249" s="255" t="b">
        <v>0</v>
      </c>
      <c r="J249" s="256"/>
      <c r="K249" s="82"/>
      <c r="L249" s="82"/>
      <c r="M249" s="83"/>
      <c r="N249" s="79"/>
      <c r="O249" s="84"/>
      <c r="P249" s="84"/>
      <c r="Q249" s="257"/>
      <c r="R249" s="257"/>
      <c r="S249" s="257"/>
      <c r="T249" s="85">
        <f t="shared" si="94"/>
        <v>0</v>
      </c>
      <c r="U249" s="238"/>
      <c r="V249" s="238"/>
      <c r="W249" s="238"/>
      <c r="X249" s="257"/>
      <c r="Y249" s="258"/>
      <c r="Z249" s="79"/>
      <c r="AA249" s="257"/>
      <c r="AB249" s="257"/>
      <c r="AC249" s="257"/>
      <c r="AD249" s="257"/>
      <c r="AE249" s="257"/>
      <c r="AF249" s="85">
        <f t="shared" si="95"/>
        <v>0</v>
      </c>
      <c r="AG249" s="259"/>
      <c r="AH249" s="238"/>
      <c r="AI249" s="79"/>
      <c r="AJ249" s="80" t="str">
        <f>IF(ISBLANK(AI249), "", VLOOKUP(AI249, Z!$A$2:$C$4127, 3, FALSE))</f>
        <v/>
      </c>
      <c r="AK249" s="260"/>
      <c r="AL249" s="127">
        <f t="shared" si="96"/>
        <v>0</v>
      </c>
      <c r="AM249" s="271"/>
      <c r="AN249" s="292">
        <f t="shared" si="98"/>
        <v>0</v>
      </c>
      <c r="AO249" s="279">
        <f t="shared" si="97"/>
        <v>1</v>
      </c>
      <c r="AP249" s="279">
        <v>0.75</v>
      </c>
      <c r="AQ249" s="293" t="str">
        <f t="shared" si="99"/>
        <v>-</v>
      </c>
      <c r="AR249" s="293" t="str">
        <f t="shared" si="100"/>
        <v>-</v>
      </c>
      <c r="AS249" s="293" t="str" cm="1">
        <f t="array" ref="AS249">IFERROR(IFERROR((AT249*AU249)/(3600*1000)/AZ249, BY249) * SUMPRODUCT($BA249:$BE249^2.5, $BF249:$BJ249) / 1000, "-")</f>
        <v>-</v>
      </c>
      <c r="AT249" s="279" t="str">
        <f t="shared" si="101"/>
        <v>-</v>
      </c>
      <c r="AU249" s="279" t="str">
        <f t="shared" si="102"/>
        <v>-</v>
      </c>
      <c r="AV249" s="294" t="str">
        <f t="shared" si="16"/>
        <v>-</v>
      </c>
      <c r="AW249" s="294" t="str" cm="1">
        <f t="array" ref="AW249">IF(CH249&gt;0, INDEX($CV$58:$CV$60, CH249), "-")</f>
        <v>-</v>
      </c>
      <c r="AX249" s="294" t="str">
        <f t="shared" si="103"/>
        <v>-</v>
      </c>
      <c r="AY249" s="295" t="str">
        <f t="shared" si="104"/>
        <v>-</v>
      </c>
      <c r="AZ249" s="294">
        <f t="shared" si="105"/>
        <v>0</v>
      </c>
      <c r="BA249" s="296" t="str" cm="1">
        <f t="array" ref="BA249">IFERROR(INDEX($CV$63:$CZ$65, $CF249, BA$23), "-")</f>
        <v>-</v>
      </c>
      <c r="BB249" s="296" t="str" cm="1">
        <f t="array" ref="BB249">IFERROR(INDEX($CV$63:$CZ$65, $CF249, BB$23), "-")</f>
        <v>-</v>
      </c>
      <c r="BC249" s="296" t="str" cm="1">
        <f t="array" ref="BC249">IFERROR(INDEX($CV$63:$CZ$65, $CF249, BC$23), "-")</f>
        <v>-</v>
      </c>
      <c r="BD249" s="296" t="str" cm="1">
        <f t="array" ref="BD249">IFERROR(INDEX($CV$63:$CZ$65, $CF249, BD$23), "-")</f>
        <v>-</v>
      </c>
      <c r="BE249" s="296" t="str" cm="1">
        <f t="array" ref="BE249">IFERROR(INDEX($CV$63:$CZ$65, $CF249, BE$23), "-")</f>
        <v>-</v>
      </c>
      <c r="BF249" s="297" cm="1">
        <f t="array" ref="BF249">IF($CF249=3,
IFERROR(INDEX($CV$68:$CZ$79, $CE249, BF$23), "-"),
IF($CF249=2,
IF(BF$23=5, $Q249, IF(BF$23=4, $R249, 0)), IF(BF$23=5, $Q249, 0)
))</f>
        <v>0</v>
      </c>
      <c r="BG249" s="297" cm="1">
        <f t="array" ref="BG249">IF($CF249=3,
IFERROR(INDEX($CV$68:$CZ$79, $CE249, BG$23), "-"),
IF($CF249=2,
IF(BG$23=5, $Q249, IF(BG$23=4, $R249, 0)), IF(BG$23=5, $Q249, 0)
))</f>
        <v>0</v>
      </c>
      <c r="BH249" s="297" cm="1">
        <f t="array" ref="BH249">IF($CF249=3,
IFERROR(INDEX($CV$68:$CZ$79, $CE249, BH$23), "-"),
IF($CF249=2,
IF(BH$23=5, $Q249, IF(BH$23=4, $R249, 0)), IF(BH$23=5, $Q249, 0)
))</f>
        <v>0</v>
      </c>
      <c r="BI249" s="297" cm="1">
        <f t="array" ref="BI249">IF($CF249=3,
IFERROR(INDEX($CV$68:$CZ$79, $CE249, BI$23), "-"),
IF($CF249=2,
IF(BI$23=5, $Q249, IF(BI$23=4, $R249, 0)), IF(BI$23=5, $Q249, 0)
))</f>
        <v>0</v>
      </c>
      <c r="BJ249" s="297" cm="1">
        <f t="array" ref="BJ249">IF($CF249=3,
IFERROR(INDEX($CV$68:$CZ$79, $CE249, BJ$23), "-"),
IF($CF249=2,
IF(BJ$23=5, $Q249, IF(BJ$23=4, $R249, 0)), IF(BJ$23=5, $Q249, 0)
))</f>
        <v>0</v>
      </c>
      <c r="BK249" s="293" t="str" cm="1">
        <f t="array" ref="BK249">IFERROR(IF(OR($AN$20="EZ", ISNUMBER((BL249*BM249)/(3600*1000)/BN249)), (BL249*BM249)/(3600*1000)/BN249, BY249) * SUMPRODUCT($BO249:$BS249^2.5, $BT249:$BX249) / 1000, "-")</f>
        <v>-</v>
      </c>
      <c r="BL249" s="279" t="str">
        <f t="shared" si="106"/>
        <v>-</v>
      </c>
      <c r="BM249" s="279" t="str">
        <f t="shared" si="107"/>
        <v>-</v>
      </c>
      <c r="BN249" s="298">
        <f t="shared" si="108"/>
        <v>0</v>
      </c>
      <c r="BO249" s="296" t="str" cm="1">
        <f t="array" ref="BO249">IFERROR(INDEX($CV$63:$CZ$65, $CO249, BO$23), "-")</f>
        <v>-</v>
      </c>
      <c r="BP249" s="296" t="str" cm="1">
        <f t="array" ref="BP249">IFERROR(INDEX($CV$63:$CZ$65, $CO249, BP$23), "-")</f>
        <v>-</v>
      </c>
      <c r="BQ249" s="296" t="str" cm="1">
        <f t="array" ref="BQ249">IFERROR(INDEX($CV$63:$CZ$65, $CO249, BQ$23), "-")</f>
        <v>-</v>
      </c>
      <c r="BR249" s="296" t="str" cm="1">
        <f t="array" ref="BR249">IFERROR(INDEX($CV$63:$CZ$65, $CO249, BR$23), "-")</f>
        <v>-</v>
      </c>
      <c r="BS249" s="296" t="str" cm="1">
        <f t="array" ref="BS249">IFERROR(INDEX($CV$63:$CZ$65, $CO249, BS$23), "-")</f>
        <v>-</v>
      </c>
      <c r="BT249" s="297" cm="1">
        <f t="array" ref="BT249">IF($CO249=3,
IFERROR(INDEX($CV$68:$CZ$79, $CE249, BT$23), "-"),
IF($CO249=2,
IF(BT$23=5, $AC249, IF(BT$23=4, $AD249, 0)), IF(BT$23=5, $AC249, 0)
))</f>
        <v>0</v>
      </c>
      <c r="BU249" s="297" cm="1">
        <f t="array" ref="BU249">IF($CO249=3,
IFERROR(INDEX($CV$68:$CZ$79, $CE249, BU$23), "-"),
IF($CO249=2,
IF(BU$23=5, $AC249, IF(BU$23=4, $AD249, 0)), IF(BU$23=5, $AC249, 0)
))</f>
        <v>0</v>
      </c>
      <c r="BV249" s="297" cm="1">
        <f t="array" ref="BV249">IF($CO249=3,
IFERROR(INDEX($CV$68:$CZ$79, $CE249, BV$23), "-"),
IF($CO249=2,
IF(BV$23=5, $AC249, IF(BV$23=4, $AD249, 0)), IF(BV$23=5, $AC249, 0)
))</f>
        <v>0</v>
      </c>
      <c r="BW249" s="297" cm="1">
        <f t="array" ref="BW249">IF($CO249=3,
IFERROR(INDEX($CV$68:$CZ$79, $CE249, BW$23), "-"),
IF($CO249=2,
IF(BW$23=5, $AC249, IF(BW$23=4, $AD249, 0)), IF(BW$23=5, $AC249, 0)
))</f>
        <v>0</v>
      </c>
      <c r="BX249" s="297" cm="1">
        <f t="array" ref="BX249">IF($CO249=3,
IFERROR(INDEX($CV$68:$CZ$79, $CE249, BX$23), "-"),
IF($CO249=2,
IF(BX$23=5, $AC249, IF(BX$23=4, $AD249, 0)), IF(BX$23=5, $AC249, 0)
))</f>
        <v>0</v>
      </c>
      <c r="BY249" s="293" t="str">
        <f t="shared" si="109"/>
        <v>-</v>
      </c>
      <c r="BZ249" s="299">
        <f t="shared" si="22"/>
        <v>0</v>
      </c>
      <c r="CA249" s="294" t="str">
        <f t="shared" si="110"/>
        <v>-</v>
      </c>
      <c r="CB249" s="295" t="str">
        <f t="shared" si="23"/>
        <v>-</v>
      </c>
      <c r="CC249" s="295" t="str">
        <f t="shared" si="111"/>
        <v>-</v>
      </c>
      <c r="CD249" s="299">
        <f t="shared" si="24"/>
        <v>0</v>
      </c>
      <c r="CE249" s="300" t="str">
        <f t="shared" si="89"/>
        <v>-</v>
      </c>
      <c r="CF249" s="300" t="str">
        <f t="shared" si="90"/>
        <v>-</v>
      </c>
      <c r="CG249" s="300">
        <v>0</v>
      </c>
      <c r="CH249" s="300">
        <f t="shared" si="91"/>
        <v>0</v>
      </c>
      <c r="CI249" s="301">
        <f t="shared" si="92"/>
        <v>0</v>
      </c>
      <c r="CJ249" s="301">
        <f t="shared" si="25"/>
        <v>0</v>
      </c>
      <c r="CK249" s="302" t="str" cm="1">
        <f t="array" ref="CK249">IF($CJ249&gt;0, INDEX($CS$28:$DH$35, $CJ249, $CI249+CK$23), "-")</f>
        <v>-</v>
      </c>
      <c r="CL249" s="302" t="str" cm="1">
        <f t="array" ref="CL249">IF($CJ249&gt;0, INDEX($CS$28:$DH$35, $CJ249, $CI249+CL$23), "-")</f>
        <v>-</v>
      </c>
      <c r="CM249" s="302" t="str" cm="1">
        <f t="array" ref="CM249">IF($CJ249&gt;0, INDEX($CS$28:$DH$35, $CJ249, $CI249+CM$23), "-")</f>
        <v>-</v>
      </c>
      <c r="CN249" s="302" t="str" cm="1">
        <f t="array" ref="CN249">IF($CJ249&gt;0, INDEX($CS$28:$DH$35, $CJ249, $CI249+CN$23), "-")</f>
        <v>-</v>
      </c>
      <c r="CO249" s="300" t="str">
        <f t="shared" si="93"/>
        <v>-</v>
      </c>
      <c r="CP249" s="271"/>
      <c r="CQ249" s="272"/>
      <c r="CR249" s="273"/>
      <c r="CS249" s="273"/>
      <c r="CT249" s="273"/>
      <c r="CU249" s="273"/>
      <c r="CV249" s="273"/>
      <c r="CW249" s="273"/>
      <c r="CX249" s="273"/>
      <c r="CY249" s="273"/>
      <c r="CZ249" s="273"/>
      <c r="DA249" s="273"/>
      <c r="DB249" s="273"/>
      <c r="DC249" s="273"/>
      <c r="DD249" s="273"/>
      <c r="DE249" s="273"/>
      <c r="DF249" s="273"/>
      <c r="DG249" s="273"/>
      <c r="DH249" s="273"/>
      <c r="DI249" s="273"/>
      <c r="DJ249" s="271"/>
      <c r="DK249" s="271"/>
    </row>
    <row r="250" spans="1:115" s="45" customFormat="1" ht="12.75" customHeight="1" x14ac:dyDescent="0.25">
      <c r="A250" s="13" cm="1">
        <f t="array" ref="A250">IFERROR(INDEX(Operation, IFERROR(MATCH($N250,#REF!, 0), IFERROR(MATCH($N250,#REF!, 0), MATCH($N250,#REF!, 0))), 4), 0)</f>
        <v>0</v>
      </c>
      <c r="B250" s="10">
        <v>227</v>
      </c>
      <c r="C250" s="238"/>
      <c r="D250" s="238"/>
      <c r="E250" s="79"/>
      <c r="F250" s="80" t="str">
        <f>IF(ISBLANK(E250), "", VLOOKUP(E250, Z!$A$2:$C$4127, 3, FALSE))</f>
        <v/>
      </c>
      <c r="G250" s="238"/>
      <c r="H250" s="81"/>
      <c r="I250" s="255" t="b">
        <v>0</v>
      </c>
      <c r="J250" s="256"/>
      <c r="K250" s="82"/>
      <c r="L250" s="82"/>
      <c r="M250" s="83"/>
      <c r="N250" s="79"/>
      <c r="O250" s="84"/>
      <c r="P250" s="84"/>
      <c r="Q250" s="257"/>
      <c r="R250" s="257"/>
      <c r="S250" s="257"/>
      <c r="T250" s="85">
        <f t="shared" si="94"/>
        <v>0</v>
      </c>
      <c r="U250" s="238"/>
      <c r="V250" s="238"/>
      <c r="W250" s="238"/>
      <c r="X250" s="256"/>
      <c r="Y250" s="258"/>
      <c r="Z250" s="79"/>
      <c r="AA250" s="257"/>
      <c r="AB250" s="257"/>
      <c r="AC250" s="257"/>
      <c r="AD250" s="257"/>
      <c r="AE250" s="257"/>
      <c r="AF250" s="85">
        <f t="shared" si="95"/>
        <v>0</v>
      </c>
      <c r="AG250" s="259"/>
      <c r="AH250" s="238"/>
      <c r="AI250" s="79"/>
      <c r="AJ250" s="80" t="str">
        <f>IF(ISBLANK(AI250), "", VLOOKUP(AI250, Z!$A$2:$C$4127, 3, FALSE))</f>
        <v/>
      </c>
      <c r="AK250" s="260"/>
      <c r="AL250" s="127">
        <f t="shared" si="96"/>
        <v>0</v>
      </c>
      <c r="AM250" s="271"/>
      <c r="AN250" s="292">
        <f t="shared" si="98"/>
        <v>0</v>
      </c>
      <c r="AO250" s="279">
        <f t="shared" si="97"/>
        <v>1</v>
      </c>
      <c r="AP250" s="279">
        <v>0.75</v>
      </c>
      <c r="AQ250" s="293" t="str">
        <f t="shared" si="99"/>
        <v>-</v>
      </c>
      <c r="AR250" s="293" t="str">
        <f t="shared" si="100"/>
        <v>-</v>
      </c>
      <c r="AS250" s="293" t="str" cm="1">
        <f t="array" ref="AS250">IFERROR(IFERROR((AT250*AU250)/(3600*1000)/AZ250, BY250) * SUMPRODUCT($BA250:$BE250^2.5, $BF250:$BJ250) / 1000, "-")</f>
        <v>-</v>
      </c>
      <c r="AT250" s="279" t="str">
        <f t="shared" si="101"/>
        <v>-</v>
      </c>
      <c r="AU250" s="279" t="str">
        <f t="shared" si="102"/>
        <v>-</v>
      </c>
      <c r="AV250" s="294" t="str">
        <f t="shared" si="16"/>
        <v>-</v>
      </c>
      <c r="AW250" s="294" t="str" cm="1">
        <f t="array" ref="AW250">IF(CH250&gt;0, INDEX($CV$58:$CV$60, CH250), "-")</f>
        <v>-</v>
      </c>
      <c r="AX250" s="294" t="str">
        <f t="shared" si="103"/>
        <v>-</v>
      </c>
      <c r="AY250" s="295" t="str">
        <f t="shared" si="104"/>
        <v>-</v>
      </c>
      <c r="AZ250" s="294">
        <f t="shared" si="105"/>
        <v>0</v>
      </c>
      <c r="BA250" s="296" t="str" cm="1">
        <f t="array" ref="BA250">IFERROR(INDEX($CV$63:$CZ$65, $CF250, BA$23), "-")</f>
        <v>-</v>
      </c>
      <c r="BB250" s="296" t="str" cm="1">
        <f t="array" ref="BB250">IFERROR(INDEX($CV$63:$CZ$65, $CF250, BB$23), "-")</f>
        <v>-</v>
      </c>
      <c r="BC250" s="296" t="str" cm="1">
        <f t="array" ref="BC250">IFERROR(INDEX($CV$63:$CZ$65, $CF250, BC$23), "-")</f>
        <v>-</v>
      </c>
      <c r="BD250" s="296" t="str" cm="1">
        <f t="array" ref="BD250">IFERROR(INDEX($CV$63:$CZ$65, $CF250, BD$23), "-")</f>
        <v>-</v>
      </c>
      <c r="BE250" s="296" t="str" cm="1">
        <f t="array" ref="BE250">IFERROR(INDEX($CV$63:$CZ$65, $CF250, BE$23), "-")</f>
        <v>-</v>
      </c>
      <c r="BF250" s="297" cm="1">
        <f t="array" ref="BF250">IF($CF250=3,
IFERROR(INDEX($CV$68:$CZ$79, $CE250, BF$23), "-"),
IF($CF250=2,
IF(BF$23=5, $Q250, IF(BF$23=4, $R250, 0)), IF(BF$23=5, $Q250, 0)
))</f>
        <v>0</v>
      </c>
      <c r="BG250" s="297" cm="1">
        <f t="array" ref="BG250">IF($CF250=3,
IFERROR(INDEX($CV$68:$CZ$79, $CE250, BG$23), "-"),
IF($CF250=2,
IF(BG$23=5, $Q250, IF(BG$23=4, $R250, 0)), IF(BG$23=5, $Q250, 0)
))</f>
        <v>0</v>
      </c>
      <c r="BH250" s="297" cm="1">
        <f t="array" ref="BH250">IF($CF250=3,
IFERROR(INDEX($CV$68:$CZ$79, $CE250, BH$23), "-"),
IF($CF250=2,
IF(BH$23=5, $Q250, IF(BH$23=4, $R250, 0)), IF(BH$23=5, $Q250, 0)
))</f>
        <v>0</v>
      </c>
      <c r="BI250" s="297" cm="1">
        <f t="array" ref="BI250">IF($CF250=3,
IFERROR(INDEX($CV$68:$CZ$79, $CE250, BI$23), "-"),
IF($CF250=2,
IF(BI$23=5, $Q250, IF(BI$23=4, $R250, 0)), IF(BI$23=5, $Q250, 0)
))</f>
        <v>0</v>
      </c>
      <c r="BJ250" s="297" cm="1">
        <f t="array" ref="BJ250">IF($CF250=3,
IFERROR(INDEX($CV$68:$CZ$79, $CE250, BJ$23), "-"),
IF($CF250=2,
IF(BJ$23=5, $Q250, IF(BJ$23=4, $R250, 0)), IF(BJ$23=5, $Q250, 0)
))</f>
        <v>0</v>
      </c>
      <c r="BK250" s="293" t="str" cm="1">
        <f t="array" ref="BK250">IFERROR(IF(OR($AN$20="EZ", ISNUMBER((BL250*BM250)/(3600*1000)/BN250)), (BL250*BM250)/(3600*1000)/BN250, BY250) * SUMPRODUCT($BO250:$BS250^2.5, $BT250:$BX250) / 1000, "-")</f>
        <v>-</v>
      </c>
      <c r="BL250" s="279" t="str">
        <f t="shared" si="106"/>
        <v>-</v>
      </c>
      <c r="BM250" s="279" t="str">
        <f t="shared" si="107"/>
        <v>-</v>
      </c>
      <c r="BN250" s="298">
        <f t="shared" si="108"/>
        <v>0</v>
      </c>
      <c r="BO250" s="296" t="str" cm="1">
        <f t="array" ref="BO250">IFERROR(INDEX($CV$63:$CZ$65, $CO250, BO$23), "-")</f>
        <v>-</v>
      </c>
      <c r="BP250" s="296" t="str" cm="1">
        <f t="array" ref="BP250">IFERROR(INDEX($CV$63:$CZ$65, $CO250, BP$23), "-")</f>
        <v>-</v>
      </c>
      <c r="BQ250" s="296" t="str" cm="1">
        <f t="array" ref="BQ250">IFERROR(INDEX($CV$63:$CZ$65, $CO250, BQ$23), "-")</f>
        <v>-</v>
      </c>
      <c r="BR250" s="296" t="str" cm="1">
        <f t="array" ref="BR250">IFERROR(INDEX($CV$63:$CZ$65, $CO250, BR$23), "-")</f>
        <v>-</v>
      </c>
      <c r="BS250" s="296" t="str" cm="1">
        <f t="array" ref="BS250">IFERROR(INDEX($CV$63:$CZ$65, $CO250, BS$23), "-")</f>
        <v>-</v>
      </c>
      <c r="BT250" s="297" cm="1">
        <f t="array" ref="BT250">IF($CO250=3,
IFERROR(INDEX($CV$68:$CZ$79, $CE250, BT$23), "-"),
IF($CO250=2,
IF(BT$23=5, $AC250, IF(BT$23=4, $AD250, 0)), IF(BT$23=5, $AC250, 0)
))</f>
        <v>0</v>
      </c>
      <c r="BU250" s="297" cm="1">
        <f t="array" ref="BU250">IF($CO250=3,
IFERROR(INDEX($CV$68:$CZ$79, $CE250, BU$23), "-"),
IF($CO250=2,
IF(BU$23=5, $AC250, IF(BU$23=4, $AD250, 0)), IF(BU$23=5, $AC250, 0)
))</f>
        <v>0</v>
      </c>
      <c r="BV250" s="297" cm="1">
        <f t="array" ref="BV250">IF($CO250=3,
IFERROR(INDEX($CV$68:$CZ$79, $CE250, BV$23), "-"),
IF($CO250=2,
IF(BV$23=5, $AC250, IF(BV$23=4, $AD250, 0)), IF(BV$23=5, $AC250, 0)
))</f>
        <v>0</v>
      </c>
      <c r="BW250" s="297" cm="1">
        <f t="array" ref="BW250">IF($CO250=3,
IFERROR(INDEX($CV$68:$CZ$79, $CE250, BW$23), "-"),
IF($CO250=2,
IF(BW$23=5, $AC250, IF(BW$23=4, $AD250, 0)), IF(BW$23=5, $AC250, 0)
))</f>
        <v>0</v>
      </c>
      <c r="BX250" s="297" cm="1">
        <f t="array" ref="BX250">IF($CO250=3,
IFERROR(INDEX($CV$68:$CZ$79, $CE250, BX$23), "-"),
IF($CO250=2,
IF(BX$23=5, $AC250, IF(BX$23=4, $AD250, 0)), IF(BX$23=5, $AC250, 0)
))</f>
        <v>0</v>
      </c>
      <c r="BY250" s="293" t="str">
        <f t="shared" si="109"/>
        <v>-</v>
      </c>
      <c r="BZ250" s="299">
        <f t="shared" si="22"/>
        <v>0</v>
      </c>
      <c r="CA250" s="294" t="str">
        <f t="shared" si="110"/>
        <v>-</v>
      </c>
      <c r="CB250" s="295" t="str">
        <f t="shared" si="23"/>
        <v>-</v>
      </c>
      <c r="CC250" s="295" t="str">
        <f t="shared" si="111"/>
        <v>-</v>
      </c>
      <c r="CD250" s="299">
        <f t="shared" si="24"/>
        <v>0</v>
      </c>
      <c r="CE250" s="300" t="str">
        <f t="shared" si="89"/>
        <v>-</v>
      </c>
      <c r="CF250" s="300" t="str">
        <f t="shared" si="90"/>
        <v>-</v>
      </c>
      <c r="CG250" s="300">
        <v>0</v>
      </c>
      <c r="CH250" s="300">
        <f t="shared" si="91"/>
        <v>0</v>
      </c>
      <c r="CI250" s="301">
        <f t="shared" si="92"/>
        <v>0</v>
      </c>
      <c r="CJ250" s="301">
        <f t="shared" si="25"/>
        <v>0</v>
      </c>
      <c r="CK250" s="302" t="str" cm="1">
        <f t="array" ref="CK250">IF($CJ250&gt;0, INDEX($CS$28:$DH$35, $CJ250, $CI250+CK$23), "-")</f>
        <v>-</v>
      </c>
      <c r="CL250" s="302" t="str" cm="1">
        <f t="array" ref="CL250">IF($CJ250&gt;0, INDEX($CS$28:$DH$35, $CJ250, $CI250+CL$23), "-")</f>
        <v>-</v>
      </c>
      <c r="CM250" s="302" t="str" cm="1">
        <f t="array" ref="CM250">IF($CJ250&gt;0, INDEX($CS$28:$DH$35, $CJ250, $CI250+CM$23), "-")</f>
        <v>-</v>
      </c>
      <c r="CN250" s="302" t="str" cm="1">
        <f t="array" ref="CN250">IF($CJ250&gt;0, INDEX($CS$28:$DH$35, $CJ250, $CI250+CN$23), "-")</f>
        <v>-</v>
      </c>
      <c r="CO250" s="300" t="str">
        <f t="shared" si="93"/>
        <v>-</v>
      </c>
      <c r="CP250" s="271"/>
      <c r="CQ250" s="272"/>
      <c r="CR250" s="273"/>
      <c r="CS250" s="273"/>
      <c r="CT250" s="273"/>
      <c r="CU250" s="273"/>
      <c r="CV250" s="273"/>
      <c r="CW250" s="273"/>
      <c r="CX250" s="273"/>
      <c r="CY250" s="273"/>
      <c r="CZ250" s="273"/>
      <c r="DA250" s="273"/>
      <c r="DB250" s="273"/>
      <c r="DC250" s="273"/>
      <c r="DD250" s="273"/>
      <c r="DE250" s="273"/>
      <c r="DF250" s="273"/>
      <c r="DG250" s="273"/>
      <c r="DH250" s="273"/>
      <c r="DI250" s="273"/>
      <c r="DJ250" s="271"/>
      <c r="DK250" s="271"/>
    </row>
    <row r="251" spans="1:115" s="45" customFormat="1" ht="12.75" customHeight="1" x14ac:dyDescent="0.25">
      <c r="A251" s="13" cm="1">
        <f t="array" ref="A251">IFERROR(INDEX(Operation, IFERROR(MATCH($N251,#REF!, 0), IFERROR(MATCH($N251,#REF!, 0), MATCH($N251,#REF!, 0))), 4), 0)</f>
        <v>0</v>
      </c>
      <c r="B251" s="10">
        <v>228</v>
      </c>
      <c r="C251" s="238"/>
      <c r="D251" s="238"/>
      <c r="E251" s="79"/>
      <c r="F251" s="80" t="str">
        <f>IF(ISBLANK(E251), "", VLOOKUP(E251, Z!$A$2:$C$4127, 3, FALSE))</f>
        <v/>
      </c>
      <c r="G251" s="238"/>
      <c r="H251" s="81"/>
      <c r="I251" s="255" t="b">
        <v>0</v>
      </c>
      <c r="J251" s="256"/>
      <c r="K251" s="82"/>
      <c r="L251" s="82"/>
      <c r="M251" s="83"/>
      <c r="N251" s="79"/>
      <c r="O251" s="84"/>
      <c r="P251" s="84"/>
      <c r="Q251" s="257"/>
      <c r="R251" s="257"/>
      <c r="S251" s="257"/>
      <c r="T251" s="85">
        <f t="shared" si="94"/>
        <v>0</v>
      </c>
      <c r="U251" s="238"/>
      <c r="V251" s="238"/>
      <c r="W251" s="238"/>
      <c r="X251" s="257"/>
      <c r="Y251" s="258"/>
      <c r="Z251" s="79"/>
      <c r="AA251" s="257"/>
      <c r="AB251" s="257"/>
      <c r="AC251" s="257"/>
      <c r="AD251" s="257"/>
      <c r="AE251" s="257"/>
      <c r="AF251" s="85">
        <f t="shared" si="95"/>
        <v>0</v>
      </c>
      <c r="AG251" s="259"/>
      <c r="AH251" s="238"/>
      <c r="AI251" s="79"/>
      <c r="AJ251" s="80" t="str">
        <f>IF(ISBLANK(AI251), "", VLOOKUP(AI251, Z!$A$2:$C$4127, 3, FALSE))</f>
        <v/>
      </c>
      <c r="AK251" s="260"/>
      <c r="AL251" s="127">
        <f t="shared" si="96"/>
        <v>0</v>
      </c>
      <c r="AM251" s="271"/>
      <c r="AN251" s="292">
        <f t="shared" si="98"/>
        <v>0</v>
      </c>
      <c r="AO251" s="279">
        <f t="shared" si="97"/>
        <v>1</v>
      </c>
      <c r="AP251" s="279">
        <v>0.75</v>
      </c>
      <c r="AQ251" s="293" t="str">
        <f t="shared" si="99"/>
        <v>-</v>
      </c>
      <c r="AR251" s="293" t="str">
        <f t="shared" si="100"/>
        <v>-</v>
      </c>
      <c r="AS251" s="293" t="str" cm="1">
        <f t="array" ref="AS251">IFERROR(IFERROR((AT251*AU251)/(3600*1000)/AZ251, BY251) * SUMPRODUCT($BA251:$BE251^2.5, $BF251:$BJ251) / 1000, "-")</f>
        <v>-</v>
      </c>
      <c r="AT251" s="279" t="str">
        <f t="shared" si="101"/>
        <v>-</v>
      </c>
      <c r="AU251" s="279" t="str">
        <f t="shared" si="102"/>
        <v>-</v>
      </c>
      <c r="AV251" s="294" t="str">
        <f t="shared" si="16"/>
        <v>-</v>
      </c>
      <c r="AW251" s="294" t="str" cm="1">
        <f t="array" ref="AW251">IF(CH251&gt;0, INDEX($CV$58:$CV$60, CH251), "-")</f>
        <v>-</v>
      </c>
      <c r="AX251" s="294" t="str">
        <f t="shared" si="103"/>
        <v>-</v>
      </c>
      <c r="AY251" s="295" t="str">
        <f t="shared" si="104"/>
        <v>-</v>
      </c>
      <c r="AZ251" s="294">
        <f t="shared" si="105"/>
        <v>0</v>
      </c>
      <c r="BA251" s="296" t="str" cm="1">
        <f t="array" ref="BA251">IFERROR(INDEX($CV$63:$CZ$65, $CF251, BA$23), "-")</f>
        <v>-</v>
      </c>
      <c r="BB251" s="296" t="str" cm="1">
        <f t="array" ref="BB251">IFERROR(INDEX($CV$63:$CZ$65, $CF251, BB$23), "-")</f>
        <v>-</v>
      </c>
      <c r="BC251" s="296" t="str" cm="1">
        <f t="array" ref="BC251">IFERROR(INDEX($CV$63:$CZ$65, $CF251, BC$23), "-")</f>
        <v>-</v>
      </c>
      <c r="BD251" s="296" t="str" cm="1">
        <f t="array" ref="BD251">IFERROR(INDEX($CV$63:$CZ$65, $CF251, BD$23), "-")</f>
        <v>-</v>
      </c>
      <c r="BE251" s="296" t="str" cm="1">
        <f t="array" ref="BE251">IFERROR(INDEX($CV$63:$CZ$65, $CF251, BE$23), "-")</f>
        <v>-</v>
      </c>
      <c r="BF251" s="297" cm="1">
        <f t="array" ref="BF251">IF($CF251=3,
IFERROR(INDEX($CV$68:$CZ$79, $CE251, BF$23), "-"),
IF($CF251=2,
IF(BF$23=5, $Q251, IF(BF$23=4, $R251, 0)), IF(BF$23=5, $Q251, 0)
))</f>
        <v>0</v>
      </c>
      <c r="BG251" s="297" cm="1">
        <f t="array" ref="BG251">IF($CF251=3,
IFERROR(INDEX($CV$68:$CZ$79, $CE251, BG$23), "-"),
IF($CF251=2,
IF(BG$23=5, $Q251, IF(BG$23=4, $R251, 0)), IF(BG$23=5, $Q251, 0)
))</f>
        <v>0</v>
      </c>
      <c r="BH251" s="297" cm="1">
        <f t="array" ref="BH251">IF($CF251=3,
IFERROR(INDEX($CV$68:$CZ$79, $CE251, BH$23), "-"),
IF($CF251=2,
IF(BH$23=5, $Q251, IF(BH$23=4, $R251, 0)), IF(BH$23=5, $Q251, 0)
))</f>
        <v>0</v>
      </c>
      <c r="BI251" s="297" cm="1">
        <f t="array" ref="BI251">IF($CF251=3,
IFERROR(INDEX($CV$68:$CZ$79, $CE251, BI$23), "-"),
IF($CF251=2,
IF(BI$23=5, $Q251, IF(BI$23=4, $R251, 0)), IF(BI$23=5, $Q251, 0)
))</f>
        <v>0</v>
      </c>
      <c r="BJ251" s="297" cm="1">
        <f t="array" ref="BJ251">IF($CF251=3,
IFERROR(INDEX($CV$68:$CZ$79, $CE251, BJ$23), "-"),
IF($CF251=2,
IF(BJ$23=5, $Q251, IF(BJ$23=4, $R251, 0)), IF(BJ$23=5, $Q251, 0)
))</f>
        <v>0</v>
      </c>
      <c r="BK251" s="293" t="str" cm="1">
        <f t="array" ref="BK251">IFERROR(IF(OR($AN$20="EZ", ISNUMBER((BL251*BM251)/(3600*1000)/BN251)), (BL251*BM251)/(3600*1000)/BN251, BY251) * SUMPRODUCT($BO251:$BS251^2.5, $BT251:$BX251) / 1000, "-")</f>
        <v>-</v>
      </c>
      <c r="BL251" s="279" t="str">
        <f t="shared" si="106"/>
        <v>-</v>
      </c>
      <c r="BM251" s="279" t="str">
        <f t="shared" si="107"/>
        <v>-</v>
      </c>
      <c r="BN251" s="298">
        <f t="shared" si="108"/>
        <v>0</v>
      </c>
      <c r="BO251" s="296" t="str" cm="1">
        <f t="array" ref="BO251">IFERROR(INDEX($CV$63:$CZ$65, $CO251, BO$23), "-")</f>
        <v>-</v>
      </c>
      <c r="BP251" s="296" t="str" cm="1">
        <f t="array" ref="BP251">IFERROR(INDEX($CV$63:$CZ$65, $CO251, BP$23), "-")</f>
        <v>-</v>
      </c>
      <c r="BQ251" s="296" t="str" cm="1">
        <f t="array" ref="BQ251">IFERROR(INDEX($CV$63:$CZ$65, $CO251, BQ$23), "-")</f>
        <v>-</v>
      </c>
      <c r="BR251" s="296" t="str" cm="1">
        <f t="array" ref="BR251">IFERROR(INDEX($CV$63:$CZ$65, $CO251, BR$23), "-")</f>
        <v>-</v>
      </c>
      <c r="BS251" s="296" t="str" cm="1">
        <f t="array" ref="BS251">IFERROR(INDEX($CV$63:$CZ$65, $CO251, BS$23), "-")</f>
        <v>-</v>
      </c>
      <c r="BT251" s="297" cm="1">
        <f t="array" ref="BT251">IF($CO251=3,
IFERROR(INDEX($CV$68:$CZ$79, $CE251, BT$23), "-"),
IF($CO251=2,
IF(BT$23=5, $AC251, IF(BT$23=4, $AD251, 0)), IF(BT$23=5, $AC251, 0)
))</f>
        <v>0</v>
      </c>
      <c r="BU251" s="297" cm="1">
        <f t="array" ref="BU251">IF($CO251=3,
IFERROR(INDEX($CV$68:$CZ$79, $CE251, BU$23), "-"),
IF($CO251=2,
IF(BU$23=5, $AC251, IF(BU$23=4, $AD251, 0)), IF(BU$23=5, $AC251, 0)
))</f>
        <v>0</v>
      </c>
      <c r="BV251" s="297" cm="1">
        <f t="array" ref="BV251">IF($CO251=3,
IFERROR(INDEX($CV$68:$CZ$79, $CE251, BV$23), "-"),
IF($CO251=2,
IF(BV$23=5, $AC251, IF(BV$23=4, $AD251, 0)), IF(BV$23=5, $AC251, 0)
))</f>
        <v>0</v>
      </c>
      <c r="BW251" s="297" cm="1">
        <f t="array" ref="BW251">IF($CO251=3,
IFERROR(INDEX($CV$68:$CZ$79, $CE251, BW$23), "-"),
IF($CO251=2,
IF(BW$23=5, $AC251, IF(BW$23=4, $AD251, 0)), IF(BW$23=5, $AC251, 0)
))</f>
        <v>0</v>
      </c>
      <c r="BX251" s="297" cm="1">
        <f t="array" ref="BX251">IF($CO251=3,
IFERROR(INDEX($CV$68:$CZ$79, $CE251, BX$23), "-"),
IF($CO251=2,
IF(BX$23=5, $AC251, IF(BX$23=4, $AD251, 0)), IF(BX$23=5, $AC251, 0)
))</f>
        <v>0</v>
      </c>
      <c r="BY251" s="293" t="str">
        <f t="shared" si="109"/>
        <v>-</v>
      </c>
      <c r="BZ251" s="299">
        <f t="shared" si="22"/>
        <v>0</v>
      </c>
      <c r="CA251" s="294" t="str">
        <f t="shared" si="110"/>
        <v>-</v>
      </c>
      <c r="CB251" s="295" t="str">
        <f t="shared" si="23"/>
        <v>-</v>
      </c>
      <c r="CC251" s="295" t="str">
        <f t="shared" si="111"/>
        <v>-</v>
      </c>
      <c r="CD251" s="299">
        <f t="shared" si="24"/>
        <v>0</v>
      </c>
      <c r="CE251" s="300" t="str">
        <f t="shared" si="89"/>
        <v>-</v>
      </c>
      <c r="CF251" s="300" t="str">
        <f t="shared" si="90"/>
        <v>-</v>
      </c>
      <c r="CG251" s="300">
        <v>0</v>
      </c>
      <c r="CH251" s="300">
        <f t="shared" si="91"/>
        <v>0</v>
      </c>
      <c r="CI251" s="301">
        <f t="shared" si="92"/>
        <v>0</v>
      </c>
      <c r="CJ251" s="301">
        <f t="shared" si="25"/>
        <v>0</v>
      </c>
      <c r="CK251" s="302" t="str" cm="1">
        <f t="array" ref="CK251">IF($CJ251&gt;0, INDEX($CS$28:$DH$35, $CJ251, $CI251+CK$23), "-")</f>
        <v>-</v>
      </c>
      <c r="CL251" s="302" t="str" cm="1">
        <f t="array" ref="CL251">IF($CJ251&gt;0, INDEX($CS$28:$DH$35, $CJ251, $CI251+CL$23), "-")</f>
        <v>-</v>
      </c>
      <c r="CM251" s="302" t="str" cm="1">
        <f t="array" ref="CM251">IF($CJ251&gt;0, INDEX($CS$28:$DH$35, $CJ251, $CI251+CM$23), "-")</f>
        <v>-</v>
      </c>
      <c r="CN251" s="302" t="str" cm="1">
        <f t="array" ref="CN251">IF($CJ251&gt;0, INDEX($CS$28:$DH$35, $CJ251, $CI251+CN$23), "-")</f>
        <v>-</v>
      </c>
      <c r="CO251" s="300" t="str">
        <f t="shared" si="93"/>
        <v>-</v>
      </c>
      <c r="CP251" s="271"/>
      <c r="CQ251" s="272"/>
      <c r="CR251" s="273"/>
      <c r="CS251" s="273"/>
      <c r="CT251" s="273"/>
      <c r="CU251" s="273"/>
      <c r="CV251" s="273"/>
      <c r="CW251" s="273"/>
      <c r="CX251" s="273"/>
      <c r="CY251" s="273"/>
      <c r="CZ251" s="273"/>
      <c r="DA251" s="273"/>
      <c r="DB251" s="273"/>
      <c r="DC251" s="273"/>
      <c r="DD251" s="273"/>
      <c r="DE251" s="273"/>
      <c r="DF251" s="273"/>
      <c r="DG251" s="273"/>
      <c r="DH251" s="273"/>
      <c r="DI251" s="273"/>
      <c r="DJ251" s="271"/>
      <c r="DK251" s="271"/>
    </row>
    <row r="252" spans="1:115" s="45" customFormat="1" ht="12.75" customHeight="1" x14ac:dyDescent="0.25">
      <c r="A252" s="13" cm="1">
        <f t="array" ref="A252">IFERROR(INDEX(Operation, IFERROR(MATCH($N252,#REF!, 0), IFERROR(MATCH($N252,#REF!, 0), MATCH($N252,#REF!, 0))), 4), 0)</f>
        <v>0</v>
      </c>
      <c r="B252" s="10">
        <v>229</v>
      </c>
      <c r="C252" s="238"/>
      <c r="D252" s="238"/>
      <c r="E252" s="79"/>
      <c r="F252" s="80" t="str">
        <f>IF(ISBLANK(E252), "", VLOOKUP(E252, Z!$A$2:$C$4127, 3, FALSE))</f>
        <v/>
      </c>
      <c r="G252" s="238"/>
      <c r="H252" s="81"/>
      <c r="I252" s="255" t="b">
        <v>0</v>
      </c>
      <c r="J252" s="256"/>
      <c r="K252" s="82"/>
      <c r="L252" s="82"/>
      <c r="M252" s="83"/>
      <c r="N252" s="79"/>
      <c r="O252" s="84"/>
      <c r="P252" s="84"/>
      <c r="Q252" s="257"/>
      <c r="R252" s="257"/>
      <c r="S252" s="257"/>
      <c r="T252" s="85">
        <f t="shared" si="94"/>
        <v>0</v>
      </c>
      <c r="U252" s="238"/>
      <c r="V252" s="238"/>
      <c r="W252" s="238"/>
      <c r="X252" s="257"/>
      <c r="Y252" s="258"/>
      <c r="Z252" s="79"/>
      <c r="AA252" s="257"/>
      <c r="AB252" s="257"/>
      <c r="AC252" s="257"/>
      <c r="AD252" s="257"/>
      <c r="AE252" s="257"/>
      <c r="AF252" s="85">
        <f t="shared" si="95"/>
        <v>0</v>
      </c>
      <c r="AG252" s="259"/>
      <c r="AH252" s="238"/>
      <c r="AI252" s="79"/>
      <c r="AJ252" s="80" t="str">
        <f>IF(ISBLANK(AI252), "", VLOOKUP(AI252, Z!$A$2:$C$4127, 3, FALSE))</f>
        <v/>
      </c>
      <c r="AK252" s="260"/>
      <c r="AL252" s="127">
        <f t="shared" si="96"/>
        <v>0</v>
      </c>
      <c r="AM252" s="271"/>
      <c r="AN252" s="292">
        <f t="shared" si="98"/>
        <v>0</v>
      </c>
      <c r="AO252" s="279">
        <f t="shared" si="97"/>
        <v>1</v>
      </c>
      <c r="AP252" s="279">
        <v>0.75</v>
      </c>
      <c r="AQ252" s="293" t="str">
        <f t="shared" si="99"/>
        <v>-</v>
      </c>
      <c r="AR252" s="293" t="str">
        <f t="shared" si="100"/>
        <v>-</v>
      </c>
      <c r="AS252" s="293" t="str" cm="1">
        <f t="array" ref="AS252">IFERROR(IFERROR((AT252*AU252)/(3600*1000)/AZ252, BY252) * SUMPRODUCT($BA252:$BE252^2.5, $BF252:$BJ252) / 1000, "-")</f>
        <v>-</v>
      </c>
      <c r="AT252" s="279" t="str">
        <f t="shared" si="101"/>
        <v>-</v>
      </c>
      <c r="AU252" s="279" t="str">
        <f t="shared" si="102"/>
        <v>-</v>
      </c>
      <c r="AV252" s="294" t="str">
        <f t="shared" si="16"/>
        <v>-</v>
      </c>
      <c r="AW252" s="294" t="str" cm="1">
        <f t="array" ref="AW252">IF(CH252&gt;0, INDEX($CV$58:$CV$60, CH252), "-")</f>
        <v>-</v>
      </c>
      <c r="AX252" s="294" t="str">
        <f t="shared" si="103"/>
        <v>-</v>
      </c>
      <c r="AY252" s="295" t="str">
        <f t="shared" si="104"/>
        <v>-</v>
      </c>
      <c r="AZ252" s="294">
        <f t="shared" si="105"/>
        <v>0</v>
      </c>
      <c r="BA252" s="296" t="str" cm="1">
        <f t="array" ref="BA252">IFERROR(INDEX($CV$63:$CZ$65, $CF252, BA$23), "-")</f>
        <v>-</v>
      </c>
      <c r="BB252" s="296" t="str" cm="1">
        <f t="array" ref="BB252">IFERROR(INDEX($CV$63:$CZ$65, $CF252, BB$23), "-")</f>
        <v>-</v>
      </c>
      <c r="BC252" s="296" t="str" cm="1">
        <f t="array" ref="BC252">IFERROR(INDEX($CV$63:$CZ$65, $CF252, BC$23), "-")</f>
        <v>-</v>
      </c>
      <c r="BD252" s="296" t="str" cm="1">
        <f t="array" ref="BD252">IFERROR(INDEX($CV$63:$CZ$65, $CF252, BD$23), "-")</f>
        <v>-</v>
      </c>
      <c r="BE252" s="296" t="str" cm="1">
        <f t="array" ref="BE252">IFERROR(INDEX($CV$63:$CZ$65, $CF252, BE$23), "-")</f>
        <v>-</v>
      </c>
      <c r="BF252" s="297" cm="1">
        <f t="array" ref="BF252">IF($CF252=3,
IFERROR(INDEX($CV$68:$CZ$79, $CE252, BF$23), "-"),
IF($CF252=2,
IF(BF$23=5, $Q252, IF(BF$23=4, $R252, 0)), IF(BF$23=5, $Q252, 0)
))</f>
        <v>0</v>
      </c>
      <c r="BG252" s="297" cm="1">
        <f t="array" ref="BG252">IF($CF252=3,
IFERROR(INDEX($CV$68:$CZ$79, $CE252, BG$23), "-"),
IF($CF252=2,
IF(BG$23=5, $Q252, IF(BG$23=4, $R252, 0)), IF(BG$23=5, $Q252, 0)
))</f>
        <v>0</v>
      </c>
      <c r="BH252" s="297" cm="1">
        <f t="array" ref="BH252">IF($CF252=3,
IFERROR(INDEX($CV$68:$CZ$79, $CE252, BH$23), "-"),
IF($CF252=2,
IF(BH$23=5, $Q252, IF(BH$23=4, $R252, 0)), IF(BH$23=5, $Q252, 0)
))</f>
        <v>0</v>
      </c>
      <c r="BI252" s="297" cm="1">
        <f t="array" ref="BI252">IF($CF252=3,
IFERROR(INDEX($CV$68:$CZ$79, $CE252, BI$23), "-"),
IF($CF252=2,
IF(BI$23=5, $Q252, IF(BI$23=4, $R252, 0)), IF(BI$23=5, $Q252, 0)
))</f>
        <v>0</v>
      </c>
      <c r="BJ252" s="297" cm="1">
        <f t="array" ref="BJ252">IF($CF252=3,
IFERROR(INDEX($CV$68:$CZ$79, $CE252, BJ$23), "-"),
IF($CF252=2,
IF(BJ$23=5, $Q252, IF(BJ$23=4, $R252, 0)), IF(BJ$23=5, $Q252, 0)
))</f>
        <v>0</v>
      </c>
      <c r="BK252" s="293" t="str" cm="1">
        <f t="array" ref="BK252">IFERROR(IF(OR($AN$20="EZ", ISNUMBER((BL252*BM252)/(3600*1000)/BN252)), (BL252*BM252)/(3600*1000)/BN252, BY252) * SUMPRODUCT($BO252:$BS252^2.5, $BT252:$BX252) / 1000, "-")</f>
        <v>-</v>
      </c>
      <c r="BL252" s="279" t="str">
        <f t="shared" si="106"/>
        <v>-</v>
      </c>
      <c r="BM252" s="279" t="str">
        <f t="shared" si="107"/>
        <v>-</v>
      </c>
      <c r="BN252" s="298">
        <f t="shared" si="108"/>
        <v>0</v>
      </c>
      <c r="BO252" s="296" t="str" cm="1">
        <f t="array" ref="BO252">IFERROR(INDEX($CV$63:$CZ$65, $CO252, BO$23), "-")</f>
        <v>-</v>
      </c>
      <c r="BP252" s="296" t="str" cm="1">
        <f t="array" ref="BP252">IFERROR(INDEX($CV$63:$CZ$65, $CO252, BP$23), "-")</f>
        <v>-</v>
      </c>
      <c r="BQ252" s="296" t="str" cm="1">
        <f t="array" ref="BQ252">IFERROR(INDEX($CV$63:$CZ$65, $CO252, BQ$23), "-")</f>
        <v>-</v>
      </c>
      <c r="BR252" s="296" t="str" cm="1">
        <f t="array" ref="BR252">IFERROR(INDEX($CV$63:$CZ$65, $CO252, BR$23), "-")</f>
        <v>-</v>
      </c>
      <c r="BS252" s="296" t="str" cm="1">
        <f t="array" ref="BS252">IFERROR(INDEX($CV$63:$CZ$65, $CO252, BS$23), "-")</f>
        <v>-</v>
      </c>
      <c r="BT252" s="297" cm="1">
        <f t="array" ref="BT252">IF($CO252=3,
IFERROR(INDEX($CV$68:$CZ$79, $CE252, BT$23), "-"),
IF($CO252=2,
IF(BT$23=5, $AC252, IF(BT$23=4, $AD252, 0)), IF(BT$23=5, $AC252, 0)
))</f>
        <v>0</v>
      </c>
      <c r="BU252" s="297" cm="1">
        <f t="array" ref="BU252">IF($CO252=3,
IFERROR(INDEX($CV$68:$CZ$79, $CE252, BU$23), "-"),
IF($CO252=2,
IF(BU$23=5, $AC252, IF(BU$23=4, $AD252, 0)), IF(BU$23=5, $AC252, 0)
))</f>
        <v>0</v>
      </c>
      <c r="BV252" s="297" cm="1">
        <f t="array" ref="BV252">IF($CO252=3,
IFERROR(INDEX($CV$68:$CZ$79, $CE252, BV$23), "-"),
IF($CO252=2,
IF(BV$23=5, $AC252, IF(BV$23=4, $AD252, 0)), IF(BV$23=5, $AC252, 0)
))</f>
        <v>0</v>
      </c>
      <c r="BW252" s="297" cm="1">
        <f t="array" ref="BW252">IF($CO252=3,
IFERROR(INDEX($CV$68:$CZ$79, $CE252, BW$23), "-"),
IF($CO252=2,
IF(BW$23=5, $AC252, IF(BW$23=4, $AD252, 0)), IF(BW$23=5, $AC252, 0)
))</f>
        <v>0</v>
      </c>
      <c r="BX252" s="297" cm="1">
        <f t="array" ref="BX252">IF($CO252=3,
IFERROR(INDEX($CV$68:$CZ$79, $CE252, BX$23), "-"),
IF($CO252=2,
IF(BX$23=5, $AC252, IF(BX$23=4, $AD252, 0)), IF(BX$23=5, $AC252, 0)
))</f>
        <v>0</v>
      </c>
      <c r="BY252" s="293" t="str">
        <f t="shared" si="109"/>
        <v>-</v>
      </c>
      <c r="BZ252" s="299">
        <f t="shared" si="22"/>
        <v>0</v>
      </c>
      <c r="CA252" s="294" t="str">
        <f t="shared" si="110"/>
        <v>-</v>
      </c>
      <c r="CB252" s="295" t="str">
        <f t="shared" si="23"/>
        <v>-</v>
      </c>
      <c r="CC252" s="295" t="str">
        <f t="shared" si="111"/>
        <v>-</v>
      </c>
      <c r="CD252" s="299">
        <f t="shared" si="24"/>
        <v>0</v>
      </c>
      <c r="CE252" s="300" t="str">
        <f t="shared" si="89"/>
        <v>-</v>
      </c>
      <c r="CF252" s="300" t="str">
        <f t="shared" si="90"/>
        <v>-</v>
      </c>
      <c r="CG252" s="300">
        <v>0</v>
      </c>
      <c r="CH252" s="300">
        <f t="shared" si="91"/>
        <v>0</v>
      </c>
      <c r="CI252" s="301">
        <f t="shared" si="92"/>
        <v>0</v>
      </c>
      <c r="CJ252" s="301">
        <f t="shared" si="25"/>
        <v>0</v>
      </c>
      <c r="CK252" s="302" t="str" cm="1">
        <f t="array" ref="CK252">IF($CJ252&gt;0, INDEX($CS$28:$DH$35, $CJ252, $CI252+CK$23), "-")</f>
        <v>-</v>
      </c>
      <c r="CL252" s="302" t="str" cm="1">
        <f t="array" ref="CL252">IF($CJ252&gt;0, INDEX($CS$28:$DH$35, $CJ252, $CI252+CL$23), "-")</f>
        <v>-</v>
      </c>
      <c r="CM252" s="302" t="str" cm="1">
        <f t="array" ref="CM252">IF($CJ252&gt;0, INDEX($CS$28:$DH$35, $CJ252, $CI252+CM$23), "-")</f>
        <v>-</v>
      </c>
      <c r="CN252" s="302" t="str" cm="1">
        <f t="array" ref="CN252">IF($CJ252&gt;0, INDEX($CS$28:$DH$35, $CJ252, $CI252+CN$23), "-")</f>
        <v>-</v>
      </c>
      <c r="CO252" s="300" t="str">
        <f t="shared" si="93"/>
        <v>-</v>
      </c>
      <c r="CP252" s="271"/>
      <c r="CQ252" s="272"/>
      <c r="CR252" s="273"/>
      <c r="CS252" s="273"/>
      <c r="CT252" s="273"/>
      <c r="CU252" s="273"/>
      <c r="CV252" s="273"/>
      <c r="CW252" s="273"/>
      <c r="CX252" s="273"/>
      <c r="CY252" s="273"/>
      <c r="CZ252" s="273"/>
      <c r="DA252" s="273"/>
      <c r="DB252" s="273"/>
      <c r="DC252" s="273"/>
      <c r="DD252" s="273"/>
      <c r="DE252" s="273"/>
      <c r="DF252" s="273"/>
      <c r="DG252" s="273"/>
      <c r="DH252" s="273"/>
      <c r="DI252" s="273"/>
      <c r="DJ252" s="271"/>
      <c r="DK252" s="271"/>
    </row>
    <row r="253" spans="1:115" s="45" customFormat="1" ht="12.75" customHeight="1" x14ac:dyDescent="0.25">
      <c r="A253" s="13" cm="1">
        <f t="array" ref="A253">IFERROR(INDEX(Operation, IFERROR(MATCH($N253,#REF!, 0), IFERROR(MATCH($N253,#REF!, 0), MATCH($N253,#REF!, 0))), 4), 0)</f>
        <v>0</v>
      </c>
      <c r="B253" s="10">
        <v>230</v>
      </c>
      <c r="C253" s="238"/>
      <c r="D253" s="238"/>
      <c r="E253" s="79"/>
      <c r="F253" s="80" t="str">
        <f>IF(ISBLANK(E253), "", VLOOKUP(E253, Z!$A$2:$C$4127, 3, FALSE))</f>
        <v/>
      </c>
      <c r="G253" s="238"/>
      <c r="H253" s="81"/>
      <c r="I253" s="255" t="b">
        <v>0</v>
      </c>
      <c r="J253" s="256"/>
      <c r="K253" s="82"/>
      <c r="L253" s="82"/>
      <c r="M253" s="83"/>
      <c r="N253" s="79"/>
      <c r="O253" s="84"/>
      <c r="P253" s="84"/>
      <c r="Q253" s="257"/>
      <c r="R253" s="257"/>
      <c r="S253" s="257"/>
      <c r="T253" s="85">
        <f t="shared" si="94"/>
        <v>0</v>
      </c>
      <c r="U253" s="238"/>
      <c r="V253" s="238"/>
      <c r="W253" s="238"/>
      <c r="X253" s="257"/>
      <c r="Y253" s="258"/>
      <c r="Z253" s="79"/>
      <c r="AA253" s="257"/>
      <c r="AB253" s="257"/>
      <c r="AC253" s="257"/>
      <c r="AD253" s="257"/>
      <c r="AE253" s="257"/>
      <c r="AF253" s="85">
        <f t="shared" si="95"/>
        <v>0</v>
      </c>
      <c r="AG253" s="259"/>
      <c r="AH253" s="238"/>
      <c r="AI253" s="79"/>
      <c r="AJ253" s="80" t="str">
        <f>IF(ISBLANK(AI253), "", VLOOKUP(AI253, Z!$A$2:$C$4127, 3, FALSE))</f>
        <v/>
      </c>
      <c r="AK253" s="260"/>
      <c r="AL253" s="127">
        <f t="shared" si="96"/>
        <v>0</v>
      </c>
      <c r="AM253" s="271"/>
      <c r="AN253" s="292">
        <f t="shared" si="98"/>
        <v>0</v>
      </c>
      <c r="AO253" s="279">
        <f t="shared" si="97"/>
        <v>1</v>
      </c>
      <c r="AP253" s="279">
        <v>0.75</v>
      </c>
      <c r="AQ253" s="293" t="str">
        <f t="shared" si="99"/>
        <v>-</v>
      </c>
      <c r="AR253" s="293" t="str">
        <f t="shared" si="100"/>
        <v>-</v>
      </c>
      <c r="AS253" s="293" t="str" cm="1">
        <f t="array" ref="AS253">IFERROR(IFERROR((AT253*AU253)/(3600*1000)/AZ253, BY253) * SUMPRODUCT($BA253:$BE253^2.5, $BF253:$BJ253) / 1000, "-")</f>
        <v>-</v>
      </c>
      <c r="AT253" s="279" t="str">
        <f t="shared" si="101"/>
        <v>-</v>
      </c>
      <c r="AU253" s="279" t="str">
        <f t="shared" si="102"/>
        <v>-</v>
      </c>
      <c r="AV253" s="294" t="str">
        <f t="shared" si="16"/>
        <v>-</v>
      </c>
      <c r="AW253" s="294" t="str" cm="1">
        <f t="array" ref="AW253">IF(CH253&gt;0, INDEX($CV$58:$CV$60, CH253), "-")</f>
        <v>-</v>
      </c>
      <c r="AX253" s="294" t="str">
        <f t="shared" si="103"/>
        <v>-</v>
      </c>
      <c r="AY253" s="295" t="str">
        <f t="shared" si="104"/>
        <v>-</v>
      </c>
      <c r="AZ253" s="294">
        <f t="shared" si="105"/>
        <v>0</v>
      </c>
      <c r="BA253" s="296" t="str" cm="1">
        <f t="array" ref="BA253">IFERROR(INDEX($CV$63:$CZ$65, $CF253, BA$23), "-")</f>
        <v>-</v>
      </c>
      <c r="BB253" s="296" t="str" cm="1">
        <f t="array" ref="BB253">IFERROR(INDEX($CV$63:$CZ$65, $CF253, BB$23), "-")</f>
        <v>-</v>
      </c>
      <c r="BC253" s="296" t="str" cm="1">
        <f t="array" ref="BC253">IFERROR(INDEX($CV$63:$CZ$65, $CF253, BC$23), "-")</f>
        <v>-</v>
      </c>
      <c r="BD253" s="296" t="str" cm="1">
        <f t="array" ref="BD253">IFERROR(INDEX($CV$63:$CZ$65, $CF253, BD$23), "-")</f>
        <v>-</v>
      </c>
      <c r="BE253" s="296" t="str" cm="1">
        <f t="array" ref="BE253">IFERROR(INDEX($CV$63:$CZ$65, $CF253, BE$23), "-")</f>
        <v>-</v>
      </c>
      <c r="BF253" s="297" cm="1">
        <f t="array" ref="BF253">IF($CF253=3,
IFERROR(INDEX($CV$68:$CZ$79, $CE253, BF$23), "-"),
IF($CF253=2,
IF(BF$23=5, $Q253, IF(BF$23=4, $R253, 0)), IF(BF$23=5, $Q253, 0)
))</f>
        <v>0</v>
      </c>
      <c r="BG253" s="297" cm="1">
        <f t="array" ref="BG253">IF($CF253=3,
IFERROR(INDEX($CV$68:$CZ$79, $CE253, BG$23), "-"),
IF($CF253=2,
IF(BG$23=5, $Q253, IF(BG$23=4, $R253, 0)), IF(BG$23=5, $Q253, 0)
))</f>
        <v>0</v>
      </c>
      <c r="BH253" s="297" cm="1">
        <f t="array" ref="BH253">IF($CF253=3,
IFERROR(INDEX($CV$68:$CZ$79, $CE253, BH$23), "-"),
IF($CF253=2,
IF(BH$23=5, $Q253, IF(BH$23=4, $R253, 0)), IF(BH$23=5, $Q253, 0)
))</f>
        <v>0</v>
      </c>
      <c r="BI253" s="297" cm="1">
        <f t="array" ref="BI253">IF($CF253=3,
IFERROR(INDEX($CV$68:$CZ$79, $CE253, BI$23), "-"),
IF($CF253=2,
IF(BI$23=5, $Q253, IF(BI$23=4, $R253, 0)), IF(BI$23=5, $Q253, 0)
))</f>
        <v>0</v>
      </c>
      <c r="BJ253" s="297" cm="1">
        <f t="array" ref="BJ253">IF($CF253=3,
IFERROR(INDEX($CV$68:$CZ$79, $CE253, BJ$23), "-"),
IF($CF253=2,
IF(BJ$23=5, $Q253, IF(BJ$23=4, $R253, 0)), IF(BJ$23=5, $Q253, 0)
))</f>
        <v>0</v>
      </c>
      <c r="BK253" s="293" t="str" cm="1">
        <f t="array" ref="BK253">IFERROR(IF(OR($AN$20="EZ", ISNUMBER((BL253*BM253)/(3600*1000)/BN253)), (BL253*BM253)/(3600*1000)/BN253, BY253) * SUMPRODUCT($BO253:$BS253^2.5, $BT253:$BX253) / 1000, "-")</f>
        <v>-</v>
      </c>
      <c r="BL253" s="279" t="str">
        <f t="shared" si="106"/>
        <v>-</v>
      </c>
      <c r="BM253" s="279" t="str">
        <f t="shared" si="107"/>
        <v>-</v>
      </c>
      <c r="BN253" s="298">
        <f t="shared" si="108"/>
        <v>0</v>
      </c>
      <c r="BO253" s="296" t="str" cm="1">
        <f t="array" ref="BO253">IFERROR(INDEX($CV$63:$CZ$65, $CO253, BO$23), "-")</f>
        <v>-</v>
      </c>
      <c r="BP253" s="296" t="str" cm="1">
        <f t="array" ref="BP253">IFERROR(INDEX($CV$63:$CZ$65, $CO253, BP$23), "-")</f>
        <v>-</v>
      </c>
      <c r="BQ253" s="296" t="str" cm="1">
        <f t="array" ref="BQ253">IFERROR(INDEX($CV$63:$CZ$65, $CO253, BQ$23), "-")</f>
        <v>-</v>
      </c>
      <c r="BR253" s="296" t="str" cm="1">
        <f t="array" ref="BR253">IFERROR(INDEX($CV$63:$CZ$65, $CO253, BR$23), "-")</f>
        <v>-</v>
      </c>
      <c r="BS253" s="296" t="str" cm="1">
        <f t="array" ref="BS253">IFERROR(INDEX($CV$63:$CZ$65, $CO253, BS$23), "-")</f>
        <v>-</v>
      </c>
      <c r="BT253" s="297" cm="1">
        <f t="array" ref="BT253">IF($CO253=3,
IFERROR(INDEX($CV$68:$CZ$79, $CE253, BT$23), "-"),
IF($CO253=2,
IF(BT$23=5, $AC253, IF(BT$23=4, $AD253, 0)), IF(BT$23=5, $AC253, 0)
))</f>
        <v>0</v>
      </c>
      <c r="BU253" s="297" cm="1">
        <f t="array" ref="BU253">IF($CO253=3,
IFERROR(INDEX($CV$68:$CZ$79, $CE253, BU$23), "-"),
IF($CO253=2,
IF(BU$23=5, $AC253, IF(BU$23=4, $AD253, 0)), IF(BU$23=5, $AC253, 0)
))</f>
        <v>0</v>
      </c>
      <c r="BV253" s="297" cm="1">
        <f t="array" ref="BV253">IF($CO253=3,
IFERROR(INDEX($CV$68:$CZ$79, $CE253, BV$23), "-"),
IF($CO253=2,
IF(BV$23=5, $AC253, IF(BV$23=4, $AD253, 0)), IF(BV$23=5, $AC253, 0)
))</f>
        <v>0</v>
      </c>
      <c r="BW253" s="297" cm="1">
        <f t="array" ref="BW253">IF($CO253=3,
IFERROR(INDEX($CV$68:$CZ$79, $CE253, BW$23), "-"),
IF($CO253=2,
IF(BW$23=5, $AC253, IF(BW$23=4, $AD253, 0)), IF(BW$23=5, $AC253, 0)
))</f>
        <v>0</v>
      </c>
      <c r="BX253" s="297" cm="1">
        <f t="array" ref="BX253">IF($CO253=3,
IFERROR(INDEX($CV$68:$CZ$79, $CE253, BX$23), "-"),
IF($CO253=2,
IF(BX$23=5, $AC253, IF(BX$23=4, $AD253, 0)), IF(BX$23=5, $AC253, 0)
))</f>
        <v>0</v>
      </c>
      <c r="BY253" s="293" t="str">
        <f t="shared" si="109"/>
        <v>-</v>
      </c>
      <c r="BZ253" s="299">
        <f t="shared" si="22"/>
        <v>0</v>
      </c>
      <c r="CA253" s="294" t="str">
        <f t="shared" si="110"/>
        <v>-</v>
      </c>
      <c r="CB253" s="295" t="str">
        <f t="shared" si="23"/>
        <v>-</v>
      </c>
      <c r="CC253" s="295" t="str">
        <f t="shared" si="111"/>
        <v>-</v>
      </c>
      <c r="CD253" s="299">
        <f t="shared" si="24"/>
        <v>0</v>
      </c>
      <c r="CE253" s="300" t="str">
        <f t="shared" si="89"/>
        <v>-</v>
      </c>
      <c r="CF253" s="300" t="str">
        <f t="shared" si="90"/>
        <v>-</v>
      </c>
      <c r="CG253" s="300">
        <v>0</v>
      </c>
      <c r="CH253" s="300">
        <f t="shared" si="91"/>
        <v>0</v>
      </c>
      <c r="CI253" s="301">
        <f t="shared" si="92"/>
        <v>0</v>
      </c>
      <c r="CJ253" s="301">
        <f t="shared" si="25"/>
        <v>0</v>
      </c>
      <c r="CK253" s="302" t="str" cm="1">
        <f t="array" ref="CK253">IF($CJ253&gt;0, INDEX($CS$28:$DH$35, $CJ253, $CI253+CK$23), "-")</f>
        <v>-</v>
      </c>
      <c r="CL253" s="302" t="str" cm="1">
        <f t="array" ref="CL253">IF($CJ253&gt;0, INDEX($CS$28:$DH$35, $CJ253, $CI253+CL$23), "-")</f>
        <v>-</v>
      </c>
      <c r="CM253" s="302" t="str" cm="1">
        <f t="array" ref="CM253">IF($CJ253&gt;0, INDEX($CS$28:$DH$35, $CJ253, $CI253+CM$23), "-")</f>
        <v>-</v>
      </c>
      <c r="CN253" s="302" t="str" cm="1">
        <f t="array" ref="CN253">IF($CJ253&gt;0, INDEX($CS$28:$DH$35, $CJ253, $CI253+CN$23), "-")</f>
        <v>-</v>
      </c>
      <c r="CO253" s="300" t="str">
        <f t="shared" si="93"/>
        <v>-</v>
      </c>
      <c r="CP253" s="271"/>
      <c r="CQ253" s="272"/>
      <c r="CR253" s="273"/>
      <c r="CS253" s="273"/>
      <c r="CT253" s="273"/>
      <c r="CU253" s="273"/>
      <c r="CV253" s="273"/>
      <c r="CW253" s="273"/>
      <c r="CX253" s="273"/>
      <c r="CY253" s="273"/>
      <c r="CZ253" s="273"/>
      <c r="DA253" s="273"/>
      <c r="DB253" s="273"/>
      <c r="DC253" s="273"/>
      <c r="DD253" s="273"/>
      <c r="DE253" s="273"/>
      <c r="DF253" s="273"/>
      <c r="DG253" s="273"/>
      <c r="DH253" s="273"/>
      <c r="DI253" s="273"/>
      <c r="DJ253" s="271"/>
      <c r="DK253" s="271"/>
    </row>
    <row r="254" spans="1:115" s="45" customFormat="1" ht="12.75" customHeight="1" x14ac:dyDescent="0.25">
      <c r="A254" s="13" cm="1">
        <f t="array" ref="A254">IFERROR(INDEX(Operation, IFERROR(MATCH($N254,#REF!, 0), IFERROR(MATCH($N254,#REF!, 0), MATCH($N254,#REF!, 0))), 4), 0)</f>
        <v>0</v>
      </c>
      <c r="B254" s="10">
        <v>231</v>
      </c>
      <c r="C254" s="238"/>
      <c r="D254" s="238"/>
      <c r="E254" s="79"/>
      <c r="F254" s="80" t="str">
        <f>IF(ISBLANK(E254), "", VLOOKUP(E254, Z!$A$2:$C$4127, 3, FALSE))</f>
        <v/>
      </c>
      <c r="G254" s="238"/>
      <c r="H254" s="81"/>
      <c r="I254" s="255" t="b">
        <v>0</v>
      </c>
      <c r="J254" s="256"/>
      <c r="K254" s="82"/>
      <c r="L254" s="82"/>
      <c r="M254" s="83"/>
      <c r="N254" s="79"/>
      <c r="O254" s="84"/>
      <c r="P254" s="84"/>
      <c r="Q254" s="257"/>
      <c r="R254" s="257"/>
      <c r="S254" s="257"/>
      <c r="T254" s="85">
        <f t="shared" si="94"/>
        <v>0</v>
      </c>
      <c r="U254" s="238"/>
      <c r="V254" s="238"/>
      <c r="W254" s="238"/>
      <c r="X254" s="256"/>
      <c r="Y254" s="258"/>
      <c r="Z254" s="79"/>
      <c r="AA254" s="257"/>
      <c r="AB254" s="257"/>
      <c r="AC254" s="257"/>
      <c r="AD254" s="257"/>
      <c r="AE254" s="257"/>
      <c r="AF254" s="85">
        <f t="shared" si="95"/>
        <v>0</v>
      </c>
      <c r="AG254" s="259"/>
      <c r="AH254" s="238"/>
      <c r="AI254" s="79"/>
      <c r="AJ254" s="80" t="str">
        <f>IF(ISBLANK(AI254), "", VLOOKUP(AI254, Z!$A$2:$C$4127, 3, FALSE))</f>
        <v/>
      </c>
      <c r="AK254" s="260"/>
      <c r="AL254" s="127">
        <f t="shared" si="96"/>
        <v>0</v>
      </c>
      <c r="AM254" s="271"/>
      <c r="AN254" s="292">
        <f t="shared" si="98"/>
        <v>0</v>
      </c>
      <c r="AO254" s="279">
        <f t="shared" si="97"/>
        <v>1</v>
      </c>
      <c r="AP254" s="279">
        <v>0.75</v>
      </c>
      <c r="AQ254" s="293" t="str">
        <f t="shared" si="99"/>
        <v>-</v>
      </c>
      <c r="AR254" s="293" t="str">
        <f t="shared" si="100"/>
        <v>-</v>
      </c>
      <c r="AS254" s="293" t="str" cm="1">
        <f t="array" ref="AS254">IFERROR(IFERROR((AT254*AU254)/(3600*1000)/AZ254, BY254) * SUMPRODUCT($BA254:$BE254^2.5, $BF254:$BJ254) / 1000, "-")</f>
        <v>-</v>
      </c>
      <c r="AT254" s="279" t="str">
        <f t="shared" si="101"/>
        <v>-</v>
      </c>
      <c r="AU254" s="279" t="str">
        <f t="shared" si="102"/>
        <v>-</v>
      </c>
      <c r="AV254" s="294" t="str">
        <f t="shared" si="16"/>
        <v>-</v>
      </c>
      <c r="AW254" s="294" t="str" cm="1">
        <f t="array" ref="AW254">IF(CH254&gt;0, INDEX($CV$58:$CV$60, CH254), "-")</f>
        <v>-</v>
      </c>
      <c r="AX254" s="294" t="str">
        <f t="shared" si="103"/>
        <v>-</v>
      </c>
      <c r="AY254" s="295" t="str">
        <f t="shared" si="104"/>
        <v>-</v>
      </c>
      <c r="AZ254" s="294">
        <f t="shared" si="105"/>
        <v>0</v>
      </c>
      <c r="BA254" s="296" t="str" cm="1">
        <f t="array" ref="BA254">IFERROR(INDEX($CV$63:$CZ$65, $CF254, BA$23), "-")</f>
        <v>-</v>
      </c>
      <c r="BB254" s="296" t="str" cm="1">
        <f t="array" ref="BB254">IFERROR(INDEX($CV$63:$CZ$65, $CF254, BB$23), "-")</f>
        <v>-</v>
      </c>
      <c r="BC254" s="296" t="str" cm="1">
        <f t="array" ref="BC254">IFERROR(INDEX($CV$63:$CZ$65, $CF254, BC$23), "-")</f>
        <v>-</v>
      </c>
      <c r="BD254" s="296" t="str" cm="1">
        <f t="array" ref="BD254">IFERROR(INDEX($CV$63:$CZ$65, $CF254, BD$23), "-")</f>
        <v>-</v>
      </c>
      <c r="BE254" s="296" t="str" cm="1">
        <f t="array" ref="BE254">IFERROR(INDEX($CV$63:$CZ$65, $CF254, BE$23), "-")</f>
        <v>-</v>
      </c>
      <c r="BF254" s="297" cm="1">
        <f t="array" ref="BF254">IF($CF254=3,
IFERROR(INDEX($CV$68:$CZ$79, $CE254, BF$23), "-"),
IF($CF254=2,
IF(BF$23=5, $Q254, IF(BF$23=4, $R254, 0)), IF(BF$23=5, $Q254, 0)
))</f>
        <v>0</v>
      </c>
      <c r="BG254" s="297" cm="1">
        <f t="array" ref="BG254">IF($CF254=3,
IFERROR(INDEX($CV$68:$CZ$79, $CE254, BG$23), "-"),
IF($CF254=2,
IF(BG$23=5, $Q254, IF(BG$23=4, $R254, 0)), IF(BG$23=5, $Q254, 0)
))</f>
        <v>0</v>
      </c>
      <c r="BH254" s="297" cm="1">
        <f t="array" ref="BH254">IF($CF254=3,
IFERROR(INDEX($CV$68:$CZ$79, $CE254, BH$23), "-"),
IF($CF254=2,
IF(BH$23=5, $Q254, IF(BH$23=4, $R254, 0)), IF(BH$23=5, $Q254, 0)
))</f>
        <v>0</v>
      </c>
      <c r="BI254" s="297" cm="1">
        <f t="array" ref="BI254">IF($CF254=3,
IFERROR(INDEX($CV$68:$CZ$79, $CE254, BI$23), "-"),
IF($CF254=2,
IF(BI$23=5, $Q254, IF(BI$23=4, $R254, 0)), IF(BI$23=5, $Q254, 0)
))</f>
        <v>0</v>
      </c>
      <c r="BJ254" s="297" cm="1">
        <f t="array" ref="BJ254">IF($CF254=3,
IFERROR(INDEX($CV$68:$CZ$79, $CE254, BJ$23), "-"),
IF($CF254=2,
IF(BJ$23=5, $Q254, IF(BJ$23=4, $R254, 0)), IF(BJ$23=5, $Q254, 0)
))</f>
        <v>0</v>
      </c>
      <c r="BK254" s="293" t="str" cm="1">
        <f t="array" ref="BK254">IFERROR(IF(OR($AN$20="EZ", ISNUMBER((BL254*BM254)/(3600*1000)/BN254)), (BL254*BM254)/(3600*1000)/BN254, BY254) * SUMPRODUCT($BO254:$BS254^2.5, $BT254:$BX254) / 1000, "-")</f>
        <v>-</v>
      </c>
      <c r="BL254" s="279" t="str">
        <f t="shared" si="106"/>
        <v>-</v>
      </c>
      <c r="BM254" s="279" t="str">
        <f t="shared" si="107"/>
        <v>-</v>
      </c>
      <c r="BN254" s="298">
        <f t="shared" si="108"/>
        <v>0</v>
      </c>
      <c r="BO254" s="296" t="str" cm="1">
        <f t="array" ref="BO254">IFERROR(INDEX($CV$63:$CZ$65, $CO254, BO$23), "-")</f>
        <v>-</v>
      </c>
      <c r="BP254" s="296" t="str" cm="1">
        <f t="array" ref="BP254">IFERROR(INDEX($CV$63:$CZ$65, $CO254, BP$23), "-")</f>
        <v>-</v>
      </c>
      <c r="BQ254" s="296" t="str" cm="1">
        <f t="array" ref="BQ254">IFERROR(INDEX($CV$63:$CZ$65, $CO254, BQ$23), "-")</f>
        <v>-</v>
      </c>
      <c r="BR254" s="296" t="str" cm="1">
        <f t="array" ref="BR254">IFERROR(INDEX($CV$63:$CZ$65, $CO254, BR$23), "-")</f>
        <v>-</v>
      </c>
      <c r="BS254" s="296" t="str" cm="1">
        <f t="array" ref="BS254">IFERROR(INDEX($CV$63:$CZ$65, $CO254, BS$23), "-")</f>
        <v>-</v>
      </c>
      <c r="BT254" s="297" cm="1">
        <f t="array" ref="BT254">IF($CO254=3,
IFERROR(INDEX($CV$68:$CZ$79, $CE254, BT$23), "-"),
IF($CO254=2,
IF(BT$23=5, $AC254, IF(BT$23=4, $AD254, 0)), IF(BT$23=5, $AC254, 0)
))</f>
        <v>0</v>
      </c>
      <c r="BU254" s="297" cm="1">
        <f t="array" ref="BU254">IF($CO254=3,
IFERROR(INDEX($CV$68:$CZ$79, $CE254, BU$23), "-"),
IF($CO254=2,
IF(BU$23=5, $AC254, IF(BU$23=4, $AD254, 0)), IF(BU$23=5, $AC254, 0)
))</f>
        <v>0</v>
      </c>
      <c r="BV254" s="297" cm="1">
        <f t="array" ref="BV254">IF($CO254=3,
IFERROR(INDEX($CV$68:$CZ$79, $CE254, BV$23), "-"),
IF($CO254=2,
IF(BV$23=5, $AC254, IF(BV$23=4, $AD254, 0)), IF(BV$23=5, $AC254, 0)
))</f>
        <v>0</v>
      </c>
      <c r="BW254" s="297" cm="1">
        <f t="array" ref="BW254">IF($CO254=3,
IFERROR(INDEX($CV$68:$CZ$79, $CE254, BW$23), "-"),
IF($CO254=2,
IF(BW$23=5, $AC254, IF(BW$23=4, $AD254, 0)), IF(BW$23=5, $AC254, 0)
))</f>
        <v>0</v>
      </c>
      <c r="BX254" s="297" cm="1">
        <f t="array" ref="BX254">IF($CO254=3,
IFERROR(INDEX($CV$68:$CZ$79, $CE254, BX$23), "-"),
IF($CO254=2,
IF(BX$23=5, $AC254, IF(BX$23=4, $AD254, 0)), IF(BX$23=5, $AC254, 0)
))</f>
        <v>0</v>
      </c>
      <c r="BY254" s="293" t="str">
        <f t="shared" si="109"/>
        <v>-</v>
      </c>
      <c r="BZ254" s="299">
        <f t="shared" si="22"/>
        <v>0</v>
      </c>
      <c r="CA254" s="294" t="str">
        <f t="shared" si="110"/>
        <v>-</v>
      </c>
      <c r="CB254" s="295" t="str">
        <f t="shared" si="23"/>
        <v>-</v>
      </c>
      <c r="CC254" s="295" t="str">
        <f t="shared" si="111"/>
        <v>-</v>
      </c>
      <c r="CD254" s="299">
        <f t="shared" si="24"/>
        <v>0</v>
      </c>
      <c r="CE254" s="300" t="str">
        <f t="shared" si="89"/>
        <v>-</v>
      </c>
      <c r="CF254" s="300" t="str">
        <f t="shared" si="90"/>
        <v>-</v>
      </c>
      <c r="CG254" s="300">
        <v>0</v>
      </c>
      <c r="CH254" s="300">
        <f t="shared" si="91"/>
        <v>0</v>
      </c>
      <c r="CI254" s="301">
        <f t="shared" si="92"/>
        <v>0</v>
      </c>
      <c r="CJ254" s="301">
        <f t="shared" si="25"/>
        <v>0</v>
      </c>
      <c r="CK254" s="302" t="str" cm="1">
        <f t="array" ref="CK254">IF($CJ254&gt;0, INDEX($CS$28:$DH$35, $CJ254, $CI254+CK$23), "-")</f>
        <v>-</v>
      </c>
      <c r="CL254" s="302" t="str" cm="1">
        <f t="array" ref="CL254">IF($CJ254&gt;0, INDEX($CS$28:$DH$35, $CJ254, $CI254+CL$23), "-")</f>
        <v>-</v>
      </c>
      <c r="CM254" s="302" t="str" cm="1">
        <f t="array" ref="CM254">IF($CJ254&gt;0, INDEX($CS$28:$DH$35, $CJ254, $CI254+CM$23), "-")</f>
        <v>-</v>
      </c>
      <c r="CN254" s="302" t="str" cm="1">
        <f t="array" ref="CN254">IF($CJ254&gt;0, INDEX($CS$28:$DH$35, $CJ254, $CI254+CN$23), "-")</f>
        <v>-</v>
      </c>
      <c r="CO254" s="300" t="str">
        <f t="shared" si="93"/>
        <v>-</v>
      </c>
      <c r="CP254" s="271"/>
      <c r="CQ254" s="272"/>
      <c r="CR254" s="273"/>
      <c r="CS254" s="273"/>
      <c r="CT254" s="273"/>
      <c r="CU254" s="273"/>
      <c r="CV254" s="273"/>
      <c r="CW254" s="273"/>
      <c r="CX254" s="273"/>
      <c r="CY254" s="273"/>
      <c r="CZ254" s="273"/>
      <c r="DA254" s="273"/>
      <c r="DB254" s="273"/>
      <c r="DC254" s="273"/>
      <c r="DD254" s="273"/>
      <c r="DE254" s="273"/>
      <c r="DF254" s="273"/>
      <c r="DG254" s="273"/>
      <c r="DH254" s="273"/>
      <c r="DI254" s="273"/>
      <c r="DJ254" s="271"/>
      <c r="DK254" s="271"/>
    </row>
    <row r="255" spans="1:115" s="45" customFormat="1" ht="12.75" customHeight="1" x14ac:dyDescent="0.25">
      <c r="A255" s="13" cm="1">
        <f t="array" ref="A255">IFERROR(INDEX(Operation, IFERROR(MATCH($N255,#REF!, 0), IFERROR(MATCH($N255,#REF!, 0), MATCH($N255,#REF!, 0))), 4), 0)</f>
        <v>0</v>
      </c>
      <c r="B255" s="10">
        <v>232</v>
      </c>
      <c r="C255" s="238"/>
      <c r="D255" s="238"/>
      <c r="E255" s="79"/>
      <c r="F255" s="80" t="str">
        <f>IF(ISBLANK(E255), "", VLOOKUP(E255, Z!$A$2:$C$4127, 3, FALSE))</f>
        <v/>
      </c>
      <c r="G255" s="238"/>
      <c r="H255" s="81"/>
      <c r="I255" s="255" t="b">
        <v>0</v>
      </c>
      <c r="J255" s="256"/>
      <c r="K255" s="82"/>
      <c r="L255" s="82"/>
      <c r="M255" s="83"/>
      <c r="N255" s="79"/>
      <c r="O255" s="84"/>
      <c r="P255" s="84"/>
      <c r="Q255" s="257"/>
      <c r="R255" s="257"/>
      <c r="S255" s="257"/>
      <c r="T255" s="85">
        <f t="shared" si="94"/>
        <v>0</v>
      </c>
      <c r="U255" s="238"/>
      <c r="V255" s="238"/>
      <c r="W255" s="238"/>
      <c r="X255" s="257"/>
      <c r="Y255" s="258"/>
      <c r="Z255" s="79"/>
      <c r="AA255" s="257"/>
      <c r="AB255" s="257"/>
      <c r="AC255" s="257"/>
      <c r="AD255" s="257"/>
      <c r="AE255" s="257"/>
      <c r="AF255" s="85">
        <f t="shared" si="95"/>
        <v>0</v>
      </c>
      <c r="AG255" s="259"/>
      <c r="AH255" s="238"/>
      <c r="AI255" s="79"/>
      <c r="AJ255" s="80" t="str">
        <f>IF(ISBLANK(AI255), "", VLOOKUP(AI255, Z!$A$2:$C$4127, 3, FALSE))</f>
        <v/>
      </c>
      <c r="AK255" s="260"/>
      <c r="AL255" s="127">
        <f t="shared" si="96"/>
        <v>0</v>
      </c>
      <c r="AM255" s="271"/>
      <c r="AN255" s="292">
        <f t="shared" si="98"/>
        <v>0</v>
      </c>
      <c r="AO255" s="279">
        <f t="shared" si="97"/>
        <v>1</v>
      </c>
      <c r="AP255" s="279">
        <v>0.75</v>
      </c>
      <c r="AQ255" s="293" t="str">
        <f t="shared" si="99"/>
        <v>-</v>
      </c>
      <c r="AR255" s="293" t="str">
        <f t="shared" si="100"/>
        <v>-</v>
      </c>
      <c r="AS255" s="293" t="str" cm="1">
        <f t="array" ref="AS255">IFERROR(IFERROR((AT255*AU255)/(3600*1000)/AZ255, BY255) * SUMPRODUCT($BA255:$BE255^2.5, $BF255:$BJ255) / 1000, "-")</f>
        <v>-</v>
      </c>
      <c r="AT255" s="279" t="str">
        <f t="shared" si="101"/>
        <v>-</v>
      </c>
      <c r="AU255" s="279" t="str">
        <f t="shared" si="102"/>
        <v>-</v>
      </c>
      <c r="AV255" s="294" t="str">
        <f t="shared" si="16"/>
        <v>-</v>
      </c>
      <c r="AW255" s="294" t="str" cm="1">
        <f t="array" ref="AW255">IF(CH255&gt;0, INDEX($CV$58:$CV$60, CH255), "-")</f>
        <v>-</v>
      </c>
      <c r="AX255" s="294" t="str">
        <f t="shared" si="103"/>
        <v>-</v>
      </c>
      <c r="AY255" s="295" t="str">
        <f t="shared" si="104"/>
        <v>-</v>
      </c>
      <c r="AZ255" s="294">
        <f t="shared" si="105"/>
        <v>0</v>
      </c>
      <c r="BA255" s="296" t="str" cm="1">
        <f t="array" ref="BA255">IFERROR(INDEX($CV$63:$CZ$65, $CF255, BA$23), "-")</f>
        <v>-</v>
      </c>
      <c r="BB255" s="296" t="str" cm="1">
        <f t="array" ref="BB255">IFERROR(INDEX($CV$63:$CZ$65, $CF255, BB$23), "-")</f>
        <v>-</v>
      </c>
      <c r="BC255" s="296" t="str" cm="1">
        <f t="array" ref="BC255">IFERROR(INDEX($CV$63:$CZ$65, $CF255, BC$23), "-")</f>
        <v>-</v>
      </c>
      <c r="BD255" s="296" t="str" cm="1">
        <f t="array" ref="BD255">IFERROR(INDEX($CV$63:$CZ$65, $CF255, BD$23), "-")</f>
        <v>-</v>
      </c>
      <c r="BE255" s="296" t="str" cm="1">
        <f t="array" ref="BE255">IFERROR(INDEX($CV$63:$CZ$65, $CF255, BE$23), "-")</f>
        <v>-</v>
      </c>
      <c r="BF255" s="297" cm="1">
        <f t="array" ref="BF255">IF($CF255=3,
IFERROR(INDEX($CV$68:$CZ$79, $CE255, BF$23), "-"),
IF($CF255=2,
IF(BF$23=5, $Q255, IF(BF$23=4, $R255, 0)), IF(BF$23=5, $Q255, 0)
))</f>
        <v>0</v>
      </c>
      <c r="BG255" s="297" cm="1">
        <f t="array" ref="BG255">IF($CF255=3,
IFERROR(INDEX($CV$68:$CZ$79, $CE255, BG$23), "-"),
IF($CF255=2,
IF(BG$23=5, $Q255, IF(BG$23=4, $R255, 0)), IF(BG$23=5, $Q255, 0)
))</f>
        <v>0</v>
      </c>
      <c r="BH255" s="297" cm="1">
        <f t="array" ref="BH255">IF($CF255=3,
IFERROR(INDEX($CV$68:$CZ$79, $CE255, BH$23), "-"),
IF($CF255=2,
IF(BH$23=5, $Q255, IF(BH$23=4, $R255, 0)), IF(BH$23=5, $Q255, 0)
))</f>
        <v>0</v>
      </c>
      <c r="BI255" s="297" cm="1">
        <f t="array" ref="BI255">IF($CF255=3,
IFERROR(INDEX($CV$68:$CZ$79, $CE255, BI$23), "-"),
IF($CF255=2,
IF(BI$23=5, $Q255, IF(BI$23=4, $R255, 0)), IF(BI$23=5, $Q255, 0)
))</f>
        <v>0</v>
      </c>
      <c r="BJ255" s="297" cm="1">
        <f t="array" ref="BJ255">IF($CF255=3,
IFERROR(INDEX($CV$68:$CZ$79, $CE255, BJ$23), "-"),
IF($CF255=2,
IF(BJ$23=5, $Q255, IF(BJ$23=4, $R255, 0)), IF(BJ$23=5, $Q255, 0)
))</f>
        <v>0</v>
      </c>
      <c r="BK255" s="293" t="str" cm="1">
        <f t="array" ref="BK255">IFERROR(IF(OR($AN$20="EZ", ISNUMBER((BL255*BM255)/(3600*1000)/BN255)), (BL255*BM255)/(3600*1000)/BN255, BY255) * SUMPRODUCT($BO255:$BS255^2.5, $BT255:$BX255) / 1000, "-")</f>
        <v>-</v>
      </c>
      <c r="BL255" s="279" t="str">
        <f t="shared" si="106"/>
        <v>-</v>
      </c>
      <c r="BM255" s="279" t="str">
        <f t="shared" si="107"/>
        <v>-</v>
      </c>
      <c r="BN255" s="298">
        <f t="shared" si="108"/>
        <v>0</v>
      </c>
      <c r="BO255" s="296" t="str" cm="1">
        <f t="array" ref="BO255">IFERROR(INDEX($CV$63:$CZ$65, $CO255, BO$23), "-")</f>
        <v>-</v>
      </c>
      <c r="BP255" s="296" t="str" cm="1">
        <f t="array" ref="BP255">IFERROR(INDEX($CV$63:$CZ$65, $CO255, BP$23), "-")</f>
        <v>-</v>
      </c>
      <c r="BQ255" s="296" t="str" cm="1">
        <f t="array" ref="BQ255">IFERROR(INDEX($CV$63:$CZ$65, $CO255, BQ$23), "-")</f>
        <v>-</v>
      </c>
      <c r="BR255" s="296" t="str" cm="1">
        <f t="array" ref="BR255">IFERROR(INDEX($CV$63:$CZ$65, $CO255, BR$23), "-")</f>
        <v>-</v>
      </c>
      <c r="BS255" s="296" t="str" cm="1">
        <f t="array" ref="BS255">IFERROR(INDEX($CV$63:$CZ$65, $CO255, BS$23), "-")</f>
        <v>-</v>
      </c>
      <c r="BT255" s="297" cm="1">
        <f t="array" ref="BT255">IF($CO255=3,
IFERROR(INDEX($CV$68:$CZ$79, $CE255, BT$23), "-"),
IF($CO255=2,
IF(BT$23=5, $AC255, IF(BT$23=4, $AD255, 0)), IF(BT$23=5, $AC255, 0)
))</f>
        <v>0</v>
      </c>
      <c r="BU255" s="297" cm="1">
        <f t="array" ref="BU255">IF($CO255=3,
IFERROR(INDEX($CV$68:$CZ$79, $CE255, BU$23), "-"),
IF($CO255=2,
IF(BU$23=5, $AC255, IF(BU$23=4, $AD255, 0)), IF(BU$23=5, $AC255, 0)
))</f>
        <v>0</v>
      </c>
      <c r="BV255" s="297" cm="1">
        <f t="array" ref="BV255">IF($CO255=3,
IFERROR(INDEX($CV$68:$CZ$79, $CE255, BV$23), "-"),
IF($CO255=2,
IF(BV$23=5, $AC255, IF(BV$23=4, $AD255, 0)), IF(BV$23=5, $AC255, 0)
))</f>
        <v>0</v>
      </c>
      <c r="BW255" s="297" cm="1">
        <f t="array" ref="BW255">IF($CO255=3,
IFERROR(INDEX($CV$68:$CZ$79, $CE255, BW$23), "-"),
IF($CO255=2,
IF(BW$23=5, $AC255, IF(BW$23=4, $AD255, 0)), IF(BW$23=5, $AC255, 0)
))</f>
        <v>0</v>
      </c>
      <c r="BX255" s="297" cm="1">
        <f t="array" ref="BX255">IF($CO255=3,
IFERROR(INDEX($CV$68:$CZ$79, $CE255, BX$23), "-"),
IF($CO255=2,
IF(BX$23=5, $AC255, IF(BX$23=4, $AD255, 0)), IF(BX$23=5, $AC255, 0)
))</f>
        <v>0</v>
      </c>
      <c r="BY255" s="293" t="str">
        <f t="shared" si="109"/>
        <v>-</v>
      </c>
      <c r="BZ255" s="299">
        <f t="shared" si="22"/>
        <v>0</v>
      </c>
      <c r="CA255" s="294" t="str">
        <f t="shared" si="110"/>
        <v>-</v>
      </c>
      <c r="CB255" s="295" t="str">
        <f t="shared" si="23"/>
        <v>-</v>
      </c>
      <c r="CC255" s="295" t="str">
        <f t="shared" si="111"/>
        <v>-</v>
      </c>
      <c r="CD255" s="299">
        <f t="shared" si="24"/>
        <v>0</v>
      </c>
      <c r="CE255" s="300" t="str">
        <f t="shared" si="89"/>
        <v>-</v>
      </c>
      <c r="CF255" s="300" t="str">
        <f t="shared" si="90"/>
        <v>-</v>
      </c>
      <c r="CG255" s="300">
        <v>0</v>
      </c>
      <c r="CH255" s="300">
        <f t="shared" si="91"/>
        <v>0</v>
      </c>
      <c r="CI255" s="301">
        <f t="shared" si="92"/>
        <v>0</v>
      </c>
      <c r="CJ255" s="301">
        <f t="shared" si="25"/>
        <v>0</v>
      </c>
      <c r="CK255" s="302" t="str" cm="1">
        <f t="array" ref="CK255">IF($CJ255&gt;0, INDEX($CS$28:$DH$35, $CJ255, $CI255+CK$23), "-")</f>
        <v>-</v>
      </c>
      <c r="CL255" s="302" t="str" cm="1">
        <f t="array" ref="CL255">IF($CJ255&gt;0, INDEX($CS$28:$DH$35, $CJ255, $CI255+CL$23), "-")</f>
        <v>-</v>
      </c>
      <c r="CM255" s="302" t="str" cm="1">
        <f t="array" ref="CM255">IF($CJ255&gt;0, INDEX($CS$28:$DH$35, $CJ255, $CI255+CM$23), "-")</f>
        <v>-</v>
      </c>
      <c r="CN255" s="302" t="str" cm="1">
        <f t="array" ref="CN255">IF($CJ255&gt;0, INDEX($CS$28:$DH$35, $CJ255, $CI255+CN$23), "-")</f>
        <v>-</v>
      </c>
      <c r="CO255" s="300" t="str">
        <f t="shared" si="93"/>
        <v>-</v>
      </c>
      <c r="CP255" s="271"/>
      <c r="CQ255" s="272"/>
      <c r="CR255" s="273"/>
      <c r="CS255" s="273"/>
      <c r="CT255" s="273"/>
      <c r="CU255" s="273"/>
      <c r="CV255" s="273"/>
      <c r="CW255" s="273"/>
      <c r="CX255" s="273"/>
      <c r="CY255" s="273"/>
      <c r="CZ255" s="273"/>
      <c r="DA255" s="273"/>
      <c r="DB255" s="273"/>
      <c r="DC255" s="273"/>
      <c r="DD255" s="273"/>
      <c r="DE255" s="273"/>
      <c r="DF255" s="273"/>
      <c r="DG255" s="273"/>
      <c r="DH255" s="273"/>
      <c r="DI255" s="273"/>
      <c r="DJ255" s="271"/>
      <c r="DK255" s="271"/>
    </row>
    <row r="256" spans="1:115" s="45" customFormat="1" ht="12.75" customHeight="1" x14ac:dyDescent="0.25">
      <c r="A256" s="13" cm="1">
        <f t="array" ref="A256">IFERROR(INDEX(Operation, IFERROR(MATCH($N256,#REF!, 0), IFERROR(MATCH($N256,#REF!, 0), MATCH($N256,#REF!, 0))), 4), 0)</f>
        <v>0</v>
      </c>
      <c r="B256" s="10">
        <v>233</v>
      </c>
      <c r="C256" s="238"/>
      <c r="D256" s="238"/>
      <c r="E256" s="79"/>
      <c r="F256" s="80" t="str">
        <f>IF(ISBLANK(E256), "", VLOOKUP(E256, Z!$A$2:$C$4127, 3, FALSE))</f>
        <v/>
      </c>
      <c r="G256" s="238"/>
      <c r="H256" s="81"/>
      <c r="I256" s="255" t="b">
        <v>0</v>
      </c>
      <c r="J256" s="256"/>
      <c r="K256" s="82"/>
      <c r="L256" s="82"/>
      <c r="M256" s="83"/>
      <c r="N256" s="79"/>
      <c r="O256" s="84"/>
      <c r="P256" s="84"/>
      <c r="Q256" s="257"/>
      <c r="R256" s="257"/>
      <c r="S256" s="257"/>
      <c r="T256" s="85">
        <f t="shared" si="94"/>
        <v>0</v>
      </c>
      <c r="U256" s="238"/>
      <c r="V256" s="238"/>
      <c r="W256" s="238"/>
      <c r="X256" s="257"/>
      <c r="Y256" s="258"/>
      <c r="Z256" s="79"/>
      <c r="AA256" s="257"/>
      <c r="AB256" s="257"/>
      <c r="AC256" s="257"/>
      <c r="AD256" s="257"/>
      <c r="AE256" s="257"/>
      <c r="AF256" s="85">
        <f t="shared" si="95"/>
        <v>0</v>
      </c>
      <c r="AG256" s="259"/>
      <c r="AH256" s="238"/>
      <c r="AI256" s="79"/>
      <c r="AJ256" s="80" t="str">
        <f>IF(ISBLANK(AI256), "", VLOOKUP(AI256, Z!$A$2:$C$4127, 3, FALSE))</f>
        <v/>
      </c>
      <c r="AK256" s="260"/>
      <c r="AL256" s="127">
        <f t="shared" si="96"/>
        <v>0</v>
      </c>
      <c r="AM256" s="271"/>
      <c r="AN256" s="292">
        <f t="shared" si="98"/>
        <v>0</v>
      </c>
      <c r="AO256" s="279">
        <f t="shared" si="97"/>
        <v>1</v>
      </c>
      <c r="AP256" s="279">
        <v>0.75</v>
      </c>
      <c r="AQ256" s="293" t="str">
        <f t="shared" si="99"/>
        <v>-</v>
      </c>
      <c r="AR256" s="293" t="str">
        <f t="shared" si="100"/>
        <v>-</v>
      </c>
      <c r="AS256" s="293" t="str" cm="1">
        <f t="array" ref="AS256">IFERROR(IFERROR((AT256*AU256)/(3600*1000)/AZ256, BY256) * SUMPRODUCT($BA256:$BE256^2.5, $BF256:$BJ256) / 1000, "-")</f>
        <v>-</v>
      </c>
      <c r="AT256" s="279" t="str">
        <f t="shared" si="101"/>
        <v>-</v>
      </c>
      <c r="AU256" s="279" t="str">
        <f t="shared" si="102"/>
        <v>-</v>
      </c>
      <c r="AV256" s="294" t="str">
        <f t="shared" si="16"/>
        <v>-</v>
      </c>
      <c r="AW256" s="294" t="str" cm="1">
        <f t="array" ref="AW256">IF(CH256&gt;0, INDEX($CV$58:$CV$60, CH256), "-")</f>
        <v>-</v>
      </c>
      <c r="AX256" s="294" t="str">
        <f t="shared" si="103"/>
        <v>-</v>
      </c>
      <c r="AY256" s="295" t="str">
        <f t="shared" si="104"/>
        <v>-</v>
      </c>
      <c r="AZ256" s="294">
        <f t="shared" si="105"/>
        <v>0</v>
      </c>
      <c r="BA256" s="296" t="str" cm="1">
        <f t="array" ref="BA256">IFERROR(INDEX($CV$63:$CZ$65, $CF256, BA$23), "-")</f>
        <v>-</v>
      </c>
      <c r="BB256" s="296" t="str" cm="1">
        <f t="array" ref="BB256">IFERROR(INDEX($CV$63:$CZ$65, $CF256, BB$23), "-")</f>
        <v>-</v>
      </c>
      <c r="BC256" s="296" t="str" cm="1">
        <f t="array" ref="BC256">IFERROR(INDEX($CV$63:$CZ$65, $CF256, BC$23), "-")</f>
        <v>-</v>
      </c>
      <c r="BD256" s="296" t="str" cm="1">
        <f t="array" ref="BD256">IFERROR(INDEX($CV$63:$CZ$65, $CF256, BD$23), "-")</f>
        <v>-</v>
      </c>
      <c r="BE256" s="296" t="str" cm="1">
        <f t="array" ref="BE256">IFERROR(INDEX($CV$63:$CZ$65, $CF256, BE$23), "-")</f>
        <v>-</v>
      </c>
      <c r="BF256" s="297" cm="1">
        <f t="array" ref="BF256">IF($CF256=3,
IFERROR(INDEX($CV$68:$CZ$79, $CE256, BF$23), "-"),
IF($CF256=2,
IF(BF$23=5, $Q256, IF(BF$23=4, $R256, 0)), IF(BF$23=5, $Q256, 0)
))</f>
        <v>0</v>
      </c>
      <c r="BG256" s="297" cm="1">
        <f t="array" ref="BG256">IF($CF256=3,
IFERROR(INDEX($CV$68:$CZ$79, $CE256, BG$23), "-"),
IF($CF256=2,
IF(BG$23=5, $Q256, IF(BG$23=4, $R256, 0)), IF(BG$23=5, $Q256, 0)
))</f>
        <v>0</v>
      </c>
      <c r="BH256" s="297" cm="1">
        <f t="array" ref="BH256">IF($CF256=3,
IFERROR(INDEX($CV$68:$CZ$79, $CE256, BH$23), "-"),
IF($CF256=2,
IF(BH$23=5, $Q256, IF(BH$23=4, $R256, 0)), IF(BH$23=5, $Q256, 0)
))</f>
        <v>0</v>
      </c>
      <c r="BI256" s="297" cm="1">
        <f t="array" ref="BI256">IF($CF256=3,
IFERROR(INDEX($CV$68:$CZ$79, $CE256, BI$23), "-"),
IF($CF256=2,
IF(BI$23=5, $Q256, IF(BI$23=4, $R256, 0)), IF(BI$23=5, $Q256, 0)
))</f>
        <v>0</v>
      </c>
      <c r="BJ256" s="297" cm="1">
        <f t="array" ref="BJ256">IF($CF256=3,
IFERROR(INDEX($CV$68:$CZ$79, $CE256, BJ$23), "-"),
IF($CF256=2,
IF(BJ$23=5, $Q256, IF(BJ$23=4, $R256, 0)), IF(BJ$23=5, $Q256, 0)
))</f>
        <v>0</v>
      </c>
      <c r="BK256" s="293" t="str" cm="1">
        <f t="array" ref="BK256">IFERROR(IF(OR($AN$20="EZ", ISNUMBER((BL256*BM256)/(3600*1000)/BN256)), (BL256*BM256)/(3600*1000)/BN256, BY256) * SUMPRODUCT($BO256:$BS256^2.5, $BT256:$BX256) / 1000, "-")</f>
        <v>-</v>
      </c>
      <c r="BL256" s="279" t="str">
        <f t="shared" si="106"/>
        <v>-</v>
      </c>
      <c r="BM256" s="279" t="str">
        <f t="shared" si="107"/>
        <v>-</v>
      </c>
      <c r="BN256" s="298">
        <f t="shared" si="108"/>
        <v>0</v>
      </c>
      <c r="BO256" s="296" t="str" cm="1">
        <f t="array" ref="BO256">IFERROR(INDEX($CV$63:$CZ$65, $CO256, BO$23), "-")</f>
        <v>-</v>
      </c>
      <c r="BP256" s="296" t="str" cm="1">
        <f t="array" ref="BP256">IFERROR(INDEX($CV$63:$CZ$65, $CO256, BP$23), "-")</f>
        <v>-</v>
      </c>
      <c r="BQ256" s="296" t="str" cm="1">
        <f t="array" ref="BQ256">IFERROR(INDEX($CV$63:$CZ$65, $CO256, BQ$23), "-")</f>
        <v>-</v>
      </c>
      <c r="BR256" s="296" t="str" cm="1">
        <f t="array" ref="BR256">IFERROR(INDEX($CV$63:$CZ$65, $CO256, BR$23), "-")</f>
        <v>-</v>
      </c>
      <c r="BS256" s="296" t="str" cm="1">
        <f t="array" ref="BS256">IFERROR(INDEX($CV$63:$CZ$65, $CO256, BS$23), "-")</f>
        <v>-</v>
      </c>
      <c r="BT256" s="297" cm="1">
        <f t="array" ref="BT256">IF($CO256=3,
IFERROR(INDEX($CV$68:$CZ$79, $CE256, BT$23), "-"),
IF($CO256=2,
IF(BT$23=5, $AC256, IF(BT$23=4, $AD256, 0)), IF(BT$23=5, $AC256, 0)
))</f>
        <v>0</v>
      </c>
      <c r="BU256" s="297" cm="1">
        <f t="array" ref="BU256">IF($CO256=3,
IFERROR(INDEX($CV$68:$CZ$79, $CE256, BU$23), "-"),
IF($CO256=2,
IF(BU$23=5, $AC256, IF(BU$23=4, $AD256, 0)), IF(BU$23=5, $AC256, 0)
))</f>
        <v>0</v>
      </c>
      <c r="BV256" s="297" cm="1">
        <f t="array" ref="BV256">IF($CO256=3,
IFERROR(INDEX($CV$68:$CZ$79, $CE256, BV$23), "-"),
IF($CO256=2,
IF(BV$23=5, $AC256, IF(BV$23=4, $AD256, 0)), IF(BV$23=5, $AC256, 0)
))</f>
        <v>0</v>
      </c>
      <c r="BW256" s="297" cm="1">
        <f t="array" ref="BW256">IF($CO256=3,
IFERROR(INDEX($CV$68:$CZ$79, $CE256, BW$23), "-"),
IF($CO256=2,
IF(BW$23=5, $AC256, IF(BW$23=4, $AD256, 0)), IF(BW$23=5, $AC256, 0)
))</f>
        <v>0</v>
      </c>
      <c r="BX256" s="297" cm="1">
        <f t="array" ref="BX256">IF($CO256=3,
IFERROR(INDEX($CV$68:$CZ$79, $CE256, BX$23), "-"),
IF($CO256=2,
IF(BX$23=5, $AC256, IF(BX$23=4, $AD256, 0)), IF(BX$23=5, $AC256, 0)
))</f>
        <v>0</v>
      </c>
      <c r="BY256" s="293" t="str">
        <f t="shared" si="109"/>
        <v>-</v>
      </c>
      <c r="BZ256" s="299">
        <f t="shared" si="22"/>
        <v>0</v>
      </c>
      <c r="CA256" s="294" t="str">
        <f t="shared" si="110"/>
        <v>-</v>
      </c>
      <c r="CB256" s="295" t="str">
        <f t="shared" si="23"/>
        <v>-</v>
      </c>
      <c r="CC256" s="295" t="str">
        <f t="shared" si="111"/>
        <v>-</v>
      </c>
      <c r="CD256" s="299">
        <f t="shared" si="24"/>
        <v>0</v>
      </c>
      <c r="CE256" s="300" t="str">
        <f t="shared" si="89"/>
        <v>-</v>
      </c>
      <c r="CF256" s="300" t="str">
        <f t="shared" si="90"/>
        <v>-</v>
      </c>
      <c r="CG256" s="300">
        <v>0</v>
      </c>
      <c r="CH256" s="300">
        <f t="shared" si="91"/>
        <v>0</v>
      </c>
      <c r="CI256" s="301">
        <f t="shared" si="92"/>
        <v>0</v>
      </c>
      <c r="CJ256" s="301">
        <f t="shared" si="25"/>
        <v>0</v>
      </c>
      <c r="CK256" s="302" t="str" cm="1">
        <f t="array" ref="CK256">IF($CJ256&gt;0, INDEX($CS$28:$DH$35, $CJ256, $CI256+CK$23), "-")</f>
        <v>-</v>
      </c>
      <c r="CL256" s="302" t="str" cm="1">
        <f t="array" ref="CL256">IF($CJ256&gt;0, INDEX($CS$28:$DH$35, $CJ256, $CI256+CL$23), "-")</f>
        <v>-</v>
      </c>
      <c r="CM256" s="302" t="str" cm="1">
        <f t="array" ref="CM256">IF($CJ256&gt;0, INDEX($CS$28:$DH$35, $CJ256, $CI256+CM$23), "-")</f>
        <v>-</v>
      </c>
      <c r="CN256" s="302" t="str" cm="1">
        <f t="array" ref="CN256">IF($CJ256&gt;0, INDEX($CS$28:$DH$35, $CJ256, $CI256+CN$23), "-")</f>
        <v>-</v>
      </c>
      <c r="CO256" s="300" t="str">
        <f t="shared" si="93"/>
        <v>-</v>
      </c>
      <c r="CP256" s="271"/>
      <c r="CQ256" s="272"/>
      <c r="CR256" s="273"/>
      <c r="CS256" s="273"/>
      <c r="CT256" s="273"/>
      <c r="CU256" s="273"/>
      <c r="CV256" s="273"/>
      <c r="CW256" s="273"/>
      <c r="CX256" s="273"/>
      <c r="CY256" s="273"/>
      <c r="CZ256" s="273"/>
      <c r="DA256" s="273"/>
      <c r="DB256" s="273"/>
      <c r="DC256" s="273"/>
      <c r="DD256" s="273"/>
      <c r="DE256" s="273"/>
      <c r="DF256" s="273"/>
      <c r="DG256" s="273"/>
      <c r="DH256" s="273"/>
      <c r="DI256" s="273"/>
      <c r="DJ256" s="271"/>
      <c r="DK256" s="271"/>
    </row>
    <row r="257" spans="1:115" s="45" customFormat="1" ht="12.75" customHeight="1" x14ac:dyDescent="0.25">
      <c r="A257" s="13" cm="1">
        <f t="array" ref="A257">IFERROR(INDEX(Operation, IFERROR(MATCH($N257,#REF!, 0), IFERROR(MATCH($N257,#REF!, 0), MATCH($N257,#REF!, 0))), 4), 0)</f>
        <v>0</v>
      </c>
      <c r="B257" s="10">
        <v>234</v>
      </c>
      <c r="C257" s="238"/>
      <c r="D257" s="238"/>
      <c r="E257" s="79"/>
      <c r="F257" s="80" t="str">
        <f>IF(ISBLANK(E257), "", VLOOKUP(E257, Z!$A$2:$C$4127, 3, FALSE))</f>
        <v/>
      </c>
      <c r="G257" s="238"/>
      <c r="H257" s="81"/>
      <c r="I257" s="255" t="b">
        <v>0</v>
      </c>
      <c r="J257" s="256"/>
      <c r="K257" s="82"/>
      <c r="L257" s="82"/>
      <c r="M257" s="83"/>
      <c r="N257" s="79"/>
      <c r="O257" s="84"/>
      <c r="P257" s="84"/>
      <c r="Q257" s="257"/>
      <c r="R257" s="257"/>
      <c r="S257" s="257"/>
      <c r="T257" s="85">
        <f t="shared" si="94"/>
        <v>0</v>
      </c>
      <c r="U257" s="238"/>
      <c r="V257" s="238"/>
      <c r="W257" s="238"/>
      <c r="X257" s="257"/>
      <c r="Y257" s="258"/>
      <c r="Z257" s="79"/>
      <c r="AA257" s="257"/>
      <c r="AB257" s="257"/>
      <c r="AC257" s="257"/>
      <c r="AD257" s="257"/>
      <c r="AE257" s="257"/>
      <c r="AF257" s="85">
        <f t="shared" si="95"/>
        <v>0</v>
      </c>
      <c r="AG257" s="259"/>
      <c r="AH257" s="238"/>
      <c r="AI257" s="79"/>
      <c r="AJ257" s="80" t="str">
        <f>IF(ISBLANK(AI257), "", VLOOKUP(AI257, Z!$A$2:$C$4127, 3, FALSE))</f>
        <v/>
      </c>
      <c r="AK257" s="260"/>
      <c r="AL257" s="127">
        <f t="shared" si="96"/>
        <v>0</v>
      </c>
      <c r="AM257" s="271"/>
      <c r="AN257" s="292">
        <f t="shared" si="98"/>
        <v>0</v>
      </c>
      <c r="AO257" s="279">
        <f t="shared" si="97"/>
        <v>1</v>
      </c>
      <c r="AP257" s="279">
        <v>0.75</v>
      </c>
      <c r="AQ257" s="293" t="str">
        <f t="shared" si="99"/>
        <v>-</v>
      </c>
      <c r="AR257" s="293" t="str">
        <f t="shared" si="100"/>
        <v>-</v>
      </c>
      <c r="AS257" s="293" t="str" cm="1">
        <f t="array" ref="AS257">IFERROR(IFERROR((AT257*AU257)/(3600*1000)/AZ257, BY257) * SUMPRODUCT($BA257:$BE257^2.5, $BF257:$BJ257) / 1000, "-")</f>
        <v>-</v>
      </c>
      <c r="AT257" s="279" t="str">
        <f t="shared" si="101"/>
        <v>-</v>
      </c>
      <c r="AU257" s="279" t="str">
        <f t="shared" si="102"/>
        <v>-</v>
      </c>
      <c r="AV257" s="294" t="str">
        <f t="shared" si="16"/>
        <v>-</v>
      </c>
      <c r="AW257" s="294" t="str" cm="1">
        <f t="array" ref="AW257">IF(CH257&gt;0, INDEX($CV$58:$CV$60, CH257), "-")</f>
        <v>-</v>
      </c>
      <c r="AX257" s="294" t="str">
        <f t="shared" si="103"/>
        <v>-</v>
      </c>
      <c r="AY257" s="295" t="str">
        <f t="shared" si="104"/>
        <v>-</v>
      </c>
      <c r="AZ257" s="294">
        <f t="shared" si="105"/>
        <v>0</v>
      </c>
      <c r="BA257" s="296" t="str" cm="1">
        <f t="array" ref="BA257">IFERROR(INDEX($CV$63:$CZ$65, $CF257, BA$23), "-")</f>
        <v>-</v>
      </c>
      <c r="BB257" s="296" t="str" cm="1">
        <f t="array" ref="BB257">IFERROR(INDEX($CV$63:$CZ$65, $CF257, BB$23), "-")</f>
        <v>-</v>
      </c>
      <c r="BC257" s="296" t="str" cm="1">
        <f t="array" ref="BC257">IFERROR(INDEX($CV$63:$CZ$65, $CF257, BC$23), "-")</f>
        <v>-</v>
      </c>
      <c r="BD257" s="296" t="str" cm="1">
        <f t="array" ref="BD257">IFERROR(INDEX($CV$63:$CZ$65, $CF257, BD$23), "-")</f>
        <v>-</v>
      </c>
      <c r="BE257" s="296" t="str" cm="1">
        <f t="array" ref="BE257">IFERROR(INDEX($CV$63:$CZ$65, $CF257, BE$23), "-")</f>
        <v>-</v>
      </c>
      <c r="BF257" s="297" cm="1">
        <f t="array" ref="BF257">IF($CF257=3,
IFERROR(INDEX($CV$68:$CZ$79, $CE257, BF$23), "-"),
IF($CF257=2,
IF(BF$23=5, $Q257, IF(BF$23=4, $R257, 0)), IF(BF$23=5, $Q257, 0)
))</f>
        <v>0</v>
      </c>
      <c r="BG257" s="297" cm="1">
        <f t="array" ref="BG257">IF($CF257=3,
IFERROR(INDEX($CV$68:$CZ$79, $CE257, BG$23), "-"),
IF($CF257=2,
IF(BG$23=5, $Q257, IF(BG$23=4, $R257, 0)), IF(BG$23=5, $Q257, 0)
))</f>
        <v>0</v>
      </c>
      <c r="BH257" s="297" cm="1">
        <f t="array" ref="BH257">IF($CF257=3,
IFERROR(INDEX($CV$68:$CZ$79, $CE257, BH$23), "-"),
IF($CF257=2,
IF(BH$23=5, $Q257, IF(BH$23=4, $R257, 0)), IF(BH$23=5, $Q257, 0)
))</f>
        <v>0</v>
      </c>
      <c r="BI257" s="297" cm="1">
        <f t="array" ref="BI257">IF($CF257=3,
IFERROR(INDEX($CV$68:$CZ$79, $CE257, BI$23), "-"),
IF($CF257=2,
IF(BI$23=5, $Q257, IF(BI$23=4, $R257, 0)), IF(BI$23=5, $Q257, 0)
))</f>
        <v>0</v>
      </c>
      <c r="BJ257" s="297" cm="1">
        <f t="array" ref="BJ257">IF($CF257=3,
IFERROR(INDEX($CV$68:$CZ$79, $CE257, BJ$23), "-"),
IF($CF257=2,
IF(BJ$23=5, $Q257, IF(BJ$23=4, $R257, 0)), IF(BJ$23=5, $Q257, 0)
))</f>
        <v>0</v>
      </c>
      <c r="BK257" s="293" t="str" cm="1">
        <f t="array" ref="BK257">IFERROR(IF(OR($AN$20="EZ", ISNUMBER((BL257*BM257)/(3600*1000)/BN257)), (BL257*BM257)/(3600*1000)/BN257, BY257) * SUMPRODUCT($BO257:$BS257^2.5, $BT257:$BX257) / 1000, "-")</f>
        <v>-</v>
      </c>
      <c r="BL257" s="279" t="str">
        <f t="shared" si="106"/>
        <v>-</v>
      </c>
      <c r="BM257" s="279" t="str">
        <f t="shared" si="107"/>
        <v>-</v>
      </c>
      <c r="BN257" s="298">
        <f t="shared" si="108"/>
        <v>0</v>
      </c>
      <c r="BO257" s="296" t="str" cm="1">
        <f t="array" ref="BO257">IFERROR(INDEX($CV$63:$CZ$65, $CO257, BO$23), "-")</f>
        <v>-</v>
      </c>
      <c r="BP257" s="296" t="str" cm="1">
        <f t="array" ref="BP257">IFERROR(INDEX($CV$63:$CZ$65, $CO257, BP$23), "-")</f>
        <v>-</v>
      </c>
      <c r="BQ257" s="296" t="str" cm="1">
        <f t="array" ref="BQ257">IFERROR(INDEX($CV$63:$CZ$65, $CO257, BQ$23), "-")</f>
        <v>-</v>
      </c>
      <c r="BR257" s="296" t="str" cm="1">
        <f t="array" ref="BR257">IFERROR(INDEX($CV$63:$CZ$65, $CO257, BR$23), "-")</f>
        <v>-</v>
      </c>
      <c r="BS257" s="296" t="str" cm="1">
        <f t="array" ref="BS257">IFERROR(INDEX($CV$63:$CZ$65, $CO257, BS$23), "-")</f>
        <v>-</v>
      </c>
      <c r="BT257" s="297" cm="1">
        <f t="array" ref="BT257">IF($CO257=3,
IFERROR(INDEX($CV$68:$CZ$79, $CE257, BT$23), "-"),
IF($CO257=2,
IF(BT$23=5, $AC257, IF(BT$23=4, $AD257, 0)), IF(BT$23=5, $AC257, 0)
))</f>
        <v>0</v>
      </c>
      <c r="BU257" s="297" cm="1">
        <f t="array" ref="BU257">IF($CO257=3,
IFERROR(INDEX($CV$68:$CZ$79, $CE257, BU$23), "-"),
IF($CO257=2,
IF(BU$23=5, $AC257, IF(BU$23=4, $AD257, 0)), IF(BU$23=5, $AC257, 0)
))</f>
        <v>0</v>
      </c>
      <c r="BV257" s="297" cm="1">
        <f t="array" ref="BV257">IF($CO257=3,
IFERROR(INDEX($CV$68:$CZ$79, $CE257, BV$23), "-"),
IF($CO257=2,
IF(BV$23=5, $AC257, IF(BV$23=4, $AD257, 0)), IF(BV$23=5, $AC257, 0)
))</f>
        <v>0</v>
      </c>
      <c r="BW257" s="297" cm="1">
        <f t="array" ref="BW257">IF($CO257=3,
IFERROR(INDEX($CV$68:$CZ$79, $CE257, BW$23), "-"),
IF($CO257=2,
IF(BW$23=5, $AC257, IF(BW$23=4, $AD257, 0)), IF(BW$23=5, $AC257, 0)
))</f>
        <v>0</v>
      </c>
      <c r="BX257" s="297" cm="1">
        <f t="array" ref="BX257">IF($CO257=3,
IFERROR(INDEX($CV$68:$CZ$79, $CE257, BX$23), "-"),
IF($CO257=2,
IF(BX$23=5, $AC257, IF(BX$23=4, $AD257, 0)), IF(BX$23=5, $AC257, 0)
))</f>
        <v>0</v>
      </c>
      <c r="BY257" s="293" t="str">
        <f t="shared" si="109"/>
        <v>-</v>
      </c>
      <c r="BZ257" s="299">
        <f t="shared" si="22"/>
        <v>0</v>
      </c>
      <c r="CA257" s="294" t="str">
        <f t="shared" si="110"/>
        <v>-</v>
      </c>
      <c r="CB257" s="295" t="str">
        <f t="shared" si="23"/>
        <v>-</v>
      </c>
      <c r="CC257" s="295" t="str">
        <f t="shared" si="111"/>
        <v>-</v>
      </c>
      <c r="CD257" s="299">
        <f t="shared" si="24"/>
        <v>0</v>
      </c>
      <c r="CE257" s="300" t="str">
        <f t="shared" si="89"/>
        <v>-</v>
      </c>
      <c r="CF257" s="300" t="str">
        <f t="shared" si="90"/>
        <v>-</v>
      </c>
      <c r="CG257" s="300">
        <v>0</v>
      </c>
      <c r="CH257" s="300">
        <f t="shared" si="91"/>
        <v>0</v>
      </c>
      <c r="CI257" s="301">
        <f t="shared" si="92"/>
        <v>0</v>
      </c>
      <c r="CJ257" s="301">
        <f t="shared" si="25"/>
        <v>0</v>
      </c>
      <c r="CK257" s="302" t="str" cm="1">
        <f t="array" ref="CK257">IF($CJ257&gt;0, INDEX($CS$28:$DH$35, $CJ257, $CI257+CK$23), "-")</f>
        <v>-</v>
      </c>
      <c r="CL257" s="302" t="str" cm="1">
        <f t="array" ref="CL257">IF($CJ257&gt;0, INDEX($CS$28:$DH$35, $CJ257, $CI257+CL$23), "-")</f>
        <v>-</v>
      </c>
      <c r="CM257" s="302" t="str" cm="1">
        <f t="array" ref="CM257">IF($CJ257&gt;0, INDEX($CS$28:$DH$35, $CJ257, $CI257+CM$23), "-")</f>
        <v>-</v>
      </c>
      <c r="CN257" s="302" t="str" cm="1">
        <f t="array" ref="CN257">IF($CJ257&gt;0, INDEX($CS$28:$DH$35, $CJ257, $CI257+CN$23), "-")</f>
        <v>-</v>
      </c>
      <c r="CO257" s="300" t="str">
        <f t="shared" si="93"/>
        <v>-</v>
      </c>
      <c r="CP257" s="271"/>
      <c r="CQ257" s="272"/>
      <c r="CR257" s="273"/>
      <c r="CS257" s="273"/>
      <c r="CT257" s="273"/>
      <c r="CU257" s="273"/>
      <c r="CV257" s="273"/>
      <c r="CW257" s="273"/>
      <c r="CX257" s="273"/>
      <c r="CY257" s="273"/>
      <c r="CZ257" s="273"/>
      <c r="DA257" s="273"/>
      <c r="DB257" s="273"/>
      <c r="DC257" s="273"/>
      <c r="DD257" s="273"/>
      <c r="DE257" s="273"/>
      <c r="DF257" s="273"/>
      <c r="DG257" s="273"/>
      <c r="DH257" s="273"/>
      <c r="DI257" s="273"/>
      <c r="DJ257" s="271"/>
      <c r="DK257" s="271"/>
    </row>
    <row r="258" spans="1:115" s="45" customFormat="1" ht="12.75" customHeight="1" x14ac:dyDescent="0.25">
      <c r="A258" s="13" cm="1">
        <f t="array" ref="A258">IFERROR(INDEX(Operation, IFERROR(MATCH($N258,#REF!, 0), IFERROR(MATCH($N258,#REF!, 0), MATCH($N258,#REF!, 0))), 4), 0)</f>
        <v>0</v>
      </c>
      <c r="B258" s="10">
        <v>235</v>
      </c>
      <c r="C258" s="238"/>
      <c r="D258" s="238"/>
      <c r="E258" s="79"/>
      <c r="F258" s="80" t="str">
        <f>IF(ISBLANK(E258), "", VLOOKUP(E258, Z!$A$2:$C$4127, 3, FALSE))</f>
        <v/>
      </c>
      <c r="G258" s="238"/>
      <c r="H258" s="81"/>
      <c r="I258" s="255" t="b">
        <v>0</v>
      </c>
      <c r="J258" s="256"/>
      <c r="K258" s="82"/>
      <c r="L258" s="82"/>
      <c r="M258" s="83"/>
      <c r="N258" s="79"/>
      <c r="O258" s="84"/>
      <c r="P258" s="84"/>
      <c r="Q258" s="257"/>
      <c r="R258" s="257"/>
      <c r="S258" s="257"/>
      <c r="T258" s="85">
        <f t="shared" si="94"/>
        <v>0</v>
      </c>
      <c r="U258" s="238"/>
      <c r="V258" s="238"/>
      <c r="W258" s="238"/>
      <c r="X258" s="256"/>
      <c r="Y258" s="258"/>
      <c r="Z258" s="79"/>
      <c r="AA258" s="257"/>
      <c r="AB258" s="257"/>
      <c r="AC258" s="257"/>
      <c r="AD258" s="257"/>
      <c r="AE258" s="257"/>
      <c r="AF258" s="85">
        <f t="shared" si="95"/>
        <v>0</v>
      </c>
      <c r="AG258" s="259"/>
      <c r="AH258" s="238"/>
      <c r="AI258" s="79"/>
      <c r="AJ258" s="80" t="str">
        <f>IF(ISBLANK(AI258), "", VLOOKUP(AI258, Z!$A$2:$C$4127, 3, FALSE))</f>
        <v/>
      </c>
      <c r="AK258" s="260"/>
      <c r="AL258" s="127">
        <f t="shared" si="96"/>
        <v>0</v>
      </c>
      <c r="AM258" s="271"/>
      <c r="AN258" s="292">
        <f t="shared" si="98"/>
        <v>0</v>
      </c>
      <c r="AO258" s="279">
        <f t="shared" si="97"/>
        <v>1</v>
      </c>
      <c r="AP258" s="279">
        <v>0.75</v>
      </c>
      <c r="AQ258" s="293" t="str">
        <f t="shared" si="99"/>
        <v>-</v>
      </c>
      <c r="AR258" s="293" t="str">
        <f t="shared" si="100"/>
        <v>-</v>
      </c>
      <c r="AS258" s="293" t="str" cm="1">
        <f t="array" ref="AS258">IFERROR(IFERROR((AT258*AU258)/(3600*1000)/AZ258, BY258) * SUMPRODUCT($BA258:$BE258^2.5, $BF258:$BJ258) / 1000, "-")</f>
        <v>-</v>
      </c>
      <c r="AT258" s="279" t="str">
        <f t="shared" si="101"/>
        <v>-</v>
      </c>
      <c r="AU258" s="279" t="str">
        <f t="shared" si="102"/>
        <v>-</v>
      </c>
      <c r="AV258" s="294" t="str">
        <f t="shared" si="16"/>
        <v>-</v>
      </c>
      <c r="AW258" s="294" t="str" cm="1">
        <f t="array" ref="AW258">IF(CH258&gt;0, INDEX($CV$58:$CV$60, CH258), "-")</f>
        <v>-</v>
      </c>
      <c r="AX258" s="294" t="str">
        <f t="shared" si="103"/>
        <v>-</v>
      </c>
      <c r="AY258" s="295" t="str">
        <f t="shared" si="104"/>
        <v>-</v>
      </c>
      <c r="AZ258" s="294">
        <f t="shared" si="105"/>
        <v>0</v>
      </c>
      <c r="BA258" s="296" t="str" cm="1">
        <f t="array" ref="BA258">IFERROR(INDEX($CV$63:$CZ$65, $CF258, BA$23), "-")</f>
        <v>-</v>
      </c>
      <c r="BB258" s="296" t="str" cm="1">
        <f t="array" ref="BB258">IFERROR(INDEX($CV$63:$CZ$65, $CF258, BB$23), "-")</f>
        <v>-</v>
      </c>
      <c r="BC258" s="296" t="str" cm="1">
        <f t="array" ref="BC258">IFERROR(INDEX($CV$63:$CZ$65, $CF258, BC$23), "-")</f>
        <v>-</v>
      </c>
      <c r="BD258" s="296" t="str" cm="1">
        <f t="array" ref="BD258">IFERROR(INDEX($CV$63:$CZ$65, $CF258, BD$23), "-")</f>
        <v>-</v>
      </c>
      <c r="BE258" s="296" t="str" cm="1">
        <f t="array" ref="BE258">IFERROR(INDEX($CV$63:$CZ$65, $CF258, BE$23), "-")</f>
        <v>-</v>
      </c>
      <c r="BF258" s="297" cm="1">
        <f t="array" ref="BF258">IF($CF258=3,
IFERROR(INDEX($CV$68:$CZ$79, $CE258, BF$23), "-"),
IF($CF258=2,
IF(BF$23=5, $Q258, IF(BF$23=4, $R258, 0)), IF(BF$23=5, $Q258, 0)
))</f>
        <v>0</v>
      </c>
      <c r="BG258" s="297" cm="1">
        <f t="array" ref="BG258">IF($CF258=3,
IFERROR(INDEX($CV$68:$CZ$79, $CE258, BG$23), "-"),
IF($CF258=2,
IF(BG$23=5, $Q258, IF(BG$23=4, $R258, 0)), IF(BG$23=5, $Q258, 0)
))</f>
        <v>0</v>
      </c>
      <c r="BH258" s="297" cm="1">
        <f t="array" ref="BH258">IF($CF258=3,
IFERROR(INDEX($CV$68:$CZ$79, $CE258, BH$23), "-"),
IF($CF258=2,
IF(BH$23=5, $Q258, IF(BH$23=4, $R258, 0)), IF(BH$23=5, $Q258, 0)
))</f>
        <v>0</v>
      </c>
      <c r="BI258" s="297" cm="1">
        <f t="array" ref="BI258">IF($CF258=3,
IFERROR(INDEX($CV$68:$CZ$79, $CE258, BI$23), "-"),
IF($CF258=2,
IF(BI$23=5, $Q258, IF(BI$23=4, $R258, 0)), IF(BI$23=5, $Q258, 0)
))</f>
        <v>0</v>
      </c>
      <c r="BJ258" s="297" cm="1">
        <f t="array" ref="BJ258">IF($CF258=3,
IFERROR(INDEX($CV$68:$CZ$79, $CE258, BJ$23), "-"),
IF($CF258=2,
IF(BJ$23=5, $Q258, IF(BJ$23=4, $R258, 0)), IF(BJ$23=5, $Q258, 0)
))</f>
        <v>0</v>
      </c>
      <c r="BK258" s="293" t="str" cm="1">
        <f t="array" ref="BK258">IFERROR(IF(OR($AN$20="EZ", ISNUMBER((BL258*BM258)/(3600*1000)/BN258)), (BL258*BM258)/(3600*1000)/BN258, BY258) * SUMPRODUCT($BO258:$BS258^2.5, $BT258:$BX258) / 1000, "-")</f>
        <v>-</v>
      </c>
      <c r="BL258" s="279" t="str">
        <f t="shared" si="106"/>
        <v>-</v>
      </c>
      <c r="BM258" s="279" t="str">
        <f t="shared" si="107"/>
        <v>-</v>
      </c>
      <c r="BN258" s="298">
        <f t="shared" si="108"/>
        <v>0</v>
      </c>
      <c r="BO258" s="296" t="str" cm="1">
        <f t="array" ref="BO258">IFERROR(INDEX($CV$63:$CZ$65, $CO258, BO$23), "-")</f>
        <v>-</v>
      </c>
      <c r="BP258" s="296" t="str" cm="1">
        <f t="array" ref="BP258">IFERROR(INDEX($CV$63:$CZ$65, $CO258, BP$23), "-")</f>
        <v>-</v>
      </c>
      <c r="BQ258" s="296" t="str" cm="1">
        <f t="array" ref="BQ258">IFERROR(INDEX($CV$63:$CZ$65, $CO258, BQ$23), "-")</f>
        <v>-</v>
      </c>
      <c r="BR258" s="296" t="str" cm="1">
        <f t="array" ref="BR258">IFERROR(INDEX($CV$63:$CZ$65, $CO258, BR$23), "-")</f>
        <v>-</v>
      </c>
      <c r="BS258" s="296" t="str" cm="1">
        <f t="array" ref="BS258">IFERROR(INDEX($CV$63:$CZ$65, $CO258, BS$23), "-")</f>
        <v>-</v>
      </c>
      <c r="BT258" s="297" cm="1">
        <f t="array" ref="BT258">IF($CO258=3,
IFERROR(INDEX($CV$68:$CZ$79, $CE258, BT$23), "-"),
IF($CO258=2,
IF(BT$23=5, $AC258, IF(BT$23=4, $AD258, 0)), IF(BT$23=5, $AC258, 0)
))</f>
        <v>0</v>
      </c>
      <c r="BU258" s="297" cm="1">
        <f t="array" ref="BU258">IF($CO258=3,
IFERROR(INDEX($CV$68:$CZ$79, $CE258, BU$23), "-"),
IF($CO258=2,
IF(BU$23=5, $AC258, IF(BU$23=4, $AD258, 0)), IF(BU$23=5, $AC258, 0)
))</f>
        <v>0</v>
      </c>
      <c r="BV258" s="297" cm="1">
        <f t="array" ref="BV258">IF($CO258=3,
IFERROR(INDEX($CV$68:$CZ$79, $CE258, BV$23), "-"),
IF($CO258=2,
IF(BV$23=5, $AC258, IF(BV$23=4, $AD258, 0)), IF(BV$23=5, $AC258, 0)
))</f>
        <v>0</v>
      </c>
      <c r="BW258" s="297" cm="1">
        <f t="array" ref="BW258">IF($CO258=3,
IFERROR(INDEX($CV$68:$CZ$79, $CE258, BW$23), "-"),
IF($CO258=2,
IF(BW$23=5, $AC258, IF(BW$23=4, $AD258, 0)), IF(BW$23=5, $AC258, 0)
))</f>
        <v>0</v>
      </c>
      <c r="BX258" s="297" cm="1">
        <f t="array" ref="BX258">IF($CO258=3,
IFERROR(INDEX($CV$68:$CZ$79, $CE258, BX$23), "-"),
IF($CO258=2,
IF(BX$23=5, $AC258, IF(BX$23=4, $AD258, 0)), IF(BX$23=5, $AC258, 0)
))</f>
        <v>0</v>
      </c>
      <c r="BY258" s="293" t="str">
        <f t="shared" si="109"/>
        <v>-</v>
      </c>
      <c r="BZ258" s="299">
        <f t="shared" si="22"/>
        <v>0</v>
      </c>
      <c r="CA258" s="294" t="str">
        <f t="shared" si="110"/>
        <v>-</v>
      </c>
      <c r="CB258" s="295" t="str">
        <f t="shared" si="23"/>
        <v>-</v>
      </c>
      <c r="CC258" s="295" t="str">
        <f t="shared" si="111"/>
        <v>-</v>
      </c>
      <c r="CD258" s="299">
        <f t="shared" si="24"/>
        <v>0</v>
      </c>
      <c r="CE258" s="300" t="str">
        <f t="shared" si="89"/>
        <v>-</v>
      </c>
      <c r="CF258" s="300" t="str">
        <f t="shared" si="90"/>
        <v>-</v>
      </c>
      <c r="CG258" s="300">
        <v>0</v>
      </c>
      <c r="CH258" s="300">
        <f t="shared" si="91"/>
        <v>0</v>
      </c>
      <c r="CI258" s="301">
        <f t="shared" si="92"/>
        <v>0</v>
      </c>
      <c r="CJ258" s="301">
        <f t="shared" si="25"/>
        <v>0</v>
      </c>
      <c r="CK258" s="302" t="str" cm="1">
        <f t="array" ref="CK258">IF($CJ258&gt;0, INDEX($CS$28:$DH$35, $CJ258, $CI258+CK$23), "-")</f>
        <v>-</v>
      </c>
      <c r="CL258" s="302" t="str" cm="1">
        <f t="array" ref="CL258">IF($CJ258&gt;0, INDEX($CS$28:$DH$35, $CJ258, $CI258+CL$23), "-")</f>
        <v>-</v>
      </c>
      <c r="CM258" s="302" t="str" cm="1">
        <f t="array" ref="CM258">IF($CJ258&gt;0, INDEX($CS$28:$DH$35, $CJ258, $CI258+CM$23), "-")</f>
        <v>-</v>
      </c>
      <c r="CN258" s="302" t="str" cm="1">
        <f t="array" ref="CN258">IF($CJ258&gt;0, INDEX($CS$28:$DH$35, $CJ258, $CI258+CN$23), "-")</f>
        <v>-</v>
      </c>
      <c r="CO258" s="300" t="str">
        <f t="shared" si="93"/>
        <v>-</v>
      </c>
      <c r="CP258" s="271"/>
      <c r="CQ258" s="272"/>
      <c r="CR258" s="273"/>
      <c r="CS258" s="273"/>
      <c r="CT258" s="273"/>
      <c r="CU258" s="273"/>
      <c r="CV258" s="273"/>
      <c r="CW258" s="273"/>
      <c r="CX258" s="273"/>
      <c r="CY258" s="273"/>
      <c r="CZ258" s="273"/>
      <c r="DA258" s="273"/>
      <c r="DB258" s="273"/>
      <c r="DC258" s="273"/>
      <c r="DD258" s="273"/>
      <c r="DE258" s="273"/>
      <c r="DF258" s="273"/>
      <c r="DG258" s="273"/>
      <c r="DH258" s="273"/>
      <c r="DI258" s="273"/>
      <c r="DJ258" s="271"/>
      <c r="DK258" s="271"/>
    </row>
    <row r="259" spans="1:115" s="45" customFormat="1" ht="12.75" customHeight="1" x14ac:dyDescent="0.25">
      <c r="A259" s="13" cm="1">
        <f t="array" ref="A259">IFERROR(INDEX(Operation, IFERROR(MATCH($N259,#REF!, 0), IFERROR(MATCH($N259,#REF!, 0), MATCH($N259,#REF!, 0))), 4), 0)</f>
        <v>0</v>
      </c>
      <c r="B259" s="10">
        <v>236</v>
      </c>
      <c r="C259" s="238"/>
      <c r="D259" s="238"/>
      <c r="E259" s="79"/>
      <c r="F259" s="80" t="str">
        <f>IF(ISBLANK(E259), "", VLOOKUP(E259, Z!$A$2:$C$4127, 3, FALSE))</f>
        <v/>
      </c>
      <c r="G259" s="238"/>
      <c r="H259" s="81"/>
      <c r="I259" s="255" t="b">
        <v>0</v>
      </c>
      <c r="J259" s="256"/>
      <c r="K259" s="82"/>
      <c r="L259" s="82"/>
      <c r="M259" s="83"/>
      <c r="N259" s="79"/>
      <c r="O259" s="84"/>
      <c r="P259" s="84"/>
      <c r="Q259" s="257"/>
      <c r="R259" s="257"/>
      <c r="S259" s="257"/>
      <c r="T259" s="85">
        <f t="shared" si="94"/>
        <v>0</v>
      </c>
      <c r="U259" s="238"/>
      <c r="V259" s="238"/>
      <c r="W259" s="238"/>
      <c r="X259" s="257"/>
      <c r="Y259" s="258"/>
      <c r="Z259" s="79"/>
      <c r="AA259" s="257"/>
      <c r="AB259" s="257"/>
      <c r="AC259" s="257"/>
      <c r="AD259" s="257"/>
      <c r="AE259" s="257"/>
      <c r="AF259" s="85">
        <f t="shared" si="95"/>
        <v>0</v>
      </c>
      <c r="AG259" s="259"/>
      <c r="AH259" s="238"/>
      <c r="AI259" s="79"/>
      <c r="AJ259" s="80" t="str">
        <f>IF(ISBLANK(AI259), "", VLOOKUP(AI259, Z!$A$2:$C$4127, 3, FALSE))</f>
        <v/>
      </c>
      <c r="AK259" s="260"/>
      <c r="AL259" s="127">
        <f t="shared" si="96"/>
        <v>0</v>
      </c>
      <c r="AM259" s="271"/>
      <c r="AN259" s="292">
        <f t="shared" si="98"/>
        <v>0</v>
      </c>
      <c r="AO259" s="279">
        <f t="shared" si="97"/>
        <v>1</v>
      </c>
      <c r="AP259" s="279">
        <v>0.75</v>
      </c>
      <c r="AQ259" s="293" t="str">
        <f t="shared" si="99"/>
        <v>-</v>
      </c>
      <c r="AR259" s="293" t="str">
        <f t="shared" si="100"/>
        <v>-</v>
      </c>
      <c r="AS259" s="293" t="str" cm="1">
        <f t="array" ref="AS259">IFERROR(IFERROR((AT259*AU259)/(3600*1000)/AZ259, BY259) * SUMPRODUCT($BA259:$BE259^2.5, $BF259:$BJ259) / 1000, "-")</f>
        <v>-</v>
      </c>
      <c r="AT259" s="279" t="str">
        <f t="shared" si="101"/>
        <v>-</v>
      </c>
      <c r="AU259" s="279" t="str">
        <f t="shared" si="102"/>
        <v>-</v>
      </c>
      <c r="AV259" s="294" t="str">
        <f t="shared" si="16"/>
        <v>-</v>
      </c>
      <c r="AW259" s="294" t="str" cm="1">
        <f t="array" ref="AW259">IF(CH259&gt;0, INDEX($CV$58:$CV$60, CH259), "-")</f>
        <v>-</v>
      </c>
      <c r="AX259" s="294" t="str">
        <f t="shared" si="103"/>
        <v>-</v>
      </c>
      <c r="AY259" s="295" t="str">
        <f t="shared" si="104"/>
        <v>-</v>
      </c>
      <c r="AZ259" s="294">
        <f t="shared" si="105"/>
        <v>0</v>
      </c>
      <c r="BA259" s="296" t="str" cm="1">
        <f t="array" ref="BA259">IFERROR(INDEX($CV$63:$CZ$65, $CF259, BA$23), "-")</f>
        <v>-</v>
      </c>
      <c r="BB259" s="296" t="str" cm="1">
        <f t="array" ref="BB259">IFERROR(INDEX($CV$63:$CZ$65, $CF259, BB$23), "-")</f>
        <v>-</v>
      </c>
      <c r="BC259" s="296" t="str" cm="1">
        <f t="array" ref="BC259">IFERROR(INDEX($CV$63:$CZ$65, $CF259, BC$23), "-")</f>
        <v>-</v>
      </c>
      <c r="BD259" s="296" t="str" cm="1">
        <f t="array" ref="BD259">IFERROR(INDEX($CV$63:$CZ$65, $CF259, BD$23), "-")</f>
        <v>-</v>
      </c>
      <c r="BE259" s="296" t="str" cm="1">
        <f t="array" ref="BE259">IFERROR(INDEX($CV$63:$CZ$65, $CF259, BE$23), "-")</f>
        <v>-</v>
      </c>
      <c r="BF259" s="297" cm="1">
        <f t="array" ref="BF259">IF($CF259=3,
IFERROR(INDEX($CV$68:$CZ$79, $CE259, BF$23), "-"),
IF($CF259=2,
IF(BF$23=5, $Q259, IF(BF$23=4, $R259, 0)), IF(BF$23=5, $Q259, 0)
))</f>
        <v>0</v>
      </c>
      <c r="BG259" s="297" cm="1">
        <f t="array" ref="BG259">IF($CF259=3,
IFERROR(INDEX($CV$68:$CZ$79, $CE259, BG$23), "-"),
IF($CF259=2,
IF(BG$23=5, $Q259, IF(BG$23=4, $R259, 0)), IF(BG$23=5, $Q259, 0)
))</f>
        <v>0</v>
      </c>
      <c r="BH259" s="297" cm="1">
        <f t="array" ref="BH259">IF($CF259=3,
IFERROR(INDEX($CV$68:$CZ$79, $CE259, BH$23), "-"),
IF($CF259=2,
IF(BH$23=5, $Q259, IF(BH$23=4, $R259, 0)), IF(BH$23=5, $Q259, 0)
))</f>
        <v>0</v>
      </c>
      <c r="BI259" s="297" cm="1">
        <f t="array" ref="BI259">IF($CF259=3,
IFERROR(INDEX($CV$68:$CZ$79, $CE259, BI$23), "-"),
IF($CF259=2,
IF(BI$23=5, $Q259, IF(BI$23=4, $R259, 0)), IF(BI$23=5, $Q259, 0)
))</f>
        <v>0</v>
      </c>
      <c r="BJ259" s="297" cm="1">
        <f t="array" ref="BJ259">IF($CF259=3,
IFERROR(INDEX($CV$68:$CZ$79, $CE259, BJ$23), "-"),
IF($CF259=2,
IF(BJ$23=5, $Q259, IF(BJ$23=4, $R259, 0)), IF(BJ$23=5, $Q259, 0)
))</f>
        <v>0</v>
      </c>
      <c r="BK259" s="293" t="str" cm="1">
        <f t="array" ref="BK259">IFERROR(IF(OR($AN$20="EZ", ISNUMBER((BL259*BM259)/(3600*1000)/BN259)), (BL259*BM259)/(3600*1000)/BN259, BY259) * SUMPRODUCT($BO259:$BS259^2.5, $BT259:$BX259) / 1000, "-")</f>
        <v>-</v>
      </c>
      <c r="BL259" s="279" t="str">
        <f t="shared" si="106"/>
        <v>-</v>
      </c>
      <c r="BM259" s="279" t="str">
        <f t="shared" si="107"/>
        <v>-</v>
      </c>
      <c r="BN259" s="298">
        <f t="shared" si="108"/>
        <v>0</v>
      </c>
      <c r="BO259" s="296" t="str" cm="1">
        <f t="array" ref="BO259">IFERROR(INDEX($CV$63:$CZ$65, $CO259, BO$23), "-")</f>
        <v>-</v>
      </c>
      <c r="BP259" s="296" t="str" cm="1">
        <f t="array" ref="BP259">IFERROR(INDEX($CV$63:$CZ$65, $CO259, BP$23), "-")</f>
        <v>-</v>
      </c>
      <c r="BQ259" s="296" t="str" cm="1">
        <f t="array" ref="BQ259">IFERROR(INDEX($CV$63:$CZ$65, $CO259, BQ$23), "-")</f>
        <v>-</v>
      </c>
      <c r="BR259" s="296" t="str" cm="1">
        <f t="array" ref="BR259">IFERROR(INDEX($CV$63:$CZ$65, $CO259, BR$23), "-")</f>
        <v>-</v>
      </c>
      <c r="BS259" s="296" t="str" cm="1">
        <f t="array" ref="BS259">IFERROR(INDEX($CV$63:$CZ$65, $CO259, BS$23), "-")</f>
        <v>-</v>
      </c>
      <c r="BT259" s="297" cm="1">
        <f t="array" ref="BT259">IF($CO259=3,
IFERROR(INDEX($CV$68:$CZ$79, $CE259, BT$23), "-"),
IF($CO259=2,
IF(BT$23=5, $AC259, IF(BT$23=4, $AD259, 0)), IF(BT$23=5, $AC259, 0)
))</f>
        <v>0</v>
      </c>
      <c r="BU259" s="297" cm="1">
        <f t="array" ref="BU259">IF($CO259=3,
IFERROR(INDEX($CV$68:$CZ$79, $CE259, BU$23), "-"),
IF($CO259=2,
IF(BU$23=5, $AC259, IF(BU$23=4, $AD259, 0)), IF(BU$23=5, $AC259, 0)
))</f>
        <v>0</v>
      </c>
      <c r="BV259" s="297" cm="1">
        <f t="array" ref="BV259">IF($CO259=3,
IFERROR(INDEX($CV$68:$CZ$79, $CE259, BV$23), "-"),
IF($CO259=2,
IF(BV$23=5, $AC259, IF(BV$23=4, $AD259, 0)), IF(BV$23=5, $AC259, 0)
))</f>
        <v>0</v>
      </c>
      <c r="BW259" s="297" cm="1">
        <f t="array" ref="BW259">IF($CO259=3,
IFERROR(INDEX($CV$68:$CZ$79, $CE259, BW$23), "-"),
IF($CO259=2,
IF(BW$23=5, $AC259, IF(BW$23=4, $AD259, 0)), IF(BW$23=5, $AC259, 0)
))</f>
        <v>0</v>
      </c>
      <c r="BX259" s="297" cm="1">
        <f t="array" ref="BX259">IF($CO259=3,
IFERROR(INDEX($CV$68:$CZ$79, $CE259, BX$23), "-"),
IF($CO259=2,
IF(BX$23=5, $AC259, IF(BX$23=4, $AD259, 0)), IF(BX$23=5, $AC259, 0)
))</f>
        <v>0</v>
      </c>
      <c r="BY259" s="293" t="str">
        <f t="shared" si="109"/>
        <v>-</v>
      </c>
      <c r="BZ259" s="299">
        <f t="shared" si="22"/>
        <v>0</v>
      </c>
      <c r="CA259" s="294" t="str">
        <f t="shared" si="110"/>
        <v>-</v>
      </c>
      <c r="CB259" s="295" t="str">
        <f t="shared" si="23"/>
        <v>-</v>
      </c>
      <c r="CC259" s="295" t="str">
        <f t="shared" si="111"/>
        <v>-</v>
      </c>
      <c r="CD259" s="299">
        <f t="shared" si="24"/>
        <v>0</v>
      </c>
      <c r="CE259" s="300" t="str">
        <f t="shared" si="89"/>
        <v>-</v>
      </c>
      <c r="CF259" s="300" t="str">
        <f t="shared" si="90"/>
        <v>-</v>
      </c>
      <c r="CG259" s="300">
        <v>0</v>
      </c>
      <c r="CH259" s="300">
        <f t="shared" si="91"/>
        <v>0</v>
      </c>
      <c r="CI259" s="301">
        <f t="shared" si="92"/>
        <v>0</v>
      </c>
      <c r="CJ259" s="301">
        <f t="shared" si="25"/>
        <v>0</v>
      </c>
      <c r="CK259" s="302" t="str" cm="1">
        <f t="array" ref="CK259">IF($CJ259&gt;0, INDEX($CS$28:$DH$35, $CJ259, $CI259+CK$23), "-")</f>
        <v>-</v>
      </c>
      <c r="CL259" s="302" t="str" cm="1">
        <f t="array" ref="CL259">IF($CJ259&gt;0, INDEX($CS$28:$DH$35, $CJ259, $CI259+CL$23), "-")</f>
        <v>-</v>
      </c>
      <c r="CM259" s="302" t="str" cm="1">
        <f t="array" ref="CM259">IF($CJ259&gt;0, INDEX($CS$28:$DH$35, $CJ259, $CI259+CM$23), "-")</f>
        <v>-</v>
      </c>
      <c r="CN259" s="302" t="str" cm="1">
        <f t="array" ref="CN259">IF($CJ259&gt;0, INDEX($CS$28:$DH$35, $CJ259, $CI259+CN$23), "-")</f>
        <v>-</v>
      </c>
      <c r="CO259" s="300" t="str">
        <f t="shared" si="93"/>
        <v>-</v>
      </c>
      <c r="CP259" s="271"/>
      <c r="CQ259" s="272"/>
      <c r="CR259" s="273"/>
      <c r="CS259" s="273"/>
      <c r="CT259" s="273"/>
      <c r="CU259" s="273"/>
      <c r="CV259" s="273"/>
      <c r="CW259" s="273"/>
      <c r="CX259" s="273"/>
      <c r="CY259" s="273"/>
      <c r="CZ259" s="273"/>
      <c r="DA259" s="273"/>
      <c r="DB259" s="273"/>
      <c r="DC259" s="273"/>
      <c r="DD259" s="273"/>
      <c r="DE259" s="273"/>
      <c r="DF259" s="273"/>
      <c r="DG259" s="273"/>
      <c r="DH259" s="273"/>
      <c r="DI259" s="273"/>
      <c r="DJ259" s="271"/>
      <c r="DK259" s="271"/>
    </row>
    <row r="260" spans="1:115" s="45" customFormat="1" ht="12.75" customHeight="1" x14ac:dyDescent="0.25">
      <c r="A260" s="13" cm="1">
        <f t="array" ref="A260">IFERROR(INDEX(Operation, IFERROR(MATCH($N260,#REF!, 0), IFERROR(MATCH($N260,#REF!, 0), MATCH($N260,#REF!, 0))), 4), 0)</f>
        <v>0</v>
      </c>
      <c r="B260" s="10">
        <v>237</v>
      </c>
      <c r="C260" s="238"/>
      <c r="D260" s="238"/>
      <c r="E260" s="79"/>
      <c r="F260" s="80" t="str">
        <f>IF(ISBLANK(E260), "", VLOOKUP(E260, Z!$A$2:$C$4127, 3, FALSE))</f>
        <v/>
      </c>
      <c r="G260" s="238"/>
      <c r="H260" s="81"/>
      <c r="I260" s="255" t="b">
        <v>0</v>
      </c>
      <c r="J260" s="256"/>
      <c r="K260" s="82"/>
      <c r="L260" s="82"/>
      <c r="M260" s="83"/>
      <c r="N260" s="79"/>
      <c r="O260" s="84"/>
      <c r="P260" s="84"/>
      <c r="Q260" s="257"/>
      <c r="R260" s="257"/>
      <c r="S260" s="257"/>
      <c r="T260" s="85">
        <f t="shared" si="94"/>
        <v>0</v>
      </c>
      <c r="U260" s="238"/>
      <c r="V260" s="238"/>
      <c r="W260" s="238"/>
      <c r="X260" s="257"/>
      <c r="Y260" s="258"/>
      <c r="Z260" s="79"/>
      <c r="AA260" s="257"/>
      <c r="AB260" s="257"/>
      <c r="AC260" s="257"/>
      <c r="AD260" s="257"/>
      <c r="AE260" s="257"/>
      <c r="AF260" s="85">
        <f t="shared" si="95"/>
        <v>0</v>
      </c>
      <c r="AG260" s="259"/>
      <c r="AH260" s="238"/>
      <c r="AI260" s="79"/>
      <c r="AJ260" s="80" t="str">
        <f>IF(ISBLANK(AI260), "", VLOOKUP(AI260, Z!$A$2:$C$4127, 3, FALSE))</f>
        <v/>
      </c>
      <c r="AK260" s="260"/>
      <c r="AL260" s="127">
        <f t="shared" si="96"/>
        <v>0</v>
      </c>
      <c r="AM260" s="271"/>
      <c r="AN260" s="292">
        <f t="shared" si="98"/>
        <v>0</v>
      </c>
      <c r="AO260" s="279">
        <f t="shared" si="97"/>
        <v>1</v>
      </c>
      <c r="AP260" s="279">
        <v>0.75</v>
      </c>
      <c r="AQ260" s="293" t="str">
        <f t="shared" si="99"/>
        <v>-</v>
      </c>
      <c r="AR260" s="293" t="str">
        <f t="shared" si="100"/>
        <v>-</v>
      </c>
      <c r="AS260" s="293" t="str" cm="1">
        <f t="array" ref="AS260">IFERROR(IFERROR((AT260*AU260)/(3600*1000)/AZ260, BY260) * SUMPRODUCT($BA260:$BE260^2.5, $BF260:$BJ260) / 1000, "-")</f>
        <v>-</v>
      </c>
      <c r="AT260" s="279" t="str">
        <f t="shared" si="101"/>
        <v>-</v>
      </c>
      <c r="AU260" s="279" t="str">
        <f t="shared" si="102"/>
        <v>-</v>
      </c>
      <c r="AV260" s="294" t="str">
        <f t="shared" si="16"/>
        <v>-</v>
      </c>
      <c r="AW260" s="294" t="str" cm="1">
        <f t="array" ref="AW260">IF(CH260&gt;0, INDEX($CV$58:$CV$60, CH260), "-")</f>
        <v>-</v>
      </c>
      <c r="AX260" s="294" t="str">
        <f t="shared" si="103"/>
        <v>-</v>
      </c>
      <c r="AY260" s="295" t="str">
        <f t="shared" si="104"/>
        <v>-</v>
      </c>
      <c r="AZ260" s="294">
        <f t="shared" si="105"/>
        <v>0</v>
      </c>
      <c r="BA260" s="296" t="str" cm="1">
        <f t="array" ref="BA260">IFERROR(INDEX($CV$63:$CZ$65, $CF260, BA$23), "-")</f>
        <v>-</v>
      </c>
      <c r="BB260" s="296" t="str" cm="1">
        <f t="array" ref="BB260">IFERROR(INDEX($CV$63:$CZ$65, $CF260, BB$23), "-")</f>
        <v>-</v>
      </c>
      <c r="BC260" s="296" t="str" cm="1">
        <f t="array" ref="BC260">IFERROR(INDEX($CV$63:$CZ$65, $CF260, BC$23), "-")</f>
        <v>-</v>
      </c>
      <c r="BD260" s="296" t="str" cm="1">
        <f t="array" ref="BD260">IFERROR(INDEX($CV$63:$CZ$65, $CF260, BD$23), "-")</f>
        <v>-</v>
      </c>
      <c r="BE260" s="296" t="str" cm="1">
        <f t="array" ref="BE260">IFERROR(INDEX($CV$63:$CZ$65, $CF260, BE$23), "-")</f>
        <v>-</v>
      </c>
      <c r="BF260" s="297" cm="1">
        <f t="array" ref="BF260">IF($CF260=3,
IFERROR(INDEX($CV$68:$CZ$79, $CE260, BF$23), "-"),
IF($CF260=2,
IF(BF$23=5, $Q260, IF(BF$23=4, $R260, 0)), IF(BF$23=5, $Q260, 0)
))</f>
        <v>0</v>
      </c>
      <c r="BG260" s="297" cm="1">
        <f t="array" ref="BG260">IF($CF260=3,
IFERROR(INDEX($CV$68:$CZ$79, $CE260, BG$23), "-"),
IF($CF260=2,
IF(BG$23=5, $Q260, IF(BG$23=4, $R260, 0)), IF(BG$23=5, $Q260, 0)
))</f>
        <v>0</v>
      </c>
      <c r="BH260" s="297" cm="1">
        <f t="array" ref="BH260">IF($CF260=3,
IFERROR(INDEX($CV$68:$CZ$79, $CE260, BH$23), "-"),
IF($CF260=2,
IF(BH$23=5, $Q260, IF(BH$23=4, $R260, 0)), IF(BH$23=5, $Q260, 0)
))</f>
        <v>0</v>
      </c>
      <c r="BI260" s="297" cm="1">
        <f t="array" ref="BI260">IF($CF260=3,
IFERROR(INDEX($CV$68:$CZ$79, $CE260, BI$23), "-"),
IF($CF260=2,
IF(BI$23=5, $Q260, IF(BI$23=4, $R260, 0)), IF(BI$23=5, $Q260, 0)
))</f>
        <v>0</v>
      </c>
      <c r="BJ260" s="297" cm="1">
        <f t="array" ref="BJ260">IF($CF260=3,
IFERROR(INDEX($CV$68:$CZ$79, $CE260, BJ$23), "-"),
IF($CF260=2,
IF(BJ$23=5, $Q260, IF(BJ$23=4, $R260, 0)), IF(BJ$23=5, $Q260, 0)
))</f>
        <v>0</v>
      </c>
      <c r="BK260" s="293" t="str" cm="1">
        <f t="array" ref="BK260">IFERROR(IF(OR($AN$20="EZ", ISNUMBER((BL260*BM260)/(3600*1000)/BN260)), (BL260*BM260)/(3600*1000)/BN260, BY260) * SUMPRODUCT($BO260:$BS260^2.5, $BT260:$BX260) / 1000, "-")</f>
        <v>-</v>
      </c>
      <c r="BL260" s="279" t="str">
        <f t="shared" si="106"/>
        <v>-</v>
      </c>
      <c r="BM260" s="279" t="str">
        <f t="shared" si="107"/>
        <v>-</v>
      </c>
      <c r="BN260" s="298">
        <f t="shared" si="108"/>
        <v>0</v>
      </c>
      <c r="BO260" s="296" t="str" cm="1">
        <f t="array" ref="BO260">IFERROR(INDEX($CV$63:$CZ$65, $CO260, BO$23), "-")</f>
        <v>-</v>
      </c>
      <c r="BP260" s="296" t="str" cm="1">
        <f t="array" ref="BP260">IFERROR(INDEX($CV$63:$CZ$65, $CO260, BP$23), "-")</f>
        <v>-</v>
      </c>
      <c r="BQ260" s="296" t="str" cm="1">
        <f t="array" ref="BQ260">IFERROR(INDEX($CV$63:$CZ$65, $CO260, BQ$23), "-")</f>
        <v>-</v>
      </c>
      <c r="BR260" s="296" t="str" cm="1">
        <f t="array" ref="BR260">IFERROR(INDEX($CV$63:$CZ$65, $CO260, BR$23), "-")</f>
        <v>-</v>
      </c>
      <c r="BS260" s="296" t="str" cm="1">
        <f t="array" ref="BS260">IFERROR(INDEX($CV$63:$CZ$65, $CO260, BS$23), "-")</f>
        <v>-</v>
      </c>
      <c r="BT260" s="297" cm="1">
        <f t="array" ref="BT260">IF($CO260=3,
IFERROR(INDEX($CV$68:$CZ$79, $CE260, BT$23), "-"),
IF($CO260=2,
IF(BT$23=5, $AC260, IF(BT$23=4, $AD260, 0)), IF(BT$23=5, $AC260, 0)
))</f>
        <v>0</v>
      </c>
      <c r="BU260" s="297" cm="1">
        <f t="array" ref="BU260">IF($CO260=3,
IFERROR(INDEX($CV$68:$CZ$79, $CE260, BU$23), "-"),
IF($CO260=2,
IF(BU$23=5, $AC260, IF(BU$23=4, $AD260, 0)), IF(BU$23=5, $AC260, 0)
))</f>
        <v>0</v>
      </c>
      <c r="BV260" s="297" cm="1">
        <f t="array" ref="BV260">IF($CO260=3,
IFERROR(INDEX($CV$68:$CZ$79, $CE260, BV$23), "-"),
IF($CO260=2,
IF(BV$23=5, $AC260, IF(BV$23=4, $AD260, 0)), IF(BV$23=5, $AC260, 0)
))</f>
        <v>0</v>
      </c>
      <c r="BW260" s="297" cm="1">
        <f t="array" ref="BW260">IF($CO260=3,
IFERROR(INDEX($CV$68:$CZ$79, $CE260, BW$23), "-"),
IF($CO260=2,
IF(BW$23=5, $AC260, IF(BW$23=4, $AD260, 0)), IF(BW$23=5, $AC260, 0)
))</f>
        <v>0</v>
      </c>
      <c r="BX260" s="297" cm="1">
        <f t="array" ref="BX260">IF($CO260=3,
IFERROR(INDEX($CV$68:$CZ$79, $CE260, BX$23), "-"),
IF($CO260=2,
IF(BX$23=5, $AC260, IF(BX$23=4, $AD260, 0)), IF(BX$23=5, $AC260, 0)
))</f>
        <v>0</v>
      </c>
      <c r="BY260" s="293" t="str">
        <f t="shared" si="109"/>
        <v>-</v>
      </c>
      <c r="BZ260" s="299">
        <f t="shared" si="22"/>
        <v>0</v>
      </c>
      <c r="CA260" s="294" t="str">
        <f t="shared" si="110"/>
        <v>-</v>
      </c>
      <c r="CB260" s="295" t="str">
        <f t="shared" si="23"/>
        <v>-</v>
      </c>
      <c r="CC260" s="295" t="str">
        <f t="shared" si="111"/>
        <v>-</v>
      </c>
      <c r="CD260" s="299">
        <f t="shared" si="24"/>
        <v>0</v>
      </c>
      <c r="CE260" s="300" t="str">
        <f t="shared" si="89"/>
        <v>-</v>
      </c>
      <c r="CF260" s="300" t="str">
        <f t="shared" si="90"/>
        <v>-</v>
      </c>
      <c r="CG260" s="300">
        <v>0</v>
      </c>
      <c r="CH260" s="300">
        <f t="shared" si="91"/>
        <v>0</v>
      </c>
      <c r="CI260" s="301">
        <f t="shared" si="92"/>
        <v>0</v>
      </c>
      <c r="CJ260" s="301">
        <f t="shared" si="25"/>
        <v>0</v>
      </c>
      <c r="CK260" s="302" t="str" cm="1">
        <f t="array" ref="CK260">IF($CJ260&gt;0, INDEX($CS$28:$DH$35, $CJ260, $CI260+CK$23), "-")</f>
        <v>-</v>
      </c>
      <c r="CL260" s="302" t="str" cm="1">
        <f t="array" ref="CL260">IF($CJ260&gt;0, INDEX($CS$28:$DH$35, $CJ260, $CI260+CL$23), "-")</f>
        <v>-</v>
      </c>
      <c r="CM260" s="302" t="str" cm="1">
        <f t="array" ref="CM260">IF($CJ260&gt;0, INDEX($CS$28:$DH$35, $CJ260, $CI260+CM$23), "-")</f>
        <v>-</v>
      </c>
      <c r="CN260" s="302" t="str" cm="1">
        <f t="array" ref="CN260">IF($CJ260&gt;0, INDEX($CS$28:$DH$35, $CJ260, $CI260+CN$23), "-")</f>
        <v>-</v>
      </c>
      <c r="CO260" s="300" t="str">
        <f t="shared" si="93"/>
        <v>-</v>
      </c>
      <c r="CP260" s="271"/>
      <c r="CQ260" s="272"/>
      <c r="CR260" s="273"/>
      <c r="CS260" s="273"/>
      <c r="CT260" s="273"/>
      <c r="CU260" s="273"/>
      <c r="CV260" s="273"/>
      <c r="CW260" s="273"/>
      <c r="CX260" s="273"/>
      <c r="CY260" s="273"/>
      <c r="CZ260" s="273"/>
      <c r="DA260" s="273"/>
      <c r="DB260" s="273"/>
      <c r="DC260" s="273"/>
      <c r="DD260" s="273"/>
      <c r="DE260" s="273"/>
      <c r="DF260" s="273"/>
      <c r="DG260" s="273"/>
      <c r="DH260" s="273"/>
      <c r="DI260" s="273"/>
      <c r="DJ260" s="271"/>
      <c r="DK260" s="271"/>
    </row>
    <row r="261" spans="1:115" s="45" customFormat="1" ht="12.75" customHeight="1" x14ac:dyDescent="0.25">
      <c r="A261" s="13" cm="1">
        <f t="array" ref="A261">IFERROR(INDEX(Operation, IFERROR(MATCH($N261,#REF!, 0), IFERROR(MATCH($N261,#REF!, 0), MATCH($N261,#REF!, 0))), 4), 0)</f>
        <v>0</v>
      </c>
      <c r="B261" s="10">
        <v>238</v>
      </c>
      <c r="C261" s="238"/>
      <c r="D261" s="238"/>
      <c r="E261" s="79"/>
      <c r="F261" s="80" t="str">
        <f>IF(ISBLANK(E261), "", VLOOKUP(E261, Z!$A$2:$C$4127, 3, FALSE))</f>
        <v/>
      </c>
      <c r="G261" s="238"/>
      <c r="H261" s="81"/>
      <c r="I261" s="255" t="b">
        <v>0</v>
      </c>
      <c r="J261" s="256"/>
      <c r="K261" s="82"/>
      <c r="L261" s="82"/>
      <c r="M261" s="83"/>
      <c r="N261" s="79"/>
      <c r="O261" s="84"/>
      <c r="P261" s="84"/>
      <c r="Q261" s="257"/>
      <c r="R261" s="257"/>
      <c r="S261" s="257"/>
      <c r="T261" s="85">
        <f t="shared" si="94"/>
        <v>0</v>
      </c>
      <c r="U261" s="238"/>
      <c r="V261" s="238"/>
      <c r="W261" s="238"/>
      <c r="X261" s="257"/>
      <c r="Y261" s="258"/>
      <c r="Z261" s="79"/>
      <c r="AA261" s="257"/>
      <c r="AB261" s="257"/>
      <c r="AC261" s="257"/>
      <c r="AD261" s="257"/>
      <c r="AE261" s="257"/>
      <c r="AF261" s="85">
        <f t="shared" si="95"/>
        <v>0</v>
      </c>
      <c r="AG261" s="259"/>
      <c r="AH261" s="238"/>
      <c r="AI261" s="79"/>
      <c r="AJ261" s="80" t="str">
        <f>IF(ISBLANK(AI261), "", VLOOKUP(AI261, Z!$A$2:$C$4127, 3, FALSE))</f>
        <v/>
      </c>
      <c r="AK261" s="260"/>
      <c r="AL261" s="127">
        <f t="shared" si="96"/>
        <v>0</v>
      </c>
      <c r="AM261" s="271"/>
      <c r="AN261" s="292">
        <f t="shared" si="98"/>
        <v>0</v>
      </c>
      <c r="AO261" s="279">
        <f t="shared" si="97"/>
        <v>1</v>
      </c>
      <c r="AP261" s="279">
        <v>0.75</v>
      </c>
      <c r="AQ261" s="293" t="str">
        <f t="shared" si="99"/>
        <v>-</v>
      </c>
      <c r="AR261" s="293" t="str">
        <f t="shared" si="100"/>
        <v>-</v>
      </c>
      <c r="AS261" s="293" t="str" cm="1">
        <f t="array" ref="AS261">IFERROR(IFERROR((AT261*AU261)/(3600*1000)/AZ261, BY261) * SUMPRODUCT($BA261:$BE261^2.5, $BF261:$BJ261) / 1000, "-")</f>
        <v>-</v>
      </c>
      <c r="AT261" s="279" t="str">
        <f t="shared" si="101"/>
        <v>-</v>
      </c>
      <c r="AU261" s="279" t="str">
        <f t="shared" si="102"/>
        <v>-</v>
      </c>
      <c r="AV261" s="294" t="str">
        <f t="shared" si="16"/>
        <v>-</v>
      </c>
      <c r="AW261" s="294" t="str" cm="1">
        <f t="array" ref="AW261">IF(CH261&gt;0, INDEX($CV$58:$CV$60, CH261), "-")</f>
        <v>-</v>
      </c>
      <c r="AX261" s="294" t="str">
        <f t="shared" si="103"/>
        <v>-</v>
      </c>
      <c r="AY261" s="295" t="str">
        <f t="shared" si="104"/>
        <v>-</v>
      </c>
      <c r="AZ261" s="294">
        <f t="shared" si="105"/>
        <v>0</v>
      </c>
      <c r="BA261" s="296" t="str" cm="1">
        <f t="array" ref="BA261">IFERROR(INDEX($CV$63:$CZ$65, $CF261, BA$23), "-")</f>
        <v>-</v>
      </c>
      <c r="BB261" s="296" t="str" cm="1">
        <f t="array" ref="BB261">IFERROR(INDEX($CV$63:$CZ$65, $CF261, BB$23), "-")</f>
        <v>-</v>
      </c>
      <c r="BC261" s="296" t="str" cm="1">
        <f t="array" ref="BC261">IFERROR(INDEX($CV$63:$CZ$65, $CF261, BC$23), "-")</f>
        <v>-</v>
      </c>
      <c r="BD261" s="296" t="str" cm="1">
        <f t="array" ref="BD261">IFERROR(INDEX($CV$63:$CZ$65, $CF261, BD$23), "-")</f>
        <v>-</v>
      </c>
      <c r="BE261" s="296" t="str" cm="1">
        <f t="array" ref="BE261">IFERROR(INDEX($CV$63:$CZ$65, $CF261, BE$23), "-")</f>
        <v>-</v>
      </c>
      <c r="BF261" s="297" cm="1">
        <f t="array" ref="BF261">IF($CF261=3,
IFERROR(INDEX($CV$68:$CZ$79, $CE261, BF$23), "-"),
IF($CF261=2,
IF(BF$23=5, $Q261, IF(BF$23=4, $R261, 0)), IF(BF$23=5, $Q261, 0)
))</f>
        <v>0</v>
      </c>
      <c r="BG261" s="297" cm="1">
        <f t="array" ref="BG261">IF($CF261=3,
IFERROR(INDEX($CV$68:$CZ$79, $CE261, BG$23), "-"),
IF($CF261=2,
IF(BG$23=5, $Q261, IF(BG$23=4, $R261, 0)), IF(BG$23=5, $Q261, 0)
))</f>
        <v>0</v>
      </c>
      <c r="BH261" s="297" cm="1">
        <f t="array" ref="BH261">IF($CF261=3,
IFERROR(INDEX($CV$68:$CZ$79, $CE261, BH$23), "-"),
IF($CF261=2,
IF(BH$23=5, $Q261, IF(BH$23=4, $R261, 0)), IF(BH$23=5, $Q261, 0)
))</f>
        <v>0</v>
      </c>
      <c r="BI261" s="297" cm="1">
        <f t="array" ref="BI261">IF($CF261=3,
IFERROR(INDEX($CV$68:$CZ$79, $CE261, BI$23), "-"),
IF($CF261=2,
IF(BI$23=5, $Q261, IF(BI$23=4, $R261, 0)), IF(BI$23=5, $Q261, 0)
))</f>
        <v>0</v>
      </c>
      <c r="BJ261" s="297" cm="1">
        <f t="array" ref="BJ261">IF($CF261=3,
IFERROR(INDEX($CV$68:$CZ$79, $CE261, BJ$23), "-"),
IF($CF261=2,
IF(BJ$23=5, $Q261, IF(BJ$23=4, $R261, 0)), IF(BJ$23=5, $Q261, 0)
))</f>
        <v>0</v>
      </c>
      <c r="BK261" s="293" t="str" cm="1">
        <f t="array" ref="BK261">IFERROR(IF(OR($AN$20="EZ", ISNUMBER((BL261*BM261)/(3600*1000)/BN261)), (BL261*BM261)/(3600*1000)/BN261, BY261) * SUMPRODUCT($BO261:$BS261^2.5, $BT261:$BX261) / 1000, "-")</f>
        <v>-</v>
      </c>
      <c r="BL261" s="279" t="str">
        <f t="shared" si="106"/>
        <v>-</v>
      </c>
      <c r="BM261" s="279" t="str">
        <f t="shared" si="107"/>
        <v>-</v>
      </c>
      <c r="BN261" s="298">
        <f t="shared" si="108"/>
        <v>0</v>
      </c>
      <c r="BO261" s="296" t="str" cm="1">
        <f t="array" ref="BO261">IFERROR(INDEX($CV$63:$CZ$65, $CO261, BO$23), "-")</f>
        <v>-</v>
      </c>
      <c r="BP261" s="296" t="str" cm="1">
        <f t="array" ref="BP261">IFERROR(INDEX($CV$63:$CZ$65, $CO261, BP$23), "-")</f>
        <v>-</v>
      </c>
      <c r="BQ261" s="296" t="str" cm="1">
        <f t="array" ref="BQ261">IFERROR(INDEX($CV$63:$CZ$65, $CO261, BQ$23), "-")</f>
        <v>-</v>
      </c>
      <c r="BR261" s="296" t="str" cm="1">
        <f t="array" ref="BR261">IFERROR(INDEX($CV$63:$CZ$65, $CO261, BR$23), "-")</f>
        <v>-</v>
      </c>
      <c r="BS261" s="296" t="str" cm="1">
        <f t="array" ref="BS261">IFERROR(INDEX($CV$63:$CZ$65, $CO261, BS$23), "-")</f>
        <v>-</v>
      </c>
      <c r="BT261" s="297" cm="1">
        <f t="array" ref="BT261">IF($CO261=3,
IFERROR(INDEX($CV$68:$CZ$79, $CE261, BT$23), "-"),
IF($CO261=2,
IF(BT$23=5, $AC261, IF(BT$23=4, $AD261, 0)), IF(BT$23=5, $AC261, 0)
))</f>
        <v>0</v>
      </c>
      <c r="BU261" s="297" cm="1">
        <f t="array" ref="BU261">IF($CO261=3,
IFERROR(INDEX($CV$68:$CZ$79, $CE261, BU$23), "-"),
IF($CO261=2,
IF(BU$23=5, $AC261, IF(BU$23=4, $AD261, 0)), IF(BU$23=5, $AC261, 0)
))</f>
        <v>0</v>
      </c>
      <c r="BV261" s="297" cm="1">
        <f t="array" ref="BV261">IF($CO261=3,
IFERROR(INDEX($CV$68:$CZ$79, $CE261, BV$23), "-"),
IF($CO261=2,
IF(BV$23=5, $AC261, IF(BV$23=4, $AD261, 0)), IF(BV$23=5, $AC261, 0)
))</f>
        <v>0</v>
      </c>
      <c r="BW261" s="297" cm="1">
        <f t="array" ref="BW261">IF($CO261=3,
IFERROR(INDEX($CV$68:$CZ$79, $CE261, BW$23), "-"),
IF($CO261=2,
IF(BW$23=5, $AC261, IF(BW$23=4, $AD261, 0)), IF(BW$23=5, $AC261, 0)
))</f>
        <v>0</v>
      </c>
      <c r="BX261" s="297" cm="1">
        <f t="array" ref="BX261">IF($CO261=3,
IFERROR(INDEX($CV$68:$CZ$79, $CE261, BX$23), "-"),
IF($CO261=2,
IF(BX$23=5, $AC261, IF(BX$23=4, $AD261, 0)), IF(BX$23=5, $AC261, 0)
))</f>
        <v>0</v>
      </c>
      <c r="BY261" s="293" t="str">
        <f t="shared" si="109"/>
        <v>-</v>
      </c>
      <c r="BZ261" s="299">
        <f t="shared" si="22"/>
        <v>0</v>
      </c>
      <c r="CA261" s="294" t="str">
        <f t="shared" si="110"/>
        <v>-</v>
      </c>
      <c r="CB261" s="295" t="str">
        <f t="shared" si="23"/>
        <v>-</v>
      </c>
      <c r="CC261" s="295" t="str">
        <f t="shared" si="111"/>
        <v>-</v>
      </c>
      <c r="CD261" s="299">
        <f t="shared" si="24"/>
        <v>0</v>
      </c>
      <c r="CE261" s="300" t="str">
        <f t="shared" si="89"/>
        <v>-</v>
      </c>
      <c r="CF261" s="300" t="str">
        <f t="shared" si="90"/>
        <v>-</v>
      </c>
      <c r="CG261" s="300">
        <v>0</v>
      </c>
      <c r="CH261" s="300">
        <f t="shared" si="91"/>
        <v>0</v>
      </c>
      <c r="CI261" s="301">
        <f t="shared" si="92"/>
        <v>0</v>
      </c>
      <c r="CJ261" s="301">
        <f t="shared" si="25"/>
        <v>0</v>
      </c>
      <c r="CK261" s="302" t="str" cm="1">
        <f t="array" ref="CK261">IF($CJ261&gt;0, INDEX($CS$28:$DH$35, $CJ261, $CI261+CK$23), "-")</f>
        <v>-</v>
      </c>
      <c r="CL261" s="302" t="str" cm="1">
        <f t="array" ref="CL261">IF($CJ261&gt;0, INDEX($CS$28:$DH$35, $CJ261, $CI261+CL$23), "-")</f>
        <v>-</v>
      </c>
      <c r="CM261" s="302" t="str" cm="1">
        <f t="array" ref="CM261">IF($CJ261&gt;0, INDEX($CS$28:$DH$35, $CJ261, $CI261+CM$23), "-")</f>
        <v>-</v>
      </c>
      <c r="CN261" s="302" t="str" cm="1">
        <f t="array" ref="CN261">IF($CJ261&gt;0, INDEX($CS$28:$DH$35, $CJ261, $CI261+CN$23), "-")</f>
        <v>-</v>
      </c>
      <c r="CO261" s="300" t="str">
        <f t="shared" si="93"/>
        <v>-</v>
      </c>
      <c r="CP261" s="271"/>
      <c r="CQ261" s="272"/>
      <c r="CR261" s="273"/>
      <c r="CS261" s="273"/>
      <c r="CT261" s="273"/>
      <c r="CU261" s="273"/>
      <c r="CV261" s="273"/>
      <c r="CW261" s="273"/>
      <c r="CX261" s="273"/>
      <c r="CY261" s="273"/>
      <c r="CZ261" s="273"/>
      <c r="DA261" s="273"/>
      <c r="DB261" s="273"/>
      <c r="DC261" s="273"/>
      <c r="DD261" s="273"/>
      <c r="DE261" s="273"/>
      <c r="DF261" s="273"/>
      <c r="DG261" s="273"/>
      <c r="DH261" s="273"/>
      <c r="DI261" s="273"/>
      <c r="DJ261" s="271"/>
      <c r="DK261" s="271"/>
    </row>
    <row r="262" spans="1:115" s="45" customFormat="1" ht="12.75" customHeight="1" x14ac:dyDescent="0.25">
      <c r="A262" s="13" cm="1">
        <f t="array" ref="A262">IFERROR(INDEX(Operation, IFERROR(MATCH($N262,#REF!, 0), IFERROR(MATCH($N262,#REF!, 0), MATCH($N262,#REF!, 0))), 4), 0)</f>
        <v>0</v>
      </c>
      <c r="B262" s="10">
        <v>239</v>
      </c>
      <c r="C262" s="238"/>
      <c r="D262" s="238"/>
      <c r="E262" s="79"/>
      <c r="F262" s="80" t="str">
        <f>IF(ISBLANK(E262), "", VLOOKUP(E262, Z!$A$2:$C$4127, 3, FALSE))</f>
        <v/>
      </c>
      <c r="G262" s="238"/>
      <c r="H262" s="81"/>
      <c r="I262" s="255" t="b">
        <v>0</v>
      </c>
      <c r="J262" s="256"/>
      <c r="K262" s="82"/>
      <c r="L262" s="82"/>
      <c r="M262" s="83"/>
      <c r="N262" s="79"/>
      <c r="O262" s="84"/>
      <c r="P262" s="84"/>
      <c r="Q262" s="257"/>
      <c r="R262" s="257"/>
      <c r="S262" s="257"/>
      <c r="T262" s="85">
        <f t="shared" si="94"/>
        <v>0</v>
      </c>
      <c r="U262" s="238"/>
      <c r="V262" s="238"/>
      <c r="W262" s="238"/>
      <c r="X262" s="256"/>
      <c r="Y262" s="258"/>
      <c r="Z262" s="79"/>
      <c r="AA262" s="257"/>
      <c r="AB262" s="257"/>
      <c r="AC262" s="257"/>
      <c r="AD262" s="257"/>
      <c r="AE262" s="257"/>
      <c r="AF262" s="85">
        <f t="shared" si="95"/>
        <v>0</v>
      </c>
      <c r="AG262" s="259"/>
      <c r="AH262" s="238"/>
      <c r="AI262" s="79"/>
      <c r="AJ262" s="80" t="str">
        <f>IF(ISBLANK(AI262), "", VLOOKUP(AI262, Z!$A$2:$C$4127, 3, FALSE))</f>
        <v/>
      </c>
      <c r="AK262" s="260"/>
      <c r="AL262" s="127">
        <f t="shared" si="96"/>
        <v>0</v>
      </c>
      <c r="AM262" s="271"/>
      <c r="AN262" s="292">
        <f t="shared" si="98"/>
        <v>0</v>
      </c>
      <c r="AO262" s="279">
        <f t="shared" si="97"/>
        <v>1</v>
      </c>
      <c r="AP262" s="279">
        <v>0.75</v>
      </c>
      <c r="AQ262" s="293" t="str">
        <f t="shared" si="99"/>
        <v>-</v>
      </c>
      <c r="AR262" s="293" t="str">
        <f t="shared" si="100"/>
        <v>-</v>
      </c>
      <c r="AS262" s="293" t="str" cm="1">
        <f t="array" ref="AS262">IFERROR(IFERROR((AT262*AU262)/(3600*1000)/AZ262, BY262) * SUMPRODUCT($BA262:$BE262^2.5, $BF262:$BJ262) / 1000, "-")</f>
        <v>-</v>
      </c>
      <c r="AT262" s="279" t="str">
        <f t="shared" si="101"/>
        <v>-</v>
      </c>
      <c r="AU262" s="279" t="str">
        <f t="shared" si="102"/>
        <v>-</v>
      </c>
      <c r="AV262" s="294" t="str">
        <f t="shared" si="16"/>
        <v>-</v>
      </c>
      <c r="AW262" s="294" t="str" cm="1">
        <f t="array" ref="AW262">IF(CH262&gt;0, INDEX($CV$58:$CV$60, CH262), "-")</f>
        <v>-</v>
      </c>
      <c r="AX262" s="294" t="str">
        <f t="shared" si="103"/>
        <v>-</v>
      </c>
      <c r="AY262" s="295" t="str">
        <f t="shared" si="104"/>
        <v>-</v>
      </c>
      <c r="AZ262" s="294">
        <f t="shared" si="105"/>
        <v>0</v>
      </c>
      <c r="BA262" s="296" t="str" cm="1">
        <f t="array" ref="BA262">IFERROR(INDEX($CV$63:$CZ$65, $CF262, BA$23), "-")</f>
        <v>-</v>
      </c>
      <c r="BB262" s="296" t="str" cm="1">
        <f t="array" ref="BB262">IFERROR(INDEX($CV$63:$CZ$65, $CF262, BB$23), "-")</f>
        <v>-</v>
      </c>
      <c r="BC262" s="296" t="str" cm="1">
        <f t="array" ref="BC262">IFERROR(INDEX($CV$63:$CZ$65, $CF262, BC$23), "-")</f>
        <v>-</v>
      </c>
      <c r="BD262" s="296" t="str" cm="1">
        <f t="array" ref="BD262">IFERROR(INDEX($CV$63:$CZ$65, $CF262, BD$23), "-")</f>
        <v>-</v>
      </c>
      <c r="BE262" s="296" t="str" cm="1">
        <f t="array" ref="BE262">IFERROR(INDEX($CV$63:$CZ$65, $CF262, BE$23), "-")</f>
        <v>-</v>
      </c>
      <c r="BF262" s="297" cm="1">
        <f t="array" ref="BF262">IF($CF262=3,
IFERROR(INDEX($CV$68:$CZ$79, $CE262, BF$23), "-"),
IF($CF262=2,
IF(BF$23=5, $Q262, IF(BF$23=4, $R262, 0)), IF(BF$23=5, $Q262, 0)
))</f>
        <v>0</v>
      </c>
      <c r="BG262" s="297" cm="1">
        <f t="array" ref="BG262">IF($CF262=3,
IFERROR(INDEX($CV$68:$CZ$79, $CE262, BG$23), "-"),
IF($CF262=2,
IF(BG$23=5, $Q262, IF(BG$23=4, $R262, 0)), IF(BG$23=5, $Q262, 0)
))</f>
        <v>0</v>
      </c>
      <c r="BH262" s="297" cm="1">
        <f t="array" ref="BH262">IF($CF262=3,
IFERROR(INDEX($CV$68:$CZ$79, $CE262, BH$23), "-"),
IF($CF262=2,
IF(BH$23=5, $Q262, IF(BH$23=4, $R262, 0)), IF(BH$23=5, $Q262, 0)
))</f>
        <v>0</v>
      </c>
      <c r="BI262" s="297" cm="1">
        <f t="array" ref="BI262">IF($CF262=3,
IFERROR(INDEX($CV$68:$CZ$79, $CE262, BI$23), "-"),
IF($CF262=2,
IF(BI$23=5, $Q262, IF(BI$23=4, $R262, 0)), IF(BI$23=5, $Q262, 0)
))</f>
        <v>0</v>
      </c>
      <c r="BJ262" s="297" cm="1">
        <f t="array" ref="BJ262">IF($CF262=3,
IFERROR(INDEX($CV$68:$CZ$79, $CE262, BJ$23), "-"),
IF($CF262=2,
IF(BJ$23=5, $Q262, IF(BJ$23=4, $R262, 0)), IF(BJ$23=5, $Q262, 0)
))</f>
        <v>0</v>
      </c>
      <c r="BK262" s="293" t="str" cm="1">
        <f t="array" ref="BK262">IFERROR(IF(OR($AN$20="EZ", ISNUMBER((BL262*BM262)/(3600*1000)/BN262)), (BL262*BM262)/(3600*1000)/BN262, BY262) * SUMPRODUCT($BO262:$BS262^2.5, $BT262:$BX262) / 1000, "-")</f>
        <v>-</v>
      </c>
      <c r="BL262" s="279" t="str">
        <f t="shared" si="106"/>
        <v>-</v>
      </c>
      <c r="BM262" s="279" t="str">
        <f t="shared" si="107"/>
        <v>-</v>
      </c>
      <c r="BN262" s="298">
        <f t="shared" si="108"/>
        <v>0</v>
      </c>
      <c r="BO262" s="296" t="str" cm="1">
        <f t="array" ref="BO262">IFERROR(INDEX($CV$63:$CZ$65, $CO262, BO$23), "-")</f>
        <v>-</v>
      </c>
      <c r="BP262" s="296" t="str" cm="1">
        <f t="array" ref="BP262">IFERROR(INDEX($CV$63:$CZ$65, $CO262, BP$23), "-")</f>
        <v>-</v>
      </c>
      <c r="BQ262" s="296" t="str" cm="1">
        <f t="array" ref="BQ262">IFERROR(INDEX($CV$63:$CZ$65, $CO262, BQ$23), "-")</f>
        <v>-</v>
      </c>
      <c r="BR262" s="296" t="str" cm="1">
        <f t="array" ref="BR262">IFERROR(INDEX($CV$63:$CZ$65, $CO262, BR$23), "-")</f>
        <v>-</v>
      </c>
      <c r="BS262" s="296" t="str" cm="1">
        <f t="array" ref="BS262">IFERROR(INDEX($CV$63:$CZ$65, $CO262, BS$23), "-")</f>
        <v>-</v>
      </c>
      <c r="BT262" s="297" cm="1">
        <f t="array" ref="BT262">IF($CO262=3,
IFERROR(INDEX($CV$68:$CZ$79, $CE262, BT$23), "-"),
IF($CO262=2,
IF(BT$23=5, $AC262, IF(BT$23=4, $AD262, 0)), IF(BT$23=5, $AC262, 0)
))</f>
        <v>0</v>
      </c>
      <c r="BU262" s="297" cm="1">
        <f t="array" ref="BU262">IF($CO262=3,
IFERROR(INDEX($CV$68:$CZ$79, $CE262, BU$23), "-"),
IF($CO262=2,
IF(BU$23=5, $AC262, IF(BU$23=4, $AD262, 0)), IF(BU$23=5, $AC262, 0)
))</f>
        <v>0</v>
      </c>
      <c r="BV262" s="297" cm="1">
        <f t="array" ref="BV262">IF($CO262=3,
IFERROR(INDEX($CV$68:$CZ$79, $CE262, BV$23), "-"),
IF($CO262=2,
IF(BV$23=5, $AC262, IF(BV$23=4, $AD262, 0)), IF(BV$23=5, $AC262, 0)
))</f>
        <v>0</v>
      </c>
      <c r="BW262" s="297" cm="1">
        <f t="array" ref="BW262">IF($CO262=3,
IFERROR(INDEX($CV$68:$CZ$79, $CE262, BW$23), "-"),
IF($CO262=2,
IF(BW$23=5, $AC262, IF(BW$23=4, $AD262, 0)), IF(BW$23=5, $AC262, 0)
))</f>
        <v>0</v>
      </c>
      <c r="BX262" s="297" cm="1">
        <f t="array" ref="BX262">IF($CO262=3,
IFERROR(INDEX($CV$68:$CZ$79, $CE262, BX$23), "-"),
IF($CO262=2,
IF(BX$23=5, $AC262, IF(BX$23=4, $AD262, 0)), IF(BX$23=5, $AC262, 0)
))</f>
        <v>0</v>
      </c>
      <c r="BY262" s="293" t="str">
        <f t="shared" si="109"/>
        <v>-</v>
      </c>
      <c r="BZ262" s="299">
        <f t="shared" si="22"/>
        <v>0</v>
      </c>
      <c r="CA262" s="294" t="str">
        <f t="shared" si="110"/>
        <v>-</v>
      </c>
      <c r="CB262" s="295" t="str">
        <f t="shared" si="23"/>
        <v>-</v>
      </c>
      <c r="CC262" s="295" t="str">
        <f t="shared" si="111"/>
        <v>-</v>
      </c>
      <c r="CD262" s="299">
        <f t="shared" si="24"/>
        <v>0</v>
      </c>
      <c r="CE262" s="300" t="str">
        <f t="shared" si="89"/>
        <v>-</v>
      </c>
      <c r="CF262" s="300" t="str">
        <f t="shared" si="90"/>
        <v>-</v>
      </c>
      <c r="CG262" s="300">
        <v>0</v>
      </c>
      <c r="CH262" s="300">
        <f t="shared" si="91"/>
        <v>0</v>
      </c>
      <c r="CI262" s="301">
        <f t="shared" si="92"/>
        <v>0</v>
      </c>
      <c r="CJ262" s="301">
        <f t="shared" si="25"/>
        <v>0</v>
      </c>
      <c r="CK262" s="302" t="str" cm="1">
        <f t="array" ref="CK262">IF($CJ262&gt;0, INDEX($CS$28:$DH$35, $CJ262, $CI262+CK$23), "-")</f>
        <v>-</v>
      </c>
      <c r="CL262" s="302" t="str" cm="1">
        <f t="array" ref="CL262">IF($CJ262&gt;0, INDEX($CS$28:$DH$35, $CJ262, $CI262+CL$23), "-")</f>
        <v>-</v>
      </c>
      <c r="CM262" s="302" t="str" cm="1">
        <f t="array" ref="CM262">IF($CJ262&gt;0, INDEX($CS$28:$DH$35, $CJ262, $CI262+CM$23), "-")</f>
        <v>-</v>
      </c>
      <c r="CN262" s="302" t="str" cm="1">
        <f t="array" ref="CN262">IF($CJ262&gt;0, INDEX($CS$28:$DH$35, $CJ262, $CI262+CN$23), "-")</f>
        <v>-</v>
      </c>
      <c r="CO262" s="300" t="str">
        <f t="shared" si="93"/>
        <v>-</v>
      </c>
      <c r="CP262" s="271"/>
      <c r="CQ262" s="272"/>
      <c r="CR262" s="273"/>
      <c r="CS262" s="273"/>
      <c r="CT262" s="273"/>
      <c r="CU262" s="273"/>
      <c r="CV262" s="273"/>
      <c r="CW262" s="273"/>
      <c r="CX262" s="273"/>
      <c r="CY262" s="273"/>
      <c r="CZ262" s="273"/>
      <c r="DA262" s="273"/>
      <c r="DB262" s="273"/>
      <c r="DC262" s="273"/>
      <c r="DD262" s="273"/>
      <c r="DE262" s="273"/>
      <c r="DF262" s="273"/>
      <c r="DG262" s="273"/>
      <c r="DH262" s="273"/>
      <c r="DI262" s="273"/>
      <c r="DJ262" s="271"/>
      <c r="DK262" s="271"/>
    </row>
    <row r="263" spans="1:115" s="45" customFormat="1" ht="12.75" customHeight="1" x14ac:dyDescent="0.25">
      <c r="A263" s="13" cm="1">
        <f t="array" ref="A263">IFERROR(INDEX(Operation, IFERROR(MATCH($N263,#REF!, 0), IFERROR(MATCH($N263,#REF!, 0), MATCH($N263,#REF!, 0))), 4), 0)</f>
        <v>0</v>
      </c>
      <c r="B263" s="10">
        <v>240</v>
      </c>
      <c r="C263" s="238"/>
      <c r="D263" s="238"/>
      <c r="E263" s="79"/>
      <c r="F263" s="80" t="str">
        <f>IF(ISBLANK(E263), "", VLOOKUP(E263, Z!$A$2:$C$4127, 3, FALSE))</f>
        <v/>
      </c>
      <c r="G263" s="238"/>
      <c r="H263" s="81"/>
      <c r="I263" s="255" t="b">
        <v>0</v>
      </c>
      <c r="J263" s="256"/>
      <c r="K263" s="82"/>
      <c r="L263" s="82"/>
      <c r="M263" s="83"/>
      <c r="N263" s="79"/>
      <c r="O263" s="84"/>
      <c r="P263" s="84"/>
      <c r="Q263" s="257"/>
      <c r="R263" s="257"/>
      <c r="S263" s="257"/>
      <c r="T263" s="85">
        <f t="shared" si="94"/>
        <v>0</v>
      </c>
      <c r="U263" s="238"/>
      <c r="V263" s="238"/>
      <c r="W263" s="238"/>
      <c r="X263" s="257"/>
      <c r="Y263" s="258"/>
      <c r="Z263" s="79"/>
      <c r="AA263" s="257"/>
      <c r="AB263" s="257"/>
      <c r="AC263" s="257"/>
      <c r="AD263" s="257"/>
      <c r="AE263" s="257"/>
      <c r="AF263" s="85">
        <f t="shared" si="95"/>
        <v>0</v>
      </c>
      <c r="AG263" s="259"/>
      <c r="AH263" s="238"/>
      <c r="AI263" s="79"/>
      <c r="AJ263" s="80" t="str">
        <f>IF(ISBLANK(AI263), "", VLOOKUP(AI263, Z!$A$2:$C$4127, 3, FALSE))</f>
        <v/>
      </c>
      <c r="AK263" s="260"/>
      <c r="AL263" s="127">
        <f t="shared" si="96"/>
        <v>0</v>
      </c>
      <c r="AM263" s="271"/>
      <c r="AN263" s="292">
        <f t="shared" si="98"/>
        <v>0</v>
      </c>
      <c r="AO263" s="279">
        <f t="shared" si="97"/>
        <v>1</v>
      </c>
      <c r="AP263" s="279">
        <v>0.75</v>
      </c>
      <c r="AQ263" s="293" t="str">
        <f t="shared" si="99"/>
        <v>-</v>
      </c>
      <c r="AR263" s="293" t="str">
        <f t="shared" si="100"/>
        <v>-</v>
      </c>
      <c r="AS263" s="293" t="str" cm="1">
        <f t="array" ref="AS263">IFERROR(IFERROR((AT263*AU263)/(3600*1000)/AZ263, BY263) * SUMPRODUCT($BA263:$BE263^2.5, $BF263:$BJ263) / 1000, "-")</f>
        <v>-</v>
      </c>
      <c r="AT263" s="279" t="str">
        <f t="shared" si="101"/>
        <v>-</v>
      </c>
      <c r="AU263" s="279" t="str">
        <f t="shared" si="102"/>
        <v>-</v>
      </c>
      <c r="AV263" s="294" t="str">
        <f t="shared" si="16"/>
        <v>-</v>
      </c>
      <c r="AW263" s="294" t="str" cm="1">
        <f t="array" ref="AW263">IF(CH263&gt;0, INDEX($CV$58:$CV$60, CH263), "-")</f>
        <v>-</v>
      </c>
      <c r="AX263" s="294" t="str">
        <f t="shared" si="103"/>
        <v>-</v>
      </c>
      <c r="AY263" s="295" t="str">
        <f t="shared" si="104"/>
        <v>-</v>
      </c>
      <c r="AZ263" s="294">
        <f t="shared" si="105"/>
        <v>0</v>
      </c>
      <c r="BA263" s="296" t="str" cm="1">
        <f t="array" ref="BA263">IFERROR(INDEX($CV$63:$CZ$65, $CF263, BA$23), "-")</f>
        <v>-</v>
      </c>
      <c r="BB263" s="296" t="str" cm="1">
        <f t="array" ref="BB263">IFERROR(INDEX($CV$63:$CZ$65, $CF263, BB$23), "-")</f>
        <v>-</v>
      </c>
      <c r="BC263" s="296" t="str" cm="1">
        <f t="array" ref="BC263">IFERROR(INDEX($CV$63:$CZ$65, $CF263, BC$23), "-")</f>
        <v>-</v>
      </c>
      <c r="BD263" s="296" t="str" cm="1">
        <f t="array" ref="BD263">IFERROR(INDEX($CV$63:$CZ$65, $CF263, BD$23), "-")</f>
        <v>-</v>
      </c>
      <c r="BE263" s="296" t="str" cm="1">
        <f t="array" ref="BE263">IFERROR(INDEX($CV$63:$CZ$65, $CF263, BE$23), "-")</f>
        <v>-</v>
      </c>
      <c r="BF263" s="297" cm="1">
        <f t="array" ref="BF263">IF($CF263=3,
IFERROR(INDEX($CV$68:$CZ$79, $CE263, BF$23), "-"),
IF($CF263=2,
IF(BF$23=5, $Q263, IF(BF$23=4, $R263, 0)), IF(BF$23=5, $Q263, 0)
))</f>
        <v>0</v>
      </c>
      <c r="BG263" s="297" cm="1">
        <f t="array" ref="BG263">IF($CF263=3,
IFERROR(INDEX($CV$68:$CZ$79, $CE263, BG$23), "-"),
IF($CF263=2,
IF(BG$23=5, $Q263, IF(BG$23=4, $R263, 0)), IF(BG$23=5, $Q263, 0)
))</f>
        <v>0</v>
      </c>
      <c r="BH263" s="297" cm="1">
        <f t="array" ref="BH263">IF($CF263=3,
IFERROR(INDEX($CV$68:$CZ$79, $CE263, BH$23), "-"),
IF($CF263=2,
IF(BH$23=5, $Q263, IF(BH$23=4, $R263, 0)), IF(BH$23=5, $Q263, 0)
))</f>
        <v>0</v>
      </c>
      <c r="BI263" s="297" cm="1">
        <f t="array" ref="BI263">IF($CF263=3,
IFERROR(INDEX($CV$68:$CZ$79, $CE263, BI$23), "-"),
IF($CF263=2,
IF(BI$23=5, $Q263, IF(BI$23=4, $R263, 0)), IF(BI$23=5, $Q263, 0)
))</f>
        <v>0</v>
      </c>
      <c r="BJ263" s="297" cm="1">
        <f t="array" ref="BJ263">IF($CF263=3,
IFERROR(INDEX($CV$68:$CZ$79, $CE263, BJ$23), "-"),
IF($CF263=2,
IF(BJ$23=5, $Q263, IF(BJ$23=4, $R263, 0)), IF(BJ$23=5, $Q263, 0)
))</f>
        <v>0</v>
      </c>
      <c r="BK263" s="293" t="str" cm="1">
        <f t="array" ref="BK263">IFERROR(IF(OR($AN$20="EZ", ISNUMBER((BL263*BM263)/(3600*1000)/BN263)), (BL263*BM263)/(3600*1000)/BN263, BY263) * SUMPRODUCT($BO263:$BS263^2.5, $BT263:$BX263) / 1000, "-")</f>
        <v>-</v>
      </c>
      <c r="BL263" s="279" t="str">
        <f t="shared" si="106"/>
        <v>-</v>
      </c>
      <c r="BM263" s="279" t="str">
        <f t="shared" si="107"/>
        <v>-</v>
      </c>
      <c r="BN263" s="298">
        <f t="shared" si="108"/>
        <v>0</v>
      </c>
      <c r="BO263" s="296" t="str" cm="1">
        <f t="array" ref="BO263">IFERROR(INDEX($CV$63:$CZ$65, $CO263, BO$23), "-")</f>
        <v>-</v>
      </c>
      <c r="BP263" s="296" t="str" cm="1">
        <f t="array" ref="BP263">IFERROR(INDEX($CV$63:$CZ$65, $CO263, BP$23), "-")</f>
        <v>-</v>
      </c>
      <c r="BQ263" s="296" t="str" cm="1">
        <f t="array" ref="BQ263">IFERROR(INDEX($CV$63:$CZ$65, $CO263, BQ$23), "-")</f>
        <v>-</v>
      </c>
      <c r="BR263" s="296" t="str" cm="1">
        <f t="array" ref="BR263">IFERROR(INDEX($CV$63:$CZ$65, $CO263, BR$23), "-")</f>
        <v>-</v>
      </c>
      <c r="BS263" s="296" t="str" cm="1">
        <f t="array" ref="BS263">IFERROR(INDEX($CV$63:$CZ$65, $CO263, BS$23), "-")</f>
        <v>-</v>
      </c>
      <c r="BT263" s="297" cm="1">
        <f t="array" ref="BT263">IF($CO263=3,
IFERROR(INDEX($CV$68:$CZ$79, $CE263, BT$23), "-"),
IF($CO263=2,
IF(BT$23=5, $AC263, IF(BT$23=4, $AD263, 0)), IF(BT$23=5, $AC263, 0)
))</f>
        <v>0</v>
      </c>
      <c r="BU263" s="297" cm="1">
        <f t="array" ref="BU263">IF($CO263=3,
IFERROR(INDEX($CV$68:$CZ$79, $CE263, BU$23), "-"),
IF($CO263=2,
IF(BU$23=5, $AC263, IF(BU$23=4, $AD263, 0)), IF(BU$23=5, $AC263, 0)
))</f>
        <v>0</v>
      </c>
      <c r="BV263" s="297" cm="1">
        <f t="array" ref="BV263">IF($CO263=3,
IFERROR(INDEX($CV$68:$CZ$79, $CE263, BV$23), "-"),
IF($CO263=2,
IF(BV$23=5, $AC263, IF(BV$23=4, $AD263, 0)), IF(BV$23=5, $AC263, 0)
))</f>
        <v>0</v>
      </c>
      <c r="BW263" s="297" cm="1">
        <f t="array" ref="BW263">IF($CO263=3,
IFERROR(INDEX($CV$68:$CZ$79, $CE263, BW$23), "-"),
IF($CO263=2,
IF(BW$23=5, $AC263, IF(BW$23=4, $AD263, 0)), IF(BW$23=5, $AC263, 0)
))</f>
        <v>0</v>
      </c>
      <c r="BX263" s="297" cm="1">
        <f t="array" ref="BX263">IF($CO263=3,
IFERROR(INDEX($CV$68:$CZ$79, $CE263, BX$23), "-"),
IF($CO263=2,
IF(BX$23=5, $AC263, IF(BX$23=4, $AD263, 0)), IF(BX$23=5, $AC263, 0)
))</f>
        <v>0</v>
      </c>
      <c r="BY263" s="293" t="str">
        <f t="shared" si="109"/>
        <v>-</v>
      </c>
      <c r="BZ263" s="299">
        <f t="shared" si="22"/>
        <v>0</v>
      </c>
      <c r="CA263" s="294" t="str">
        <f t="shared" si="110"/>
        <v>-</v>
      </c>
      <c r="CB263" s="295" t="str">
        <f t="shared" si="23"/>
        <v>-</v>
      </c>
      <c r="CC263" s="295" t="str">
        <f t="shared" si="111"/>
        <v>-</v>
      </c>
      <c r="CD263" s="299">
        <f t="shared" si="24"/>
        <v>0</v>
      </c>
      <c r="CE263" s="300" t="str">
        <f t="shared" si="89"/>
        <v>-</v>
      </c>
      <c r="CF263" s="300" t="str">
        <f t="shared" si="90"/>
        <v>-</v>
      </c>
      <c r="CG263" s="300">
        <v>0</v>
      </c>
      <c r="CH263" s="300">
        <f t="shared" si="91"/>
        <v>0</v>
      </c>
      <c r="CI263" s="301">
        <f t="shared" si="92"/>
        <v>0</v>
      </c>
      <c r="CJ263" s="301">
        <f t="shared" si="25"/>
        <v>0</v>
      </c>
      <c r="CK263" s="302" t="str" cm="1">
        <f t="array" ref="CK263">IF($CJ263&gt;0, INDEX($CS$28:$DH$35, $CJ263, $CI263+CK$23), "-")</f>
        <v>-</v>
      </c>
      <c r="CL263" s="302" t="str" cm="1">
        <f t="array" ref="CL263">IF($CJ263&gt;0, INDEX($CS$28:$DH$35, $CJ263, $CI263+CL$23), "-")</f>
        <v>-</v>
      </c>
      <c r="CM263" s="302" t="str" cm="1">
        <f t="array" ref="CM263">IF($CJ263&gt;0, INDEX($CS$28:$DH$35, $CJ263, $CI263+CM$23), "-")</f>
        <v>-</v>
      </c>
      <c r="CN263" s="302" t="str" cm="1">
        <f t="array" ref="CN263">IF($CJ263&gt;0, INDEX($CS$28:$DH$35, $CJ263, $CI263+CN$23), "-")</f>
        <v>-</v>
      </c>
      <c r="CO263" s="300" t="str">
        <f t="shared" si="93"/>
        <v>-</v>
      </c>
      <c r="CP263" s="271"/>
      <c r="CQ263" s="272"/>
      <c r="CR263" s="273"/>
      <c r="CS263" s="273"/>
      <c r="CT263" s="273"/>
      <c r="CU263" s="273"/>
      <c r="CV263" s="273"/>
      <c r="CW263" s="273"/>
      <c r="CX263" s="273"/>
      <c r="CY263" s="273"/>
      <c r="CZ263" s="273"/>
      <c r="DA263" s="273"/>
      <c r="DB263" s="273"/>
      <c r="DC263" s="273"/>
      <c r="DD263" s="273"/>
      <c r="DE263" s="273"/>
      <c r="DF263" s="273"/>
      <c r="DG263" s="273"/>
      <c r="DH263" s="273"/>
      <c r="DI263" s="273"/>
      <c r="DJ263" s="271"/>
      <c r="DK263" s="271"/>
    </row>
    <row r="264" spans="1:115" s="45" customFormat="1" ht="12.75" customHeight="1" x14ac:dyDescent="0.25">
      <c r="A264" s="13" cm="1">
        <f t="array" ref="A264">IFERROR(INDEX(Operation, IFERROR(MATCH($N264,#REF!, 0), IFERROR(MATCH($N264,#REF!, 0), MATCH($N264,#REF!, 0))), 4), 0)</f>
        <v>0</v>
      </c>
      <c r="B264" s="10">
        <v>241</v>
      </c>
      <c r="C264" s="238"/>
      <c r="D264" s="238"/>
      <c r="E264" s="79"/>
      <c r="F264" s="80" t="str">
        <f>IF(ISBLANK(E264), "", VLOOKUP(E264, Z!$A$2:$C$4127, 3, FALSE))</f>
        <v/>
      </c>
      <c r="G264" s="238"/>
      <c r="H264" s="81"/>
      <c r="I264" s="255" t="b">
        <v>0</v>
      </c>
      <c r="J264" s="256"/>
      <c r="K264" s="82"/>
      <c r="L264" s="82"/>
      <c r="M264" s="83"/>
      <c r="N264" s="79"/>
      <c r="O264" s="84"/>
      <c r="P264" s="84"/>
      <c r="Q264" s="257"/>
      <c r="R264" s="257"/>
      <c r="S264" s="257"/>
      <c r="T264" s="85">
        <f t="shared" si="94"/>
        <v>0</v>
      </c>
      <c r="U264" s="238"/>
      <c r="V264" s="238"/>
      <c r="W264" s="238"/>
      <c r="X264" s="257"/>
      <c r="Y264" s="258"/>
      <c r="Z264" s="79"/>
      <c r="AA264" s="257"/>
      <c r="AB264" s="257"/>
      <c r="AC264" s="257"/>
      <c r="AD264" s="257"/>
      <c r="AE264" s="257"/>
      <c r="AF264" s="85">
        <f t="shared" si="95"/>
        <v>0</v>
      </c>
      <c r="AG264" s="259"/>
      <c r="AH264" s="238"/>
      <c r="AI264" s="79"/>
      <c r="AJ264" s="80" t="str">
        <f>IF(ISBLANK(AI264), "", VLOOKUP(AI264, Z!$A$2:$C$4127, 3, FALSE))</f>
        <v/>
      </c>
      <c r="AK264" s="260"/>
      <c r="AL264" s="127">
        <f t="shared" si="96"/>
        <v>0</v>
      </c>
      <c r="AM264" s="271"/>
      <c r="AN264" s="292">
        <f t="shared" si="98"/>
        <v>0</v>
      </c>
      <c r="AO264" s="279">
        <f t="shared" si="97"/>
        <v>1</v>
      </c>
      <c r="AP264" s="279">
        <v>0.75</v>
      </c>
      <c r="AQ264" s="293" t="str">
        <f t="shared" si="99"/>
        <v>-</v>
      </c>
      <c r="AR264" s="293" t="str">
        <f t="shared" si="100"/>
        <v>-</v>
      </c>
      <c r="AS264" s="293" t="str" cm="1">
        <f t="array" ref="AS264">IFERROR(IFERROR((AT264*AU264)/(3600*1000)/AZ264, BY264) * SUMPRODUCT($BA264:$BE264^2.5, $BF264:$BJ264) / 1000, "-")</f>
        <v>-</v>
      </c>
      <c r="AT264" s="279" t="str">
        <f t="shared" si="101"/>
        <v>-</v>
      </c>
      <c r="AU264" s="279" t="str">
        <f t="shared" si="102"/>
        <v>-</v>
      </c>
      <c r="AV264" s="294" t="str">
        <f t="shared" si="16"/>
        <v>-</v>
      </c>
      <c r="AW264" s="294" t="str" cm="1">
        <f t="array" ref="AW264">IF(CH264&gt;0, INDEX($CV$58:$CV$60, CH264), "-")</f>
        <v>-</v>
      </c>
      <c r="AX264" s="294" t="str">
        <f t="shared" si="103"/>
        <v>-</v>
      </c>
      <c r="AY264" s="295" t="str">
        <f t="shared" si="104"/>
        <v>-</v>
      </c>
      <c r="AZ264" s="294">
        <f t="shared" si="105"/>
        <v>0</v>
      </c>
      <c r="BA264" s="296" t="str" cm="1">
        <f t="array" ref="BA264">IFERROR(INDEX($CV$63:$CZ$65, $CF264, BA$23), "-")</f>
        <v>-</v>
      </c>
      <c r="BB264" s="296" t="str" cm="1">
        <f t="array" ref="BB264">IFERROR(INDEX($CV$63:$CZ$65, $CF264, BB$23), "-")</f>
        <v>-</v>
      </c>
      <c r="BC264" s="296" t="str" cm="1">
        <f t="array" ref="BC264">IFERROR(INDEX($CV$63:$CZ$65, $CF264, BC$23), "-")</f>
        <v>-</v>
      </c>
      <c r="BD264" s="296" t="str" cm="1">
        <f t="array" ref="BD264">IFERROR(INDEX($CV$63:$CZ$65, $CF264, BD$23), "-")</f>
        <v>-</v>
      </c>
      <c r="BE264" s="296" t="str" cm="1">
        <f t="array" ref="BE264">IFERROR(INDEX($CV$63:$CZ$65, $CF264, BE$23), "-")</f>
        <v>-</v>
      </c>
      <c r="BF264" s="297" cm="1">
        <f t="array" ref="BF264">IF($CF264=3,
IFERROR(INDEX($CV$68:$CZ$79, $CE264, BF$23), "-"),
IF($CF264=2,
IF(BF$23=5, $Q264, IF(BF$23=4, $R264, 0)), IF(BF$23=5, $Q264, 0)
))</f>
        <v>0</v>
      </c>
      <c r="BG264" s="297" cm="1">
        <f t="array" ref="BG264">IF($CF264=3,
IFERROR(INDEX($CV$68:$CZ$79, $CE264, BG$23), "-"),
IF($CF264=2,
IF(BG$23=5, $Q264, IF(BG$23=4, $R264, 0)), IF(BG$23=5, $Q264, 0)
))</f>
        <v>0</v>
      </c>
      <c r="BH264" s="297" cm="1">
        <f t="array" ref="BH264">IF($CF264=3,
IFERROR(INDEX($CV$68:$CZ$79, $CE264, BH$23), "-"),
IF($CF264=2,
IF(BH$23=5, $Q264, IF(BH$23=4, $R264, 0)), IF(BH$23=5, $Q264, 0)
))</f>
        <v>0</v>
      </c>
      <c r="BI264" s="297" cm="1">
        <f t="array" ref="BI264">IF($CF264=3,
IFERROR(INDEX($CV$68:$CZ$79, $CE264, BI$23), "-"),
IF($CF264=2,
IF(BI$23=5, $Q264, IF(BI$23=4, $R264, 0)), IF(BI$23=5, $Q264, 0)
))</f>
        <v>0</v>
      </c>
      <c r="BJ264" s="297" cm="1">
        <f t="array" ref="BJ264">IF($CF264=3,
IFERROR(INDEX($CV$68:$CZ$79, $CE264, BJ$23), "-"),
IF($CF264=2,
IF(BJ$23=5, $Q264, IF(BJ$23=4, $R264, 0)), IF(BJ$23=5, $Q264, 0)
))</f>
        <v>0</v>
      </c>
      <c r="BK264" s="293" t="str" cm="1">
        <f t="array" ref="BK264">IFERROR(IF(OR($AN$20="EZ", ISNUMBER((BL264*BM264)/(3600*1000)/BN264)), (BL264*BM264)/(3600*1000)/BN264, BY264) * SUMPRODUCT($BO264:$BS264^2.5, $BT264:$BX264) / 1000, "-")</f>
        <v>-</v>
      </c>
      <c r="BL264" s="279" t="str">
        <f t="shared" si="106"/>
        <v>-</v>
      </c>
      <c r="BM264" s="279" t="str">
        <f t="shared" si="107"/>
        <v>-</v>
      </c>
      <c r="BN264" s="298">
        <f t="shared" si="108"/>
        <v>0</v>
      </c>
      <c r="BO264" s="296" t="str" cm="1">
        <f t="array" ref="BO264">IFERROR(INDEX($CV$63:$CZ$65, $CO264, BO$23), "-")</f>
        <v>-</v>
      </c>
      <c r="BP264" s="296" t="str" cm="1">
        <f t="array" ref="BP264">IFERROR(INDEX($CV$63:$CZ$65, $CO264, BP$23), "-")</f>
        <v>-</v>
      </c>
      <c r="BQ264" s="296" t="str" cm="1">
        <f t="array" ref="BQ264">IFERROR(INDEX($CV$63:$CZ$65, $CO264, BQ$23), "-")</f>
        <v>-</v>
      </c>
      <c r="BR264" s="296" t="str" cm="1">
        <f t="array" ref="BR264">IFERROR(INDEX($CV$63:$CZ$65, $CO264, BR$23), "-")</f>
        <v>-</v>
      </c>
      <c r="BS264" s="296" t="str" cm="1">
        <f t="array" ref="BS264">IFERROR(INDEX($CV$63:$CZ$65, $CO264, BS$23), "-")</f>
        <v>-</v>
      </c>
      <c r="BT264" s="297" cm="1">
        <f t="array" ref="BT264">IF($CO264=3,
IFERROR(INDEX($CV$68:$CZ$79, $CE264, BT$23), "-"),
IF($CO264=2,
IF(BT$23=5, $AC264, IF(BT$23=4, $AD264, 0)), IF(BT$23=5, $AC264, 0)
))</f>
        <v>0</v>
      </c>
      <c r="BU264" s="297" cm="1">
        <f t="array" ref="BU264">IF($CO264=3,
IFERROR(INDEX($CV$68:$CZ$79, $CE264, BU$23), "-"),
IF($CO264=2,
IF(BU$23=5, $AC264, IF(BU$23=4, $AD264, 0)), IF(BU$23=5, $AC264, 0)
))</f>
        <v>0</v>
      </c>
      <c r="BV264" s="297" cm="1">
        <f t="array" ref="BV264">IF($CO264=3,
IFERROR(INDEX($CV$68:$CZ$79, $CE264, BV$23), "-"),
IF($CO264=2,
IF(BV$23=5, $AC264, IF(BV$23=4, $AD264, 0)), IF(BV$23=5, $AC264, 0)
))</f>
        <v>0</v>
      </c>
      <c r="BW264" s="297" cm="1">
        <f t="array" ref="BW264">IF($CO264=3,
IFERROR(INDEX($CV$68:$CZ$79, $CE264, BW$23), "-"),
IF($CO264=2,
IF(BW$23=5, $AC264, IF(BW$23=4, $AD264, 0)), IF(BW$23=5, $AC264, 0)
))</f>
        <v>0</v>
      </c>
      <c r="BX264" s="297" cm="1">
        <f t="array" ref="BX264">IF($CO264=3,
IFERROR(INDEX($CV$68:$CZ$79, $CE264, BX$23), "-"),
IF($CO264=2,
IF(BX$23=5, $AC264, IF(BX$23=4, $AD264, 0)), IF(BX$23=5, $AC264, 0)
))</f>
        <v>0</v>
      </c>
      <c r="BY264" s="293" t="str">
        <f t="shared" si="109"/>
        <v>-</v>
      </c>
      <c r="BZ264" s="299">
        <f t="shared" si="22"/>
        <v>0</v>
      </c>
      <c r="CA264" s="294" t="str">
        <f t="shared" si="110"/>
        <v>-</v>
      </c>
      <c r="CB264" s="295" t="str">
        <f t="shared" si="23"/>
        <v>-</v>
      </c>
      <c r="CC264" s="295" t="str">
        <f t="shared" si="111"/>
        <v>-</v>
      </c>
      <c r="CD264" s="299">
        <f t="shared" si="24"/>
        <v>0</v>
      </c>
      <c r="CE264" s="300" t="str">
        <f t="shared" si="89"/>
        <v>-</v>
      </c>
      <c r="CF264" s="300" t="str">
        <f t="shared" si="90"/>
        <v>-</v>
      </c>
      <c r="CG264" s="300">
        <v>0</v>
      </c>
      <c r="CH264" s="300">
        <f t="shared" si="91"/>
        <v>0</v>
      </c>
      <c r="CI264" s="301">
        <f t="shared" si="92"/>
        <v>0</v>
      </c>
      <c r="CJ264" s="301">
        <f t="shared" si="25"/>
        <v>0</v>
      </c>
      <c r="CK264" s="302" t="str" cm="1">
        <f t="array" ref="CK264">IF($CJ264&gt;0, INDEX($CS$28:$DH$35, $CJ264, $CI264+CK$23), "-")</f>
        <v>-</v>
      </c>
      <c r="CL264" s="302" t="str" cm="1">
        <f t="array" ref="CL264">IF($CJ264&gt;0, INDEX($CS$28:$DH$35, $CJ264, $CI264+CL$23), "-")</f>
        <v>-</v>
      </c>
      <c r="CM264" s="302" t="str" cm="1">
        <f t="array" ref="CM264">IF($CJ264&gt;0, INDEX($CS$28:$DH$35, $CJ264, $CI264+CM$23), "-")</f>
        <v>-</v>
      </c>
      <c r="CN264" s="302" t="str" cm="1">
        <f t="array" ref="CN264">IF($CJ264&gt;0, INDEX($CS$28:$DH$35, $CJ264, $CI264+CN$23), "-")</f>
        <v>-</v>
      </c>
      <c r="CO264" s="300" t="str">
        <f t="shared" si="93"/>
        <v>-</v>
      </c>
      <c r="CP264" s="271"/>
      <c r="CQ264" s="272"/>
      <c r="CR264" s="273"/>
      <c r="CS264" s="273"/>
      <c r="CT264" s="273"/>
      <c r="CU264" s="273"/>
      <c r="CV264" s="273"/>
      <c r="CW264" s="273"/>
      <c r="CX264" s="273"/>
      <c r="CY264" s="273"/>
      <c r="CZ264" s="273"/>
      <c r="DA264" s="273"/>
      <c r="DB264" s="273"/>
      <c r="DC264" s="273"/>
      <c r="DD264" s="273"/>
      <c r="DE264" s="273"/>
      <c r="DF264" s="273"/>
      <c r="DG264" s="273"/>
      <c r="DH264" s="273"/>
      <c r="DI264" s="273"/>
      <c r="DJ264" s="271"/>
      <c r="DK264" s="271"/>
    </row>
    <row r="265" spans="1:115" s="45" customFormat="1" ht="12.75" customHeight="1" x14ac:dyDescent="0.25">
      <c r="A265" s="13" cm="1">
        <f t="array" ref="A265">IFERROR(INDEX(Operation, IFERROR(MATCH($N265,#REF!, 0), IFERROR(MATCH($N265,#REF!, 0), MATCH($N265,#REF!, 0))), 4), 0)</f>
        <v>0</v>
      </c>
      <c r="B265" s="10">
        <v>242</v>
      </c>
      <c r="C265" s="238"/>
      <c r="D265" s="238"/>
      <c r="E265" s="79"/>
      <c r="F265" s="80" t="str">
        <f>IF(ISBLANK(E265), "", VLOOKUP(E265, Z!$A$2:$C$4127, 3, FALSE))</f>
        <v/>
      </c>
      <c r="G265" s="238"/>
      <c r="H265" s="81"/>
      <c r="I265" s="255" t="b">
        <v>0</v>
      </c>
      <c r="J265" s="256"/>
      <c r="K265" s="82"/>
      <c r="L265" s="82"/>
      <c r="M265" s="83"/>
      <c r="N265" s="79"/>
      <c r="O265" s="84"/>
      <c r="P265" s="84"/>
      <c r="Q265" s="257"/>
      <c r="R265" s="257"/>
      <c r="S265" s="257"/>
      <c r="T265" s="85">
        <f t="shared" si="94"/>
        <v>0</v>
      </c>
      <c r="U265" s="238"/>
      <c r="V265" s="238"/>
      <c r="W265" s="238"/>
      <c r="X265" s="257"/>
      <c r="Y265" s="258"/>
      <c r="Z265" s="79"/>
      <c r="AA265" s="257"/>
      <c r="AB265" s="257"/>
      <c r="AC265" s="257"/>
      <c r="AD265" s="257"/>
      <c r="AE265" s="257"/>
      <c r="AF265" s="85">
        <f t="shared" si="95"/>
        <v>0</v>
      </c>
      <c r="AG265" s="259"/>
      <c r="AH265" s="238"/>
      <c r="AI265" s="79"/>
      <c r="AJ265" s="80" t="str">
        <f>IF(ISBLANK(AI265), "", VLOOKUP(AI265, Z!$A$2:$C$4127, 3, FALSE))</f>
        <v/>
      </c>
      <c r="AK265" s="260"/>
      <c r="AL265" s="127">
        <f t="shared" si="96"/>
        <v>0</v>
      </c>
      <c r="AM265" s="271"/>
      <c r="AN265" s="292">
        <f t="shared" si="98"/>
        <v>0</v>
      </c>
      <c r="AO265" s="279">
        <f t="shared" si="97"/>
        <v>1</v>
      </c>
      <c r="AP265" s="279">
        <v>0.75</v>
      </c>
      <c r="AQ265" s="293" t="str">
        <f t="shared" si="99"/>
        <v>-</v>
      </c>
      <c r="AR265" s="293" t="str">
        <f t="shared" si="100"/>
        <v>-</v>
      </c>
      <c r="AS265" s="293" t="str" cm="1">
        <f t="array" ref="AS265">IFERROR(IFERROR((AT265*AU265)/(3600*1000)/AZ265, BY265) * SUMPRODUCT($BA265:$BE265^2.5, $BF265:$BJ265) / 1000, "-")</f>
        <v>-</v>
      </c>
      <c r="AT265" s="279" t="str">
        <f t="shared" si="101"/>
        <v>-</v>
      </c>
      <c r="AU265" s="279" t="str">
        <f t="shared" si="102"/>
        <v>-</v>
      </c>
      <c r="AV265" s="294" t="str">
        <f t="shared" si="16"/>
        <v>-</v>
      </c>
      <c r="AW265" s="294" t="str" cm="1">
        <f t="array" ref="AW265">IF(CH265&gt;0, INDEX($CV$58:$CV$60, CH265), "-")</f>
        <v>-</v>
      </c>
      <c r="AX265" s="294" t="str">
        <f t="shared" si="103"/>
        <v>-</v>
      </c>
      <c r="AY265" s="295" t="str">
        <f t="shared" si="104"/>
        <v>-</v>
      </c>
      <c r="AZ265" s="294">
        <f t="shared" si="105"/>
        <v>0</v>
      </c>
      <c r="BA265" s="296" t="str" cm="1">
        <f t="array" ref="BA265">IFERROR(INDEX($CV$63:$CZ$65, $CF265, BA$23), "-")</f>
        <v>-</v>
      </c>
      <c r="BB265" s="296" t="str" cm="1">
        <f t="array" ref="BB265">IFERROR(INDEX($CV$63:$CZ$65, $CF265, BB$23), "-")</f>
        <v>-</v>
      </c>
      <c r="BC265" s="296" t="str" cm="1">
        <f t="array" ref="BC265">IFERROR(INDEX($CV$63:$CZ$65, $CF265, BC$23), "-")</f>
        <v>-</v>
      </c>
      <c r="BD265" s="296" t="str" cm="1">
        <f t="array" ref="BD265">IFERROR(INDEX($CV$63:$CZ$65, $CF265, BD$23), "-")</f>
        <v>-</v>
      </c>
      <c r="BE265" s="296" t="str" cm="1">
        <f t="array" ref="BE265">IFERROR(INDEX($CV$63:$CZ$65, $CF265, BE$23), "-")</f>
        <v>-</v>
      </c>
      <c r="BF265" s="297" cm="1">
        <f t="array" ref="BF265">IF($CF265=3,
IFERROR(INDEX($CV$68:$CZ$79, $CE265, BF$23), "-"),
IF($CF265=2,
IF(BF$23=5, $Q265, IF(BF$23=4, $R265, 0)), IF(BF$23=5, $Q265, 0)
))</f>
        <v>0</v>
      </c>
      <c r="BG265" s="297" cm="1">
        <f t="array" ref="BG265">IF($CF265=3,
IFERROR(INDEX($CV$68:$CZ$79, $CE265, BG$23), "-"),
IF($CF265=2,
IF(BG$23=5, $Q265, IF(BG$23=4, $R265, 0)), IF(BG$23=5, $Q265, 0)
))</f>
        <v>0</v>
      </c>
      <c r="BH265" s="297" cm="1">
        <f t="array" ref="BH265">IF($CF265=3,
IFERROR(INDEX($CV$68:$CZ$79, $CE265, BH$23), "-"),
IF($CF265=2,
IF(BH$23=5, $Q265, IF(BH$23=4, $R265, 0)), IF(BH$23=5, $Q265, 0)
))</f>
        <v>0</v>
      </c>
      <c r="BI265" s="297" cm="1">
        <f t="array" ref="BI265">IF($CF265=3,
IFERROR(INDEX($CV$68:$CZ$79, $CE265, BI$23), "-"),
IF($CF265=2,
IF(BI$23=5, $Q265, IF(BI$23=4, $R265, 0)), IF(BI$23=5, $Q265, 0)
))</f>
        <v>0</v>
      </c>
      <c r="BJ265" s="297" cm="1">
        <f t="array" ref="BJ265">IF($CF265=3,
IFERROR(INDEX($CV$68:$CZ$79, $CE265, BJ$23), "-"),
IF($CF265=2,
IF(BJ$23=5, $Q265, IF(BJ$23=4, $R265, 0)), IF(BJ$23=5, $Q265, 0)
))</f>
        <v>0</v>
      </c>
      <c r="BK265" s="293" t="str" cm="1">
        <f t="array" ref="BK265">IFERROR(IF(OR($AN$20="EZ", ISNUMBER((BL265*BM265)/(3600*1000)/BN265)), (BL265*BM265)/(3600*1000)/BN265, BY265) * SUMPRODUCT($BO265:$BS265^2.5, $BT265:$BX265) / 1000, "-")</f>
        <v>-</v>
      </c>
      <c r="BL265" s="279" t="str">
        <f t="shared" si="106"/>
        <v>-</v>
      </c>
      <c r="BM265" s="279" t="str">
        <f t="shared" si="107"/>
        <v>-</v>
      </c>
      <c r="BN265" s="298">
        <f t="shared" si="108"/>
        <v>0</v>
      </c>
      <c r="BO265" s="296" t="str" cm="1">
        <f t="array" ref="BO265">IFERROR(INDEX($CV$63:$CZ$65, $CO265, BO$23), "-")</f>
        <v>-</v>
      </c>
      <c r="BP265" s="296" t="str" cm="1">
        <f t="array" ref="BP265">IFERROR(INDEX($CV$63:$CZ$65, $CO265, BP$23), "-")</f>
        <v>-</v>
      </c>
      <c r="BQ265" s="296" t="str" cm="1">
        <f t="array" ref="BQ265">IFERROR(INDEX($CV$63:$CZ$65, $CO265, BQ$23), "-")</f>
        <v>-</v>
      </c>
      <c r="BR265" s="296" t="str" cm="1">
        <f t="array" ref="BR265">IFERROR(INDEX($CV$63:$CZ$65, $CO265, BR$23), "-")</f>
        <v>-</v>
      </c>
      <c r="BS265" s="296" t="str" cm="1">
        <f t="array" ref="BS265">IFERROR(INDEX($CV$63:$CZ$65, $CO265, BS$23), "-")</f>
        <v>-</v>
      </c>
      <c r="BT265" s="297" cm="1">
        <f t="array" ref="BT265">IF($CO265=3,
IFERROR(INDEX($CV$68:$CZ$79, $CE265, BT$23), "-"),
IF($CO265=2,
IF(BT$23=5, $AC265, IF(BT$23=4, $AD265, 0)), IF(BT$23=5, $AC265, 0)
))</f>
        <v>0</v>
      </c>
      <c r="BU265" s="297" cm="1">
        <f t="array" ref="BU265">IF($CO265=3,
IFERROR(INDEX($CV$68:$CZ$79, $CE265, BU$23), "-"),
IF($CO265=2,
IF(BU$23=5, $AC265, IF(BU$23=4, $AD265, 0)), IF(BU$23=5, $AC265, 0)
))</f>
        <v>0</v>
      </c>
      <c r="BV265" s="297" cm="1">
        <f t="array" ref="BV265">IF($CO265=3,
IFERROR(INDEX($CV$68:$CZ$79, $CE265, BV$23), "-"),
IF($CO265=2,
IF(BV$23=5, $AC265, IF(BV$23=4, $AD265, 0)), IF(BV$23=5, $AC265, 0)
))</f>
        <v>0</v>
      </c>
      <c r="BW265" s="297" cm="1">
        <f t="array" ref="BW265">IF($CO265=3,
IFERROR(INDEX($CV$68:$CZ$79, $CE265, BW$23), "-"),
IF($CO265=2,
IF(BW$23=5, $AC265, IF(BW$23=4, $AD265, 0)), IF(BW$23=5, $AC265, 0)
))</f>
        <v>0</v>
      </c>
      <c r="BX265" s="297" cm="1">
        <f t="array" ref="BX265">IF($CO265=3,
IFERROR(INDEX($CV$68:$CZ$79, $CE265, BX$23), "-"),
IF($CO265=2,
IF(BX$23=5, $AC265, IF(BX$23=4, $AD265, 0)), IF(BX$23=5, $AC265, 0)
))</f>
        <v>0</v>
      </c>
      <c r="BY265" s="293" t="str">
        <f t="shared" si="109"/>
        <v>-</v>
      </c>
      <c r="BZ265" s="299">
        <f t="shared" si="22"/>
        <v>0</v>
      </c>
      <c r="CA265" s="294" t="str">
        <f t="shared" si="110"/>
        <v>-</v>
      </c>
      <c r="CB265" s="295" t="str">
        <f t="shared" si="23"/>
        <v>-</v>
      </c>
      <c r="CC265" s="295" t="str">
        <f t="shared" si="111"/>
        <v>-</v>
      </c>
      <c r="CD265" s="299">
        <f t="shared" si="24"/>
        <v>0</v>
      </c>
      <c r="CE265" s="300" t="str">
        <f t="shared" si="89"/>
        <v>-</v>
      </c>
      <c r="CF265" s="300" t="str">
        <f t="shared" si="90"/>
        <v>-</v>
      </c>
      <c r="CG265" s="300">
        <v>0</v>
      </c>
      <c r="CH265" s="300">
        <f t="shared" si="91"/>
        <v>0</v>
      </c>
      <c r="CI265" s="301">
        <f t="shared" si="92"/>
        <v>0</v>
      </c>
      <c r="CJ265" s="301">
        <f t="shared" si="25"/>
        <v>0</v>
      </c>
      <c r="CK265" s="302" t="str" cm="1">
        <f t="array" ref="CK265">IF($CJ265&gt;0, INDEX($CS$28:$DH$35, $CJ265, $CI265+CK$23), "-")</f>
        <v>-</v>
      </c>
      <c r="CL265" s="302" t="str" cm="1">
        <f t="array" ref="CL265">IF($CJ265&gt;0, INDEX($CS$28:$DH$35, $CJ265, $CI265+CL$23), "-")</f>
        <v>-</v>
      </c>
      <c r="CM265" s="302" t="str" cm="1">
        <f t="array" ref="CM265">IF($CJ265&gt;0, INDEX($CS$28:$DH$35, $CJ265, $CI265+CM$23), "-")</f>
        <v>-</v>
      </c>
      <c r="CN265" s="302" t="str" cm="1">
        <f t="array" ref="CN265">IF($CJ265&gt;0, INDEX($CS$28:$DH$35, $CJ265, $CI265+CN$23), "-")</f>
        <v>-</v>
      </c>
      <c r="CO265" s="300" t="str">
        <f t="shared" si="93"/>
        <v>-</v>
      </c>
      <c r="CP265" s="271"/>
      <c r="CQ265" s="272"/>
      <c r="CR265" s="273"/>
      <c r="CS265" s="273"/>
      <c r="CT265" s="273"/>
      <c r="CU265" s="273"/>
      <c r="CV265" s="273"/>
      <c r="CW265" s="273"/>
      <c r="CX265" s="273"/>
      <c r="CY265" s="273"/>
      <c r="CZ265" s="273"/>
      <c r="DA265" s="273"/>
      <c r="DB265" s="273"/>
      <c r="DC265" s="273"/>
      <c r="DD265" s="273"/>
      <c r="DE265" s="273"/>
      <c r="DF265" s="273"/>
      <c r="DG265" s="273"/>
      <c r="DH265" s="273"/>
      <c r="DI265" s="273"/>
      <c r="DJ265" s="271"/>
      <c r="DK265" s="271"/>
    </row>
    <row r="266" spans="1:115" s="45" customFormat="1" ht="12.75" customHeight="1" x14ac:dyDescent="0.25">
      <c r="A266" s="13" cm="1">
        <f t="array" ref="A266">IFERROR(INDEX(Operation, IFERROR(MATCH($N266,#REF!, 0), IFERROR(MATCH($N266,#REF!, 0), MATCH($N266,#REF!, 0))), 4), 0)</f>
        <v>0</v>
      </c>
      <c r="B266" s="10">
        <v>243</v>
      </c>
      <c r="C266" s="238"/>
      <c r="D266" s="238"/>
      <c r="E266" s="79"/>
      <c r="F266" s="80" t="str">
        <f>IF(ISBLANK(E266), "", VLOOKUP(E266, Z!$A$2:$C$4127, 3, FALSE))</f>
        <v/>
      </c>
      <c r="G266" s="238"/>
      <c r="H266" s="81"/>
      <c r="I266" s="255" t="b">
        <v>0</v>
      </c>
      <c r="J266" s="256"/>
      <c r="K266" s="82"/>
      <c r="L266" s="82"/>
      <c r="M266" s="83"/>
      <c r="N266" s="79"/>
      <c r="O266" s="84"/>
      <c r="P266" s="84"/>
      <c r="Q266" s="257"/>
      <c r="R266" s="257"/>
      <c r="S266" s="257"/>
      <c r="T266" s="85">
        <f t="shared" si="94"/>
        <v>0</v>
      </c>
      <c r="U266" s="238"/>
      <c r="V266" s="238"/>
      <c r="W266" s="238"/>
      <c r="X266" s="256"/>
      <c r="Y266" s="258"/>
      <c r="Z266" s="79"/>
      <c r="AA266" s="257"/>
      <c r="AB266" s="257"/>
      <c r="AC266" s="257"/>
      <c r="AD266" s="257"/>
      <c r="AE266" s="257"/>
      <c r="AF266" s="85">
        <f t="shared" si="95"/>
        <v>0</v>
      </c>
      <c r="AG266" s="259"/>
      <c r="AH266" s="238"/>
      <c r="AI266" s="79"/>
      <c r="AJ266" s="80" t="str">
        <f>IF(ISBLANK(AI266), "", VLOOKUP(AI266, Z!$A$2:$C$4127, 3, FALSE))</f>
        <v/>
      </c>
      <c r="AK266" s="260"/>
      <c r="AL266" s="127">
        <f t="shared" si="96"/>
        <v>0</v>
      </c>
      <c r="AM266" s="271"/>
      <c r="AN266" s="292">
        <f t="shared" si="98"/>
        <v>0</v>
      </c>
      <c r="AO266" s="279">
        <f t="shared" si="97"/>
        <v>1</v>
      </c>
      <c r="AP266" s="279">
        <v>0.75</v>
      </c>
      <c r="AQ266" s="293" t="str">
        <f t="shared" si="99"/>
        <v>-</v>
      </c>
      <c r="AR266" s="293" t="str">
        <f t="shared" si="100"/>
        <v>-</v>
      </c>
      <c r="AS266" s="293" t="str" cm="1">
        <f t="array" ref="AS266">IFERROR(IFERROR((AT266*AU266)/(3600*1000)/AZ266, BY266) * SUMPRODUCT($BA266:$BE266^2.5, $BF266:$BJ266) / 1000, "-")</f>
        <v>-</v>
      </c>
      <c r="AT266" s="279" t="str">
        <f t="shared" si="101"/>
        <v>-</v>
      </c>
      <c r="AU266" s="279" t="str">
        <f t="shared" si="102"/>
        <v>-</v>
      </c>
      <c r="AV266" s="294" t="str">
        <f t="shared" si="16"/>
        <v>-</v>
      </c>
      <c r="AW266" s="294" t="str" cm="1">
        <f t="array" ref="AW266">IF(CH266&gt;0, INDEX($CV$58:$CV$60, CH266), "-")</f>
        <v>-</v>
      </c>
      <c r="AX266" s="294" t="str">
        <f t="shared" si="103"/>
        <v>-</v>
      </c>
      <c r="AY266" s="295" t="str">
        <f t="shared" si="104"/>
        <v>-</v>
      </c>
      <c r="AZ266" s="294">
        <f t="shared" si="105"/>
        <v>0</v>
      </c>
      <c r="BA266" s="296" t="str" cm="1">
        <f t="array" ref="BA266">IFERROR(INDEX($CV$63:$CZ$65, $CF266, BA$23), "-")</f>
        <v>-</v>
      </c>
      <c r="BB266" s="296" t="str" cm="1">
        <f t="array" ref="BB266">IFERROR(INDEX($CV$63:$CZ$65, $CF266, BB$23), "-")</f>
        <v>-</v>
      </c>
      <c r="BC266" s="296" t="str" cm="1">
        <f t="array" ref="BC266">IFERROR(INDEX($CV$63:$CZ$65, $CF266, BC$23), "-")</f>
        <v>-</v>
      </c>
      <c r="BD266" s="296" t="str" cm="1">
        <f t="array" ref="BD266">IFERROR(INDEX($CV$63:$CZ$65, $CF266, BD$23), "-")</f>
        <v>-</v>
      </c>
      <c r="BE266" s="296" t="str" cm="1">
        <f t="array" ref="BE266">IFERROR(INDEX($CV$63:$CZ$65, $CF266, BE$23), "-")</f>
        <v>-</v>
      </c>
      <c r="BF266" s="297" cm="1">
        <f t="array" ref="BF266">IF($CF266=3,
IFERROR(INDEX($CV$68:$CZ$79, $CE266, BF$23), "-"),
IF($CF266=2,
IF(BF$23=5, $Q266, IF(BF$23=4, $R266, 0)), IF(BF$23=5, $Q266, 0)
))</f>
        <v>0</v>
      </c>
      <c r="BG266" s="297" cm="1">
        <f t="array" ref="BG266">IF($CF266=3,
IFERROR(INDEX($CV$68:$CZ$79, $CE266, BG$23), "-"),
IF($CF266=2,
IF(BG$23=5, $Q266, IF(BG$23=4, $R266, 0)), IF(BG$23=5, $Q266, 0)
))</f>
        <v>0</v>
      </c>
      <c r="BH266" s="297" cm="1">
        <f t="array" ref="BH266">IF($CF266=3,
IFERROR(INDEX($CV$68:$CZ$79, $CE266, BH$23), "-"),
IF($CF266=2,
IF(BH$23=5, $Q266, IF(BH$23=4, $R266, 0)), IF(BH$23=5, $Q266, 0)
))</f>
        <v>0</v>
      </c>
      <c r="BI266" s="297" cm="1">
        <f t="array" ref="BI266">IF($CF266=3,
IFERROR(INDEX($CV$68:$CZ$79, $CE266, BI$23), "-"),
IF($CF266=2,
IF(BI$23=5, $Q266, IF(BI$23=4, $R266, 0)), IF(BI$23=5, $Q266, 0)
))</f>
        <v>0</v>
      </c>
      <c r="BJ266" s="297" cm="1">
        <f t="array" ref="BJ266">IF($CF266=3,
IFERROR(INDEX($CV$68:$CZ$79, $CE266, BJ$23), "-"),
IF($CF266=2,
IF(BJ$23=5, $Q266, IF(BJ$23=4, $R266, 0)), IF(BJ$23=5, $Q266, 0)
))</f>
        <v>0</v>
      </c>
      <c r="BK266" s="293" t="str" cm="1">
        <f t="array" ref="BK266">IFERROR(IF(OR($AN$20="EZ", ISNUMBER((BL266*BM266)/(3600*1000)/BN266)), (BL266*BM266)/(3600*1000)/BN266, BY266) * SUMPRODUCT($BO266:$BS266^2.5, $BT266:$BX266) / 1000, "-")</f>
        <v>-</v>
      </c>
      <c r="BL266" s="279" t="str">
        <f t="shared" si="106"/>
        <v>-</v>
      </c>
      <c r="BM266" s="279" t="str">
        <f t="shared" si="107"/>
        <v>-</v>
      </c>
      <c r="BN266" s="298">
        <f t="shared" si="108"/>
        <v>0</v>
      </c>
      <c r="BO266" s="296" t="str" cm="1">
        <f t="array" ref="BO266">IFERROR(INDEX($CV$63:$CZ$65, $CO266, BO$23), "-")</f>
        <v>-</v>
      </c>
      <c r="BP266" s="296" t="str" cm="1">
        <f t="array" ref="BP266">IFERROR(INDEX($CV$63:$CZ$65, $CO266, BP$23), "-")</f>
        <v>-</v>
      </c>
      <c r="BQ266" s="296" t="str" cm="1">
        <f t="array" ref="BQ266">IFERROR(INDEX($CV$63:$CZ$65, $CO266, BQ$23), "-")</f>
        <v>-</v>
      </c>
      <c r="BR266" s="296" t="str" cm="1">
        <f t="array" ref="BR266">IFERROR(INDEX($CV$63:$CZ$65, $CO266, BR$23), "-")</f>
        <v>-</v>
      </c>
      <c r="BS266" s="296" t="str" cm="1">
        <f t="array" ref="BS266">IFERROR(INDEX($CV$63:$CZ$65, $CO266, BS$23), "-")</f>
        <v>-</v>
      </c>
      <c r="BT266" s="297" cm="1">
        <f t="array" ref="BT266">IF($CO266=3,
IFERROR(INDEX($CV$68:$CZ$79, $CE266, BT$23), "-"),
IF($CO266=2,
IF(BT$23=5, $AC266, IF(BT$23=4, $AD266, 0)), IF(BT$23=5, $AC266, 0)
))</f>
        <v>0</v>
      </c>
      <c r="BU266" s="297" cm="1">
        <f t="array" ref="BU266">IF($CO266=3,
IFERROR(INDEX($CV$68:$CZ$79, $CE266, BU$23), "-"),
IF($CO266=2,
IF(BU$23=5, $AC266, IF(BU$23=4, $AD266, 0)), IF(BU$23=5, $AC266, 0)
))</f>
        <v>0</v>
      </c>
      <c r="BV266" s="297" cm="1">
        <f t="array" ref="BV266">IF($CO266=3,
IFERROR(INDEX($CV$68:$CZ$79, $CE266, BV$23), "-"),
IF($CO266=2,
IF(BV$23=5, $AC266, IF(BV$23=4, $AD266, 0)), IF(BV$23=5, $AC266, 0)
))</f>
        <v>0</v>
      </c>
      <c r="BW266" s="297" cm="1">
        <f t="array" ref="BW266">IF($CO266=3,
IFERROR(INDEX($CV$68:$CZ$79, $CE266, BW$23), "-"),
IF($CO266=2,
IF(BW$23=5, $AC266, IF(BW$23=4, $AD266, 0)), IF(BW$23=5, $AC266, 0)
))</f>
        <v>0</v>
      </c>
      <c r="BX266" s="297" cm="1">
        <f t="array" ref="BX266">IF($CO266=3,
IFERROR(INDEX($CV$68:$CZ$79, $CE266, BX$23), "-"),
IF($CO266=2,
IF(BX$23=5, $AC266, IF(BX$23=4, $AD266, 0)), IF(BX$23=5, $AC266, 0)
))</f>
        <v>0</v>
      </c>
      <c r="BY266" s="293" t="str">
        <f t="shared" si="109"/>
        <v>-</v>
      </c>
      <c r="BZ266" s="299">
        <f t="shared" si="22"/>
        <v>0</v>
      </c>
      <c r="CA266" s="294" t="str">
        <f t="shared" si="110"/>
        <v>-</v>
      </c>
      <c r="CB266" s="295" t="str">
        <f t="shared" si="23"/>
        <v>-</v>
      </c>
      <c r="CC266" s="295" t="str">
        <f t="shared" si="111"/>
        <v>-</v>
      </c>
      <c r="CD266" s="299">
        <f t="shared" si="24"/>
        <v>0</v>
      </c>
      <c r="CE266" s="300" t="str">
        <f t="shared" si="89"/>
        <v>-</v>
      </c>
      <c r="CF266" s="300" t="str">
        <f t="shared" si="90"/>
        <v>-</v>
      </c>
      <c r="CG266" s="300">
        <v>0</v>
      </c>
      <c r="CH266" s="300">
        <f t="shared" si="91"/>
        <v>0</v>
      </c>
      <c r="CI266" s="301">
        <f t="shared" si="92"/>
        <v>0</v>
      </c>
      <c r="CJ266" s="301">
        <f t="shared" si="25"/>
        <v>0</v>
      </c>
      <c r="CK266" s="302" t="str" cm="1">
        <f t="array" ref="CK266">IF($CJ266&gt;0, INDEX($CS$28:$DH$35, $CJ266, $CI266+CK$23), "-")</f>
        <v>-</v>
      </c>
      <c r="CL266" s="302" t="str" cm="1">
        <f t="array" ref="CL266">IF($CJ266&gt;0, INDEX($CS$28:$DH$35, $CJ266, $CI266+CL$23), "-")</f>
        <v>-</v>
      </c>
      <c r="CM266" s="302" t="str" cm="1">
        <f t="array" ref="CM266">IF($CJ266&gt;0, INDEX($CS$28:$DH$35, $CJ266, $CI266+CM$23), "-")</f>
        <v>-</v>
      </c>
      <c r="CN266" s="302" t="str" cm="1">
        <f t="array" ref="CN266">IF($CJ266&gt;0, INDEX($CS$28:$DH$35, $CJ266, $CI266+CN$23), "-")</f>
        <v>-</v>
      </c>
      <c r="CO266" s="300" t="str">
        <f t="shared" si="93"/>
        <v>-</v>
      </c>
      <c r="CP266" s="271"/>
      <c r="CQ266" s="272"/>
      <c r="CR266" s="273"/>
      <c r="CS266" s="273"/>
      <c r="CT266" s="273"/>
      <c r="CU266" s="273"/>
      <c r="CV266" s="273"/>
      <c r="CW266" s="273"/>
      <c r="CX266" s="273"/>
      <c r="CY266" s="273"/>
      <c r="CZ266" s="273"/>
      <c r="DA266" s="273"/>
      <c r="DB266" s="273"/>
      <c r="DC266" s="273"/>
      <c r="DD266" s="273"/>
      <c r="DE266" s="273"/>
      <c r="DF266" s="273"/>
      <c r="DG266" s="273"/>
      <c r="DH266" s="273"/>
      <c r="DI266" s="273"/>
      <c r="DJ266" s="271"/>
      <c r="DK266" s="271"/>
    </row>
    <row r="267" spans="1:115" s="45" customFormat="1" ht="12.75" customHeight="1" x14ac:dyDescent="0.25">
      <c r="A267" s="13" cm="1">
        <f t="array" ref="A267">IFERROR(INDEX(Operation, IFERROR(MATCH($N267,#REF!, 0), IFERROR(MATCH($N267,#REF!, 0), MATCH($N267,#REF!, 0))), 4), 0)</f>
        <v>0</v>
      </c>
      <c r="B267" s="10">
        <v>244</v>
      </c>
      <c r="C267" s="238"/>
      <c r="D267" s="238"/>
      <c r="E267" s="79"/>
      <c r="F267" s="80" t="str">
        <f>IF(ISBLANK(E267), "", VLOOKUP(E267, Z!$A$2:$C$4127, 3, FALSE))</f>
        <v/>
      </c>
      <c r="G267" s="238"/>
      <c r="H267" s="81"/>
      <c r="I267" s="255" t="b">
        <v>0</v>
      </c>
      <c r="J267" s="256"/>
      <c r="K267" s="82"/>
      <c r="L267" s="82"/>
      <c r="M267" s="83"/>
      <c r="N267" s="79"/>
      <c r="O267" s="84"/>
      <c r="P267" s="84"/>
      <c r="Q267" s="257"/>
      <c r="R267" s="257"/>
      <c r="S267" s="257"/>
      <c r="T267" s="85">
        <f t="shared" si="94"/>
        <v>0</v>
      </c>
      <c r="U267" s="238"/>
      <c r="V267" s="238"/>
      <c r="W267" s="238"/>
      <c r="X267" s="257"/>
      <c r="Y267" s="258"/>
      <c r="Z267" s="79"/>
      <c r="AA267" s="257"/>
      <c r="AB267" s="257"/>
      <c r="AC267" s="257"/>
      <c r="AD267" s="257"/>
      <c r="AE267" s="257"/>
      <c r="AF267" s="85">
        <f t="shared" si="95"/>
        <v>0</v>
      </c>
      <c r="AG267" s="259"/>
      <c r="AH267" s="238"/>
      <c r="AI267" s="79"/>
      <c r="AJ267" s="80" t="str">
        <f>IF(ISBLANK(AI267), "", VLOOKUP(AI267, Z!$A$2:$C$4127, 3, FALSE))</f>
        <v/>
      </c>
      <c r="AK267" s="260"/>
      <c r="AL267" s="127">
        <f t="shared" si="96"/>
        <v>0</v>
      </c>
      <c r="AM267" s="271"/>
      <c r="AN267" s="292">
        <f t="shared" si="98"/>
        <v>0</v>
      </c>
      <c r="AO267" s="279">
        <f t="shared" si="97"/>
        <v>1</v>
      </c>
      <c r="AP267" s="279">
        <v>0.75</v>
      </c>
      <c r="AQ267" s="293" t="str">
        <f t="shared" si="99"/>
        <v>-</v>
      </c>
      <c r="AR267" s="293" t="str">
        <f t="shared" si="100"/>
        <v>-</v>
      </c>
      <c r="AS267" s="293" t="str" cm="1">
        <f t="array" ref="AS267">IFERROR(IFERROR((AT267*AU267)/(3600*1000)/AZ267, BY267) * SUMPRODUCT($BA267:$BE267^2.5, $BF267:$BJ267) / 1000, "-")</f>
        <v>-</v>
      </c>
      <c r="AT267" s="279" t="str">
        <f t="shared" si="101"/>
        <v>-</v>
      </c>
      <c r="AU267" s="279" t="str">
        <f t="shared" si="102"/>
        <v>-</v>
      </c>
      <c r="AV267" s="294" t="str">
        <f t="shared" si="16"/>
        <v>-</v>
      </c>
      <c r="AW267" s="294" t="str" cm="1">
        <f t="array" ref="AW267">IF(CH267&gt;0, INDEX($CV$58:$CV$60, CH267), "-")</f>
        <v>-</v>
      </c>
      <c r="AX267" s="294" t="str">
        <f t="shared" si="103"/>
        <v>-</v>
      </c>
      <c r="AY267" s="295" t="str">
        <f t="shared" si="104"/>
        <v>-</v>
      </c>
      <c r="AZ267" s="294">
        <f t="shared" si="105"/>
        <v>0</v>
      </c>
      <c r="BA267" s="296" t="str" cm="1">
        <f t="array" ref="BA267">IFERROR(INDEX($CV$63:$CZ$65, $CF267, BA$23), "-")</f>
        <v>-</v>
      </c>
      <c r="BB267" s="296" t="str" cm="1">
        <f t="array" ref="BB267">IFERROR(INDEX($CV$63:$CZ$65, $CF267, BB$23), "-")</f>
        <v>-</v>
      </c>
      <c r="BC267" s="296" t="str" cm="1">
        <f t="array" ref="BC267">IFERROR(INDEX($CV$63:$CZ$65, $CF267, BC$23), "-")</f>
        <v>-</v>
      </c>
      <c r="BD267" s="296" t="str" cm="1">
        <f t="array" ref="BD267">IFERROR(INDEX($CV$63:$CZ$65, $CF267, BD$23), "-")</f>
        <v>-</v>
      </c>
      <c r="BE267" s="296" t="str" cm="1">
        <f t="array" ref="BE267">IFERROR(INDEX($CV$63:$CZ$65, $CF267, BE$23), "-")</f>
        <v>-</v>
      </c>
      <c r="BF267" s="297" cm="1">
        <f t="array" ref="BF267">IF($CF267=3,
IFERROR(INDEX($CV$68:$CZ$79, $CE267, BF$23), "-"),
IF($CF267=2,
IF(BF$23=5, $Q267, IF(BF$23=4, $R267, 0)), IF(BF$23=5, $Q267, 0)
))</f>
        <v>0</v>
      </c>
      <c r="BG267" s="297" cm="1">
        <f t="array" ref="BG267">IF($CF267=3,
IFERROR(INDEX($CV$68:$CZ$79, $CE267, BG$23), "-"),
IF($CF267=2,
IF(BG$23=5, $Q267, IF(BG$23=4, $R267, 0)), IF(BG$23=5, $Q267, 0)
))</f>
        <v>0</v>
      </c>
      <c r="BH267" s="297" cm="1">
        <f t="array" ref="BH267">IF($CF267=3,
IFERROR(INDEX($CV$68:$CZ$79, $CE267, BH$23), "-"),
IF($CF267=2,
IF(BH$23=5, $Q267, IF(BH$23=4, $R267, 0)), IF(BH$23=5, $Q267, 0)
))</f>
        <v>0</v>
      </c>
      <c r="BI267" s="297" cm="1">
        <f t="array" ref="BI267">IF($CF267=3,
IFERROR(INDEX($CV$68:$CZ$79, $CE267, BI$23), "-"),
IF($CF267=2,
IF(BI$23=5, $Q267, IF(BI$23=4, $R267, 0)), IF(BI$23=5, $Q267, 0)
))</f>
        <v>0</v>
      </c>
      <c r="BJ267" s="297" cm="1">
        <f t="array" ref="BJ267">IF($CF267=3,
IFERROR(INDEX($CV$68:$CZ$79, $CE267, BJ$23), "-"),
IF($CF267=2,
IF(BJ$23=5, $Q267, IF(BJ$23=4, $R267, 0)), IF(BJ$23=5, $Q267, 0)
))</f>
        <v>0</v>
      </c>
      <c r="BK267" s="293" t="str" cm="1">
        <f t="array" ref="BK267">IFERROR(IF(OR($AN$20="EZ", ISNUMBER((BL267*BM267)/(3600*1000)/BN267)), (BL267*BM267)/(3600*1000)/BN267, BY267) * SUMPRODUCT($BO267:$BS267^2.5, $BT267:$BX267) / 1000, "-")</f>
        <v>-</v>
      </c>
      <c r="BL267" s="279" t="str">
        <f t="shared" si="106"/>
        <v>-</v>
      </c>
      <c r="BM267" s="279" t="str">
        <f t="shared" si="107"/>
        <v>-</v>
      </c>
      <c r="BN267" s="298">
        <f t="shared" si="108"/>
        <v>0</v>
      </c>
      <c r="BO267" s="296" t="str" cm="1">
        <f t="array" ref="BO267">IFERROR(INDEX($CV$63:$CZ$65, $CO267, BO$23), "-")</f>
        <v>-</v>
      </c>
      <c r="BP267" s="296" t="str" cm="1">
        <f t="array" ref="BP267">IFERROR(INDEX($CV$63:$CZ$65, $CO267, BP$23), "-")</f>
        <v>-</v>
      </c>
      <c r="BQ267" s="296" t="str" cm="1">
        <f t="array" ref="BQ267">IFERROR(INDEX($CV$63:$CZ$65, $CO267, BQ$23), "-")</f>
        <v>-</v>
      </c>
      <c r="BR267" s="296" t="str" cm="1">
        <f t="array" ref="BR267">IFERROR(INDEX($CV$63:$CZ$65, $CO267, BR$23), "-")</f>
        <v>-</v>
      </c>
      <c r="BS267" s="296" t="str" cm="1">
        <f t="array" ref="BS267">IFERROR(INDEX($CV$63:$CZ$65, $CO267, BS$23), "-")</f>
        <v>-</v>
      </c>
      <c r="BT267" s="297" cm="1">
        <f t="array" ref="BT267">IF($CO267=3,
IFERROR(INDEX($CV$68:$CZ$79, $CE267, BT$23), "-"),
IF($CO267=2,
IF(BT$23=5, $AC267, IF(BT$23=4, $AD267, 0)), IF(BT$23=5, $AC267, 0)
))</f>
        <v>0</v>
      </c>
      <c r="BU267" s="297" cm="1">
        <f t="array" ref="BU267">IF($CO267=3,
IFERROR(INDEX($CV$68:$CZ$79, $CE267, BU$23), "-"),
IF($CO267=2,
IF(BU$23=5, $AC267, IF(BU$23=4, $AD267, 0)), IF(BU$23=5, $AC267, 0)
))</f>
        <v>0</v>
      </c>
      <c r="BV267" s="297" cm="1">
        <f t="array" ref="BV267">IF($CO267=3,
IFERROR(INDEX($CV$68:$CZ$79, $CE267, BV$23), "-"),
IF($CO267=2,
IF(BV$23=5, $AC267, IF(BV$23=4, $AD267, 0)), IF(BV$23=5, $AC267, 0)
))</f>
        <v>0</v>
      </c>
      <c r="BW267" s="297" cm="1">
        <f t="array" ref="BW267">IF($CO267=3,
IFERROR(INDEX($CV$68:$CZ$79, $CE267, BW$23), "-"),
IF($CO267=2,
IF(BW$23=5, $AC267, IF(BW$23=4, $AD267, 0)), IF(BW$23=5, $AC267, 0)
))</f>
        <v>0</v>
      </c>
      <c r="BX267" s="297" cm="1">
        <f t="array" ref="BX267">IF($CO267=3,
IFERROR(INDEX($CV$68:$CZ$79, $CE267, BX$23), "-"),
IF($CO267=2,
IF(BX$23=5, $AC267, IF(BX$23=4, $AD267, 0)), IF(BX$23=5, $AC267, 0)
))</f>
        <v>0</v>
      </c>
      <c r="BY267" s="293" t="str">
        <f t="shared" si="109"/>
        <v>-</v>
      </c>
      <c r="BZ267" s="299">
        <f t="shared" si="22"/>
        <v>0</v>
      </c>
      <c r="CA267" s="294" t="str">
        <f t="shared" si="110"/>
        <v>-</v>
      </c>
      <c r="CB267" s="295" t="str">
        <f t="shared" si="23"/>
        <v>-</v>
      </c>
      <c r="CC267" s="295" t="str">
        <f t="shared" si="111"/>
        <v>-</v>
      </c>
      <c r="CD267" s="299">
        <f t="shared" si="24"/>
        <v>0</v>
      </c>
      <c r="CE267" s="300" t="str">
        <f t="shared" si="89"/>
        <v>-</v>
      </c>
      <c r="CF267" s="300" t="str">
        <f t="shared" si="90"/>
        <v>-</v>
      </c>
      <c r="CG267" s="300">
        <v>0</v>
      </c>
      <c r="CH267" s="300">
        <f t="shared" si="91"/>
        <v>0</v>
      </c>
      <c r="CI267" s="301">
        <f t="shared" si="92"/>
        <v>0</v>
      </c>
      <c r="CJ267" s="301">
        <f t="shared" si="25"/>
        <v>0</v>
      </c>
      <c r="CK267" s="302" t="str" cm="1">
        <f t="array" ref="CK267">IF($CJ267&gt;0, INDEX($CS$28:$DH$35, $CJ267, $CI267+CK$23), "-")</f>
        <v>-</v>
      </c>
      <c r="CL267" s="302" t="str" cm="1">
        <f t="array" ref="CL267">IF($CJ267&gt;0, INDEX($CS$28:$DH$35, $CJ267, $CI267+CL$23), "-")</f>
        <v>-</v>
      </c>
      <c r="CM267" s="302" t="str" cm="1">
        <f t="array" ref="CM267">IF($CJ267&gt;0, INDEX($CS$28:$DH$35, $CJ267, $CI267+CM$23), "-")</f>
        <v>-</v>
      </c>
      <c r="CN267" s="302" t="str" cm="1">
        <f t="array" ref="CN267">IF($CJ267&gt;0, INDEX($CS$28:$DH$35, $CJ267, $CI267+CN$23), "-")</f>
        <v>-</v>
      </c>
      <c r="CO267" s="300" t="str">
        <f t="shared" si="93"/>
        <v>-</v>
      </c>
      <c r="CP267" s="271"/>
      <c r="CQ267" s="272"/>
      <c r="CR267" s="273"/>
      <c r="CS267" s="273"/>
      <c r="CT267" s="273"/>
      <c r="CU267" s="273"/>
      <c r="CV267" s="273"/>
      <c r="CW267" s="273"/>
      <c r="CX267" s="273"/>
      <c r="CY267" s="273"/>
      <c r="CZ267" s="273"/>
      <c r="DA267" s="273"/>
      <c r="DB267" s="273"/>
      <c r="DC267" s="273"/>
      <c r="DD267" s="273"/>
      <c r="DE267" s="273"/>
      <c r="DF267" s="273"/>
      <c r="DG267" s="273"/>
      <c r="DH267" s="273"/>
      <c r="DI267" s="273"/>
      <c r="DJ267" s="271"/>
      <c r="DK267" s="271"/>
    </row>
    <row r="268" spans="1:115" s="45" customFormat="1" ht="12.75" customHeight="1" x14ac:dyDescent="0.25">
      <c r="A268" s="13" cm="1">
        <f t="array" ref="A268">IFERROR(INDEX(Operation, IFERROR(MATCH($N268,#REF!, 0), IFERROR(MATCH($N268,#REF!, 0), MATCH($N268,#REF!, 0))), 4), 0)</f>
        <v>0</v>
      </c>
      <c r="B268" s="10">
        <v>245</v>
      </c>
      <c r="C268" s="238"/>
      <c r="D268" s="238"/>
      <c r="E268" s="79"/>
      <c r="F268" s="80" t="str">
        <f>IF(ISBLANK(E268), "", VLOOKUP(E268, Z!$A$2:$C$4127, 3, FALSE))</f>
        <v/>
      </c>
      <c r="G268" s="238"/>
      <c r="H268" s="81"/>
      <c r="I268" s="255" t="b">
        <v>0</v>
      </c>
      <c r="J268" s="256"/>
      <c r="K268" s="82"/>
      <c r="L268" s="82"/>
      <c r="M268" s="83"/>
      <c r="N268" s="79"/>
      <c r="O268" s="84"/>
      <c r="P268" s="84"/>
      <c r="Q268" s="257"/>
      <c r="R268" s="257"/>
      <c r="S268" s="257"/>
      <c r="T268" s="85">
        <f t="shared" si="94"/>
        <v>0</v>
      </c>
      <c r="U268" s="238"/>
      <c r="V268" s="238"/>
      <c r="W268" s="238"/>
      <c r="X268" s="257"/>
      <c r="Y268" s="258"/>
      <c r="Z268" s="79"/>
      <c r="AA268" s="257"/>
      <c r="AB268" s="257"/>
      <c r="AC268" s="257"/>
      <c r="AD268" s="257"/>
      <c r="AE268" s="257"/>
      <c r="AF268" s="85">
        <f t="shared" si="95"/>
        <v>0</v>
      </c>
      <c r="AG268" s="259"/>
      <c r="AH268" s="238"/>
      <c r="AI268" s="79"/>
      <c r="AJ268" s="80" t="str">
        <f>IF(ISBLANK(AI268), "", VLOOKUP(AI268, Z!$A$2:$C$4127, 3, FALSE))</f>
        <v/>
      </c>
      <c r="AK268" s="260"/>
      <c r="AL268" s="127">
        <f t="shared" si="96"/>
        <v>0</v>
      </c>
      <c r="AM268" s="271"/>
      <c r="AN268" s="292">
        <f t="shared" si="98"/>
        <v>0</v>
      </c>
      <c r="AO268" s="279">
        <f t="shared" si="97"/>
        <v>1</v>
      </c>
      <c r="AP268" s="279">
        <v>0.75</v>
      </c>
      <c r="AQ268" s="293" t="str">
        <f t="shared" si="99"/>
        <v>-</v>
      </c>
      <c r="AR268" s="293" t="str">
        <f t="shared" si="100"/>
        <v>-</v>
      </c>
      <c r="AS268" s="293" t="str" cm="1">
        <f t="array" ref="AS268">IFERROR(IFERROR((AT268*AU268)/(3600*1000)/AZ268, BY268) * SUMPRODUCT($BA268:$BE268^2.5, $BF268:$BJ268) / 1000, "-")</f>
        <v>-</v>
      </c>
      <c r="AT268" s="279" t="str">
        <f t="shared" si="101"/>
        <v>-</v>
      </c>
      <c r="AU268" s="279" t="str">
        <f t="shared" si="102"/>
        <v>-</v>
      </c>
      <c r="AV268" s="294" t="str">
        <f t="shared" si="16"/>
        <v>-</v>
      </c>
      <c r="AW268" s="294" t="str" cm="1">
        <f t="array" ref="AW268">IF(CH268&gt;0, INDEX($CV$58:$CV$60, CH268), "-")</f>
        <v>-</v>
      </c>
      <c r="AX268" s="294" t="str">
        <f t="shared" si="103"/>
        <v>-</v>
      </c>
      <c r="AY268" s="295" t="str">
        <f t="shared" si="104"/>
        <v>-</v>
      </c>
      <c r="AZ268" s="294">
        <f t="shared" si="105"/>
        <v>0</v>
      </c>
      <c r="BA268" s="296" t="str" cm="1">
        <f t="array" ref="BA268">IFERROR(INDEX($CV$63:$CZ$65, $CF268, BA$23), "-")</f>
        <v>-</v>
      </c>
      <c r="BB268" s="296" t="str" cm="1">
        <f t="array" ref="BB268">IFERROR(INDEX($CV$63:$CZ$65, $CF268, BB$23), "-")</f>
        <v>-</v>
      </c>
      <c r="BC268" s="296" t="str" cm="1">
        <f t="array" ref="BC268">IFERROR(INDEX($CV$63:$CZ$65, $CF268, BC$23), "-")</f>
        <v>-</v>
      </c>
      <c r="BD268" s="296" t="str" cm="1">
        <f t="array" ref="BD268">IFERROR(INDEX($CV$63:$CZ$65, $CF268, BD$23), "-")</f>
        <v>-</v>
      </c>
      <c r="BE268" s="296" t="str" cm="1">
        <f t="array" ref="BE268">IFERROR(INDEX($CV$63:$CZ$65, $CF268, BE$23), "-")</f>
        <v>-</v>
      </c>
      <c r="BF268" s="297" cm="1">
        <f t="array" ref="BF268">IF($CF268=3,
IFERROR(INDEX($CV$68:$CZ$79, $CE268, BF$23), "-"),
IF($CF268=2,
IF(BF$23=5, $Q268, IF(BF$23=4, $R268, 0)), IF(BF$23=5, $Q268, 0)
))</f>
        <v>0</v>
      </c>
      <c r="BG268" s="297" cm="1">
        <f t="array" ref="BG268">IF($CF268=3,
IFERROR(INDEX($CV$68:$CZ$79, $CE268, BG$23), "-"),
IF($CF268=2,
IF(BG$23=5, $Q268, IF(BG$23=4, $R268, 0)), IF(BG$23=5, $Q268, 0)
))</f>
        <v>0</v>
      </c>
      <c r="BH268" s="297" cm="1">
        <f t="array" ref="BH268">IF($CF268=3,
IFERROR(INDEX($CV$68:$CZ$79, $CE268, BH$23), "-"),
IF($CF268=2,
IF(BH$23=5, $Q268, IF(BH$23=4, $R268, 0)), IF(BH$23=5, $Q268, 0)
))</f>
        <v>0</v>
      </c>
      <c r="BI268" s="297" cm="1">
        <f t="array" ref="BI268">IF($CF268=3,
IFERROR(INDEX($CV$68:$CZ$79, $CE268, BI$23), "-"),
IF($CF268=2,
IF(BI$23=5, $Q268, IF(BI$23=4, $R268, 0)), IF(BI$23=5, $Q268, 0)
))</f>
        <v>0</v>
      </c>
      <c r="BJ268" s="297" cm="1">
        <f t="array" ref="BJ268">IF($CF268=3,
IFERROR(INDEX($CV$68:$CZ$79, $CE268, BJ$23), "-"),
IF($CF268=2,
IF(BJ$23=5, $Q268, IF(BJ$23=4, $R268, 0)), IF(BJ$23=5, $Q268, 0)
))</f>
        <v>0</v>
      </c>
      <c r="BK268" s="293" t="str" cm="1">
        <f t="array" ref="BK268">IFERROR(IF(OR($AN$20="EZ", ISNUMBER((BL268*BM268)/(3600*1000)/BN268)), (BL268*BM268)/(3600*1000)/BN268, BY268) * SUMPRODUCT($BO268:$BS268^2.5, $BT268:$BX268) / 1000, "-")</f>
        <v>-</v>
      </c>
      <c r="BL268" s="279" t="str">
        <f t="shared" si="106"/>
        <v>-</v>
      </c>
      <c r="BM268" s="279" t="str">
        <f t="shared" si="107"/>
        <v>-</v>
      </c>
      <c r="BN268" s="298">
        <f t="shared" si="108"/>
        <v>0</v>
      </c>
      <c r="BO268" s="296" t="str" cm="1">
        <f t="array" ref="BO268">IFERROR(INDEX($CV$63:$CZ$65, $CO268, BO$23), "-")</f>
        <v>-</v>
      </c>
      <c r="BP268" s="296" t="str" cm="1">
        <f t="array" ref="BP268">IFERROR(INDEX($CV$63:$CZ$65, $CO268, BP$23), "-")</f>
        <v>-</v>
      </c>
      <c r="BQ268" s="296" t="str" cm="1">
        <f t="array" ref="BQ268">IFERROR(INDEX($CV$63:$CZ$65, $CO268, BQ$23), "-")</f>
        <v>-</v>
      </c>
      <c r="BR268" s="296" t="str" cm="1">
        <f t="array" ref="BR268">IFERROR(INDEX($CV$63:$CZ$65, $CO268, BR$23), "-")</f>
        <v>-</v>
      </c>
      <c r="BS268" s="296" t="str" cm="1">
        <f t="array" ref="BS268">IFERROR(INDEX($CV$63:$CZ$65, $CO268, BS$23), "-")</f>
        <v>-</v>
      </c>
      <c r="BT268" s="297" cm="1">
        <f t="array" ref="BT268">IF($CO268=3,
IFERROR(INDEX($CV$68:$CZ$79, $CE268, BT$23), "-"),
IF($CO268=2,
IF(BT$23=5, $AC268, IF(BT$23=4, $AD268, 0)), IF(BT$23=5, $AC268, 0)
))</f>
        <v>0</v>
      </c>
      <c r="BU268" s="297" cm="1">
        <f t="array" ref="BU268">IF($CO268=3,
IFERROR(INDEX($CV$68:$CZ$79, $CE268, BU$23), "-"),
IF($CO268=2,
IF(BU$23=5, $AC268, IF(BU$23=4, $AD268, 0)), IF(BU$23=5, $AC268, 0)
))</f>
        <v>0</v>
      </c>
      <c r="BV268" s="297" cm="1">
        <f t="array" ref="BV268">IF($CO268=3,
IFERROR(INDEX($CV$68:$CZ$79, $CE268, BV$23), "-"),
IF($CO268=2,
IF(BV$23=5, $AC268, IF(BV$23=4, $AD268, 0)), IF(BV$23=5, $AC268, 0)
))</f>
        <v>0</v>
      </c>
      <c r="BW268" s="297" cm="1">
        <f t="array" ref="BW268">IF($CO268=3,
IFERROR(INDEX($CV$68:$CZ$79, $CE268, BW$23), "-"),
IF($CO268=2,
IF(BW$23=5, $AC268, IF(BW$23=4, $AD268, 0)), IF(BW$23=5, $AC268, 0)
))</f>
        <v>0</v>
      </c>
      <c r="BX268" s="297" cm="1">
        <f t="array" ref="BX268">IF($CO268=3,
IFERROR(INDEX($CV$68:$CZ$79, $CE268, BX$23), "-"),
IF($CO268=2,
IF(BX$23=5, $AC268, IF(BX$23=4, $AD268, 0)), IF(BX$23=5, $AC268, 0)
))</f>
        <v>0</v>
      </c>
      <c r="BY268" s="293" t="str">
        <f t="shared" si="109"/>
        <v>-</v>
      </c>
      <c r="BZ268" s="299">
        <f t="shared" si="22"/>
        <v>0</v>
      </c>
      <c r="CA268" s="294" t="str">
        <f t="shared" si="110"/>
        <v>-</v>
      </c>
      <c r="CB268" s="295" t="str">
        <f t="shared" si="23"/>
        <v>-</v>
      </c>
      <c r="CC268" s="295" t="str">
        <f t="shared" si="111"/>
        <v>-</v>
      </c>
      <c r="CD268" s="299">
        <f t="shared" si="24"/>
        <v>0</v>
      </c>
      <c r="CE268" s="300" t="str">
        <f t="shared" si="89"/>
        <v>-</v>
      </c>
      <c r="CF268" s="300" t="str">
        <f t="shared" si="90"/>
        <v>-</v>
      </c>
      <c r="CG268" s="300">
        <v>0</v>
      </c>
      <c r="CH268" s="300">
        <f t="shared" si="91"/>
        <v>0</v>
      </c>
      <c r="CI268" s="301">
        <f t="shared" si="92"/>
        <v>0</v>
      </c>
      <c r="CJ268" s="301">
        <f t="shared" si="25"/>
        <v>0</v>
      </c>
      <c r="CK268" s="302" t="str" cm="1">
        <f t="array" ref="CK268">IF($CJ268&gt;0, INDEX($CS$28:$DH$35, $CJ268, $CI268+CK$23), "-")</f>
        <v>-</v>
      </c>
      <c r="CL268" s="302" t="str" cm="1">
        <f t="array" ref="CL268">IF($CJ268&gt;0, INDEX($CS$28:$DH$35, $CJ268, $CI268+CL$23), "-")</f>
        <v>-</v>
      </c>
      <c r="CM268" s="302" t="str" cm="1">
        <f t="array" ref="CM268">IF($CJ268&gt;0, INDEX($CS$28:$DH$35, $CJ268, $CI268+CM$23), "-")</f>
        <v>-</v>
      </c>
      <c r="CN268" s="302" t="str" cm="1">
        <f t="array" ref="CN268">IF($CJ268&gt;0, INDEX($CS$28:$DH$35, $CJ268, $CI268+CN$23), "-")</f>
        <v>-</v>
      </c>
      <c r="CO268" s="300" t="str">
        <f t="shared" si="93"/>
        <v>-</v>
      </c>
      <c r="CP268" s="271"/>
      <c r="CQ268" s="272"/>
      <c r="CR268" s="273"/>
      <c r="CS268" s="273"/>
      <c r="CT268" s="273"/>
      <c r="CU268" s="273"/>
      <c r="CV268" s="273"/>
      <c r="CW268" s="273"/>
      <c r="CX268" s="273"/>
      <c r="CY268" s="273"/>
      <c r="CZ268" s="273"/>
      <c r="DA268" s="273"/>
      <c r="DB268" s="273"/>
      <c r="DC268" s="273"/>
      <c r="DD268" s="273"/>
      <c r="DE268" s="273"/>
      <c r="DF268" s="273"/>
      <c r="DG268" s="273"/>
      <c r="DH268" s="273"/>
      <c r="DI268" s="273"/>
      <c r="DJ268" s="271"/>
      <c r="DK268" s="271"/>
    </row>
    <row r="269" spans="1:115" s="45" customFormat="1" ht="12.75" customHeight="1" x14ac:dyDescent="0.25">
      <c r="A269" s="13" cm="1">
        <f t="array" ref="A269">IFERROR(INDEX(Operation, IFERROR(MATCH($N269,#REF!, 0), IFERROR(MATCH($N269,#REF!, 0), MATCH($N269,#REF!, 0))), 4), 0)</f>
        <v>0</v>
      </c>
      <c r="B269" s="10">
        <v>246</v>
      </c>
      <c r="C269" s="238"/>
      <c r="D269" s="238"/>
      <c r="E269" s="79"/>
      <c r="F269" s="80" t="str">
        <f>IF(ISBLANK(E269), "", VLOOKUP(E269, Z!$A$2:$C$4127, 3, FALSE))</f>
        <v/>
      </c>
      <c r="G269" s="238"/>
      <c r="H269" s="81"/>
      <c r="I269" s="255" t="b">
        <v>0</v>
      </c>
      <c r="J269" s="256"/>
      <c r="K269" s="82"/>
      <c r="L269" s="82"/>
      <c r="M269" s="83"/>
      <c r="N269" s="79"/>
      <c r="O269" s="84"/>
      <c r="P269" s="84"/>
      <c r="Q269" s="257"/>
      <c r="R269" s="257"/>
      <c r="S269" s="257"/>
      <c r="T269" s="85">
        <f t="shared" si="94"/>
        <v>0</v>
      </c>
      <c r="U269" s="238"/>
      <c r="V269" s="238"/>
      <c r="W269" s="238"/>
      <c r="X269" s="257"/>
      <c r="Y269" s="258"/>
      <c r="Z269" s="79"/>
      <c r="AA269" s="257"/>
      <c r="AB269" s="257"/>
      <c r="AC269" s="257"/>
      <c r="AD269" s="257"/>
      <c r="AE269" s="257"/>
      <c r="AF269" s="85">
        <f t="shared" si="95"/>
        <v>0</v>
      </c>
      <c r="AG269" s="259"/>
      <c r="AH269" s="238"/>
      <c r="AI269" s="79"/>
      <c r="AJ269" s="80" t="str">
        <f>IF(ISBLANK(AI269), "", VLOOKUP(AI269, Z!$A$2:$C$4127, 3, FALSE))</f>
        <v/>
      </c>
      <c r="AK269" s="260"/>
      <c r="AL269" s="127">
        <f t="shared" si="96"/>
        <v>0</v>
      </c>
      <c r="AM269" s="271"/>
      <c r="AN269" s="292">
        <f t="shared" si="98"/>
        <v>0</v>
      </c>
      <c r="AO269" s="279">
        <f t="shared" si="97"/>
        <v>1</v>
      </c>
      <c r="AP269" s="279">
        <v>0.75</v>
      </c>
      <c r="AQ269" s="293" t="str">
        <f t="shared" si="99"/>
        <v>-</v>
      </c>
      <c r="AR269" s="293" t="str">
        <f t="shared" si="100"/>
        <v>-</v>
      </c>
      <c r="AS269" s="293" t="str" cm="1">
        <f t="array" ref="AS269">IFERROR(IFERROR((AT269*AU269)/(3600*1000)/AZ269, BY269) * SUMPRODUCT($BA269:$BE269^2.5, $BF269:$BJ269) / 1000, "-")</f>
        <v>-</v>
      </c>
      <c r="AT269" s="279" t="str">
        <f t="shared" si="101"/>
        <v>-</v>
      </c>
      <c r="AU269" s="279" t="str">
        <f t="shared" si="102"/>
        <v>-</v>
      </c>
      <c r="AV269" s="294" t="str">
        <f t="shared" si="16"/>
        <v>-</v>
      </c>
      <c r="AW269" s="294" t="str" cm="1">
        <f t="array" ref="AW269">IF(CH269&gt;0, INDEX($CV$58:$CV$60, CH269), "-")</f>
        <v>-</v>
      </c>
      <c r="AX269" s="294" t="str">
        <f t="shared" si="103"/>
        <v>-</v>
      </c>
      <c r="AY269" s="295" t="str">
        <f t="shared" si="104"/>
        <v>-</v>
      </c>
      <c r="AZ269" s="294">
        <f t="shared" si="105"/>
        <v>0</v>
      </c>
      <c r="BA269" s="296" t="str" cm="1">
        <f t="array" ref="BA269">IFERROR(INDEX($CV$63:$CZ$65, $CF269, BA$23), "-")</f>
        <v>-</v>
      </c>
      <c r="BB269" s="296" t="str" cm="1">
        <f t="array" ref="BB269">IFERROR(INDEX($CV$63:$CZ$65, $CF269, BB$23), "-")</f>
        <v>-</v>
      </c>
      <c r="BC269" s="296" t="str" cm="1">
        <f t="array" ref="BC269">IFERROR(INDEX($CV$63:$CZ$65, $CF269, BC$23), "-")</f>
        <v>-</v>
      </c>
      <c r="BD269" s="296" t="str" cm="1">
        <f t="array" ref="BD269">IFERROR(INDEX($CV$63:$CZ$65, $CF269, BD$23), "-")</f>
        <v>-</v>
      </c>
      <c r="BE269" s="296" t="str" cm="1">
        <f t="array" ref="BE269">IFERROR(INDEX($CV$63:$CZ$65, $CF269, BE$23), "-")</f>
        <v>-</v>
      </c>
      <c r="BF269" s="297" cm="1">
        <f t="array" ref="BF269">IF($CF269=3,
IFERROR(INDEX($CV$68:$CZ$79, $CE269, BF$23), "-"),
IF($CF269=2,
IF(BF$23=5, $Q269, IF(BF$23=4, $R269, 0)), IF(BF$23=5, $Q269, 0)
))</f>
        <v>0</v>
      </c>
      <c r="BG269" s="297" cm="1">
        <f t="array" ref="BG269">IF($CF269=3,
IFERROR(INDEX($CV$68:$CZ$79, $CE269, BG$23), "-"),
IF($CF269=2,
IF(BG$23=5, $Q269, IF(BG$23=4, $R269, 0)), IF(BG$23=5, $Q269, 0)
))</f>
        <v>0</v>
      </c>
      <c r="BH269" s="297" cm="1">
        <f t="array" ref="BH269">IF($CF269=3,
IFERROR(INDEX($CV$68:$CZ$79, $CE269, BH$23), "-"),
IF($CF269=2,
IF(BH$23=5, $Q269, IF(BH$23=4, $R269, 0)), IF(BH$23=5, $Q269, 0)
))</f>
        <v>0</v>
      </c>
      <c r="BI269" s="297" cm="1">
        <f t="array" ref="BI269">IF($CF269=3,
IFERROR(INDEX($CV$68:$CZ$79, $CE269, BI$23), "-"),
IF($CF269=2,
IF(BI$23=5, $Q269, IF(BI$23=4, $R269, 0)), IF(BI$23=5, $Q269, 0)
))</f>
        <v>0</v>
      </c>
      <c r="BJ269" s="297" cm="1">
        <f t="array" ref="BJ269">IF($CF269=3,
IFERROR(INDEX($CV$68:$CZ$79, $CE269, BJ$23), "-"),
IF($CF269=2,
IF(BJ$23=5, $Q269, IF(BJ$23=4, $R269, 0)), IF(BJ$23=5, $Q269, 0)
))</f>
        <v>0</v>
      </c>
      <c r="BK269" s="293" t="str" cm="1">
        <f t="array" ref="BK269">IFERROR(IF(OR($AN$20="EZ", ISNUMBER((BL269*BM269)/(3600*1000)/BN269)), (BL269*BM269)/(3600*1000)/BN269, BY269) * SUMPRODUCT($BO269:$BS269^2.5, $BT269:$BX269) / 1000, "-")</f>
        <v>-</v>
      </c>
      <c r="BL269" s="279" t="str">
        <f t="shared" si="106"/>
        <v>-</v>
      </c>
      <c r="BM269" s="279" t="str">
        <f t="shared" si="107"/>
        <v>-</v>
      </c>
      <c r="BN269" s="298">
        <f t="shared" si="108"/>
        <v>0</v>
      </c>
      <c r="BO269" s="296" t="str" cm="1">
        <f t="array" ref="BO269">IFERROR(INDEX($CV$63:$CZ$65, $CO269, BO$23), "-")</f>
        <v>-</v>
      </c>
      <c r="BP269" s="296" t="str" cm="1">
        <f t="array" ref="BP269">IFERROR(INDEX($CV$63:$CZ$65, $CO269, BP$23), "-")</f>
        <v>-</v>
      </c>
      <c r="BQ269" s="296" t="str" cm="1">
        <f t="array" ref="BQ269">IFERROR(INDEX($CV$63:$CZ$65, $CO269, BQ$23), "-")</f>
        <v>-</v>
      </c>
      <c r="BR269" s="296" t="str" cm="1">
        <f t="array" ref="BR269">IFERROR(INDEX($CV$63:$CZ$65, $CO269, BR$23), "-")</f>
        <v>-</v>
      </c>
      <c r="BS269" s="296" t="str" cm="1">
        <f t="array" ref="BS269">IFERROR(INDEX($CV$63:$CZ$65, $CO269, BS$23), "-")</f>
        <v>-</v>
      </c>
      <c r="BT269" s="297" cm="1">
        <f t="array" ref="BT269">IF($CO269=3,
IFERROR(INDEX($CV$68:$CZ$79, $CE269, BT$23), "-"),
IF($CO269=2,
IF(BT$23=5, $AC269, IF(BT$23=4, $AD269, 0)), IF(BT$23=5, $AC269, 0)
))</f>
        <v>0</v>
      </c>
      <c r="BU269" s="297" cm="1">
        <f t="array" ref="BU269">IF($CO269=3,
IFERROR(INDEX($CV$68:$CZ$79, $CE269, BU$23), "-"),
IF($CO269=2,
IF(BU$23=5, $AC269, IF(BU$23=4, $AD269, 0)), IF(BU$23=5, $AC269, 0)
))</f>
        <v>0</v>
      </c>
      <c r="BV269" s="297" cm="1">
        <f t="array" ref="BV269">IF($CO269=3,
IFERROR(INDEX($CV$68:$CZ$79, $CE269, BV$23), "-"),
IF($CO269=2,
IF(BV$23=5, $AC269, IF(BV$23=4, $AD269, 0)), IF(BV$23=5, $AC269, 0)
))</f>
        <v>0</v>
      </c>
      <c r="BW269" s="297" cm="1">
        <f t="array" ref="BW269">IF($CO269=3,
IFERROR(INDEX($CV$68:$CZ$79, $CE269, BW$23), "-"),
IF($CO269=2,
IF(BW$23=5, $AC269, IF(BW$23=4, $AD269, 0)), IF(BW$23=5, $AC269, 0)
))</f>
        <v>0</v>
      </c>
      <c r="BX269" s="297" cm="1">
        <f t="array" ref="BX269">IF($CO269=3,
IFERROR(INDEX($CV$68:$CZ$79, $CE269, BX$23), "-"),
IF($CO269=2,
IF(BX$23=5, $AC269, IF(BX$23=4, $AD269, 0)), IF(BX$23=5, $AC269, 0)
))</f>
        <v>0</v>
      </c>
      <c r="BY269" s="293" t="str">
        <f t="shared" si="109"/>
        <v>-</v>
      </c>
      <c r="BZ269" s="299">
        <f t="shared" si="22"/>
        <v>0</v>
      </c>
      <c r="CA269" s="294" t="str">
        <f t="shared" si="110"/>
        <v>-</v>
      </c>
      <c r="CB269" s="295" t="str">
        <f t="shared" si="23"/>
        <v>-</v>
      </c>
      <c r="CC269" s="295" t="str">
        <f t="shared" si="111"/>
        <v>-</v>
      </c>
      <c r="CD269" s="299">
        <f t="shared" si="24"/>
        <v>0</v>
      </c>
      <c r="CE269" s="300" t="str">
        <f t="shared" si="89"/>
        <v>-</v>
      </c>
      <c r="CF269" s="300" t="str">
        <f t="shared" si="90"/>
        <v>-</v>
      </c>
      <c r="CG269" s="300">
        <v>0</v>
      </c>
      <c r="CH269" s="300">
        <f t="shared" si="91"/>
        <v>0</v>
      </c>
      <c r="CI269" s="301">
        <f t="shared" si="92"/>
        <v>0</v>
      </c>
      <c r="CJ269" s="301">
        <f t="shared" si="25"/>
        <v>0</v>
      </c>
      <c r="CK269" s="302" t="str" cm="1">
        <f t="array" ref="CK269">IF($CJ269&gt;0, INDEX($CS$28:$DH$35, $CJ269, $CI269+CK$23), "-")</f>
        <v>-</v>
      </c>
      <c r="CL269" s="302" t="str" cm="1">
        <f t="array" ref="CL269">IF($CJ269&gt;0, INDEX($CS$28:$DH$35, $CJ269, $CI269+CL$23), "-")</f>
        <v>-</v>
      </c>
      <c r="CM269" s="302" t="str" cm="1">
        <f t="array" ref="CM269">IF($CJ269&gt;0, INDEX($CS$28:$DH$35, $CJ269, $CI269+CM$23), "-")</f>
        <v>-</v>
      </c>
      <c r="CN269" s="302" t="str" cm="1">
        <f t="array" ref="CN269">IF($CJ269&gt;0, INDEX($CS$28:$DH$35, $CJ269, $CI269+CN$23), "-")</f>
        <v>-</v>
      </c>
      <c r="CO269" s="300" t="str">
        <f t="shared" si="93"/>
        <v>-</v>
      </c>
      <c r="CP269" s="271"/>
      <c r="CQ269" s="272"/>
      <c r="CR269" s="273"/>
      <c r="CS269" s="273"/>
      <c r="CT269" s="273"/>
      <c r="CU269" s="273"/>
      <c r="CV269" s="273"/>
      <c r="CW269" s="273"/>
      <c r="CX269" s="273"/>
      <c r="CY269" s="273"/>
      <c r="CZ269" s="273"/>
      <c r="DA269" s="273"/>
      <c r="DB269" s="273"/>
      <c r="DC269" s="273"/>
      <c r="DD269" s="273"/>
      <c r="DE269" s="273"/>
      <c r="DF269" s="273"/>
      <c r="DG269" s="273"/>
      <c r="DH269" s="273"/>
      <c r="DI269" s="273"/>
      <c r="DJ269" s="271"/>
      <c r="DK269" s="271"/>
    </row>
    <row r="270" spans="1:115" s="45" customFormat="1" ht="12.75" customHeight="1" x14ac:dyDescent="0.25">
      <c r="A270" s="13" cm="1">
        <f t="array" ref="A270">IFERROR(INDEX(Operation, IFERROR(MATCH($N270,#REF!, 0), IFERROR(MATCH($N270,#REF!, 0), MATCH($N270,#REF!, 0))), 4), 0)</f>
        <v>0</v>
      </c>
      <c r="B270" s="10">
        <v>247</v>
      </c>
      <c r="C270" s="238"/>
      <c r="D270" s="238"/>
      <c r="E270" s="79"/>
      <c r="F270" s="80" t="str">
        <f>IF(ISBLANK(E270), "", VLOOKUP(E270, Z!$A$2:$C$4127, 3, FALSE))</f>
        <v/>
      </c>
      <c r="G270" s="238"/>
      <c r="H270" s="81"/>
      <c r="I270" s="255" t="b">
        <v>0</v>
      </c>
      <c r="J270" s="256"/>
      <c r="K270" s="82"/>
      <c r="L270" s="82"/>
      <c r="M270" s="83"/>
      <c r="N270" s="79"/>
      <c r="O270" s="84"/>
      <c r="P270" s="84"/>
      <c r="Q270" s="257"/>
      <c r="R270" s="257"/>
      <c r="S270" s="257"/>
      <c r="T270" s="85">
        <f t="shared" si="94"/>
        <v>0</v>
      </c>
      <c r="U270" s="238"/>
      <c r="V270" s="238"/>
      <c r="W270" s="238"/>
      <c r="X270" s="256"/>
      <c r="Y270" s="258"/>
      <c r="Z270" s="79"/>
      <c r="AA270" s="257"/>
      <c r="AB270" s="257"/>
      <c r="AC270" s="257"/>
      <c r="AD270" s="257"/>
      <c r="AE270" s="257"/>
      <c r="AF270" s="85">
        <f t="shared" si="95"/>
        <v>0</v>
      </c>
      <c r="AG270" s="259"/>
      <c r="AH270" s="238"/>
      <c r="AI270" s="79"/>
      <c r="AJ270" s="80" t="str">
        <f>IF(ISBLANK(AI270), "", VLOOKUP(AI270, Z!$A$2:$C$4127, 3, FALSE))</f>
        <v/>
      </c>
      <c r="AK270" s="260"/>
      <c r="AL270" s="127">
        <f t="shared" si="96"/>
        <v>0</v>
      </c>
      <c r="AM270" s="271"/>
      <c r="AN270" s="292">
        <f t="shared" si="98"/>
        <v>0</v>
      </c>
      <c r="AO270" s="279">
        <f t="shared" si="97"/>
        <v>1</v>
      </c>
      <c r="AP270" s="279">
        <v>0.75</v>
      </c>
      <c r="AQ270" s="293" t="str">
        <f t="shared" si="99"/>
        <v>-</v>
      </c>
      <c r="AR270" s="293" t="str">
        <f t="shared" si="100"/>
        <v>-</v>
      </c>
      <c r="AS270" s="293" t="str" cm="1">
        <f t="array" ref="AS270">IFERROR(IFERROR((AT270*AU270)/(3600*1000)/AZ270, BY270) * SUMPRODUCT($BA270:$BE270^2.5, $BF270:$BJ270) / 1000, "-")</f>
        <v>-</v>
      </c>
      <c r="AT270" s="279" t="str">
        <f t="shared" si="101"/>
        <v>-</v>
      </c>
      <c r="AU270" s="279" t="str">
        <f t="shared" si="102"/>
        <v>-</v>
      </c>
      <c r="AV270" s="294" t="str">
        <f t="shared" si="16"/>
        <v>-</v>
      </c>
      <c r="AW270" s="294" t="str" cm="1">
        <f t="array" ref="AW270">IF(CH270&gt;0, INDEX($CV$58:$CV$60, CH270), "-")</f>
        <v>-</v>
      </c>
      <c r="AX270" s="294" t="str">
        <f t="shared" si="103"/>
        <v>-</v>
      </c>
      <c r="AY270" s="295" t="str">
        <f t="shared" si="104"/>
        <v>-</v>
      </c>
      <c r="AZ270" s="294">
        <f t="shared" si="105"/>
        <v>0</v>
      </c>
      <c r="BA270" s="296" t="str" cm="1">
        <f t="array" ref="BA270">IFERROR(INDEX($CV$63:$CZ$65, $CF270, BA$23), "-")</f>
        <v>-</v>
      </c>
      <c r="BB270" s="296" t="str" cm="1">
        <f t="array" ref="BB270">IFERROR(INDEX($CV$63:$CZ$65, $CF270, BB$23), "-")</f>
        <v>-</v>
      </c>
      <c r="BC270" s="296" t="str" cm="1">
        <f t="array" ref="BC270">IFERROR(INDEX($CV$63:$CZ$65, $CF270, BC$23), "-")</f>
        <v>-</v>
      </c>
      <c r="BD270" s="296" t="str" cm="1">
        <f t="array" ref="BD270">IFERROR(INDEX($CV$63:$CZ$65, $CF270, BD$23), "-")</f>
        <v>-</v>
      </c>
      <c r="BE270" s="296" t="str" cm="1">
        <f t="array" ref="BE270">IFERROR(INDEX($CV$63:$CZ$65, $CF270, BE$23), "-")</f>
        <v>-</v>
      </c>
      <c r="BF270" s="297" cm="1">
        <f t="array" ref="BF270">IF($CF270=3,
IFERROR(INDEX($CV$68:$CZ$79, $CE270, BF$23), "-"),
IF($CF270=2,
IF(BF$23=5, $Q270, IF(BF$23=4, $R270, 0)), IF(BF$23=5, $Q270, 0)
))</f>
        <v>0</v>
      </c>
      <c r="BG270" s="297" cm="1">
        <f t="array" ref="BG270">IF($CF270=3,
IFERROR(INDEX($CV$68:$CZ$79, $CE270, BG$23), "-"),
IF($CF270=2,
IF(BG$23=5, $Q270, IF(BG$23=4, $R270, 0)), IF(BG$23=5, $Q270, 0)
))</f>
        <v>0</v>
      </c>
      <c r="BH270" s="297" cm="1">
        <f t="array" ref="BH270">IF($CF270=3,
IFERROR(INDEX($CV$68:$CZ$79, $CE270, BH$23), "-"),
IF($CF270=2,
IF(BH$23=5, $Q270, IF(BH$23=4, $R270, 0)), IF(BH$23=5, $Q270, 0)
))</f>
        <v>0</v>
      </c>
      <c r="BI270" s="297" cm="1">
        <f t="array" ref="BI270">IF($CF270=3,
IFERROR(INDEX($CV$68:$CZ$79, $CE270, BI$23), "-"),
IF($CF270=2,
IF(BI$23=5, $Q270, IF(BI$23=4, $R270, 0)), IF(BI$23=5, $Q270, 0)
))</f>
        <v>0</v>
      </c>
      <c r="BJ270" s="297" cm="1">
        <f t="array" ref="BJ270">IF($CF270=3,
IFERROR(INDEX($CV$68:$CZ$79, $CE270, BJ$23), "-"),
IF($CF270=2,
IF(BJ$23=5, $Q270, IF(BJ$23=4, $R270, 0)), IF(BJ$23=5, $Q270, 0)
))</f>
        <v>0</v>
      </c>
      <c r="BK270" s="293" t="str" cm="1">
        <f t="array" ref="BK270">IFERROR(IF(OR($AN$20="EZ", ISNUMBER((BL270*BM270)/(3600*1000)/BN270)), (BL270*BM270)/(3600*1000)/BN270, BY270) * SUMPRODUCT($BO270:$BS270^2.5, $BT270:$BX270) / 1000, "-")</f>
        <v>-</v>
      </c>
      <c r="BL270" s="279" t="str">
        <f t="shared" si="106"/>
        <v>-</v>
      </c>
      <c r="BM270" s="279" t="str">
        <f t="shared" si="107"/>
        <v>-</v>
      </c>
      <c r="BN270" s="298">
        <f t="shared" si="108"/>
        <v>0</v>
      </c>
      <c r="BO270" s="296" t="str" cm="1">
        <f t="array" ref="BO270">IFERROR(INDEX($CV$63:$CZ$65, $CO270, BO$23), "-")</f>
        <v>-</v>
      </c>
      <c r="BP270" s="296" t="str" cm="1">
        <f t="array" ref="BP270">IFERROR(INDEX($CV$63:$CZ$65, $CO270, BP$23), "-")</f>
        <v>-</v>
      </c>
      <c r="BQ270" s="296" t="str" cm="1">
        <f t="array" ref="BQ270">IFERROR(INDEX($CV$63:$CZ$65, $CO270, BQ$23), "-")</f>
        <v>-</v>
      </c>
      <c r="BR270" s="296" t="str" cm="1">
        <f t="array" ref="BR270">IFERROR(INDEX($CV$63:$CZ$65, $CO270, BR$23), "-")</f>
        <v>-</v>
      </c>
      <c r="BS270" s="296" t="str" cm="1">
        <f t="array" ref="BS270">IFERROR(INDEX($CV$63:$CZ$65, $CO270, BS$23), "-")</f>
        <v>-</v>
      </c>
      <c r="BT270" s="297" cm="1">
        <f t="array" ref="BT270">IF($CO270=3,
IFERROR(INDEX($CV$68:$CZ$79, $CE270, BT$23), "-"),
IF($CO270=2,
IF(BT$23=5, $AC270, IF(BT$23=4, $AD270, 0)), IF(BT$23=5, $AC270, 0)
))</f>
        <v>0</v>
      </c>
      <c r="BU270" s="297" cm="1">
        <f t="array" ref="BU270">IF($CO270=3,
IFERROR(INDEX($CV$68:$CZ$79, $CE270, BU$23), "-"),
IF($CO270=2,
IF(BU$23=5, $AC270, IF(BU$23=4, $AD270, 0)), IF(BU$23=5, $AC270, 0)
))</f>
        <v>0</v>
      </c>
      <c r="BV270" s="297" cm="1">
        <f t="array" ref="BV270">IF($CO270=3,
IFERROR(INDEX($CV$68:$CZ$79, $CE270, BV$23), "-"),
IF($CO270=2,
IF(BV$23=5, $AC270, IF(BV$23=4, $AD270, 0)), IF(BV$23=5, $AC270, 0)
))</f>
        <v>0</v>
      </c>
      <c r="BW270" s="297" cm="1">
        <f t="array" ref="BW270">IF($CO270=3,
IFERROR(INDEX($CV$68:$CZ$79, $CE270, BW$23), "-"),
IF($CO270=2,
IF(BW$23=5, $AC270, IF(BW$23=4, $AD270, 0)), IF(BW$23=5, $AC270, 0)
))</f>
        <v>0</v>
      </c>
      <c r="BX270" s="297" cm="1">
        <f t="array" ref="BX270">IF($CO270=3,
IFERROR(INDEX($CV$68:$CZ$79, $CE270, BX$23), "-"),
IF($CO270=2,
IF(BX$23=5, $AC270, IF(BX$23=4, $AD270, 0)), IF(BX$23=5, $AC270, 0)
))</f>
        <v>0</v>
      </c>
      <c r="BY270" s="293" t="str">
        <f t="shared" si="109"/>
        <v>-</v>
      </c>
      <c r="BZ270" s="299">
        <f t="shared" si="22"/>
        <v>0</v>
      </c>
      <c r="CA270" s="294" t="str">
        <f t="shared" si="110"/>
        <v>-</v>
      </c>
      <c r="CB270" s="295" t="str">
        <f t="shared" si="23"/>
        <v>-</v>
      </c>
      <c r="CC270" s="295" t="str">
        <f t="shared" si="111"/>
        <v>-</v>
      </c>
      <c r="CD270" s="299">
        <f t="shared" si="24"/>
        <v>0</v>
      </c>
      <c r="CE270" s="300" t="str">
        <f t="shared" si="89"/>
        <v>-</v>
      </c>
      <c r="CF270" s="300" t="str">
        <f t="shared" si="90"/>
        <v>-</v>
      </c>
      <c r="CG270" s="300">
        <v>0</v>
      </c>
      <c r="CH270" s="300">
        <f t="shared" si="91"/>
        <v>0</v>
      </c>
      <c r="CI270" s="301">
        <f t="shared" si="92"/>
        <v>0</v>
      </c>
      <c r="CJ270" s="301">
        <f t="shared" si="25"/>
        <v>0</v>
      </c>
      <c r="CK270" s="302" t="str" cm="1">
        <f t="array" ref="CK270">IF($CJ270&gt;0, INDEX($CS$28:$DH$35, $CJ270, $CI270+CK$23), "-")</f>
        <v>-</v>
      </c>
      <c r="CL270" s="302" t="str" cm="1">
        <f t="array" ref="CL270">IF($CJ270&gt;0, INDEX($CS$28:$DH$35, $CJ270, $CI270+CL$23), "-")</f>
        <v>-</v>
      </c>
      <c r="CM270" s="302" t="str" cm="1">
        <f t="array" ref="CM270">IF($CJ270&gt;0, INDEX($CS$28:$DH$35, $CJ270, $CI270+CM$23), "-")</f>
        <v>-</v>
      </c>
      <c r="CN270" s="302" t="str" cm="1">
        <f t="array" ref="CN270">IF($CJ270&gt;0, INDEX($CS$28:$DH$35, $CJ270, $CI270+CN$23), "-")</f>
        <v>-</v>
      </c>
      <c r="CO270" s="300" t="str">
        <f t="shared" si="93"/>
        <v>-</v>
      </c>
      <c r="CP270" s="271"/>
      <c r="CQ270" s="272"/>
      <c r="CR270" s="273"/>
      <c r="CS270" s="273"/>
      <c r="CT270" s="273"/>
      <c r="CU270" s="273"/>
      <c r="CV270" s="273"/>
      <c r="CW270" s="273"/>
      <c r="CX270" s="273"/>
      <c r="CY270" s="273"/>
      <c r="CZ270" s="273"/>
      <c r="DA270" s="273"/>
      <c r="DB270" s="273"/>
      <c r="DC270" s="273"/>
      <c r="DD270" s="273"/>
      <c r="DE270" s="273"/>
      <c r="DF270" s="273"/>
      <c r="DG270" s="273"/>
      <c r="DH270" s="273"/>
      <c r="DI270" s="273"/>
      <c r="DJ270" s="271"/>
      <c r="DK270" s="271"/>
    </row>
    <row r="271" spans="1:115" s="45" customFormat="1" ht="12.75" customHeight="1" x14ac:dyDescent="0.25">
      <c r="A271" s="13" cm="1">
        <f t="array" ref="A271">IFERROR(INDEX(Operation, IFERROR(MATCH($N271,#REF!, 0), IFERROR(MATCH($N271,#REF!, 0), MATCH($N271,#REF!, 0))), 4), 0)</f>
        <v>0</v>
      </c>
      <c r="B271" s="10">
        <v>248</v>
      </c>
      <c r="C271" s="238"/>
      <c r="D271" s="238"/>
      <c r="E271" s="79"/>
      <c r="F271" s="80" t="str">
        <f>IF(ISBLANK(E271), "", VLOOKUP(E271, Z!$A$2:$C$4127, 3, FALSE))</f>
        <v/>
      </c>
      <c r="G271" s="238"/>
      <c r="H271" s="81"/>
      <c r="I271" s="255" t="b">
        <v>0</v>
      </c>
      <c r="J271" s="256"/>
      <c r="K271" s="82"/>
      <c r="L271" s="82"/>
      <c r="M271" s="83"/>
      <c r="N271" s="79"/>
      <c r="O271" s="84"/>
      <c r="P271" s="84"/>
      <c r="Q271" s="257"/>
      <c r="R271" s="257"/>
      <c r="S271" s="257"/>
      <c r="T271" s="85">
        <f t="shared" si="94"/>
        <v>0</v>
      </c>
      <c r="U271" s="238"/>
      <c r="V271" s="238"/>
      <c r="W271" s="238"/>
      <c r="X271" s="257"/>
      <c r="Y271" s="258"/>
      <c r="Z271" s="79"/>
      <c r="AA271" s="257"/>
      <c r="AB271" s="257"/>
      <c r="AC271" s="257"/>
      <c r="AD271" s="257"/>
      <c r="AE271" s="257"/>
      <c r="AF271" s="85">
        <f t="shared" si="95"/>
        <v>0</v>
      </c>
      <c r="AG271" s="259"/>
      <c r="AH271" s="238"/>
      <c r="AI271" s="79"/>
      <c r="AJ271" s="80" t="str">
        <f>IF(ISBLANK(AI271), "", VLOOKUP(AI271, Z!$A$2:$C$4127, 3, FALSE))</f>
        <v/>
      </c>
      <c r="AK271" s="260"/>
      <c r="AL271" s="127">
        <f t="shared" si="96"/>
        <v>0</v>
      </c>
      <c r="AM271" s="271"/>
      <c r="AN271" s="292">
        <f t="shared" si="98"/>
        <v>0</v>
      </c>
      <c r="AO271" s="279">
        <f t="shared" si="97"/>
        <v>1</v>
      </c>
      <c r="AP271" s="279">
        <v>0.75</v>
      </c>
      <c r="AQ271" s="293" t="str">
        <f t="shared" si="99"/>
        <v>-</v>
      </c>
      <c r="AR271" s="293" t="str">
        <f t="shared" si="100"/>
        <v>-</v>
      </c>
      <c r="AS271" s="293" t="str" cm="1">
        <f t="array" ref="AS271">IFERROR(IFERROR((AT271*AU271)/(3600*1000)/AZ271, BY271) * SUMPRODUCT($BA271:$BE271^2.5, $BF271:$BJ271) / 1000, "-")</f>
        <v>-</v>
      </c>
      <c r="AT271" s="279" t="str">
        <f t="shared" si="101"/>
        <v>-</v>
      </c>
      <c r="AU271" s="279" t="str">
        <f t="shared" si="102"/>
        <v>-</v>
      </c>
      <c r="AV271" s="294" t="str">
        <f t="shared" si="16"/>
        <v>-</v>
      </c>
      <c r="AW271" s="294" t="str" cm="1">
        <f t="array" ref="AW271">IF(CH271&gt;0, INDEX($CV$58:$CV$60, CH271), "-")</f>
        <v>-</v>
      </c>
      <c r="AX271" s="294" t="str">
        <f t="shared" si="103"/>
        <v>-</v>
      </c>
      <c r="AY271" s="295" t="str">
        <f t="shared" si="104"/>
        <v>-</v>
      </c>
      <c r="AZ271" s="294">
        <f t="shared" si="105"/>
        <v>0</v>
      </c>
      <c r="BA271" s="296" t="str" cm="1">
        <f t="array" ref="BA271">IFERROR(INDEX($CV$63:$CZ$65, $CF271, BA$23), "-")</f>
        <v>-</v>
      </c>
      <c r="BB271" s="296" t="str" cm="1">
        <f t="array" ref="BB271">IFERROR(INDEX($CV$63:$CZ$65, $CF271, BB$23), "-")</f>
        <v>-</v>
      </c>
      <c r="BC271" s="296" t="str" cm="1">
        <f t="array" ref="BC271">IFERROR(INDEX($CV$63:$CZ$65, $CF271, BC$23), "-")</f>
        <v>-</v>
      </c>
      <c r="BD271" s="296" t="str" cm="1">
        <f t="array" ref="BD271">IFERROR(INDEX($CV$63:$CZ$65, $CF271, BD$23), "-")</f>
        <v>-</v>
      </c>
      <c r="BE271" s="296" t="str" cm="1">
        <f t="array" ref="BE271">IFERROR(INDEX($CV$63:$CZ$65, $CF271, BE$23), "-")</f>
        <v>-</v>
      </c>
      <c r="BF271" s="297" cm="1">
        <f t="array" ref="BF271">IF($CF271=3,
IFERROR(INDEX($CV$68:$CZ$79, $CE271, BF$23), "-"),
IF($CF271=2,
IF(BF$23=5, $Q271, IF(BF$23=4, $R271, 0)), IF(BF$23=5, $Q271, 0)
))</f>
        <v>0</v>
      </c>
      <c r="BG271" s="297" cm="1">
        <f t="array" ref="BG271">IF($CF271=3,
IFERROR(INDEX($CV$68:$CZ$79, $CE271, BG$23), "-"),
IF($CF271=2,
IF(BG$23=5, $Q271, IF(BG$23=4, $R271, 0)), IF(BG$23=5, $Q271, 0)
))</f>
        <v>0</v>
      </c>
      <c r="BH271" s="297" cm="1">
        <f t="array" ref="BH271">IF($CF271=3,
IFERROR(INDEX($CV$68:$CZ$79, $CE271, BH$23), "-"),
IF($CF271=2,
IF(BH$23=5, $Q271, IF(BH$23=4, $R271, 0)), IF(BH$23=5, $Q271, 0)
))</f>
        <v>0</v>
      </c>
      <c r="BI271" s="297" cm="1">
        <f t="array" ref="BI271">IF($CF271=3,
IFERROR(INDEX($CV$68:$CZ$79, $CE271, BI$23), "-"),
IF($CF271=2,
IF(BI$23=5, $Q271, IF(BI$23=4, $R271, 0)), IF(BI$23=5, $Q271, 0)
))</f>
        <v>0</v>
      </c>
      <c r="BJ271" s="297" cm="1">
        <f t="array" ref="BJ271">IF($CF271=3,
IFERROR(INDEX($CV$68:$CZ$79, $CE271, BJ$23), "-"),
IF($CF271=2,
IF(BJ$23=5, $Q271, IF(BJ$23=4, $R271, 0)), IF(BJ$23=5, $Q271, 0)
))</f>
        <v>0</v>
      </c>
      <c r="BK271" s="293" t="str" cm="1">
        <f t="array" ref="BK271">IFERROR(IF(OR($AN$20="EZ", ISNUMBER((BL271*BM271)/(3600*1000)/BN271)), (BL271*BM271)/(3600*1000)/BN271, BY271) * SUMPRODUCT($BO271:$BS271^2.5, $BT271:$BX271) / 1000, "-")</f>
        <v>-</v>
      </c>
      <c r="BL271" s="279" t="str">
        <f t="shared" si="106"/>
        <v>-</v>
      </c>
      <c r="BM271" s="279" t="str">
        <f t="shared" si="107"/>
        <v>-</v>
      </c>
      <c r="BN271" s="298">
        <f t="shared" si="108"/>
        <v>0</v>
      </c>
      <c r="BO271" s="296" t="str" cm="1">
        <f t="array" ref="BO271">IFERROR(INDEX($CV$63:$CZ$65, $CO271, BO$23), "-")</f>
        <v>-</v>
      </c>
      <c r="BP271" s="296" t="str" cm="1">
        <f t="array" ref="BP271">IFERROR(INDEX($CV$63:$CZ$65, $CO271, BP$23), "-")</f>
        <v>-</v>
      </c>
      <c r="BQ271" s="296" t="str" cm="1">
        <f t="array" ref="BQ271">IFERROR(INDEX($CV$63:$CZ$65, $CO271, BQ$23), "-")</f>
        <v>-</v>
      </c>
      <c r="BR271" s="296" t="str" cm="1">
        <f t="array" ref="BR271">IFERROR(INDEX($CV$63:$CZ$65, $CO271, BR$23), "-")</f>
        <v>-</v>
      </c>
      <c r="BS271" s="296" t="str" cm="1">
        <f t="array" ref="BS271">IFERROR(INDEX($CV$63:$CZ$65, $CO271, BS$23), "-")</f>
        <v>-</v>
      </c>
      <c r="BT271" s="297" cm="1">
        <f t="array" ref="BT271">IF($CO271=3,
IFERROR(INDEX($CV$68:$CZ$79, $CE271, BT$23), "-"),
IF($CO271=2,
IF(BT$23=5, $AC271, IF(BT$23=4, $AD271, 0)), IF(BT$23=5, $AC271, 0)
))</f>
        <v>0</v>
      </c>
      <c r="BU271" s="297" cm="1">
        <f t="array" ref="BU271">IF($CO271=3,
IFERROR(INDEX($CV$68:$CZ$79, $CE271, BU$23), "-"),
IF($CO271=2,
IF(BU$23=5, $AC271, IF(BU$23=4, $AD271, 0)), IF(BU$23=5, $AC271, 0)
))</f>
        <v>0</v>
      </c>
      <c r="BV271" s="297" cm="1">
        <f t="array" ref="BV271">IF($CO271=3,
IFERROR(INDEX($CV$68:$CZ$79, $CE271, BV$23), "-"),
IF($CO271=2,
IF(BV$23=5, $AC271, IF(BV$23=4, $AD271, 0)), IF(BV$23=5, $AC271, 0)
))</f>
        <v>0</v>
      </c>
      <c r="BW271" s="297" cm="1">
        <f t="array" ref="BW271">IF($CO271=3,
IFERROR(INDEX($CV$68:$CZ$79, $CE271, BW$23), "-"),
IF($CO271=2,
IF(BW$23=5, $AC271, IF(BW$23=4, $AD271, 0)), IF(BW$23=5, $AC271, 0)
))</f>
        <v>0</v>
      </c>
      <c r="BX271" s="297" cm="1">
        <f t="array" ref="BX271">IF($CO271=3,
IFERROR(INDEX($CV$68:$CZ$79, $CE271, BX$23), "-"),
IF($CO271=2,
IF(BX$23=5, $AC271, IF(BX$23=4, $AD271, 0)), IF(BX$23=5, $AC271, 0)
))</f>
        <v>0</v>
      </c>
      <c r="BY271" s="293" t="str">
        <f t="shared" si="109"/>
        <v>-</v>
      </c>
      <c r="BZ271" s="299">
        <f t="shared" si="22"/>
        <v>0</v>
      </c>
      <c r="CA271" s="294" t="str">
        <f t="shared" si="110"/>
        <v>-</v>
      </c>
      <c r="CB271" s="295" t="str">
        <f t="shared" si="23"/>
        <v>-</v>
      </c>
      <c r="CC271" s="295" t="str">
        <f t="shared" si="111"/>
        <v>-</v>
      </c>
      <c r="CD271" s="299">
        <f t="shared" si="24"/>
        <v>0</v>
      </c>
      <c r="CE271" s="300" t="str">
        <f t="shared" si="89"/>
        <v>-</v>
      </c>
      <c r="CF271" s="300" t="str">
        <f t="shared" si="90"/>
        <v>-</v>
      </c>
      <c r="CG271" s="300">
        <v>0</v>
      </c>
      <c r="CH271" s="300">
        <f t="shared" si="91"/>
        <v>0</v>
      </c>
      <c r="CI271" s="301">
        <f t="shared" si="92"/>
        <v>0</v>
      </c>
      <c r="CJ271" s="301">
        <f t="shared" si="25"/>
        <v>0</v>
      </c>
      <c r="CK271" s="302" t="str" cm="1">
        <f t="array" ref="CK271">IF($CJ271&gt;0, INDEX($CS$28:$DH$35, $CJ271, $CI271+CK$23), "-")</f>
        <v>-</v>
      </c>
      <c r="CL271" s="302" t="str" cm="1">
        <f t="array" ref="CL271">IF($CJ271&gt;0, INDEX($CS$28:$DH$35, $CJ271, $CI271+CL$23), "-")</f>
        <v>-</v>
      </c>
      <c r="CM271" s="302" t="str" cm="1">
        <f t="array" ref="CM271">IF($CJ271&gt;0, INDEX($CS$28:$DH$35, $CJ271, $CI271+CM$23), "-")</f>
        <v>-</v>
      </c>
      <c r="CN271" s="302" t="str" cm="1">
        <f t="array" ref="CN271">IF($CJ271&gt;0, INDEX($CS$28:$DH$35, $CJ271, $CI271+CN$23), "-")</f>
        <v>-</v>
      </c>
      <c r="CO271" s="300" t="str">
        <f t="shared" si="93"/>
        <v>-</v>
      </c>
      <c r="CP271" s="271"/>
      <c r="CQ271" s="272"/>
      <c r="CR271" s="273"/>
      <c r="CS271" s="273"/>
      <c r="CT271" s="273"/>
      <c r="CU271" s="273"/>
      <c r="CV271" s="273"/>
      <c r="CW271" s="273"/>
      <c r="CX271" s="273"/>
      <c r="CY271" s="273"/>
      <c r="CZ271" s="273"/>
      <c r="DA271" s="273"/>
      <c r="DB271" s="273"/>
      <c r="DC271" s="273"/>
      <c r="DD271" s="273"/>
      <c r="DE271" s="273"/>
      <c r="DF271" s="273"/>
      <c r="DG271" s="273"/>
      <c r="DH271" s="273"/>
      <c r="DI271" s="273"/>
      <c r="DJ271" s="271"/>
      <c r="DK271" s="271"/>
    </row>
    <row r="272" spans="1:115" s="45" customFormat="1" ht="12.75" customHeight="1" x14ac:dyDescent="0.25">
      <c r="A272" s="13" cm="1">
        <f t="array" ref="A272">IFERROR(INDEX(Operation, IFERROR(MATCH($N272,#REF!, 0), IFERROR(MATCH($N272,#REF!, 0), MATCH($N272,#REF!, 0))), 4), 0)</f>
        <v>0</v>
      </c>
      <c r="B272" s="10">
        <v>249</v>
      </c>
      <c r="C272" s="238"/>
      <c r="D272" s="238"/>
      <c r="E272" s="79"/>
      <c r="F272" s="80" t="str">
        <f>IF(ISBLANK(E272), "", VLOOKUP(E272, Z!$A$2:$C$4127, 3, FALSE))</f>
        <v/>
      </c>
      <c r="G272" s="238"/>
      <c r="H272" s="81"/>
      <c r="I272" s="255" t="b">
        <v>0</v>
      </c>
      <c r="J272" s="256"/>
      <c r="K272" s="82"/>
      <c r="L272" s="82"/>
      <c r="M272" s="83"/>
      <c r="N272" s="79"/>
      <c r="O272" s="84"/>
      <c r="P272" s="84"/>
      <c r="Q272" s="257"/>
      <c r="R272" s="257"/>
      <c r="S272" s="257"/>
      <c r="T272" s="85">
        <f t="shared" si="94"/>
        <v>0</v>
      </c>
      <c r="U272" s="238"/>
      <c r="V272" s="238"/>
      <c r="W272" s="238"/>
      <c r="X272" s="257"/>
      <c r="Y272" s="258"/>
      <c r="Z272" s="79"/>
      <c r="AA272" s="257"/>
      <c r="AB272" s="257"/>
      <c r="AC272" s="257"/>
      <c r="AD272" s="257"/>
      <c r="AE272" s="257"/>
      <c r="AF272" s="85">
        <f t="shared" si="95"/>
        <v>0</v>
      </c>
      <c r="AG272" s="259"/>
      <c r="AH272" s="238"/>
      <c r="AI272" s="79"/>
      <c r="AJ272" s="80" t="str">
        <f>IF(ISBLANK(AI272), "", VLOOKUP(AI272, Z!$A$2:$C$4127, 3, FALSE))</f>
        <v/>
      </c>
      <c r="AK272" s="260"/>
      <c r="AL272" s="127">
        <f t="shared" si="96"/>
        <v>0</v>
      </c>
      <c r="AM272" s="271"/>
      <c r="AN272" s="292">
        <f t="shared" si="98"/>
        <v>0</v>
      </c>
      <c r="AO272" s="279">
        <f t="shared" si="97"/>
        <v>1</v>
      </c>
      <c r="AP272" s="279">
        <v>0.75</v>
      </c>
      <c r="AQ272" s="293" t="str">
        <f t="shared" si="99"/>
        <v>-</v>
      </c>
      <c r="AR272" s="293" t="str">
        <f t="shared" si="100"/>
        <v>-</v>
      </c>
      <c r="AS272" s="293" t="str" cm="1">
        <f t="array" ref="AS272">IFERROR(IFERROR((AT272*AU272)/(3600*1000)/AZ272, BY272) * SUMPRODUCT($BA272:$BE272^2.5, $BF272:$BJ272) / 1000, "-")</f>
        <v>-</v>
      </c>
      <c r="AT272" s="279" t="str">
        <f t="shared" si="101"/>
        <v>-</v>
      </c>
      <c r="AU272" s="279" t="str">
        <f t="shared" si="102"/>
        <v>-</v>
      </c>
      <c r="AV272" s="294" t="str">
        <f t="shared" si="16"/>
        <v>-</v>
      </c>
      <c r="AW272" s="294" t="str" cm="1">
        <f t="array" ref="AW272">IF(CH272&gt;0, INDEX($CV$58:$CV$60, CH272), "-")</f>
        <v>-</v>
      </c>
      <c r="AX272" s="294" t="str">
        <f t="shared" si="103"/>
        <v>-</v>
      </c>
      <c r="AY272" s="295" t="str">
        <f t="shared" si="104"/>
        <v>-</v>
      </c>
      <c r="AZ272" s="294">
        <f t="shared" si="105"/>
        <v>0</v>
      </c>
      <c r="BA272" s="296" t="str" cm="1">
        <f t="array" ref="BA272">IFERROR(INDEX($CV$63:$CZ$65, $CF272, BA$23), "-")</f>
        <v>-</v>
      </c>
      <c r="BB272" s="296" t="str" cm="1">
        <f t="array" ref="BB272">IFERROR(INDEX($CV$63:$CZ$65, $CF272, BB$23), "-")</f>
        <v>-</v>
      </c>
      <c r="BC272" s="296" t="str" cm="1">
        <f t="array" ref="BC272">IFERROR(INDEX($CV$63:$CZ$65, $CF272, BC$23), "-")</f>
        <v>-</v>
      </c>
      <c r="BD272" s="296" t="str" cm="1">
        <f t="array" ref="BD272">IFERROR(INDEX($CV$63:$CZ$65, $CF272, BD$23), "-")</f>
        <v>-</v>
      </c>
      <c r="BE272" s="296" t="str" cm="1">
        <f t="array" ref="BE272">IFERROR(INDEX($CV$63:$CZ$65, $CF272, BE$23), "-")</f>
        <v>-</v>
      </c>
      <c r="BF272" s="297" cm="1">
        <f t="array" ref="BF272">IF($CF272=3,
IFERROR(INDEX($CV$68:$CZ$79, $CE272, BF$23), "-"),
IF($CF272=2,
IF(BF$23=5, $Q272, IF(BF$23=4, $R272, 0)), IF(BF$23=5, $Q272, 0)
))</f>
        <v>0</v>
      </c>
      <c r="BG272" s="297" cm="1">
        <f t="array" ref="BG272">IF($CF272=3,
IFERROR(INDEX($CV$68:$CZ$79, $CE272, BG$23), "-"),
IF($CF272=2,
IF(BG$23=5, $Q272, IF(BG$23=4, $R272, 0)), IF(BG$23=5, $Q272, 0)
))</f>
        <v>0</v>
      </c>
      <c r="BH272" s="297" cm="1">
        <f t="array" ref="BH272">IF($CF272=3,
IFERROR(INDEX($CV$68:$CZ$79, $CE272, BH$23), "-"),
IF($CF272=2,
IF(BH$23=5, $Q272, IF(BH$23=4, $R272, 0)), IF(BH$23=5, $Q272, 0)
))</f>
        <v>0</v>
      </c>
      <c r="BI272" s="297" cm="1">
        <f t="array" ref="BI272">IF($CF272=3,
IFERROR(INDEX($CV$68:$CZ$79, $CE272, BI$23), "-"),
IF($CF272=2,
IF(BI$23=5, $Q272, IF(BI$23=4, $R272, 0)), IF(BI$23=5, $Q272, 0)
))</f>
        <v>0</v>
      </c>
      <c r="BJ272" s="297" cm="1">
        <f t="array" ref="BJ272">IF($CF272=3,
IFERROR(INDEX($CV$68:$CZ$79, $CE272, BJ$23), "-"),
IF($CF272=2,
IF(BJ$23=5, $Q272, IF(BJ$23=4, $R272, 0)), IF(BJ$23=5, $Q272, 0)
))</f>
        <v>0</v>
      </c>
      <c r="BK272" s="293" t="str" cm="1">
        <f t="array" ref="BK272">IFERROR(IF(OR($AN$20="EZ", ISNUMBER((BL272*BM272)/(3600*1000)/BN272)), (BL272*BM272)/(3600*1000)/BN272, BY272) * SUMPRODUCT($BO272:$BS272^2.5, $BT272:$BX272) / 1000, "-")</f>
        <v>-</v>
      </c>
      <c r="BL272" s="279" t="str">
        <f t="shared" si="106"/>
        <v>-</v>
      </c>
      <c r="BM272" s="279" t="str">
        <f t="shared" si="107"/>
        <v>-</v>
      </c>
      <c r="BN272" s="298">
        <f t="shared" si="108"/>
        <v>0</v>
      </c>
      <c r="BO272" s="296" t="str" cm="1">
        <f t="array" ref="BO272">IFERROR(INDEX($CV$63:$CZ$65, $CO272, BO$23), "-")</f>
        <v>-</v>
      </c>
      <c r="BP272" s="296" t="str" cm="1">
        <f t="array" ref="BP272">IFERROR(INDEX($CV$63:$CZ$65, $CO272, BP$23), "-")</f>
        <v>-</v>
      </c>
      <c r="BQ272" s="296" t="str" cm="1">
        <f t="array" ref="BQ272">IFERROR(INDEX($CV$63:$CZ$65, $CO272, BQ$23), "-")</f>
        <v>-</v>
      </c>
      <c r="BR272" s="296" t="str" cm="1">
        <f t="array" ref="BR272">IFERROR(INDEX($CV$63:$CZ$65, $CO272, BR$23), "-")</f>
        <v>-</v>
      </c>
      <c r="BS272" s="296" t="str" cm="1">
        <f t="array" ref="BS272">IFERROR(INDEX($CV$63:$CZ$65, $CO272, BS$23), "-")</f>
        <v>-</v>
      </c>
      <c r="BT272" s="297" cm="1">
        <f t="array" ref="BT272">IF($CO272=3,
IFERROR(INDEX($CV$68:$CZ$79, $CE272, BT$23), "-"),
IF($CO272=2,
IF(BT$23=5, $AC272, IF(BT$23=4, $AD272, 0)), IF(BT$23=5, $AC272, 0)
))</f>
        <v>0</v>
      </c>
      <c r="BU272" s="297" cm="1">
        <f t="array" ref="BU272">IF($CO272=3,
IFERROR(INDEX($CV$68:$CZ$79, $CE272, BU$23), "-"),
IF($CO272=2,
IF(BU$23=5, $AC272, IF(BU$23=4, $AD272, 0)), IF(BU$23=5, $AC272, 0)
))</f>
        <v>0</v>
      </c>
      <c r="BV272" s="297" cm="1">
        <f t="array" ref="BV272">IF($CO272=3,
IFERROR(INDEX($CV$68:$CZ$79, $CE272, BV$23), "-"),
IF($CO272=2,
IF(BV$23=5, $AC272, IF(BV$23=4, $AD272, 0)), IF(BV$23=5, $AC272, 0)
))</f>
        <v>0</v>
      </c>
      <c r="BW272" s="297" cm="1">
        <f t="array" ref="BW272">IF($CO272=3,
IFERROR(INDEX($CV$68:$CZ$79, $CE272, BW$23), "-"),
IF($CO272=2,
IF(BW$23=5, $AC272, IF(BW$23=4, $AD272, 0)), IF(BW$23=5, $AC272, 0)
))</f>
        <v>0</v>
      </c>
      <c r="BX272" s="297" cm="1">
        <f t="array" ref="BX272">IF($CO272=3,
IFERROR(INDEX($CV$68:$CZ$79, $CE272, BX$23), "-"),
IF($CO272=2,
IF(BX$23=5, $AC272, IF(BX$23=4, $AD272, 0)), IF(BX$23=5, $AC272, 0)
))</f>
        <v>0</v>
      </c>
      <c r="BY272" s="293" t="str">
        <f t="shared" si="109"/>
        <v>-</v>
      </c>
      <c r="BZ272" s="299">
        <f t="shared" si="22"/>
        <v>0</v>
      </c>
      <c r="CA272" s="294" t="str">
        <f t="shared" si="110"/>
        <v>-</v>
      </c>
      <c r="CB272" s="295" t="str">
        <f t="shared" si="23"/>
        <v>-</v>
      </c>
      <c r="CC272" s="295" t="str">
        <f t="shared" si="111"/>
        <v>-</v>
      </c>
      <c r="CD272" s="299">
        <f t="shared" si="24"/>
        <v>0</v>
      </c>
      <c r="CE272" s="300" t="str">
        <f t="shared" si="89"/>
        <v>-</v>
      </c>
      <c r="CF272" s="300" t="str">
        <f t="shared" si="90"/>
        <v>-</v>
      </c>
      <c r="CG272" s="300">
        <v>0</v>
      </c>
      <c r="CH272" s="300">
        <f t="shared" si="91"/>
        <v>0</v>
      </c>
      <c r="CI272" s="301">
        <f t="shared" si="92"/>
        <v>0</v>
      </c>
      <c r="CJ272" s="301">
        <f t="shared" si="25"/>
        <v>0</v>
      </c>
      <c r="CK272" s="302" t="str" cm="1">
        <f t="array" ref="CK272">IF($CJ272&gt;0, INDEX($CS$28:$DH$35, $CJ272, $CI272+CK$23), "-")</f>
        <v>-</v>
      </c>
      <c r="CL272" s="302" t="str" cm="1">
        <f t="array" ref="CL272">IF($CJ272&gt;0, INDEX($CS$28:$DH$35, $CJ272, $CI272+CL$23), "-")</f>
        <v>-</v>
      </c>
      <c r="CM272" s="302" t="str" cm="1">
        <f t="array" ref="CM272">IF($CJ272&gt;0, INDEX($CS$28:$DH$35, $CJ272, $CI272+CM$23), "-")</f>
        <v>-</v>
      </c>
      <c r="CN272" s="302" t="str" cm="1">
        <f t="array" ref="CN272">IF($CJ272&gt;0, INDEX($CS$28:$DH$35, $CJ272, $CI272+CN$23), "-")</f>
        <v>-</v>
      </c>
      <c r="CO272" s="300" t="str">
        <f t="shared" si="93"/>
        <v>-</v>
      </c>
      <c r="CP272" s="271"/>
      <c r="CQ272" s="272"/>
      <c r="CR272" s="273"/>
      <c r="CS272" s="273"/>
      <c r="CT272" s="273"/>
      <c r="CU272" s="273"/>
      <c r="CV272" s="273"/>
      <c r="CW272" s="273"/>
      <c r="CX272" s="273"/>
      <c r="CY272" s="273"/>
      <c r="CZ272" s="273"/>
      <c r="DA272" s="273"/>
      <c r="DB272" s="273"/>
      <c r="DC272" s="273"/>
      <c r="DD272" s="273"/>
      <c r="DE272" s="273"/>
      <c r="DF272" s="273"/>
      <c r="DG272" s="273"/>
      <c r="DH272" s="273"/>
      <c r="DI272" s="273"/>
      <c r="DJ272" s="271"/>
      <c r="DK272" s="271"/>
    </row>
    <row r="273" spans="1:115" s="45" customFormat="1" ht="12.75" customHeight="1" x14ac:dyDescent="0.25">
      <c r="A273" s="13" cm="1">
        <f t="array" ref="A273">IFERROR(INDEX(Operation, IFERROR(MATCH($N273,#REF!, 0), IFERROR(MATCH($N273,#REF!, 0), MATCH($N273,#REF!, 0))), 4), 0)</f>
        <v>0</v>
      </c>
      <c r="B273" s="10">
        <v>250</v>
      </c>
      <c r="C273" s="238"/>
      <c r="D273" s="238"/>
      <c r="E273" s="79"/>
      <c r="F273" s="80" t="str">
        <f>IF(ISBLANK(E273), "", VLOOKUP(E273, Z!$A$2:$C$4127, 3, FALSE))</f>
        <v/>
      </c>
      <c r="G273" s="238"/>
      <c r="H273" s="81"/>
      <c r="I273" s="255" t="b">
        <v>0</v>
      </c>
      <c r="J273" s="256"/>
      <c r="K273" s="82"/>
      <c r="L273" s="82"/>
      <c r="M273" s="83"/>
      <c r="N273" s="79"/>
      <c r="O273" s="84"/>
      <c r="P273" s="84"/>
      <c r="Q273" s="257"/>
      <c r="R273" s="257"/>
      <c r="S273" s="257"/>
      <c r="T273" s="85">
        <f t="shared" si="94"/>
        <v>0</v>
      </c>
      <c r="U273" s="238"/>
      <c r="V273" s="238"/>
      <c r="W273" s="238"/>
      <c r="X273" s="257"/>
      <c r="Y273" s="258"/>
      <c r="Z273" s="79"/>
      <c r="AA273" s="257"/>
      <c r="AB273" s="257"/>
      <c r="AC273" s="257"/>
      <c r="AD273" s="257"/>
      <c r="AE273" s="257"/>
      <c r="AF273" s="85">
        <f t="shared" si="95"/>
        <v>0</v>
      </c>
      <c r="AG273" s="259"/>
      <c r="AH273" s="238"/>
      <c r="AI273" s="79"/>
      <c r="AJ273" s="80" t="str">
        <f>IF(ISBLANK(AI273), "", VLOOKUP(AI273, Z!$A$2:$C$4127, 3, FALSE))</f>
        <v/>
      </c>
      <c r="AK273" s="260"/>
      <c r="AL273" s="127">
        <f t="shared" si="96"/>
        <v>0</v>
      </c>
      <c r="AM273" s="271"/>
      <c r="AN273" s="292">
        <f t="shared" si="98"/>
        <v>0</v>
      </c>
      <c r="AO273" s="279">
        <f t="shared" si="97"/>
        <v>1</v>
      </c>
      <c r="AP273" s="279">
        <v>0.75</v>
      </c>
      <c r="AQ273" s="293" t="str">
        <f t="shared" si="99"/>
        <v>-</v>
      </c>
      <c r="AR273" s="293" t="str">
        <f t="shared" si="100"/>
        <v>-</v>
      </c>
      <c r="AS273" s="293" t="str" cm="1">
        <f t="array" ref="AS273">IFERROR(IFERROR((AT273*AU273)/(3600*1000)/AZ273, BY273) * SUMPRODUCT($BA273:$BE273^2.5, $BF273:$BJ273) / 1000, "-")</f>
        <v>-</v>
      </c>
      <c r="AT273" s="279" t="str">
        <f t="shared" si="101"/>
        <v>-</v>
      </c>
      <c r="AU273" s="279" t="str">
        <f t="shared" si="102"/>
        <v>-</v>
      </c>
      <c r="AV273" s="294" t="str">
        <f t="shared" si="16"/>
        <v>-</v>
      </c>
      <c r="AW273" s="294" t="str" cm="1">
        <f t="array" ref="AW273">IF(CH273&gt;0, INDEX($CV$58:$CV$60, CH273), "-")</f>
        <v>-</v>
      </c>
      <c r="AX273" s="294" t="str">
        <f t="shared" si="103"/>
        <v>-</v>
      </c>
      <c r="AY273" s="295" t="str">
        <f t="shared" si="104"/>
        <v>-</v>
      </c>
      <c r="AZ273" s="294">
        <f t="shared" si="105"/>
        <v>0</v>
      </c>
      <c r="BA273" s="296" t="str" cm="1">
        <f t="array" ref="BA273">IFERROR(INDEX($CV$63:$CZ$65, $CF273, BA$23), "-")</f>
        <v>-</v>
      </c>
      <c r="BB273" s="296" t="str" cm="1">
        <f t="array" ref="BB273">IFERROR(INDEX($CV$63:$CZ$65, $CF273, BB$23), "-")</f>
        <v>-</v>
      </c>
      <c r="BC273" s="296" t="str" cm="1">
        <f t="array" ref="BC273">IFERROR(INDEX($CV$63:$CZ$65, $CF273, BC$23), "-")</f>
        <v>-</v>
      </c>
      <c r="BD273" s="296" t="str" cm="1">
        <f t="array" ref="BD273">IFERROR(INDEX($CV$63:$CZ$65, $CF273, BD$23), "-")</f>
        <v>-</v>
      </c>
      <c r="BE273" s="296" t="str" cm="1">
        <f t="array" ref="BE273">IFERROR(INDEX($CV$63:$CZ$65, $CF273, BE$23), "-")</f>
        <v>-</v>
      </c>
      <c r="BF273" s="297" cm="1">
        <f t="array" ref="BF273">IF($CF273=3,
IFERROR(INDEX($CV$68:$CZ$79, $CE273, BF$23), "-"),
IF($CF273=2,
IF(BF$23=5, $Q273, IF(BF$23=4, $R273, 0)), IF(BF$23=5, $Q273, 0)
))</f>
        <v>0</v>
      </c>
      <c r="BG273" s="297" cm="1">
        <f t="array" ref="BG273">IF($CF273=3,
IFERROR(INDEX($CV$68:$CZ$79, $CE273, BG$23), "-"),
IF($CF273=2,
IF(BG$23=5, $Q273, IF(BG$23=4, $R273, 0)), IF(BG$23=5, $Q273, 0)
))</f>
        <v>0</v>
      </c>
      <c r="BH273" s="297" cm="1">
        <f t="array" ref="BH273">IF($CF273=3,
IFERROR(INDEX($CV$68:$CZ$79, $CE273, BH$23), "-"),
IF($CF273=2,
IF(BH$23=5, $Q273, IF(BH$23=4, $R273, 0)), IF(BH$23=5, $Q273, 0)
))</f>
        <v>0</v>
      </c>
      <c r="BI273" s="297" cm="1">
        <f t="array" ref="BI273">IF($CF273=3,
IFERROR(INDEX($CV$68:$CZ$79, $CE273, BI$23), "-"),
IF($CF273=2,
IF(BI$23=5, $Q273, IF(BI$23=4, $R273, 0)), IF(BI$23=5, $Q273, 0)
))</f>
        <v>0</v>
      </c>
      <c r="BJ273" s="297" cm="1">
        <f t="array" ref="BJ273">IF($CF273=3,
IFERROR(INDEX($CV$68:$CZ$79, $CE273, BJ$23), "-"),
IF($CF273=2,
IF(BJ$23=5, $Q273, IF(BJ$23=4, $R273, 0)), IF(BJ$23=5, $Q273, 0)
))</f>
        <v>0</v>
      </c>
      <c r="BK273" s="293" t="str" cm="1">
        <f t="array" ref="BK273">IFERROR(IF(OR($AN$20="EZ", ISNUMBER((BL273*BM273)/(3600*1000)/BN273)), (BL273*BM273)/(3600*1000)/BN273, BY273) * SUMPRODUCT($BO273:$BS273^2.5, $BT273:$BX273) / 1000, "-")</f>
        <v>-</v>
      </c>
      <c r="BL273" s="279" t="str">
        <f t="shared" si="106"/>
        <v>-</v>
      </c>
      <c r="BM273" s="279" t="str">
        <f t="shared" si="107"/>
        <v>-</v>
      </c>
      <c r="BN273" s="298">
        <f t="shared" si="108"/>
        <v>0</v>
      </c>
      <c r="BO273" s="296" t="str" cm="1">
        <f t="array" ref="BO273">IFERROR(INDEX($CV$63:$CZ$65, $CO273, BO$23), "-")</f>
        <v>-</v>
      </c>
      <c r="BP273" s="296" t="str" cm="1">
        <f t="array" ref="BP273">IFERROR(INDEX($CV$63:$CZ$65, $CO273, BP$23), "-")</f>
        <v>-</v>
      </c>
      <c r="BQ273" s="296" t="str" cm="1">
        <f t="array" ref="BQ273">IFERROR(INDEX($CV$63:$CZ$65, $CO273, BQ$23), "-")</f>
        <v>-</v>
      </c>
      <c r="BR273" s="296" t="str" cm="1">
        <f t="array" ref="BR273">IFERROR(INDEX($CV$63:$CZ$65, $CO273, BR$23), "-")</f>
        <v>-</v>
      </c>
      <c r="BS273" s="296" t="str" cm="1">
        <f t="array" ref="BS273">IFERROR(INDEX($CV$63:$CZ$65, $CO273, BS$23), "-")</f>
        <v>-</v>
      </c>
      <c r="BT273" s="297" cm="1">
        <f t="array" ref="BT273">IF($CO273=3,
IFERROR(INDEX($CV$68:$CZ$79, $CE273, BT$23), "-"),
IF($CO273=2,
IF(BT$23=5, $AC273, IF(BT$23=4, $AD273, 0)), IF(BT$23=5, $AC273, 0)
))</f>
        <v>0</v>
      </c>
      <c r="BU273" s="297" cm="1">
        <f t="array" ref="BU273">IF($CO273=3,
IFERROR(INDEX($CV$68:$CZ$79, $CE273, BU$23), "-"),
IF($CO273=2,
IF(BU$23=5, $AC273, IF(BU$23=4, $AD273, 0)), IF(BU$23=5, $AC273, 0)
))</f>
        <v>0</v>
      </c>
      <c r="BV273" s="297" cm="1">
        <f t="array" ref="BV273">IF($CO273=3,
IFERROR(INDEX($CV$68:$CZ$79, $CE273, BV$23), "-"),
IF($CO273=2,
IF(BV$23=5, $AC273, IF(BV$23=4, $AD273, 0)), IF(BV$23=5, $AC273, 0)
))</f>
        <v>0</v>
      </c>
      <c r="BW273" s="297" cm="1">
        <f t="array" ref="BW273">IF($CO273=3,
IFERROR(INDEX($CV$68:$CZ$79, $CE273, BW$23), "-"),
IF($CO273=2,
IF(BW$23=5, $AC273, IF(BW$23=4, $AD273, 0)), IF(BW$23=5, $AC273, 0)
))</f>
        <v>0</v>
      </c>
      <c r="BX273" s="297" cm="1">
        <f t="array" ref="BX273">IF($CO273=3,
IFERROR(INDEX($CV$68:$CZ$79, $CE273, BX$23), "-"),
IF($CO273=2,
IF(BX$23=5, $AC273, IF(BX$23=4, $AD273, 0)), IF(BX$23=5, $AC273, 0)
))</f>
        <v>0</v>
      </c>
      <c r="BY273" s="293" t="str">
        <f t="shared" si="109"/>
        <v>-</v>
      </c>
      <c r="BZ273" s="299">
        <f t="shared" si="22"/>
        <v>0</v>
      </c>
      <c r="CA273" s="294" t="str">
        <f t="shared" si="110"/>
        <v>-</v>
      </c>
      <c r="CB273" s="295" t="str">
        <f t="shared" si="23"/>
        <v>-</v>
      </c>
      <c r="CC273" s="295" t="str">
        <f t="shared" si="111"/>
        <v>-</v>
      </c>
      <c r="CD273" s="299">
        <f t="shared" si="24"/>
        <v>0</v>
      </c>
      <c r="CE273" s="300" t="str">
        <f t="shared" si="89"/>
        <v>-</v>
      </c>
      <c r="CF273" s="300" t="str">
        <f t="shared" si="90"/>
        <v>-</v>
      </c>
      <c r="CG273" s="300">
        <v>0</v>
      </c>
      <c r="CH273" s="300">
        <f t="shared" si="91"/>
        <v>0</v>
      </c>
      <c r="CI273" s="301">
        <f t="shared" si="92"/>
        <v>0</v>
      </c>
      <c r="CJ273" s="301">
        <f t="shared" si="25"/>
        <v>0</v>
      </c>
      <c r="CK273" s="302" t="str" cm="1">
        <f t="array" ref="CK273">IF($CJ273&gt;0, INDEX($CS$28:$DH$35, $CJ273, $CI273+CK$23), "-")</f>
        <v>-</v>
      </c>
      <c r="CL273" s="302" t="str" cm="1">
        <f t="array" ref="CL273">IF($CJ273&gt;0, INDEX($CS$28:$DH$35, $CJ273, $CI273+CL$23), "-")</f>
        <v>-</v>
      </c>
      <c r="CM273" s="302" t="str" cm="1">
        <f t="array" ref="CM273">IF($CJ273&gt;0, INDEX($CS$28:$DH$35, $CJ273, $CI273+CM$23), "-")</f>
        <v>-</v>
      </c>
      <c r="CN273" s="302" t="str" cm="1">
        <f t="array" ref="CN273">IF($CJ273&gt;0, INDEX($CS$28:$DH$35, $CJ273, $CI273+CN$23), "-")</f>
        <v>-</v>
      </c>
      <c r="CO273" s="300" t="str">
        <f t="shared" si="93"/>
        <v>-</v>
      </c>
      <c r="CP273" s="271"/>
      <c r="CQ273" s="272"/>
      <c r="CR273" s="273"/>
      <c r="CS273" s="273"/>
      <c r="CT273" s="273"/>
      <c r="CU273" s="273"/>
      <c r="CV273" s="273"/>
      <c r="CW273" s="273"/>
      <c r="CX273" s="273"/>
      <c r="CY273" s="273"/>
      <c r="CZ273" s="273"/>
      <c r="DA273" s="273"/>
      <c r="DB273" s="273"/>
      <c r="DC273" s="273"/>
      <c r="DD273" s="273"/>
      <c r="DE273" s="273"/>
      <c r="DF273" s="273"/>
      <c r="DG273" s="273"/>
      <c r="DH273" s="273"/>
      <c r="DI273" s="273"/>
      <c r="DJ273" s="271"/>
      <c r="DK273" s="271"/>
    </row>
    <row r="274" spans="1:115" s="45" customFormat="1" ht="12.75" customHeight="1" x14ac:dyDescent="0.25">
      <c r="A274" s="13" cm="1">
        <f t="array" ref="A274">IFERROR(INDEX(Operation, IFERROR(MATCH($N274,#REF!, 0), IFERROR(MATCH($N274,#REF!, 0), MATCH($N274,#REF!, 0))), 4), 0)</f>
        <v>0</v>
      </c>
      <c r="B274" s="10">
        <v>251</v>
      </c>
      <c r="C274" s="238"/>
      <c r="D274" s="238"/>
      <c r="E274" s="79"/>
      <c r="F274" s="80" t="str">
        <f>IF(ISBLANK(E274), "", VLOOKUP(E274, Z!$A$2:$C$4127, 3, FALSE))</f>
        <v/>
      </c>
      <c r="G274" s="238"/>
      <c r="H274" s="81"/>
      <c r="I274" s="255" t="b">
        <v>0</v>
      </c>
      <c r="J274" s="256"/>
      <c r="K274" s="82"/>
      <c r="L274" s="82"/>
      <c r="M274" s="83"/>
      <c r="N274" s="79"/>
      <c r="O274" s="84"/>
      <c r="P274" s="84"/>
      <c r="Q274" s="257"/>
      <c r="R274" s="257"/>
      <c r="S274" s="257"/>
      <c r="T274" s="85">
        <f t="shared" si="94"/>
        <v>0</v>
      </c>
      <c r="U274" s="238"/>
      <c r="V274" s="238"/>
      <c r="W274" s="238"/>
      <c r="X274" s="256"/>
      <c r="Y274" s="258"/>
      <c r="Z274" s="79"/>
      <c r="AA274" s="257"/>
      <c r="AB274" s="257"/>
      <c r="AC274" s="257"/>
      <c r="AD274" s="257"/>
      <c r="AE274" s="257"/>
      <c r="AF274" s="85">
        <f t="shared" si="95"/>
        <v>0</v>
      </c>
      <c r="AG274" s="259"/>
      <c r="AH274" s="238"/>
      <c r="AI274" s="79"/>
      <c r="AJ274" s="80" t="str">
        <f>IF(ISBLANK(AI274), "", VLOOKUP(AI274, Z!$A$2:$C$4127, 3, FALSE))</f>
        <v/>
      </c>
      <c r="AK274" s="260"/>
      <c r="AL274" s="127">
        <f t="shared" si="96"/>
        <v>0</v>
      </c>
      <c r="AM274" s="271"/>
      <c r="AN274" s="292">
        <f t="shared" si="98"/>
        <v>0</v>
      </c>
      <c r="AO274" s="279">
        <f t="shared" si="97"/>
        <v>1</v>
      </c>
      <c r="AP274" s="279">
        <v>0.75</v>
      </c>
      <c r="AQ274" s="293" t="str">
        <f t="shared" si="99"/>
        <v>-</v>
      </c>
      <c r="AR274" s="293" t="str">
        <f t="shared" si="100"/>
        <v>-</v>
      </c>
      <c r="AS274" s="293" t="str" cm="1">
        <f t="array" ref="AS274">IFERROR(IFERROR((AT274*AU274)/(3600*1000)/AZ274, BY274) * SUMPRODUCT($BA274:$BE274^2.5, $BF274:$BJ274) / 1000, "-")</f>
        <v>-</v>
      </c>
      <c r="AT274" s="279" t="str">
        <f t="shared" si="101"/>
        <v>-</v>
      </c>
      <c r="AU274" s="279" t="str">
        <f t="shared" si="102"/>
        <v>-</v>
      </c>
      <c r="AV274" s="294" t="str">
        <f t="shared" si="16"/>
        <v>-</v>
      </c>
      <c r="AW274" s="294" t="str" cm="1">
        <f t="array" ref="AW274">IF(CH274&gt;0, INDEX($CV$58:$CV$60, CH274), "-")</f>
        <v>-</v>
      </c>
      <c r="AX274" s="294" t="str">
        <f t="shared" si="103"/>
        <v>-</v>
      </c>
      <c r="AY274" s="295" t="str">
        <f t="shared" si="104"/>
        <v>-</v>
      </c>
      <c r="AZ274" s="294">
        <f t="shared" si="105"/>
        <v>0</v>
      </c>
      <c r="BA274" s="296" t="str" cm="1">
        <f t="array" ref="BA274">IFERROR(INDEX($CV$63:$CZ$65, $CF274, BA$23), "-")</f>
        <v>-</v>
      </c>
      <c r="BB274" s="296" t="str" cm="1">
        <f t="array" ref="BB274">IFERROR(INDEX($CV$63:$CZ$65, $CF274, BB$23), "-")</f>
        <v>-</v>
      </c>
      <c r="BC274" s="296" t="str" cm="1">
        <f t="array" ref="BC274">IFERROR(INDEX($CV$63:$CZ$65, $CF274, BC$23), "-")</f>
        <v>-</v>
      </c>
      <c r="BD274" s="296" t="str" cm="1">
        <f t="array" ref="BD274">IFERROR(INDEX($CV$63:$CZ$65, $CF274, BD$23), "-")</f>
        <v>-</v>
      </c>
      <c r="BE274" s="296" t="str" cm="1">
        <f t="array" ref="BE274">IFERROR(INDEX($CV$63:$CZ$65, $CF274, BE$23), "-")</f>
        <v>-</v>
      </c>
      <c r="BF274" s="297" cm="1">
        <f t="array" ref="BF274">IF($CF274=3,
IFERROR(INDEX($CV$68:$CZ$79, $CE274, BF$23), "-"),
IF($CF274=2,
IF(BF$23=5, $Q274, IF(BF$23=4, $R274, 0)), IF(BF$23=5, $Q274, 0)
))</f>
        <v>0</v>
      </c>
      <c r="BG274" s="297" cm="1">
        <f t="array" ref="BG274">IF($CF274=3,
IFERROR(INDEX($CV$68:$CZ$79, $CE274, BG$23), "-"),
IF($CF274=2,
IF(BG$23=5, $Q274, IF(BG$23=4, $R274, 0)), IF(BG$23=5, $Q274, 0)
))</f>
        <v>0</v>
      </c>
      <c r="BH274" s="297" cm="1">
        <f t="array" ref="BH274">IF($CF274=3,
IFERROR(INDEX($CV$68:$CZ$79, $CE274, BH$23), "-"),
IF($CF274=2,
IF(BH$23=5, $Q274, IF(BH$23=4, $R274, 0)), IF(BH$23=5, $Q274, 0)
))</f>
        <v>0</v>
      </c>
      <c r="BI274" s="297" cm="1">
        <f t="array" ref="BI274">IF($CF274=3,
IFERROR(INDEX($CV$68:$CZ$79, $CE274, BI$23), "-"),
IF($CF274=2,
IF(BI$23=5, $Q274, IF(BI$23=4, $R274, 0)), IF(BI$23=5, $Q274, 0)
))</f>
        <v>0</v>
      </c>
      <c r="BJ274" s="297" cm="1">
        <f t="array" ref="BJ274">IF($CF274=3,
IFERROR(INDEX($CV$68:$CZ$79, $CE274, BJ$23), "-"),
IF($CF274=2,
IF(BJ$23=5, $Q274, IF(BJ$23=4, $R274, 0)), IF(BJ$23=5, $Q274, 0)
))</f>
        <v>0</v>
      </c>
      <c r="BK274" s="293" t="str" cm="1">
        <f t="array" ref="BK274">IFERROR(IF(OR($AN$20="EZ", ISNUMBER((BL274*BM274)/(3600*1000)/BN274)), (BL274*BM274)/(3600*1000)/BN274, BY274) * SUMPRODUCT($BO274:$BS274^2.5, $BT274:$BX274) / 1000, "-")</f>
        <v>-</v>
      </c>
      <c r="BL274" s="279" t="str">
        <f t="shared" si="106"/>
        <v>-</v>
      </c>
      <c r="BM274" s="279" t="str">
        <f t="shared" si="107"/>
        <v>-</v>
      </c>
      <c r="BN274" s="298">
        <f t="shared" si="108"/>
        <v>0</v>
      </c>
      <c r="BO274" s="296" t="str" cm="1">
        <f t="array" ref="BO274">IFERROR(INDEX($CV$63:$CZ$65, $CO274, BO$23), "-")</f>
        <v>-</v>
      </c>
      <c r="BP274" s="296" t="str" cm="1">
        <f t="array" ref="BP274">IFERROR(INDEX($CV$63:$CZ$65, $CO274, BP$23), "-")</f>
        <v>-</v>
      </c>
      <c r="BQ274" s="296" t="str" cm="1">
        <f t="array" ref="BQ274">IFERROR(INDEX($CV$63:$CZ$65, $CO274, BQ$23), "-")</f>
        <v>-</v>
      </c>
      <c r="BR274" s="296" t="str" cm="1">
        <f t="array" ref="BR274">IFERROR(INDEX($CV$63:$CZ$65, $CO274, BR$23), "-")</f>
        <v>-</v>
      </c>
      <c r="BS274" s="296" t="str" cm="1">
        <f t="array" ref="BS274">IFERROR(INDEX($CV$63:$CZ$65, $CO274, BS$23), "-")</f>
        <v>-</v>
      </c>
      <c r="BT274" s="297" cm="1">
        <f t="array" ref="BT274">IF($CO274=3,
IFERROR(INDEX($CV$68:$CZ$79, $CE274, BT$23), "-"),
IF($CO274=2,
IF(BT$23=5, $AC274, IF(BT$23=4, $AD274, 0)), IF(BT$23=5, $AC274, 0)
))</f>
        <v>0</v>
      </c>
      <c r="BU274" s="297" cm="1">
        <f t="array" ref="BU274">IF($CO274=3,
IFERROR(INDEX($CV$68:$CZ$79, $CE274, BU$23), "-"),
IF($CO274=2,
IF(BU$23=5, $AC274, IF(BU$23=4, $AD274, 0)), IF(BU$23=5, $AC274, 0)
))</f>
        <v>0</v>
      </c>
      <c r="BV274" s="297" cm="1">
        <f t="array" ref="BV274">IF($CO274=3,
IFERROR(INDEX($CV$68:$CZ$79, $CE274, BV$23), "-"),
IF($CO274=2,
IF(BV$23=5, $AC274, IF(BV$23=4, $AD274, 0)), IF(BV$23=5, $AC274, 0)
))</f>
        <v>0</v>
      </c>
      <c r="BW274" s="297" cm="1">
        <f t="array" ref="BW274">IF($CO274=3,
IFERROR(INDEX($CV$68:$CZ$79, $CE274, BW$23), "-"),
IF($CO274=2,
IF(BW$23=5, $AC274, IF(BW$23=4, $AD274, 0)), IF(BW$23=5, $AC274, 0)
))</f>
        <v>0</v>
      </c>
      <c r="BX274" s="297" cm="1">
        <f t="array" ref="BX274">IF($CO274=3,
IFERROR(INDEX($CV$68:$CZ$79, $CE274, BX$23), "-"),
IF($CO274=2,
IF(BX$23=5, $AC274, IF(BX$23=4, $AD274, 0)), IF(BX$23=5, $AC274, 0)
))</f>
        <v>0</v>
      </c>
      <c r="BY274" s="293" t="str">
        <f t="shared" si="109"/>
        <v>-</v>
      </c>
      <c r="BZ274" s="299">
        <f t="shared" si="22"/>
        <v>0</v>
      </c>
      <c r="CA274" s="294" t="str">
        <f t="shared" si="110"/>
        <v>-</v>
      </c>
      <c r="CB274" s="295" t="str">
        <f t="shared" si="23"/>
        <v>-</v>
      </c>
      <c r="CC274" s="295" t="str">
        <f t="shared" si="111"/>
        <v>-</v>
      </c>
      <c r="CD274" s="299">
        <f t="shared" si="24"/>
        <v>0</v>
      </c>
      <c r="CE274" s="300" t="str">
        <f t="shared" si="89"/>
        <v>-</v>
      </c>
      <c r="CF274" s="300" t="str">
        <f t="shared" si="90"/>
        <v>-</v>
      </c>
      <c r="CG274" s="300">
        <v>0</v>
      </c>
      <c r="CH274" s="300">
        <f t="shared" si="91"/>
        <v>0</v>
      </c>
      <c r="CI274" s="301">
        <f t="shared" si="92"/>
        <v>0</v>
      </c>
      <c r="CJ274" s="301">
        <f t="shared" si="25"/>
        <v>0</v>
      </c>
      <c r="CK274" s="302" t="str" cm="1">
        <f t="array" ref="CK274">IF($CJ274&gt;0, INDEX($CS$28:$DH$35, $CJ274, $CI274+CK$23), "-")</f>
        <v>-</v>
      </c>
      <c r="CL274" s="302" t="str" cm="1">
        <f t="array" ref="CL274">IF($CJ274&gt;0, INDEX($CS$28:$DH$35, $CJ274, $CI274+CL$23), "-")</f>
        <v>-</v>
      </c>
      <c r="CM274" s="302" t="str" cm="1">
        <f t="array" ref="CM274">IF($CJ274&gt;0, INDEX($CS$28:$DH$35, $CJ274, $CI274+CM$23), "-")</f>
        <v>-</v>
      </c>
      <c r="CN274" s="302" t="str" cm="1">
        <f t="array" ref="CN274">IF($CJ274&gt;0, INDEX($CS$28:$DH$35, $CJ274, $CI274+CN$23), "-")</f>
        <v>-</v>
      </c>
      <c r="CO274" s="300" t="str">
        <f t="shared" si="93"/>
        <v>-</v>
      </c>
      <c r="CP274" s="271"/>
      <c r="CQ274" s="272"/>
      <c r="CR274" s="273"/>
      <c r="CS274" s="273"/>
      <c r="CT274" s="273"/>
      <c r="CU274" s="273"/>
      <c r="CV274" s="273"/>
      <c r="CW274" s="273"/>
      <c r="CX274" s="273"/>
      <c r="CY274" s="273"/>
      <c r="CZ274" s="273"/>
      <c r="DA274" s="273"/>
      <c r="DB274" s="273"/>
      <c r="DC274" s="273"/>
      <c r="DD274" s="273"/>
      <c r="DE274" s="273"/>
      <c r="DF274" s="273"/>
      <c r="DG274" s="273"/>
      <c r="DH274" s="273"/>
      <c r="DI274" s="273"/>
      <c r="DJ274" s="271"/>
      <c r="DK274" s="271"/>
    </row>
    <row r="275" spans="1:115" s="45" customFormat="1" ht="12.75" customHeight="1" x14ac:dyDescent="0.25">
      <c r="A275" s="13" cm="1">
        <f t="array" ref="A275">IFERROR(INDEX(Operation, IFERROR(MATCH($N275,#REF!, 0), IFERROR(MATCH($N275,#REF!, 0), MATCH($N275,#REF!, 0))), 4), 0)</f>
        <v>0</v>
      </c>
      <c r="B275" s="10">
        <v>252</v>
      </c>
      <c r="C275" s="238"/>
      <c r="D275" s="238"/>
      <c r="E275" s="79"/>
      <c r="F275" s="80" t="str">
        <f>IF(ISBLANK(E275), "", VLOOKUP(E275, Z!$A$2:$C$4127, 3, FALSE))</f>
        <v/>
      </c>
      <c r="G275" s="238"/>
      <c r="H275" s="81"/>
      <c r="I275" s="255" t="b">
        <v>0</v>
      </c>
      <c r="J275" s="256"/>
      <c r="K275" s="82"/>
      <c r="L275" s="82"/>
      <c r="M275" s="83"/>
      <c r="N275" s="79"/>
      <c r="O275" s="84"/>
      <c r="P275" s="84"/>
      <c r="Q275" s="257"/>
      <c r="R275" s="257"/>
      <c r="S275" s="257"/>
      <c r="T275" s="85">
        <f t="shared" si="94"/>
        <v>0</v>
      </c>
      <c r="U275" s="238"/>
      <c r="V275" s="238"/>
      <c r="W275" s="238"/>
      <c r="X275" s="257"/>
      <c r="Y275" s="258"/>
      <c r="Z275" s="79"/>
      <c r="AA275" s="257"/>
      <c r="AB275" s="257"/>
      <c r="AC275" s="257"/>
      <c r="AD275" s="257"/>
      <c r="AE275" s="257"/>
      <c r="AF275" s="85">
        <f t="shared" si="95"/>
        <v>0</v>
      </c>
      <c r="AG275" s="259"/>
      <c r="AH275" s="238"/>
      <c r="AI275" s="79"/>
      <c r="AJ275" s="80" t="str">
        <f>IF(ISBLANK(AI275), "", VLOOKUP(AI275, Z!$A$2:$C$4127, 3, FALSE))</f>
        <v/>
      </c>
      <c r="AK275" s="260"/>
      <c r="AL275" s="127">
        <f t="shared" si="96"/>
        <v>0</v>
      </c>
      <c r="AM275" s="271"/>
      <c r="AN275" s="292">
        <f t="shared" si="98"/>
        <v>0</v>
      </c>
      <c r="AO275" s="279">
        <f t="shared" si="97"/>
        <v>1</v>
      </c>
      <c r="AP275" s="279">
        <v>0.75</v>
      </c>
      <c r="AQ275" s="293" t="str">
        <f t="shared" si="99"/>
        <v>-</v>
      </c>
      <c r="AR275" s="293" t="str">
        <f t="shared" si="100"/>
        <v>-</v>
      </c>
      <c r="AS275" s="293" t="str" cm="1">
        <f t="array" ref="AS275">IFERROR(IFERROR((AT275*AU275)/(3600*1000)/AZ275, BY275) * SUMPRODUCT($BA275:$BE275^2.5, $BF275:$BJ275) / 1000, "-")</f>
        <v>-</v>
      </c>
      <c r="AT275" s="279" t="str">
        <f t="shared" si="101"/>
        <v>-</v>
      </c>
      <c r="AU275" s="279" t="str">
        <f t="shared" si="102"/>
        <v>-</v>
      </c>
      <c r="AV275" s="294" t="str">
        <f t="shared" si="16"/>
        <v>-</v>
      </c>
      <c r="AW275" s="294" t="str" cm="1">
        <f t="array" ref="AW275">IF(CH275&gt;0, INDEX($CV$58:$CV$60, CH275), "-")</f>
        <v>-</v>
      </c>
      <c r="AX275" s="294" t="str">
        <f t="shared" si="103"/>
        <v>-</v>
      </c>
      <c r="AY275" s="295" t="str">
        <f t="shared" si="104"/>
        <v>-</v>
      </c>
      <c r="AZ275" s="294">
        <f t="shared" si="105"/>
        <v>0</v>
      </c>
      <c r="BA275" s="296" t="str" cm="1">
        <f t="array" ref="BA275">IFERROR(INDEX($CV$63:$CZ$65, $CF275, BA$23), "-")</f>
        <v>-</v>
      </c>
      <c r="BB275" s="296" t="str" cm="1">
        <f t="array" ref="BB275">IFERROR(INDEX($CV$63:$CZ$65, $CF275, BB$23), "-")</f>
        <v>-</v>
      </c>
      <c r="BC275" s="296" t="str" cm="1">
        <f t="array" ref="BC275">IFERROR(INDEX($CV$63:$CZ$65, $CF275, BC$23), "-")</f>
        <v>-</v>
      </c>
      <c r="BD275" s="296" t="str" cm="1">
        <f t="array" ref="BD275">IFERROR(INDEX($CV$63:$CZ$65, $CF275, BD$23), "-")</f>
        <v>-</v>
      </c>
      <c r="BE275" s="296" t="str" cm="1">
        <f t="array" ref="BE275">IFERROR(INDEX($CV$63:$CZ$65, $CF275, BE$23), "-")</f>
        <v>-</v>
      </c>
      <c r="BF275" s="297" cm="1">
        <f t="array" ref="BF275">IF($CF275=3,
IFERROR(INDEX($CV$68:$CZ$79, $CE275, BF$23), "-"),
IF($CF275=2,
IF(BF$23=5, $Q275, IF(BF$23=4, $R275, 0)), IF(BF$23=5, $Q275, 0)
))</f>
        <v>0</v>
      </c>
      <c r="BG275" s="297" cm="1">
        <f t="array" ref="BG275">IF($CF275=3,
IFERROR(INDEX($CV$68:$CZ$79, $CE275, BG$23), "-"),
IF($CF275=2,
IF(BG$23=5, $Q275, IF(BG$23=4, $R275, 0)), IF(BG$23=5, $Q275, 0)
))</f>
        <v>0</v>
      </c>
      <c r="BH275" s="297" cm="1">
        <f t="array" ref="BH275">IF($CF275=3,
IFERROR(INDEX($CV$68:$CZ$79, $CE275, BH$23), "-"),
IF($CF275=2,
IF(BH$23=5, $Q275, IF(BH$23=4, $R275, 0)), IF(BH$23=5, $Q275, 0)
))</f>
        <v>0</v>
      </c>
      <c r="BI275" s="297" cm="1">
        <f t="array" ref="BI275">IF($CF275=3,
IFERROR(INDEX($CV$68:$CZ$79, $CE275, BI$23), "-"),
IF($CF275=2,
IF(BI$23=5, $Q275, IF(BI$23=4, $R275, 0)), IF(BI$23=5, $Q275, 0)
))</f>
        <v>0</v>
      </c>
      <c r="BJ275" s="297" cm="1">
        <f t="array" ref="BJ275">IF($CF275=3,
IFERROR(INDEX($CV$68:$CZ$79, $CE275, BJ$23), "-"),
IF($CF275=2,
IF(BJ$23=5, $Q275, IF(BJ$23=4, $R275, 0)), IF(BJ$23=5, $Q275, 0)
))</f>
        <v>0</v>
      </c>
      <c r="BK275" s="293" t="str" cm="1">
        <f t="array" ref="BK275">IFERROR(IF(OR($AN$20="EZ", ISNUMBER((BL275*BM275)/(3600*1000)/BN275)), (BL275*BM275)/(3600*1000)/BN275, BY275) * SUMPRODUCT($BO275:$BS275^2.5, $BT275:$BX275) / 1000, "-")</f>
        <v>-</v>
      </c>
      <c r="BL275" s="279" t="str">
        <f t="shared" si="106"/>
        <v>-</v>
      </c>
      <c r="BM275" s="279" t="str">
        <f t="shared" si="107"/>
        <v>-</v>
      </c>
      <c r="BN275" s="298">
        <f t="shared" si="108"/>
        <v>0</v>
      </c>
      <c r="BO275" s="296" t="str" cm="1">
        <f t="array" ref="BO275">IFERROR(INDEX($CV$63:$CZ$65, $CO275, BO$23), "-")</f>
        <v>-</v>
      </c>
      <c r="BP275" s="296" t="str" cm="1">
        <f t="array" ref="BP275">IFERROR(INDEX($CV$63:$CZ$65, $CO275, BP$23), "-")</f>
        <v>-</v>
      </c>
      <c r="BQ275" s="296" t="str" cm="1">
        <f t="array" ref="BQ275">IFERROR(INDEX($CV$63:$CZ$65, $CO275, BQ$23), "-")</f>
        <v>-</v>
      </c>
      <c r="BR275" s="296" t="str" cm="1">
        <f t="array" ref="BR275">IFERROR(INDEX($CV$63:$CZ$65, $CO275, BR$23), "-")</f>
        <v>-</v>
      </c>
      <c r="BS275" s="296" t="str" cm="1">
        <f t="array" ref="BS275">IFERROR(INDEX($CV$63:$CZ$65, $CO275, BS$23), "-")</f>
        <v>-</v>
      </c>
      <c r="BT275" s="297" cm="1">
        <f t="array" ref="BT275">IF($CO275=3,
IFERROR(INDEX($CV$68:$CZ$79, $CE275, BT$23), "-"),
IF($CO275=2,
IF(BT$23=5, $AC275, IF(BT$23=4, $AD275, 0)), IF(BT$23=5, $AC275, 0)
))</f>
        <v>0</v>
      </c>
      <c r="BU275" s="297" cm="1">
        <f t="array" ref="BU275">IF($CO275=3,
IFERROR(INDEX($CV$68:$CZ$79, $CE275, BU$23), "-"),
IF($CO275=2,
IF(BU$23=5, $AC275, IF(BU$23=4, $AD275, 0)), IF(BU$23=5, $AC275, 0)
))</f>
        <v>0</v>
      </c>
      <c r="BV275" s="297" cm="1">
        <f t="array" ref="BV275">IF($CO275=3,
IFERROR(INDEX($CV$68:$CZ$79, $CE275, BV$23), "-"),
IF($CO275=2,
IF(BV$23=5, $AC275, IF(BV$23=4, $AD275, 0)), IF(BV$23=5, $AC275, 0)
))</f>
        <v>0</v>
      </c>
      <c r="BW275" s="297" cm="1">
        <f t="array" ref="BW275">IF($CO275=3,
IFERROR(INDEX($CV$68:$CZ$79, $CE275, BW$23), "-"),
IF($CO275=2,
IF(BW$23=5, $AC275, IF(BW$23=4, $AD275, 0)), IF(BW$23=5, $AC275, 0)
))</f>
        <v>0</v>
      </c>
      <c r="BX275" s="297" cm="1">
        <f t="array" ref="BX275">IF($CO275=3,
IFERROR(INDEX($CV$68:$CZ$79, $CE275, BX$23), "-"),
IF($CO275=2,
IF(BX$23=5, $AC275, IF(BX$23=4, $AD275, 0)), IF(BX$23=5, $AC275, 0)
))</f>
        <v>0</v>
      </c>
      <c r="BY275" s="293" t="str">
        <f t="shared" si="109"/>
        <v>-</v>
      </c>
      <c r="BZ275" s="299">
        <f t="shared" si="22"/>
        <v>0</v>
      </c>
      <c r="CA275" s="294" t="str">
        <f t="shared" si="110"/>
        <v>-</v>
      </c>
      <c r="CB275" s="295" t="str">
        <f t="shared" si="23"/>
        <v>-</v>
      </c>
      <c r="CC275" s="295" t="str">
        <f t="shared" si="111"/>
        <v>-</v>
      </c>
      <c r="CD275" s="299">
        <f t="shared" si="24"/>
        <v>0</v>
      </c>
      <c r="CE275" s="300" t="str">
        <f t="shared" si="89"/>
        <v>-</v>
      </c>
      <c r="CF275" s="300" t="str">
        <f t="shared" si="90"/>
        <v>-</v>
      </c>
      <c r="CG275" s="300">
        <v>0</v>
      </c>
      <c r="CH275" s="300">
        <f t="shared" si="91"/>
        <v>0</v>
      </c>
      <c r="CI275" s="301">
        <f t="shared" si="92"/>
        <v>0</v>
      </c>
      <c r="CJ275" s="301">
        <f t="shared" si="25"/>
        <v>0</v>
      </c>
      <c r="CK275" s="302" t="str" cm="1">
        <f t="array" ref="CK275">IF($CJ275&gt;0, INDEX($CS$28:$DH$35, $CJ275, $CI275+CK$23), "-")</f>
        <v>-</v>
      </c>
      <c r="CL275" s="302" t="str" cm="1">
        <f t="array" ref="CL275">IF($CJ275&gt;0, INDEX($CS$28:$DH$35, $CJ275, $CI275+CL$23), "-")</f>
        <v>-</v>
      </c>
      <c r="CM275" s="302" t="str" cm="1">
        <f t="array" ref="CM275">IF($CJ275&gt;0, INDEX($CS$28:$DH$35, $CJ275, $CI275+CM$23), "-")</f>
        <v>-</v>
      </c>
      <c r="CN275" s="302" t="str" cm="1">
        <f t="array" ref="CN275">IF($CJ275&gt;0, INDEX($CS$28:$DH$35, $CJ275, $CI275+CN$23), "-")</f>
        <v>-</v>
      </c>
      <c r="CO275" s="300" t="str">
        <f t="shared" si="93"/>
        <v>-</v>
      </c>
      <c r="CP275" s="271"/>
      <c r="CQ275" s="272"/>
      <c r="CR275" s="273"/>
      <c r="CS275" s="273"/>
      <c r="CT275" s="273"/>
      <c r="CU275" s="273"/>
      <c r="CV275" s="273"/>
      <c r="CW275" s="273"/>
      <c r="CX275" s="273"/>
      <c r="CY275" s="273"/>
      <c r="CZ275" s="273"/>
      <c r="DA275" s="273"/>
      <c r="DB275" s="273"/>
      <c r="DC275" s="273"/>
      <c r="DD275" s="273"/>
      <c r="DE275" s="273"/>
      <c r="DF275" s="273"/>
      <c r="DG275" s="273"/>
      <c r="DH275" s="273"/>
      <c r="DI275" s="273"/>
      <c r="DJ275" s="271"/>
      <c r="DK275" s="271"/>
    </row>
    <row r="276" spans="1:115" s="45" customFormat="1" ht="12.75" customHeight="1" x14ac:dyDescent="0.25">
      <c r="A276" s="13" cm="1">
        <f t="array" ref="A276">IFERROR(INDEX(Operation, IFERROR(MATCH($N276,#REF!, 0), IFERROR(MATCH($N276,#REF!, 0), MATCH($N276,#REF!, 0))), 4), 0)</f>
        <v>0</v>
      </c>
      <c r="B276" s="10">
        <v>253</v>
      </c>
      <c r="C276" s="238"/>
      <c r="D276" s="238"/>
      <c r="E276" s="79"/>
      <c r="F276" s="80" t="str">
        <f>IF(ISBLANK(E276), "", VLOOKUP(E276, Z!$A$2:$C$4127, 3, FALSE))</f>
        <v/>
      </c>
      <c r="G276" s="238"/>
      <c r="H276" s="81"/>
      <c r="I276" s="255" t="b">
        <v>0</v>
      </c>
      <c r="J276" s="256"/>
      <c r="K276" s="82"/>
      <c r="L276" s="82"/>
      <c r="M276" s="83"/>
      <c r="N276" s="79"/>
      <c r="O276" s="84"/>
      <c r="P276" s="84"/>
      <c r="Q276" s="257"/>
      <c r="R276" s="257"/>
      <c r="S276" s="257"/>
      <c r="T276" s="85">
        <f t="shared" si="94"/>
        <v>0</v>
      </c>
      <c r="U276" s="238"/>
      <c r="V276" s="238"/>
      <c r="W276" s="238"/>
      <c r="X276" s="257"/>
      <c r="Y276" s="258"/>
      <c r="Z276" s="79"/>
      <c r="AA276" s="257"/>
      <c r="AB276" s="257"/>
      <c r="AC276" s="257"/>
      <c r="AD276" s="257"/>
      <c r="AE276" s="257"/>
      <c r="AF276" s="85">
        <f t="shared" si="95"/>
        <v>0</v>
      </c>
      <c r="AG276" s="259"/>
      <c r="AH276" s="238"/>
      <c r="AI276" s="79"/>
      <c r="AJ276" s="80" t="str">
        <f>IF(ISBLANK(AI276), "", VLOOKUP(AI276, Z!$A$2:$C$4127, 3, FALSE))</f>
        <v/>
      </c>
      <c r="AK276" s="260"/>
      <c r="AL276" s="127">
        <f t="shared" si="96"/>
        <v>0</v>
      </c>
      <c r="AM276" s="271"/>
      <c r="AN276" s="292">
        <f t="shared" si="98"/>
        <v>0</v>
      </c>
      <c r="AO276" s="279">
        <f t="shared" si="97"/>
        <v>1</v>
      </c>
      <c r="AP276" s="279">
        <v>0.75</v>
      </c>
      <c r="AQ276" s="293" t="str">
        <f t="shared" si="99"/>
        <v>-</v>
      </c>
      <c r="AR276" s="293" t="str">
        <f t="shared" si="100"/>
        <v>-</v>
      </c>
      <c r="AS276" s="293" t="str" cm="1">
        <f t="array" ref="AS276">IFERROR(IFERROR((AT276*AU276)/(3600*1000)/AZ276, BY276) * SUMPRODUCT($BA276:$BE276^2.5, $BF276:$BJ276) / 1000, "-")</f>
        <v>-</v>
      </c>
      <c r="AT276" s="279" t="str">
        <f t="shared" si="101"/>
        <v>-</v>
      </c>
      <c r="AU276" s="279" t="str">
        <f t="shared" si="102"/>
        <v>-</v>
      </c>
      <c r="AV276" s="294" t="str">
        <f t="shared" si="16"/>
        <v>-</v>
      </c>
      <c r="AW276" s="294" t="str" cm="1">
        <f t="array" ref="AW276">IF(CH276&gt;0, INDEX($CV$58:$CV$60, CH276), "-")</f>
        <v>-</v>
      </c>
      <c r="AX276" s="294" t="str">
        <f t="shared" si="103"/>
        <v>-</v>
      </c>
      <c r="AY276" s="295" t="str">
        <f t="shared" si="104"/>
        <v>-</v>
      </c>
      <c r="AZ276" s="294">
        <f t="shared" si="105"/>
        <v>0</v>
      </c>
      <c r="BA276" s="296" t="str" cm="1">
        <f t="array" ref="BA276">IFERROR(INDEX($CV$63:$CZ$65, $CF276, BA$23), "-")</f>
        <v>-</v>
      </c>
      <c r="BB276" s="296" t="str" cm="1">
        <f t="array" ref="BB276">IFERROR(INDEX($CV$63:$CZ$65, $CF276, BB$23), "-")</f>
        <v>-</v>
      </c>
      <c r="BC276" s="296" t="str" cm="1">
        <f t="array" ref="BC276">IFERROR(INDEX($CV$63:$CZ$65, $CF276, BC$23), "-")</f>
        <v>-</v>
      </c>
      <c r="BD276" s="296" t="str" cm="1">
        <f t="array" ref="BD276">IFERROR(INDEX($CV$63:$CZ$65, $CF276, BD$23), "-")</f>
        <v>-</v>
      </c>
      <c r="BE276" s="296" t="str" cm="1">
        <f t="array" ref="BE276">IFERROR(INDEX($CV$63:$CZ$65, $CF276, BE$23), "-")</f>
        <v>-</v>
      </c>
      <c r="BF276" s="297" cm="1">
        <f t="array" ref="BF276">IF($CF276=3,
IFERROR(INDEX($CV$68:$CZ$79, $CE276, BF$23), "-"),
IF($CF276=2,
IF(BF$23=5, $Q276, IF(BF$23=4, $R276, 0)), IF(BF$23=5, $Q276, 0)
))</f>
        <v>0</v>
      </c>
      <c r="BG276" s="297" cm="1">
        <f t="array" ref="BG276">IF($CF276=3,
IFERROR(INDEX($CV$68:$CZ$79, $CE276, BG$23), "-"),
IF($CF276=2,
IF(BG$23=5, $Q276, IF(BG$23=4, $R276, 0)), IF(BG$23=5, $Q276, 0)
))</f>
        <v>0</v>
      </c>
      <c r="BH276" s="297" cm="1">
        <f t="array" ref="BH276">IF($CF276=3,
IFERROR(INDEX($CV$68:$CZ$79, $CE276, BH$23), "-"),
IF($CF276=2,
IF(BH$23=5, $Q276, IF(BH$23=4, $R276, 0)), IF(BH$23=5, $Q276, 0)
))</f>
        <v>0</v>
      </c>
      <c r="BI276" s="297" cm="1">
        <f t="array" ref="BI276">IF($CF276=3,
IFERROR(INDEX($CV$68:$CZ$79, $CE276, BI$23), "-"),
IF($CF276=2,
IF(BI$23=5, $Q276, IF(BI$23=4, $R276, 0)), IF(BI$23=5, $Q276, 0)
))</f>
        <v>0</v>
      </c>
      <c r="BJ276" s="297" cm="1">
        <f t="array" ref="BJ276">IF($CF276=3,
IFERROR(INDEX($CV$68:$CZ$79, $CE276, BJ$23), "-"),
IF($CF276=2,
IF(BJ$23=5, $Q276, IF(BJ$23=4, $R276, 0)), IF(BJ$23=5, $Q276, 0)
))</f>
        <v>0</v>
      </c>
      <c r="BK276" s="293" t="str" cm="1">
        <f t="array" ref="BK276">IFERROR(IF(OR($AN$20="EZ", ISNUMBER((BL276*BM276)/(3600*1000)/BN276)), (BL276*BM276)/(3600*1000)/BN276, BY276) * SUMPRODUCT($BO276:$BS276^2.5, $BT276:$BX276) / 1000, "-")</f>
        <v>-</v>
      </c>
      <c r="BL276" s="279" t="str">
        <f t="shared" si="106"/>
        <v>-</v>
      </c>
      <c r="BM276" s="279" t="str">
        <f t="shared" si="107"/>
        <v>-</v>
      </c>
      <c r="BN276" s="298">
        <f t="shared" si="108"/>
        <v>0</v>
      </c>
      <c r="BO276" s="296" t="str" cm="1">
        <f t="array" ref="BO276">IFERROR(INDEX($CV$63:$CZ$65, $CO276, BO$23), "-")</f>
        <v>-</v>
      </c>
      <c r="BP276" s="296" t="str" cm="1">
        <f t="array" ref="BP276">IFERROR(INDEX($CV$63:$CZ$65, $CO276, BP$23), "-")</f>
        <v>-</v>
      </c>
      <c r="BQ276" s="296" t="str" cm="1">
        <f t="array" ref="BQ276">IFERROR(INDEX($CV$63:$CZ$65, $CO276, BQ$23), "-")</f>
        <v>-</v>
      </c>
      <c r="BR276" s="296" t="str" cm="1">
        <f t="array" ref="BR276">IFERROR(INDEX($CV$63:$CZ$65, $CO276, BR$23), "-")</f>
        <v>-</v>
      </c>
      <c r="BS276" s="296" t="str" cm="1">
        <f t="array" ref="BS276">IFERROR(INDEX($CV$63:$CZ$65, $CO276, BS$23), "-")</f>
        <v>-</v>
      </c>
      <c r="BT276" s="297" cm="1">
        <f t="array" ref="BT276">IF($CO276=3,
IFERROR(INDEX($CV$68:$CZ$79, $CE276, BT$23), "-"),
IF($CO276=2,
IF(BT$23=5, $AC276, IF(BT$23=4, $AD276, 0)), IF(BT$23=5, $AC276, 0)
))</f>
        <v>0</v>
      </c>
      <c r="BU276" s="297" cm="1">
        <f t="array" ref="BU276">IF($CO276=3,
IFERROR(INDEX($CV$68:$CZ$79, $CE276, BU$23), "-"),
IF($CO276=2,
IF(BU$23=5, $AC276, IF(BU$23=4, $AD276, 0)), IF(BU$23=5, $AC276, 0)
))</f>
        <v>0</v>
      </c>
      <c r="BV276" s="297" cm="1">
        <f t="array" ref="BV276">IF($CO276=3,
IFERROR(INDEX($CV$68:$CZ$79, $CE276, BV$23), "-"),
IF($CO276=2,
IF(BV$23=5, $AC276, IF(BV$23=4, $AD276, 0)), IF(BV$23=5, $AC276, 0)
))</f>
        <v>0</v>
      </c>
      <c r="BW276" s="297" cm="1">
        <f t="array" ref="BW276">IF($CO276=3,
IFERROR(INDEX($CV$68:$CZ$79, $CE276, BW$23), "-"),
IF($CO276=2,
IF(BW$23=5, $AC276, IF(BW$23=4, $AD276, 0)), IF(BW$23=5, $AC276, 0)
))</f>
        <v>0</v>
      </c>
      <c r="BX276" s="297" cm="1">
        <f t="array" ref="BX276">IF($CO276=3,
IFERROR(INDEX($CV$68:$CZ$79, $CE276, BX$23), "-"),
IF($CO276=2,
IF(BX$23=5, $AC276, IF(BX$23=4, $AD276, 0)), IF(BX$23=5, $AC276, 0)
))</f>
        <v>0</v>
      </c>
      <c r="BY276" s="293" t="str">
        <f t="shared" si="109"/>
        <v>-</v>
      </c>
      <c r="BZ276" s="299">
        <f t="shared" si="22"/>
        <v>0</v>
      </c>
      <c r="CA276" s="294" t="str">
        <f t="shared" si="110"/>
        <v>-</v>
      </c>
      <c r="CB276" s="295" t="str">
        <f t="shared" si="23"/>
        <v>-</v>
      </c>
      <c r="CC276" s="295" t="str">
        <f t="shared" si="111"/>
        <v>-</v>
      </c>
      <c r="CD276" s="299">
        <f t="shared" si="24"/>
        <v>0</v>
      </c>
      <c r="CE276" s="300" t="str">
        <f t="shared" si="89"/>
        <v>-</v>
      </c>
      <c r="CF276" s="300" t="str">
        <f t="shared" si="90"/>
        <v>-</v>
      </c>
      <c r="CG276" s="300">
        <v>0</v>
      </c>
      <c r="CH276" s="300">
        <f t="shared" si="91"/>
        <v>0</v>
      </c>
      <c r="CI276" s="301">
        <f t="shared" si="92"/>
        <v>0</v>
      </c>
      <c r="CJ276" s="301">
        <f t="shared" si="25"/>
        <v>0</v>
      </c>
      <c r="CK276" s="302" t="str" cm="1">
        <f t="array" ref="CK276">IF($CJ276&gt;0, INDEX($CS$28:$DH$35, $CJ276, $CI276+CK$23), "-")</f>
        <v>-</v>
      </c>
      <c r="CL276" s="302" t="str" cm="1">
        <f t="array" ref="CL276">IF($CJ276&gt;0, INDEX($CS$28:$DH$35, $CJ276, $CI276+CL$23), "-")</f>
        <v>-</v>
      </c>
      <c r="CM276" s="302" t="str" cm="1">
        <f t="array" ref="CM276">IF($CJ276&gt;0, INDEX($CS$28:$DH$35, $CJ276, $CI276+CM$23), "-")</f>
        <v>-</v>
      </c>
      <c r="CN276" s="302" t="str" cm="1">
        <f t="array" ref="CN276">IF($CJ276&gt;0, INDEX($CS$28:$DH$35, $CJ276, $CI276+CN$23), "-")</f>
        <v>-</v>
      </c>
      <c r="CO276" s="300" t="str">
        <f t="shared" si="93"/>
        <v>-</v>
      </c>
      <c r="CP276" s="271"/>
      <c r="CQ276" s="272"/>
      <c r="CR276" s="273"/>
      <c r="CS276" s="273"/>
      <c r="CT276" s="273"/>
      <c r="CU276" s="273"/>
      <c r="CV276" s="273"/>
      <c r="CW276" s="273"/>
      <c r="CX276" s="273"/>
      <c r="CY276" s="273"/>
      <c r="CZ276" s="273"/>
      <c r="DA276" s="273"/>
      <c r="DB276" s="273"/>
      <c r="DC276" s="273"/>
      <c r="DD276" s="273"/>
      <c r="DE276" s="273"/>
      <c r="DF276" s="273"/>
      <c r="DG276" s="273"/>
      <c r="DH276" s="273"/>
      <c r="DI276" s="273"/>
      <c r="DJ276" s="271"/>
      <c r="DK276" s="271"/>
    </row>
    <row r="277" spans="1:115" s="45" customFormat="1" ht="12.75" customHeight="1" x14ac:dyDescent="0.25">
      <c r="A277" s="13" cm="1">
        <f t="array" ref="A277">IFERROR(INDEX(Operation, IFERROR(MATCH($N277,#REF!, 0), IFERROR(MATCH($N277,#REF!, 0), MATCH($N277,#REF!, 0))), 4), 0)</f>
        <v>0</v>
      </c>
      <c r="B277" s="10">
        <v>254</v>
      </c>
      <c r="C277" s="238"/>
      <c r="D277" s="238"/>
      <c r="E277" s="79"/>
      <c r="F277" s="80" t="str">
        <f>IF(ISBLANK(E277), "", VLOOKUP(E277, Z!$A$2:$C$4127, 3, FALSE))</f>
        <v/>
      </c>
      <c r="G277" s="238"/>
      <c r="H277" s="81"/>
      <c r="I277" s="255" t="b">
        <v>0</v>
      </c>
      <c r="J277" s="256"/>
      <c r="K277" s="82"/>
      <c r="L277" s="82"/>
      <c r="M277" s="83"/>
      <c r="N277" s="79"/>
      <c r="O277" s="84"/>
      <c r="P277" s="84"/>
      <c r="Q277" s="257"/>
      <c r="R277" s="257"/>
      <c r="S277" s="257"/>
      <c r="T277" s="85">
        <f t="shared" si="94"/>
        <v>0</v>
      </c>
      <c r="U277" s="238"/>
      <c r="V277" s="238"/>
      <c r="W277" s="238"/>
      <c r="X277" s="257"/>
      <c r="Y277" s="258"/>
      <c r="Z277" s="79"/>
      <c r="AA277" s="257"/>
      <c r="AB277" s="257"/>
      <c r="AC277" s="257"/>
      <c r="AD277" s="257"/>
      <c r="AE277" s="257"/>
      <c r="AF277" s="85">
        <f t="shared" si="95"/>
        <v>0</v>
      </c>
      <c r="AG277" s="259"/>
      <c r="AH277" s="238"/>
      <c r="AI277" s="79"/>
      <c r="AJ277" s="80" t="str">
        <f>IF(ISBLANK(AI277), "", VLOOKUP(AI277, Z!$A$2:$C$4127, 3, FALSE))</f>
        <v/>
      </c>
      <c r="AK277" s="260"/>
      <c r="AL277" s="127">
        <f t="shared" si="96"/>
        <v>0</v>
      </c>
      <c r="AM277" s="271"/>
      <c r="AN277" s="292">
        <f t="shared" si="98"/>
        <v>0</v>
      </c>
      <c r="AO277" s="279">
        <f t="shared" si="97"/>
        <v>1</v>
      </c>
      <c r="AP277" s="279">
        <v>0.75</v>
      </c>
      <c r="AQ277" s="293" t="str">
        <f t="shared" si="99"/>
        <v>-</v>
      </c>
      <c r="AR277" s="293" t="str">
        <f t="shared" si="100"/>
        <v>-</v>
      </c>
      <c r="AS277" s="293" t="str" cm="1">
        <f t="array" ref="AS277">IFERROR(IFERROR((AT277*AU277)/(3600*1000)/AZ277, BY277) * SUMPRODUCT($BA277:$BE277^2.5, $BF277:$BJ277) / 1000, "-")</f>
        <v>-</v>
      </c>
      <c r="AT277" s="279" t="str">
        <f t="shared" si="101"/>
        <v>-</v>
      </c>
      <c r="AU277" s="279" t="str">
        <f t="shared" si="102"/>
        <v>-</v>
      </c>
      <c r="AV277" s="294" t="str">
        <f t="shared" si="16"/>
        <v>-</v>
      </c>
      <c r="AW277" s="294" t="str" cm="1">
        <f t="array" ref="AW277">IF(CH277&gt;0, INDEX($CV$58:$CV$60, CH277), "-")</f>
        <v>-</v>
      </c>
      <c r="AX277" s="294" t="str">
        <f t="shared" si="103"/>
        <v>-</v>
      </c>
      <c r="AY277" s="295" t="str">
        <f t="shared" si="104"/>
        <v>-</v>
      </c>
      <c r="AZ277" s="294">
        <f t="shared" si="105"/>
        <v>0</v>
      </c>
      <c r="BA277" s="296" t="str" cm="1">
        <f t="array" ref="BA277">IFERROR(INDEX($CV$63:$CZ$65, $CF277, BA$23), "-")</f>
        <v>-</v>
      </c>
      <c r="BB277" s="296" t="str" cm="1">
        <f t="array" ref="BB277">IFERROR(INDEX($CV$63:$CZ$65, $CF277, BB$23), "-")</f>
        <v>-</v>
      </c>
      <c r="BC277" s="296" t="str" cm="1">
        <f t="array" ref="BC277">IFERROR(INDEX($CV$63:$CZ$65, $CF277, BC$23), "-")</f>
        <v>-</v>
      </c>
      <c r="BD277" s="296" t="str" cm="1">
        <f t="array" ref="BD277">IFERROR(INDEX($CV$63:$CZ$65, $CF277, BD$23), "-")</f>
        <v>-</v>
      </c>
      <c r="BE277" s="296" t="str" cm="1">
        <f t="array" ref="BE277">IFERROR(INDEX($CV$63:$CZ$65, $CF277, BE$23), "-")</f>
        <v>-</v>
      </c>
      <c r="BF277" s="297" cm="1">
        <f t="array" ref="BF277">IF($CF277=3,
IFERROR(INDEX($CV$68:$CZ$79, $CE277, BF$23), "-"),
IF($CF277=2,
IF(BF$23=5, $Q277, IF(BF$23=4, $R277, 0)), IF(BF$23=5, $Q277, 0)
))</f>
        <v>0</v>
      </c>
      <c r="BG277" s="297" cm="1">
        <f t="array" ref="BG277">IF($CF277=3,
IFERROR(INDEX($CV$68:$CZ$79, $CE277, BG$23), "-"),
IF($CF277=2,
IF(BG$23=5, $Q277, IF(BG$23=4, $R277, 0)), IF(BG$23=5, $Q277, 0)
))</f>
        <v>0</v>
      </c>
      <c r="BH277" s="297" cm="1">
        <f t="array" ref="BH277">IF($CF277=3,
IFERROR(INDEX($CV$68:$CZ$79, $CE277, BH$23), "-"),
IF($CF277=2,
IF(BH$23=5, $Q277, IF(BH$23=4, $R277, 0)), IF(BH$23=5, $Q277, 0)
))</f>
        <v>0</v>
      </c>
      <c r="BI277" s="297" cm="1">
        <f t="array" ref="BI277">IF($CF277=3,
IFERROR(INDEX($CV$68:$CZ$79, $CE277, BI$23), "-"),
IF($CF277=2,
IF(BI$23=5, $Q277, IF(BI$23=4, $R277, 0)), IF(BI$23=5, $Q277, 0)
))</f>
        <v>0</v>
      </c>
      <c r="BJ277" s="297" cm="1">
        <f t="array" ref="BJ277">IF($CF277=3,
IFERROR(INDEX($CV$68:$CZ$79, $CE277, BJ$23), "-"),
IF($CF277=2,
IF(BJ$23=5, $Q277, IF(BJ$23=4, $R277, 0)), IF(BJ$23=5, $Q277, 0)
))</f>
        <v>0</v>
      </c>
      <c r="BK277" s="293" t="str" cm="1">
        <f t="array" ref="BK277">IFERROR(IF(OR($AN$20="EZ", ISNUMBER((BL277*BM277)/(3600*1000)/BN277)), (BL277*BM277)/(3600*1000)/BN277, BY277) * SUMPRODUCT($BO277:$BS277^2.5, $BT277:$BX277) / 1000, "-")</f>
        <v>-</v>
      </c>
      <c r="BL277" s="279" t="str">
        <f t="shared" si="106"/>
        <v>-</v>
      </c>
      <c r="BM277" s="279" t="str">
        <f t="shared" si="107"/>
        <v>-</v>
      </c>
      <c r="BN277" s="298">
        <f t="shared" si="108"/>
        <v>0</v>
      </c>
      <c r="BO277" s="296" t="str" cm="1">
        <f t="array" ref="BO277">IFERROR(INDEX($CV$63:$CZ$65, $CO277, BO$23), "-")</f>
        <v>-</v>
      </c>
      <c r="BP277" s="296" t="str" cm="1">
        <f t="array" ref="BP277">IFERROR(INDEX($CV$63:$CZ$65, $CO277, BP$23), "-")</f>
        <v>-</v>
      </c>
      <c r="BQ277" s="296" t="str" cm="1">
        <f t="array" ref="BQ277">IFERROR(INDEX($CV$63:$CZ$65, $CO277, BQ$23), "-")</f>
        <v>-</v>
      </c>
      <c r="BR277" s="296" t="str" cm="1">
        <f t="array" ref="BR277">IFERROR(INDEX($CV$63:$CZ$65, $CO277, BR$23), "-")</f>
        <v>-</v>
      </c>
      <c r="BS277" s="296" t="str" cm="1">
        <f t="array" ref="BS277">IFERROR(INDEX($CV$63:$CZ$65, $CO277, BS$23), "-")</f>
        <v>-</v>
      </c>
      <c r="BT277" s="297" cm="1">
        <f t="array" ref="BT277">IF($CO277=3,
IFERROR(INDEX($CV$68:$CZ$79, $CE277, BT$23), "-"),
IF($CO277=2,
IF(BT$23=5, $AC277, IF(BT$23=4, $AD277, 0)), IF(BT$23=5, $AC277, 0)
))</f>
        <v>0</v>
      </c>
      <c r="BU277" s="297" cm="1">
        <f t="array" ref="BU277">IF($CO277=3,
IFERROR(INDEX($CV$68:$CZ$79, $CE277, BU$23), "-"),
IF($CO277=2,
IF(BU$23=5, $AC277, IF(BU$23=4, $AD277, 0)), IF(BU$23=5, $AC277, 0)
))</f>
        <v>0</v>
      </c>
      <c r="BV277" s="297" cm="1">
        <f t="array" ref="BV277">IF($CO277=3,
IFERROR(INDEX($CV$68:$CZ$79, $CE277, BV$23), "-"),
IF($CO277=2,
IF(BV$23=5, $AC277, IF(BV$23=4, $AD277, 0)), IF(BV$23=5, $AC277, 0)
))</f>
        <v>0</v>
      </c>
      <c r="BW277" s="297" cm="1">
        <f t="array" ref="BW277">IF($CO277=3,
IFERROR(INDEX($CV$68:$CZ$79, $CE277, BW$23), "-"),
IF($CO277=2,
IF(BW$23=5, $AC277, IF(BW$23=4, $AD277, 0)), IF(BW$23=5, $AC277, 0)
))</f>
        <v>0</v>
      </c>
      <c r="BX277" s="297" cm="1">
        <f t="array" ref="BX277">IF($CO277=3,
IFERROR(INDEX($CV$68:$CZ$79, $CE277, BX$23), "-"),
IF($CO277=2,
IF(BX$23=5, $AC277, IF(BX$23=4, $AD277, 0)), IF(BX$23=5, $AC277, 0)
))</f>
        <v>0</v>
      </c>
      <c r="BY277" s="293" t="str">
        <f t="shared" si="109"/>
        <v>-</v>
      </c>
      <c r="BZ277" s="299">
        <f t="shared" si="22"/>
        <v>0</v>
      </c>
      <c r="CA277" s="294" t="str">
        <f t="shared" si="110"/>
        <v>-</v>
      </c>
      <c r="CB277" s="295" t="str">
        <f t="shared" si="23"/>
        <v>-</v>
      </c>
      <c r="CC277" s="295" t="str">
        <f t="shared" si="111"/>
        <v>-</v>
      </c>
      <c r="CD277" s="299">
        <f t="shared" si="24"/>
        <v>0</v>
      </c>
      <c r="CE277" s="300" t="str">
        <f t="shared" si="89"/>
        <v>-</v>
      </c>
      <c r="CF277" s="300" t="str">
        <f t="shared" si="90"/>
        <v>-</v>
      </c>
      <c r="CG277" s="300">
        <v>0</v>
      </c>
      <c r="CH277" s="300">
        <f t="shared" si="91"/>
        <v>0</v>
      </c>
      <c r="CI277" s="301">
        <f t="shared" si="92"/>
        <v>0</v>
      </c>
      <c r="CJ277" s="301">
        <f t="shared" si="25"/>
        <v>0</v>
      </c>
      <c r="CK277" s="302" t="str" cm="1">
        <f t="array" ref="CK277">IF($CJ277&gt;0, INDEX($CS$28:$DH$35, $CJ277, $CI277+CK$23), "-")</f>
        <v>-</v>
      </c>
      <c r="CL277" s="302" t="str" cm="1">
        <f t="array" ref="CL277">IF($CJ277&gt;0, INDEX($CS$28:$DH$35, $CJ277, $CI277+CL$23), "-")</f>
        <v>-</v>
      </c>
      <c r="CM277" s="302" t="str" cm="1">
        <f t="array" ref="CM277">IF($CJ277&gt;0, INDEX($CS$28:$DH$35, $CJ277, $CI277+CM$23), "-")</f>
        <v>-</v>
      </c>
      <c r="CN277" s="302" t="str" cm="1">
        <f t="array" ref="CN277">IF($CJ277&gt;0, INDEX($CS$28:$DH$35, $CJ277, $CI277+CN$23), "-")</f>
        <v>-</v>
      </c>
      <c r="CO277" s="300" t="str">
        <f t="shared" si="93"/>
        <v>-</v>
      </c>
      <c r="CP277" s="271"/>
      <c r="CQ277" s="272"/>
      <c r="CR277" s="273"/>
      <c r="CS277" s="273"/>
      <c r="CT277" s="273"/>
      <c r="CU277" s="273"/>
      <c r="CV277" s="273"/>
      <c r="CW277" s="273"/>
      <c r="CX277" s="273"/>
      <c r="CY277" s="273"/>
      <c r="CZ277" s="273"/>
      <c r="DA277" s="273"/>
      <c r="DB277" s="273"/>
      <c r="DC277" s="273"/>
      <c r="DD277" s="273"/>
      <c r="DE277" s="273"/>
      <c r="DF277" s="273"/>
      <c r="DG277" s="273"/>
      <c r="DH277" s="273"/>
      <c r="DI277" s="273"/>
      <c r="DJ277" s="271"/>
      <c r="DK277" s="271"/>
    </row>
    <row r="278" spans="1:115" s="45" customFormat="1" ht="12.75" customHeight="1" x14ac:dyDescent="0.25">
      <c r="A278" s="13" cm="1">
        <f t="array" ref="A278">IFERROR(INDEX(Operation, IFERROR(MATCH($N278,#REF!, 0), IFERROR(MATCH($N278,#REF!, 0), MATCH($N278,#REF!, 0))), 4), 0)</f>
        <v>0</v>
      </c>
      <c r="B278" s="10">
        <v>255</v>
      </c>
      <c r="C278" s="238"/>
      <c r="D278" s="238"/>
      <c r="E278" s="79"/>
      <c r="F278" s="80" t="str">
        <f>IF(ISBLANK(E278), "", VLOOKUP(E278, Z!$A$2:$C$4127, 3, FALSE))</f>
        <v/>
      </c>
      <c r="G278" s="238"/>
      <c r="H278" s="81"/>
      <c r="I278" s="255" t="b">
        <v>0</v>
      </c>
      <c r="J278" s="256"/>
      <c r="K278" s="82"/>
      <c r="L278" s="82"/>
      <c r="M278" s="83"/>
      <c r="N278" s="79"/>
      <c r="O278" s="84"/>
      <c r="P278" s="84"/>
      <c r="Q278" s="257"/>
      <c r="R278" s="257"/>
      <c r="S278" s="257"/>
      <c r="T278" s="85">
        <f t="shared" si="94"/>
        <v>0</v>
      </c>
      <c r="U278" s="238"/>
      <c r="V278" s="238"/>
      <c r="W278" s="238"/>
      <c r="X278" s="256"/>
      <c r="Y278" s="258"/>
      <c r="Z278" s="79"/>
      <c r="AA278" s="257"/>
      <c r="AB278" s="257"/>
      <c r="AC278" s="257"/>
      <c r="AD278" s="257"/>
      <c r="AE278" s="257"/>
      <c r="AF278" s="85">
        <f t="shared" si="95"/>
        <v>0</v>
      </c>
      <c r="AG278" s="259"/>
      <c r="AH278" s="238"/>
      <c r="AI278" s="79"/>
      <c r="AJ278" s="80" t="str">
        <f>IF(ISBLANK(AI278), "", VLOOKUP(AI278, Z!$A$2:$C$4127, 3, FALSE))</f>
        <v/>
      </c>
      <c r="AK278" s="260"/>
      <c r="AL278" s="127">
        <f t="shared" si="96"/>
        <v>0</v>
      </c>
      <c r="AM278" s="271"/>
      <c r="AN278" s="292">
        <f t="shared" si="98"/>
        <v>0</v>
      </c>
      <c r="AO278" s="279">
        <f t="shared" si="97"/>
        <v>1</v>
      </c>
      <c r="AP278" s="279">
        <v>0.75</v>
      </c>
      <c r="AQ278" s="293" t="str">
        <f t="shared" si="99"/>
        <v>-</v>
      </c>
      <c r="AR278" s="293" t="str">
        <f t="shared" si="100"/>
        <v>-</v>
      </c>
      <c r="AS278" s="293" t="str" cm="1">
        <f t="array" ref="AS278">IFERROR(IFERROR((AT278*AU278)/(3600*1000)/AZ278, BY278) * SUMPRODUCT($BA278:$BE278^2.5, $BF278:$BJ278) / 1000, "-")</f>
        <v>-</v>
      </c>
      <c r="AT278" s="279" t="str">
        <f t="shared" si="101"/>
        <v>-</v>
      </c>
      <c r="AU278" s="279" t="str">
        <f t="shared" si="102"/>
        <v>-</v>
      </c>
      <c r="AV278" s="294" t="str">
        <f t="shared" si="16"/>
        <v>-</v>
      </c>
      <c r="AW278" s="294" t="str" cm="1">
        <f t="array" ref="AW278">IF(CH278&gt;0, INDEX($CV$58:$CV$60, CH278), "-")</f>
        <v>-</v>
      </c>
      <c r="AX278" s="294" t="str">
        <f t="shared" si="103"/>
        <v>-</v>
      </c>
      <c r="AY278" s="295" t="str">
        <f t="shared" si="104"/>
        <v>-</v>
      </c>
      <c r="AZ278" s="294">
        <f t="shared" si="105"/>
        <v>0</v>
      </c>
      <c r="BA278" s="296" t="str" cm="1">
        <f t="array" ref="BA278">IFERROR(INDEX($CV$63:$CZ$65, $CF278, BA$23), "-")</f>
        <v>-</v>
      </c>
      <c r="BB278" s="296" t="str" cm="1">
        <f t="array" ref="BB278">IFERROR(INDEX($CV$63:$CZ$65, $CF278, BB$23), "-")</f>
        <v>-</v>
      </c>
      <c r="BC278" s="296" t="str" cm="1">
        <f t="array" ref="BC278">IFERROR(INDEX($CV$63:$CZ$65, $CF278, BC$23), "-")</f>
        <v>-</v>
      </c>
      <c r="BD278" s="296" t="str" cm="1">
        <f t="array" ref="BD278">IFERROR(INDEX($CV$63:$CZ$65, $CF278, BD$23), "-")</f>
        <v>-</v>
      </c>
      <c r="BE278" s="296" t="str" cm="1">
        <f t="array" ref="BE278">IFERROR(INDEX($CV$63:$CZ$65, $CF278, BE$23), "-")</f>
        <v>-</v>
      </c>
      <c r="BF278" s="297" cm="1">
        <f t="array" ref="BF278">IF($CF278=3,
IFERROR(INDEX($CV$68:$CZ$79, $CE278, BF$23), "-"),
IF($CF278=2,
IF(BF$23=5, $Q278, IF(BF$23=4, $R278, 0)), IF(BF$23=5, $Q278, 0)
))</f>
        <v>0</v>
      </c>
      <c r="BG278" s="297" cm="1">
        <f t="array" ref="BG278">IF($CF278=3,
IFERROR(INDEX($CV$68:$CZ$79, $CE278, BG$23), "-"),
IF($CF278=2,
IF(BG$23=5, $Q278, IF(BG$23=4, $R278, 0)), IF(BG$23=5, $Q278, 0)
))</f>
        <v>0</v>
      </c>
      <c r="BH278" s="297" cm="1">
        <f t="array" ref="BH278">IF($CF278=3,
IFERROR(INDEX($CV$68:$CZ$79, $CE278, BH$23), "-"),
IF($CF278=2,
IF(BH$23=5, $Q278, IF(BH$23=4, $R278, 0)), IF(BH$23=5, $Q278, 0)
))</f>
        <v>0</v>
      </c>
      <c r="BI278" s="297" cm="1">
        <f t="array" ref="BI278">IF($CF278=3,
IFERROR(INDEX($CV$68:$CZ$79, $CE278, BI$23), "-"),
IF($CF278=2,
IF(BI$23=5, $Q278, IF(BI$23=4, $R278, 0)), IF(BI$23=5, $Q278, 0)
))</f>
        <v>0</v>
      </c>
      <c r="BJ278" s="297" cm="1">
        <f t="array" ref="BJ278">IF($CF278=3,
IFERROR(INDEX($CV$68:$CZ$79, $CE278, BJ$23), "-"),
IF($CF278=2,
IF(BJ$23=5, $Q278, IF(BJ$23=4, $R278, 0)), IF(BJ$23=5, $Q278, 0)
))</f>
        <v>0</v>
      </c>
      <c r="BK278" s="293" t="str" cm="1">
        <f t="array" ref="BK278">IFERROR(IF(OR($AN$20="EZ", ISNUMBER((BL278*BM278)/(3600*1000)/BN278)), (BL278*BM278)/(3600*1000)/BN278, BY278) * SUMPRODUCT($BO278:$BS278^2.5, $BT278:$BX278) / 1000, "-")</f>
        <v>-</v>
      </c>
      <c r="BL278" s="279" t="str">
        <f t="shared" si="106"/>
        <v>-</v>
      </c>
      <c r="BM278" s="279" t="str">
        <f t="shared" si="107"/>
        <v>-</v>
      </c>
      <c r="BN278" s="298">
        <f t="shared" si="108"/>
        <v>0</v>
      </c>
      <c r="BO278" s="296" t="str" cm="1">
        <f t="array" ref="BO278">IFERROR(INDEX($CV$63:$CZ$65, $CO278, BO$23), "-")</f>
        <v>-</v>
      </c>
      <c r="BP278" s="296" t="str" cm="1">
        <f t="array" ref="BP278">IFERROR(INDEX($CV$63:$CZ$65, $CO278, BP$23), "-")</f>
        <v>-</v>
      </c>
      <c r="BQ278" s="296" t="str" cm="1">
        <f t="array" ref="BQ278">IFERROR(INDEX($CV$63:$CZ$65, $CO278, BQ$23), "-")</f>
        <v>-</v>
      </c>
      <c r="BR278" s="296" t="str" cm="1">
        <f t="array" ref="BR278">IFERROR(INDEX($CV$63:$CZ$65, $CO278, BR$23), "-")</f>
        <v>-</v>
      </c>
      <c r="BS278" s="296" t="str" cm="1">
        <f t="array" ref="BS278">IFERROR(INDEX($CV$63:$CZ$65, $CO278, BS$23), "-")</f>
        <v>-</v>
      </c>
      <c r="BT278" s="297" cm="1">
        <f t="array" ref="BT278">IF($CO278=3,
IFERROR(INDEX($CV$68:$CZ$79, $CE278, BT$23), "-"),
IF($CO278=2,
IF(BT$23=5, $AC278, IF(BT$23=4, $AD278, 0)), IF(BT$23=5, $AC278, 0)
))</f>
        <v>0</v>
      </c>
      <c r="BU278" s="297" cm="1">
        <f t="array" ref="BU278">IF($CO278=3,
IFERROR(INDEX($CV$68:$CZ$79, $CE278, BU$23), "-"),
IF($CO278=2,
IF(BU$23=5, $AC278, IF(BU$23=4, $AD278, 0)), IF(BU$23=5, $AC278, 0)
))</f>
        <v>0</v>
      </c>
      <c r="BV278" s="297" cm="1">
        <f t="array" ref="BV278">IF($CO278=3,
IFERROR(INDEX($CV$68:$CZ$79, $CE278, BV$23), "-"),
IF($CO278=2,
IF(BV$23=5, $AC278, IF(BV$23=4, $AD278, 0)), IF(BV$23=5, $AC278, 0)
))</f>
        <v>0</v>
      </c>
      <c r="BW278" s="297" cm="1">
        <f t="array" ref="BW278">IF($CO278=3,
IFERROR(INDEX($CV$68:$CZ$79, $CE278, BW$23), "-"),
IF($CO278=2,
IF(BW$23=5, $AC278, IF(BW$23=4, $AD278, 0)), IF(BW$23=5, $AC278, 0)
))</f>
        <v>0</v>
      </c>
      <c r="BX278" s="297" cm="1">
        <f t="array" ref="BX278">IF($CO278=3,
IFERROR(INDEX($CV$68:$CZ$79, $CE278, BX$23), "-"),
IF($CO278=2,
IF(BX$23=5, $AC278, IF(BX$23=4, $AD278, 0)), IF(BX$23=5, $AC278, 0)
))</f>
        <v>0</v>
      </c>
      <c r="BY278" s="293" t="str">
        <f t="shared" si="109"/>
        <v>-</v>
      </c>
      <c r="BZ278" s="299">
        <f t="shared" si="22"/>
        <v>0</v>
      </c>
      <c r="CA278" s="294" t="str">
        <f t="shared" si="110"/>
        <v>-</v>
      </c>
      <c r="CB278" s="295" t="str">
        <f t="shared" si="23"/>
        <v>-</v>
      </c>
      <c r="CC278" s="295" t="str">
        <f t="shared" si="111"/>
        <v>-</v>
      </c>
      <c r="CD278" s="299">
        <f t="shared" si="24"/>
        <v>0</v>
      </c>
      <c r="CE278" s="300" t="str">
        <f t="shared" si="89"/>
        <v>-</v>
      </c>
      <c r="CF278" s="300" t="str">
        <f t="shared" si="90"/>
        <v>-</v>
      </c>
      <c r="CG278" s="300">
        <v>0</v>
      </c>
      <c r="CH278" s="300">
        <f t="shared" si="91"/>
        <v>0</v>
      </c>
      <c r="CI278" s="301">
        <f t="shared" si="92"/>
        <v>0</v>
      </c>
      <c r="CJ278" s="301">
        <f t="shared" si="25"/>
        <v>0</v>
      </c>
      <c r="CK278" s="302" t="str" cm="1">
        <f t="array" ref="CK278">IF($CJ278&gt;0, INDEX($CS$28:$DH$35, $CJ278, $CI278+CK$23), "-")</f>
        <v>-</v>
      </c>
      <c r="CL278" s="302" t="str" cm="1">
        <f t="array" ref="CL278">IF($CJ278&gt;0, INDEX($CS$28:$DH$35, $CJ278, $CI278+CL$23), "-")</f>
        <v>-</v>
      </c>
      <c r="CM278" s="302" t="str" cm="1">
        <f t="array" ref="CM278">IF($CJ278&gt;0, INDEX($CS$28:$DH$35, $CJ278, $CI278+CM$23), "-")</f>
        <v>-</v>
      </c>
      <c r="CN278" s="302" t="str" cm="1">
        <f t="array" ref="CN278">IF($CJ278&gt;0, INDEX($CS$28:$DH$35, $CJ278, $CI278+CN$23), "-")</f>
        <v>-</v>
      </c>
      <c r="CO278" s="300" t="str">
        <f t="shared" si="93"/>
        <v>-</v>
      </c>
      <c r="CP278" s="271"/>
      <c r="CQ278" s="272"/>
      <c r="CR278" s="273"/>
      <c r="CS278" s="273"/>
      <c r="CT278" s="273"/>
      <c r="CU278" s="273"/>
      <c r="CV278" s="273"/>
      <c r="CW278" s="273"/>
      <c r="CX278" s="273"/>
      <c r="CY278" s="273"/>
      <c r="CZ278" s="273"/>
      <c r="DA278" s="273"/>
      <c r="DB278" s="273"/>
      <c r="DC278" s="273"/>
      <c r="DD278" s="273"/>
      <c r="DE278" s="273"/>
      <c r="DF278" s="273"/>
      <c r="DG278" s="273"/>
      <c r="DH278" s="273"/>
      <c r="DI278" s="273"/>
      <c r="DJ278" s="271"/>
      <c r="DK278" s="271"/>
    </row>
    <row r="279" spans="1:115" s="45" customFormat="1" ht="12.75" customHeight="1" x14ac:dyDescent="0.25">
      <c r="A279" s="13" cm="1">
        <f t="array" ref="A279">IFERROR(INDEX(Operation, IFERROR(MATCH($N279,#REF!, 0), IFERROR(MATCH($N279,#REF!, 0), MATCH($N279,#REF!, 0))), 4), 0)</f>
        <v>0</v>
      </c>
      <c r="B279" s="10">
        <v>256</v>
      </c>
      <c r="C279" s="238"/>
      <c r="D279" s="238"/>
      <c r="E279" s="79"/>
      <c r="F279" s="80" t="str">
        <f>IF(ISBLANK(E279), "", VLOOKUP(E279, Z!$A$2:$C$4127, 3, FALSE))</f>
        <v/>
      </c>
      <c r="G279" s="238"/>
      <c r="H279" s="81"/>
      <c r="I279" s="255" t="b">
        <v>0</v>
      </c>
      <c r="J279" s="256"/>
      <c r="K279" s="82"/>
      <c r="L279" s="82"/>
      <c r="M279" s="83"/>
      <c r="N279" s="79"/>
      <c r="O279" s="84"/>
      <c r="P279" s="84"/>
      <c r="Q279" s="257"/>
      <c r="R279" s="257"/>
      <c r="S279" s="257"/>
      <c r="T279" s="85">
        <f t="shared" si="94"/>
        <v>0</v>
      </c>
      <c r="U279" s="238"/>
      <c r="V279" s="238"/>
      <c r="W279" s="238"/>
      <c r="X279" s="257"/>
      <c r="Y279" s="258"/>
      <c r="Z279" s="79"/>
      <c r="AA279" s="257"/>
      <c r="AB279" s="257"/>
      <c r="AC279" s="257"/>
      <c r="AD279" s="257"/>
      <c r="AE279" s="257"/>
      <c r="AF279" s="85">
        <f t="shared" si="95"/>
        <v>0</v>
      </c>
      <c r="AG279" s="259"/>
      <c r="AH279" s="238"/>
      <c r="AI279" s="79"/>
      <c r="AJ279" s="80" t="str">
        <f>IF(ISBLANK(AI279), "", VLOOKUP(AI279, Z!$A$2:$C$4127, 3, FALSE))</f>
        <v/>
      </c>
      <c r="AK279" s="260"/>
      <c r="AL279" s="127">
        <f t="shared" si="96"/>
        <v>0</v>
      </c>
      <c r="AM279" s="271"/>
      <c r="AN279" s="292">
        <f t="shared" si="98"/>
        <v>0</v>
      </c>
      <c r="AO279" s="279">
        <f t="shared" si="97"/>
        <v>1</v>
      </c>
      <c r="AP279" s="279">
        <v>0.75</v>
      </c>
      <c r="AQ279" s="293" t="str">
        <f t="shared" si="99"/>
        <v>-</v>
      </c>
      <c r="AR279" s="293" t="str">
        <f t="shared" si="100"/>
        <v>-</v>
      </c>
      <c r="AS279" s="293" t="str" cm="1">
        <f t="array" ref="AS279">IFERROR(IFERROR((AT279*AU279)/(3600*1000)/AZ279, BY279) * SUMPRODUCT($BA279:$BE279^2.5, $BF279:$BJ279) / 1000, "-")</f>
        <v>-</v>
      </c>
      <c r="AT279" s="279" t="str">
        <f t="shared" si="101"/>
        <v>-</v>
      </c>
      <c r="AU279" s="279" t="str">
        <f t="shared" si="102"/>
        <v>-</v>
      </c>
      <c r="AV279" s="294" t="str">
        <f t="shared" si="16"/>
        <v>-</v>
      </c>
      <c r="AW279" s="294" t="str" cm="1">
        <f t="array" ref="AW279">IF(CH279&gt;0, INDEX($CV$58:$CV$60, CH279), "-")</f>
        <v>-</v>
      </c>
      <c r="AX279" s="294" t="str">
        <f t="shared" si="103"/>
        <v>-</v>
      </c>
      <c r="AY279" s="295" t="str">
        <f t="shared" si="104"/>
        <v>-</v>
      </c>
      <c r="AZ279" s="294">
        <f t="shared" si="105"/>
        <v>0</v>
      </c>
      <c r="BA279" s="296" t="str" cm="1">
        <f t="array" ref="BA279">IFERROR(INDEX($CV$63:$CZ$65, $CF279, BA$23), "-")</f>
        <v>-</v>
      </c>
      <c r="BB279" s="296" t="str" cm="1">
        <f t="array" ref="BB279">IFERROR(INDEX($CV$63:$CZ$65, $CF279, BB$23), "-")</f>
        <v>-</v>
      </c>
      <c r="BC279" s="296" t="str" cm="1">
        <f t="array" ref="BC279">IFERROR(INDEX($CV$63:$CZ$65, $CF279, BC$23), "-")</f>
        <v>-</v>
      </c>
      <c r="BD279" s="296" t="str" cm="1">
        <f t="array" ref="BD279">IFERROR(INDEX($CV$63:$CZ$65, $CF279, BD$23), "-")</f>
        <v>-</v>
      </c>
      <c r="BE279" s="296" t="str" cm="1">
        <f t="array" ref="BE279">IFERROR(INDEX($CV$63:$CZ$65, $CF279, BE$23), "-")</f>
        <v>-</v>
      </c>
      <c r="BF279" s="297" cm="1">
        <f t="array" ref="BF279">IF($CF279=3,
IFERROR(INDEX($CV$68:$CZ$79, $CE279, BF$23), "-"),
IF($CF279=2,
IF(BF$23=5, $Q279, IF(BF$23=4, $R279, 0)), IF(BF$23=5, $Q279, 0)
))</f>
        <v>0</v>
      </c>
      <c r="BG279" s="297" cm="1">
        <f t="array" ref="BG279">IF($CF279=3,
IFERROR(INDEX($CV$68:$CZ$79, $CE279, BG$23), "-"),
IF($CF279=2,
IF(BG$23=5, $Q279, IF(BG$23=4, $R279, 0)), IF(BG$23=5, $Q279, 0)
))</f>
        <v>0</v>
      </c>
      <c r="BH279" s="297" cm="1">
        <f t="array" ref="BH279">IF($CF279=3,
IFERROR(INDEX($CV$68:$CZ$79, $CE279, BH$23), "-"),
IF($CF279=2,
IF(BH$23=5, $Q279, IF(BH$23=4, $R279, 0)), IF(BH$23=5, $Q279, 0)
))</f>
        <v>0</v>
      </c>
      <c r="BI279" s="297" cm="1">
        <f t="array" ref="BI279">IF($CF279=3,
IFERROR(INDEX($CV$68:$CZ$79, $CE279, BI$23), "-"),
IF($CF279=2,
IF(BI$23=5, $Q279, IF(BI$23=4, $R279, 0)), IF(BI$23=5, $Q279, 0)
))</f>
        <v>0</v>
      </c>
      <c r="BJ279" s="297" cm="1">
        <f t="array" ref="BJ279">IF($CF279=3,
IFERROR(INDEX($CV$68:$CZ$79, $CE279, BJ$23), "-"),
IF($CF279=2,
IF(BJ$23=5, $Q279, IF(BJ$23=4, $R279, 0)), IF(BJ$23=5, $Q279, 0)
))</f>
        <v>0</v>
      </c>
      <c r="BK279" s="293" t="str" cm="1">
        <f t="array" ref="BK279">IFERROR(IF(OR($AN$20="EZ", ISNUMBER((BL279*BM279)/(3600*1000)/BN279)), (BL279*BM279)/(3600*1000)/BN279, BY279) * SUMPRODUCT($BO279:$BS279^2.5, $BT279:$BX279) / 1000, "-")</f>
        <v>-</v>
      </c>
      <c r="BL279" s="279" t="str">
        <f t="shared" si="106"/>
        <v>-</v>
      </c>
      <c r="BM279" s="279" t="str">
        <f t="shared" si="107"/>
        <v>-</v>
      </c>
      <c r="BN279" s="298">
        <f t="shared" si="108"/>
        <v>0</v>
      </c>
      <c r="BO279" s="296" t="str" cm="1">
        <f t="array" ref="BO279">IFERROR(INDEX($CV$63:$CZ$65, $CO279, BO$23), "-")</f>
        <v>-</v>
      </c>
      <c r="BP279" s="296" t="str" cm="1">
        <f t="array" ref="BP279">IFERROR(INDEX($CV$63:$CZ$65, $CO279, BP$23), "-")</f>
        <v>-</v>
      </c>
      <c r="BQ279" s="296" t="str" cm="1">
        <f t="array" ref="BQ279">IFERROR(INDEX($CV$63:$CZ$65, $CO279, BQ$23), "-")</f>
        <v>-</v>
      </c>
      <c r="BR279" s="296" t="str" cm="1">
        <f t="array" ref="BR279">IFERROR(INDEX($CV$63:$CZ$65, $CO279, BR$23), "-")</f>
        <v>-</v>
      </c>
      <c r="BS279" s="296" t="str" cm="1">
        <f t="array" ref="BS279">IFERROR(INDEX($CV$63:$CZ$65, $CO279, BS$23), "-")</f>
        <v>-</v>
      </c>
      <c r="BT279" s="297" cm="1">
        <f t="array" ref="BT279">IF($CO279=3,
IFERROR(INDEX($CV$68:$CZ$79, $CE279, BT$23), "-"),
IF($CO279=2,
IF(BT$23=5, $AC279, IF(BT$23=4, $AD279, 0)), IF(BT$23=5, $AC279, 0)
))</f>
        <v>0</v>
      </c>
      <c r="BU279" s="297" cm="1">
        <f t="array" ref="BU279">IF($CO279=3,
IFERROR(INDEX($CV$68:$CZ$79, $CE279, BU$23), "-"),
IF($CO279=2,
IF(BU$23=5, $AC279, IF(BU$23=4, $AD279, 0)), IF(BU$23=5, $AC279, 0)
))</f>
        <v>0</v>
      </c>
      <c r="BV279" s="297" cm="1">
        <f t="array" ref="BV279">IF($CO279=3,
IFERROR(INDEX($CV$68:$CZ$79, $CE279, BV$23), "-"),
IF($CO279=2,
IF(BV$23=5, $AC279, IF(BV$23=4, $AD279, 0)), IF(BV$23=5, $AC279, 0)
))</f>
        <v>0</v>
      </c>
      <c r="BW279" s="297" cm="1">
        <f t="array" ref="BW279">IF($CO279=3,
IFERROR(INDEX($CV$68:$CZ$79, $CE279, BW$23), "-"),
IF($CO279=2,
IF(BW$23=5, $AC279, IF(BW$23=4, $AD279, 0)), IF(BW$23=5, $AC279, 0)
))</f>
        <v>0</v>
      </c>
      <c r="BX279" s="297" cm="1">
        <f t="array" ref="BX279">IF($CO279=3,
IFERROR(INDEX($CV$68:$CZ$79, $CE279, BX$23), "-"),
IF($CO279=2,
IF(BX$23=5, $AC279, IF(BX$23=4, $AD279, 0)), IF(BX$23=5, $AC279, 0)
))</f>
        <v>0</v>
      </c>
      <c r="BY279" s="293" t="str">
        <f t="shared" si="109"/>
        <v>-</v>
      </c>
      <c r="BZ279" s="299">
        <f t="shared" si="22"/>
        <v>0</v>
      </c>
      <c r="CA279" s="294" t="str">
        <f t="shared" si="110"/>
        <v>-</v>
      </c>
      <c r="CB279" s="295" t="str">
        <f t="shared" si="23"/>
        <v>-</v>
      </c>
      <c r="CC279" s="295" t="str">
        <f t="shared" si="111"/>
        <v>-</v>
      </c>
      <c r="CD279" s="299">
        <f t="shared" si="24"/>
        <v>0</v>
      </c>
      <c r="CE279" s="300" t="str">
        <f t="shared" si="89"/>
        <v>-</v>
      </c>
      <c r="CF279" s="300" t="str">
        <f t="shared" si="90"/>
        <v>-</v>
      </c>
      <c r="CG279" s="300">
        <v>0</v>
      </c>
      <c r="CH279" s="300">
        <f t="shared" si="91"/>
        <v>0</v>
      </c>
      <c r="CI279" s="301">
        <f t="shared" si="92"/>
        <v>0</v>
      </c>
      <c r="CJ279" s="301">
        <f t="shared" si="25"/>
        <v>0</v>
      </c>
      <c r="CK279" s="302" t="str" cm="1">
        <f t="array" ref="CK279">IF($CJ279&gt;0, INDEX($CS$28:$DH$35, $CJ279, $CI279+CK$23), "-")</f>
        <v>-</v>
      </c>
      <c r="CL279" s="302" t="str" cm="1">
        <f t="array" ref="CL279">IF($CJ279&gt;0, INDEX($CS$28:$DH$35, $CJ279, $CI279+CL$23), "-")</f>
        <v>-</v>
      </c>
      <c r="CM279" s="302" t="str" cm="1">
        <f t="array" ref="CM279">IF($CJ279&gt;0, INDEX($CS$28:$DH$35, $CJ279, $CI279+CM$23), "-")</f>
        <v>-</v>
      </c>
      <c r="CN279" s="302" t="str" cm="1">
        <f t="array" ref="CN279">IF($CJ279&gt;0, INDEX($CS$28:$DH$35, $CJ279, $CI279+CN$23), "-")</f>
        <v>-</v>
      </c>
      <c r="CO279" s="300" t="str">
        <f t="shared" si="93"/>
        <v>-</v>
      </c>
      <c r="CP279" s="271"/>
      <c r="CQ279" s="272"/>
      <c r="CR279" s="273"/>
      <c r="CS279" s="273"/>
      <c r="CT279" s="273"/>
      <c r="CU279" s="273"/>
      <c r="CV279" s="273"/>
      <c r="CW279" s="273"/>
      <c r="CX279" s="273"/>
      <c r="CY279" s="273"/>
      <c r="CZ279" s="273"/>
      <c r="DA279" s="273"/>
      <c r="DB279" s="273"/>
      <c r="DC279" s="273"/>
      <c r="DD279" s="273"/>
      <c r="DE279" s="273"/>
      <c r="DF279" s="273"/>
      <c r="DG279" s="273"/>
      <c r="DH279" s="273"/>
      <c r="DI279" s="273"/>
      <c r="DJ279" s="271"/>
      <c r="DK279" s="271"/>
    </row>
    <row r="280" spans="1:115" s="45" customFormat="1" ht="12.75" customHeight="1" x14ac:dyDescent="0.25">
      <c r="A280" s="13" cm="1">
        <f t="array" ref="A280">IFERROR(INDEX(Operation, IFERROR(MATCH($N280,#REF!, 0), IFERROR(MATCH($N280,#REF!, 0), MATCH($N280,#REF!, 0))), 4), 0)</f>
        <v>0</v>
      </c>
      <c r="B280" s="10">
        <v>257</v>
      </c>
      <c r="C280" s="238"/>
      <c r="D280" s="238"/>
      <c r="E280" s="79"/>
      <c r="F280" s="80" t="str">
        <f>IF(ISBLANK(E280), "", VLOOKUP(E280, Z!$A$2:$C$4127, 3, FALSE))</f>
        <v/>
      </c>
      <c r="G280" s="238"/>
      <c r="H280" s="81"/>
      <c r="I280" s="255" t="b">
        <v>0</v>
      </c>
      <c r="J280" s="256"/>
      <c r="K280" s="82"/>
      <c r="L280" s="82"/>
      <c r="M280" s="83"/>
      <c r="N280" s="79"/>
      <c r="O280" s="84"/>
      <c r="P280" s="84"/>
      <c r="Q280" s="257"/>
      <c r="R280" s="257"/>
      <c r="S280" s="257"/>
      <c r="T280" s="85">
        <f t="shared" si="94"/>
        <v>0</v>
      </c>
      <c r="U280" s="238"/>
      <c r="V280" s="238"/>
      <c r="W280" s="238"/>
      <c r="X280" s="257"/>
      <c r="Y280" s="258"/>
      <c r="Z280" s="79"/>
      <c r="AA280" s="257"/>
      <c r="AB280" s="257"/>
      <c r="AC280" s="257"/>
      <c r="AD280" s="257"/>
      <c r="AE280" s="257"/>
      <c r="AF280" s="85">
        <f t="shared" si="95"/>
        <v>0</v>
      </c>
      <c r="AG280" s="259"/>
      <c r="AH280" s="238"/>
      <c r="AI280" s="79"/>
      <c r="AJ280" s="80" t="str">
        <f>IF(ISBLANK(AI280), "", VLOOKUP(AI280, Z!$A$2:$C$4127, 3, FALSE))</f>
        <v/>
      </c>
      <c r="AK280" s="260"/>
      <c r="AL280" s="127">
        <f t="shared" si="96"/>
        <v>0</v>
      </c>
      <c r="AM280" s="271"/>
      <c r="AN280" s="292">
        <f t="shared" si="98"/>
        <v>0</v>
      </c>
      <c r="AO280" s="279">
        <f t="shared" si="97"/>
        <v>1</v>
      </c>
      <c r="AP280" s="279">
        <v>0.75</v>
      </c>
      <c r="AQ280" s="293" t="str">
        <f t="shared" si="99"/>
        <v>-</v>
      </c>
      <c r="AR280" s="293" t="str">
        <f t="shared" si="100"/>
        <v>-</v>
      </c>
      <c r="AS280" s="293" t="str" cm="1">
        <f t="array" ref="AS280">IFERROR(IFERROR((AT280*AU280)/(3600*1000)/AZ280, BY280) * SUMPRODUCT($BA280:$BE280^2.5, $BF280:$BJ280) / 1000, "-")</f>
        <v>-</v>
      </c>
      <c r="AT280" s="279" t="str">
        <f t="shared" si="101"/>
        <v>-</v>
      </c>
      <c r="AU280" s="279" t="str">
        <f t="shared" si="102"/>
        <v>-</v>
      </c>
      <c r="AV280" s="294" t="str">
        <f t="shared" ref="AV280:AV343" si="112">IFERROR(0.00357 * LN($J280) + 0.6656, "-")</f>
        <v>-</v>
      </c>
      <c r="AW280" s="294" t="str" cm="1">
        <f t="array" ref="AW280">IF(CH280&gt;0, INDEX($CV$58:$CV$60, CH280), "-")</f>
        <v>-</v>
      </c>
      <c r="AX280" s="294" t="str">
        <f t="shared" si="103"/>
        <v>-</v>
      </c>
      <c r="AY280" s="295" t="str">
        <f t="shared" si="104"/>
        <v>-</v>
      </c>
      <c r="AZ280" s="294">
        <f t="shared" si="105"/>
        <v>0</v>
      </c>
      <c r="BA280" s="296" t="str" cm="1">
        <f t="array" ref="BA280">IFERROR(INDEX($CV$63:$CZ$65, $CF280, BA$23), "-")</f>
        <v>-</v>
      </c>
      <c r="BB280" s="296" t="str" cm="1">
        <f t="array" ref="BB280">IFERROR(INDEX($CV$63:$CZ$65, $CF280, BB$23), "-")</f>
        <v>-</v>
      </c>
      <c r="BC280" s="296" t="str" cm="1">
        <f t="array" ref="BC280">IFERROR(INDEX($CV$63:$CZ$65, $CF280, BC$23), "-")</f>
        <v>-</v>
      </c>
      <c r="BD280" s="296" t="str" cm="1">
        <f t="array" ref="BD280">IFERROR(INDEX($CV$63:$CZ$65, $CF280, BD$23), "-")</f>
        <v>-</v>
      </c>
      <c r="BE280" s="296" t="str" cm="1">
        <f t="array" ref="BE280">IFERROR(INDEX($CV$63:$CZ$65, $CF280, BE$23), "-")</f>
        <v>-</v>
      </c>
      <c r="BF280" s="297" cm="1">
        <f t="array" ref="BF280">IF($CF280=3,
IFERROR(INDEX($CV$68:$CZ$79, $CE280, BF$23), "-"),
IF($CF280=2,
IF(BF$23=5, $Q280, IF(BF$23=4, $R280, 0)), IF(BF$23=5, $Q280, 0)
))</f>
        <v>0</v>
      </c>
      <c r="BG280" s="297" cm="1">
        <f t="array" ref="BG280">IF($CF280=3,
IFERROR(INDEX($CV$68:$CZ$79, $CE280, BG$23), "-"),
IF($CF280=2,
IF(BG$23=5, $Q280, IF(BG$23=4, $R280, 0)), IF(BG$23=5, $Q280, 0)
))</f>
        <v>0</v>
      </c>
      <c r="BH280" s="297" cm="1">
        <f t="array" ref="BH280">IF($CF280=3,
IFERROR(INDEX($CV$68:$CZ$79, $CE280, BH$23), "-"),
IF($CF280=2,
IF(BH$23=5, $Q280, IF(BH$23=4, $R280, 0)), IF(BH$23=5, $Q280, 0)
))</f>
        <v>0</v>
      </c>
      <c r="BI280" s="297" cm="1">
        <f t="array" ref="BI280">IF($CF280=3,
IFERROR(INDEX($CV$68:$CZ$79, $CE280, BI$23), "-"),
IF($CF280=2,
IF(BI$23=5, $Q280, IF(BI$23=4, $R280, 0)), IF(BI$23=5, $Q280, 0)
))</f>
        <v>0</v>
      </c>
      <c r="BJ280" s="297" cm="1">
        <f t="array" ref="BJ280">IF($CF280=3,
IFERROR(INDEX($CV$68:$CZ$79, $CE280, BJ$23), "-"),
IF($CF280=2,
IF(BJ$23=5, $Q280, IF(BJ$23=4, $R280, 0)), IF(BJ$23=5, $Q280, 0)
))</f>
        <v>0</v>
      </c>
      <c r="BK280" s="293" t="str" cm="1">
        <f t="array" ref="BK280">IFERROR(IF(OR($AN$20="EZ", ISNUMBER((BL280*BM280)/(3600*1000)/BN280)), (BL280*BM280)/(3600*1000)/BN280, BY280) * SUMPRODUCT($BO280:$BS280^2.5, $BT280:$BX280) / 1000, "-")</f>
        <v>-</v>
      </c>
      <c r="BL280" s="279" t="str">
        <f t="shared" si="106"/>
        <v>-</v>
      </c>
      <c r="BM280" s="279" t="str">
        <f t="shared" si="107"/>
        <v>-</v>
      </c>
      <c r="BN280" s="298">
        <f t="shared" si="108"/>
        <v>0</v>
      </c>
      <c r="BO280" s="296" t="str" cm="1">
        <f t="array" ref="BO280">IFERROR(INDEX($CV$63:$CZ$65, $CO280, BO$23), "-")</f>
        <v>-</v>
      </c>
      <c r="BP280" s="296" t="str" cm="1">
        <f t="array" ref="BP280">IFERROR(INDEX($CV$63:$CZ$65, $CO280, BP$23), "-")</f>
        <v>-</v>
      </c>
      <c r="BQ280" s="296" t="str" cm="1">
        <f t="array" ref="BQ280">IFERROR(INDEX($CV$63:$CZ$65, $CO280, BQ$23), "-")</f>
        <v>-</v>
      </c>
      <c r="BR280" s="296" t="str" cm="1">
        <f t="array" ref="BR280">IFERROR(INDEX($CV$63:$CZ$65, $CO280, BR$23), "-")</f>
        <v>-</v>
      </c>
      <c r="BS280" s="296" t="str" cm="1">
        <f t="array" ref="BS280">IFERROR(INDEX($CV$63:$CZ$65, $CO280, BS$23), "-")</f>
        <v>-</v>
      </c>
      <c r="BT280" s="297" cm="1">
        <f t="array" ref="BT280">IF($CO280=3,
IFERROR(INDEX($CV$68:$CZ$79, $CE280, BT$23), "-"),
IF($CO280=2,
IF(BT$23=5, $AC280, IF(BT$23=4, $AD280, 0)), IF(BT$23=5, $AC280, 0)
))</f>
        <v>0</v>
      </c>
      <c r="BU280" s="297" cm="1">
        <f t="array" ref="BU280">IF($CO280=3,
IFERROR(INDEX($CV$68:$CZ$79, $CE280, BU$23), "-"),
IF($CO280=2,
IF(BU$23=5, $AC280, IF(BU$23=4, $AD280, 0)), IF(BU$23=5, $AC280, 0)
))</f>
        <v>0</v>
      </c>
      <c r="BV280" s="297" cm="1">
        <f t="array" ref="BV280">IF($CO280=3,
IFERROR(INDEX($CV$68:$CZ$79, $CE280, BV$23), "-"),
IF($CO280=2,
IF(BV$23=5, $AC280, IF(BV$23=4, $AD280, 0)), IF(BV$23=5, $AC280, 0)
))</f>
        <v>0</v>
      </c>
      <c r="BW280" s="297" cm="1">
        <f t="array" ref="BW280">IF($CO280=3,
IFERROR(INDEX($CV$68:$CZ$79, $CE280, BW$23), "-"),
IF($CO280=2,
IF(BW$23=5, $AC280, IF(BW$23=4, $AD280, 0)), IF(BW$23=5, $AC280, 0)
))</f>
        <v>0</v>
      </c>
      <c r="BX280" s="297" cm="1">
        <f t="array" ref="BX280">IF($CO280=3,
IFERROR(INDEX($CV$68:$CZ$79, $CE280, BX$23), "-"),
IF($CO280=2,
IF(BX$23=5, $AC280, IF(BX$23=4, $AD280, 0)), IF(BX$23=5, $AC280, 0)
))</f>
        <v>0</v>
      </c>
      <c r="BY280" s="293" t="str">
        <f t="shared" si="109"/>
        <v>-</v>
      </c>
      <c r="BZ280" s="299">
        <f t="shared" ref="BZ280:BZ343" si="113">$J280</f>
        <v>0</v>
      </c>
      <c r="CA280" s="294" t="str">
        <f t="shared" si="110"/>
        <v>-</v>
      </c>
      <c r="CB280" s="295" t="str">
        <f t="shared" ref="CB280:CB343" si="114">CC280</f>
        <v>-</v>
      </c>
      <c r="CC280" s="295" t="str">
        <f t="shared" si="111"/>
        <v>-</v>
      </c>
      <c r="CD280" s="299">
        <f t="shared" ref="CD280:CD343" si="115">$J280</f>
        <v>0</v>
      </c>
      <c r="CE280" s="300" t="str">
        <f t="shared" ref="CE280:CE343" si="116">IFERROR(IFERROR( IFERROR(MATCH($H280,INDEX(categories,,1),0), MATCH($H280,INDEX(categories,,2),0)), MATCH($H280,INDEX(categories,,3),0)), "-")</f>
        <v>-</v>
      </c>
      <c r="CF280" s="300" t="str">
        <f t="shared" ref="CF280:CF343" si="117">IFERROR(MATCH($N280, $CU$63:$CU$65), "-")</f>
        <v>-</v>
      </c>
      <c r="CG280" s="300">
        <v>0</v>
      </c>
      <c r="CH280" s="300">
        <f t="shared" ref="CH280:CH343" si="118">IFERROR(IFERROR( IFERROR(MATCH($M280,INDEX(Transmission,,1),0), MATCH($M280,INDEX(Transmission,,2),0)), MATCH($M280,INDEX(Transmission,,3),0)), 0)</f>
        <v>0</v>
      </c>
      <c r="CI280" s="301">
        <f t="shared" ref="CI280:CI343" si="119">IFERROR((MATCH($L280, $CS$38:$CS$41, 0) - 1)*4, 0)</f>
        <v>0</v>
      </c>
      <c r="CJ280" s="301">
        <f t="shared" ref="CJ280:CJ343" si="120">IFERROR($K280/2 + IF($J280&lt;0.75, 0, 4), 0)</f>
        <v>0</v>
      </c>
      <c r="CK280" s="302" t="str" cm="1">
        <f t="array" ref="CK280">IF($CJ280&gt;0, INDEX($CS$28:$DH$35, $CJ280, $CI280+CK$23), "-")</f>
        <v>-</v>
      </c>
      <c r="CL280" s="302" t="str" cm="1">
        <f t="array" ref="CL280">IF($CJ280&gt;0, INDEX($CS$28:$DH$35, $CJ280, $CI280+CL$23), "-")</f>
        <v>-</v>
      </c>
      <c r="CM280" s="302" t="str" cm="1">
        <f t="array" ref="CM280">IF($CJ280&gt;0, INDEX($CS$28:$DH$35, $CJ280, $CI280+CM$23), "-")</f>
        <v>-</v>
      </c>
      <c r="CN280" s="302" t="str" cm="1">
        <f t="array" ref="CN280">IF($CJ280&gt;0, INDEX($CS$28:$DH$35, $CJ280, $CI280+CN$23), "-")</f>
        <v>-</v>
      </c>
      <c r="CO280" s="300" t="str">
        <f t="shared" ref="CO280:CO343" si="121">IF($AN$20="EZ", 3, IFERROR(MATCH($Z280, $CU$63:$CU$65), "-"))</f>
        <v>-</v>
      </c>
      <c r="CP280" s="271"/>
      <c r="CQ280" s="272"/>
      <c r="CR280" s="273"/>
      <c r="CS280" s="273"/>
      <c r="CT280" s="273"/>
      <c r="CU280" s="273"/>
      <c r="CV280" s="273"/>
      <c r="CW280" s="273"/>
      <c r="CX280" s="273"/>
      <c r="CY280" s="273"/>
      <c r="CZ280" s="273"/>
      <c r="DA280" s="273"/>
      <c r="DB280" s="273"/>
      <c r="DC280" s="273"/>
      <c r="DD280" s="273"/>
      <c r="DE280" s="273"/>
      <c r="DF280" s="273"/>
      <c r="DG280" s="273"/>
      <c r="DH280" s="273"/>
      <c r="DI280" s="273"/>
      <c r="DJ280" s="271"/>
      <c r="DK280" s="271"/>
    </row>
    <row r="281" spans="1:115" s="45" customFormat="1" ht="12.75" customHeight="1" x14ac:dyDescent="0.25">
      <c r="A281" s="13" cm="1">
        <f t="array" ref="A281">IFERROR(INDEX(Operation, IFERROR(MATCH($N281,#REF!, 0), IFERROR(MATCH($N281,#REF!, 0), MATCH($N281,#REF!, 0))), 4), 0)</f>
        <v>0</v>
      </c>
      <c r="B281" s="10">
        <v>258</v>
      </c>
      <c r="C281" s="238"/>
      <c r="D281" s="238"/>
      <c r="E281" s="79"/>
      <c r="F281" s="80" t="str">
        <f>IF(ISBLANK(E281), "", VLOOKUP(E281, Z!$A$2:$C$4127, 3, FALSE))</f>
        <v/>
      </c>
      <c r="G281" s="238"/>
      <c r="H281" s="81"/>
      <c r="I281" s="255" t="b">
        <v>0</v>
      </c>
      <c r="J281" s="256"/>
      <c r="K281" s="82"/>
      <c r="L281" s="82"/>
      <c r="M281" s="83"/>
      <c r="N281" s="79"/>
      <c r="O281" s="84"/>
      <c r="P281" s="84"/>
      <c r="Q281" s="257"/>
      <c r="R281" s="257"/>
      <c r="S281" s="257"/>
      <c r="T281" s="85">
        <f t="shared" ref="T281:T344" si="122">IFERROR(AQ281*1000, 0)</f>
        <v>0</v>
      </c>
      <c r="U281" s="238"/>
      <c r="V281" s="238"/>
      <c r="W281" s="238"/>
      <c r="X281" s="257"/>
      <c r="Y281" s="258"/>
      <c r="Z281" s="79"/>
      <c r="AA281" s="257"/>
      <c r="AB281" s="257"/>
      <c r="AC281" s="257"/>
      <c r="AD281" s="257"/>
      <c r="AE281" s="257"/>
      <c r="AF281" s="85">
        <f t="shared" ref="AF281:AF344" si="123">IFERROR(AR281*1000, 0)</f>
        <v>0</v>
      </c>
      <c r="AG281" s="259"/>
      <c r="AH281" s="238"/>
      <c r="AI281" s="79"/>
      <c r="AJ281" s="80" t="str">
        <f>IF(ISBLANK(AI281), "", VLOOKUP(AI281, Z!$A$2:$C$4127, 3, FALSE))</f>
        <v/>
      </c>
      <c r="AK281" s="260"/>
      <c r="AL281" s="127">
        <f t="shared" ref="AL281:AL344" si="124">AN281*1000</f>
        <v>0</v>
      </c>
      <c r="AM281" s="271"/>
      <c r="AN281" s="292">
        <f t="shared" si="98"/>
        <v>0</v>
      </c>
      <c r="AO281" s="279">
        <f t="shared" ref="AO281:AO344" si="125">IF($AN$20="EZ", 15, IF(OR($I281=TRUE, AND(CO281=3,CF281&lt;&gt; 3)), 4, 1))</f>
        <v>1</v>
      </c>
      <c r="AP281" s="279">
        <v>0.75</v>
      </c>
      <c r="AQ281" s="293" t="str">
        <f t="shared" si="99"/>
        <v>-</v>
      </c>
      <c r="AR281" s="293" t="str">
        <f t="shared" si="100"/>
        <v>-</v>
      </c>
      <c r="AS281" s="293" t="str" cm="1">
        <f t="array" ref="AS281">IFERROR(IFERROR((AT281*AU281)/(3600*1000)/AZ281, BY281) * SUMPRODUCT($BA281:$BE281^2.5, $BF281:$BJ281) / 1000, "-")</f>
        <v>-</v>
      </c>
      <c r="AT281" s="279" t="str">
        <f t="shared" si="101"/>
        <v>-</v>
      </c>
      <c r="AU281" s="279" t="str">
        <f t="shared" si="102"/>
        <v>-</v>
      </c>
      <c r="AV281" s="294" t="str">
        <f t="shared" si="112"/>
        <v>-</v>
      </c>
      <c r="AW281" s="294" t="str" cm="1">
        <f t="array" ref="AW281">IF(CH281&gt;0, INDEX($CV$58:$CV$60, CH281), "-")</f>
        <v>-</v>
      </c>
      <c r="AX281" s="294" t="str">
        <f t="shared" si="103"/>
        <v>-</v>
      </c>
      <c r="AY281" s="295" t="str">
        <f t="shared" si="104"/>
        <v>-</v>
      </c>
      <c r="AZ281" s="294">
        <f t="shared" si="105"/>
        <v>0</v>
      </c>
      <c r="BA281" s="296" t="str" cm="1">
        <f t="array" ref="BA281">IFERROR(INDEX($CV$63:$CZ$65, $CF281, BA$23), "-")</f>
        <v>-</v>
      </c>
      <c r="BB281" s="296" t="str" cm="1">
        <f t="array" ref="BB281">IFERROR(INDEX($CV$63:$CZ$65, $CF281, BB$23), "-")</f>
        <v>-</v>
      </c>
      <c r="BC281" s="296" t="str" cm="1">
        <f t="array" ref="BC281">IFERROR(INDEX($CV$63:$CZ$65, $CF281, BC$23), "-")</f>
        <v>-</v>
      </c>
      <c r="BD281" s="296" t="str" cm="1">
        <f t="array" ref="BD281">IFERROR(INDEX($CV$63:$CZ$65, $CF281, BD$23), "-")</f>
        <v>-</v>
      </c>
      <c r="BE281" s="296" t="str" cm="1">
        <f t="array" ref="BE281">IFERROR(INDEX($CV$63:$CZ$65, $CF281, BE$23), "-")</f>
        <v>-</v>
      </c>
      <c r="BF281" s="297" cm="1">
        <f t="array" ref="BF281">IF($CF281=3,
IFERROR(INDEX($CV$68:$CZ$79, $CE281, BF$23), "-"),
IF($CF281=2,
IF(BF$23=5, $Q281, IF(BF$23=4, $R281, 0)), IF(BF$23=5, $Q281, 0)
))</f>
        <v>0</v>
      </c>
      <c r="BG281" s="297" cm="1">
        <f t="array" ref="BG281">IF($CF281=3,
IFERROR(INDEX($CV$68:$CZ$79, $CE281, BG$23), "-"),
IF($CF281=2,
IF(BG$23=5, $Q281, IF(BG$23=4, $R281, 0)), IF(BG$23=5, $Q281, 0)
))</f>
        <v>0</v>
      </c>
      <c r="BH281" s="297" cm="1">
        <f t="array" ref="BH281">IF($CF281=3,
IFERROR(INDEX($CV$68:$CZ$79, $CE281, BH$23), "-"),
IF($CF281=2,
IF(BH$23=5, $Q281, IF(BH$23=4, $R281, 0)), IF(BH$23=5, $Q281, 0)
))</f>
        <v>0</v>
      </c>
      <c r="BI281" s="297" cm="1">
        <f t="array" ref="BI281">IF($CF281=3,
IFERROR(INDEX($CV$68:$CZ$79, $CE281, BI$23), "-"),
IF($CF281=2,
IF(BI$23=5, $Q281, IF(BI$23=4, $R281, 0)), IF(BI$23=5, $Q281, 0)
))</f>
        <v>0</v>
      </c>
      <c r="BJ281" s="297" cm="1">
        <f t="array" ref="BJ281">IF($CF281=3,
IFERROR(INDEX($CV$68:$CZ$79, $CE281, BJ$23), "-"),
IF($CF281=2,
IF(BJ$23=5, $Q281, IF(BJ$23=4, $R281, 0)), IF(BJ$23=5, $Q281, 0)
))</f>
        <v>0</v>
      </c>
      <c r="BK281" s="293" t="str" cm="1">
        <f t="array" ref="BK281">IFERROR(IF(OR($AN$20="EZ", ISNUMBER((BL281*BM281)/(3600*1000)/BN281)), (BL281*BM281)/(3600*1000)/BN281, BY281) * SUMPRODUCT($BO281:$BS281^2.5, $BT281:$BX281) / 1000, "-")</f>
        <v>-</v>
      </c>
      <c r="BL281" s="279" t="str">
        <f t="shared" si="106"/>
        <v>-</v>
      </c>
      <c r="BM281" s="279" t="str">
        <f t="shared" si="107"/>
        <v>-</v>
      </c>
      <c r="BN281" s="298">
        <f t="shared" si="108"/>
        <v>0</v>
      </c>
      <c r="BO281" s="296" t="str" cm="1">
        <f t="array" ref="BO281">IFERROR(INDEX($CV$63:$CZ$65, $CO281, BO$23), "-")</f>
        <v>-</v>
      </c>
      <c r="BP281" s="296" t="str" cm="1">
        <f t="array" ref="BP281">IFERROR(INDEX($CV$63:$CZ$65, $CO281, BP$23), "-")</f>
        <v>-</v>
      </c>
      <c r="BQ281" s="296" t="str" cm="1">
        <f t="array" ref="BQ281">IFERROR(INDEX($CV$63:$CZ$65, $CO281, BQ$23), "-")</f>
        <v>-</v>
      </c>
      <c r="BR281" s="296" t="str" cm="1">
        <f t="array" ref="BR281">IFERROR(INDEX($CV$63:$CZ$65, $CO281, BR$23), "-")</f>
        <v>-</v>
      </c>
      <c r="BS281" s="296" t="str" cm="1">
        <f t="array" ref="BS281">IFERROR(INDEX($CV$63:$CZ$65, $CO281, BS$23), "-")</f>
        <v>-</v>
      </c>
      <c r="BT281" s="297" cm="1">
        <f t="array" ref="BT281">IF($CO281=3,
IFERROR(INDEX($CV$68:$CZ$79, $CE281, BT$23), "-"),
IF($CO281=2,
IF(BT$23=5, $AC281, IF(BT$23=4, $AD281, 0)), IF(BT$23=5, $AC281, 0)
))</f>
        <v>0</v>
      </c>
      <c r="BU281" s="297" cm="1">
        <f t="array" ref="BU281">IF($CO281=3,
IFERROR(INDEX($CV$68:$CZ$79, $CE281, BU$23), "-"),
IF($CO281=2,
IF(BU$23=5, $AC281, IF(BU$23=4, $AD281, 0)), IF(BU$23=5, $AC281, 0)
))</f>
        <v>0</v>
      </c>
      <c r="BV281" s="297" cm="1">
        <f t="array" ref="BV281">IF($CO281=3,
IFERROR(INDEX($CV$68:$CZ$79, $CE281, BV$23), "-"),
IF($CO281=2,
IF(BV$23=5, $AC281, IF(BV$23=4, $AD281, 0)), IF(BV$23=5, $AC281, 0)
))</f>
        <v>0</v>
      </c>
      <c r="BW281" s="297" cm="1">
        <f t="array" ref="BW281">IF($CO281=3,
IFERROR(INDEX($CV$68:$CZ$79, $CE281, BW$23), "-"),
IF($CO281=2,
IF(BW$23=5, $AC281, IF(BW$23=4, $AD281, 0)), IF(BW$23=5, $AC281, 0)
))</f>
        <v>0</v>
      </c>
      <c r="BX281" s="297" cm="1">
        <f t="array" ref="BX281">IF($CO281=3,
IFERROR(INDEX($CV$68:$CZ$79, $CE281, BX$23), "-"),
IF($CO281=2,
IF(BX$23=5, $AC281, IF(BX$23=4, $AD281, 0)), IF(BX$23=5, $AC281, 0)
))</f>
        <v>0</v>
      </c>
      <c r="BY281" s="293" t="str">
        <f t="shared" si="109"/>
        <v>-</v>
      </c>
      <c r="BZ281" s="299">
        <f t="shared" si="113"/>
        <v>0</v>
      </c>
      <c r="CA281" s="294" t="str">
        <f t="shared" si="110"/>
        <v>-</v>
      </c>
      <c r="CB281" s="295" t="str">
        <f t="shared" si="114"/>
        <v>-</v>
      </c>
      <c r="CC281" s="295" t="str">
        <f t="shared" si="111"/>
        <v>-</v>
      </c>
      <c r="CD281" s="299">
        <f t="shared" si="115"/>
        <v>0</v>
      </c>
      <c r="CE281" s="300" t="str">
        <f t="shared" si="116"/>
        <v>-</v>
      </c>
      <c r="CF281" s="300" t="str">
        <f t="shared" si="117"/>
        <v>-</v>
      </c>
      <c r="CG281" s="300">
        <v>0</v>
      </c>
      <c r="CH281" s="300">
        <f t="shared" si="118"/>
        <v>0</v>
      </c>
      <c r="CI281" s="301">
        <f t="shared" si="119"/>
        <v>0</v>
      </c>
      <c r="CJ281" s="301">
        <f t="shared" si="120"/>
        <v>0</v>
      </c>
      <c r="CK281" s="302" t="str" cm="1">
        <f t="array" ref="CK281">IF($CJ281&gt;0, INDEX($CS$28:$DH$35, $CJ281, $CI281+CK$23), "-")</f>
        <v>-</v>
      </c>
      <c r="CL281" s="302" t="str" cm="1">
        <f t="array" ref="CL281">IF($CJ281&gt;0, INDEX($CS$28:$DH$35, $CJ281, $CI281+CL$23), "-")</f>
        <v>-</v>
      </c>
      <c r="CM281" s="302" t="str" cm="1">
        <f t="array" ref="CM281">IF($CJ281&gt;0, INDEX($CS$28:$DH$35, $CJ281, $CI281+CM$23), "-")</f>
        <v>-</v>
      </c>
      <c r="CN281" s="302" t="str" cm="1">
        <f t="array" ref="CN281">IF($CJ281&gt;0, INDEX($CS$28:$DH$35, $CJ281, $CI281+CN$23), "-")</f>
        <v>-</v>
      </c>
      <c r="CO281" s="300" t="str">
        <f t="shared" si="121"/>
        <v>-</v>
      </c>
      <c r="CP281" s="271"/>
      <c r="CQ281" s="272"/>
      <c r="CR281" s="273"/>
      <c r="CS281" s="273"/>
      <c r="CT281" s="273"/>
      <c r="CU281" s="273"/>
      <c r="CV281" s="273"/>
      <c r="CW281" s="273"/>
      <c r="CX281" s="273"/>
      <c r="CY281" s="273"/>
      <c r="CZ281" s="273"/>
      <c r="DA281" s="273"/>
      <c r="DB281" s="273"/>
      <c r="DC281" s="273"/>
      <c r="DD281" s="273"/>
      <c r="DE281" s="273"/>
      <c r="DF281" s="273"/>
      <c r="DG281" s="273"/>
      <c r="DH281" s="273"/>
      <c r="DI281" s="273"/>
      <c r="DJ281" s="271"/>
      <c r="DK281" s="271"/>
    </row>
    <row r="282" spans="1:115" s="45" customFormat="1" ht="12.75" customHeight="1" x14ac:dyDescent="0.25">
      <c r="A282" s="13" cm="1">
        <f t="array" ref="A282">IFERROR(INDEX(Operation, IFERROR(MATCH($N282,#REF!, 0), IFERROR(MATCH($N282,#REF!, 0), MATCH($N282,#REF!, 0))), 4), 0)</f>
        <v>0</v>
      </c>
      <c r="B282" s="10">
        <v>259</v>
      </c>
      <c r="C282" s="238"/>
      <c r="D282" s="238"/>
      <c r="E282" s="79"/>
      <c r="F282" s="80" t="str">
        <f>IF(ISBLANK(E282), "", VLOOKUP(E282, Z!$A$2:$C$4127, 3, FALSE))</f>
        <v/>
      </c>
      <c r="G282" s="238"/>
      <c r="H282" s="81"/>
      <c r="I282" s="255" t="b">
        <v>0</v>
      </c>
      <c r="J282" s="256"/>
      <c r="K282" s="82"/>
      <c r="L282" s="82"/>
      <c r="M282" s="83"/>
      <c r="N282" s="79"/>
      <c r="O282" s="84"/>
      <c r="P282" s="84"/>
      <c r="Q282" s="257"/>
      <c r="R282" s="257"/>
      <c r="S282" s="257"/>
      <c r="T282" s="85">
        <f t="shared" si="122"/>
        <v>0</v>
      </c>
      <c r="U282" s="238"/>
      <c r="V282" s="238"/>
      <c r="W282" s="238"/>
      <c r="X282" s="256"/>
      <c r="Y282" s="258"/>
      <c r="Z282" s="79"/>
      <c r="AA282" s="257"/>
      <c r="AB282" s="257"/>
      <c r="AC282" s="257"/>
      <c r="AD282" s="257"/>
      <c r="AE282" s="257"/>
      <c r="AF282" s="85">
        <f t="shared" si="123"/>
        <v>0</v>
      </c>
      <c r="AG282" s="259"/>
      <c r="AH282" s="238"/>
      <c r="AI282" s="79"/>
      <c r="AJ282" s="80" t="str">
        <f>IF(ISBLANK(AI282), "", VLOOKUP(AI282, Z!$A$2:$C$4127, 3, FALSE))</f>
        <v/>
      </c>
      <c r="AK282" s="260"/>
      <c r="AL282" s="127">
        <f t="shared" si="124"/>
        <v>0</v>
      </c>
      <c r="AM282" s="271"/>
      <c r="AN282" s="292">
        <f t="shared" si="98"/>
        <v>0</v>
      </c>
      <c r="AO282" s="279">
        <f t="shared" si="125"/>
        <v>1</v>
      </c>
      <c r="AP282" s="279">
        <v>0.75</v>
      </c>
      <c r="AQ282" s="293" t="str">
        <f t="shared" si="99"/>
        <v>-</v>
      </c>
      <c r="AR282" s="293" t="str">
        <f t="shared" si="100"/>
        <v>-</v>
      </c>
      <c r="AS282" s="293" t="str" cm="1">
        <f t="array" ref="AS282">IFERROR(IFERROR((AT282*AU282)/(3600*1000)/AZ282, BY282) * SUMPRODUCT($BA282:$BE282^2.5, $BF282:$BJ282) / 1000, "-")</f>
        <v>-</v>
      </c>
      <c r="AT282" s="279" t="str">
        <f t="shared" si="101"/>
        <v>-</v>
      </c>
      <c r="AU282" s="279" t="str">
        <f t="shared" si="102"/>
        <v>-</v>
      </c>
      <c r="AV282" s="294" t="str">
        <f t="shared" si="112"/>
        <v>-</v>
      </c>
      <c r="AW282" s="294" t="str" cm="1">
        <f t="array" ref="AW282">IF(CH282&gt;0, INDEX($CV$58:$CV$60, CH282), "-")</f>
        <v>-</v>
      </c>
      <c r="AX282" s="294" t="str">
        <f t="shared" si="103"/>
        <v>-</v>
      </c>
      <c r="AY282" s="295" t="str">
        <f t="shared" si="104"/>
        <v>-</v>
      </c>
      <c r="AZ282" s="294">
        <f t="shared" si="105"/>
        <v>0</v>
      </c>
      <c r="BA282" s="296" t="str" cm="1">
        <f t="array" ref="BA282">IFERROR(INDEX($CV$63:$CZ$65, $CF282, BA$23), "-")</f>
        <v>-</v>
      </c>
      <c r="BB282" s="296" t="str" cm="1">
        <f t="array" ref="BB282">IFERROR(INDEX($CV$63:$CZ$65, $CF282, BB$23), "-")</f>
        <v>-</v>
      </c>
      <c r="BC282" s="296" t="str" cm="1">
        <f t="array" ref="BC282">IFERROR(INDEX($CV$63:$CZ$65, $CF282, BC$23), "-")</f>
        <v>-</v>
      </c>
      <c r="BD282" s="296" t="str" cm="1">
        <f t="array" ref="BD282">IFERROR(INDEX($CV$63:$CZ$65, $CF282, BD$23), "-")</f>
        <v>-</v>
      </c>
      <c r="BE282" s="296" t="str" cm="1">
        <f t="array" ref="BE282">IFERROR(INDEX($CV$63:$CZ$65, $CF282, BE$23), "-")</f>
        <v>-</v>
      </c>
      <c r="BF282" s="297" cm="1">
        <f t="array" ref="BF282">IF($CF282=3,
IFERROR(INDEX($CV$68:$CZ$79, $CE282, BF$23), "-"),
IF($CF282=2,
IF(BF$23=5, $Q282, IF(BF$23=4, $R282, 0)), IF(BF$23=5, $Q282, 0)
))</f>
        <v>0</v>
      </c>
      <c r="BG282" s="297" cm="1">
        <f t="array" ref="BG282">IF($CF282=3,
IFERROR(INDEX($CV$68:$CZ$79, $CE282, BG$23), "-"),
IF($CF282=2,
IF(BG$23=5, $Q282, IF(BG$23=4, $R282, 0)), IF(BG$23=5, $Q282, 0)
))</f>
        <v>0</v>
      </c>
      <c r="BH282" s="297" cm="1">
        <f t="array" ref="BH282">IF($CF282=3,
IFERROR(INDEX($CV$68:$CZ$79, $CE282, BH$23), "-"),
IF($CF282=2,
IF(BH$23=5, $Q282, IF(BH$23=4, $R282, 0)), IF(BH$23=5, $Q282, 0)
))</f>
        <v>0</v>
      </c>
      <c r="BI282" s="297" cm="1">
        <f t="array" ref="BI282">IF($CF282=3,
IFERROR(INDEX($CV$68:$CZ$79, $CE282, BI$23), "-"),
IF($CF282=2,
IF(BI$23=5, $Q282, IF(BI$23=4, $R282, 0)), IF(BI$23=5, $Q282, 0)
))</f>
        <v>0</v>
      </c>
      <c r="BJ282" s="297" cm="1">
        <f t="array" ref="BJ282">IF($CF282=3,
IFERROR(INDEX($CV$68:$CZ$79, $CE282, BJ$23), "-"),
IF($CF282=2,
IF(BJ$23=5, $Q282, IF(BJ$23=4, $R282, 0)), IF(BJ$23=5, $Q282, 0)
))</f>
        <v>0</v>
      </c>
      <c r="BK282" s="293" t="str" cm="1">
        <f t="array" ref="BK282">IFERROR(IF(OR($AN$20="EZ", ISNUMBER((BL282*BM282)/(3600*1000)/BN282)), (BL282*BM282)/(3600*1000)/BN282, BY282) * SUMPRODUCT($BO282:$BS282^2.5, $BT282:$BX282) / 1000, "-")</f>
        <v>-</v>
      </c>
      <c r="BL282" s="279" t="str">
        <f t="shared" si="106"/>
        <v>-</v>
      </c>
      <c r="BM282" s="279" t="str">
        <f t="shared" si="107"/>
        <v>-</v>
      </c>
      <c r="BN282" s="298">
        <f t="shared" si="108"/>
        <v>0</v>
      </c>
      <c r="BO282" s="296" t="str" cm="1">
        <f t="array" ref="BO282">IFERROR(INDEX($CV$63:$CZ$65, $CO282, BO$23), "-")</f>
        <v>-</v>
      </c>
      <c r="BP282" s="296" t="str" cm="1">
        <f t="array" ref="BP282">IFERROR(INDEX($CV$63:$CZ$65, $CO282, BP$23), "-")</f>
        <v>-</v>
      </c>
      <c r="BQ282" s="296" t="str" cm="1">
        <f t="array" ref="BQ282">IFERROR(INDEX($CV$63:$CZ$65, $CO282, BQ$23), "-")</f>
        <v>-</v>
      </c>
      <c r="BR282" s="296" t="str" cm="1">
        <f t="array" ref="BR282">IFERROR(INDEX($CV$63:$CZ$65, $CO282, BR$23), "-")</f>
        <v>-</v>
      </c>
      <c r="BS282" s="296" t="str" cm="1">
        <f t="array" ref="BS282">IFERROR(INDEX($CV$63:$CZ$65, $CO282, BS$23), "-")</f>
        <v>-</v>
      </c>
      <c r="BT282" s="297" cm="1">
        <f t="array" ref="BT282">IF($CO282=3,
IFERROR(INDEX($CV$68:$CZ$79, $CE282, BT$23), "-"),
IF($CO282=2,
IF(BT$23=5, $AC282, IF(BT$23=4, $AD282, 0)), IF(BT$23=5, $AC282, 0)
))</f>
        <v>0</v>
      </c>
      <c r="BU282" s="297" cm="1">
        <f t="array" ref="BU282">IF($CO282=3,
IFERROR(INDEX($CV$68:$CZ$79, $CE282, BU$23), "-"),
IF($CO282=2,
IF(BU$23=5, $AC282, IF(BU$23=4, $AD282, 0)), IF(BU$23=5, $AC282, 0)
))</f>
        <v>0</v>
      </c>
      <c r="BV282" s="297" cm="1">
        <f t="array" ref="BV282">IF($CO282=3,
IFERROR(INDEX($CV$68:$CZ$79, $CE282, BV$23), "-"),
IF($CO282=2,
IF(BV$23=5, $AC282, IF(BV$23=4, $AD282, 0)), IF(BV$23=5, $AC282, 0)
))</f>
        <v>0</v>
      </c>
      <c r="BW282" s="297" cm="1">
        <f t="array" ref="BW282">IF($CO282=3,
IFERROR(INDEX($CV$68:$CZ$79, $CE282, BW$23), "-"),
IF($CO282=2,
IF(BW$23=5, $AC282, IF(BW$23=4, $AD282, 0)), IF(BW$23=5, $AC282, 0)
))</f>
        <v>0</v>
      </c>
      <c r="BX282" s="297" cm="1">
        <f t="array" ref="BX282">IF($CO282=3,
IFERROR(INDEX($CV$68:$CZ$79, $CE282, BX$23), "-"),
IF($CO282=2,
IF(BX$23=5, $AC282, IF(BX$23=4, $AD282, 0)), IF(BX$23=5, $AC282, 0)
))</f>
        <v>0</v>
      </c>
      <c r="BY282" s="293" t="str">
        <f t="shared" si="109"/>
        <v>-</v>
      </c>
      <c r="BZ282" s="299">
        <f t="shared" si="113"/>
        <v>0</v>
      </c>
      <c r="CA282" s="294" t="str">
        <f t="shared" si="110"/>
        <v>-</v>
      </c>
      <c r="CB282" s="295" t="str">
        <f t="shared" si="114"/>
        <v>-</v>
      </c>
      <c r="CC282" s="295" t="str">
        <f t="shared" si="111"/>
        <v>-</v>
      </c>
      <c r="CD282" s="299">
        <f t="shared" si="115"/>
        <v>0</v>
      </c>
      <c r="CE282" s="300" t="str">
        <f t="shared" si="116"/>
        <v>-</v>
      </c>
      <c r="CF282" s="300" t="str">
        <f t="shared" si="117"/>
        <v>-</v>
      </c>
      <c r="CG282" s="300">
        <v>0</v>
      </c>
      <c r="CH282" s="300">
        <f t="shared" si="118"/>
        <v>0</v>
      </c>
      <c r="CI282" s="301">
        <f t="shared" si="119"/>
        <v>0</v>
      </c>
      <c r="CJ282" s="301">
        <f t="shared" si="120"/>
        <v>0</v>
      </c>
      <c r="CK282" s="302" t="str" cm="1">
        <f t="array" ref="CK282">IF($CJ282&gt;0, INDEX($CS$28:$DH$35, $CJ282, $CI282+CK$23), "-")</f>
        <v>-</v>
      </c>
      <c r="CL282" s="302" t="str" cm="1">
        <f t="array" ref="CL282">IF($CJ282&gt;0, INDEX($CS$28:$DH$35, $CJ282, $CI282+CL$23), "-")</f>
        <v>-</v>
      </c>
      <c r="CM282" s="302" t="str" cm="1">
        <f t="array" ref="CM282">IF($CJ282&gt;0, INDEX($CS$28:$DH$35, $CJ282, $CI282+CM$23), "-")</f>
        <v>-</v>
      </c>
      <c r="CN282" s="302" t="str" cm="1">
        <f t="array" ref="CN282">IF($CJ282&gt;0, INDEX($CS$28:$DH$35, $CJ282, $CI282+CN$23), "-")</f>
        <v>-</v>
      </c>
      <c r="CO282" s="300" t="str">
        <f t="shared" si="121"/>
        <v>-</v>
      </c>
      <c r="CP282" s="271"/>
      <c r="CQ282" s="272"/>
      <c r="CR282" s="273"/>
      <c r="CS282" s="273"/>
      <c r="CT282" s="273"/>
      <c r="CU282" s="273"/>
      <c r="CV282" s="273"/>
      <c r="CW282" s="273"/>
      <c r="CX282" s="273"/>
      <c r="CY282" s="273"/>
      <c r="CZ282" s="273"/>
      <c r="DA282" s="273"/>
      <c r="DB282" s="273"/>
      <c r="DC282" s="273"/>
      <c r="DD282" s="273"/>
      <c r="DE282" s="273"/>
      <c r="DF282" s="273"/>
      <c r="DG282" s="273"/>
      <c r="DH282" s="273"/>
      <c r="DI282" s="273"/>
      <c r="DJ282" s="271"/>
      <c r="DK282" s="271"/>
    </row>
    <row r="283" spans="1:115" s="45" customFormat="1" ht="12.75" customHeight="1" x14ac:dyDescent="0.25">
      <c r="A283" s="13" cm="1">
        <f t="array" ref="A283">IFERROR(INDEX(Operation, IFERROR(MATCH($N283,#REF!, 0), IFERROR(MATCH($N283,#REF!, 0), MATCH($N283,#REF!, 0))), 4), 0)</f>
        <v>0</v>
      </c>
      <c r="B283" s="10">
        <v>260</v>
      </c>
      <c r="C283" s="238"/>
      <c r="D283" s="238"/>
      <c r="E283" s="79"/>
      <c r="F283" s="80" t="str">
        <f>IF(ISBLANK(E283), "", VLOOKUP(E283, Z!$A$2:$C$4127, 3, FALSE))</f>
        <v/>
      </c>
      <c r="G283" s="238"/>
      <c r="H283" s="81"/>
      <c r="I283" s="255" t="b">
        <v>0</v>
      </c>
      <c r="J283" s="256"/>
      <c r="K283" s="82"/>
      <c r="L283" s="82"/>
      <c r="M283" s="83"/>
      <c r="N283" s="79"/>
      <c r="O283" s="84"/>
      <c r="P283" s="84"/>
      <c r="Q283" s="257"/>
      <c r="R283" s="257"/>
      <c r="S283" s="257"/>
      <c r="T283" s="85">
        <f t="shared" si="122"/>
        <v>0</v>
      </c>
      <c r="U283" s="238"/>
      <c r="V283" s="238"/>
      <c r="W283" s="238"/>
      <c r="X283" s="257"/>
      <c r="Y283" s="258"/>
      <c r="Z283" s="79"/>
      <c r="AA283" s="257"/>
      <c r="AB283" s="257"/>
      <c r="AC283" s="257"/>
      <c r="AD283" s="257"/>
      <c r="AE283" s="257"/>
      <c r="AF283" s="85">
        <f t="shared" si="123"/>
        <v>0</v>
      </c>
      <c r="AG283" s="259"/>
      <c r="AH283" s="238"/>
      <c r="AI283" s="79"/>
      <c r="AJ283" s="80" t="str">
        <f>IF(ISBLANK(AI283), "", VLOOKUP(AI283, Z!$A$2:$C$4127, 3, FALSE))</f>
        <v/>
      </c>
      <c r="AK283" s="260"/>
      <c r="AL283" s="127">
        <f t="shared" si="124"/>
        <v>0</v>
      </c>
      <c r="AM283" s="271"/>
      <c r="AN283" s="292">
        <f t="shared" si="98"/>
        <v>0</v>
      </c>
      <c r="AO283" s="279">
        <f t="shared" si="125"/>
        <v>1</v>
      </c>
      <c r="AP283" s="279">
        <v>0.75</v>
      </c>
      <c r="AQ283" s="293" t="str">
        <f t="shared" si="99"/>
        <v>-</v>
      </c>
      <c r="AR283" s="293" t="str">
        <f t="shared" si="100"/>
        <v>-</v>
      </c>
      <c r="AS283" s="293" t="str" cm="1">
        <f t="array" ref="AS283">IFERROR(IFERROR((AT283*AU283)/(3600*1000)/AZ283, BY283) * SUMPRODUCT($BA283:$BE283^2.5, $BF283:$BJ283) / 1000, "-")</f>
        <v>-</v>
      </c>
      <c r="AT283" s="279" t="str">
        <f t="shared" si="101"/>
        <v>-</v>
      </c>
      <c r="AU283" s="279" t="str">
        <f t="shared" si="102"/>
        <v>-</v>
      </c>
      <c r="AV283" s="294" t="str">
        <f t="shared" si="112"/>
        <v>-</v>
      </c>
      <c r="AW283" s="294" t="str" cm="1">
        <f t="array" ref="AW283">IF(CH283&gt;0, INDEX($CV$58:$CV$60, CH283), "-")</f>
        <v>-</v>
      </c>
      <c r="AX283" s="294" t="str">
        <f t="shared" si="103"/>
        <v>-</v>
      </c>
      <c r="AY283" s="295" t="str">
        <f t="shared" si="104"/>
        <v>-</v>
      </c>
      <c r="AZ283" s="294">
        <f t="shared" si="105"/>
        <v>0</v>
      </c>
      <c r="BA283" s="296" t="str" cm="1">
        <f t="array" ref="BA283">IFERROR(INDEX($CV$63:$CZ$65, $CF283, BA$23), "-")</f>
        <v>-</v>
      </c>
      <c r="BB283" s="296" t="str" cm="1">
        <f t="array" ref="BB283">IFERROR(INDEX($CV$63:$CZ$65, $CF283, BB$23), "-")</f>
        <v>-</v>
      </c>
      <c r="BC283" s="296" t="str" cm="1">
        <f t="array" ref="BC283">IFERROR(INDEX($CV$63:$CZ$65, $CF283, BC$23), "-")</f>
        <v>-</v>
      </c>
      <c r="BD283" s="296" t="str" cm="1">
        <f t="array" ref="BD283">IFERROR(INDEX($CV$63:$CZ$65, $CF283, BD$23), "-")</f>
        <v>-</v>
      </c>
      <c r="BE283" s="296" t="str" cm="1">
        <f t="array" ref="BE283">IFERROR(INDEX($CV$63:$CZ$65, $CF283, BE$23), "-")</f>
        <v>-</v>
      </c>
      <c r="BF283" s="297" cm="1">
        <f t="array" ref="BF283">IF($CF283=3,
IFERROR(INDEX($CV$68:$CZ$79, $CE283, BF$23), "-"),
IF($CF283=2,
IF(BF$23=5, $Q283, IF(BF$23=4, $R283, 0)), IF(BF$23=5, $Q283, 0)
))</f>
        <v>0</v>
      </c>
      <c r="BG283" s="297" cm="1">
        <f t="array" ref="BG283">IF($CF283=3,
IFERROR(INDEX($CV$68:$CZ$79, $CE283, BG$23), "-"),
IF($CF283=2,
IF(BG$23=5, $Q283, IF(BG$23=4, $R283, 0)), IF(BG$23=5, $Q283, 0)
))</f>
        <v>0</v>
      </c>
      <c r="BH283" s="297" cm="1">
        <f t="array" ref="BH283">IF($CF283=3,
IFERROR(INDEX($CV$68:$CZ$79, $CE283, BH$23), "-"),
IF($CF283=2,
IF(BH$23=5, $Q283, IF(BH$23=4, $R283, 0)), IF(BH$23=5, $Q283, 0)
))</f>
        <v>0</v>
      </c>
      <c r="BI283" s="297" cm="1">
        <f t="array" ref="BI283">IF($CF283=3,
IFERROR(INDEX($CV$68:$CZ$79, $CE283, BI$23), "-"),
IF($CF283=2,
IF(BI$23=5, $Q283, IF(BI$23=4, $R283, 0)), IF(BI$23=5, $Q283, 0)
))</f>
        <v>0</v>
      </c>
      <c r="BJ283" s="297" cm="1">
        <f t="array" ref="BJ283">IF($CF283=3,
IFERROR(INDEX($CV$68:$CZ$79, $CE283, BJ$23), "-"),
IF($CF283=2,
IF(BJ$23=5, $Q283, IF(BJ$23=4, $R283, 0)), IF(BJ$23=5, $Q283, 0)
))</f>
        <v>0</v>
      </c>
      <c r="BK283" s="293" t="str" cm="1">
        <f t="array" ref="BK283">IFERROR(IF(OR($AN$20="EZ", ISNUMBER((BL283*BM283)/(3600*1000)/BN283)), (BL283*BM283)/(3600*1000)/BN283, BY283) * SUMPRODUCT($BO283:$BS283^2.5, $BT283:$BX283) / 1000, "-")</f>
        <v>-</v>
      </c>
      <c r="BL283" s="279" t="str">
        <f t="shared" si="106"/>
        <v>-</v>
      </c>
      <c r="BM283" s="279" t="str">
        <f t="shared" si="107"/>
        <v>-</v>
      </c>
      <c r="BN283" s="298">
        <f t="shared" si="108"/>
        <v>0</v>
      </c>
      <c r="BO283" s="296" t="str" cm="1">
        <f t="array" ref="BO283">IFERROR(INDEX($CV$63:$CZ$65, $CO283, BO$23), "-")</f>
        <v>-</v>
      </c>
      <c r="BP283" s="296" t="str" cm="1">
        <f t="array" ref="BP283">IFERROR(INDEX($CV$63:$CZ$65, $CO283, BP$23), "-")</f>
        <v>-</v>
      </c>
      <c r="BQ283" s="296" t="str" cm="1">
        <f t="array" ref="BQ283">IFERROR(INDEX($CV$63:$CZ$65, $CO283, BQ$23), "-")</f>
        <v>-</v>
      </c>
      <c r="BR283" s="296" t="str" cm="1">
        <f t="array" ref="BR283">IFERROR(INDEX($CV$63:$CZ$65, $CO283, BR$23), "-")</f>
        <v>-</v>
      </c>
      <c r="BS283" s="296" t="str" cm="1">
        <f t="array" ref="BS283">IFERROR(INDEX($CV$63:$CZ$65, $CO283, BS$23), "-")</f>
        <v>-</v>
      </c>
      <c r="BT283" s="297" cm="1">
        <f t="array" ref="BT283">IF($CO283=3,
IFERROR(INDEX($CV$68:$CZ$79, $CE283, BT$23), "-"),
IF($CO283=2,
IF(BT$23=5, $AC283, IF(BT$23=4, $AD283, 0)), IF(BT$23=5, $AC283, 0)
))</f>
        <v>0</v>
      </c>
      <c r="BU283" s="297" cm="1">
        <f t="array" ref="BU283">IF($CO283=3,
IFERROR(INDEX($CV$68:$CZ$79, $CE283, BU$23), "-"),
IF($CO283=2,
IF(BU$23=5, $AC283, IF(BU$23=4, $AD283, 0)), IF(BU$23=5, $AC283, 0)
))</f>
        <v>0</v>
      </c>
      <c r="BV283" s="297" cm="1">
        <f t="array" ref="BV283">IF($CO283=3,
IFERROR(INDEX($CV$68:$CZ$79, $CE283, BV$23), "-"),
IF($CO283=2,
IF(BV$23=5, $AC283, IF(BV$23=4, $AD283, 0)), IF(BV$23=5, $AC283, 0)
))</f>
        <v>0</v>
      </c>
      <c r="BW283" s="297" cm="1">
        <f t="array" ref="BW283">IF($CO283=3,
IFERROR(INDEX($CV$68:$CZ$79, $CE283, BW$23), "-"),
IF($CO283=2,
IF(BW$23=5, $AC283, IF(BW$23=4, $AD283, 0)), IF(BW$23=5, $AC283, 0)
))</f>
        <v>0</v>
      </c>
      <c r="BX283" s="297" cm="1">
        <f t="array" ref="BX283">IF($CO283=3,
IFERROR(INDEX($CV$68:$CZ$79, $CE283, BX$23), "-"),
IF($CO283=2,
IF(BX$23=5, $AC283, IF(BX$23=4, $AD283, 0)), IF(BX$23=5, $AC283, 0)
))</f>
        <v>0</v>
      </c>
      <c r="BY283" s="293" t="str">
        <f t="shared" si="109"/>
        <v>-</v>
      </c>
      <c r="BZ283" s="299">
        <f t="shared" si="113"/>
        <v>0</v>
      </c>
      <c r="CA283" s="294" t="str">
        <f t="shared" si="110"/>
        <v>-</v>
      </c>
      <c r="CB283" s="295" t="str">
        <f t="shared" si="114"/>
        <v>-</v>
      </c>
      <c r="CC283" s="295" t="str">
        <f t="shared" si="111"/>
        <v>-</v>
      </c>
      <c r="CD283" s="299">
        <f t="shared" si="115"/>
        <v>0</v>
      </c>
      <c r="CE283" s="300" t="str">
        <f t="shared" si="116"/>
        <v>-</v>
      </c>
      <c r="CF283" s="300" t="str">
        <f t="shared" si="117"/>
        <v>-</v>
      </c>
      <c r="CG283" s="300">
        <v>0</v>
      </c>
      <c r="CH283" s="300">
        <f t="shared" si="118"/>
        <v>0</v>
      </c>
      <c r="CI283" s="301">
        <f t="shared" si="119"/>
        <v>0</v>
      </c>
      <c r="CJ283" s="301">
        <f t="shared" si="120"/>
        <v>0</v>
      </c>
      <c r="CK283" s="302" t="str" cm="1">
        <f t="array" ref="CK283">IF($CJ283&gt;0, INDEX($CS$28:$DH$35, $CJ283, $CI283+CK$23), "-")</f>
        <v>-</v>
      </c>
      <c r="CL283" s="302" t="str" cm="1">
        <f t="array" ref="CL283">IF($CJ283&gt;0, INDEX($CS$28:$DH$35, $CJ283, $CI283+CL$23), "-")</f>
        <v>-</v>
      </c>
      <c r="CM283" s="302" t="str" cm="1">
        <f t="array" ref="CM283">IF($CJ283&gt;0, INDEX($CS$28:$DH$35, $CJ283, $CI283+CM$23), "-")</f>
        <v>-</v>
      </c>
      <c r="CN283" s="302" t="str" cm="1">
        <f t="array" ref="CN283">IF($CJ283&gt;0, INDEX($CS$28:$DH$35, $CJ283, $CI283+CN$23), "-")</f>
        <v>-</v>
      </c>
      <c r="CO283" s="300" t="str">
        <f t="shared" si="121"/>
        <v>-</v>
      </c>
      <c r="CP283" s="271"/>
      <c r="CQ283" s="272"/>
      <c r="CR283" s="273"/>
      <c r="CS283" s="273"/>
      <c r="CT283" s="273"/>
      <c r="CU283" s="273"/>
      <c r="CV283" s="273"/>
      <c r="CW283" s="273"/>
      <c r="CX283" s="273"/>
      <c r="CY283" s="273"/>
      <c r="CZ283" s="273"/>
      <c r="DA283" s="273"/>
      <c r="DB283" s="273"/>
      <c r="DC283" s="273"/>
      <c r="DD283" s="273"/>
      <c r="DE283" s="273"/>
      <c r="DF283" s="273"/>
      <c r="DG283" s="273"/>
      <c r="DH283" s="273"/>
      <c r="DI283" s="273"/>
      <c r="DJ283" s="271"/>
      <c r="DK283" s="271"/>
    </row>
    <row r="284" spans="1:115" s="45" customFormat="1" ht="12.75" customHeight="1" x14ac:dyDescent="0.25">
      <c r="A284" s="13" cm="1">
        <f t="array" ref="A284">IFERROR(INDEX(Operation, IFERROR(MATCH($N284,#REF!, 0), IFERROR(MATCH($N284,#REF!, 0), MATCH($N284,#REF!, 0))), 4), 0)</f>
        <v>0</v>
      </c>
      <c r="B284" s="10">
        <v>261</v>
      </c>
      <c r="C284" s="238"/>
      <c r="D284" s="238"/>
      <c r="E284" s="79"/>
      <c r="F284" s="80" t="str">
        <f>IF(ISBLANK(E284), "", VLOOKUP(E284, Z!$A$2:$C$4127, 3, FALSE))</f>
        <v/>
      </c>
      <c r="G284" s="238"/>
      <c r="H284" s="81"/>
      <c r="I284" s="255" t="b">
        <v>0</v>
      </c>
      <c r="J284" s="256"/>
      <c r="K284" s="82"/>
      <c r="L284" s="82"/>
      <c r="M284" s="83"/>
      <c r="N284" s="79"/>
      <c r="O284" s="84"/>
      <c r="P284" s="84"/>
      <c r="Q284" s="257"/>
      <c r="R284" s="257"/>
      <c r="S284" s="257"/>
      <c r="T284" s="85">
        <f t="shared" si="122"/>
        <v>0</v>
      </c>
      <c r="U284" s="238"/>
      <c r="V284" s="238"/>
      <c r="W284" s="238"/>
      <c r="X284" s="257"/>
      <c r="Y284" s="258"/>
      <c r="Z284" s="79"/>
      <c r="AA284" s="257"/>
      <c r="AB284" s="257"/>
      <c r="AC284" s="257"/>
      <c r="AD284" s="257"/>
      <c r="AE284" s="257"/>
      <c r="AF284" s="85">
        <f t="shared" si="123"/>
        <v>0</v>
      </c>
      <c r="AG284" s="259"/>
      <c r="AH284" s="238"/>
      <c r="AI284" s="79"/>
      <c r="AJ284" s="80" t="str">
        <f>IF(ISBLANK(AI284), "", VLOOKUP(AI284, Z!$A$2:$C$4127, 3, FALSE))</f>
        <v/>
      </c>
      <c r="AK284" s="260"/>
      <c r="AL284" s="127">
        <f t="shared" si="124"/>
        <v>0</v>
      </c>
      <c r="AM284" s="271"/>
      <c r="AN284" s="292">
        <f t="shared" si="98"/>
        <v>0</v>
      </c>
      <c r="AO284" s="279">
        <f t="shared" si="125"/>
        <v>1</v>
      </c>
      <c r="AP284" s="279">
        <v>0.75</v>
      </c>
      <c r="AQ284" s="293" t="str">
        <f t="shared" si="99"/>
        <v>-</v>
      </c>
      <c r="AR284" s="293" t="str">
        <f t="shared" si="100"/>
        <v>-</v>
      </c>
      <c r="AS284" s="293" t="str" cm="1">
        <f t="array" ref="AS284">IFERROR(IFERROR((AT284*AU284)/(3600*1000)/AZ284, BY284) * SUMPRODUCT($BA284:$BE284^2.5, $BF284:$BJ284) / 1000, "-")</f>
        <v>-</v>
      </c>
      <c r="AT284" s="279" t="str">
        <f t="shared" si="101"/>
        <v>-</v>
      </c>
      <c r="AU284" s="279" t="str">
        <f t="shared" si="102"/>
        <v>-</v>
      </c>
      <c r="AV284" s="294" t="str">
        <f t="shared" si="112"/>
        <v>-</v>
      </c>
      <c r="AW284" s="294" t="str" cm="1">
        <f t="array" ref="AW284">IF(CH284&gt;0, INDEX($CV$58:$CV$60, CH284), "-")</f>
        <v>-</v>
      </c>
      <c r="AX284" s="294" t="str">
        <f t="shared" si="103"/>
        <v>-</v>
      </c>
      <c r="AY284" s="295" t="str">
        <f t="shared" si="104"/>
        <v>-</v>
      </c>
      <c r="AZ284" s="294">
        <f t="shared" si="105"/>
        <v>0</v>
      </c>
      <c r="BA284" s="296" t="str" cm="1">
        <f t="array" ref="BA284">IFERROR(INDEX($CV$63:$CZ$65, $CF284, BA$23), "-")</f>
        <v>-</v>
      </c>
      <c r="BB284" s="296" t="str" cm="1">
        <f t="array" ref="BB284">IFERROR(INDEX($CV$63:$CZ$65, $CF284, BB$23), "-")</f>
        <v>-</v>
      </c>
      <c r="BC284" s="296" t="str" cm="1">
        <f t="array" ref="BC284">IFERROR(INDEX($CV$63:$CZ$65, $CF284, BC$23), "-")</f>
        <v>-</v>
      </c>
      <c r="BD284" s="296" t="str" cm="1">
        <f t="array" ref="BD284">IFERROR(INDEX($CV$63:$CZ$65, $CF284, BD$23), "-")</f>
        <v>-</v>
      </c>
      <c r="BE284" s="296" t="str" cm="1">
        <f t="array" ref="BE284">IFERROR(INDEX($CV$63:$CZ$65, $CF284, BE$23), "-")</f>
        <v>-</v>
      </c>
      <c r="BF284" s="297" cm="1">
        <f t="array" ref="BF284">IF($CF284=3,
IFERROR(INDEX($CV$68:$CZ$79, $CE284, BF$23), "-"),
IF($CF284=2,
IF(BF$23=5, $Q284, IF(BF$23=4, $R284, 0)), IF(BF$23=5, $Q284, 0)
))</f>
        <v>0</v>
      </c>
      <c r="BG284" s="297" cm="1">
        <f t="array" ref="BG284">IF($CF284=3,
IFERROR(INDEX($CV$68:$CZ$79, $CE284, BG$23), "-"),
IF($CF284=2,
IF(BG$23=5, $Q284, IF(BG$23=4, $R284, 0)), IF(BG$23=5, $Q284, 0)
))</f>
        <v>0</v>
      </c>
      <c r="BH284" s="297" cm="1">
        <f t="array" ref="BH284">IF($CF284=3,
IFERROR(INDEX($CV$68:$CZ$79, $CE284, BH$23), "-"),
IF($CF284=2,
IF(BH$23=5, $Q284, IF(BH$23=4, $R284, 0)), IF(BH$23=5, $Q284, 0)
))</f>
        <v>0</v>
      </c>
      <c r="BI284" s="297" cm="1">
        <f t="array" ref="BI284">IF($CF284=3,
IFERROR(INDEX($CV$68:$CZ$79, $CE284, BI$23), "-"),
IF($CF284=2,
IF(BI$23=5, $Q284, IF(BI$23=4, $R284, 0)), IF(BI$23=5, $Q284, 0)
))</f>
        <v>0</v>
      </c>
      <c r="BJ284" s="297" cm="1">
        <f t="array" ref="BJ284">IF($CF284=3,
IFERROR(INDEX($CV$68:$CZ$79, $CE284, BJ$23), "-"),
IF($CF284=2,
IF(BJ$23=5, $Q284, IF(BJ$23=4, $R284, 0)), IF(BJ$23=5, $Q284, 0)
))</f>
        <v>0</v>
      </c>
      <c r="BK284" s="293" t="str" cm="1">
        <f t="array" ref="BK284">IFERROR(IF(OR($AN$20="EZ", ISNUMBER((BL284*BM284)/(3600*1000)/BN284)), (BL284*BM284)/(3600*1000)/BN284, BY284) * SUMPRODUCT($BO284:$BS284^2.5, $BT284:$BX284) / 1000, "-")</f>
        <v>-</v>
      </c>
      <c r="BL284" s="279" t="str">
        <f t="shared" si="106"/>
        <v>-</v>
      </c>
      <c r="BM284" s="279" t="str">
        <f t="shared" si="107"/>
        <v>-</v>
      </c>
      <c r="BN284" s="298">
        <f t="shared" si="108"/>
        <v>0</v>
      </c>
      <c r="BO284" s="296" t="str" cm="1">
        <f t="array" ref="BO284">IFERROR(INDEX($CV$63:$CZ$65, $CO284, BO$23), "-")</f>
        <v>-</v>
      </c>
      <c r="BP284" s="296" t="str" cm="1">
        <f t="array" ref="BP284">IFERROR(INDEX($CV$63:$CZ$65, $CO284, BP$23), "-")</f>
        <v>-</v>
      </c>
      <c r="BQ284" s="296" t="str" cm="1">
        <f t="array" ref="BQ284">IFERROR(INDEX($CV$63:$CZ$65, $CO284, BQ$23), "-")</f>
        <v>-</v>
      </c>
      <c r="BR284" s="296" t="str" cm="1">
        <f t="array" ref="BR284">IFERROR(INDEX($CV$63:$CZ$65, $CO284, BR$23), "-")</f>
        <v>-</v>
      </c>
      <c r="BS284" s="296" t="str" cm="1">
        <f t="array" ref="BS284">IFERROR(INDEX($CV$63:$CZ$65, $CO284, BS$23), "-")</f>
        <v>-</v>
      </c>
      <c r="BT284" s="297" cm="1">
        <f t="array" ref="BT284">IF($CO284=3,
IFERROR(INDEX($CV$68:$CZ$79, $CE284, BT$23), "-"),
IF($CO284=2,
IF(BT$23=5, $AC284, IF(BT$23=4, $AD284, 0)), IF(BT$23=5, $AC284, 0)
))</f>
        <v>0</v>
      </c>
      <c r="BU284" s="297" cm="1">
        <f t="array" ref="BU284">IF($CO284=3,
IFERROR(INDEX($CV$68:$CZ$79, $CE284, BU$23), "-"),
IF($CO284=2,
IF(BU$23=5, $AC284, IF(BU$23=4, $AD284, 0)), IF(BU$23=5, $AC284, 0)
))</f>
        <v>0</v>
      </c>
      <c r="BV284" s="297" cm="1">
        <f t="array" ref="BV284">IF($CO284=3,
IFERROR(INDEX($CV$68:$CZ$79, $CE284, BV$23), "-"),
IF($CO284=2,
IF(BV$23=5, $AC284, IF(BV$23=4, $AD284, 0)), IF(BV$23=5, $AC284, 0)
))</f>
        <v>0</v>
      </c>
      <c r="BW284" s="297" cm="1">
        <f t="array" ref="BW284">IF($CO284=3,
IFERROR(INDEX($CV$68:$CZ$79, $CE284, BW$23), "-"),
IF($CO284=2,
IF(BW$23=5, $AC284, IF(BW$23=4, $AD284, 0)), IF(BW$23=5, $AC284, 0)
))</f>
        <v>0</v>
      </c>
      <c r="BX284" s="297" cm="1">
        <f t="array" ref="BX284">IF($CO284=3,
IFERROR(INDEX($CV$68:$CZ$79, $CE284, BX$23), "-"),
IF($CO284=2,
IF(BX$23=5, $AC284, IF(BX$23=4, $AD284, 0)), IF(BX$23=5, $AC284, 0)
))</f>
        <v>0</v>
      </c>
      <c r="BY284" s="293" t="str">
        <f t="shared" si="109"/>
        <v>-</v>
      </c>
      <c r="BZ284" s="299">
        <f t="shared" si="113"/>
        <v>0</v>
      </c>
      <c r="CA284" s="294" t="str">
        <f t="shared" si="110"/>
        <v>-</v>
      </c>
      <c r="CB284" s="295" t="str">
        <f t="shared" si="114"/>
        <v>-</v>
      </c>
      <c r="CC284" s="295" t="str">
        <f t="shared" si="111"/>
        <v>-</v>
      </c>
      <c r="CD284" s="299">
        <f t="shared" si="115"/>
        <v>0</v>
      </c>
      <c r="CE284" s="300" t="str">
        <f t="shared" si="116"/>
        <v>-</v>
      </c>
      <c r="CF284" s="300" t="str">
        <f t="shared" si="117"/>
        <v>-</v>
      </c>
      <c r="CG284" s="300">
        <v>0</v>
      </c>
      <c r="CH284" s="300">
        <f t="shared" si="118"/>
        <v>0</v>
      </c>
      <c r="CI284" s="301">
        <f t="shared" si="119"/>
        <v>0</v>
      </c>
      <c r="CJ284" s="301">
        <f t="shared" si="120"/>
        <v>0</v>
      </c>
      <c r="CK284" s="302" t="str" cm="1">
        <f t="array" ref="CK284">IF($CJ284&gt;0, INDEX($CS$28:$DH$35, $CJ284, $CI284+CK$23), "-")</f>
        <v>-</v>
      </c>
      <c r="CL284" s="302" t="str" cm="1">
        <f t="array" ref="CL284">IF($CJ284&gt;0, INDEX($CS$28:$DH$35, $CJ284, $CI284+CL$23), "-")</f>
        <v>-</v>
      </c>
      <c r="CM284" s="302" t="str" cm="1">
        <f t="array" ref="CM284">IF($CJ284&gt;0, INDEX($CS$28:$DH$35, $CJ284, $CI284+CM$23), "-")</f>
        <v>-</v>
      </c>
      <c r="CN284" s="302" t="str" cm="1">
        <f t="array" ref="CN284">IF($CJ284&gt;0, INDEX($CS$28:$DH$35, $CJ284, $CI284+CN$23), "-")</f>
        <v>-</v>
      </c>
      <c r="CO284" s="300" t="str">
        <f t="shared" si="121"/>
        <v>-</v>
      </c>
      <c r="CP284" s="271"/>
      <c r="CQ284" s="272"/>
      <c r="CR284" s="273"/>
      <c r="CS284" s="273"/>
      <c r="CT284" s="273"/>
      <c r="CU284" s="273"/>
      <c r="CV284" s="273"/>
      <c r="CW284" s="273"/>
      <c r="CX284" s="273"/>
      <c r="CY284" s="273"/>
      <c r="CZ284" s="273"/>
      <c r="DA284" s="273"/>
      <c r="DB284" s="273"/>
      <c r="DC284" s="273"/>
      <c r="DD284" s="273"/>
      <c r="DE284" s="273"/>
      <c r="DF284" s="273"/>
      <c r="DG284" s="273"/>
      <c r="DH284" s="273"/>
      <c r="DI284" s="273"/>
      <c r="DJ284" s="271"/>
      <c r="DK284" s="271"/>
    </row>
    <row r="285" spans="1:115" s="45" customFormat="1" ht="12.75" customHeight="1" x14ac:dyDescent="0.25">
      <c r="A285" s="13" cm="1">
        <f t="array" ref="A285">IFERROR(INDEX(Operation, IFERROR(MATCH($N285,#REF!, 0), IFERROR(MATCH($N285,#REF!, 0), MATCH($N285,#REF!, 0))), 4), 0)</f>
        <v>0</v>
      </c>
      <c r="B285" s="10">
        <v>262</v>
      </c>
      <c r="C285" s="238"/>
      <c r="D285" s="238"/>
      <c r="E285" s="79"/>
      <c r="F285" s="80" t="str">
        <f>IF(ISBLANK(E285), "", VLOOKUP(E285, Z!$A$2:$C$4127, 3, FALSE))</f>
        <v/>
      </c>
      <c r="G285" s="238"/>
      <c r="H285" s="81"/>
      <c r="I285" s="255" t="b">
        <v>0</v>
      </c>
      <c r="J285" s="256"/>
      <c r="K285" s="82"/>
      <c r="L285" s="82"/>
      <c r="M285" s="83"/>
      <c r="N285" s="79"/>
      <c r="O285" s="84"/>
      <c r="P285" s="84"/>
      <c r="Q285" s="257"/>
      <c r="R285" s="257"/>
      <c r="S285" s="257"/>
      <c r="T285" s="85">
        <f t="shared" si="122"/>
        <v>0</v>
      </c>
      <c r="U285" s="238"/>
      <c r="V285" s="238"/>
      <c r="W285" s="238"/>
      <c r="X285" s="257"/>
      <c r="Y285" s="258"/>
      <c r="Z285" s="79"/>
      <c r="AA285" s="257"/>
      <c r="AB285" s="257"/>
      <c r="AC285" s="257"/>
      <c r="AD285" s="257"/>
      <c r="AE285" s="257"/>
      <c r="AF285" s="85">
        <f t="shared" si="123"/>
        <v>0</v>
      </c>
      <c r="AG285" s="259"/>
      <c r="AH285" s="238"/>
      <c r="AI285" s="79"/>
      <c r="AJ285" s="80" t="str">
        <f>IF(ISBLANK(AI285), "", VLOOKUP(AI285, Z!$A$2:$C$4127, 3, FALSE))</f>
        <v/>
      </c>
      <c r="AK285" s="260"/>
      <c r="AL285" s="127">
        <f t="shared" si="124"/>
        <v>0</v>
      </c>
      <c r="AM285" s="271"/>
      <c r="AN285" s="292">
        <f t="shared" si="98"/>
        <v>0</v>
      </c>
      <c r="AO285" s="279">
        <f t="shared" si="125"/>
        <v>1</v>
      </c>
      <c r="AP285" s="279">
        <v>0.75</v>
      </c>
      <c r="AQ285" s="293" t="str">
        <f t="shared" si="99"/>
        <v>-</v>
      </c>
      <c r="AR285" s="293" t="str">
        <f t="shared" si="100"/>
        <v>-</v>
      </c>
      <c r="AS285" s="293" t="str" cm="1">
        <f t="array" ref="AS285">IFERROR(IFERROR((AT285*AU285)/(3600*1000)/AZ285, BY285) * SUMPRODUCT($BA285:$BE285^2.5, $BF285:$BJ285) / 1000, "-")</f>
        <v>-</v>
      </c>
      <c r="AT285" s="279" t="str">
        <f t="shared" si="101"/>
        <v>-</v>
      </c>
      <c r="AU285" s="279" t="str">
        <f t="shared" si="102"/>
        <v>-</v>
      </c>
      <c r="AV285" s="294" t="str">
        <f t="shared" si="112"/>
        <v>-</v>
      </c>
      <c r="AW285" s="294" t="str" cm="1">
        <f t="array" ref="AW285">IF(CH285&gt;0, INDEX($CV$58:$CV$60, CH285), "-")</f>
        <v>-</v>
      </c>
      <c r="AX285" s="294" t="str">
        <f t="shared" si="103"/>
        <v>-</v>
      </c>
      <c r="AY285" s="295" t="str">
        <f t="shared" si="104"/>
        <v>-</v>
      </c>
      <c r="AZ285" s="294">
        <f t="shared" si="105"/>
        <v>0</v>
      </c>
      <c r="BA285" s="296" t="str" cm="1">
        <f t="array" ref="BA285">IFERROR(INDEX($CV$63:$CZ$65, $CF285, BA$23), "-")</f>
        <v>-</v>
      </c>
      <c r="BB285" s="296" t="str" cm="1">
        <f t="array" ref="BB285">IFERROR(INDEX($CV$63:$CZ$65, $CF285, BB$23), "-")</f>
        <v>-</v>
      </c>
      <c r="BC285" s="296" t="str" cm="1">
        <f t="array" ref="BC285">IFERROR(INDEX($CV$63:$CZ$65, $CF285, BC$23), "-")</f>
        <v>-</v>
      </c>
      <c r="BD285" s="296" t="str" cm="1">
        <f t="array" ref="BD285">IFERROR(INDEX($CV$63:$CZ$65, $CF285, BD$23), "-")</f>
        <v>-</v>
      </c>
      <c r="BE285" s="296" t="str" cm="1">
        <f t="array" ref="BE285">IFERROR(INDEX($CV$63:$CZ$65, $CF285, BE$23), "-")</f>
        <v>-</v>
      </c>
      <c r="BF285" s="297" cm="1">
        <f t="array" ref="BF285">IF($CF285=3,
IFERROR(INDEX($CV$68:$CZ$79, $CE285, BF$23), "-"),
IF($CF285=2,
IF(BF$23=5, $Q285, IF(BF$23=4, $R285, 0)), IF(BF$23=5, $Q285, 0)
))</f>
        <v>0</v>
      </c>
      <c r="BG285" s="297" cm="1">
        <f t="array" ref="BG285">IF($CF285=3,
IFERROR(INDEX($CV$68:$CZ$79, $CE285, BG$23), "-"),
IF($CF285=2,
IF(BG$23=5, $Q285, IF(BG$23=4, $R285, 0)), IF(BG$23=5, $Q285, 0)
))</f>
        <v>0</v>
      </c>
      <c r="BH285" s="297" cm="1">
        <f t="array" ref="BH285">IF($CF285=3,
IFERROR(INDEX($CV$68:$CZ$79, $CE285, BH$23), "-"),
IF($CF285=2,
IF(BH$23=5, $Q285, IF(BH$23=4, $R285, 0)), IF(BH$23=5, $Q285, 0)
))</f>
        <v>0</v>
      </c>
      <c r="BI285" s="297" cm="1">
        <f t="array" ref="BI285">IF($CF285=3,
IFERROR(INDEX($CV$68:$CZ$79, $CE285, BI$23), "-"),
IF($CF285=2,
IF(BI$23=5, $Q285, IF(BI$23=4, $R285, 0)), IF(BI$23=5, $Q285, 0)
))</f>
        <v>0</v>
      </c>
      <c r="BJ285" s="297" cm="1">
        <f t="array" ref="BJ285">IF($CF285=3,
IFERROR(INDEX($CV$68:$CZ$79, $CE285, BJ$23), "-"),
IF($CF285=2,
IF(BJ$23=5, $Q285, IF(BJ$23=4, $R285, 0)), IF(BJ$23=5, $Q285, 0)
))</f>
        <v>0</v>
      </c>
      <c r="BK285" s="293" t="str" cm="1">
        <f t="array" ref="BK285">IFERROR(IF(OR($AN$20="EZ", ISNUMBER((BL285*BM285)/(3600*1000)/BN285)), (BL285*BM285)/(3600*1000)/BN285, BY285) * SUMPRODUCT($BO285:$BS285^2.5, $BT285:$BX285) / 1000, "-")</f>
        <v>-</v>
      </c>
      <c r="BL285" s="279" t="str">
        <f t="shared" si="106"/>
        <v>-</v>
      </c>
      <c r="BM285" s="279" t="str">
        <f t="shared" si="107"/>
        <v>-</v>
      </c>
      <c r="BN285" s="298">
        <f t="shared" si="108"/>
        <v>0</v>
      </c>
      <c r="BO285" s="296" t="str" cm="1">
        <f t="array" ref="BO285">IFERROR(INDEX($CV$63:$CZ$65, $CO285, BO$23), "-")</f>
        <v>-</v>
      </c>
      <c r="BP285" s="296" t="str" cm="1">
        <f t="array" ref="BP285">IFERROR(INDEX($CV$63:$CZ$65, $CO285, BP$23), "-")</f>
        <v>-</v>
      </c>
      <c r="BQ285" s="296" t="str" cm="1">
        <f t="array" ref="BQ285">IFERROR(INDEX($CV$63:$CZ$65, $CO285, BQ$23), "-")</f>
        <v>-</v>
      </c>
      <c r="BR285" s="296" t="str" cm="1">
        <f t="array" ref="BR285">IFERROR(INDEX($CV$63:$CZ$65, $CO285, BR$23), "-")</f>
        <v>-</v>
      </c>
      <c r="BS285" s="296" t="str" cm="1">
        <f t="array" ref="BS285">IFERROR(INDEX($CV$63:$CZ$65, $CO285, BS$23), "-")</f>
        <v>-</v>
      </c>
      <c r="BT285" s="297" cm="1">
        <f t="array" ref="BT285">IF($CO285=3,
IFERROR(INDEX($CV$68:$CZ$79, $CE285, BT$23), "-"),
IF($CO285=2,
IF(BT$23=5, $AC285, IF(BT$23=4, $AD285, 0)), IF(BT$23=5, $AC285, 0)
))</f>
        <v>0</v>
      </c>
      <c r="BU285" s="297" cm="1">
        <f t="array" ref="BU285">IF($CO285=3,
IFERROR(INDEX($CV$68:$CZ$79, $CE285, BU$23), "-"),
IF($CO285=2,
IF(BU$23=5, $AC285, IF(BU$23=4, $AD285, 0)), IF(BU$23=5, $AC285, 0)
))</f>
        <v>0</v>
      </c>
      <c r="BV285" s="297" cm="1">
        <f t="array" ref="BV285">IF($CO285=3,
IFERROR(INDEX($CV$68:$CZ$79, $CE285, BV$23), "-"),
IF($CO285=2,
IF(BV$23=5, $AC285, IF(BV$23=4, $AD285, 0)), IF(BV$23=5, $AC285, 0)
))</f>
        <v>0</v>
      </c>
      <c r="BW285" s="297" cm="1">
        <f t="array" ref="BW285">IF($CO285=3,
IFERROR(INDEX($CV$68:$CZ$79, $CE285, BW$23), "-"),
IF($CO285=2,
IF(BW$23=5, $AC285, IF(BW$23=4, $AD285, 0)), IF(BW$23=5, $AC285, 0)
))</f>
        <v>0</v>
      </c>
      <c r="BX285" s="297" cm="1">
        <f t="array" ref="BX285">IF($CO285=3,
IFERROR(INDEX($CV$68:$CZ$79, $CE285, BX$23), "-"),
IF($CO285=2,
IF(BX$23=5, $AC285, IF(BX$23=4, $AD285, 0)), IF(BX$23=5, $AC285, 0)
))</f>
        <v>0</v>
      </c>
      <c r="BY285" s="293" t="str">
        <f t="shared" si="109"/>
        <v>-</v>
      </c>
      <c r="BZ285" s="299">
        <f t="shared" si="113"/>
        <v>0</v>
      </c>
      <c r="CA285" s="294" t="str">
        <f t="shared" si="110"/>
        <v>-</v>
      </c>
      <c r="CB285" s="295" t="str">
        <f t="shared" si="114"/>
        <v>-</v>
      </c>
      <c r="CC285" s="295" t="str">
        <f t="shared" si="111"/>
        <v>-</v>
      </c>
      <c r="CD285" s="299">
        <f t="shared" si="115"/>
        <v>0</v>
      </c>
      <c r="CE285" s="300" t="str">
        <f t="shared" si="116"/>
        <v>-</v>
      </c>
      <c r="CF285" s="300" t="str">
        <f t="shared" si="117"/>
        <v>-</v>
      </c>
      <c r="CG285" s="300">
        <v>0</v>
      </c>
      <c r="CH285" s="300">
        <f t="shared" si="118"/>
        <v>0</v>
      </c>
      <c r="CI285" s="301">
        <f t="shared" si="119"/>
        <v>0</v>
      </c>
      <c r="CJ285" s="301">
        <f t="shared" si="120"/>
        <v>0</v>
      </c>
      <c r="CK285" s="302" t="str" cm="1">
        <f t="array" ref="CK285">IF($CJ285&gt;0, INDEX($CS$28:$DH$35, $CJ285, $CI285+CK$23), "-")</f>
        <v>-</v>
      </c>
      <c r="CL285" s="302" t="str" cm="1">
        <f t="array" ref="CL285">IF($CJ285&gt;0, INDEX($CS$28:$DH$35, $CJ285, $CI285+CL$23), "-")</f>
        <v>-</v>
      </c>
      <c r="CM285" s="302" t="str" cm="1">
        <f t="array" ref="CM285">IF($CJ285&gt;0, INDEX($CS$28:$DH$35, $CJ285, $CI285+CM$23), "-")</f>
        <v>-</v>
      </c>
      <c r="CN285" s="302" t="str" cm="1">
        <f t="array" ref="CN285">IF($CJ285&gt;0, INDEX($CS$28:$DH$35, $CJ285, $CI285+CN$23), "-")</f>
        <v>-</v>
      </c>
      <c r="CO285" s="300" t="str">
        <f t="shared" si="121"/>
        <v>-</v>
      </c>
      <c r="CP285" s="271"/>
      <c r="CQ285" s="272"/>
      <c r="CR285" s="273"/>
      <c r="CS285" s="273"/>
      <c r="CT285" s="273"/>
      <c r="CU285" s="273"/>
      <c r="CV285" s="273"/>
      <c r="CW285" s="273"/>
      <c r="CX285" s="273"/>
      <c r="CY285" s="273"/>
      <c r="CZ285" s="273"/>
      <c r="DA285" s="273"/>
      <c r="DB285" s="273"/>
      <c r="DC285" s="273"/>
      <c r="DD285" s="273"/>
      <c r="DE285" s="273"/>
      <c r="DF285" s="273"/>
      <c r="DG285" s="273"/>
      <c r="DH285" s="273"/>
      <c r="DI285" s="273"/>
      <c r="DJ285" s="271"/>
      <c r="DK285" s="271"/>
    </row>
    <row r="286" spans="1:115" s="45" customFormat="1" ht="12.75" customHeight="1" x14ac:dyDescent="0.25">
      <c r="A286" s="13" cm="1">
        <f t="array" ref="A286">IFERROR(INDEX(Operation, IFERROR(MATCH($N286,#REF!, 0), IFERROR(MATCH($N286,#REF!, 0), MATCH($N286,#REF!, 0))), 4), 0)</f>
        <v>0</v>
      </c>
      <c r="B286" s="10">
        <v>263</v>
      </c>
      <c r="C286" s="238"/>
      <c r="D286" s="238"/>
      <c r="E286" s="79"/>
      <c r="F286" s="80" t="str">
        <f>IF(ISBLANK(E286), "", VLOOKUP(E286, Z!$A$2:$C$4127, 3, FALSE))</f>
        <v/>
      </c>
      <c r="G286" s="238"/>
      <c r="H286" s="81"/>
      <c r="I286" s="255" t="b">
        <v>0</v>
      </c>
      <c r="J286" s="256"/>
      <c r="K286" s="82"/>
      <c r="L286" s="82"/>
      <c r="M286" s="83"/>
      <c r="N286" s="79"/>
      <c r="O286" s="84"/>
      <c r="P286" s="84"/>
      <c r="Q286" s="257"/>
      <c r="R286" s="257"/>
      <c r="S286" s="257"/>
      <c r="T286" s="85">
        <f t="shared" si="122"/>
        <v>0</v>
      </c>
      <c r="U286" s="238"/>
      <c r="V286" s="238"/>
      <c r="W286" s="238"/>
      <c r="X286" s="256"/>
      <c r="Y286" s="258"/>
      <c r="Z286" s="79"/>
      <c r="AA286" s="257"/>
      <c r="AB286" s="257"/>
      <c r="AC286" s="257"/>
      <c r="AD286" s="257"/>
      <c r="AE286" s="257"/>
      <c r="AF286" s="85">
        <f t="shared" si="123"/>
        <v>0</v>
      </c>
      <c r="AG286" s="259"/>
      <c r="AH286" s="238"/>
      <c r="AI286" s="79"/>
      <c r="AJ286" s="80" t="str">
        <f>IF(ISBLANK(AI286), "", VLOOKUP(AI286, Z!$A$2:$C$4127, 3, FALSE))</f>
        <v/>
      </c>
      <c r="AK286" s="260"/>
      <c r="AL286" s="127">
        <f t="shared" si="124"/>
        <v>0</v>
      </c>
      <c r="AM286" s="271"/>
      <c r="AN286" s="292">
        <f t="shared" si="98"/>
        <v>0</v>
      </c>
      <c r="AO286" s="279">
        <f t="shared" si="125"/>
        <v>1</v>
      </c>
      <c r="AP286" s="279">
        <v>0.75</v>
      </c>
      <c r="AQ286" s="293" t="str">
        <f t="shared" si="99"/>
        <v>-</v>
      </c>
      <c r="AR286" s="293" t="str">
        <f t="shared" si="100"/>
        <v>-</v>
      </c>
      <c r="AS286" s="293" t="str" cm="1">
        <f t="array" ref="AS286">IFERROR(IFERROR((AT286*AU286)/(3600*1000)/AZ286, BY286) * SUMPRODUCT($BA286:$BE286^2.5, $BF286:$BJ286) / 1000, "-")</f>
        <v>-</v>
      </c>
      <c r="AT286" s="279" t="str">
        <f t="shared" si="101"/>
        <v>-</v>
      </c>
      <c r="AU286" s="279" t="str">
        <f t="shared" si="102"/>
        <v>-</v>
      </c>
      <c r="AV286" s="294" t="str">
        <f t="shared" si="112"/>
        <v>-</v>
      </c>
      <c r="AW286" s="294" t="str" cm="1">
        <f t="array" ref="AW286">IF(CH286&gt;0, INDEX($CV$58:$CV$60, CH286), "-")</f>
        <v>-</v>
      </c>
      <c r="AX286" s="294" t="str">
        <f t="shared" si="103"/>
        <v>-</v>
      </c>
      <c r="AY286" s="295" t="str">
        <f t="shared" si="104"/>
        <v>-</v>
      </c>
      <c r="AZ286" s="294">
        <f t="shared" si="105"/>
        <v>0</v>
      </c>
      <c r="BA286" s="296" t="str" cm="1">
        <f t="array" ref="BA286">IFERROR(INDEX($CV$63:$CZ$65, $CF286, BA$23), "-")</f>
        <v>-</v>
      </c>
      <c r="BB286" s="296" t="str" cm="1">
        <f t="array" ref="BB286">IFERROR(INDEX($CV$63:$CZ$65, $CF286, BB$23), "-")</f>
        <v>-</v>
      </c>
      <c r="BC286" s="296" t="str" cm="1">
        <f t="array" ref="BC286">IFERROR(INDEX($CV$63:$CZ$65, $CF286, BC$23), "-")</f>
        <v>-</v>
      </c>
      <c r="BD286" s="296" t="str" cm="1">
        <f t="array" ref="BD286">IFERROR(INDEX($CV$63:$CZ$65, $CF286, BD$23), "-")</f>
        <v>-</v>
      </c>
      <c r="BE286" s="296" t="str" cm="1">
        <f t="array" ref="BE286">IFERROR(INDEX($CV$63:$CZ$65, $CF286, BE$23), "-")</f>
        <v>-</v>
      </c>
      <c r="BF286" s="297" cm="1">
        <f t="array" ref="BF286">IF($CF286=3,
IFERROR(INDEX($CV$68:$CZ$79, $CE286, BF$23), "-"),
IF($CF286=2,
IF(BF$23=5, $Q286, IF(BF$23=4, $R286, 0)), IF(BF$23=5, $Q286, 0)
))</f>
        <v>0</v>
      </c>
      <c r="BG286" s="297" cm="1">
        <f t="array" ref="BG286">IF($CF286=3,
IFERROR(INDEX($CV$68:$CZ$79, $CE286, BG$23), "-"),
IF($CF286=2,
IF(BG$23=5, $Q286, IF(BG$23=4, $R286, 0)), IF(BG$23=5, $Q286, 0)
))</f>
        <v>0</v>
      </c>
      <c r="BH286" s="297" cm="1">
        <f t="array" ref="BH286">IF($CF286=3,
IFERROR(INDEX($CV$68:$CZ$79, $CE286, BH$23), "-"),
IF($CF286=2,
IF(BH$23=5, $Q286, IF(BH$23=4, $R286, 0)), IF(BH$23=5, $Q286, 0)
))</f>
        <v>0</v>
      </c>
      <c r="BI286" s="297" cm="1">
        <f t="array" ref="BI286">IF($CF286=3,
IFERROR(INDEX($CV$68:$CZ$79, $CE286, BI$23), "-"),
IF($CF286=2,
IF(BI$23=5, $Q286, IF(BI$23=4, $R286, 0)), IF(BI$23=5, $Q286, 0)
))</f>
        <v>0</v>
      </c>
      <c r="BJ286" s="297" cm="1">
        <f t="array" ref="BJ286">IF($CF286=3,
IFERROR(INDEX($CV$68:$CZ$79, $CE286, BJ$23), "-"),
IF($CF286=2,
IF(BJ$23=5, $Q286, IF(BJ$23=4, $R286, 0)), IF(BJ$23=5, $Q286, 0)
))</f>
        <v>0</v>
      </c>
      <c r="BK286" s="293" t="str" cm="1">
        <f t="array" ref="BK286">IFERROR(IF(OR($AN$20="EZ", ISNUMBER((BL286*BM286)/(3600*1000)/BN286)), (BL286*BM286)/(3600*1000)/BN286, BY286) * SUMPRODUCT($BO286:$BS286^2.5, $BT286:$BX286) / 1000, "-")</f>
        <v>-</v>
      </c>
      <c r="BL286" s="279" t="str">
        <f t="shared" si="106"/>
        <v>-</v>
      </c>
      <c r="BM286" s="279" t="str">
        <f t="shared" si="107"/>
        <v>-</v>
      </c>
      <c r="BN286" s="298">
        <f t="shared" si="108"/>
        <v>0</v>
      </c>
      <c r="BO286" s="296" t="str" cm="1">
        <f t="array" ref="BO286">IFERROR(INDEX($CV$63:$CZ$65, $CO286, BO$23), "-")</f>
        <v>-</v>
      </c>
      <c r="BP286" s="296" t="str" cm="1">
        <f t="array" ref="BP286">IFERROR(INDEX($CV$63:$CZ$65, $CO286, BP$23), "-")</f>
        <v>-</v>
      </c>
      <c r="BQ286" s="296" t="str" cm="1">
        <f t="array" ref="BQ286">IFERROR(INDEX($CV$63:$CZ$65, $CO286, BQ$23), "-")</f>
        <v>-</v>
      </c>
      <c r="BR286" s="296" t="str" cm="1">
        <f t="array" ref="BR286">IFERROR(INDEX($CV$63:$CZ$65, $CO286, BR$23), "-")</f>
        <v>-</v>
      </c>
      <c r="BS286" s="296" t="str" cm="1">
        <f t="array" ref="BS286">IFERROR(INDEX($CV$63:$CZ$65, $CO286, BS$23), "-")</f>
        <v>-</v>
      </c>
      <c r="BT286" s="297" cm="1">
        <f t="array" ref="BT286">IF($CO286=3,
IFERROR(INDEX($CV$68:$CZ$79, $CE286, BT$23), "-"),
IF($CO286=2,
IF(BT$23=5, $AC286, IF(BT$23=4, $AD286, 0)), IF(BT$23=5, $AC286, 0)
))</f>
        <v>0</v>
      </c>
      <c r="BU286" s="297" cm="1">
        <f t="array" ref="BU286">IF($CO286=3,
IFERROR(INDEX($CV$68:$CZ$79, $CE286, BU$23), "-"),
IF($CO286=2,
IF(BU$23=5, $AC286, IF(BU$23=4, $AD286, 0)), IF(BU$23=5, $AC286, 0)
))</f>
        <v>0</v>
      </c>
      <c r="BV286" s="297" cm="1">
        <f t="array" ref="BV286">IF($CO286=3,
IFERROR(INDEX($CV$68:$CZ$79, $CE286, BV$23), "-"),
IF($CO286=2,
IF(BV$23=5, $AC286, IF(BV$23=4, $AD286, 0)), IF(BV$23=5, $AC286, 0)
))</f>
        <v>0</v>
      </c>
      <c r="BW286" s="297" cm="1">
        <f t="array" ref="BW286">IF($CO286=3,
IFERROR(INDEX($CV$68:$CZ$79, $CE286, BW$23), "-"),
IF($CO286=2,
IF(BW$23=5, $AC286, IF(BW$23=4, $AD286, 0)), IF(BW$23=5, $AC286, 0)
))</f>
        <v>0</v>
      </c>
      <c r="BX286" s="297" cm="1">
        <f t="array" ref="BX286">IF($CO286=3,
IFERROR(INDEX($CV$68:$CZ$79, $CE286, BX$23), "-"),
IF($CO286=2,
IF(BX$23=5, $AC286, IF(BX$23=4, $AD286, 0)), IF(BX$23=5, $AC286, 0)
))</f>
        <v>0</v>
      </c>
      <c r="BY286" s="293" t="str">
        <f t="shared" si="109"/>
        <v>-</v>
      </c>
      <c r="BZ286" s="299">
        <f t="shared" si="113"/>
        <v>0</v>
      </c>
      <c r="CA286" s="294" t="str">
        <f t="shared" si="110"/>
        <v>-</v>
      </c>
      <c r="CB286" s="295" t="str">
        <f t="shared" si="114"/>
        <v>-</v>
      </c>
      <c r="CC286" s="295" t="str">
        <f t="shared" si="111"/>
        <v>-</v>
      </c>
      <c r="CD286" s="299">
        <f t="shared" si="115"/>
        <v>0</v>
      </c>
      <c r="CE286" s="300" t="str">
        <f t="shared" si="116"/>
        <v>-</v>
      </c>
      <c r="CF286" s="300" t="str">
        <f t="shared" si="117"/>
        <v>-</v>
      </c>
      <c r="CG286" s="300">
        <v>0</v>
      </c>
      <c r="CH286" s="300">
        <f t="shared" si="118"/>
        <v>0</v>
      </c>
      <c r="CI286" s="301">
        <f t="shared" si="119"/>
        <v>0</v>
      </c>
      <c r="CJ286" s="301">
        <f t="shared" si="120"/>
        <v>0</v>
      </c>
      <c r="CK286" s="302" t="str" cm="1">
        <f t="array" ref="CK286">IF($CJ286&gt;0, INDEX($CS$28:$DH$35, $CJ286, $CI286+CK$23), "-")</f>
        <v>-</v>
      </c>
      <c r="CL286" s="302" t="str" cm="1">
        <f t="array" ref="CL286">IF($CJ286&gt;0, INDEX($CS$28:$DH$35, $CJ286, $CI286+CL$23), "-")</f>
        <v>-</v>
      </c>
      <c r="CM286" s="302" t="str" cm="1">
        <f t="array" ref="CM286">IF($CJ286&gt;0, INDEX($CS$28:$DH$35, $CJ286, $CI286+CM$23), "-")</f>
        <v>-</v>
      </c>
      <c r="CN286" s="302" t="str" cm="1">
        <f t="array" ref="CN286">IF($CJ286&gt;0, INDEX($CS$28:$DH$35, $CJ286, $CI286+CN$23), "-")</f>
        <v>-</v>
      </c>
      <c r="CO286" s="300" t="str">
        <f t="shared" si="121"/>
        <v>-</v>
      </c>
      <c r="CP286" s="271"/>
      <c r="CQ286" s="272"/>
      <c r="CR286" s="273"/>
      <c r="CS286" s="273"/>
      <c r="CT286" s="273"/>
      <c r="CU286" s="273"/>
      <c r="CV286" s="273"/>
      <c r="CW286" s="273"/>
      <c r="CX286" s="273"/>
      <c r="CY286" s="273"/>
      <c r="CZ286" s="273"/>
      <c r="DA286" s="273"/>
      <c r="DB286" s="273"/>
      <c r="DC286" s="273"/>
      <c r="DD286" s="273"/>
      <c r="DE286" s="273"/>
      <c r="DF286" s="273"/>
      <c r="DG286" s="273"/>
      <c r="DH286" s="273"/>
      <c r="DI286" s="273"/>
      <c r="DJ286" s="271"/>
      <c r="DK286" s="271"/>
    </row>
    <row r="287" spans="1:115" s="45" customFormat="1" ht="12.75" customHeight="1" x14ac:dyDescent="0.25">
      <c r="A287" s="13" cm="1">
        <f t="array" ref="A287">IFERROR(INDEX(Operation, IFERROR(MATCH($N287,#REF!, 0), IFERROR(MATCH($N287,#REF!, 0), MATCH($N287,#REF!, 0))), 4), 0)</f>
        <v>0</v>
      </c>
      <c r="B287" s="10">
        <v>264</v>
      </c>
      <c r="C287" s="238"/>
      <c r="D287" s="238"/>
      <c r="E287" s="79"/>
      <c r="F287" s="80" t="str">
        <f>IF(ISBLANK(E287), "", VLOOKUP(E287, Z!$A$2:$C$4127, 3, FALSE))</f>
        <v/>
      </c>
      <c r="G287" s="238"/>
      <c r="H287" s="81"/>
      <c r="I287" s="255" t="b">
        <v>0</v>
      </c>
      <c r="J287" s="256"/>
      <c r="K287" s="82"/>
      <c r="L287" s="82"/>
      <c r="M287" s="83"/>
      <c r="N287" s="79"/>
      <c r="O287" s="84"/>
      <c r="P287" s="84"/>
      <c r="Q287" s="257"/>
      <c r="R287" s="257"/>
      <c r="S287" s="257"/>
      <c r="T287" s="85">
        <f t="shared" si="122"/>
        <v>0</v>
      </c>
      <c r="U287" s="238"/>
      <c r="V287" s="238"/>
      <c r="W287" s="238"/>
      <c r="X287" s="257"/>
      <c r="Y287" s="258"/>
      <c r="Z287" s="79"/>
      <c r="AA287" s="257"/>
      <c r="AB287" s="257"/>
      <c r="AC287" s="257"/>
      <c r="AD287" s="257"/>
      <c r="AE287" s="257"/>
      <c r="AF287" s="85">
        <f t="shared" si="123"/>
        <v>0</v>
      </c>
      <c r="AG287" s="259"/>
      <c r="AH287" s="238"/>
      <c r="AI287" s="79"/>
      <c r="AJ287" s="80" t="str">
        <f>IF(ISBLANK(AI287), "", VLOOKUP(AI287, Z!$A$2:$C$4127, 3, FALSE))</f>
        <v/>
      </c>
      <c r="AK287" s="260"/>
      <c r="AL287" s="127">
        <f t="shared" si="124"/>
        <v>0</v>
      </c>
      <c r="AM287" s="271"/>
      <c r="AN287" s="292">
        <f t="shared" si="98"/>
        <v>0</v>
      </c>
      <c r="AO287" s="279">
        <f t="shared" si="125"/>
        <v>1</v>
      </c>
      <c r="AP287" s="279">
        <v>0.75</v>
      </c>
      <c r="AQ287" s="293" t="str">
        <f t="shared" si="99"/>
        <v>-</v>
      </c>
      <c r="AR287" s="293" t="str">
        <f t="shared" si="100"/>
        <v>-</v>
      </c>
      <c r="AS287" s="293" t="str" cm="1">
        <f t="array" ref="AS287">IFERROR(IFERROR((AT287*AU287)/(3600*1000)/AZ287, BY287) * SUMPRODUCT($BA287:$BE287^2.5, $BF287:$BJ287) / 1000, "-")</f>
        <v>-</v>
      </c>
      <c r="AT287" s="279" t="str">
        <f t="shared" si="101"/>
        <v>-</v>
      </c>
      <c r="AU287" s="279" t="str">
        <f t="shared" si="102"/>
        <v>-</v>
      </c>
      <c r="AV287" s="294" t="str">
        <f t="shared" si="112"/>
        <v>-</v>
      </c>
      <c r="AW287" s="294" t="str" cm="1">
        <f t="array" ref="AW287">IF(CH287&gt;0, INDEX($CV$58:$CV$60, CH287), "-")</f>
        <v>-</v>
      </c>
      <c r="AX287" s="294" t="str">
        <f t="shared" si="103"/>
        <v>-</v>
      </c>
      <c r="AY287" s="295" t="str">
        <f t="shared" si="104"/>
        <v>-</v>
      </c>
      <c r="AZ287" s="294">
        <f t="shared" si="105"/>
        <v>0</v>
      </c>
      <c r="BA287" s="296" t="str" cm="1">
        <f t="array" ref="BA287">IFERROR(INDEX($CV$63:$CZ$65, $CF287, BA$23), "-")</f>
        <v>-</v>
      </c>
      <c r="BB287" s="296" t="str" cm="1">
        <f t="array" ref="BB287">IFERROR(INDEX($CV$63:$CZ$65, $CF287, BB$23), "-")</f>
        <v>-</v>
      </c>
      <c r="BC287" s="296" t="str" cm="1">
        <f t="array" ref="BC287">IFERROR(INDEX($CV$63:$CZ$65, $CF287, BC$23), "-")</f>
        <v>-</v>
      </c>
      <c r="BD287" s="296" t="str" cm="1">
        <f t="array" ref="BD287">IFERROR(INDEX($CV$63:$CZ$65, $CF287, BD$23), "-")</f>
        <v>-</v>
      </c>
      <c r="BE287" s="296" t="str" cm="1">
        <f t="array" ref="BE287">IFERROR(INDEX($CV$63:$CZ$65, $CF287, BE$23), "-")</f>
        <v>-</v>
      </c>
      <c r="BF287" s="297" cm="1">
        <f t="array" ref="BF287">IF($CF287=3,
IFERROR(INDEX($CV$68:$CZ$79, $CE287, BF$23), "-"),
IF($CF287=2,
IF(BF$23=5, $Q287, IF(BF$23=4, $R287, 0)), IF(BF$23=5, $Q287, 0)
))</f>
        <v>0</v>
      </c>
      <c r="BG287" s="297" cm="1">
        <f t="array" ref="BG287">IF($CF287=3,
IFERROR(INDEX($CV$68:$CZ$79, $CE287, BG$23), "-"),
IF($CF287=2,
IF(BG$23=5, $Q287, IF(BG$23=4, $R287, 0)), IF(BG$23=5, $Q287, 0)
))</f>
        <v>0</v>
      </c>
      <c r="BH287" s="297" cm="1">
        <f t="array" ref="BH287">IF($CF287=3,
IFERROR(INDEX($CV$68:$CZ$79, $CE287, BH$23), "-"),
IF($CF287=2,
IF(BH$23=5, $Q287, IF(BH$23=4, $R287, 0)), IF(BH$23=5, $Q287, 0)
))</f>
        <v>0</v>
      </c>
      <c r="BI287" s="297" cm="1">
        <f t="array" ref="BI287">IF($CF287=3,
IFERROR(INDEX($CV$68:$CZ$79, $CE287, BI$23), "-"),
IF($CF287=2,
IF(BI$23=5, $Q287, IF(BI$23=4, $R287, 0)), IF(BI$23=5, $Q287, 0)
))</f>
        <v>0</v>
      </c>
      <c r="BJ287" s="297" cm="1">
        <f t="array" ref="BJ287">IF($CF287=3,
IFERROR(INDEX($CV$68:$CZ$79, $CE287, BJ$23), "-"),
IF($CF287=2,
IF(BJ$23=5, $Q287, IF(BJ$23=4, $R287, 0)), IF(BJ$23=5, $Q287, 0)
))</f>
        <v>0</v>
      </c>
      <c r="BK287" s="293" t="str" cm="1">
        <f t="array" ref="BK287">IFERROR(IF(OR($AN$20="EZ", ISNUMBER((BL287*BM287)/(3600*1000)/BN287)), (BL287*BM287)/(3600*1000)/BN287, BY287) * SUMPRODUCT($BO287:$BS287^2.5, $BT287:$BX287) / 1000, "-")</f>
        <v>-</v>
      </c>
      <c r="BL287" s="279" t="str">
        <f t="shared" si="106"/>
        <v>-</v>
      </c>
      <c r="BM287" s="279" t="str">
        <f t="shared" si="107"/>
        <v>-</v>
      </c>
      <c r="BN287" s="298">
        <f t="shared" si="108"/>
        <v>0</v>
      </c>
      <c r="BO287" s="296" t="str" cm="1">
        <f t="array" ref="BO287">IFERROR(INDEX($CV$63:$CZ$65, $CO287, BO$23), "-")</f>
        <v>-</v>
      </c>
      <c r="BP287" s="296" t="str" cm="1">
        <f t="array" ref="BP287">IFERROR(INDEX($CV$63:$CZ$65, $CO287, BP$23), "-")</f>
        <v>-</v>
      </c>
      <c r="BQ287" s="296" t="str" cm="1">
        <f t="array" ref="BQ287">IFERROR(INDEX($CV$63:$CZ$65, $CO287, BQ$23), "-")</f>
        <v>-</v>
      </c>
      <c r="BR287" s="296" t="str" cm="1">
        <f t="array" ref="BR287">IFERROR(INDEX($CV$63:$CZ$65, $CO287, BR$23), "-")</f>
        <v>-</v>
      </c>
      <c r="BS287" s="296" t="str" cm="1">
        <f t="array" ref="BS287">IFERROR(INDEX($CV$63:$CZ$65, $CO287, BS$23), "-")</f>
        <v>-</v>
      </c>
      <c r="BT287" s="297" cm="1">
        <f t="array" ref="BT287">IF($CO287=3,
IFERROR(INDEX($CV$68:$CZ$79, $CE287, BT$23), "-"),
IF($CO287=2,
IF(BT$23=5, $AC287, IF(BT$23=4, $AD287, 0)), IF(BT$23=5, $AC287, 0)
))</f>
        <v>0</v>
      </c>
      <c r="BU287" s="297" cm="1">
        <f t="array" ref="BU287">IF($CO287=3,
IFERROR(INDEX($CV$68:$CZ$79, $CE287, BU$23), "-"),
IF($CO287=2,
IF(BU$23=5, $AC287, IF(BU$23=4, $AD287, 0)), IF(BU$23=5, $AC287, 0)
))</f>
        <v>0</v>
      </c>
      <c r="BV287" s="297" cm="1">
        <f t="array" ref="BV287">IF($CO287=3,
IFERROR(INDEX($CV$68:$CZ$79, $CE287, BV$23), "-"),
IF($CO287=2,
IF(BV$23=5, $AC287, IF(BV$23=4, $AD287, 0)), IF(BV$23=5, $AC287, 0)
))</f>
        <v>0</v>
      </c>
      <c r="BW287" s="297" cm="1">
        <f t="array" ref="BW287">IF($CO287=3,
IFERROR(INDEX($CV$68:$CZ$79, $CE287, BW$23), "-"),
IF($CO287=2,
IF(BW$23=5, $AC287, IF(BW$23=4, $AD287, 0)), IF(BW$23=5, $AC287, 0)
))</f>
        <v>0</v>
      </c>
      <c r="BX287" s="297" cm="1">
        <f t="array" ref="BX287">IF($CO287=3,
IFERROR(INDEX($CV$68:$CZ$79, $CE287, BX$23), "-"),
IF($CO287=2,
IF(BX$23=5, $AC287, IF(BX$23=4, $AD287, 0)), IF(BX$23=5, $AC287, 0)
))</f>
        <v>0</v>
      </c>
      <c r="BY287" s="293" t="str">
        <f t="shared" si="109"/>
        <v>-</v>
      </c>
      <c r="BZ287" s="299">
        <f t="shared" si="113"/>
        <v>0</v>
      </c>
      <c r="CA287" s="294" t="str">
        <f t="shared" si="110"/>
        <v>-</v>
      </c>
      <c r="CB287" s="295" t="str">
        <f t="shared" si="114"/>
        <v>-</v>
      </c>
      <c r="CC287" s="295" t="str">
        <f t="shared" si="111"/>
        <v>-</v>
      </c>
      <c r="CD287" s="299">
        <f t="shared" si="115"/>
        <v>0</v>
      </c>
      <c r="CE287" s="300" t="str">
        <f t="shared" si="116"/>
        <v>-</v>
      </c>
      <c r="CF287" s="300" t="str">
        <f t="shared" si="117"/>
        <v>-</v>
      </c>
      <c r="CG287" s="300">
        <v>0</v>
      </c>
      <c r="CH287" s="300">
        <f t="shared" si="118"/>
        <v>0</v>
      </c>
      <c r="CI287" s="301">
        <f t="shared" si="119"/>
        <v>0</v>
      </c>
      <c r="CJ287" s="301">
        <f t="shared" si="120"/>
        <v>0</v>
      </c>
      <c r="CK287" s="302" t="str" cm="1">
        <f t="array" ref="CK287">IF($CJ287&gt;0, INDEX($CS$28:$DH$35, $CJ287, $CI287+CK$23), "-")</f>
        <v>-</v>
      </c>
      <c r="CL287" s="302" t="str" cm="1">
        <f t="array" ref="CL287">IF($CJ287&gt;0, INDEX($CS$28:$DH$35, $CJ287, $CI287+CL$23), "-")</f>
        <v>-</v>
      </c>
      <c r="CM287" s="302" t="str" cm="1">
        <f t="array" ref="CM287">IF($CJ287&gt;0, INDEX($CS$28:$DH$35, $CJ287, $CI287+CM$23), "-")</f>
        <v>-</v>
      </c>
      <c r="CN287" s="302" t="str" cm="1">
        <f t="array" ref="CN287">IF($CJ287&gt;0, INDEX($CS$28:$DH$35, $CJ287, $CI287+CN$23), "-")</f>
        <v>-</v>
      </c>
      <c r="CO287" s="300" t="str">
        <f t="shared" si="121"/>
        <v>-</v>
      </c>
      <c r="CP287" s="271"/>
      <c r="CQ287" s="272"/>
      <c r="CR287" s="273"/>
      <c r="CS287" s="273"/>
      <c r="CT287" s="273"/>
      <c r="CU287" s="273"/>
      <c r="CV287" s="273"/>
      <c r="CW287" s="273"/>
      <c r="CX287" s="273"/>
      <c r="CY287" s="273"/>
      <c r="CZ287" s="273"/>
      <c r="DA287" s="273"/>
      <c r="DB287" s="273"/>
      <c r="DC287" s="273"/>
      <c r="DD287" s="273"/>
      <c r="DE287" s="273"/>
      <c r="DF287" s="273"/>
      <c r="DG287" s="273"/>
      <c r="DH287" s="273"/>
      <c r="DI287" s="273"/>
      <c r="DJ287" s="271"/>
      <c r="DK287" s="271"/>
    </row>
    <row r="288" spans="1:115" s="45" customFormat="1" ht="12.75" customHeight="1" x14ac:dyDescent="0.25">
      <c r="A288" s="13" cm="1">
        <f t="array" ref="A288">IFERROR(INDEX(Operation, IFERROR(MATCH($N288,#REF!, 0), IFERROR(MATCH($N288,#REF!, 0), MATCH($N288,#REF!, 0))), 4), 0)</f>
        <v>0</v>
      </c>
      <c r="B288" s="10">
        <v>265</v>
      </c>
      <c r="C288" s="238"/>
      <c r="D288" s="238"/>
      <c r="E288" s="79"/>
      <c r="F288" s="80" t="str">
        <f>IF(ISBLANK(E288), "", VLOOKUP(E288, Z!$A$2:$C$4127, 3, FALSE))</f>
        <v/>
      </c>
      <c r="G288" s="238"/>
      <c r="H288" s="81"/>
      <c r="I288" s="255" t="b">
        <v>0</v>
      </c>
      <c r="J288" s="256"/>
      <c r="K288" s="82"/>
      <c r="L288" s="82"/>
      <c r="M288" s="83"/>
      <c r="N288" s="79"/>
      <c r="O288" s="84"/>
      <c r="P288" s="84"/>
      <c r="Q288" s="257"/>
      <c r="R288" s="257"/>
      <c r="S288" s="257"/>
      <c r="T288" s="85">
        <f t="shared" si="122"/>
        <v>0</v>
      </c>
      <c r="U288" s="238"/>
      <c r="V288" s="238"/>
      <c r="W288" s="238"/>
      <c r="X288" s="257"/>
      <c r="Y288" s="258"/>
      <c r="Z288" s="79"/>
      <c r="AA288" s="257"/>
      <c r="AB288" s="257"/>
      <c r="AC288" s="257"/>
      <c r="AD288" s="257"/>
      <c r="AE288" s="257"/>
      <c r="AF288" s="85">
        <f t="shared" si="123"/>
        <v>0</v>
      </c>
      <c r="AG288" s="259"/>
      <c r="AH288" s="238"/>
      <c r="AI288" s="79"/>
      <c r="AJ288" s="80" t="str">
        <f>IF(ISBLANK(AI288), "", VLOOKUP(AI288, Z!$A$2:$C$4127, 3, FALSE))</f>
        <v/>
      </c>
      <c r="AK288" s="260"/>
      <c r="AL288" s="127">
        <f t="shared" si="124"/>
        <v>0</v>
      </c>
      <c r="AM288" s="271"/>
      <c r="AN288" s="292">
        <f t="shared" ref="AN288:AN351" si="126">IFERROR(AP288*AO288*(AQ288-AR288), 0)</f>
        <v>0</v>
      </c>
      <c r="AO288" s="279">
        <f t="shared" si="125"/>
        <v>1</v>
      </c>
      <c r="AP288" s="279">
        <v>0.75</v>
      </c>
      <c r="AQ288" s="293" t="str">
        <f t="shared" ref="AQ288:AQ351" si="127">IF($I288, S288/1000, AS288)</f>
        <v>-</v>
      </c>
      <c r="AR288" s="293" t="str">
        <f t="shared" ref="AR288:AR351" si="128">IF($I288, AE288/1000, BK288)</f>
        <v>-</v>
      </c>
      <c r="AS288" s="293" t="str" cm="1">
        <f t="array" ref="AS288">IFERROR(IFERROR((AT288*AU288)/(3600*1000)/AZ288, BY288) * SUMPRODUCT($BA288:$BE288^2.5, $BF288:$BJ288) / 1000, "-")</f>
        <v>-</v>
      </c>
      <c r="AT288" s="279" t="str">
        <f t="shared" ref="AT288:AT351" si="129">IF(ISNUMBER(O288),O288,"-")</f>
        <v>-</v>
      </c>
      <c r="AU288" s="279" t="str">
        <f t="shared" ref="AU288:AU351" si="130">IF(ISNUMBER(P288),P288,"-")</f>
        <v>-</v>
      </c>
      <c r="AV288" s="294" t="str">
        <f t="shared" si="112"/>
        <v>-</v>
      </c>
      <c r="AW288" s="294" t="str" cm="1">
        <f t="array" ref="AW288">IF(CH288&gt;0, INDEX($CV$58:$CV$60, CH288), "-")</f>
        <v>-</v>
      </c>
      <c r="AX288" s="294" t="str">
        <f t="shared" ref="AX288:AX351" si="131">CA288</f>
        <v>-</v>
      </c>
      <c r="AY288" s="295" t="str">
        <f t="shared" ref="AY288:AY351" si="132">CC288</f>
        <v>-</v>
      </c>
      <c r="AZ288" s="294">
        <f t="shared" ref="AZ288:AZ351" si="133">PRODUCT(AV288:AY288)</f>
        <v>0</v>
      </c>
      <c r="BA288" s="296" t="str" cm="1">
        <f t="array" ref="BA288">IFERROR(INDEX($CV$63:$CZ$65, $CF288, BA$23), "-")</f>
        <v>-</v>
      </c>
      <c r="BB288" s="296" t="str" cm="1">
        <f t="array" ref="BB288">IFERROR(INDEX($CV$63:$CZ$65, $CF288, BB$23), "-")</f>
        <v>-</v>
      </c>
      <c r="BC288" s="296" t="str" cm="1">
        <f t="array" ref="BC288">IFERROR(INDEX($CV$63:$CZ$65, $CF288, BC$23), "-")</f>
        <v>-</v>
      </c>
      <c r="BD288" s="296" t="str" cm="1">
        <f t="array" ref="BD288">IFERROR(INDEX($CV$63:$CZ$65, $CF288, BD$23), "-")</f>
        <v>-</v>
      </c>
      <c r="BE288" s="296" t="str" cm="1">
        <f t="array" ref="BE288">IFERROR(INDEX($CV$63:$CZ$65, $CF288, BE$23), "-")</f>
        <v>-</v>
      </c>
      <c r="BF288" s="297" cm="1">
        <f t="array" ref="BF288">IF($CF288=3,
IFERROR(INDEX($CV$68:$CZ$79, $CE288, BF$23), "-"),
IF($CF288=2,
IF(BF$23=5, $Q288, IF(BF$23=4, $R288, 0)), IF(BF$23=5, $Q288, 0)
))</f>
        <v>0</v>
      </c>
      <c r="BG288" s="297" cm="1">
        <f t="array" ref="BG288">IF($CF288=3,
IFERROR(INDEX($CV$68:$CZ$79, $CE288, BG$23), "-"),
IF($CF288=2,
IF(BG$23=5, $Q288, IF(BG$23=4, $R288, 0)), IF(BG$23=5, $Q288, 0)
))</f>
        <v>0</v>
      </c>
      <c r="BH288" s="297" cm="1">
        <f t="array" ref="BH288">IF($CF288=3,
IFERROR(INDEX($CV$68:$CZ$79, $CE288, BH$23), "-"),
IF($CF288=2,
IF(BH$23=5, $Q288, IF(BH$23=4, $R288, 0)), IF(BH$23=5, $Q288, 0)
))</f>
        <v>0</v>
      </c>
      <c r="BI288" s="297" cm="1">
        <f t="array" ref="BI288">IF($CF288=3,
IFERROR(INDEX($CV$68:$CZ$79, $CE288, BI$23), "-"),
IF($CF288=2,
IF(BI$23=5, $Q288, IF(BI$23=4, $R288, 0)), IF(BI$23=5, $Q288, 0)
))</f>
        <v>0</v>
      </c>
      <c r="BJ288" s="297" cm="1">
        <f t="array" ref="BJ288">IF($CF288=3,
IFERROR(INDEX($CV$68:$CZ$79, $CE288, BJ$23), "-"),
IF($CF288=2,
IF(BJ$23=5, $Q288, IF(BJ$23=4, $R288, 0)), IF(BJ$23=5, $Q288, 0)
))</f>
        <v>0</v>
      </c>
      <c r="BK288" s="293" t="str" cm="1">
        <f t="array" ref="BK288">IFERROR(IF(OR($AN$20="EZ", ISNUMBER((BL288*BM288)/(3600*1000)/BN288)), (BL288*BM288)/(3600*1000)/BN288, BY288) * SUMPRODUCT($BO288:$BS288^2.5, $BT288:$BX288) / 1000, "-")</f>
        <v>-</v>
      </c>
      <c r="BL288" s="279" t="str">
        <f t="shared" ref="BL288:BL351" si="134">IF($AN$20="EZ", IF(ISNUMBER(AA288),AA288,"-"), AT288)</f>
        <v>-</v>
      </c>
      <c r="BM288" s="279" t="str">
        <f t="shared" ref="BM288:BM351" si="135">IF($AN$20="EZ", IF(ISNUMBER(AB288),AB288,"-"), AU288)</f>
        <v>-</v>
      </c>
      <c r="BN288" s="298">
        <f t="shared" ref="BN288:BN351" si="136">IF($AN$20="EZ", IF(ISNUMBER(Y288), Y288,"-"), AZ288)</f>
        <v>0</v>
      </c>
      <c r="BO288" s="296" t="str" cm="1">
        <f t="array" ref="BO288">IFERROR(INDEX($CV$63:$CZ$65, $CO288, BO$23), "-")</f>
        <v>-</v>
      </c>
      <c r="BP288" s="296" t="str" cm="1">
        <f t="array" ref="BP288">IFERROR(INDEX($CV$63:$CZ$65, $CO288, BP$23), "-")</f>
        <v>-</v>
      </c>
      <c r="BQ288" s="296" t="str" cm="1">
        <f t="array" ref="BQ288">IFERROR(INDEX($CV$63:$CZ$65, $CO288, BQ$23), "-")</f>
        <v>-</v>
      </c>
      <c r="BR288" s="296" t="str" cm="1">
        <f t="array" ref="BR288">IFERROR(INDEX($CV$63:$CZ$65, $CO288, BR$23), "-")</f>
        <v>-</v>
      </c>
      <c r="BS288" s="296" t="str" cm="1">
        <f t="array" ref="BS288">IFERROR(INDEX($CV$63:$CZ$65, $CO288, BS$23), "-")</f>
        <v>-</v>
      </c>
      <c r="BT288" s="297" cm="1">
        <f t="array" ref="BT288">IF($CO288=3,
IFERROR(INDEX($CV$68:$CZ$79, $CE288, BT$23), "-"),
IF($CO288=2,
IF(BT$23=5, $AC288, IF(BT$23=4, $AD288, 0)), IF(BT$23=5, $AC288, 0)
))</f>
        <v>0</v>
      </c>
      <c r="BU288" s="297" cm="1">
        <f t="array" ref="BU288">IF($CO288=3,
IFERROR(INDEX($CV$68:$CZ$79, $CE288, BU$23), "-"),
IF($CO288=2,
IF(BU$23=5, $AC288, IF(BU$23=4, $AD288, 0)), IF(BU$23=5, $AC288, 0)
))</f>
        <v>0</v>
      </c>
      <c r="BV288" s="297" cm="1">
        <f t="array" ref="BV288">IF($CO288=3,
IFERROR(INDEX($CV$68:$CZ$79, $CE288, BV$23), "-"),
IF($CO288=2,
IF(BV$23=5, $AC288, IF(BV$23=4, $AD288, 0)), IF(BV$23=5, $AC288, 0)
))</f>
        <v>0</v>
      </c>
      <c r="BW288" s="297" cm="1">
        <f t="array" ref="BW288">IF($CO288=3,
IFERROR(INDEX($CV$68:$CZ$79, $CE288, BW$23), "-"),
IF($CO288=2,
IF(BW$23=5, $AC288, IF(BW$23=4, $AD288, 0)), IF(BW$23=5, $AC288, 0)
))</f>
        <v>0</v>
      </c>
      <c r="BX288" s="297" cm="1">
        <f t="array" ref="BX288">IF($CO288=3,
IFERROR(INDEX($CV$68:$CZ$79, $CE288, BX$23), "-"),
IF($CO288=2,
IF(BX$23=5, $AC288, IF(BX$23=4, $AD288, 0)), IF(BX$23=5, $AC288, 0)
))</f>
        <v>0</v>
      </c>
      <c r="BY288" s="293" t="str">
        <f t="shared" ref="BY288:BY351" si="137">IFERROR(0.75*BZ288/(CA288*CB288), "-")</f>
        <v>-</v>
      </c>
      <c r="BZ288" s="299">
        <f t="shared" si="113"/>
        <v>0</v>
      </c>
      <c r="CA288" s="294" t="str">
        <f t="shared" ref="CA288:CA351" si="138">IFERROR((CK288*LOG($J288)^3 + CL288*LOG($J288)^2 + CM288*LOG($J288) + CN288) / 100, "-")</f>
        <v>-</v>
      </c>
      <c r="CB288" s="295" t="str">
        <f t="shared" si="114"/>
        <v>-</v>
      </c>
      <c r="CC288" s="295" t="str">
        <f t="shared" ref="CC288:CC351" si="139">IF(CD288&gt;0, IF(CF288=3, 0.79 + 0.22 * (1 - 1 /LOG10(40 * CD288)), 1), "-")</f>
        <v>-</v>
      </c>
      <c r="CD288" s="299">
        <f t="shared" si="115"/>
        <v>0</v>
      </c>
      <c r="CE288" s="300" t="str">
        <f t="shared" si="116"/>
        <v>-</v>
      </c>
      <c r="CF288" s="300" t="str">
        <f t="shared" si="117"/>
        <v>-</v>
      </c>
      <c r="CG288" s="300">
        <v>0</v>
      </c>
      <c r="CH288" s="300">
        <f t="shared" si="118"/>
        <v>0</v>
      </c>
      <c r="CI288" s="301">
        <f t="shared" si="119"/>
        <v>0</v>
      </c>
      <c r="CJ288" s="301">
        <f t="shared" si="120"/>
        <v>0</v>
      </c>
      <c r="CK288" s="302" t="str" cm="1">
        <f t="array" ref="CK288">IF($CJ288&gt;0, INDEX($CS$28:$DH$35, $CJ288, $CI288+CK$23), "-")</f>
        <v>-</v>
      </c>
      <c r="CL288" s="302" t="str" cm="1">
        <f t="array" ref="CL288">IF($CJ288&gt;0, INDEX($CS$28:$DH$35, $CJ288, $CI288+CL$23), "-")</f>
        <v>-</v>
      </c>
      <c r="CM288" s="302" t="str" cm="1">
        <f t="array" ref="CM288">IF($CJ288&gt;0, INDEX($CS$28:$DH$35, $CJ288, $CI288+CM$23), "-")</f>
        <v>-</v>
      </c>
      <c r="CN288" s="302" t="str" cm="1">
        <f t="array" ref="CN288">IF($CJ288&gt;0, INDEX($CS$28:$DH$35, $CJ288, $CI288+CN$23), "-")</f>
        <v>-</v>
      </c>
      <c r="CO288" s="300" t="str">
        <f t="shared" si="121"/>
        <v>-</v>
      </c>
      <c r="CP288" s="271"/>
      <c r="CQ288" s="272"/>
      <c r="CR288" s="273"/>
      <c r="CS288" s="273"/>
      <c r="CT288" s="273"/>
      <c r="CU288" s="273"/>
      <c r="CV288" s="273"/>
      <c r="CW288" s="273"/>
      <c r="CX288" s="273"/>
      <c r="CY288" s="273"/>
      <c r="CZ288" s="273"/>
      <c r="DA288" s="273"/>
      <c r="DB288" s="273"/>
      <c r="DC288" s="273"/>
      <c r="DD288" s="273"/>
      <c r="DE288" s="273"/>
      <c r="DF288" s="273"/>
      <c r="DG288" s="273"/>
      <c r="DH288" s="273"/>
      <c r="DI288" s="273"/>
      <c r="DJ288" s="271"/>
      <c r="DK288" s="271"/>
    </row>
    <row r="289" spans="1:115" s="45" customFormat="1" ht="12.75" customHeight="1" x14ac:dyDescent="0.25">
      <c r="A289" s="13" cm="1">
        <f t="array" ref="A289">IFERROR(INDEX(Operation, IFERROR(MATCH($N289,#REF!, 0), IFERROR(MATCH($N289,#REF!, 0), MATCH($N289,#REF!, 0))), 4), 0)</f>
        <v>0</v>
      </c>
      <c r="B289" s="10">
        <v>266</v>
      </c>
      <c r="C289" s="238"/>
      <c r="D289" s="238"/>
      <c r="E289" s="79"/>
      <c r="F289" s="80" t="str">
        <f>IF(ISBLANK(E289), "", VLOOKUP(E289, Z!$A$2:$C$4127, 3, FALSE))</f>
        <v/>
      </c>
      <c r="G289" s="238"/>
      <c r="H289" s="81"/>
      <c r="I289" s="255" t="b">
        <v>0</v>
      </c>
      <c r="J289" s="256"/>
      <c r="K289" s="82"/>
      <c r="L289" s="82"/>
      <c r="M289" s="83"/>
      <c r="N289" s="79"/>
      <c r="O289" s="84"/>
      <c r="P289" s="84"/>
      <c r="Q289" s="257"/>
      <c r="R289" s="257"/>
      <c r="S289" s="257"/>
      <c r="T289" s="85">
        <f t="shared" si="122"/>
        <v>0</v>
      </c>
      <c r="U289" s="238"/>
      <c r="V289" s="238"/>
      <c r="W289" s="238"/>
      <c r="X289" s="257"/>
      <c r="Y289" s="258"/>
      <c r="Z289" s="79"/>
      <c r="AA289" s="257"/>
      <c r="AB289" s="257"/>
      <c r="AC289" s="257"/>
      <c r="AD289" s="257"/>
      <c r="AE289" s="257"/>
      <c r="AF289" s="85">
        <f t="shared" si="123"/>
        <v>0</v>
      </c>
      <c r="AG289" s="259"/>
      <c r="AH289" s="238"/>
      <c r="AI289" s="79"/>
      <c r="AJ289" s="80" t="str">
        <f>IF(ISBLANK(AI289), "", VLOOKUP(AI289, Z!$A$2:$C$4127, 3, FALSE))</f>
        <v/>
      </c>
      <c r="AK289" s="260"/>
      <c r="AL289" s="127">
        <f t="shared" si="124"/>
        <v>0</v>
      </c>
      <c r="AM289" s="271"/>
      <c r="AN289" s="292">
        <f t="shared" si="126"/>
        <v>0</v>
      </c>
      <c r="AO289" s="279">
        <f t="shared" si="125"/>
        <v>1</v>
      </c>
      <c r="AP289" s="279">
        <v>0.75</v>
      </c>
      <c r="AQ289" s="293" t="str">
        <f t="shared" si="127"/>
        <v>-</v>
      </c>
      <c r="AR289" s="293" t="str">
        <f t="shared" si="128"/>
        <v>-</v>
      </c>
      <c r="AS289" s="293" t="str" cm="1">
        <f t="array" ref="AS289">IFERROR(IFERROR((AT289*AU289)/(3600*1000)/AZ289, BY289) * SUMPRODUCT($BA289:$BE289^2.5, $BF289:$BJ289) / 1000, "-")</f>
        <v>-</v>
      </c>
      <c r="AT289" s="279" t="str">
        <f t="shared" si="129"/>
        <v>-</v>
      </c>
      <c r="AU289" s="279" t="str">
        <f t="shared" si="130"/>
        <v>-</v>
      </c>
      <c r="AV289" s="294" t="str">
        <f t="shared" si="112"/>
        <v>-</v>
      </c>
      <c r="AW289" s="294" t="str" cm="1">
        <f t="array" ref="AW289">IF(CH289&gt;0, INDEX($CV$58:$CV$60, CH289), "-")</f>
        <v>-</v>
      </c>
      <c r="AX289" s="294" t="str">
        <f t="shared" si="131"/>
        <v>-</v>
      </c>
      <c r="AY289" s="295" t="str">
        <f t="shared" si="132"/>
        <v>-</v>
      </c>
      <c r="AZ289" s="294">
        <f t="shared" si="133"/>
        <v>0</v>
      </c>
      <c r="BA289" s="296" t="str" cm="1">
        <f t="array" ref="BA289">IFERROR(INDEX($CV$63:$CZ$65, $CF289, BA$23), "-")</f>
        <v>-</v>
      </c>
      <c r="BB289" s="296" t="str" cm="1">
        <f t="array" ref="BB289">IFERROR(INDEX($CV$63:$CZ$65, $CF289, BB$23), "-")</f>
        <v>-</v>
      </c>
      <c r="BC289" s="296" t="str" cm="1">
        <f t="array" ref="BC289">IFERROR(INDEX($CV$63:$CZ$65, $CF289, BC$23), "-")</f>
        <v>-</v>
      </c>
      <c r="BD289" s="296" t="str" cm="1">
        <f t="array" ref="BD289">IFERROR(INDEX($CV$63:$CZ$65, $CF289, BD$23), "-")</f>
        <v>-</v>
      </c>
      <c r="BE289" s="296" t="str" cm="1">
        <f t="array" ref="BE289">IFERROR(INDEX($CV$63:$CZ$65, $CF289, BE$23), "-")</f>
        <v>-</v>
      </c>
      <c r="BF289" s="297" cm="1">
        <f t="array" ref="BF289">IF($CF289=3,
IFERROR(INDEX($CV$68:$CZ$79, $CE289, BF$23), "-"),
IF($CF289=2,
IF(BF$23=5, $Q289, IF(BF$23=4, $R289, 0)), IF(BF$23=5, $Q289, 0)
))</f>
        <v>0</v>
      </c>
      <c r="BG289" s="297" cm="1">
        <f t="array" ref="BG289">IF($CF289=3,
IFERROR(INDEX($CV$68:$CZ$79, $CE289, BG$23), "-"),
IF($CF289=2,
IF(BG$23=5, $Q289, IF(BG$23=4, $R289, 0)), IF(BG$23=5, $Q289, 0)
))</f>
        <v>0</v>
      </c>
      <c r="BH289" s="297" cm="1">
        <f t="array" ref="BH289">IF($CF289=3,
IFERROR(INDEX($CV$68:$CZ$79, $CE289, BH$23), "-"),
IF($CF289=2,
IF(BH$23=5, $Q289, IF(BH$23=4, $R289, 0)), IF(BH$23=5, $Q289, 0)
))</f>
        <v>0</v>
      </c>
      <c r="BI289" s="297" cm="1">
        <f t="array" ref="BI289">IF($CF289=3,
IFERROR(INDEX($CV$68:$CZ$79, $CE289, BI$23), "-"),
IF($CF289=2,
IF(BI$23=5, $Q289, IF(BI$23=4, $R289, 0)), IF(BI$23=5, $Q289, 0)
))</f>
        <v>0</v>
      </c>
      <c r="BJ289" s="297" cm="1">
        <f t="array" ref="BJ289">IF($CF289=3,
IFERROR(INDEX($CV$68:$CZ$79, $CE289, BJ$23), "-"),
IF($CF289=2,
IF(BJ$23=5, $Q289, IF(BJ$23=4, $R289, 0)), IF(BJ$23=5, $Q289, 0)
))</f>
        <v>0</v>
      </c>
      <c r="BK289" s="293" t="str" cm="1">
        <f t="array" ref="BK289">IFERROR(IF(OR($AN$20="EZ", ISNUMBER((BL289*BM289)/(3600*1000)/BN289)), (BL289*BM289)/(3600*1000)/BN289, BY289) * SUMPRODUCT($BO289:$BS289^2.5, $BT289:$BX289) / 1000, "-")</f>
        <v>-</v>
      </c>
      <c r="BL289" s="279" t="str">
        <f t="shared" si="134"/>
        <v>-</v>
      </c>
      <c r="BM289" s="279" t="str">
        <f t="shared" si="135"/>
        <v>-</v>
      </c>
      <c r="BN289" s="298">
        <f t="shared" si="136"/>
        <v>0</v>
      </c>
      <c r="BO289" s="296" t="str" cm="1">
        <f t="array" ref="BO289">IFERROR(INDEX($CV$63:$CZ$65, $CO289, BO$23), "-")</f>
        <v>-</v>
      </c>
      <c r="BP289" s="296" t="str" cm="1">
        <f t="array" ref="BP289">IFERROR(INDEX($CV$63:$CZ$65, $CO289, BP$23), "-")</f>
        <v>-</v>
      </c>
      <c r="BQ289" s="296" t="str" cm="1">
        <f t="array" ref="BQ289">IFERROR(INDEX($CV$63:$CZ$65, $CO289, BQ$23), "-")</f>
        <v>-</v>
      </c>
      <c r="BR289" s="296" t="str" cm="1">
        <f t="array" ref="BR289">IFERROR(INDEX($CV$63:$CZ$65, $CO289, BR$23), "-")</f>
        <v>-</v>
      </c>
      <c r="BS289" s="296" t="str" cm="1">
        <f t="array" ref="BS289">IFERROR(INDEX($CV$63:$CZ$65, $CO289, BS$23), "-")</f>
        <v>-</v>
      </c>
      <c r="BT289" s="297" cm="1">
        <f t="array" ref="BT289">IF($CO289=3,
IFERROR(INDEX($CV$68:$CZ$79, $CE289, BT$23), "-"),
IF($CO289=2,
IF(BT$23=5, $AC289, IF(BT$23=4, $AD289, 0)), IF(BT$23=5, $AC289, 0)
))</f>
        <v>0</v>
      </c>
      <c r="BU289" s="297" cm="1">
        <f t="array" ref="BU289">IF($CO289=3,
IFERROR(INDEX($CV$68:$CZ$79, $CE289, BU$23), "-"),
IF($CO289=2,
IF(BU$23=5, $AC289, IF(BU$23=4, $AD289, 0)), IF(BU$23=5, $AC289, 0)
))</f>
        <v>0</v>
      </c>
      <c r="BV289" s="297" cm="1">
        <f t="array" ref="BV289">IF($CO289=3,
IFERROR(INDEX($CV$68:$CZ$79, $CE289, BV$23), "-"),
IF($CO289=2,
IF(BV$23=5, $AC289, IF(BV$23=4, $AD289, 0)), IF(BV$23=5, $AC289, 0)
))</f>
        <v>0</v>
      </c>
      <c r="BW289" s="297" cm="1">
        <f t="array" ref="BW289">IF($CO289=3,
IFERROR(INDEX($CV$68:$CZ$79, $CE289, BW$23), "-"),
IF($CO289=2,
IF(BW$23=5, $AC289, IF(BW$23=4, $AD289, 0)), IF(BW$23=5, $AC289, 0)
))</f>
        <v>0</v>
      </c>
      <c r="BX289" s="297" cm="1">
        <f t="array" ref="BX289">IF($CO289=3,
IFERROR(INDEX($CV$68:$CZ$79, $CE289, BX$23), "-"),
IF($CO289=2,
IF(BX$23=5, $AC289, IF(BX$23=4, $AD289, 0)), IF(BX$23=5, $AC289, 0)
))</f>
        <v>0</v>
      </c>
      <c r="BY289" s="293" t="str">
        <f t="shared" si="137"/>
        <v>-</v>
      </c>
      <c r="BZ289" s="299">
        <f t="shared" si="113"/>
        <v>0</v>
      </c>
      <c r="CA289" s="294" t="str">
        <f t="shared" si="138"/>
        <v>-</v>
      </c>
      <c r="CB289" s="295" t="str">
        <f t="shared" si="114"/>
        <v>-</v>
      </c>
      <c r="CC289" s="295" t="str">
        <f t="shared" si="139"/>
        <v>-</v>
      </c>
      <c r="CD289" s="299">
        <f t="shared" si="115"/>
        <v>0</v>
      </c>
      <c r="CE289" s="300" t="str">
        <f t="shared" si="116"/>
        <v>-</v>
      </c>
      <c r="CF289" s="300" t="str">
        <f t="shared" si="117"/>
        <v>-</v>
      </c>
      <c r="CG289" s="300">
        <v>0</v>
      </c>
      <c r="CH289" s="300">
        <f t="shared" si="118"/>
        <v>0</v>
      </c>
      <c r="CI289" s="301">
        <f t="shared" si="119"/>
        <v>0</v>
      </c>
      <c r="CJ289" s="301">
        <f t="shared" si="120"/>
        <v>0</v>
      </c>
      <c r="CK289" s="302" t="str" cm="1">
        <f t="array" ref="CK289">IF($CJ289&gt;0, INDEX($CS$28:$DH$35, $CJ289, $CI289+CK$23), "-")</f>
        <v>-</v>
      </c>
      <c r="CL289" s="302" t="str" cm="1">
        <f t="array" ref="CL289">IF($CJ289&gt;0, INDEX($CS$28:$DH$35, $CJ289, $CI289+CL$23), "-")</f>
        <v>-</v>
      </c>
      <c r="CM289" s="302" t="str" cm="1">
        <f t="array" ref="CM289">IF($CJ289&gt;0, INDEX($CS$28:$DH$35, $CJ289, $CI289+CM$23), "-")</f>
        <v>-</v>
      </c>
      <c r="CN289" s="302" t="str" cm="1">
        <f t="array" ref="CN289">IF($CJ289&gt;0, INDEX($CS$28:$DH$35, $CJ289, $CI289+CN$23), "-")</f>
        <v>-</v>
      </c>
      <c r="CO289" s="300" t="str">
        <f t="shared" si="121"/>
        <v>-</v>
      </c>
      <c r="CP289" s="271"/>
      <c r="CQ289" s="272"/>
      <c r="CR289" s="273"/>
      <c r="CS289" s="273"/>
      <c r="CT289" s="273"/>
      <c r="CU289" s="273"/>
      <c r="CV289" s="273"/>
      <c r="CW289" s="273"/>
      <c r="CX289" s="273"/>
      <c r="CY289" s="273"/>
      <c r="CZ289" s="273"/>
      <c r="DA289" s="273"/>
      <c r="DB289" s="273"/>
      <c r="DC289" s="273"/>
      <c r="DD289" s="273"/>
      <c r="DE289" s="273"/>
      <c r="DF289" s="273"/>
      <c r="DG289" s="273"/>
      <c r="DH289" s="273"/>
      <c r="DI289" s="273"/>
      <c r="DJ289" s="271"/>
      <c r="DK289" s="271"/>
    </row>
    <row r="290" spans="1:115" s="45" customFormat="1" ht="12.75" customHeight="1" x14ac:dyDescent="0.25">
      <c r="A290" s="13" cm="1">
        <f t="array" ref="A290">IFERROR(INDEX(Operation, IFERROR(MATCH($N290,#REF!, 0), IFERROR(MATCH($N290,#REF!, 0), MATCH($N290,#REF!, 0))), 4), 0)</f>
        <v>0</v>
      </c>
      <c r="B290" s="10">
        <v>267</v>
      </c>
      <c r="C290" s="238"/>
      <c r="D290" s="238"/>
      <c r="E290" s="79"/>
      <c r="F290" s="80" t="str">
        <f>IF(ISBLANK(E290), "", VLOOKUP(E290, Z!$A$2:$C$4127, 3, FALSE))</f>
        <v/>
      </c>
      <c r="G290" s="238"/>
      <c r="H290" s="81"/>
      <c r="I290" s="255" t="b">
        <v>0</v>
      </c>
      <c r="J290" s="256"/>
      <c r="K290" s="82"/>
      <c r="L290" s="82"/>
      <c r="M290" s="83"/>
      <c r="N290" s="79"/>
      <c r="O290" s="84"/>
      <c r="P290" s="84"/>
      <c r="Q290" s="257"/>
      <c r="R290" s="257"/>
      <c r="S290" s="257"/>
      <c r="T290" s="85">
        <f t="shared" si="122"/>
        <v>0</v>
      </c>
      <c r="U290" s="238"/>
      <c r="V290" s="238"/>
      <c r="W290" s="238"/>
      <c r="X290" s="256"/>
      <c r="Y290" s="258"/>
      <c r="Z290" s="79"/>
      <c r="AA290" s="257"/>
      <c r="AB290" s="257"/>
      <c r="AC290" s="257"/>
      <c r="AD290" s="257"/>
      <c r="AE290" s="257"/>
      <c r="AF290" s="85">
        <f t="shared" si="123"/>
        <v>0</v>
      </c>
      <c r="AG290" s="259"/>
      <c r="AH290" s="238"/>
      <c r="AI290" s="79"/>
      <c r="AJ290" s="80" t="str">
        <f>IF(ISBLANK(AI290), "", VLOOKUP(AI290, Z!$A$2:$C$4127, 3, FALSE))</f>
        <v/>
      </c>
      <c r="AK290" s="260"/>
      <c r="AL290" s="127">
        <f t="shared" si="124"/>
        <v>0</v>
      </c>
      <c r="AM290" s="271"/>
      <c r="AN290" s="292">
        <f t="shared" si="126"/>
        <v>0</v>
      </c>
      <c r="AO290" s="279">
        <f t="shared" si="125"/>
        <v>1</v>
      </c>
      <c r="AP290" s="279">
        <v>0.75</v>
      </c>
      <c r="AQ290" s="293" t="str">
        <f t="shared" si="127"/>
        <v>-</v>
      </c>
      <c r="AR290" s="293" t="str">
        <f t="shared" si="128"/>
        <v>-</v>
      </c>
      <c r="AS290" s="293" t="str" cm="1">
        <f t="array" ref="AS290">IFERROR(IFERROR((AT290*AU290)/(3600*1000)/AZ290, BY290) * SUMPRODUCT($BA290:$BE290^2.5, $BF290:$BJ290) / 1000, "-")</f>
        <v>-</v>
      </c>
      <c r="AT290" s="279" t="str">
        <f t="shared" si="129"/>
        <v>-</v>
      </c>
      <c r="AU290" s="279" t="str">
        <f t="shared" si="130"/>
        <v>-</v>
      </c>
      <c r="AV290" s="294" t="str">
        <f t="shared" si="112"/>
        <v>-</v>
      </c>
      <c r="AW290" s="294" t="str" cm="1">
        <f t="array" ref="AW290">IF(CH290&gt;0, INDEX($CV$58:$CV$60, CH290), "-")</f>
        <v>-</v>
      </c>
      <c r="AX290" s="294" t="str">
        <f t="shared" si="131"/>
        <v>-</v>
      </c>
      <c r="AY290" s="295" t="str">
        <f t="shared" si="132"/>
        <v>-</v>
      </c>
      <c r="AZ290" s="294">
        <f t="shared" si="133"/>
        <v>0</v>
      </c>
      <c r="BA290" s="296" t="str" cm="1">
        <f t="array" ref="BA290">IFERROR(INDEX($CV$63:$CZ$65, $CF290, BA$23), "-")</f>
        <v>-</v>
      </c>
      <c r="BB290" s="296" t="str" cm="1">
        <f t="array" ref="BB290">IFERROR(INDEX($CV$63:$CZ$65, $CF290, BB$23), "-")</f>
        <v>-</v>
      </c>
      <c r="BC290" s="296" t="str" cm="1">
        <f t="array" ref="BC290">IFERROR(INDEX($CV$63:$CZ$65, $CF290, BC$23), "-")</f>
        <v>-</v>
      </c>
      <c r="BD290" s="296" t="str" cm="1">
        <f t="array" ref="BD290">IFERROR(INDEX($CV$63:$CZ$65, $CF290, BD$23), "-")</f>
        <v>-</v>
      </c>
      <c r="BE290" s="296" t="str" cm="1">
        <f t="array" ref="BE290">IFERROR(INDEX($CV$63:$CZ$65, $CF290, BE$23), "-")</f>
        <v>-</v>
      </c>
      <c r="BF290" s="297" cm="1">
        <f t="array" ref="BF290">IF($CF290=3,
IFERROR(INDEX($CV$68:$CZ$79, $CE290, BF$23), "-"),
IF($CF290=2,
IF(BF$23=5, $Q290, IF(BF$23=4, $R290, 0)), IF(BF$23=5, $Q290, 0)
))</f>
        <v>0</v>
      </c>
      <c r="BG290" s="297" cm="1">
        <f t="array" ref="BG290">IF($CF290=3,
IFERROR(INDEX($CV$68:$CZ$79, $CE290, BG$23), "-"),
IF($CF290=2,
IF(BG$23=5, $Q290, IF(BG$23=4, $R290, 0)), IF(BG$23=5, $Q290, 0)
))</f>
        <v>0</v>
      </c>
      <c r="BH290" s="297" cm="1">
        <f t="array" ref="BH290">IF($CF290=3,
IFERROR(INDEX($CV$68:$CZ$79, $CE290, BH$23), "-"),
IF($CF290=2,
IF(BH$23=5, $Q290, IF(BH$23=4, $R290, 0)), IF(BH$23=5, $Q290, 0)
))</f>
        <v>0</v>
      </c>
      <c r="BI290" s="297" cm="1">
        <f t="array" ref="BI290">IF($CF290=3,
IFERROR(INDEX($CV$68:$CZ$79, $CE290, BI$23), "-"),
IF($CF290=2,
IF(BI$23=5, $Q290, IF(BI$23=4, $R290, 0)), IF(BI$23=5, $Q290, 0)
))</f>
        <v>0</v>
      </c>
      <c r="BJ290" s="297" cm="1">
        <f t="array" ref="BJ290">IF($CF290=3,
IFERROR(INDEX($CV$68:$CZ$79, $CE290, BJ$23), "-"),
IF($CF290=2,
IF(BJ$23=5, $Q290, IF(BJ$23=4, $R290, 0)), IF(BJ$23=5, $Q290, 0)
))</f>
        <v>0</v>
      </c>
      <c r="BK290" s="293" t="str" cm="1">
        <f t="array" ref="BK290">IFERROR(IF(OR($AN$20="EZ", ISNUMBER((BL290*BM290)/(3600*1000)/BN290)), (BL290*BM290)/(3600*1000)/BN290, BY290) * SUMPRODUCT($BO290:$BS290^2.5, $BT290:$BX290) / 1000, "-")</f>
        <v>-</v>
      </c>
      <c r="BL290" s="279" t="str">
        <f t="shared" si="134"/>
        <v>-</v>
      </c>
      <c r="BM290" s="279" t="str">
        <f t="shared" si="135"/>
        <v>-</v>
      </c>
      <c r="BN290" s="298">
        <f t="shared" si="136"/>
        <v>0</v>
      </c>
      <c r="BO290" s="296" t="str" cm="1">
        <f t="array" ref="BO290">IFERROR(INDEX($CV$63:$CZ$65, $CO290, BO$23), "-")</f>
        <v>-</v>
      </c>
      <c r="BP290" s="296" t="str" cm="1">
        <f t="array" ref="BP290">IFERROR(INDEX($CV$63:$CZ$65, $CO290, BP$23), "-")</f>
        <v>-</v>
      </c>
      <c r="BQ290" s="296" t="str" cm="1">
        <f t="array" ref="BQ290">IFERROR(INDEX($CV$63:$CZ$65, $CO290, BQ$23), "-")</f>
        <v>-</v>
      </c>
      <c r="BR290" s="296" t="str" cm="1">
        <f t="array" ref="BR290">IFERROR(INDEX($CV$63:$CZ$65, $CO290, BR$23), "-")</f>
        <v>-</v>
      </c>
      <c r="BS290" s="296" t="str" cm="1">
        <f t="array" ref="BS290">IFERROR(INDEX($CV$63:$CZ$65, $CO290, BS$23), "-")</f>
        <v>-</v>
      </c>
      <c r="BT290" s="297" cm="1">
        <f t="array" ref="BT290">IF($CO290=3,
IFERROR(INDEX($CV$68:$CZ$79, $CE290, BT$23), "-"),
IF($CO290=2,
IF(BT$23=5, $AC290, IF(BT$23=4, $AD290, 0)), IF(BT$23=5, $AC290, 0)
))</f>
        <v>0</v>
      </c>
      <c r="BU290" s="297" cm="1">
        <f t="array" ref="BU290">IF($CO290=3,
IFERROR(INDEX($CV$68:$CZ$79, $CE290, BU$23), "-"),
IF($CO290=2,
IF(BU$23=5, $AC290, IF(BU$23=4, $AD290, 0)), IF(BU$23=5, $AC290, 0)
))</f>
        <v>0</v>
      </c>
      <c r="BV290" s="297" cm="1">
        <f t="array" ref="BV290">IF($CO290=3,
IFERROR(INDEX($CV$68:$CZ$79, $CE290, BV$23), "-"),
IF($CO290=2,
IF(BV$23=5, $AC290, IF(BV$23=4, $AD290, 0)), IF(BV$23=5, $AC290, 0)
))</f>
        <v>0</v>
      </c>
      <c r="BW290" s="297" cm="1">
        <f t="array" ref="BW290">IF($CO290=3,
IFERROR(INDEX($CV$68:$CZ$79, $CE290, BW$23), "-"),
IF($CO290=2,
IF(BW$23=5, $AC290, IF(BW$23=4, $AD290, 0)), IF(BW$23=5, $AC290, 0)
))</f>
        <v>0</v>
      </c>
      <c r="BX290" s="297" cm="1">
        <f t="array" ref="BX290">IF($CO290=3,
IFERROR(INDEX($CV$68:$CZ$79, $CE290, BX$23), "-"),
IF($CO290=2,
IF(BX$23=5, $AC290, IF(BX$23=4, $AD290, 0)), IF(BX$23=5, $AC290, 0)
))</f>
        <v>0</v>
      </c>
      <c r="BY290" s="293" t="str">
        <f t="shared" si="137"/>
        <v>-</v>
      </c>
      <c r="BZ290" s="299">
        <f t="shared" si="113"/>
        <v>0</v>
      </c>
      <c r="CA290" s="294" t="str">
        <f t="shared" si="138"/>
        <v>-</v>
      </c>
      <c r="CB290" s="295" t="str">
        <f t="shared" si="114"/>
        <v>-</v>
      </c>
      <c r="CC290" s="295" t="str">
        <f t="shared" si="139"/>
        <v>-</v>
      </c>
      <c r="CD290" s="299">
        <f t="shared" si="115"/>
        <v>0</v>
      </c>
      <c r="CE290" s="300" t="str">
        <f t="shared" si="116"/>
        <v>-</v>
      </c>
      <c r="CF290" s="300" t="str">
        <f t="shared" si="117"/>
        <v>-</v>
      </c>
      <c r="CG290" s="300">
        <v>0</v>
      </c>
      <c r="CH290" s="300">
        <f t="shared" si="118"/>
        <v>0</v>
      </c>
      <c r="CI290" s="301">
        <f t="shared" si="119"/>
        <v>0</v>
      </c>
      <c r="CJ290" s="301">
        <f t="shared" si="120"/>
        <v>0</v>
      </c>
      <c r="CK290" s="302" t="str" cm="1">
        <f t="array" ref="CK290">IF($CJ290&gt;0, INDEX($CS$28:$DH$35, $CJ290, $CI290+CK$23), "-")</f>
        <v>-</v>
      </c>
      <c r="CL290" s="302" t="str" cm="1">
        <f t="array" ref="CL290">IF($CJ290&gt;0, INDEX($CS$28:$DH$35, $CJ290, $CI290+CL$23), "-")</f>
        <v>-</v>
      </c>
      <c r="CM290" s="302" t="str" cm="1">
        <f t="array" ref="CM290">IF($CJ290&gt;0, INDEX($CS$28:$DH$35, $CJ290, $CI290+CM$23), "-")</f>
        <v>-</v>
      </c>
      <c r="CN290" s="302" t="str" cm="1">
        <f t="array" ref="CN290">IF($CJ290&gt;0, INDEX($CS$28:$DH$35, $CJ290, $CI290+CN$23), "-")</f>
        <v>-</v>
      </c>
      <c r="CO290" s="300" t="str">
        <f t="shared" si="121"/>
        <v>-</v>
      </c>
      <c r="CP290" s="271"/>
      <c r="CQ290" s="272"/>
      <c r="CR290" s="273"/>
      <c r="CS290" s="273"/>
      <c r="CT290" s="273"/>
      <c r="CU290" s="273"/>
      <c r="CV290" s="273"/>
      <c r="CW290" s="273"/>
      <c r="CX290" s="273"/>
      <c r="CY290" s="273"/>
      <c r="CZ290" s="273"/>
      <c r="DA290" s="273"/>
      <c r="DB290" s="273"/>
      <c r="DC290" s="273"/>
      <c r="DD290" s="273"/>
      <c r="DE290" s="273"/>
      <c r="DF290" s="273"/>
      <c r="DG290" s="273"/>
      <c r="DH290" s="273"/>
      <c r="DI290" s="273"/>
      <c r="DJ290" s="271"/>
      <c r="DK290" s="271"/>
    </row>
    <row r="291" spans="1:115" s="45" customFormat="1" ht="12.75" customHeight="1" x14ac:dyDescent="0.25">
      <c r="A291" s="13" cm="1">
        <f t="array" ref="A291">IFERROR(INDEX(Operation, IFERROR(MATCH($N291,#REF!, 0), IFERROR(MATCH($N291,#REF!, 0), MATCH($N291,#REF!, 0))), 4), 0)</f>
        <v>0</v>
      </c>
      <c r="B291" s="10">
        <v>268</v>
      </c>
      <c r="C291" s="238"/>
      <c r="D291" s="238"/>
      <c r="E291" s="79"/>
      <c r="F291" s="80" t="str">
        <f>IF(ISBLANK(E291), "", VLOOKUP(E291, Z!$A$2:$C$4127, 3, FALSE))</f>
        <v/>
      </c>
      <c r="G291" s="238"/>
      <c r="H291" s="81"/>
      <c r="I291" s="255" t="b">
        <v>0</v>
      </c>
      <c r="J291" s="256"/>
      <c r="K291" s="82"/>
      <c r="L291" s="82"/>
      <c r="M291" s="83"/>
      <c r="N291" s="79"/>
      <c r="O291" s="84"/>
      <c r="P291" s="84"/>
      <c r="Q291" s="257"/>
      <c r="R291" s="257"/>
      <c r="S291" s="257"/>
      <c r="T291" s="85">
        <f t="shared" si="122"/>
        <v>0</v>
      </c>
      <c r="U291" s="238"/>
      <c r="V291" s="238"/>
      <c r="W291" s="238"/>
      <c r="X291" s="257"/>
      <c r="Y291" s="258"/>
      <c r="Z291" s="79"/>
      <c r="AA291" s="257"/>
      <c r="AB291" s="257"/>
      <c r="AC291" s="257"/>
      <c r="AD291" s="257"/>
      <c r="AE291" s="257"/>
      <c r="AF291" s="85">
        <f t="shared" si="123"/>
        <v>0</v>
      </c>
      <c r="AG291" s="259"/>
      <c r="AH291" s="238"/>
      <c r="AI291" s="79"/>
      <c r="AJ291" s="80" t="str">
        <f>IF(ISBLANK(AI291), "", VLOOKUP(AI291, Z!$A$2:$C$4127, 3, FALSE))</f>
        <v/>
      </c>
      <c r="AK291" s="260"/>
      <c r="AL291" s="127">
        <f t="shared" si="124"/>
        <v>0</v>
      </c>
      <c r="AM291" s="271"/>
      <c r="AN291" s="292">
        <f t="shared" si="126"/>
        <v>0</v>
      </c>
      <c r="AO291" s="279">
        <f t="shared" si="125"/>
        <v>1</v>
      </c>
      <c r="AP291" s="279">
        <v>0.75</v>
      </c>
      <c r="AQ291" s="293" t="str">
        <f t="shared" si="127"/>
        <v>-</v>
      </c>
      <c r="AR291" s="293" t="str">
        <f t="shared" si="128"/>
        <v>-</v>
      </c>
      <c r="AS291" s="293" t="str" cm="1">
        <f t="array" ref="AS291">IFERROR(IFERROR((AT291*AU291)/(3600*1000)/AZ291, BY291) * SUMPRODUCT($BA291:$BE291^2.5, $BF291:$BJ291) / 1000, "-")</f>
        <v>-</v>
      </c>
      <c r="AT291" s="279" t="str">
        <f t="shared" si="129"/>
        <v>-</v>
      </c>
      <c r="AU291" s="279" t="str">
        <f t="shared" si="130"/>
        <v>-</v>
      </c>
      <c r="AV291" s="294" t="str">
        <f t="shared" si="112"/>
        <v>-</v>
      </c>
      <c r="AW291" s="294" t="str" cm="1">
        <f t="array" ref="AW291">IF(CH291&gt;0, INDEX($CV$58:$CV$60, CH291), "-")</f>
        <v>-</v>
      </c>
      <c r="AX291" s="294" t="str">
        <f t="shared" si="131"/>
        <v>-</v>
      </c>
      <c r="AY291" s="295" t="str">
        <f t="shared" si="132"/>
        <v>-</v>
      </c>
      <c r="AZ291" s="294">
        <f t="shared" si="133"/>
        <v>0</v>
      </c>
      <c r="BA291" s="296" t="str" cm="1">
        <f t="array" ref="BA291">IFERROR(INDEX($CV$63:$CZ$65, $CF291, BA$23), "-")</f>
        <v>-</v>
      </c>
      <c r="BB291" s="296" t="str" cm="1">
        <f t="array" ref="BB291">IFERROR(INDEX($CV$63:$CZ$65, $CF291, BB$23), "-")</f>
        <v>-</v>
      </c>
      <c r="BC291" s="296" t="str" cm="1">
        <f t="array" ref="BC291">IFERROR(INDEX($CV$63:$CZ$65, $CF291, BC$23), "-")</f>
        <v>-</v>
      </c>
      <c r="BD291" s="296" t="str" cm="1">
        <f t="array" ref="BD291">IFERROR(INDEX($CV$63:$CZ$65, $CF291, BD$23), "-")</f>
        <v>-</v>
      </c>
      <c r="BE291" s="296" t="str" cm="1">
        <f t="array" ref="BE291">IFERROR(INDEX($CV$63:$CZ$65, $CF291, BE$23), "-")</f>
        <v>-</v>
      </c>
      <c r="BF291" s="297" cm="1">
        <f t="array" ref="BF291">IF($CF291=3,
IFERROR(INDEX($CV$68:$CZ$79, $CE291, BF$23), "-"),
IF($CF291=2,
IF(BF$23=5, $Q291, IF(BF$23=4, $R291, 0)), IF(BF$23=5, $Q291, 0)
))</f>
        <v>0</v>
      </c>
      <c r="BG291" s="297" cm="1">
        <f t="array" ref="BG291">IF($CF291=3,
IFERROR(INDEX($CV$68:$CZ$79, $CE291, BG$23), "-"),
IF($CF291=2,
IF(BG$23=5, $Q291, IF(BG$23=4, $R291, 0)), IF(BG$23=5, $Q291, 0)
))</f>
        <v>0</v>
      </c>
      <c r="BH291" s="297" cm="1">
        <f t="array" ref="BH291">IF($CF291=3,
IFERROR(INDEX($CV$68:$CZ$79, $CE291, BH$23), "-"),
IF($CF291=2,
IF(BH$23=5, $Q291, IF(BH$23=4, $R291, 0)), IF(BH$23=5, $Q291, 0)
))</f>
        <v>0</v>
      </c>
      <c r="BI291" s="297" cm="1">
        <f t="array" ref="BI291">IF($CF291=3,
IFERROR(INDEX($CV$68:$CZ$79, $CE291, BI$23), "-"),
IF($CF291=2,
IF(BI$23=5, $Q291, IF(BI$23=4, $R291, 0)), IF(BI$23=5, $Q291, 0)
))</f>
        <v>0</v>
      </c>
      <c r="BJ291" s="297" cm="1">
        <f t="array" ref="BJ291">IF($CF291=3,
IFERROR(INDEX($CV$68:$CZ$79, $CE291, BJ$23), "-"),
IF($CF291=2,
IF(BJ$23=5, $Q291, IF(BJ$23=4, $R291, 0)), IF(BJ$23=5, $Q291, 0)
))</f>
        <v>0</v>
      </c>
      <c r="BK291" s="293" t="str" cm="1">
        <f t="array" ref="BK291">IFERROR(IF(OR($AN$20="EZ", ISNUMBER((BL291*BM291)/(3600*1000)/BN291)), (BL291*BM291)/(3600*1000)/BN291, BY291) * SUMPRODUCT($BO291:$BS291^2.5, $BT291:$BX291) / 1000, "-")</f>
        <v>-</v>
      </c>
      <c r="BL291" s="279" t="str">
        <f t="shared" si="134"/>
        <v>-</v>
      </c>
      <c r="BM291" s="279" t="str">
        <f t="shared" si="135"/>
        <v>-</v>
      </c>
      <c r="BN291" s="298">
        <f t="shared" si="136"/>
        <v>0</v>
      </c>
      <c r="BO291" s="296" t="str" cm="1">
        <f t="array" ref="BO291">IFERROR(INDEX($CV$63:$CZ$65, $CO291, BO$23), "-")</f>
        <v>-</v>
      </c>
      <c r="BP291" s="296" t="str" cm="1">
        <f t="array" ref="BP291">IFERROR(INDEX($CV$63:$CZ$65, $CO291, BP$23), "-")</f>
        <v>-</v>
      </c>
      <c r="BQ291" s="296" t="str" cm="1">
        <f t="array" ref="BQ291">IFERROR(INDEX($CV$63:$CZ$65, $CO291, BQ$23), "-")</f>
        <v>-</v>
      </c>
      <c r="BR291" s="296" t="str" cm="1">
        <f t="array" ref="BR291">IFERROR(INDEX($CV$63:$CZ$65, $CO291, BR$23), "-")</f>
        <v>-</v>
      </c>
      <c r="BS291" s="296" t="str" cm="1">
        <f t="array" ref="BS291">IFERROR(INDEX($CV$63:$CZ$65, $CO291, BS$23), "-")</f>
        <v>-</v>
      </c>
      <c r="BT291" s="297" cm="1">
        <f t="array" ref="BT291">IF($CO291=3,
IFERROR(INDEX($CV$68:$CZ$79, $CE291, BT$23), "-"),
IF($CO291=2,
IF(BT$23=5, $AC291, IF(BT$23=4, $AD291, 0)), IF(BT$23=5, $AC291, 0)
))</f>
        <v>0</v>
      </c>
      <c r="BU291" s="297" cm="1">
        <f t="array" ref="BU291">IF($CO291=3,
IFERROR(INDEX($CV$68:$CZ$79, $CE291, BU$23), "-"),
IF($CO291=2,
IF(BU$23=5, $AC291, IF(BU$23=4, $AD291, 0)), IF(BU$23=5, $AC291, 0)
))</f>
        <v>0</v>
      </c>
      <c r="BV291" s="297" cm="1">
        <f t="array" ref="BV291">IF($CO291=3,
IFERROR(INDEX($CV$68:$CZ$79, $CE291, BV$23), "-"),
IF($CO291=2,
IF(BV$23=5, $AC291, IF(BV$23=4, $AD291, 0)), IF(BV$23=5, $AC291, 0)
))</f>
        <v>0</v>
      </c>
      <c r="BW291" s="297" cm="1">
        <f t="array" ref="BW291">IF($CO291=3,
IFERROR(INDEX($CV$68:$CZ$79, $CE291, BW$23), "-"),
IF($CO291=2,
IF(BW$23=5, $AC291, IF(BW$23=4, $AD291, 0)), IF(BW$23=5, $AC291, 0)
))</f>
        <v>0</v>
      </c>
      <c r="BX291" s="297" cm="1">
        <f t="array" ref="BX291">IF($CO291=3,
IFERROR(INDEX($CV$68:$CZ$79, $CE291, BX$23), "-"),
IF($CO291=2,
IF(BX$23=5, $AC291, IF(BX$23=4, $AD291, 0)), IF(BX$23=5, $AC291, 0)
))</f>
        <v>0</v>
      </c>
      <c r="BY291" s="293" t="str">
        <f t="shared" si="137"/>
        <v>-</v>
      </c>
      <c r="BZ291" s="299">
        <f t="shared" si="113"/>
        <v>0</v>
      </c>
      <c r="CA291" s="294" t="str">
        <f t="shared" si="138"/>
        <v>-</v>
      </c>
      <c r="CB291" s="295" t="str">
        <f t="shared" si="114"/>
        <v>-</v>
      </c>
      <c r="CC291" s="295" t="str">
        <f t="shared" si="139"/>
        <v>-</v>
      </c>
      <c r="CD291" s="299">
        <f t="shared" si="115"/>
        <v>0</v>
      </c>
      <c r="CE291" s="300" t="str">
        <f t="shared" si="116"/>
        <v>-</v>
      </c>
      <c r="CF291" s="300" t="str">
        <f t="shared" si="117"/>
        <v>-</v>
      </c>
      <c r="CG291" s="300">
        <v>0</v>
      </c>
      <c r="CH291" s="300">
        <f t="shared" si="118"/>
        <v>0</v>
      </c>
      <c r="CI291" s="301">
        <f t="shared" si="119"/>
        <v>0</v>
      </c>
      <c r="CJ291" s="301">
        <f t="shared" si="120"/>
        <v>0</v>
      </c>
      <c r="CK291" s="302" t="str" cm="1">
        <f t="array" ref="CK291">IF($CJ291&gt;0, INDEX($CS$28:$DH$35, $CJ291, $CI291+CK$23), "-")</f>
        <v>-</v>
      </c>
      <c r="CL291" s="302" t="str" cm="1">
        <f t="array" ref="CL291">IF($CJ291&gt;0, INDEX($CS$28:$DH$35, $CJ291, $CI291+CL$23), "-")</f>
        <v>-</v>
      </c>
      <c r="CM291" s="302" t="str" cm="1">
        <f t="array" ref="CM291">IF($CJ291&gt;0, INDEX($CS$28:$DH$35, $CJ291, $CI291+CM$23), "-")</f>
        <v>-</v>
      </c>
      <c r="CN291" s="302" t="str" cm="1">
        <f t="array" ref="CN291">IF($CJ291&gt;0, INDEX($CS$28:$DH$35, $CJ291, $CI291+CN$23), "-")</f>
        <v>-</v>
      </c>
      <c r="CO291" s="300" t="str">
        <f t="shared" si="121"/>
        <v>-</v>
      </c>
      <c r="CP291" s="271"/>
      <c r="CQ291" s="272"/>
      <c r="CR291" s="273"/>
      <c r="CS291" s="273"/>
      <c r="CT291" s="273"/>
      <c r="CU291" s="273"/>
      <c r="CV291" s="273"/>
      <c r="CW291" s="273"/>
      <c r="CX291" s="273"/>
      <c r="CY291" s="273"/>
      <c r="CZ291" s="273"/>
      <c r="DA291" s="273"/>
      <c r="DB291" s="273"/>
      <c r="DC291" s="273"/>
      <c r="DD291" s="273"/>
      <c r="DE291" s="273"/>
      <c r="DF291" s="273"/>
      <c r="DG291" s="273"/>
      <c r="DH291" s="273"/>
      <c r="DI291" s="273"/>
      <c r="DJ291" s="271"/>
      <c r="DK291" s="271"/>
    </row>
    <row r="292" spans="1:115" s="45" customFormat="1" ht="12.75" customHeight="1" x14ac:dyDescent="0.25">
      <c r="A292" s="13" cm="1">
        <f t="array" ref="A292">IFERROR(INDEX(Operation, IFERROR(MATCH($N292,#REF!, 0), IFERROR(MATCH($N292,#REF!, 0), MATCH($N292,#REF!, 0))), 4), 0)</f>
        <v>0</v>
      </c>
      <c r="B292" s="10">
        <v>269</v>
      </c>
      <c r="C292" s="238"/>
      <c r="D292" s="238"/>
      <c r="E292" s="79"/>
      <c r="F292" s="80" t="str">
        <f>IF(ISBLANK(E292), "", VLOOKUP(E292, Z!$A$2:$C$4127, 3, FALSE))</f>
        <v/>
      </c>
      <c r="G292" s="238"/>
      <c r="H292" s="81"/>
      <c r="I292" s="255" t="b">
        <v>0</v>
      </c>
      <c r="J292" s="256"/>
      <c r="K292" s="82"/>
      <c r="L292" s="82"/>
      <c r="M292" s="83"/>
      <c r="N292" s="79"/>
      <c r="O292" s="84"/>
      <c r="P292" s="84"/>
      <c r="Q292" s="257"/>
      <c r="R292" s="257"/>
      <c r="S292" s="257"/>
      <c r="T292" s="85">
        <f t="shared" si="122"/>
        <v>0</v>
      </c>
      <c r="U292" s="238"/>
      <c r="V292" s="238"/>
      <c r="W292" s="238"/>
      <c r="X292" s="257"/>
      <c r="Y292" s="258"/>
      <c r="Z292" s="79"/>
      <c r="AA292" s="257"/>
      <c r="AB292" s="257"/>
      <c r="AC292" s="257"/>
      <c r="AD292" s="257"/>
      <c r="AE292" s="257"/>
      <c r="AF292" s="85">
        <f t="shared" si="123"/>
        <v>0</v>
      </c>
      <c r="AG292" s="259"/>
      <c r="AH292" s="238"/>
      <c r="AI292" s="79"/>
      <c r="AJ292" s="80" t="str">
        <f>IF(ISBLANK(AI292), "", VLOOKUP(AI292, Z!$A$2:$C$4127, 3, FALSE))</f>
        <v/>
      </c>
      <c r="AK292" s="260"/>
      <c r="AL292" s="127">
        <f t="shared" si="124"/>
        <v>0</v>
      </c>
      <c r="AM292" s="271"/>
      <c r="AN292" s="292">
        <f t="shared" si="126"/>
        <v>0</v>
      </c>
      <c r="AO292" s="279">
        <f t="shared" si="125"/>
        <v>1</v>
      </c>
      <c r="AP292" s="279">
        <v>0.75</v>
      </c>
      <c r="AQ292" s="293" t="str">
        <f t="shared" si="127"/>
        <v>-</v>
      </c>
      <c r="AR292" s="293" t="str">
        <f t="shared" si="128"/>
        <v>-</v>
      </c>
      <c r="AS292" s="293" t="str" cm="1">
        <f t="array" ref="AS292">IFERROR(IFERROR((AT292*AU292)/(3600*1000)/AZ292, BY292) * SUMPRODUCT($BA292:$BE292^2.5, $BF292:$BJ292) / 1000, "-")</f>
        <v>-</v>
      </c>
      <c r="AT292" s="279" t="str">
        <f t="shared" si="129"/>
        <v>-</v>
      </c>
      <c r="AU292" s="279" t="str">
        <f t="shared" si="130"/>
        <v>-</v>
      </c>
      <c r="AV292" s="294" t="str">
        <f t="shared" si="112"/>
        <v>-</v>
      </c>
      <c r="AW292" s="294" t="str" cm="1">
        <f t="array" ref="AW292">IF(CH292&gt;0, INDEX($CV$58:$CV$60, CH292), "-")</f>
        <v>-</v>
      </c>
      <c r="AX292" s="294" t="str">
        <f t="shared" si="131"/>
        <v>-</v>
      </c>
      <c r="AY292" s="295" t="str">
        <f t="shared" si="132"/>
        <v>-</v>
      </c>
      <c r="AZ292" s="294">
        <f t="shared" si="133"/>
        <v>0</v>
      </c>
      <c r="BA292" s="296" t="str" cm="1">
        <f t="array" ref="BA292">IFERROR(INDEX($CV$63:$CZ$65, $CF292, BA$23), "-")</f>
        <v>-</v>
      </c>
      <c r="BB292" s="296" t="str" cm="1">
        <f t="array" ref="BB292">IFERROR(INDEX($CV$63:$CZ$65, $CF292, BB$23), "-")</f>
        <v>-</v>
      </c>
      <c r="BC292" s="296" t="str" cm="1">
        <f t="array" ref="BC292">IFERROR(INDEX($CV$63:$CZ$65, $CF292, BC$23), "-")</f>
        <v>-</v>
      </c>
      <c r="BD292" s="296" t="str" cm="1">
        <f t="array" ref="BD292">IFERROR(INDEX($CV$63:$CZ$65, $CF292, BD$23), "-")</f>
        <v>-</v>
      </c>
      <c r="BE292" s="296" t="str" cm="1">
        <f t="array" ref="BE292">IFERROR(INDEX($CV$63:$CZ$65, $CF292, BE$23), "-")</f>
        <v>-</v>
      </c>
      <c r="BF292" s="297" cm="1">
        <f t="array" ref="BF292">IF($CF292=3,
IFERROR(INDEX($CV$68:$CZ$79, $CE292, BF$23), "-"),
IF($CF292=2,
IF(BF$23=5, $Q292, IF(BF$23=4, $R292, 0)), IF(BF$23=5, $Q292, 0)
))</f>
        <v>0</v>
      </c>
      <c r="BG292" s="297" cm="1">
        <f t="array" ref="BG292">IF($CF292=3,
IFERROR(INDEX($CV$68:$CZ$79, $CE292, BG$23), "-"),
IF($CF292=2,
IF(BG$23=5, $Q292, IF(BG$23=4, $R292, 0)), IF(BG$23=5, $Q292, 0)
))</f>
        <v>0</v>
      </c>
      <c r="BH292" s="297" cm="1">
        <f t="array" ref="BH292">IF($CF292=3,
IFERROR(INDEX($CV$68:$CZ$79, $CE292, BH$23), "-"),
IF($CF292=2,
IF(BH$23=5, $Q292, IF(BH$23=4, $R292, 0)), IF(BH$23=5, $Q292, 0)
))</f>
        <v>0</v>
      </c>
      <c r="BI292" s="297" cm="1">
        <f t="array" ref="BI292">IF($CF292=3,
IFERROR(INDEX($CV$68:$CZ$79, $CE292, BI$23), "-"),
IF($CF292=2,
IF(BI$23=5, $Q292, IF(BI$23=4, $R292, 0)), IF(BI$23=5, $Q292, 0)
))</f>
        <v>0</v>
      </c>
      <c r="BJ292" s="297" cm="1">
        <f t="array" ref="BJ292">IF($CF292=3,
IFERROR(INDEX($CV$68:$CZ$79, $CE292, BJ$23), "-"),
IF($CF292=2,
IF(BJ$23=5, $Q292, IF(BJ$23=4, $R292, 0)), IF(BJ$23=5, $Q292, 0)
))</f>
        <v>0</v>
      </c>
      <c r="BK292" s="293" t="str" cm="1">
        <f t="array" ref="BK292">IFERROR(IF(OR($AN$20="EZ", ISNUMBER((BL292*BM292)/(3600*1000)/BN292)), (BL292*BM292)/(3600*1000)/BN292, BY292) * SUMPRODUCT($BO292:$BS292^2.5, $BT292:$BX292) / 1000, "-")</f>
        <v>-</v>
      </c>
      <c r="BL292" s="279" t="str">
        <f t="shared" si="134"/>
        <v>-</v>
      </c>
      <c r="BM292" s="279" t="str">
        <f t="shared" si="135"/>
        <v>-</v>
      </c>
      <c r="BN292" s="298">
        <f t="shared" si="136"/>
        <v>0</v>
      </c>
      <c r="BO292" s="296" t="str" cm="1">
        <f t="array" ref="BO292">IFERROR(INDEX($CV$63:$CZ$65, $CO292, BO$23), "-")</f>
        <v>-</v>
      </c>
      <c r="BP292" s="296" t="str" cm="1">
        <f t="array" ref="BP292">IFERROR(INDEX($CV$63:$CZ$65, $CO292, BP$23), "-")</f>
        <v>-</v>
      </c>
      <c r="BQ292" s="296" t="str" cm="1">
        <f t="array" ref="BQ292">IFERROR(INDEX($CV$63:$CZ$65, $CO292, BQ$23), "-")</f>
        <v>-</v>
      </c>
      <c r="BR292" s="296" t="str" cm="1">
        <f t="array" ref="BR292">IFERROR(INDEX($CV$63:$CZ$65, $CO292, BR$23), "-")</f>
        <v>-</v>
      </c>
      <c r="BS292" s="296" t="str" cm="1">
        <f t="array" ref="BS292">IFERROR(INDEX($CV$63:$CZ$65, $CO292, BS$23), "-")</f>
        <v>-</v>
      </c>
      <c r="BT292" s="297" cm="1">
        <f t="array" ref="BT292">IF($CO292=3,
IFERROR(INDEX($CV$68:$CZ$79, $CE292, BT$23), "-"),
IF($CO292=2,
IF(BT$23=5, $AC292, IF(BT$23=4, $AD292, 0)), IF(BT$23=5, $AC292, 0)
))</f>
        <v>0</v>
      </c>
      <c r="BU292" s="297" cm="1">
        <f t="array" ref="BU292">IF($CO292=3,
IFERROR(INDEX($CV$68:$CZ$79, $CE292, BU$23), "-"),
IF($CO292=2,
IF(BU$23=5, $AC292, IF(BU$23=4, $AD292, 0)), IF(BU$23=5, $AC292, 0)
))</f>
        <v>0</v>
      </c>
      <c r="BV292" s="297" cm="1">
        <f t="array" ref="BV292">IF($CO292=3,
IFERROR(INDEX($CV$68:$CZ$79, $CE292, BV$23), "-"),
IF($CO292=2,
IF(BV$23=5, $AC292, IF(BV$23=4, $AD292, 0)), IF(BV$23=5, $AC292, 0)
))</f>
        <v>0</v>
      </c>
      <c r="BW292" s="297" cm="1">
        <f t="array" ref="BW292">IF($CO292=3,
IFERROR(INDEX($CV$68:$CZ$79, $CE292, BW$23), "-"),
IF($CO292=2,
IF(BW$23=5, $AC292, IF(BW$23=4, $AD292, 0)), IF(BW$23=5, $AC292, 0)
))</f>
        <v>0</v>
      </c>
      <c r="BX292" s="297" cm="1">
        <f t="array" ref="BX292">IF($CO292=3,
IFERROR(INDEX($CV$68:$CZ$79, $CE292, BX$23), "-"),
IF($CO292=2,
IF(BX$23=5, $AC292, IF(BX$23=4, $AD292, 0)), IF(BX$23=5, $AC292, 0)
))</f>
        <v>0</v>
      </c>
      <c r="BY292" s="293" t="str">
        <f t="shared" si="137"/>
        <v>-</v>
      </c>
      <c r="BZ292" s="299">
        <f t="shared" si="113"/>
        <v>0</v>
      </c>
      <c r="CA292" s="294" t="str">
        <f t="shared" si="138"/>
        <v>-</v>
      </c>
      <c r="CB292" s="295" t="str">
        <f t="shared" si="114"/>
        <v>-</v>
      </c>
      <c r="CC292" s="295" t="str">
        <f t="shared" si="139"/>
        <v>-</v>
      </c>
      <c r="CD292" s="299">
        <f t="shared" si="115"/>
        <v>0</v>
      </c>
      <c r="CE292" s="300" t="str">
        <f t="shared" si="116"/>
        <v>-</v>
      </c>
      <c r="CF292" s="300" t="str">
        <f t="shared" si="117"/>
        <v>-</v>
      </c>
      <c r="CG292" s="300">
        <v>0</v>
      </c>
      <c r="CH292" s="300">
        <f t="shared" si="118"/>
        <v>0</v>
      </c>
      <c r="CI292" s="301">
        <f t="shared" si="119"/>
        <v>0</v>
      </c>
      <c r="CJ292" s="301">
        <f t="shared" si="120"/>
        <v>0</v>
      </c>
      <c r="CK292" s="302" t="str" cm="1">
        <f t="array" ref="CK292">IF($CJ292&gt;0, INDEX($CS$28:$DH$35, $CJ292, $CI292+CK$23), "-")</f>
        <v>-</v>
      </c>
      <c r="CL292" s="302" t="str" cm="1">
        <f t="array" ref="CL292">IF($CJ292&gt;0, INDEX($CS$28:$DH$35, $CJ292, $CI292+CL$23), "-")</f>
        <v>-</v>
      </c>
      <c r="CM292" s="302" t="str" cm="1">
        <f t="array" ref="CM292">IF($CJ292&gt;0, INDEX($CS$28:$DH$35, $CJ292, $CI292+CM$23), "-")</f>
        <v>-</v>
      </c>
      <c r="CN292" s="302" t="str" cm="1">
        <f t="array" ref="CN292">IF($CJ292&gt;0, INDEX($CS$28:$DH$35, $CJ292, $CI292+CN$23), "-")</f>
        <v>-</v>
      </c>
      <c r="CO292" s="300" t="str">
        <f t="shared" si="121"/>
        <v>-</v>
      </c>
      <c r="CP292" s="271"/>
      <c r="CQ292" s="272"/>
      <c r="CR292" s="273"/>
      <c r="CS292" s="273"/>
      <c r="CT292" s="273"/>
      <c r="CU292" s="273"/>
      <c r="CV292" s="273"/>
      <c r="CW292" s="273"/>
      <c r="CX292" s="273"/>
      <c r="CY292" s="273"/>
      <c r="CZ292" s="273"/>
      <c r="DA292" s="273"/>
      <c r="DB292" s="273"/>
      <c r="DC292" s="273"/>
      <c r="DD292" s="273"/>
      <c r="DE292" s="273"/>
      <c r="DF292" s="273"/>
      <c r="DG292" s="273"/>
      <c r="DH292" s="273"/>
      <c r="DI292" s="273"/>
      <c r="DJ292" s="271"/>
      <c r="DK292" s="271"/>
    </row>
    <row r="293" spans="1:115" s="45" customFormat="1" ht="12.75" customHeight="1" x14ac:dyDescent="0.25">
      <c r="A293" s="13" cm="1">
        <f t="array" ref="A293">IFERROR(INDEX(Operation, IFERROR(MATCH($N293,#REF!, 0), IFERROR(MATCH($N293,#REF!, 0), MATCH($N293,#REF!, 0))), 4), 0)</f>
        <v>0</v>
      </c>
      <c r="B293" s="10">
        <v>270</v>
      </c>
      <c r="C293" s="238"/>
      <c r="D293" s="238"/>
      <c r="E293" s="79"/>
      <c r="F293" s="80" t="str">
        <f>IF(ISBLANK(E293), "", VLOOKUP(E293, Z!$A$2:$C$4127, 3, FALSE))</f>
        <v/>
      </c>
      <c r="G293" s="238"/>
      <c r="H293" s="81"/>
      <c r="I293" s="255" t="b">
        <v>0</v>
      </c>
      <c r="J293" s="256"/>
      <c r="K293" s="82"/>
      <c r="L293" s="82"/>
      <c r="M293" s="83"/>
      <c r="N293" s="79"/>
      <c r="O293" s="84"/>
      <c r="P293" s="84"/>
      <c r="Q293" s="257"/>
      <c r="R293" s="257"/>
      <c r="S293" s="257"/>
      <c r="T293" s="85">
        <f t="shared" si="122"/>
        <v>0</v>
      </c>
      <c r="U293" s="238"/>
      <c r="V293" s="238"/>
      <c r="W293" s="238"/>
      <c r="X293" s="257"/>
      <c r="Y293" s="258"/>
      <c r="Z293" s="79"/>
      <c r="AA293" s="257"/>
      <c r="AB293" s="257"/>
      <c r="AC293" s="257"/>
      <c r="AD293" s="257"/>
      <c r="AE293" s="257"/>
      <c r="AF293" s="85">
        <f t="shared" si="123"/>
        <v>0</v>
      </c>
      <c r="AG293" s="259"/>
      <c r="AH293" s="238"/>
      <c r="AI293" s="79"/>
      <c r="AJ293" s="80" t="str">
        <f>IF(ISBLANK(AI293), "", VLOOKUP(AI293, Z!$A$2:$C$4127, 3, FALSE))</f>
        <v/>
      </c>
      <c r="AK293" s="260"/>
      <c r="AL293" s="127">
        <f t="shared" si="124"/>
        <v>0</v>
      </c>
      <c r="AM293" s="271"/>
      <c r="AN293" s="292">
        <f t="shared" si="126"/>
        <v>0</v>
      </c>
      <c r="AO293" s="279">
        <f t="shared" si="125"/>
        <v>1</v>
      </c>
      <c r="AP293" s="279">
        <v>0.75</v>
      </c>
      <c r="AQ293" s="293" t="str">
        <f t="shared" si="127"/>
        <v>-</v>
      </c>
      <c r="AR293" s="293" t="str">
        <f t="shared" si="128"/>
        <v>-</v>
      </c>
      <c r="AS293" s="293" t="str" cm="1">
        <f t="array" ref="AS293">IFERROR(IFERROR((AT293*AU293)/(3600*1000)/AZ293, BY293) * SUMPRODUCT($BA293:$BE293^2.5, $BF293:$BJ293) / 1000, "-")</f>
        <v>-</v>
      </c>
      <c r="AT293" s="279" t="str">
        <f t="shared" si="129"/>
        <v>-</v>
      </c>
      <c r="AU293" s="279" t="str">
        <f t="shared" si="130"/>
        <v>-</v>
      </c>
      <c r="AV293" s="294" t="str">
        <f t="shared" si="112"/>
        <v>-</v>
      </c>
      <c r="AW293" s="294" t="str" cm="1">
        <f t="array" ref="AW293">IF(CH293&gt;0, INDEX($CV$58:$CV$60, CH293), "-")</f>
        <v>-</v>
      </c>
      <c r="AX293" s="294" t="str">
        <f t="shared" si="131"/>
        <v>-</v>
      </c>
      <c r="AY293" s="295" t="str">
        <f t="shared" si="132"/>
        <v>-</v>
      </c>
      <c r="AZ293" s="294">
        <f t="shared" si="133"/>
        <v>0</v>
      </c>
      <c r="BA293" s="296" t="str" cm="1">
        <f t="array" ref="BA293">IFERROR(INDEX($CV$63:$CZ$65, $CF293, BA$23), "-")</f>
        <v>-</v>
      </c>
      <c r="BB293" s="296" t="str" cm="1">
        <f t="array" ref="BB293">IFERROR(INDEX($CV$63:$CZ$65, $CF293, BB$23), "-")</f>
        <v>-</v>
      </c>
      <c r="BC293" s="296" t="str" cm="1">
        <f t="array" ref="BC293">IFERROR(INDEX($CV$63:$CZ$65, $CF293, BC$23), "-")</f>
        <v>-</v>
      </c>
      <c r="BD293" s="296" t="str" cm="1">
        <f t="array" ref="BD293">IFERROR(INDEX($CV$63:$CZ$65, $CF293, BD$23), "-")</f>
        <v>-</v>
      </c>
      <c r="BE293" s="296" t="str" cm="1">
        <f t="array" ref="BE293">IFERROR(INDEX($CV$63:$CZ$65, $CF293, BE$23), "-")</f>
        <v>-</v>
      </c>
      <c r="BF293" s="297" cm="1">
        <f t="array" ref="BF293">IF($CF293=3,
IFERROR(INDEX($CV$68:$CZ$79, $CE293, BF$23), "-"),
IF($CF293=2,
IF(BF$23=5, $Q293, IF(BF$23=4, $R293, 0)), IF(BF$23=5, $Q293, 0)
))</f>
        <v>0</v>
      </c>
      <c r="BG293" s="297" cm="1">
        <f t="array" ref="BG293">IF($CF293=3,
IFERROR(INDEX($CV$68:$CZ$79, $CE293, BG$23), "-"),
IF($CF293=2,
IF(BG$23=5, $Q293, IF(BG$23=4, $R293, 0)), IF(BG$23=5, $Q293, 0)
))</f>
        <v>0</v>
      </c>
      <c r="BH293" s="297" cm="1">
        <f t="array" ref="BH293">IF($CF293=3,
IFERROR(INDEX($CV$68:$CZ$79, $CE293, BH$23), "-"),
IF($CF293=2,
IF(BH$23=5, $Q293, IF(BH$23=4, $R293, 0)), IF(BH$23=5, $Q293, 0)
))</f>
        <v>0</v>
      </c>
      <c r="BI293" s="297" cm="1">
        <f t="array" ref="BI293">IF($CF293=3,
IFERROR(INDEX($CV$68:$CZ$79, $CE293, BI$23), "-"),
IF($CF293=2,
IF(BI$23=5, $Q293, IF(BI$23=4, $R293, 0)), IF(BI$23=5, $Q293, 0)
))</f>
        <v>0</v>
      </c>
      <c r="BJ293" s="297" cm="1">
        <f t="array" ref="BJ293">IF($CF293=3,
IFERROR(INDEX($CV$68:$CZ$79, $CE293, BJ$23), "-"),
IF($CF293=2,
IF(BJ$23=5, $Q293, IF(BJ$23=4, $R293, 0)), IF(BJ$23=5, $Q293, 0)
))</f>
        <v>0</v>
      </c>
      <c r="BK293" s="293" t="str" cm="1">
        <f t="array" ref="BK293">IFERROR(IF(OR($AN$20="EZ", ISNUMBER((BL293*BM293)/(3600*1000)/BN293)), (BL293*BM293)/(3600*1000)/BN293, BY293) * SUMPRODUCT($BO293:$BS293^2.5, $BT293:$BX293) / 1000, "-")</f>
        <v>-</v>
      </c>
      <c r="BL293" s="279" t="str">
        <f t="shared" si="134"/>
        <v>-</v>
      </c>
      <c r="BM293" s="279" t="str">
        <f t="shared" si="135"/>
        <v>-</v>
      </c>
      <c r="BN293" s="298">
        <f t="shared" si="136"/>
        <v>0</v>
      </c>
      <c r="BO293" s="296" t="str" cm="1">
        <f t="array" ref="BO293">IFERROR(INDEX($CV$63:$CZ$65, $CO293, BO$23), "-")</f>
        <v>-</v>
      </c>
      <c r="BP293" s="296" t="str" cm="1">
        <f t="array" ref="BP293">IFERROR(INDEX($CV$63:$CZ$65, $CO293, BP$23), "-")</f>
        <v>-</v>
      </c>
      <c r="BQ293" s="296" t="str" cm="1">
        <f t="array" ref="BQ293">IFERROR(INDEX($CV$63:$CZ$65, $CO293, BQ$23), "-")</f>
        <v>-</v>
      </c>
      <c r="BR293" s="296" t="str" cm="1">
        <f t="array" ref="BR293">IFERROR(INDEX($CV$63:$CZ$65, $CO293, BR$23), "-")</f>
        <v>-</v>
      </c>
      <c r="BS293" s="296" t="str" cm="1">
        <f t="array" ref="BS293">IFERROR(INDEX($CV$63:$CZ$65, $CO293, BS$23), "-")</f>
        <v>-</v>
      </c>
      <c r="BT293" s="297" cm="1">
        <f t="array" ref="BT293">IF($CO293=3,
IFERROR(INDEX($CV$68:$CZ$79, $CE293, BT$23), "-"),
IF($CO293=2,
IF(BT$23=5, $AC293, IF(BT$23=4, $AD293, 0)), IF(BT$23=5, $AC293, 0)
))</f>
        <v>0</v>
      </c>
      <c r="BU293" s="297" cm="1">
        <f t="array" ref="BU293">IF($CO293=3,
IFERROR(INDEX($CV$68:$CZ$79, $CE293, BU$23), "-"),
IF($CO293=2,
IF(BU$23=5, $AC293, IF(BU$23=4, $AD293, 0)), IF(BU$23=5, $AC293, 0)
))</f>
        <v>0</v>
      </c>
      <c r="BV293" s="297" cm="1">
        <f t="array" ref="BV293">IF($CO293=3,
IFERROR(INDEX($CV$68:$CZ$79, $CE293, BV$23), "-"),
IF($CO293=2,
IF(BV$23=5, $AC293, IF(BV$23=4, $AD293, 0)), IF(BV$23=5, $AC293, 0)
))</f>
        <v>0</v>
      </c>
      <c r="BW293" s="297" cm="1">
        <f t="array" ref="BW293">IF($CO293=3,
IFERROR(INDEX($CV$68:$CZ$79, $CE293, BW$23), "-"),
IF($CO293=2,
IF(BW$23=5, $AC293, IF(BW$23=4, $AD293, 0)), IF(BW$23=5, $AC293, 0)
))</f>
        <v>0</v>
      </c>
      <c r="BX293" s="297" cm="1">
        <f t="array" ref="BX293">IF($CO293=3,
IFERROR(INDEX($CV$68:$CZ$79, $CE293, BX$23), "-"),
IF($CO293=2,
IF(BX$23=5, $AC293, IF(BX$23=4, $AD293, 0)), IF(BX$23=5, $AC293, 0)
))</f>
        <v>0</v>
      </c>
      <c r="BY293" s="293" t="str">
        <f t="shared" si="137"/>
        <v>-</v>
      </c>
      <c r="BZ293" s="299">
        <f t="shared" si="113"/>
        <v>0</v>
      </c>
      <c r="CA293" s="294" t="str">
        <f t="shared" si="138"/>
        <v>-</v>
      </c>
      <c r="CB293" s="295" t="str">
        <f t="shared" si="114"/>
        <v>-</v>
      </c>
      <c r="CC293" s="295" t="str">
        <f t="shared" si="139"/>
        <v>-</v>
      </c>
      <c r="CD293" s="299">
        <f t="shared" si="115"/>
        <v>0</v>
      </c>
      <c r="CE293" s="300" t="str">
        <f t="shared" si="116"/>
        <v>-</v>
      </c>
      <c r="CF293" s="300" t="str">
        <f t="shared" si="117"/>
        <v>-</v>
      </c>
      <c r="CG293" s="300">
        <v>0</v>
      </c>
      <c r="CH293" s="300">
        <f t="shared" si="118"/>
        <v>0</v>
      </c>
      <c r="CI293" s="301">
        <f t="shared" si="119"/>
        <v>0</v>
      </c>
      <c r="CJ293" s="301">
        <f t="shared" si="120"/>
        <v>0</v>
      </c>
      <c r="CK293" s="302" t="str" cm="1">
        <f t="array" ref="CK293">IF($CJ293&gt;0, INDEX($CS$28:$DH$35, $CJ293, $CI293+CK$23), "-")</f>
        <v>-</v>
      </c>
      <c r="CL293" s="302" t="str" cm="1">
        <f t="array" ref="CL293">IF($CJ293&gt;0, INDEX($CS$28:$DH$35, $CJ293, $CI293+CL$23), "-")</f>
        <v>-</v>
      </c>
      <c r="CM293" s="302" t="str" cm="1">
        <f t="array" ref="CM293">IF($CJ293&gt;0, INDEX($CS$28:$DH$35, $CJ293, $CI293+CM$23), "-")</f>
        <v>-</v>
      </c>
      <c r="CN293" s="302" t="str" cm="1">
        <f t="array" ref="CN293">IF($CJ293&gt;0, INDEX($CS$28:$DH$35, $CJ293, $CI293+CN$23), "-")</f>
        <v>-</v>
      </c>
      <c r="CO293" s="300" t="str">
        <f t="shared" si="121"/>
        <v>-</v>
      </c>
      <c r="CP293" s="271"/>
      <c r="CQ293" s="272"/>
      <c r="CR293" s="273"/>
      <c r="CS293" s="273"/>
      <c r="CT293" s="273"/>
      <c r="CU293" s="273"/>
      <c r="CV293" s="273"/>
      <c r="CW293" s="273"/>
      <c r="CX293" s="273"/>
      <c r="CY293" s="273"/>
      <c r="CZ293" s="273"/>
      <c r="DA293" s="273"/>
      <c r="DB293" s="273"/>
      <c r="DC293" s="273"/>
      <c r="DD293" s="273"/>
      <c r="DE293" s="273"/>
      <c r="DF293" s="273"/>
      <c r="DG293" s="273"/>
      <c r="DH293" s="273"/>
      <c r="DI293" s="273"/>
      <c r="DJ293" s="271"/>
      <c r="DK293" s="271"/>
    </row>
    <row r="294" spans="1:115" s="45" customFormat="1" ht="12.75" customHeight="1" x14ac:dyDescent="0.25">
      <c r="A294" s="13" cm="1">
        <f t="array" ref="A294">IFERROR(INDEX(Operation, IFERROR(MATCH($N294,#REF!, 0), IFERROR(MATCH($N294,#REF!, 0), MATCH($N294,#REF!, 0))), 4), 0)</f>
        <v>0</v>
      </c>
      <c r="B294" s="10">
        <v>271</v>
      </c>
      <c r="C294" s="238"/>
      <c r="D294" s="238"/>
      <c r="E294" s="79"/>
      <c r="F294" s="80" t="str">
        <f>IF(ISBLANK(E294), "", VLOOKUP(E294, Z!$A$2:$C$4127, 3, FALSE))</f>
        <v/>
      </c>
      <c r="G294" s="238"/>
      <c r="H294" s="81"/>
      <c r="I294" s="255" t="b">
        <v>0</v>
      </c>
      <c r="J294" s="256"/>
      <c r="K294" s="82"/>
      <c r="L294" s="82"/>
      <c r="M294" s="83"/>
      <c r="N294" s="79"/>
      <c r="O294" s="84"/>
      <c r="P294" s="84"/>
      <c r="Q294" s="257"/>
      <c r="R294" s="257"/>
      <c r="S294" s="257"/>
      <c r="T294" s="85">
        <f t="shared" si="122"/>
        <v>0</v>
      </c>
      <c r="U294" s="238"/>
      <c r="V294" s="238"/>
      <c r="W294" s="238"/>
      <c r="X294" s="256"/>
      <c r="Y294" s="258"/>
      <c r="Z294" s="79"/>
      <c r="AA294" s="257"/>
      <c r="AB294" s="257"/>
      <c r="AC294" s="257"/>
      <c r="AD294" s="257"/>
      <c r="AE294" s="257"/>
      <c r="AF294" s="85">
        <f t="shared" si="123"/>
        <v>0</v>
      </c>
      <c r="AG294" s="259"/>
      <c r="AH294" s="238"/>
      <c r="AI294" s="79"/>
      <c r="AJ294" s="80" t="str">
        <f>IF(ISBLANK(AI294), "", VLOOKUP(AI294, Z!$A$2:$C$4127, 3, FALSE))</f>
        <v/>
      </c>
      <c r="AK294" s="260"/>
      <c r="AL294" s="127">
        <f t="shared" si="124"/>
        <v>0</v>
      </c>
      <c r="AM294" s="271"/>
      <c r="AN294" s="292">
        <f t="shared" si="126"/>
        <v>0</v>
      </c>
      <c r="AO294" s="279">
        <f t="shared" si="125"/>
        <v>1</v>
      </c>
      <c r="AP294" s="279">
        <v>0.75</v>
      </c>
      <c r="AQ294" s="293" t="str">
        <f t="shared" si="127"/>
        <v>-</v>
      </c>
      <c r="AR294" s="293" t="str">
        <f t="shared" si="128"/>
        <v>-</v>
      </c>
      <c r="AS294" s="293" t="str" cm="1">
        <f t="array" ref="AS294">IFERROR(IFERROR((AT294*AU294)/(3600*1000)/AZ294, BY294) * SUMPRODUCT($BA294:$BE294^2.5, $BF294:$BJ294) / 1000, "-")</f>
        <v>-</v>
      </c>
      <c r="AT294" s="279" t="str">
        <f t="shared" si="129"/>
        <v>-</v>
      </c>
      <c r="AU294" s="279" t="str">
        <f t="shared" si="130"/>
        <v>-</v>
      </c>
      <c r="AV294" s="294" t="str">
        <f t="shared" si="112"/>
        <v>-</v>
      </c>
      <c r="AW294" s="294" t="str" cm="1">
        <f t="array" ref="AW294">IF(CH294&gt;0, INDEX($CV$58:$CV$60, CH294), "-")</f>
        <v>-</v>
      </c>
      <c r="AX294" s="294" t="str">
        <f t="shared" si="131"/>
        <v>-</v>
      </c>
      <c r="AY294" s="295" t="str">
        <f t="shared" si="132"/>
        <v>-</v>
      </c>
      <c r="AZ294" s="294">
        <f t="shared" si="133"/>
        <v>0</v>
      </c>
      <c r="BA294" s="296" t="str" cm="1">
        <f t="array" ref="BA294">IFERROR(INDEX($CV$63:$CZ$65, $CF294, BA$23), "-")</f>
        <v>-</v>
      </c>
      <c r="BB294" s="296" t="str" cm="1">
        <f t="array" ref="BB294">IFERROR(INDEX($CV$63:$CZ$65, $CF294, BB$23), "-")</f>
        <v>-</v>
      </c>
      <c r="BC294" s="296" t="str" cm="1">
        <f t="array" ref="BC294">IFERROR(INDEX($CV$63:$CZ$65, $CF294, BC$23), "-")</f>
        <v>-</v>
      </c>
      <c r="BD294" s="296" t="str" cm="1">
        <f t="array" ref="BD294">IFERROR(INDEX($CV$63:$CZ$65, $CF294, BD$23), "-")</f>
        <v>-</v>
      </c>
      <c r="BE294" s="296" t="str" cm="1">
        <f t="array" ref="BE294">IFERROR(INDEX($CV$63:$CZ$65, $CF294, BE$23), "-")</f>
        <v>-</v>
      </c>
      <c r="BF294" s="297" cm="1">
        <f t="array" ref="BF294">IF($CF294=3,
IFERROR(INDEX($CV$68:$CZ$79, $CE294, BF$23), "-"),
IF($CF294=2,
IF(BF$23=5, $Q294, IF(BF$23=4, $R294, 0)), IF(BF$23=5, $Q294, 0)
))</f>
        <v>0</v>
      </c>
      <c r="BG294" s="297" cm="1">
        <f t="array" ref="BG294">IF($CF294=3,
IFERROR(INDEX($CV$68:$CZ$79, $CE294, BG$23), "-"),
IF($CF294=2,
IF(BG$23=5, $Q294, IF(BG$23=4, $R294, 0)), IF(BG$23=5, $Q294, 0)
))</f>
        <v>0</v>
      </c>
      <c r="BH294" s="297" cm="1">
        <f t="array" ref="BH294">IF($CF294=3,
IFERROR(INDEX($CV$68:$CZ$79, $CE294, BH$23), "-"),
IF($CF294=2,
IF(BH$23=5, $Q294, IF(BH$23=4, $R294, 0)), IF(BH$23=5, $Q294, 0)
))</f>
        <v>0</v>
      </c>
      <c r="BI294" s="297" cm="1">
        <f t="array" ref="BI294">IF($CF294=3,
IFERROR(INDEX($CV$68:$CZ$79, $CE294, BI$23), "-"),
IF($CF294=2,
IF(BI$23=5, $Q294, IF(BI$23=4, $R294, 0)), IF(BI$23=5, $Q294, 0)
))</f>
        <v>0</v>
      </c>
      <c r="BJ294" s="297" cm="1">
        <f t="array" ref="BJ294">IF($CF294=3,
IFERROR(INDEX($CV$68:$CZ$79, $CE294, BJ$23), "-"),
IF($CF294=2,
IF(BJ$23=5, $Q294, IF(BJ$23=4, $R294, 0)), IF(BJ$23=5, $Q294, 0)
))</f>
        <v>0</v>
      </c>
      <c r="BK294" s="293" t="str" cm="1">
        <f t="array" ref="BK294">IFERROR(IF(OR($AN$20="EZ", ISNUMBER((BL294*BM294)/(3600*1000)/BN294)), (BL294*BM294)/(3600*1000)/BN294, BY294) * SUMPRODUCT($BO294:$BS294^2.5, $BT294:$BX294) / 1000, "-")</f>
        <v>-</v>
      </c>
      <c r="BL294" s="279" t="str">
        <f t="shared" si="134"/>
        <v>-</v>
      </c>
      <c r="BM294" s="279" t="str">
        <f t="shared" si="135"/>
        <v>-</v>
      </c>
      <c r="BN294" s="298">
        <f t="shared" si="136"/>
        <v>0</v>
      </c>
      <c r="BO294" s="296" t="str" cm="1">
        <f t="array" ref="BO294">IFERROR(INDEX($CV$63:$CZ$65, $CO294, BO$23), "-")</f>
        <v>-</v>
      </c>
      <c r="BP294" s="296" t="str" cm="1">
        <f t="array" ref="BP294">IFERROR(INDEX($CV$63:$CZ$65, $CO294, BP$23), "-")</f>
        <v>-</v>
      </c>
      <c r="BQ294" s="296" t="str" cm="1">
        <f t="array" ref="BQ294">IFERROR(INDEX($CV$63:$CZ$65, $CO294, BQ$23), "-")</f>
        <v>-</v>
      </c>
      <c r="BR294" s="296" t="str" cm="1">
        <f t="array" ref="BR294">IFERROR(INDEX($CV$63:$CZ$65, $CO294, BR$23), "-")</f>
        <v>-</v>
      </c>
      <c r="BS294" s="296" t="str" cm="1">
        <f t="array" ref="BS294">IFERROR(INDEX($CV$63:$CZ$65, $CO294, BS$23), "-")</f>
        <v>-</v>
      </c>
      <c r="BT294" s="297" cm="1">
        <f t="array" ref="BT294">IF($CO294=3,
IFERROR(INDEX($CV$68:$CZ$79, $CE294, BT$23), "-"),
IF($CO294=2,
IF(BT$23=5, $AC294, IF(BT$23=4, $AD294, 0)), IF(BT$23=5, $AC294, 0)
))</f>
        <v>0</v>
      </c>
      <c r="BU294" s="297" cm="1">
        <f t="array" ref="BU294">IF($CO294=3,
IFERROR(INDEX($CV$68:$CZ$79, $CE294, BU$23), "-"),
IF($CO294=2,
IF(BU$23=5, $AC294, IF(BU$23=4, $AD294, 0)), IF(BU$23=5, $AC294, 0)
))</f>
        <v>0</v>
      </c>
      <c r="BV294" s="297" cm="1">
        <f t="array" ref="BV294">IF($CO294=3,
IFERROR(INDEX($CV$68:$CZ$79, $CE294, BV$23), "-"),
IF($CO294=2,
IF(BV$23=5, $AC294, IF(BV$23=4, $AD294, 0)), IF(BV$23=5, $AC294, 0)
))</f>
        <v>0</v>
      </c>
      <c r="BW294" s="297" cm="1">
        <f t="array" ref="BW294">IF($CO294=3,
IFERROR(INDEX($CV$68:$CZ$79, $CE294, BW$23), "-"),
IF($CO294=2,
IF(BW$23=5, $AC294, IF(BW$23=4, $AD294, 0)), IF(BW$23=5, $AC294, 0)
))</f>
        <v>0</v>
      </c>
      <c r="BX294" s="297" cm="1">
        <f t="array" ref="BX294">IF($CO294=3,
IFERROR(INDEX($CV$68:$CZ$79, $CE294, BX$23), "-"),
IF($CO294=2,
IF(BX$23=5, $AC294, IF(BX$23=4, $AD294, 0)), IF(BX$23=5, $AC294, 0)
))</f>
        <v>0</v>
      </c>
      <c r="BY294" s="293" t="str">
        <f t="shared" si="137"/>
        <v>-</v>
      </c>
      <c r="BZ294" s="299">
        <f t="shared" si="113"/>
        <v>0</v>
      </c>
      <c r="CA294" s="294" t="str">
        <f t="shared" si="138"/>
        <v>-</v>
      </c>
      <c r="CB294" s="295" t="str">
        <f t="shared" si="114"/>
        <v>-</v>
      </c>
      <c r="CC294" s="295" t="str">
        <f t="shared" si="139"/>
        <v>-</v>
      </c>
      <c r="CD294" s="299">
        <f t="shared" si="115"/>
        <v>0</v>
      </c>
      <c r="CE294" s="300" t="str">
        <f t="shared" si="116"/>
        <v>-</v>
      </c>
      <c r="CF294" s="300" t="str">
        <f t="shared" si="117"/>
        <v>-</v>
      </c>
      <c r="CG294" s="300">
        <v>0</v>
      </c>
      <c r="CH294" s="300">
        <f t="shared" si="118"/>
        <v>0</v>
      </c>
      <c r="CI294" s="301">
        <f t="shared" si="119"/>
        <v>0</v>
      </c>
      <c r="CJ294" s="301">
        <f t="shared" si="120"/>
        <v>0</v>
      </c>
      <c r="CK294" s="302" t="str" cm="1">
        <f t="array" ref="CK294">IF($CJ294&gt;0, INDEX($CS$28:$DH$35, $CJ294, $CI294+CK$23), "-")</f>
        <v>-</v>
      </c>
      <c r="CL294" s="302" t="str" cm="1">
        <f t="array" ref="CL294">IF($CJ294&gt;0, INDEX($CS$28:$DH$35, $CJ294, $CI294+CL$23), "-")</f>
        <v>-</v>
      </c>
      <c r="CM294" s="302" t="str" cm="1">
        <f t="array" ref="CM294">IF($CJ294&gt;0, INDEX($CS$28:$DH$35, $CJ294, $CI294+CM$23), "-")</f>
        <v>-</v>
      </c>
      <c r="CN294" s="302" t="str" cm="1">
        <f t="array" ref="CN294">IF($CJ294&gt;0, INDEX($CS$28:$DH$35, $CJ294, $CI294+CN$23), "-")</f>
        <v>-</v>
      </c>
      <c r="CO294" s="300" t="str">
        <f t="shared" si="121"/>
        <v>-</v>
      </c>
      <c r="CP294" s="271"/>
      <c r="CQ294" s="272"/>
      <c r="CR294" s="273"/>
      <c r="CS294" s="273"/>
      <c r="CT294" s="273"/>
      <c r="CU294" s="273"/>
      <c r="CV294" s="273"/>
      <c r="CW294" s="273"/>
      <c r="CX294" s="273"/>
      <c r="CY294" s="273"/>
      <c r="CZ294" s="273"/>
      <c r="DA294" s="273"/>
      <c r="DB294" s="273"/>
      <c r="DC294" s="273"/>
      <c r="DD294" s="273"/>
      <c r="DE294" s="273"/>
      <c r="DF294" s="273"/>
      <c r="DG294" s="273"/>
      <c r="DH294" s="273"/>
      <c r="DI294" s="273"/>
      <c r="DJ294" s="271"/>
      <c r="DK294" s="271"/>
    </row>
    <row r="295" spans="1:115" s="45" customFormat="1" ht="12.75" customHeight="1" x14ac:dyDescent="0.25">
      <c r="A295" s="13" cm="1">
        <f t="array" ref="A295">IFERROR(INDEX(Operation, IFERROR(MATCH($N295,#REF!, 0), IFERROR(MATCH($N295,#REF!, 0), MATCH($N295,#REF!, 0))), 4), 0)</f>
        <v>0</v>
      </c>
      <c r="B295" s="10">
        <v>272</v>
      </c>
      <c r="C295" s="238"/>
      <c r="D295" s="238"/>
      <c r="E295" s="79"/>
      <c r="F295" s="80" t="str">
        <f>IF(ISBLANK(E295), "", VLOOKUP(E295, Z!$A$2:$C$4127, 3, FALSE))</f>
        <v/>
      </c>
      <c r="G295" s="238"/>
      <c r="H295" s="81"/>
      <c r="I295" s="255" t="b">
        <v>0</v>
      </c>
      <c r="J295" s="256"/>
      <c r="K295" s="82"/>
      <c r="L295" s="82"/>
      <c r="M295" s="83"/>
      <c r="N295" s="79"/>
      <c r="O295" s="84"/>
      <c r="P295" s="84"/>
      <c r="Q295" s="257"/>
      <c r="R295" s="257"/>
      <c r="S295" s="257"/>
      <c r="T295" s="85">
        <f t="shared" si="122"/>
        <v>0</v>
      </c>
      <c r="U295" s="238"/>
      <c r="V295" s="238"/>
      <c r="W295" s="238"/>
      <c r="X295" s="257"/>
      <c r="Y295" s="258"/>
      <c r="Z295" s="79"/>
      <c r="AA295" s="257"/>
      <c r="AB295" s="257"/>
      <c r="AC295" s="257"/>
      <c r="AD295" s="257"/>
      <c r="AE295" s="257"/>
      <c r="AF295" s="85">
        <f t="shared" si="123"/>
        <v>0</v>
      </c>
      <c r="AG295" s="259"/>
      <c r="AH295" s="238"/>
      <c r="AI295" s="79"/>
      <c r="AJ295" s="80" t="str">
        <f>IF(ISBLANK(AI295), "", VLOOKUP(AI295, Z!$A$2:$C$4127, 3, FALSE))</f>
        <v/>
      </c>
      <c r="AK295" s="260"/>
      <c r="AL295" s="127">
        <f t="shared" si="124"/>
        <v>0</v>
      </c>
      <c r="AM295" s="271"/>
      <c r="AN295" s="292">
        <f t="shared" si="126"/>
        <v>0</v>
      </c>
      <c r="AO295" s="279">
        <f t="shared" si="125"/>
        <v>1</v>
      </c>
      <c r="AP295" s="279">
        <v>0.75</v>
      </c>
      <c r="AQ295" s="293" t="str">
        <f t="shared" si="127"/>
        <v>-</v>
      </c>
      <c r="AR295" s="293" t="str">
        <f t="shared" si="128"/>
        <v>-</v>
      </c>
      <c r="AS295" s="293" t="str" cm="1">
        <f t="array" ref="AS295">IFERROR(IFERROR((AT295*AU295)/(3600*1000)/AZ295, BY295) * SUMPRODUCT($BA295:$BE295^2.5, $BF295:$BJ295) / 1000, "-")</f>
        <v>-</v>
      </c>
      <c r="AT295" s="279" t="str">
        <f t="shared" si="129"/>
        <v>-</v>
      </c>
      <c r="AU295" s="279" t="str">
        <f t="shared" si="130"/>
        <v>-</v>
      </c>
      <c r="AV295" s="294" t="str">
        <f t="shared" si="112"/>
        <v>-</v>
      </c>
      <c r="AW295" s="294" t="str" cm="1">
        <f t="array" ref="AW295">IF(CH295&gt;0, INDEX($CV$58:$CV$60, CH295), "-")</f>
        <v>-</v>
      </c>
      <c r="AX295" s="294" t="str">
        <f t="shared" si="131"/>
        <v>-</v>
      </c>
      <c r="AY295" s="295" t="str">
        <f t="shared" si="132"/>
        <v>-</v>
      </c>
      <c r="AZ295" s="294">
        <f t="shared" si="133"/>
        <v>0</v>
      </c>
      <c r="BA295" s="296" t="str" cm="1">
        <f t="array" ref="BA295">IFERROR(INDEX($CV$63:$CZ$65, $CF295, BA$23), "-")</f>
        <v>-</v>
      </c>
      <c r="BB295" s="296" t="str" cm="1">
        <f t="array" ref="BB295">IFERROR(INDEX($CV$63:$CZ$65, $CF295, BB$23), "-")</f>
        <v>-</v>
      </c>
      <c r="BC295" s="296" t="str" cm="1">
        <f t="array" ref="BC295">IFERROR(INDEX($CV$63:$CZ$65, $CF295, BC$23), "-")</f>
        <v>-</v>
      </c>
      <c r="BD295" s="296" t="str" cm="1">
        <f t="array" ref="BD295">IFERROR(INDEX($CV$63:$CZ$65, $CF295, BD$23), "-")</f>
        <v>-</v>
      </c>
      <c r="BE295" s="296" t="str" cm="1">
        <f t="array" ref="BE295">IFERROR(INDEX($CV$63:$CZ$65, $CF295, BE$23), "-")</f>
        <v>-</v>
      </c>
      <c r="BF295" s="297" cm="1">
        <f t="array" ref="BF295">IF($CF295=3,
IFERROR(INDEX($CV$68:$CZ$79, $CE295, BF$23), "-"),
IF($CF295=2,
IF(BF$23=5, $Q295, IF(BF$23=4, $R295, 0)), IF(BF$23=5, $Q295, 0)
))</f>
        <v>0</v>
      </c>
      <c r="BG295" s="297" cm="1">
        <f t="array" ref="BG295">IF($CF295=3,
IFERROR(INDEX($CV$68:$CZ$79, $CE295, BG$23), "-"),
IF($CF295=2,
IF(BG$23=5, $Q295, IF(BG$23=4, $R295, 0)), IF(BG$23=5, $Q295, 0)
))</f>
        <v>0</v>
      </c>
      <c r="BH295" s="297" cm="1">
        <f t="array" ref="BH295">IF($CF295=3,
IFERROR(INDEX($CV$68:$CZ$79, $CE295, BH$23), "-"),
IF($CF295=2,
IF(BH$23=5, $Q295, IF(BH$23=4, $R295, 0)), IF(BH$23=5, $Q295, 0)
))</f>
        <v>0</v>
      </c>
      <c r="BI295" s="297" cm="1">
        <f t="array" ref="BI295">IF($CF295=3,
IFERROR(INDEX($CV$68:$CZ$79, $CE295, BI$23), "-"),
IF($CF295=2,
IF(BI$23=5, $Q295, IF(BI$23=4, $R295, 0)), IF(BI$23=5, $Q295, 0)
))</f>
        <v>0</v>
      </c>
      <c r="BJ295" s="297" cm="1">
        <f t="array" ref="BJ295">IF($CF295=3,
IFERROR(INDEX($CV$68:$CZ$79, $CE295, BJ$23), "-"),
IF($CF295=2,
IF(BJ$23=5, $Q295, IF(BJ$23=4, $R295, 0)), IF(BJ$23=5, $Q295, 0)
))</f>
        <v>0</v>
      </c>
      <c r="BK295" s="293" t="str" cm="1">
        <f t="array" ref="BK295">IFERROR(IF(OR($AN$20="EZ", ISNUMBER((BL295*BM295)/(3600*1000)/BN295)), (BL295*BM295)/(3600*1000)/BN295, BY295) * SUMPRODUCT($BO295:$BS295^2.5, $BT295:$BX295) / 1000, "-")</f>
        <v>-</v>
      </c>
      <c r="BL295" s="279" t="str">
        <f t="shared" si="134"/>
        <v>-</v>
      </c>
      <c r="BM295" s="279" t="str">
        <f t="shared" si="135"/>
        <v>-</v>
      </c>
      <c r="BN295" s="298">
        <f t="shared" si="136"/>
        <v>0</v>
      </c>
      <c r="BO295" s="296" t="str" cm="1">
        <f t="array" ref="BO295">IFERROR(INDEX($CV$63:$CZ$65, $CO295, BO$23), "-")</f>
        <v>-</v>
      </c>
      <c r="BP295" s="296" t="str" cm="1">
        <f t="array" ref="BP295">IFERROR(INDEX($CV$63:$CZ$65, $CO295, BP$23), "-")</f>
        <v>-</v>
      </c>
      <c r="BQ295" s="296" t="str" cm="1">
        <f t="array" ref="BQ295">IFERROR(INDEX($CV$63:$CZ$65, $CO295, BQ$23), "-")</f>
        <v>-</v>
      </c>
      <c r="BR295" s="296" t="str" cm="1">
        <f t="array" ref="BR295">IFERROR(INDEX($CV$63:$CZ$65, $CO295, BR$23), "-")</f>
        <v>-</v>
      </c>
      <c r="BS295" s="296" t="str" cm="1">
        <f t="array" ref="BS295">IFERROR(INDEX($CV$63:$CZ$65, $CO295, BS$23), "-")</f>
        <v>-</v>
      </c>
      <c r="BT295" s="297" cm="1">
        <f t="array" ref="BT295">IF($CO295=3,
IFERROR(INDEX($CV$68:$CZ$79, $CE295, BT$23), "-"),
IF($CO295=2,
IF(BT$23=5, $AC295, IF(BT$23=4, $AD295, 0)), IF(BT$23=5, $AC295, 0)
))</f>
        <v>0</v>
      </c>
      <c r="BU295" s="297" cm="1">
        <f t="array" ref="BU295">IF($CO295=3,
IFERROR(INDEX($CV$68:$CZ$79, $CE295, BU$23), "-"),
IF($CO295=2,
IF(BU$23=5, $AC295, IF(BU$23=4, $AD295, 0)), IF(BU$23=5, $AC295, 0)
))</f>
        <v>0</v>
      </c>
      <c r="BV295" s="297" cm="1">
        <f t="array" ref="BV295">IF($CO295=3,
IFERROR(INDEX($CV$68:$CZ$79, $CE295, BV$23), "-"),
IF($CO295=2,
IF(BV$23=5, $AC295, IF(BV$23=4, $AD295, 0)), IF(BV$23=5, $AC295, 0)
))</f>
        <v>0</v>
      </c>
      <c r="BW295" s="297" cm="1">
        <f t="array" ref="BW295">IF($CO295=3,
IFERROR(INDEX($CV$68:$CZ$79, $CE295, BW$23), "-"),
IF($CO295=2,
IF(BW$23=5, $AC295, IF(BW$23=4, $AD295, 0)), IF(BW$23=5, $AC295, 0)
))</f>
        <v>0</v>
      </c>
      <c r="BX295" s="297" cm="1">
        <f t="array" ref="BX295">IF($CO295=3,
IFERROR(INDEX($CV$68:$CZ$79, $CE295, BX$23), "-"),
IF($CO295=2,
IF(BX$23=5, $AC295, IF(BX$23=4, $AD295, 0)), IF(BX$23=5, $AC295, 0)
))</f>
        <v>0</v>
      </c>
      <c r="BY295" s="293" t="str">
        <f t="shared" si="137"/>
        <v>-</v>
      </c>
      <c r="BZ295" s="299">
        <f t="shared" si="113"/>
        <v>0</v>
      </c>
      <c r="CA295" s="294" t="str">
        <f t="shared" si="138"/>
        <v>-</v>
      </c>
      <c r="CB295" s="295" t="str">
        <f t="shared" si="114"/>
        <v>-</v>
      </c>
      <c r="CC295" s="295" t="str">
        <f t="shared" si="139"/>
        <v>-</v>
      </c>
      <c r="CD295" s="299">
        <f t="shared" si="115"/>
        <v>0</v>
      </c>
      <c r="CE295" s="300" t="str">
        <f t="shared" si="116"/>
        <v>-</v>
      </c>
      <c r="CF295" s="300" t="str">
        <f t="shared" si="117"/>
        <v>-</v>
      </c>
      <c r="CG295" s="300">
        <v>0</v>
      </c>
      <c r="CH295" s="300">
        <f t="shared" si="118"/>
        <v>0</v>
      </c>
      <c r="CI295" s="301">
        <f t="shared" si="119"/>
        <v>0</v>
      </c>
      <c r="CJ295" s="301">
        <f t="shared" si="120"/>
        <v>0</v>
      </c>
      <c r="CK295" s="302" t="str" cm="1">
        <f t="array" ref="CK295">IF($CJ295&gt;0, INDEX($CS$28:$DH$35, $CJ295, $CI295+CK$23), "-")</f>
        <v>-</v>
      </c>
      <c r="CL295" s="302" t="str" cm="1">
        <f t="array" ref="CL295">IF($CJ295&gt;0, INDEX($CS$28:$DH$35, $CJ295, $CI295+CL$23), "-")</f>
        <v>-</v>
      </c>
      <c r="CM295" s="302" t="str" cm="1">
        <f t="array" ref="CM295">IF($CJ295&gt;0, INDEX($CS$28:$DH$35, $CJ295, $CI295+CM$23), "-")</f>
        <v>-</v>
      </c>
      <c r="CN295" s="302" t="str" cm="1">
        <f t="array" ref="CN295">IF($CJ295&gt;0, INDEX($CS$28:$DH$35, $CJ295, $CI295+CN$23), "-")</f>
        <v>-</v>
      </c>
      <c r="CO295" s="300" t="str">
        <f t="shared" si="121"/>
        <v>-</v>
      </c>
      <c r="CP295" s="271"/>
      <c r="CQ295" s="272"/>
      <c r="CR295" s="273"/>
      <c r="CS295" s="273"/>
      <c r="CT295" s="273"/>
      <c r="CU295" s="273"/>
      <c r="CV295" s="273"/>
      <c r="CW295" s="273"/>
      <c r="CX295" s="273"/>
      <c r="CY295" s="273"/>
      <c r="CZ295" s="273"/>
      <c r="DA295" s="273"/>
      <c r="DB295" s="273"/>
      <c r="DC295" s="273"/>
      <c r="DD295" s="273"/>
      <c r="DE295" s="273"/>
      <c r="DF295" s="273"/>
      <c r="DG295" s="273"/>
      <c r="DH295" s="273"/>
      <c r="DI295" s="273"/>
      <c r="DJ295" s="271"/>
      <c r="DK295" s="271"/>
    </row>
    <row r="296" spans="1:115" s="45" customFormat="1" ht="12.75" customHeight="1" x14ac:dyDescent="0.25">
      <c r="A296" s="13" cm="1">
        <f t="array" ref="A296">IFERROR(INDEX(Operation, IFERROR(MATCH($N296,#REF!, 0), IFERROR(MATCH($N296,#REF!, 0), MATCH($N296,#REF!, 0))), 4), 0)</f>
        <v>0</v>
      </c>
      <c r="B296" s="10">
        <v>273</v>
      </c>
      <c r="C296" s="238"/>
      <c r="D296" s="238"/>
      <c r="E296" s="79"/>
      <c r="F296" s="80" t="str">
        <f>IF(ISBLANK(E296), "", VLOOKUP(E296, Z!$A$2:$C$4127, 3, FALSE))</f>
        <v/>
      </c>
      <c r="G296" s="238"/>
      <c r="H296" s="81"/>
      <c r="I296" s="255" t="b">
        <v>0</v>
      </c>
      <c r="J296" s="256"/>
      <c r="K296" s="82"/>
      <c r="L296" s="82"/>
      <c r="M296" s="83"/>
      <c r="N296" s="79"/>
      <c r="O296" s="84"/>
      <c r="P296" s="84"/>
      <c r="Q296" s="257"/>
      <c r="R296" s="257"/>
      <c r="S296" s="257"/>
      <c r="T296" s="85">
        <f t="shared" si="122"/>
        <v>0</v>
      </c>
      <c r="U296" s="238"/>
      <c r="V296" s="238"/>
      <c r="W296" s="238"/>
      <c r="X296" s="257"/>
      <c r="Y296" s="258"/>
      <c r="Z296" s="79"/>
      <c r="AA296" s="257"/>
      <c r="AB296" s="257"/>
      <c r="AC296" s="257"/>
      <c r="AD296" s="257"/>
      <c r="AE296" s="257"/>
      <c r="AF296" s="85">
        <f t="shared" si="123"/>
        <v>0</v>
      </c>
      <c r="AG296" s="259"/>
      <c r="AH296" s="238"/>
      <c r="AI296" s="79"/>
      <c r="AJ296" s="80" t="str">
        <f>IF(ISBLANK(AI296), "", VLOOKUP(AI296, Z!$A$2:$C$4127, 3, FALSE))</f>
        <v/>
      </c>
      <c r="AK296" s="260"/>
      <c r="AL296" s="127">
        <f t="shared" si="124"/>
        <v>0</v>
      </c>
      <c r="AM296" s="271"/>
      <c r="AN296" s="292">
        <f t="shared" si="126"/>
        <v>0</v>
      </c>
      <c r="AO296" s="279">
        <f t="shared" si="125"/>
        <v>1</v>
      </c>
      <c r="AP296" s="279">
        <v>0.75</v>
      </c>
      <c r="AQ296" s="293" t="str">
        <f t="shared" si="127"/>
        <v>-</v>
      </c>
      <c r="AR296" s="293" t="str">
        <f t="shared" si="128"/>
        <v>-</v>
      </c>
      <c r="AS296" s="293" t="str" cm="1">
        <f t="array" ref="AS296">IFERROR(IFERROR((AT296*AU296)/(3600*1000)/AZ296, BY296) * SUMPRODUCT($BA296:$BE296^2.5, $BF296:$BJ296) / 1000, "-")</f>
        <v>-</v>
      </c>
      <c r="AT296" s="279" t="str">
        <f t="shared" si="129"/>
        <v>-</v>
      </c>
      <c r="AU296" s="279" t="str">
        <f t="shared" si="130"/>
        <v>-</v>
      </c>
      <c r="AV296" s="294" t="str">
        <f t="shared" si="112"/>
        <v>-</v>
      </c>
      <c r="AW296" s="294" t="str" cm="1">
        <f t="array" ref="AW296">IF(CH296&gt;0, INDEX($CV$58:$CV$60, CH296), "-")</f>
        <v>-</v>
      </c>
      <c r="AX296" s="294" t="str">
        <f t="shared" si="131"/>
        <v>-</v>
      </c>
      <c r="AY296" s="295" t="str">
        <f t="shared" si="132"/>
        <v>-</v>
      </c>
      <c r="AZ296" s="294">
        <f t="shared" si="133"/>
        <v>0</v>
      </c>
      <c r="BA296" s="296" t="str" cm="1">
        <f t="array" ref="BA296">IFERROR(INDEX($CV$63:$CZ$65, $CF296, BA$23), "-")</f>
        <v>-</v>
      </c>
      <c r="BB296" s="296" t="str" cm="1">
        <f t="array" ref="BB296">IFERROR(INDEX($CV$63:$CZ$65, $CF296, BB$23), "-")</f>
        <v>-</v>
      </c>
      <c r="BC296" s="296" t="str" cm="1">
        <f t="array" ref="BC296">IFERROR(INDEX($CV$63:$CZ$65, $CF296, BC$23), "-")</f>
        <v>-</v>
      </c>
      <c r="BD296" s="296" t="str" cm="1">
        <f t="array" ref="BD296">IFERROR(INDEX($CV$63:$CZ$65, $CF296, BD$23), "-")</f>
        <v>-</v>
      </c>
      <c r="BE296" s="296" t="str" cm="1">
        <f t="array" ref="BE296">IFERROR(INDEX($CV$63:$CZ$65, $CF296, BE$23), "-")</f>
        <v>-</v>
      </c>
      <c r="BF296" s="297" cm="1">
        <f t="array" ref="BF296">IF($CF296=3,
IFERROR(INDEX($CV$68:$CZ$79, $CE296, BF$23), "-"),
IF($CF296=2,
IF(BF$23=5, $Q296, IF(BF$23=4, $R296, 0)), IF(BF$23=5, $Q296, 0)
))</f>
        <v>0</v>
      </c>
      <c r="BG296" s="297" cm="1">
        <f t="array" ref="BG296">IF($CF296=3,
IFERROR(INDEX($CV$68:$CZ$79, $CE296, BG$23), "-"),
IF($CF296=2,
IF(BG$23=5, $Q296, IF(BG$23=4, $R296, 0)), IF(BG$23=5, $Q296, 0)
))</f>
        <v>0</v>
      </c>
      <c r="BH296" s="297" cm="1">
        <f t="array" ref="BH296">IF($CF296=3,
IFERROR(INDEX($CV$68:$CZ$79, $CE296, BH$23), "-"),
IF($CF296=2,
IF(BH$23=5, $Q296, IF(BH$23=4, $R296, 0)), IF(BH$23=5, $Q296, 0)
))</f>
        <v>0</v>
      </c>
      <c r="BI296" s="297" cm="1">
        <f t="array" ref="BI296">IF($CF296=3,
IFERROR(INDEX($CV$68:$CZ$79, $CE296, BI$23), "-"),
IF($CF296=2,
IF(BI$23=5, $Q296, IF(BI$23=4, $R296, 0)), IF(BI$23=5, $Q296, 0)
))</f>
        <v>0</v>
      </c>
      <c r="BJ296" s="297" cm="1">
        <f t="array" ref="BJ296">IF($CF296=3,
IFERROR(INDEX($CV$68:$CZ$79, $CE296, BJ$23), "-"),
IF($CF296=2,
IF(BJ$23=5, $Q296, IF(BJ$23=4, $R296, 0)), IF(BJ$23=5, $Q296, 0)
))</f>
        <v>0</v>
      </c>
      <c r="BK296" s="293" t="str" cm="1">
        <f t="array" ref="BK296">IFERROR(IF(OR($AN$20="EZ", ISNUMBER((BL296*BM296)/(3600*1000)/BN296)), (BL296*BM296)/(3600*1000)/BN296, BY296) * SUMPRODUCT($BO296:$BS296^2.5, $BT296:$BX296) / 1000, "-")</f>
        <v>-</v>
      </c>
      <c r="BL296" s="279" t="str">
        <f t="shared" si="134"/>
        <v>-</v>
      </c>
      <c r="BM296" s="279" t="str">
        <f t="shared" si="135"/>
        <v>-</v>
      </c>
      <c r="BN296" s="298">
        <f t="shared" si="136"/>
        <v>0</v>
      </c>
      <c r="BO296" s="296" t="str" cm="1">
        <f t="array" ref="BO296">IFERROR(INDEX($CV$63:$CZ$65, $CO296, BO$23), "-")</f>
        <v>-</v>
      </c>
      <c r="BP296" s="296" t="str" cm="1">
        <f t="array" ref="BP296">IFERROR(INDEX($CV$63:$CZ$65, $CO296, BP$23), "-")</f>
        <v>-</v>
      </c>
      <c r="BQ296" s="296" t="str" cm="1">
        <f t="array" ref="BQ296">IFERROR(INDEX($CV$63:$CZ$65, $CO296, BQ$23), "-")</f>
        <v>-</v>
      </c>
      <c r="BR296" s="296" t="str" cm="1">
        <f t="array" ref="BR296">IFERROR(INDEX($CV$63:$CZ$65, $CO296, BR$23), "-")</f>
        <v>-</v>
      </c>
      <c r="BS296" s="296" t="str" cm="1">
        <f t="array" ref="BS296">IFERROR(INDEX($CV$63:$CZ$65, $CO296, BS$23), "-")</f>
        <v>-</v>
      </c>
      <c r="BT296" s="297" cm="1">
        <f t="array" ref="BT296">IF($CO296=3,
IFERROR(INDEX($CV$68:$CZ$79, $CE296, BT$23), "-"),
IF($CO296=2,
IF(BT$23=5, $AC296, IF(BT$23=4, $AD296, 0)), IF(BT$23=5, $AC296, 0)
))</f>
        <v>0</v>
      </c>
      <c r="BU296" s="297" cm="1">
        <f t="array" ref="BU296">IF($CO296=3,
IFERROR(INDEX($CV$68:$CZ$79, $CE296, BU$23), "-"),
IF($CO296=2,
IF(BU$23=5, $AC296, IF(BU$23=4, $AD296, 0)), IF(BU$23=5, $AC296, 0)
))</f>
        <v>0</v>
      </c>
      <c r="BV296" s="297" cm="1">
        <f t="array" ref="BV296">IF($CO296=3,
IFERROR(INDEX($CV$68:$CZ$79, $CE296, BV$23), "-"),
IF($CO296=2,
IF(BV$23=5, $AC296, IF(BV$23=4, $AD296, 0)), IF(BV$23=5, $AC296, 0)
))</f>
        <v>0</v>
      </c>
      <c r="BW296" s="297" cm="1">
        <f t="array" ref="BW296">IF($CO296=3,
IFERROR(INDEX($CV$68:$CZ$79, $CE296, BW$23), "-"),
IF($CO296=2,
IF(BW$23=5, $AC296, IF(BW$23=4, $AD296, 0)), IF(BW$23=5, $AC296, 0)
))</f>
        <v>0</v>
      </c>
      <c r="BX296" s="297" cm="1">
        <f t="array" ref="BX296">IF($CO296=3,
IFERROR(INDEX($CV$68:$CZ$79, $CE296, BX$23), "-"),
IF($CO296=2,
IF(BX$23=5, $AC296, IF(BX$23=4, $AD296, 0)), IF(BX$23=5, $AC296, 0)
))</f>
        <v>0</v>
      </c>
      <c r="BY296" s="293" t="str">
        <f t="shared" si="137"/>
        <v>-</v>
      </c>
      <c r="BZ296" s="299">
        <f t="shared" si="113"/>
        <v>0</v>
      </c>
      <c r="CA296" s="294" t="str">
        <f t="shared" si="138"/>
        <v>-</v>
      </c>
      <c r="CB296" s="295" t="str">
        <f t="shared" si="114"/>
        <v>-</v>
      </c>
      <c r="CC296" s="295" t="str">
        <f t="shared" si="139"/>
        <v>-</v>
      </c>
      <c r="CD296" s="299">
        <f t="shared" si="115"/>
        <v>0</v>
      </c>
      <c r="CE296" s="300" t="str">
        <f t="shared" si="116"/>
        <v>-</v>
      </c>
      <c r="CF296" s="300" t="str">
        <f t="shared" si="117"/>
        <v>-</v>
      </c>
      <c r="CG296" s="300">
        <v>0</v>
      </c>
      <c r="CH296" s="300">
        <f t="shared" si="118"/>
        <v>0</v>
      </c>
      <c r="CI296" s="301">
        <f t="shared" si="119"/>
        <v>0</v>
      </c>
      <c r="CJ296" s="301">
        <f t="shared" si="120"/>
        <v>0</v>
      </c>
      <c r="CK296" s="302" t="str" cm="1">
        <f t="array" ref="CK296">IF($CJ296&gt;0, INDEX($CS$28:$DH$35, $CJ296, $CI296+CK$23), "-")</f>
        <v>-</v>
      </c>
      <c r="CL296" s="302" t="str" cm="1">
        <f t="array" ref="CL296">IF($CJ296&gt;0, INDEX($CS$28:$DH$35, $CJ296, $CI296+CL$23), "-")</f>
        <v>-</v>
      </c>
      <c r="CM296" s="302" t="str" cm="1">
        <f t="array" ref="CM296">IF($CJ296&gt;0, INDEX($CS$28:$DH$35, $CJ296, $CI296+CM$23), "-")</f>
        <v>-</v>
      </c>
      <c r="CN296" s="302" t="str" cm="1">
        <f t="array" ref="CN296">IF($CJ296&gt;0, INDEX($CS$28:$DH$35, $CJ296, $CI296+CN$23), "-")</f>
        <v>-</v>
      </c>
      <c r="CO296" s="300" t="str">
        <f t="shared" si="121"/>
        <v>-</v>
      </c>
      <c r="CP296" s="271"/>
      <c r="CQ296" s="272"/>
      <c r="CR296" s="273"/>
      <c r="CS296" s="273"/>
      <c r="CT296" s="273"/>
      <c r="CU296" s="273"/>
      <c r="CV296" s="273"/>
      <c r="CW296" s="273"/>
      <c r="CX296" s="273"/>
      <c r="CY296" s="273"/>
      <c r="CZ296" s="273"/>
      <c r="DA296" s="273"/>
      <c r="DB296" s="273"/>
      <c r="DC296" s="273"/>
      <c r="DD296" s="273"/>
      <c r="DE296" s="273"/>
      <c r="DF296" s="273"/>
      <c r="DG296" s="273"/>
      <c r="DH296" s="273"/>
      <c r="DI296" s="273"/>
      <c r="DJ296" s="271"/>
      <c r="DK296" s="271"/>
    </row>
    <row r="297" spans="1:115" s="45" customFormat="1" ht="12.75" customHeight="1" x14ac:dyDescent="0.25">
      <c r="A297" s="13" cm="1">
        <f t="array" ref="A297">IFERROR(INDEX(Operation, IFERROR(MATCH($N297,#REF!, 0), IFERROR(MATCH($N297,#REF!, 0), MATCH($N297,#REF!, 0))), 4), 0)</f>
        <v>0</v>
      </c>
      <c r="B297" s="10">
        <v>274</v>
      </c>
      <c r="C297" s="238"/>
      <c r="D297" s="238"/>
      <c r="E297" s="79"/>
      <c r="F297" s="80" t="str">
        <f>IF(ISBLANK(E297), "", VLOOKUP(E297, Z!$A$2:$C$4127, 3, FALSE))</f>
        <v/>
      </c>
      <c r="G297" s="238"/>
      <c r="H297" s="81"/>
      <c r="I297" s="255" t="b">
        <v>0</v>
      </c>
      <c r="J297" s="256"/>
      <c r="K297" s="82"/>
      <c r="L297" s="82"/>
      <c r="M297" s="83"/>
      <c r="N297" s="79"/>
      <c r="O297" s="84"/>
      <c r="P297" s="84"/>
      <c r="Q297" s="257"/>
      <c r="R297" s="257"/>
      <c r="S297" s="257"/>
      <c r="T297" s="85">
        <f t="shared" si="122"/>
        <v>0</v>
      </c>
      <c r="U297" s="238"/>
      <c r="V297" s="238"/>
      <c r="W297" s="238"/>
      <c r="X297" s="257"/>
      <c r="Y297" s="258"/>
      <c r="Z297" s="79"/>
      <c r="AA297" s="257"/>
      <c r="AB297" s="257"/>
      <c r="AC297" s="257"/>
      <c r="AD297" s="257"/>
      <c r="AE297" s="257"/>
      <c r="AF297" s="85">
        <f t="shared" si="123"/>
        <v>0</v>
      </c>
      <c r="AG297" s="259"/>
      <c r="AH297" s="238"/>
      <c r="AI297" s="79"/>
      <c r="AJ297" s="80" t="str">
        <f>IF(ISBLANK(AI297), "", VLOOKUP(AI297, Z!$A$2:$C$4127, 3, FALSE))</f>
        <v/>
      </c>
      <c r="AK297" s="260"/>
      <c r="AL297" s="127">
        <f t="shared" si="124"/>
        <v>0</v>
      </c>
      <c r="AM297" s="271"/>
      <c r="AN297" s="292">
        <f t="shared" si="126"/>
        <v>0</v>
      </c>
      <c r="AO297" s="279">
        <f t="shared" si="125"/>
        <v>1</v>
      </c>
      <c r="AP297" s="279">
        <v>0.75</v>
      </c>
      <c r="AQ297" s="293" t="str">
        <f t="shared" si="127"/>
        <v>-</v>
      </c>
      <c r="AR297" s="293" t="str">
        <f t="shared" si="128"/>
        <v>-</v>
      </c>
      <c r="AS297" s="293" t="str" cm="1">
        <f t="array" ref="AS297">IFERROR(IFERROR((AT297*AU297)/(3600*1000)/AZ297, BY297) * SUMPRODUCT($BA297:$BE297^2.5, $BF297:$BJ297) / 1000, "-")</f>
        <v>-</v>
      </c>
      <c r="AT297" s="279" t="str">
        <f t="shared" si="129"/>
        <v>-</v>
      </c>
      <c r="AU297" s="279" t="str">
        <f t="shared" si="130"/>
        <v>-</v>
      </c>
      <c r="AV297" s="294" t="str">
        <f t="shared" si="112"/>
        <v>-</v>
      </c>
      <c r="AW297" s="294" t="str" cm="1">
        <f t="array" ref="AW297">IF(CH297&gt;0, INDEX($CV$58:$CV$60, CH297), "-")</f>
        <v>-</v>
      </c>
      <c r="AX297" s="294" t="str">
        <f t="shared" si="131"/>
        <v>-</v>
      </c>
      <c r="AY297" s="295" t="str">
        <f t="shared" si="132"/>
        <v>-</v>
      </c>
      <c r="AZ297" s="294">
        <f t="shared" si="133"/>
        <v>0</v>
      </c>
      <c r="BA297" s="296" t="str" cm="1">
        <f t="array" ref="BA297">IFERROR(INDEX($CV$63:$CZ$65, $CF297, BA$23), "-")</f>
        <v>-</v>
      </c>
      <c r="BB297" s="296" t="str" cm="1">
        <f t="array" ref="BB297">IFERROR(INDEX($CV$63:$CZ$65, $CF297, BB$23), "-")</f>
        <v>-</v>
      </c>
      <c r="BC297" s="296" t="str" cm="1">
        <f t="array" ref="BC297">IFERROR(INDEX($CV$63:$CZ$65, $CF297, BC$23), "-")</f>
        <v>-</v>
      </c>
      <c r="BD297" s="296" t="str" cm="1">
        <f t="array" ref="BD297">IFERROR(INDEX($CV$63:$CZ$65, $CF297, BD$23), "-")</f>
        <v>-</v>
      </c>
      <c r="BE297" s="296" t="str" cm="1">
        <f t="array" ref="BE297">IFERROR(INDEX($CV$63:$CZ$65, $CF297, BE$23), "-")</f>
        <v>-</v>
      </c>
      <c r="BF297" s="297" cm="1">
        <f t="array" ref="BF297">IF($CF297=3,
IFERROR(INDEX($CV$68:$CZ$79, $CE297, BF$23), "-"),
IF($CF297=2,
IF(BF$23=5, $Q297, IF(BF$23=4, $R297, 0)), IF(BF$23=5, $Q297, 0)
))</f>
        <v>0</v>
      </c>
      <c r="BG297" s="297" cm="1">
        <f t="array" ref="BG297">IF($CF297=3,
IFERROR(INDEX($CV$68:$CZ$79, $CE297, BG$23), "-"),
IF($CF297=2,
IF(BG$23=5, $Q297, IF(BG$23=4, $R297, 0)), IF(BG$23=5, $Q297, 0)
))</f>
        <v>0</v>
      </c>
      <c r="BH297" s="297" cm="1">
        <f t="array" ref="BH297">IF($CF297=3,
IFERROR(INDEX($CV$68:$CZ$79, $CE297, BH$23), "-"),
IF($CF297=2,
IF(BH$23=5, $Q297, IF(BH$23=4, $R297, 0)), IF(BH$23=5, $Q297, 0)
))</f>
        <v>0</v>
      </c>
      <c r="BI297" s="297" cm="1">
        <f t="array" ref="BI297">IF($CF297=3,
IFERROR(INDEX($CV$68:$CZ$79, $CE297, BI$23), "-"),
IF($CF297=2,
IF(BI$23=5, $Q297, IF(BI$23=4, $R297, 0)), IF(BI$23=5, $Q297, 0)
))</f>
        <v>0</v>
      </c>
      <c r="BJ297" s="297" cm="1">
        <f t="array" ref="BJ297">IF($CF297=3,
IFERROR(INDEX($CV$68:$CZ$79, $CE297, BJ$23), "-"),
IF($CF297=2,
IF(BJ$23=5, $Q297, IF(BJ$23=4, $R297, 0)), IF(BJ$23=5, $Q297, 0)
))</f>
        <v>0</v>
      </c>
      <c r="BK297" s="293" t="str" cm="1">
        <f t="array" ref="BK297">IFERROR(IF(OR($AN$20="EZ", ISNUMBER((BL297*BM297)/(3600*1000)/BN297)), (BL297*BM297)/(3600*1000)/BN297, BY297) * SUMPRODUCT($BO297:$BS297^2.5, $BT297:$BX297) / 1000, "-")</f>
        <v>-</v>
      </c>
      <c r="BL297" s="279" t="str">
        <f t="shared" si="134"/>
        <v>-</v>
      </c>
      <c r="BM297" s="279" t="str">
        <f t="shared" si="135"/>
        <v>-</v>
      </c>
      <c r="BN297" s="298">
        <f t="shared" si="136"/>
        <v>0</v>
      </c>
      <c r="BO297" s="296" t="str" cm="1">
        <f t="array" ref="BO297">IFERROR(INDEX($CV$63:$CZ$65, $CO297, BO$23), "-")</f>
        <v>-</v>
      </c>
      <c r="BP297" s="296" t="str" cm="1">
        <f t="array" ref="BP297">IFERROR(INDEX($CV$63:$CZ$65, $CO297, BP$23), "-")</f>
        <v>-</v>
      </c>
      <c r="BQ297" s="296" t="str" cm="1">
        <f t="array" ref="BQ297">IFERROR(INDEX($CV$63:$CZ$65, $CO297, BQ$23), "-")</f>
        <v>-</v>
      </c>
      <c r="BR297" s="296" t="str" cm="1">
        <f t="array" ref="BR297">IFERROR(INDEX($CV$63:$CZ$65, $CO297, BR$23), "-")</f>
        <v>-</v>
      </c>
      <c r="BS297" s="296" t="str" cm="1">
        <f t="array" ref="BS297">IFERROR(INDEX($CV$63:$CZ$65, $CO297, BS$23), "-")</f>
        <v>-</v>
      </c>
      <c r="BT297" s="297" cm="1">
        <f t="array" ref="BT297">IF($CO297=3,
IFERROR(INDEX($CV$68:$CZ$79, $CE297, BT$23), "-"),
IF($CO297=2,
IF(BT$23=5, $AC297, IF(BT$23=4, $AD297, 0)), IF(BT$23=5, $AC297, 0)
))</f>
        <v>0</v>
      </c>
      <c r="BU297" s="297" cm="1">
        <f t="array" ref="BU297">IF($CO297=3,
IFERROR(INDEX($CV$68:$CZ$79, $CE297, BU$23), "-"),
IF($CO297=2,
IF(BU$23=5, $AC297, IF(BU$23=4, $AD297, 0)), IF(BU$23=5, $AC297, 0)
))</f>
        <v>0</v>
      </c>
      <c r="BV297" s="297" cm="1">
        <f t="array" ref="BV297">IF($CO297=3,
IFERROR(INDEX($CV$68:$CZ$79, $CE297, BV$23), "-"),
IF($CO297=2,
IF(BV$23=5, $AC297, IF(BV$23=4, $AD297, 0)), IF(BV$23=5, $AC297, 0)
))</f>
        <v>0</v>
      </c>
      <c r="BW297" s="297" cm="1">
        <f t="array" ref="BW297">IF($CO297=3,
IFERROR(INDEX($CV$68:$CZ$79, $CE297, BW$23), "-"),
IF($CO297=2,
IF(BW$23=5, $AC297, IF(BW$23=4, $AD297, 0)), IF(BW$23=5, $AC297, 0)
))</f>
        <v>0</v>
      </c>
      <c r="BX297" s="297" cm="1">
        <f t="array" ref="BX297">IF($CO297=3,
IFERROR(INDEX($CV$68:$CZ$79, $CE297, BX$23), "-"),
IF($CO297=2,
IF(BX$23=5, $AC297, IF(BX$23=4, $AD297, 0)), IF(BX$23=5, $AC297, 0)
))</f>
        <v>0</v>
      </c>
      <c r="BY297" s="293" t="str">
        <f t="shared" si="137"/>
        <v>-</v>
      </c>
      <c r="BZ297" s="299">
        <f t="shared" si="113"/>
        <v>0</v>
      </c>
      <c r="CA297" s="294" t="str">
        <f t="shared" si="138"/>
        <v>-</v>
      </c>
      <c r="CB297" s="295" t="str">
        <f t="shared" si="114"/>
        <v>-</v>
      </c>
      <c r="CC297" s="295" t="str">
        <f t="shared" si="139"/>
        <v>-</v>
      </c>
      <c r="CD297" s="299">
        <f t="shared" si="115"/>
        <v>0</v>
      </c>
      <c r="CE297" s="300" t="str">
        <f t="shared" si="116"/>
        <v>-</v>
      </c>
      <c r="CF297" s="300" t="str">
        <f t="shared" si="117"/>
        <v>-</v>
      </c>
      <c r="CG297" s="300">
        <v>0</v>
      </c>
      <c r="CH297" s="300">
        <f t="shared" si="118"/>
        <v>0</v>
      </c>
      <c r="CI297" s="301">
        <f t="shared" si="119"/>
        <v>0</v>
      </c>
      <c r="CJ297" s="301">
        <f t="shared" si="120"/>
        <v>0</v>
      </c>
      <c r="CK297" s="302" t="str" cm="1">
        <f t="array" ref="CK297">IF($CJ297&gt;0, INDEX($CS$28:$DH$35, $CJ297, $CI297+CK$23), "-")</f>
        <v>-</v>
      </c>
      <c r="CL297" s="302" t="str" cm="1">
        <f t="array" ref="CL297">IF($CJ297&gt;0, INDEX($CS$28:$DH$35, $CJ297, $CI297+CL$23), "-")</f>
        <v>-</v>
      </c>
      <c r="CM297" s="302" t="str" cm="1">
        <f t="array" ref="CM297">IF($CJ297&gt;0, INDEX($CS$28:$DH$35, $CJ297, $CI297+CM$23), "-")</f>
        <v>-</v>
      </c>
      <c r="CN297" s="302" t="str" cm="1">
        <f t="array" ref="CN297">IF($CJ297&gt;0, INDEX($CS$28:$DH$35, $CJ297, $CI297+CN$23), "-")</f>
        <v>-</v>
      </c>
      <c r="CO297" s="300" t="str">
        <f t="shared" si="121"/>
        <v>-</v>
      </c>
      <c r="CP297" s="271"/>
      <c r="CQ297" s="272"/>
      <c r="CR297" s="273"/>
      <c r="CS297" s="273"/>
      <c r="CT297" s="273"/>
      <c r="CU297" s="273"/>
      <c r="CV297" s="273"/>
      <c r="CW297" s="273"/>
      <c r="CX297" s="273"/>
      <c r="CY297" s="273"/>
      <c r="CZ297" s="273"/>
      <c r="DA297" s="273"/>
      <c r="DB297" s="273"/>
      <c r="DC297" s="273"/>
      <c r="DD297" s="273"/>
      <c r="DE297" s="273"/>
      <c r="DF297" s="273"/>
      <c r="DG297" s="273"/>
      <c r="DH297" s="273"/>
      <c r="DI297" s="273"/>
      <c r="DJ297" s="271"/>
      <c r="DK297" s="271"/>
    </row>
    <row r="298" spans="1:115" s="45" customFormat="1" ht="12.75" customHeight="1" x14ac:dyDescent="0.25">
      <c r="A298" s="13" cm="1">
        <f t="array" ref="A298">IFERROR(INDEX(Operation, IFERROR(MATCH($N298,#REF!, 0), IFERROR(MATCH($N298,#REF!, 0), MATCH($N298,#REF!, 0))), 4), 0)</f>
        <v>0</v>
      </c>
      <c r="B298" s="10">
        <v>275</v>
      </c>
      <c r="C298" s="238"/>
      <c r="D298" s="238"/>
      <c r="E298" s="79"/>
      <c r="F298" s="80" t="str">
        <f>IF(ISBLANK(E298), "", VLOOKUP(E298, Z!$A$2:$C$4127, 3, FALSE))</f>
        <v/>
      </c>
      <c r="G298" s="238"/>
      <c r="H298" s="81"/>
      <c r="I298" s="255" t="b">
        <v>0</v>
      </c>
      <c r="J298" s="256"/>
      <c r="K298" s="82"/>
      <c r="L298" s="82"/>
      <c r="M298" s="83"/>
      <c r="N298" s="79"/>
      <c r="O298" s="84"/>
      <c r="P298" s="84"/>
      <c r="Q298" s="257"/>
      <c r="R298" s="257"/>
      <c r="S298" s="257"/>
      <c r="T298" s="85">
        <f t="shared" si="122"/>
        <v>0</v>
      </c>
      <c r="U298" s="238"/>
      <c r="V298" s="238"/>
      <c r="W298" s="238"/>
      <c r="X298" s="256"/>
      <c r="Y298" s="258"/>
      <c r="Z298" s="79"/>
      <c r="AA298" s="257"/>
      <c r="AB298" s="257"/>
      <c r="AC298" s="257"/>
      <c r="AD298" s="257"/>
      <c r="AE298" s="257"/>
      <c r="AF298" s="85">
        <f t="shared" si="123"/>
        <v>0</v>
      </c>
      <c r="AG298" s="259"/>
      <c r="AH298" s="238"/>
      <c r="AI298" s="79"/>
      <c r="AJ298" s="80" t="str">
        <f>IF(ISBLANK(AI298), "", VLOOKUP(AI298, Z!$A$2:$C$4127, 3, FALSE))</f>
        <v/>
      </c>
      <c r="AK298" s="260"/>
      <c r="AL298" s="127">
        <f t="shared" si="124"/>
        <v>0</v>
      </c>
      <c r="AM298" s="271"/>
      <c r="AN298" s="292">
        <f t="shared" si="126"/>
        <v>0</v>
      </c>
      <c r="AO298" s="279">
        <f t="shared" si="125"/>
        <v>1</v>
      </c>
      <c r="AP298" s="279">
        <v>0.75</v>
      </c>
      <c r="AQ298" s="293" t="str">
        <f t="shared" si="127"/>
        <v>-</v>
      </c>
      <c r="AR298" s="293" t="str">
        <f t="shared" si="128"/>
        <v>-</v>
      </c>
      <c r="AS298" s="293" t="str" cm="1">
        <f t="array" ref="AS298">IFERROR(IFERROR((AT298*AU298)/(3600*1000)/AZ298, BY298) * SUMPRODUCT($BA298:$BE298^2.5, $BF298:$BJ298) / 1000, "-")</f>
        <v>-</v>
      </c>
      <c r="AT298" s="279" t="str">
        <f t="shared" si="129"/>
        <v>-</v>
      </c>
      <c r="AU298" s="279" t="str">
        <f t="shared" si="130"/>
        <v>-</v>
      </c>
      <c r="AV298" s="294" t="str">
        <f t="shared" si="112"/>
        <v>-</v>
      </c>
      <c r="AW298" s="294" t="str" cm="1">
        <f t="array" ref="AW298">IF(CH298&gt;0, INDEX($CV$58:$CV$60, CH298), "-")</f>
        <v>-</v>
      </c>
      <c r="AX298" s="294" t="str">
        <f t="shared" si="131"/>
        <v>-</v>
      </c>
      <c r="AY298" s="295" t="str">
        <f t="shared" si="132"/>
        <v>-</v>
      </c>
      <c r="AZ298" s="294">
        <f t="shared" si="133"/>
        <v>0</v>
      </c>
      <c r="BA298" s="296" t="str" cm="1">
        <f t="array" ref="BA298">IFERROR(INDEX($CV$63:$CZ$65, $CF298, BA$23), "-")</f>
        <v>-</v>
      </c>
      <c r="BB298" s="296" t="str" cm="1">
        <f t="array" ref="BB298">IFERROR(INDEX($CV$63:$CZ$65, $CF298, BB$23), "-")</f>
        <v>-</v>
      </c>
      <c r="BC298" s="296" t="str" cm="1">
        <f t="array" ref="BC298">IFERROR(INDEX($CV$63:$CZ$65, $CF298, BC$23), "-")</f>
        <v>-</v>
      </c>
      <c r="BD298" s="296" t="str" cm="1">
        <f t="array" ref="BD298">IFERROR(INDEX($CV$63:$CZ$65, $CF298, BD$23), "-")</f>
        <v>-</v>
      </c>
      <c r="BE298" s="296" t="str" cm="1">
        <f t="array" ref="BE298">IFERROR(INDEX($CV$63:$CZ$65, $CF298, BE$23), "-")</f>
        <v>-</v>
      </c>
      <c r="BF298" s="297" cm="1">
        <f t="array" ref="BF298">IF($CF298=3,
IFERROR(INDEX($CV$68:$CZ$79, $CE298, BF$23), "-"),
IF($CF298=2,
IF(BF$23=5, $Q298, IF(BF$23=4, $R298, 0)), IF(BF$23=5, $Q298, 0)
))</f>
        <v>0</v>
      </c>
      <c r="BG298" s="297" cm="1">
        <f t="array" ref="BG298">IF($CF298=3,
IFERROR(INDEX($CV$68:$CZ$79, $CE298, BG$23), "-"),
IF($CF298=2,
IF(BG$23=5, $Q298, IF(BG$23=4, $R298, 0)), IF(BG$23=5, $Q298, 0)
))</f>
        <v>0</v>
      </c>
      <c r="BH298" s="297" cm="1">
        <f t="array" ref="BH298">IF($CF298=3,
IFERROR(INDEX($CV$68:$CZ$79, $CE298, BH$23), "-"),
IF($CF298=2,
IF(BH$23=5, $Q298, IF(BH$23=4, $R298, 0)), IF(BH$23=5, $Q298, 0)
))</f>
        <v>0</v>
      </c>
      <c r="BI298" s="297" cm="1">
        <f t="array" ref="BI298">IF($CF298=3,
IFERROR(INDEX($CV$68:$CZ$79, $CE298, BI$23), "-"),
IF($CF298=2,
IF(BI$23=5, $Q298, IF(BI$23=4, $R298, 0)), IF(BI$23=5, $Q298, 0)
))</f>
        <v>0</v>
      </c>
      <c r="BJ298" s="297" cm="1">
        <f t="array" ref="BJ298">IF($CF298=3,
IFERROR(INDEX($CV$68:$CZ$79, $CE298, BJ$23), "-"),
IF($CF298=2,
IF(BJ$23=5, $Q298, IF(BJ$23=4, $R298, 0)), IF(BJ$23=5, $Q298, 0)
))</f>
        <v>0</v>
      </c>
      <c r="BK298" s="293" t="str" cm="1">
        <f t="array" ref="BK298">IFERROR(IF(OR($AN$20="EZ", ISNUMBER((BL298*BM298)/(3600*1000)/BN298)), (BL298*BM298)/(3600*1000)/BN298, BY298) * SUMPRODUCT($BO298:$BS298^2.5, $BT298:$BX298) / 1000, "-")</f>
        <v>-</v>
      </c>
      <c r="BL298" s="279" t="str">
        <f t="shared" si="134"/>
        <v>-</v>
      </c>
      <c r="BM298" s="279" t="str">
        <f t="shared" si="135"/>
        <v>-</v>
      </c>
      <c r="BN298" s="298">
        <f t="shared" si="136"/>
        <v>0</v>
      </c>
      <c r="BO298" s="296" t="str" cm="1">
        <f t="array" ref="BO298">IFERROR(INDEX($CV$63:$CZ$65, $CO298, BO$23), "-")</f>
        <v>-</v>
      </c>
      <c r="BP298" s="296" t="str" cm="1">
        <f t="array" ref="BP298">IFERROR(INDEX($CV$63:$CZ$65, $CO298, BP$23), "-")</f>
        <v>-</v>
      </c>
      <c r="BQ298" s="296" t="str" cm="1">
        <f t="array" ref="BQ298">IFERROR(INDEX($CV$63:$CZ$65, $CO298, BQ$23), "-")</f>
        <v>-</v>
      </c>
      <c r="BR298" s="296" t="str" cm="1">
        <f t="array" ref="BR298">IFERROR(INDEX($CV$63:$CZ$65, $CO298, BR$23), "-")</f>
        <v>-</v>
      </c>
      <c r="BS298" s="296" t="str" cm="1">
        <f t="array" ref="BS298">IFERROR(INDEX($CV$63:$CZ$65, $CO298, BS$23), "-")</f>
        <v>-</v>
      </c>
      <c r="BT298" s="297" cm="1">
        <f t="array" ref="BT298">IF($CO298=3,
IFERROR(INDEX($CV$68:$CZ$79, $CE298, BT$23), "-"),
IF($CO298=2,
IF(BT$23=5, $AC298, IF(BT$23=4, $AD298, 0)), IF(BT$23=5, $AC298, 0)
))</f>
        <v>0</v>
      </c>
      <c r="BU298" s="297" cm="1">
        <f t="array" ref="BU298">IF($CO298=3,
IFERROR(INDEX($CV$68:$CZ$79, $CE298, BU$23), "-"),
IF($CO298=2,
IF(BU$23=5, $AC298, IF(BU$23=4, $AD298, 0)), IF(BU$23=5, $AC298, 0)
))</f>
        <v>0</v>
      </c>
      <c r="BV298" s="297" cm="1">
        <f t="array" ref="BV298">IF($CO298=3,
IFERROR(INDEX($CV$68:$CZ$79, $CE298, BV$23), "-"),
IF($CO298=2,
IF(BV$23=5, $AC298, IF(BV$23=4, $AD298, 0)), IF(BV$23=5, $AC298, 0)
))</f>
        <v>0</v>
      </c>
      <c r="BW298" s="297" cm="1">
        <f t="array" ref="BW298">IF($CO298=3,
IFERROR(INDEX($CV$68:$CZ$79, $CE298, BW$23), "-"),
IF($CO298=2,
IF(BW$23=5, $AC298, IF(BW$23=4, $AD298, 0)), IF(BW$23=5, $AC298, 0)
))</f>
        <v>0</v>
      </c>
      <c r="BX298" s="297" cm="1">
        <f t="array" ref="BX298">IF($CO298=3,
IFERROR(INDEX($CV$68:$CZ$79, $CE298, BX$23), "-"),
IF($CO298=2,
IF(BX$23=5, $AC298, IF(BX$23=4, $AD298, 0)), IF(BX$23=5, $AC298, 0)
))</f>
        <v>0</v>
      </c>
      <c r="BY298" s="293" t="str">
        <f t="shared" si="137"/>
        <v>-</v>
      </c>
      <c r="BZ298" s="299">
        <f t="shared" si="113"/>
        <v>0</v>
      </c>
      <c r="CA298" s="294" t="str">
        <f t="shared" si="138"/>
        <v>-</v>
      </c>
      <c r="CB298" s="295" t="str">
        <f t="shared" si="114"/>
        <v>-</v>
      </c>
      <c r="CC298" s="295" t="str">
        <f t="shared" si="139"/>
        <v>-</v>
      </c>
      <c r="CD298" s="299">
        <f t="shared" si="115"/>
        <v>0</v>
      </c>
      <c r="CE298" s="300" t="str">
        <f t="shared" si="116"/>
        <v>-</v>
      </c>
      <c r="CF298" s="300" t="str">
        <f t="shared" si="117"/>
        <v>-</v>
      </c>
      <c r="CG298" s="300">
        <v>0</v>
      </c>
      <c r="CH298" s="300">
        <f t="shared" si="118"/>
        <v>0</v>
      </c>
      <c r="CI298" s="301">
        <f t="shared" si="119"/>
        <v>0</v>
      </c>
      <c r="CJ298" s="301">
        <f t="shared" si="120"/>
        <v>0</v>
      </c>
      <c r="CK298" s="302" t="str" cm="1">
        <f t="array" ref="CK298">IF($CJ298&gt;0, INDEX($CS$28:$DH$35, $CJ298, $CI298+CK$23), "-")</f>
        <v>-</v>
      </c>
      <c r="CL298" s="302" t="str" cm="1">
        <f t="array" ref="CL298">IF($CJ298&gt;0, INDEX($CS$28:$DH$35, $CJ298, $CI298+CL$23), "-")</f>
        <v>-</v>
      </c>
      <c r="CM298" s="302" t="str" cm="1">
        <f t="array" ref="CM298">IF($CJ298&gt;0, INDEX($CS$28:$DH$35, $CJ298, $CI298+CM$23), "-")</f>
        <v>-</v>
      </c>
      <c r="CN298" s="302" t="str" cm="1">
        <f t="array" ref="CN298">IF($CJ298&gt;0, INDEX($CS$28:$DH$35, $CJ298, $CI298+CN$23), "-")</f>
        <v>-</v>
      </c>
      <c r="CO298" s="300" t="str">
        <f t="shared" si="121"/>
        <v>-</v>
      </c>
      <c r="CP298" s="271"/>
      <c r="CQ298" s="272"/>
      <c r="CR298" s="273"/>
      <c r="CS298" s="273"/>
      <c r="CT298" s="273"/>
      <c r="CU298" s="273"/>
      <c r="CV298" s="273"/>
      <c r="CW298" s="273"/>
      <c r="CX298" s="273"/>
      <c r="CY298" s="273"/>
      <c r="CZ298" s="273"/>
      <c r="DA298" s="273"/>
      <c r="DB298" s="273"/>
      <c r="DC298" s="273"/>
      <c r="DD298" s="273"/>
      <c r="DE298" s="273"/>
      <c r="DF298" s="273"/>
      <c r="DG298" s="273"/>
      <c r="DH298" s="273"/>
      <c r="DI298" s="273"/>
      <c r="DJ298" s="271"/>
      <c r="DK298" s="271"/>
    </row>
    <row r="299" spans="1:115" s="45" customFormat="1" ht="12.75" customHeight="1" x14ac:dyDescent="0.25">
      <c r="A299" s="13" cm="1">
        <f t="array" ref="A299">IFERROR(INDEX(Operation, IFERROR(MATCH($N299,#REF!, 0), IFERROR(MATCH($N299,#REF!, 0), MATCH($N299,#REF!, 0))), 4), 0)</f>
        <v>0</v>
      </c>
      <c r="B299" s="10">
        <v>276</v>
      </c>
      <c r="C299" s="238"/>
      <c r="D299" s="238"/>
      <c r="E299" s="79"/>
      <c r="F299" s="80" t="str">
        <f>IF(ISBLANK(E299), "", VLOOKUP(E299, Z!$A$2:$C$4127, 3, FALSE))</f>
        <v/>
      </c>
      <c r="G299" s="238"/>
      <c r="H299" s="81"/>
      <c r="I299" s="255" t="b">
        <v>0</v>
      </c>
      <c r="J299" s="256"/>
      <c r="K299" s="82"/>
      <c r="L299" s="82"/>
      <c r="M299" s="83"/>
      <c r="N299" s="79"/>
      <c r="O299" s="84"/>
      <c r="P299" s="84"/>
      <c r="Q299" s="257"/>
      <c r="R299" s="257"/>
      <c r="S299" s="257"/>
      <c r="T299" s="85">
        <f t="shared" si="122"/>
        <v>0</v>
      </c>
      <c r="U299" s="238"/>
      <c r="V299" s="238"/>
      <c r="W299" s="238"/>
      <c r="X299" s="257"/>
      <c r="Y299" s="258"/>
      <c r="Z299" s="79"/>
      <c r="AA299" s="257"/>
      <c r="AB299" s="257"/>
      <c r="AC299" s="257"/>
      <c r="AD299" s="257"/>
      <c r="AE299" s="257"/>
      <c r="AF299" s="85">
        <f t="shared" si="123"/>
        <v>0</v>
      </c>
      <c r="AG299" s="259"/>
      <c r="AH299" s="238"/>
      <c r="AI299" s="79"/>
      <c r="AJ299" s="80" t="str">
        <f>IF(ISBLANK(AI299), "", VLOOKUP(AI299, Z!$A$2:$C$4127, 3, FALSE))</f>
        <v/>
      </c>
      <c r="AK299" s="260"/>
      <c r="AL299" s="127">
        <f t="shared" si="124"/>
        <v>0</v>
      </c>
      <c r="AM299" s="271"/>
      <c r="AN299" s="292">
        <f t="shared" si="126"/>
        <v>0</v>
      </c>
      <c r="AO299" s="279">
        <f t="shared" si="125"/>
        <v>1</v>
      </c>
      <c r="AP299" s="279">
        <v>0.75</v>
      </c>
      <c r="AQ299" s="293" t="str">
        <f t="shared" si="127"/>
        <v>-</v>
      </c>
      <c r="AR299" s="293" t="str">
        <f t="shared" si="128"/>
        <v>-</v>
      </c>
      <c r="AS299" s="293" t="str" cm="1">
        <f t="array" ref="AS299">IFERROR(IFERROR((AT299*AU299)/(3600*1000)/AZ299, BY299) * SUMPRODUCT($BA299:$BE299^2.5, $BF299:$BJ299) / 1000, "-")</f>
        <v>-</v>
      </c>
      <c r="AT299" s="279" t="str">
        <f t="shared" si="129"/>
        <v>-</v>
      </c>
      <c r="AU299" s="279" t="str">
        <f t="shared" si="130"/>
        <v>-</v>
      </c>
      <c r="AV299" s="294" t="str">
        <f t="shared" si="112"/>
        <v>-</v>
      </c>
      <c r="AW299" s="294" t="str" cm="1">
        <f t="array" ref="AW299">IF(CH299&gt;0, INDEX($CV$58:$CV$60, CH299), "-")</f>
        <v>-</v>
      </c>
      <c r="AX299" s="294" t="str">
        <f t="shared" si="131"/>
        <v>-</v>
      </c>
      <c r="AY299" s="295" t="str">
        <f t="shared" si="132"/>
        <v>-</v>
      </c>
      <c r="AZ299" s="294">
        <f t="shared" si="133"/>
        <v>0</v>
      </c>
      <c r="BA299" s="296" t="str" cm="1">
        <f t="array" ref="BA299">IFERROR(INDEX($CV$63:$CZ$65, $CF299, BA$23), "-")</f>
        <v>-</v>
      </c>
      <c r="BB299" s="296" t="str" cm="1">
        <f t="array" ref="BB299">IFERROR(INDEX($CV$63:$CZ$65, $CF299, BB$23), "-")</f>
        <v>-</v>
      </c>
      <c r="BC299" s="296" t="str" cm="1">
        <f t="array" ref="BC299">IFERROR(INDEX($CV$63:$CZ$65, $CF299, BC$23), "-")</f>
        <v>-</v>
      </c>
      <c r="BD299" s="296" t="str" cm="1">
        <f t="array" ref="BD299">IFERROR(INDEX($CV$63:$CZ$65, $CF299, BD$23), "-")</f>
        <v>-</v>
      </c>
      <c r="BE299" s="296" t="str" cm="1">
        <f t="array" ref="BE299">IFERROR(INDEX($CV$63:$CZ$65, $CF299, BE$23), "-")</f>
        <v>-</v>
      </c>
      <c r="BF299" s="297" cm="1">
        <f t="array" ref="BF299">IF($CF299=3,
IFERROR(INDEX($CV$68:$CZ$79, $CE299, BF$23), "-"),
IF($CF299=2,
IF(BF$23=5, $Q299, IF(BF$23=4, $R299, 0)), IF(BF$23=5, $Q299, 0)
))</f>
        <v>0</v>
      </c>
      <c r="BG299" s="297" cm="1">
        <f t="array" ref="BG299">IF($CF299=3,
IFERROR(INDEX($CV$68:$CZ$79, $CE299, BG$23), "-"),
IF($CF299=2,
IF(BG$23=5, $Q299, IF(BG$23=4, $R299, 0)), IF(BG$23=5, $Q299, 0)
))</f>
        <v>0</v>
      </c>
      <c r="BH299" s="297" cm="1">
        <f t="array" ref="BH299">IF($CF299=3,
IFERROR(INDEX($CV$68:$CZ$79, $CE299, BH$23), "-"),
IF($CF299=2,
IF(BH$23=5, $Q299, IF(BH$23=4, $R299, 0)), IF(BH$23=5, $Q299, 0)
))</f>
        <v>0</v>
      </c>
      <c r="BI299" s="297" cm="1">
        <f t="array" ref="BI299">IF($CF299=3,
IFERROR(INDEX($CV$68:$CZ$79, $CE299, BI$23), "-"),
IF($CF299=2,
IF(BI$23=5, $Q299, IF(BI$23=4, $R299, 0)), IF(BI$23=5, $Q299, 0)
))</f>
        <v>0</v>
      </c>
      <c r="BJ299" s="297" cm="1">
        <f t="array" ref="BJ299">IF($CF299=3,
IFERROR(INDEX($CV$68:$CZ$79, $CE299, BJ$23), "-"),
IF($CF299=2,
IF(BJ$23=5, $Q299, IF(BJ$23=4, $R299, 0)), IF(BJ$23=5, $Q299, 0)
))</f>
        <v>0</v>
      </c>
      <c r="BK299" s="293" t="str" cm="1">
        <f t="array" ref="BK299">IFERROR(IF(OR($AN$20="EZ", ISNUMBER((BL299*BM299)/(3600*1000)/BN299)), (BL299*BM299)/(3600*1000)/BN299, BY299) * SUMPRODUCT($BO299:$BS299^2.5, $BT299:$BX299) / 1000, "-")</f>
        <v>-</v>
      </c>
      <c r="BL299" s="279" t="str">
        <f t="shared" si="134"/>
        <v>-</v>
      </c>
      <c r="BM299" s="279" t="str">
        <f t="shared" si="135"/>
        <v>-</v>
      </c>
      <c r="BN299" s="298">
        <f t="shared" si="136"/>
        <v>0</v>
      </c>
      <c r="BO299" s="296" t="str" cm="1">
        <f t="array" ref="BO299">IFERROR(INDEX($CV$63:$CZ$65, $CO299, BO$23), "-")</f>
        <v>-</v>
      </c>
      <c r="BP299" s="296" t="str" cm="1">
        <f t="array" ref="BP299">IFERROR(INDEX($CV$63:$CZ$65, $CO299, BP$23), "-")</f>
        <v>-</v>
      </c>
      <c r="BQ299" s="296" t="str" cm="1">
        <f t="array" ref="BQ299">IFERROR(INDEX($CV$63:$CZ$65, $CO299, BQ$23), "-")</f>
        <v>-</v>
      </c>
      <c r="BR299" s="296" t="str" cm="1">
        <f t="array" ref="BR299">IFERROR(INDEX($CV$63:$CZ$65, $CO299, BR$23), "-")</f>
        <v>-</v>
      </c>
      <c r="BS299" s="296" t="str" cm="1">
        <f t="array" ref="BS299">IFERROR(INDEX($CV$63:$CZ$65, $CO299, BS$23), "-")</f>
        <v>-</v>
      </c>
      <c r="BT299" s="297" cm="1">
        <f t="array" ref="BT299">IF($CO299=3,
IFERROR(INDEX($CV$68:$CZ$79, $CE299, BT$23), "-"),
IF($CO299=2,
IF(BT$23=5, $AC299, IF(BT$23=4, $AD299, 0)), IF(BT$23=5, $AC299, 0)
))</f>
        <v>0</v>
      </c>
      <c r="BU299" s="297" cm="1">
        <f t="array" ref="BU299">IF($CO299=3,
IFERROR(INDEX($CV$68:$CZ$79, $CE299, BU$23), "-"),
IF($CO299=2,
IF(BU$23=5, $AC299, IF(BU$23=4, $AD299, 0)), IF(BU$23=5, $AC299, 0)
))</f>
        <v>0</v>
      </c>
      <c r="BV299" s="297" cm="1">
        <f t="array" ref="BV299">IF($CO299=3,
IFERROR(INDEX($CV$68:$CZ$79, $CE299, BV$23), "-"),
IF($CO299=2,
IF(BV$23=5, $AC299, IF(BV$23=4, $AD299, 0)), IF(BV$23=5, $AC299, 0)
))</f>
        <v>0</v>
      </c>
      <c r="BW299" s="297" cm="1">
        <f t="array" ref="BW299">IF($CO299=3,
IFERROR(INDEX($CV$68:$CZ$79, $CE299, BW$23), "-"),
IF($CO299=2,
IF(BW$23=5, $AC299, IF(BW$23=4, $AD299, 0)), IF(BW$23=5, $AC299, 0)
))</f>
        <v>0</v>
      </c>
      <c r="BX299" s="297" cm="1">
        <f t="array" ref="BX299">IF($CO299=3,
IFERROR(INDEX($CV$68:$CZ$79, $CE299, BX$23), "-"),
IF($CO299=2,
IF(BX$23=5, $AC299, IF(BX$23=4, $AD299, 0)), IF(BX$23=5, $AC299, 0)
))</f>
        <v>0</v>
      </c>
      <c r="BY299" s="293" t="str">
        <f t="shared" si="137"/>
        <v>-</v>
      </c>
      <c r="BZ299" s="299">
        <f t="shared" si="113"/>
        <v>0</v>
      </c>
      <c r="CA299" s="294" t="str">
        <f t="shared" si="138"/>
        <v>-</v>
      </c>
      <c r="CB299" s="295" t="str">
        <f t="shared" si="114"/>
        <v>-</v>
      </c>
      <c r="CC299" s="295" t="str">
        <f t="shared" si="139"/>
        <v>-</v>
      </c>
      <c r="CD299" s="299">
        <f t="shared" si="115"/>
        <v>0</v>
      </c>
      <c r="CE299" s="300" t="str">
        <f t="shared" si="116"/>
        <v>-</v>
      </c>
      <c r="CF299" s="300" t="str">
        <f t="shared" si="117"/>
        <v>-</v>
      </c>
      <c r="CG299" s="300">
        <v>0</v>
      </c>
      <c r="CH299" s="300">
        <f t="shared" si="118"/>
        <v>0</v>
      </c>
      <c r="CI299" s="301">
        <f t="shared" si="119"/>
        <v>0</v>
      </c>
      <c r="CJ299" s="301">
        <f t="shared" si="120"/>
        <v>0</v>
      </c>
      <c r="CK299" s="302" t="str" cm="1">
        <f t="array" ref="CK299">IF($CJ299&gt;0, INDEX($CS$28:$DH$35, $CJ299, $CI299+CK$23), "-")</f>
        <v>-</v>
      </c>
      <c r="CL299" s="302" t="str" cm="1">
        <f t="array" ref="CL299">IF($CJ299&gt;0, INDEX($CS$28:$DH$35, $CJ299, $CI299+CL$23), "-")</f>
        <v>-</v>
      </c>
      <c r="CM299" s="302" t="str" cm="1">
        <f t="array" ref="CM299">IF($CJ299&gt;0, INDEX($CS$28:$DH$35, $CJ299, $CI299+CM$23), "-")</f>
        <v>-</v>
      </c>
      <c r="CN299" s="302" t="str" cm="1">
        <f t="array" ref="CN299">IF($CJ299&gt;0, INDEX($CS$28:$DH$35, $CJ299, $CI299+CN$23), "-")</f>
        <v>-</v>
      </c>
      <c r="CO299" s="300" t="str">
        <f t="shared" si="121"/>
        <v>-</v>
      </c>
      <c r="CP299" s="271"/>
      <c r="CQ299" s="272"/>
      <c r="CR299" s="273"/>
      <c r="CS299" s="273"/>
      <c r="CT299" s="273"/>
      <c r="CU299" s="273"/>
      <c r="CV299" s="273"/>
      <c r="CW299" s="273"/>
      <c r="CX299" s="273"/>
      <c r="CY299" s="273"/>
      <c r="CZ299" s="273"/>
      <c r="DA299" s="273"/>
      <c r="DB299" s="273"/>
      <c r="DC299" s="273"/>
      <c r="DD299" s="273"/>
      <c r="DE299" s="273"/>
      <c r="DF299" s="273"/>
      <c r="DG299" s="273"/>
      <c r="DH299" s="273"/>
      <c r="DI299" s="273"/>
      <c r="DJ299" s="271"/>
      <c r="DK299" s="271"/>
    </row>
    <row r="300" spans="1:115" s="45" customFormat="1" ht="12.75" customHeight="1" x14ac:dyDescent="0.25">
      <c r="A300" s="13" cm="1">
        <f t="array" ref="A300">IFERROR(INDEX(Operation, IFERROR(MATCH($N300,#REF!, 0), IFERROR(MATCH($N300,#REF!, 0), MATCH($N300,#REF!, 0))), 4), 0)</f>
        <v>0</v>
      </c>
      <c r="B300" s="10">
        <v>277</v>
      </c>
      <c r="C300" s="238"/>
      <c r="D300" s="238"/>
      <c r="E300" s="79"/>
      <c r="F300" s="80" t="str">
        <f>IF(ISBLANK(E300), "", VLOOKUP(E300, Z!$A$2:$C$4127, 3, FALSE))</f>
        <v/>
      </c>
      <c r="G300" s="238"/>
      <c r="H300" s="81"/>
      <c r="I300" s="255" t="b">
        <v>0</v>
      </c>
      <c r="J300" s="256"/>
      <c r="K300" s="82"/>
      <c r="L300" s="82"/>
      <c r="M300" s="83"/>
      <c r="N300" s="79"/>
      <c r="O300" s="84"/>
      <c r="P300" s="84"/>
      <c r="Q300" s="257"/>
      <c r="R300" s="257"/>
      <c r="S300" s="257"/>
      <c r="T300" s="85">
        <f t="shared" si="122"/>
        <v>0</v>
      </c>
      <c r="U300" s="238"/>
      <c r="V300" s="238"/>
      <c r="W300" s="238"/>
      <c r="X300" s="257"/>
      <c r="Y300" s="258"/>
      <c r="Z300" s="79"/>
      <c r="AA300" s="257"/>
      <c r="AB300" s="257"/>
      <c r="AC300" s="257"/>
      <c r="AD300" s="257"/>
      <c r="AE300" s="257"/>
      <c r="AF300" s="85">
        <f t="shared" si="123"/>
        <v>0</v>
      </c>
      <c r="AG300" s="259"/>
      <c r="AH300" s="238"/>
      <c r="AI300" s="79"/>
      <c r="AJ300" s="80" t="str">
        <f>IF(ISBLANK(AI300), "", VLOOKUP(AI300, Z!$A$2:$C$4127, 3, FALSE))</f>
        <v/>
      </c>
      <c r="AK300" s="260"/>
      <c r="AL300" s="127">
        <f t="shared" si="124"/>
        <v>0</v>
      </c>
      <c r="AM300" s="271"/>
      <c r="AN300" s="292">
        <f t="shared" si="126"/>
        <v>0</v>
      </c>
      <c r="AO300" s="279">
        <f t="shared" si="125"/>
        <v>1</v>
      </c>
      <c r="AP300" s="279">
        <v>0.75</v>
      </c>
      <c r="AQ300" s="293" t="str">
        <f t="shared" si="127"/>
        <v>-</v>
      </c>
      <c r="AR300" s="293" t="str">
        <f t="shared" si="128"/>
        <v>-</v>
      </c>
      <c r="AS300" s="293" t="str" cm="1">
        <f t="array" ref="AS300">IFERROR(IFERROR((AT300*AU300)/(3600*1000)/AZ300, BY300) * SUMPRODUCT($BA300:$BE300^2.5, $BF300:$BJ300) / 1000, "-")</f>
        <v>-</v>
      </c>
      <c r="AT300" s="279" t="str">
        <f t="shared" si="129"/>
        <v>-</v>
      </c>
      <c r="AU300" s="279" t="str">
        <f t="shared" si="130"/>
        <v>-</v>
      </c>
      <c r="AV300" s="294" t="str">
        <f t="shared" si="112"/>
        <v>-</v>
      </c>
      <c r="AW300" s="294" t="str" cm="1">
        <f t="array" ref="AW300">IF(CH300&gt;0, INDEX($CV$58:$CV$60, CH300), "-")</f>
        <v>-</v>
      </c>
      <c r="AX300" s="294" t="str">
        <f t="shared" si="131"/>
        <v>-</v>
      </c>
      <c r="AY300" s="295" t="str">
        <f t="shared" si="132"/>
        <v>-</v>
      </c>
      <c r="AZ300" s="294">
        <f t="shared" si="133"/>
        <v>0</v>
      </c>
      <c r="BA300" s="296" t="str" cm="1">
        <f t="array" ref="BA300">IFERROR(INDEX($CV$63:$CZ$65, $CF300, BA$23), "-")</f>
        <v>-</v>
      </c>
      <c r="BB300" s="296" t="str" cm="1">
        <f t="array" ref="BB300">IFERROR(INDEX($CV$63:$CZ$65, $CF300, BB$23), "-")</f>
        <v>-</v>
      </c>
      <c r="BC300" s="296" t="str" cm="1">
        <f t="array" ref="BC300">IFERROR(INDEX($CV$63:$CZ$65, $CF300, BC$23), "-")</f>
        <v>-</v>
      </c>
      <c r="BD300" s="296" t="str" cm="1">
        <f t="array" ref="BD300">IFERROR(INDEX($CV$63:$CZ$65, $CF300, BD$23), "-")</f>
        <v>-</v>
      </c>
      <c r="BE300" s="296" t="str" cm="1">
        <f t="array" ref="BE300">IFERROR(INDEX($CV$63:$CZ$65, $CF300, BE$23), "-")</f>
        <v>-</v>
      </c>
      <c r="BF300" s="297" cm="1">
        <f t="array" ref="BF300">IF($CF300=3,
IFERROR(INDEX($CV$68:$CZ$79, $CE300, BF$23), "-"),
IF($CF300=2,
IF(BF$23=5, $Q300, IF(BF$23=4, $R300, 0)), IF(BF$23=5, $Q300, 0)
))</f>
        <v>0</v>
      </c>
      <c r="BG300" s="297" cm="1">
        <f t="array" ref="BG300">IF($CF300=3,
IFERROR(INDEX($CV$68:$CZ$79, $CE300, BG$23), "-"),
IF($CF300=2,
IF(BG$23=5, $Q300, IF(BG$23=4, $R300, 0)), IF(BG$23=5, $Q300, 0)
))</f>
        <v>0</v>
      </c>
      <c r="BH300" s="297" cm="1">
        <f t="array" ref="BH300">IF($CF300=3,
IFERROR(INDEX($CV$68:$CZ$79, $CE300, BH$23), "-"),
IF($CF300=2,
IF(BH$23=5, $Q300, IF(BH$23=4, $R300, 0)), IF(BH$23=5, $Q300, 0)
))</f>
        <v>0</v>
      </c>
      <c r="BI300" s="297" cm="1">
        <f t="array" ref="BI300">IF($CF300=3,
IFERROR(INDEX($CV$68:$CZ$79, $CE300, BI$23), "-"),
IF($CF300=2,
IF(BI$23=5, $Q300, IF(BI$23=4, $R300, 0)), IF(BI$23=5, $Q300, 0)
))</f>
        <v>0</v>
      </c>
      <c r="BJ300" s="297" cm="1">
        <f t="array" ref="BJ300">IF($CF300=3,
IFERROR(INDEX($CV$68:$CZ$79, $CE300, BJ$23), "-"),
IF($CF300=2,
IF(BJ$23=5, $Q300, IF(BJ$23=4, $R300, 0)), IF(BJ$23=5, $Q300, 0)
))</f>
        <v>0</v>
      </c>
      <c r="BK300" s="293" t="str" cm="1">
        <f t="array" ref="BK300">IFERROR(IF(OR($AN$20="EZ", ISNUMBER((BL300*BM300)/(3600*1000)/BN300)), (BL300*BM300)/(3600*1000)/BN300, BY300) * SUMPRODUCT($BO300:$BS300^2.5, $BT300:$BX300) / 1000, "-")</f>
        <v>-</v>
      </c>
      <c r="BL300" s="279" t="str">
        <f t="shared" si="134"/>
        <v>-</v>
      </c>
      <c r="BM300" s="279" t="str">
        <f t="shared" si="135"/>
        <v>-</v>
      </c>
      <c r="BN300" s="298">
        <f t="shared" si="136"/>
        <v>0</v>
      </c>
      <c r="BO300" s="296" t="str" cm="1">
        <f t="array" ref="BO300">IFERROR(INDEX($CV$63:$CZ$65, $CO300, BO$23), "-")</f>
        <v>-</v>
      </c>
      <c r="BP300" s="296" t="str" cm="1">
        <f t="array" ref="BP300">IFERROR(INDEX($CV$63:$CZ$65, $CO300, BP$23), "-")</f>
        <v>-</v>
      </c>
      <c r="BQ300" s="296" t="str" cm="1">
        <f t="array" ref="BQ300">IFERROR(INDEX($CV$63:$CZ$65, $CO300, BQ$23), "-")</f>
        <v>-</v>
      </c>
      <c r="BR300" s="296" t="str" cm="1">
        <f t="array" ref="BR300">IFERROR(INDEX($CV$63:$CZ$65, $CO300, BR$23), "-")</f>
        <v>-</v>
      </c>
      <c r="BS300" s="296" t="str" cm="1">
        <f t="array" ref="BS300">IFERROR(INDEX($CV$63:$CZ$65, $CO300, BS$23), "-")</f>
        <v>-</v>
      </c>
      <c r="BT300" s="297" cm="1">
        <f t="array" ref="BT300">IF($CO300=3,
IFERROR(INDEX($CV$68:$CZ$79, $CE300, BT$23), "-"),
IF($CO300=2,
IF(BT$23=5, $AC300, IF(BT$23=4, $AD300, 0)), IF(BT$23=5, $AC300, 0)
))</f>
        <v>0</v>
      </c>
      <c r="BU300" s="297" cm="1">
        <f t="array" ref="BU300">IF($CO300=3,
IFERROR(INDEX($CV$68:$CZ$79, $CE300, BU$23), "-"),
IF($CO300=2,
IF(BU$23=5, $AC300, IF(BU$23=4, $AD300, 0)), IF(BU$23=5, $AC300, 0)
))</f>
        <v>0</v>
      </c>
      <c r="BV300" s="297" cm="1">
        <f t="array" ref="BV300">IF($CO300=3,
IFERROR(INDEX($CV$68:$CZ$79, $CE300, BV$23), "-"),
IF($CO300=2,
IF(BV$23=5, $AC300, IF(BV$23=4, $AD300, 0)), IF(BV$23=5, $AC300, 0)
))</f>
        <v>0</v>
      </c>
      <c r="BW300" s="297" cm="1">
        <f t="array" ref="BW300">IF($CO300=3,
IFERROR(INDEX($CV$68:$CZ$79, $CE300, BW$23), "-"),
IF($CO300=2,
IF(BW$23=5, $AC300, IF(BW$23=4, $AD300, 0)), IF(BW$23=5, $AC300, 0)
))</f>
        <v>0</v>
      </c>
      <c r="BX300" s="297" cm="1">
        <f t="array" ref="BX300">IF($CO300=3,
IFERROR(INDEX($CV$68:$CZ$79, $CE300, BX$23), "-"),
IF($CO300=2,
IF(BX$23=5, $AC300, IF(BX$23=4, $AD300, 0)), IF(BX$23=5, $AC300, 0)
))</f>
        <v>0</v>
      </c>
      <c r="BY300" s="293" t="str">
        <f t="shared" si="137"/>
        <v>-</v>
      </c>
      <c r="BZ300" s="299">
        <f t="shared" si="113"/>
        <v>0</v>
      </c>
      <c r="CA300" s="294" t="str">
        <f t="shared" si="138"/>
        <v>-</v>
      </c>
      <c r="CB300" s="295" t="str">
        <f t="shared" si="114"/>
        <v>-</v>
      </c>
      <c r="CC300" s="295" t="str">
        <f t="shared" si="139"/>
        <v>-</v>
      </c>
      <c r="CD300" s="299">
        <f t="shared" si="115"/>
        <v>0</v>
      </c>
      <c r="CE300" s="300" t="str">
        <f t="shared" si="116"/>
        <v>-</v>
      </c>
      <c r="CF300" s="300" t="str">
        <f t="shared" si="117"/>
        <v>-</v>
      </c>
      <c r="CG300" s="300">
        <v>0</v>
      </c>
      <c r="CH300" s="300">
        <f t="shared" si="118"/>
        <v>0</v>
      </c>
      <c r="CI300" s="301">
        <f t="shared" si="119"/>
        <v>0</v>
      </c>
      <c r="CJ300" s="301">
        <f t="shared" si="120"/>
        <v>0</v>
      </c>
      <c r="CK300" s="302" t="str" cm="1">
        <f t="array" ref="CK300">IF($CJ300&gt;0, INDEX($CS$28:$DH$35, $CJ300, $CI300+CK$23), "-")</f>
        <v>-</v>
      </c>
      <c r="CL300" s="302" t="str" cm="1">
        <f t="array" ref="CL300">IF($CJ300&gt;0, INDEX($CS$28:$DH$35, $CJ300, $CI300+CL$23), "-")</f>
        <v>-</v>
      </c>
      <c r="CM300" s="302" t="str" cm="1">
        <f t="array" ref="CM300">IF($CJ300&gt;0, INDEX($CS$28:$DH$35, $CJ300, $CI300+CM$23), "-")</f>
        <v>-</v>
      </c>
      <c r="CN300" s="302" t="str" cm="1">
        <f t="array" ref="CN300">IF($CJ300&gt;0, INDEX($CS$28:$DH$35, $CJ300, $CI300+CN$23), "-")</f>
        <v>-</v>
      </c>
      <c r="CO300" s="300" t="str">
        <f t="shared" si="121"/>
        <v>-</v>
      </c>
      <c r="CP300" s="271"/>
      <c r="CQ300" s="272"/>
      <c r="CR300" s="273"/>
      <c r="CS300" s="273"/>
      <c r="CT300" s="273"/>
      <c r="CU300" s="273"/>
      <c r="CV300" s="273"/>
      <c r="CW300" s="273"/>
      <c r="CX300" s="273"/>
      <c r="CY300" s="273"/>
      <c r="CZ300" s="273"/>
      <c r="DA300" s="273"/>
      <c r="DB300" s="273"/>
      <c r="DC300" s="273"/>
      <c r="DD300" s="273"/>
      <c r="DE300" s="273"/>
      <c r="DF300" s="273"/>
      <c r="DG300" s="273"/>
      <c r="DH300" s="273"/>
      <c r="DI300" s="273"/>
      <c r="DJ300" s="271"/>
      <c r="DK300" s="271"/>
    </row>
    <row r="301" spans="1:115" s="45" customFormat="1" ht="12.75" customHeight="1" x14ac:dyDescent="0.25">
      <c r="A301" s="13" cm="1">
        <f t="array" ref="A301">IFERROR(INDEX(Operation, IFERROR(MATCH($N301,#REF!, 0), IFERROR(MATCH($N301,#REF!, 0), MATCH($N301,#REF!, 0))), 4), 0)</f>
        <v>0</v>
      </c>
      <c r="B301" s="10">
        <v>278</v>
      </c>
      <c r="C301" s="238"/>
      <c r="D301" s="238"/>
      <c r="E301" s="79"/>
      <c r="F301" s="80" t="str">
        <f>IF(ISBLANK(E301), "", VLOOKUP(E301, Z!$A$2:$C$4127, 3, FALSE))</f>
        <v/>
      </c>
      <c r="G301" s="238"/>
      <c r="H301" s="81"/>
      <c r="I301" s="255" t="b">
        <v>0</v>
      </c>
      <c r="J301" s="256"/>
      <c r="K301" s="82"/>
      <c r="L301" s="82"/>
      <c r="M301" s="83"/>
      <c r="N301" s="79"/>
      <c r="O301" s="84"/>
      <c r="P301" s="84"/>
      <c r="Q301" s="257"/>
      <c r="R301" s="257"/>
      <c r="S301" s="257"/>
      <c r="T301" s="85">
        <f t="shared" si="122"/>
        <v>0</v>
      </c>
      <c r="U301" s="238"/>
      <c r="V301" s="238"/>
      <c r="W301" s="238"/>
      <c r="X301" s="257"/>
      <c r="Y301" s="258"/>
      <c r="Z301" s="79"/>
      <c r="AA301" s="257"/>
      <c r="AB301" s="257"/>
      <c r="AC301" s="257"/>
      <c r="AD301" s="257"/>
      <c r="AE301" s="257"/>
      <c r="AF301" s="85">
        <f t="shared" si="123"/>
        <v>0</v>
      </c>
      <c r="AG301" s="259"/>
      <c r="AH301" s="238"/>
      <c r="AI301" s="79"/>
      <c r="AJ301" s="80" t="str">
        <f>IF(ISBLANK(AI301), "", VLOOKUP(AI301, Z!$A$2:$C$4127, 3, FALSE))</f>
        <v/>
      </c>
      <c r="AK301" s="260"/>
      <c r="AL301" s="127">
        <f t="shared" si="124"/>
        <v>0</v>
      </c>
      <c r="AM301" s="271"/>
      <c r="AN301" s="292">
        <f t="shared" si="126"/>
        <v>0</v>
      </c>
      <c r="AO301" s="279">
        <f t="shared" si="125"/>
        <v>1</v>
      </c>
      <c r="AP301" s="279">
        <v>0.75</v>
      </c>
      <c r="AQ301" s="293" t="str">
        <f t="shared" si="127"/>
        <v>-</v>
      </c>
      <c r="AR301" s="293" t="str">
        <f t="shared" si="128"/>
        <v>-</v>
      </c>
      <c r="AS301" s="293" t="str" cm="1">
        <f t="array" ref="AS301">IFERROR(IFERROR((AT301*AU301)/(3600*1000)/AZ301, BY301) * SUMPRODUCT($BA301:$BE301^2.5, $BF301:$BJ301) / 1000, "-")</f>
        <v>-</v>
      </c>
      <c r="AT301" s="279" t="str">
        <f t="shared" si="129"/>
        <v>-</v>
      </c>
      <c r="AU301" s="279" t="str">
        <f t="shared" si="130"/>
        <v>-</v>
      </c>
      <c r="AV301" s="294" t="str">
        <f t="shared" si="112"/>
        <v>-</v>
      </c>
      <c r="AW301" s="294" t="str" cm="1">
        <f t="array" ref="AW301">IF(CH301&gt;0, INDEX($CV$58:$CV$60, CH301), "-")</f>
        <v>-</v>
      </c>
      <c r="AX301" s="294" t="str">
        <f t="shared" si="131"/>
        <v>-</v>
      </c>
      <c r="AY301" s="295" t="str">
        <f t="shared" si="132"/>
        <v>-</v>
      </c>
      <c r="AZ301" s="294">
        <f t="shared" si="133"/>
        <v>0</v>
      </c>
      <c r="BA301" s="296" t="str" cm="1">
        <f t="array" ref="BA301">IFERROR(INDEX($CV$63:$CZ$65, $CF301, BA$23), "-")</f>
        <v>-</v>
      </c>
      <c r="BB301" s="296" t="str" cm="1">
        <f t="array" ref="BB301">IFERROR(INDEX($CV$63:$CZ$65, $CF301, BB$23), "-")</f>
        <v>-</v>
      </c>
      <c r="BC301" s="296" t="str" cm="1">
        <f t="array" ref="BC301">IFERROR(INDEX($CV$63:$CZ$65, $CF301, BC$23), "-")</f>
        <v>-</v>
      </c>
      <c r="BD301" s="296" t="str" cm="1">
        <f t="array" ref="BD301">IFERROR(INDEX($CV$63:$CZ$65, $CF301, BD$23), "-")</f>
        <v>-</v>
      </c>
      <c r="BE301" s="296" t="str" cm="1">
        <f t="array" ref="BE301">IFERROR(INDEX($CV$63:$CZ$65, $CF301, BE$23), "-")</f>
        <v>-</v>
      </c>
      <c r="BF301" s="297" cm="1">
        <f t="array" ref="BF301">IF($CF301=3,
IFERROR(INDEX($CV$68:$CZ$79, $CE301, BF$23), "-"),
IF($CF301=2,
IF(BF$23=5, $Q301, IF(BF$23=4, $R301, 0)), IF(BF$23=5, $Q301, 0)
))</f>
        <v>0</v>
      </c>
      <c r="BG301" s="297" cm="1">
        <f t="array" ref="BG301">IF($CF301=3,
IFERROR(INDEX($CV$68:$CZ$79, $CE301, BG$23), "-"),
IF($CF301=2,
IF(BG$23=5, $Q301, IF(BG$23=4, $R301, 0)), IF(BG$23=5, $Q301, 0)
))</f>
        <v>0</v>
      </c>
      <c r="BH301" s="297" cm="1">
        <f t="array" ref="BH301">IF($CF301=3,
IFERROR(INDEX($CV$68:$CZ$79, $CE301, BH$23), "-"),
IF($CF301=2,
IF(BH$23=5, $Q301, IF(BH$23=4, $R301, 0)), IF(BH$23=5, $Q301, 0)
))</f>
        <v>0</v>
      </c>
      <c r="BI301" s="297" cm="1">
        <f t="array" ref="BI301">IF($CF301=3,
IFERROR(INDEX($CV$68:$CZ$79, $CE301, BI$23), "-"),
IF($CF301=2,
IF(BI$23=5, $Q301, IF(BI$23=4, $R301, 0)), IF(BI$23=5, $Q301, 0)
))</f>
        <v>0</v>
      </c>
      <c r="BJ301" s="297" cm="1">
        <f t="array" ref="BJ301">IF($CF301=3,
IFERROR(INDEX($CV$68:$CZ$79, $CE301, BJ$23), "-"),
IF($CF301=2,
IF(BJ$23=5, $Q301, IF(BJ$23=4, $R301, 0)), IF(BJ$23=5, $Q301, 0)
))</f>
        <v>0</v>
      </c>
      <c r="BK301" s="293" t="str" cm="1">
        <f t="array" ref="BK301">IFERROR(IF(OR($AN$20="EZ", ISNUMBER((BL301*BM301)/(3600*1000)/BN301)), (BL301*BM301)/(3600*1000)/BN301, BY301) * SUMPRODUCT($BO301:$BS301^2.5, $BT301:$BX301) / 1000, "-")</f>
        <v>-</v>
      </c>
      <c r="BL301" s="279" t="str">
        <f t="shared" si="134"/>
        <v>-</v>
      </c>
      <c r="BM301" s="279" t="str">
        <f t="shared" si="135"/>
        <v>-</v>
      </c>
      <c r="BN301" s="298">
        <f t="shared" si="136"/>
        <v>0</v>
      </c>
      <c r="BO301" s="296" t="str" cm="1">
        <f t="array" ref="BO301">IFERROR(INDEX($CV$63:$CZ$65, $CO301, BO$23), "-")</f>
        <v>-</v>
      </c>
      <c r="BP301" s="296" t="str" cm="1">
        <f t="array" ref="BP301">IFERROR(INDEX($CV$63:$CZ$65, $CO301, BP$23), "-")</f>
        <v>-</v>
      </c>
      <c r="BQ301" s="296" t="str" cm="1">
        <f t="array" ref="BQ301">IFERROR(INDEX($CV$63:$CZ$65, $CO301, BQ$23), "-")</f>
        <v>-</v>
      </c>
      <c r="BR301" s="296" t="str" cm="1">
        <f t="array" ref="BR301">IFERROR(INDEX($CV$63:$CZ$65, $CO301, BR$23), "-")</f>
        <v>-</v>
      </c>
      <c r="BS301" s="296" t="str" cm="1">
        <f t="array" ref="BS301">IFERROR(INDEX($CV$63:$CZ$65, $CO301, BS$23), "-")</f>
        <v>-</v>
      </c>
      <c r="BT301" s="297" cm="1">
        <f t="array" ref="BT301">IF($CO301=3,
IFERROR(INDEX($CV$68:$CZ$79, $CE301, BT$23), "-"),
IF($CO301=2,
IF(BT$23=5, $AC301, IF(BT$23=4, $AD301, 0)), IF(BT$23=5, $AC301, 0)
))</f>
        <v>0</v>
      </c>
      <c r="BU301" s="297" cm="1">
        <f t="array" ref="BU301">IF($CO301=3,
IFERROR(INDEX($CV$68:$CZ$79, $CE301, BU$23), "-"),
IF($CO301=2,
IF(BU$23=5, $AC301, IF(BU$23=4, $AD301, 0)), IF(BU$23=5, $AC301, 0)
))</f>
        <v>0</v>
      </c>
      <c r="BV301" s="297" cm="1">
        <f t="array" ref="BV301">IF($CO301=3,
IFERROR(INDEX($CV$68:$CZ$79, $CE301, BV$23), "-"),
IF($CO301=2,
IF(BV$23=5, $AC301, IF(BV$23=4, $AD301, 0)), IF(BV$23=5, $AC301, 0)
))</f>
        <v>0</v>
      </c>
      <c r="BW301" s="297" cm="1">
        <f t="array" ref="BW301">IF($CO301=3,
IFERROR(INDEX($CV$68:$CZ$79, $CE301, BW$23), "-"),
IF($CO301=2,
IF(BW$23=5, $AC301, IF(BW$23=4, $AD301, 0)), IF(BW$23=5, $AC301, 0)
))</f>
        <v>0</v>
      </c>
      <c r="BX301" s="297" cm="1">
        <f t="array" ref="BX301">IF($CO301=3,
IFERROR(INDEX($CV$68:$CZ$79, $CE301, BX$23), "-"),
IF($CO301=2,
IF(BX$23=5, $AC301, IF(BX$23=4, $AD301, 0)), IF(BX$23=5, $AC301, 0)
))</f>
        <v>0</v>
      </c>
      <c r="BY301" s="293" t="str">
        <f t="shared" si="137"/>
        <v>-</v>
      </c>
      <c r="BZ301" s="299">
        <f t="shared" si="113"/>
        <v>0</v>
      </c>
      <c r="CA301" s="294" t="str">
        <f t="shared" si="138"/>
        <v>-</v>
      </c>
      <c r="CB301" s="295" t="str">
        <f t="shared" si="114"/>
        <v>-</v>
      </c>
      <c r="CC301" s="295" t="str">
        <f t="shared" si="139"/>
        <v>-</v>
      </c>
      <c r="CD301" s="299">
        <f t="shared" si="115"/>
        <v>0</v>
      </c>
      <c r="CE301" s="300" t="str">
        <f t="shared" si="116"/>
        <v>-</v>
      </c>
      <c r="CF301" s="300" t="str">
        <f t="shared" si="117"/>
        <v>-</v>
      </c>
      <c r="CG301" s="300">
        <v>0</v>
      </c>
      <c r="CH301" s="300">
        <f t="shared" si="118"/>
        <v>0</v>
      </c>
      <c r="CI301" s="301">
        <f t="shared" si="119"/>
        <v>0</v>
      </c>
      <c r="CJ301" s="301">
        <f t="shared" si="120"/>
        <v>0</v>
      </c>
      <c r="CK301" s="302" t="str" cm="1">
        <f t="array" ref="CK301">IF($CJ301&gt;0, INDEX($CS$28:$DH$35, $CJ301, $CI301+CK$23), "-")</f>
        <v>-</v>
      </c>
      <c r="CL301" s="302" t="str" cm="1">
        <f t="array" ref="CL301">IF($CJ301&gt;0, INDEX($CS$28:$DH$35, $CJ301, $CI301+CL$23), "-")</f>
        <v>-</v>
      </c>
      <c r="CM301" s="302" t="str" cm="1">
        <f t="array" ref="CM301">IF($CJ301&gt;0, INDEX($CS$28:$DH$35, $CJ301, $CI301+CM$23), "-")</f>
        <v>-</v>
      </c>
      <c r="CN301" s="302" t="str" cm="1">
        <f t="array" ref="CN301">IF($CJ301&gt;0, INDEX($CS$28:$DH$35, $CJ301, $CI301+CN$23), "-")</f>
        <v>-</v>
      </c>
      <c r="CO301" s="300" t="str">
        <f t="shared" si="121"/>
        <v>-</v>
      </c>
      <c r="CP301" s="271"/>
      <c r="CQ301" s="272"/>
      <c r="CR301" s="273"/>
      <c r="CS301" s="273"/>
      <c r="CT301" s="273"/>
      <c r="CU301" s="273"/>
      <c r="CV301" s="273"/>
      <c r="CW301" s="273"/>
      <c r="CX301" s="273"/>
      <c r="CY301" s="273"/>
      <c r="CZ301" s="273"/>
      <c r="DA301" s="273"/>
      <c r="DB301" s="273"/>
      <c r="DC301" s="273"/>
      <c r="DD301" s="273"/>
      <c r="DE301" s="273"/>
      <c r="DF301" s="273"/>
      <c r="DG301" s="273"/>
      <c r="DH301" s="273"/>
      <c r="DI301" s="273"/>
      <c r="DJ301" s="271"/>
      <c r="DK301" s="271"/>
    </row>
    <row r="302" spans="1:115" s="45" customFormat="1" ht="12.75" customHeight="1" x14ac:dyDescent="0.25">
      <c r="A302" s="13" cm="1">
        <f t="array" ref="A302">IFERROR(INDEX(Operation, IFERROR(MATCH($N302,#REF!, 0), IFERROR(MATCH($N302,#REF!, 0), MATCH($N302,#REF!, 0))), 4), 0)</f>
        <v>0</v>
      </c>
      <c r="B302" s="10">
        <v>279</v>
      </c>
      <c r="C302" s="238"/>
      <c r="D302" s="238"/>
      <c r="E302" s="79"/>
      <c r="F302" s="80" t="str">
        <f>IF(ISBLANK(E302), "", VLOOKUP(E302, Z!$A$2:$C$4127, 3, FALSE))</f>
        <v/>
      </c>
      <c r="G302" s="238"/>
      <c r="H302" s="81"/>
      <c r="I302" s="255" t="b">
        <v>0</v>
      </c>
      <c r="J302" s="256"/>
      <c r="K302" s="82"/>
      <c r="L302" s="82"/>
      <c r="M302" s="83"/>
      <c r="N302" s="79"/>
      <c r="O302" s="84"/>
      <c r="P302" s="84"/>
      <c r="Q302" s="257"/>
      <c r="R302" s="257"/>
      <c r="S302" s="257"/>
      <c r="T302" s="85">
        <f t="shared" si="122"/>
        <v>0</v>
      </c>
      <c r="U302" s="238"/>
      <c r="V302" s="238"/>
      <c r="W302" s="238"/>
      <c r="X302" s="257"/>
      <c r="Y302" s="258"/>
      <c r="Z302" s="79"/>
      <c r="AA302" s="257"/>
      <c r="AB302" s="257"/>
      <c r="AC302" s="257"/>
      <c r="AD302" s="257"/>
      <c r="AE302" s="257"/>
      <c r="AF302" s="85">
        <f t="shared" si="123"/>
        <v>0</v>
      </c>
      <c r="AG302" s="259"/>
      <c r="AH302" s="238"/>
      <c r="AI302" s="79"/>
      <c r="AJ302" s="80" t="str">
        <f>IF(ISBLANK(AI302), "", VLOOKUP(AI302, Z!$A$2:$C$4127, 3, FALSE))</f>
        <v/>
      </c>
      <c r="AK302" s="260"/>
      <c r="AL302" s="127">
        <f t="shared" si="124"/>
        <v>0</v>
      </c>
      <c r="AM302" s="271"/>
      <c r="AN302" s="292">
        <f t="shared" si="126"/>
        <v>0</v>
      </c>
      <c r="AO302" s="279">
        <f t="shared" si="125"/>
        <v>1</v>
      </c>
      <c r="AP302" s="279">
        <v>0.75</v>
      </c>
      <c r="AQ302" s="293" t="str">
        <f t="shared" si="127"/>
        <v>-</v>
      </c>
      <c r="AR302" s="293" t="str">
        <f t="shared" si="128"/>
        <v>-</v>
      </c>
      <c r="AS302" s="293" t="str" cm="1">
        <f t="array" ref="AS302">IFERROR(IFERROR((AT302*AU302)/(3600*1000)/AZ302, BY302) * SUMPRODUCT($BA302:$BE302^2.5, $BF302:$BJ302) / 1000, "-")</f>
        <v>-</v>
      </c>
      <c r="AT302" s="279" t="str">
        <f t="shared" si="129"/>
        <v>-</v>
      </c>
      <c r="AU302" s="279" t="str">
        <f t="shared" si="130"/>
        <v>-</v>
      </c>
      <c r="AV302" s="294" t="str">
        <f t="shared" si="112"/>
        <v>-</v>
      </c>
      <c r="AW302" s="294" t="str" cm="1">
        <f t="array" ref="AW302">IF(CH302&gt;0, INDEX($CV$58:$CV$60, CH302), "-")</f>
        <v>-</v>
      </c>
      <c r="AX302" s="294" t="str">
        <f t="shared" si="131"/>
        <v>-</v>
      </c>
      <c r="AY302" s="295" t="str">
        <f t="shared" si="132"/>
        <v>-</v>
      </c>
      <c r="AZ302" s="294">
        <f t="shared" si="133"/>
        <v>0</v>
      </c>
      <c r="BA302" s="296" t="str" cm="1">
        <f t="array" ref="BA302">IFERROR(INDEX($CV$63:$CZ$65, $CF302, BA$23), "-")</f>
        <v>-</v>
      </c>
      <c r="BB302" s="296" t="str" cm="1">
        <f t="array" ref="BB302">IFERROR(INDEX($CV$63:$CZ$65, $CF302, BB$23), "-")</f>
        <v>-</v>
      </c>
      <c r="BC302" s="296" t="str" cm="1">
        <f t="array" ref="BC302">IFERROR(INDEX($CV$63:$CZ$65, $CF302, BC$23), "-")</f>
        <v>-</v>
      </c>
      <c r="BD302" s="296" t="str" cm="1">
        <f t="array" ref="BD302">IFERROR(INDEX($CV$63:$CZ$65, $CF302, BD$23), "-")</f>
        <v>-</v>
      </c>
      <c r="BE302" s="296" t="str" cm="1">
        <f t="array" ref="BE302">IFERROR(INDEX($CV$63:$CZ$65, $CF302, BE$23), "-")</f>
        <v>-</v>
      </c>
      <c r="BF302" s="297" cm="1">
        <f t="array" ref="BF302">IF($CF302=3,
IFERROR(INDEX($CV$68:$CZ$79, $CE302, BF$23), "-"),
IF($CF302=2,
IF(BF$23=5, $Q302, IF(BF$23=4, $R302, 0)), IF(BF$23=5, $Q302, 0)
))</f>
        <v>0</v>
      </c>
      <c r="BG302" s="297" cm="1">
        <f t="array" ref="BG302">IF($CF302=3,
IFERROR(INDEX($CV$68:$CZ$79, $CE302, BG$23), "-"),
IF($CF302=2,
IF(BG$23=5, $Q302, IF(BG$23=4, $R302, 0)), IF(BG$23=5, $Q302, 0)
))</f>
        <v>0</v>
      </c>
      <c r="BH302" s="297" cm="1">
        <f t="array" ref="BH302">IF($CF302=3,
IFERROR(INDEX($CV$68:$CZ$79, $CE302, BH$23), "-"),
IF($CF302=2,
IF(BH$23=5, $Q302, IF(BH$23=4, $R302, 0)), IF(BH$23=5, $Q302, 0)
))</f>
        <v>0</v>
      </c>
      <c r="BI302" s="297" cm="1">
        <f t="array" ref="BI302">IF($CF302=3,
IFERROR(INDEX($CV$68:$CZ$79, $CE302, BI$23), "-"),
IF($CF302=2,
IF(BI$23=5, $Q302, IF(BI$23=4, $R302, 0)), IF(BI$23=5, $Q302, 0)
))</f>
        <v>0</v>
      </c>
      <c r="BJ302" s="297" cm="1">
        <f t="array" ref="BJ302">IF($CF302=3,
IFERROR(INDEX($CV$68:$CZ$79, $CE302, BJ$23), "-"),
IF($CF302=2,
IF(BJ$23=5, $Q302, IF(BJ$23=4, $R302, 0)), IF(BJ$23=5, $Q302, 0)
))</f>
        <v>0</v>
      </c>
      <c r="BK302" s="293" t="str" cm="1">
        <f t="array" ref="BK302">IFERROR(IF(OR($AN$20="EZ", ISNUMBER((BL302*BM302)/(3600*1000)/BN302)), (BL302*BM302)/(3600*1000)/BN302, BY302) * SUMPRODUCT($BO302:$BS302^2.5, $BT302:$BX302) / 1000, "-")</f>
        <v>-</v>
      </c>
      <c r="BL302" s="279" t="str">
        <f t="shared" si="134"/>
        <v>-</v>
      </c>
      <c r="BM302" s="279" t="str">
        <f t="shared" si="135"/>
        <v>-</v>
      </c>
      <c r="BN302" s="298">
        <f t="shared" si="136"/>
        <v>0</v>
      </c>
      <c r="BO302" s="296" t="str" cm="1">
        <f t="array" ref="BO302">IFERROR(INDEX($CV$63:$CZ$65, $CO302, BO$23), "-")</f>
        <v>-</v>
      </c>
      <c r="BP302" s="296" t="str" cm="1">
        <f t="array" ref="BP302">IFERROR(INDEX($CV$63:$CZ$65, $CO302, BP$23), "-")</f>
        <v>-</v>
      </c>
      <c r="BQ302" s="296" t="str" cm="1">
        <f t="array" ref="BQ302">IFERROR(INDEX($CV$63:$CZ$65, $CO302, BQ$23), "-")</f>
        <v>-</v>
      </c>
      <c r="BR302" s="296" t="str" cm="1">
        <f t="array" ref="BR302">IFERROR(INDEX($CV$63:$CZ$65, $CO302, BR$23), "-")</f>
        <v>-</v>
      </c>
      <c r="BS302" s="296" t="str" cm="1">
        <f t="array" ref="BS302">IFERROR(INDEX($CV$63:$CZ$65, $CO302, BS$23), "-")</f>
        <v>-</v>
      </c>
      <c r="BT302" s="297" cm="1">
        <f t="array" ref="BT302">IF($CO302=3,
IFERROR(INDEX($CV$68:$CZ$79, $CE302, BT$23), "-"),
IF($CO302=2,
IF(BT$23=5, $AC302, IF(BT$23=4, $AD302, 0)), IF(BT$23=5, $AC302, 0)
))</f>
        <v>0</v>
      </c>
      <c r="BU302" s="297" cm="1">
        <f t="array" ref="BU302">IF($CO302=3,
IFERROR(INDEX($CV$68:$CZ$79, $CE302, BU$23), "-"),
IF($CO302=2,
IF(BU$23=5, $AC302, IF(BU$23=4, $AD302, 0)), IF(BU$23=5, $AC302, 0)
))</f>
        <v>0</v>
      </c>
      <c r="BV302" s="297" cm="1">
        <f t="array" ref="BV302">IF($CO302=3,
IFERROR(INDEX($CV$68:$CZ$79, $CE302, BV$23), "-"),
IF($CO302=2,
IF(BV$23=5, $AC302, IF(BV$23=4, $AD302, 0)), IF(BV$23=5, $AC302, 0)
))</f>
        <v>0</v>
      </c>
      <c r="BW302" s="297" cm="1">
        <f t="array" ref="BW302">IF($CO302=3,
IFERROR(INDEX($CV$68:$CZ$79, $CE302, BW$23), "-"),
IF($CO302=2,
IF(BW$23=5, $AC302, IF(BW$23=4, $AD302, 0)), IF(BW$23=5, $AC302, 0)
))</f>
        <v>0</v>
      </c>
      <c r="BX302" s="297" cm="1">
        <f t="array" ref="BX302">IF($CO302=3,
IFERROR(INDEX($CV$68:$CZ$79, $CE302, BX$23), "-"),
IF($CO302=2,
IF(BX$23=5, $AC302, IF(BX$23=4, $AD302, 0)), IF(BX$23=5, $AC302, 0)
))</f>
        <v>0</v>
      </c>
      <c r="BY302" s="293" t="str">
        <f t="shared" si="137"/>
        <v>-</v>
      </c>
      <c r="BZ302" s="299">
        <f t="shared" si="113"/>
        <v>0</v>
      </c>
      <c r="CA302" s="294" t="str">
        <f t="shared" si="138"/>
        <v>-</v>
      </c>
      <c r="CB302" s="295" t="str">
        <f t="shared" si="114"/>
        <v>-</v>
      </c>
      <c r="CC302" s="295" t="str">
        <f t="shared" si="139"/>
        <v>-</v>
      </c>
      <c r="CD302" s="299">
        <f t="shared" si="115"/>
        <v>0</v>
      </c>
      <c r="CE302" s="300" t="str">
        <f t="shared" si="116"/>
        <v>-</v>
      </c>
      <c r="CF302" s="300" t="str">
        <f t="shared" si="117"/>
        <v>-</v>
      </c>
      <c r="CG302" s="300">
        <v>0</v>
      </c>
      <c r="CH302" s="300">
        <f t="shared" si="118"/>
        <v>0</v>
      </c>
      <c r="CI302" s="301">
        <f t="shared" si="119"/>
        <v>0</v>
      </c>
      <c r="CJ302" s="301">
        <f t="shared" si="120"/>
        <v>0</v>
      </c>
      <c r="CK302" s="302" t="str" cm="1">
        <f t="array" ref="CK302">IF($CJ302&gt;0, INDEX($CS$28:$DH$35, $CJ302, $CI302+CK$23), "-")</f>
        <v>-</v>
      </c>
      <c r="CL302" s="302" t="str" cm="1">
        <f t="array" ref="CL302">IF($CJ302&gt;0, INDEX($CS$28:$DH$35, $CJ302, $CI302+CL$23), "-")</f>
        <v>-</v>
      </c>
      <c r="CM302" s="302" t="str" cm="1">
        <f t="array" ref="CM302">IF($CJ302&gt;0, INDEX($CS$28:$DH$35, $CJ302, $CI302+CM$23), "-")</f>
        <v>-</v>
      </c>
      <c r="CN302" s="302" t="str" cm="1">
        <f t="array" ref="CN302">IF($CJ302&gt;0, INDEX($CS$28:$DH$35, $CJ302, $CI302+CN$23), "-")</f>
        <v>-</v>
      </c>
      <c r="CO302" s="300" t="str">
        <f t="shared" si="121"/>
        <v>-</v>
      </c>
      <c r="CP302" s="271"/>
      <c r="CQ302" s="272"/>
      <c r="CR302" s="273"/>
      <c r="CS302" s="273"/>
      <c r="CT302" s="273"/>
      <c r="CU302" s="273"/>
      <c r="CV302" s="273"/>
      <c r="CW302" s="273"/>
      <c r="CX302" s="273"/>
      <c r="CY302" s="273"/>
      <c r="CZ302" s="273"/>
      <c r="DA302" s="273"/>
      <c r="DB302" s="273"/>
      <c r="DC302" s="273"/>
      <c r="DD302" s="273"/>
      <c r="DE302" s="273"/>
      <c r="DF302" s="273"/>
      <c r="DG302" s="273"/>
      <c r="DH302" s="273"/>
      <c r="DI302" s="273"/>
      <c r="DJ302" s="271"/>
      <c r="DK302" s="271"/>
    </row>
    <row r="303" spans="1:115" s="45" customFormat="1" ht="12.75" customHeight="1" x14ac:dyDescent="0.25">
      <c r="A303" s="13" cm="1">
        <f t="array" ref="A303">IFERROR(INDEX(Operation, IFERROR(MATCH($N303,#REF!, 0), IFERROR(MATCH($N303,#REF!, 0), MATCH($N303,#REF!, 0))), 4), 0)</f>
        <v>0</v>
      </c>
      <c r="B303" s="10">
        <v>280</v>
      </c>
      <c r="C303" s="238"/>
      <c r="D303" s="238"/>
      <c r="E303" s="79"/>
      <c r="F303" s="80" t="str">
        <f>IF(ISBLANK(E303), "", VLOOKUP(E303, Z!$A$2:$C$4127, 3, FALSE))</f>
        <v/>
      </c>
      <c r="G303" s="238"/>
      <c r="H303" s="81"/>
      <c r="I303" s="255" t="b">
        <v>0</v>
      </c>
      <c r="J303" s="256"/>
      <c r="K303" s="82"/>
      <c r="L303" s="82"/>
      <c r="M303" s="83"/>
      <c r="N303" s="79"/>
      <c r="O303" s="84"/>
      <c r="P303" s="84"/>
      <c r="Q303" s="257"/>
      <c r="R303" s="257"/>
      <c r="S303" s="257"/>
      <c r="T303" s="85">
        <f t="shared" si="122"/>
        <v>0</v>
      </c>
      <c r="U303" s="238"/>
      <c r="V303" s="238"/>
      <c r="W303" s="238"/>
      <c r="X303" s="257"/>
      <c r="Y303" s="258"/>
      <c r="Z303" s="79"/>
      <c r="AA303" s="257"/>
      <c r="AB303" s="257"/>
      <c r="AC303" s="257"/>
      <c r="AD303" s="257"/>
      <c r="AE303" s="257"/>
      <c r="AF303" s="85">
        <f t="shared" si="123"/>
        <v>0</v>
      </c>
      <c r="AG303" s="259"/>
      <c r="AH303" s="238"/>
      <c r="AI303" s="79"/>
      <c r="AJ303" s="80" t="str">
        <f>IF(ISBLANK(AI303), "", VLOOKUP(AI303, Z!$A$2:$C$4127, 3, FALSE))</f>
        <v/>
      </c>
      <c r="AK303" s="260"/>
      <c r="AL303" s="127">
        <f t="shared" si="124"/>
        <v>0</v>
      </c>
      <c r="AM303" s="271"/>
      <c r="AN303" s="292">
        <f t="shared" si="126"/>
        <v>0</v>
      </c>
      <c r="AO303" s="279">
        <f t="shared" si="125"/>
        <v>1</v>
      </c>
      <c r="AP303" s="279">
        <v>0.75</v>
      </c>
      <c r="AQ303" s="293" t="str">
        <f t="shared" si="127"/>
        <v>-</v>
      </c>
      <c r="AR303" s="293" t="str">
        <f t="shared" si="128"/>
        <v>-</v>
      </c>
      <c r="AS303" s="293" t="str" cm="1">
        <f t="array" ref="AS303">IFERROR(IFERROR((AT303*AU303)/(3600*1000)/AZ303, BY303) * SUMPRODUCT($BA303:$BE303^2.5, $BF303:$BJ303) / 1000, "-")</f>
        <v>-</v>
      </c>
      <c r="AT303" s="279" t="str">
        <f t="shared" si="129"/>
        <v>-</v>
      </c>
      <c r="AU303" s="279" t="str">
        <f t="shared" si="130"/>
        <v>-</v>
      </c>
      <c r="AV303" s="294" t="str">
        <f t="shared" si="112"/>
        <v>-</v>
      </c>
      <c r="AW303" s="294" t="str" cm="1">
        <f t="array" ref="AW303">IF(CH303&gt;0, INDEX($CV$58:$CV$60, CH303), "-")</f>
        <v>-</v>
      </c>
      <c r="AX303" s="294" t="str">
        <f t="shared" si="131"/>
        <v>-</v>
      </c>
      <c r="AY303" s="295" t="str">
        <f t="shared" si="132"/>
        <v>-</v>
      </c>
      <c r="AZ303" s="294">
        <f t="shared" si="133"/>
        <v>0</v>
      </c>
      <c r="BA303" s="296" t="str" cm="1">
        <f t="array" ref="BA303">IFERROR(INDEX($CV$63:$CZ$65, $CF303, BA$23), "-")</f>
        <v>-</v>
      </c>
      <c r="BB303" s="296" t="str" cm="1">
        <f t="array" ref="BB303">IFERROR(INDEX($CV$63:$CZ$65, $CF303, BB$23), "-")</f>
        <v>-</v>
      </c>
      <c r="BC303" s="296" t="str" cm="1">
        <f t="array" ref="BC303">IFERROR(INDEX($CV$63:$CZ$65, $CF303, BC$23), "-")</f>
        <v>-</v>
      </c>
      <c r="BD303" s="296" t="str" cm="1">
        <f t="array" ref="BD303">IFERROR(INDEX($CV$63:$CZ$65, $CF303, BD$23), "-")</f>
        <v>-</v>
      </c>
      <c r="BE303" s="296" t="str" cm="1">
        <f t="array" ref="BE303">IFERROR(INDEX($CV$63:$CZ$65, $CF303, BE$23), "-")</f>
        <v>-</v>
      </c>
      <c r="BF303" s="297" cm="1">
        <f t="array" ref="BF303">IF($CF303=3,
IFERROR(INDEX($CV$68:$CZ$79, $CE303, BF$23), "-"),
IF($CF303=2,
IF(BF$23=5, $Q303, IF(BF$23=4, $R303, 0)), IF(BF$23=5, $Q303, 0)
))</f>
        <v>0</v>
      </c>
      <c r="BG303" s="297" cm="1">
        <f t="array" ref="BG303">IF($CF303=3,
IFERROR(INDEX($CV$68:$CZ$79, $CE303, BG$23), "-"),
IF($CF303=2,
IF(BG$23=5, $Q303, IF(BG$23=4, $R303, 0)), IF(BG$23=5, $Q303, 0)
))</f>
        <v>0</v>
      </c>
      <c r="BH303" s="297" cm="1">
        <f t="array" ref="BH303">IF($CF303=3,
IFERROR(INDEX($CV$68:$CZ$79, $CE303, BH$23), "-"),
IF($CF303=2,
IF(BH$23=5, $Q303, IF(BH$23=4, $R303, 0)), IF(BH$23=5, $Q303, 0)
))</f>
        <v>0</v>
      </c>
      <c r="BI303" s="297" cm="1">
        <f t="array" ref="BI303">IF($CF303=3,
IFERROR(INDEX($CV$68:$CZ$79, $CE303, BI$23), "-"),
IF($CF303=2,
IF(BI$23=5, $Q303, IF(BI$23=4, $R303, 0)), IF(BI$23=5, $Q303, 0)
))</f>
        <v>0</v>
      </c>
      <c r="BJ303" s="297" cm="1">
        <f t="array" ref="BJ303">IF($CF303=3,
IFERROR(INDEX($CV$68:$CZ$79, $CE303, BJ$23), "-"),
IF($CF303=2,
IF(BJ$23=5, $Q303, IF(BJ$23=4, $R303, 0)), IF(BJ$23=5, $Q303, 0)
))</f>
        <v>0</v>
      </c>
      <c r="BK303" s="293" t="str" cm="1">
        <f t="array" ref="BK303">IFERROR(IF(OR($AN$20="EZ", ISNUMBER((BL303*BM303)/(3600*1000)/BN303)), (BL303*BM303)/(3600*1000)/BN303, BY303) * SUMPRODUCT($BO303:$BS303^2.5, $BT303:$BX303) / 1000, "-")</f>
        <v>-</v>
      </c>
      <c r="BL303" s="279" t="str">
        <f t="shared" si="134"/>
        <v>-</v>
      </c>
      <c r="BM303" s="279" t="str">
        <f t="shared" si="135"/>
        <v>-</v>
      </c>
      <c r="BN303" s="298">
        <f t="shared" si="136"/>
        <v>0</v>
      </c>
      <c r="BO303" s="296" t="str" cm="1">
        <f t="array" ref="BO303">IFERROR(INDEX($CV$63:$CZ$65, $CO303, BO$23), "-")</f>
        <v>-</v>
      </c>
      <c r="BP303" s="296" t="str" cm="1">
        <f t="array" ref="BP303">IFERROR(INDEX($CV$63:$CZ$65, $CO303, BP$23), "-")</f>
        <v>-</v>
      </c>
      <c r="BQ303" s="296" t="str" cm="1">
        <f t="array" ref="BQ303">IFERROR(INDEX($CV$63:$CZ$65, $CO303, BQ$23), "-")</f>
        <v>-</v>
      </c>
      <c r="BR303" s="296" t="str" cm="1">
        <f t="array" ref="BR303">IFERROR(INDEX($CV$63:$CZ$65, $CO303, BR$23), "-")</f>
        <v>-</v>
      </c>
      <c r="BS303" s="296" t="str" cm="1">
        <f t="array" ref="BS303">IFERROR(INDEX($CV$63:$CZ$65, $CO303, BS$23), "-")</f>
        <v>-</v>
      </c>
      <c r="BT303" s="297" cm="1">
        <f t="array" ref="BT303">IF($CO303=3,
IFERROR(INDEX($CV$68:$CZ$79, $CE303, BT$23), "-"),
IF($CO303=2,
IF(BT$23=5, $AC303, IF(BT$23=4, $AD303, 0)), IF(BT$23=5, $AC303, 0)
))</f>
        <v>0</v>
      </c>
      <c r="BU303" s="297" cm="1">
        <f t="array" ref="BU303">IF($CO303=3,
IFERROR(INDEX($CV$68:$CZ$79, $CE303, BU$23), "-"),
IF($CO303=2,
IF(BU$23=5, $AC303, IF(BU$23=4, $AD303, 0)), IF(BU$23=5, $AC303, 0)
))</f>
        <v>0</v>
      </c>
      <c r="BV303" s="297" cm="1">
        <f t="array" ref="BV303">IF($CO303=3,
IFERROR(INDEX($CV$68:$CZ$79, $CE303, BV$23), "-"),
IF($CO303=2,
IF(BV$23=5, $AC303, IF(BV$23=4, $AD303, 0)), IF(BV$23=5, $AC303, 0)
))</f>
        <v>0</v>
      </c>
      <c r="BW303" s="297" cm="1">
        <f t="array" ref="BW303">IF($CO303=3,
IFERROR(INDEX($CV$68:$CZ$79, $CE303, BW$23), "-"),
IF($CO303=2,
IF(BW$23=5, $AC303, IF(BW$23=4, $AD303, 0)), IF(BW$23=5, $AC303, 0)
))</f>
        <v>0</v>
      </c>
      <c r="BX303" s="297" cm="1">
        <f t="array" ref="BX303">IF($CO303=3,
IFERROR(INDEX($CV$68:$CZ$79, $CE303, BX$23), "-"),
IF($CO303=2,
IF(BX$23=5, $AC303, IF(BX$23=4, $AD303, 0)), IF(BX$23=5, $AC303, 0)
))</f>
        <v>0</v>
      </c>
      <c r="BY303" s="293" t="str">
        <f t="shared" si="137"/>
        <v>-</v>
      </c>
      <c r="BZ303" s="299">
        <f t="shared" si="113"/>
        <v>0</v>
      </c>
      <c r="CA303" s="294" t="str">
        <f t="shared" si="138"/>
        <v>-</v>
      </c>
      <c r="CB303" s="295" t="str">
        <f t="shared" si="114"/>
        <v>-</v>
      </c>
      <c r="CC303" s="295" t="str">
        <f t="shared" si="139"/>
        <v>-</v>
      </c>
      <c r="CD303" s="299">
        <f t="shared" si="115"/>
        <v>0</v>
      </c>
      <c r="CE303" s="300" t="str">
        <f t="shared" si="116"/>
        <v>-</v>
      </c>
      <c r="CF303" s="300" t="str">
        <f t="shared" si="117"/>
        <v>-</v>
      </c>
      <c r="CG303" s="300">
        <v>0</v>
      </c>
      <c r="CH303" s="300">
        <f t="shared" si="118"/>
        <v>0</v>
      </c>
      <c r="CI303" s="301">
        <f t="shared" si="119"/>
        <v>0</v>
      </c>
      <c r="CJ303" s="301">
        <f t="shared" si="120"/>
        <v>0</v>
      </c>
      <c r="CK303" s="302" t="str" cm="1">
        <f t="array" ref="CK303">IF($CJ303&gt;0, INDEX($CS$28:$DH$35, $CJ303, $CI303+CK$23), "-")</f>
        <v>-</v>
      </c>
      <c r="CL303" s="302" t="str" cm="1">
        <f t="array" ref="CL303">IF($CJ303&gt;0, INDEX($CS$28:$DH$35, $CJ303, $CI303+CL$23), "-")</f>
        <v>-</v>
      </c>
      <c r="CM303" s="302" t="str" cm="1">
        <f t="array" ref="CM303">IF($CJ303&gt;0, INDEX($CS$28:$DH$35, $CJ303, $CI303+CM$23), "-")</f>
        <v>-</v>
      </c>
      <c r="CN303" s="302" t="str" cm="1">
        <f t="array" ref="CN303">IF($CJ303&gt;0, INDEX($CS$28:$DH$35, $CJ303, $CI303+CN$23), "-")</f>
        <v>-</v>
      </c>
      <c r="CO303" s="300" t="str">
        <f t="shared" si="121"/>
        <v>-</v>
      </c>
      <c r="CP303" s="271"/>
      <c r="CQ303" s="272"/>
      <c r="CR303" s="273"/>
      <c r="CS303" s="273"/>
      <c r="CT303" s="273"/>
      <c r="CU303" s="273"/>
      <c r="CV303" s="273"/>
      <c r="CW303" s="273"/>
      <c r="CX303" s="273"/>
      <c r="CY303" s="273"/>
      <c r="CZ303" s="273"/>
      <c r="DA303" s="273"/>
      <c r="DB303" s="273"/>
      <c r="DC303" s="273"/>
      <c r="DD303" s="273"/>
      <c r="DE303" s="273"/>
      <c r="DF303" s="273"/>
      <c r="DG303" s="273"/>
      <c r="DH303" s="273"/>
      <c r="DI303" s="273"/>
      <c r="DJ303" s="271"/>
      <c r="DK303" s="271"/>
    </row>
    <row r="304" spans="1:115" s="45" customFormat="1" ht="12.75" customHeight="1" x14ac:dyDescent="0.25">
      <c r="A304" s="13" cm="1">
        <f t="array" ref="A304">IFERROR(INDEX(Operation, IFERROR(MATCH($N304,#REF!, 0), IFERROR(MATCH($N304,#REF!, 0), MATCH($N304,#REF!, 0))), 4), 0)</f>
        <v>0</v>
      </c>
      <c r="B304" s="10">
        <v>281</v>
      </c>
      <c r="C304" s="238"/>
      <c r="D304" s="238"/>
      <c r="E304" s="79"/>
      <c r="F304" s="80" t="str">
        <f>IF(ISBLANK(E304), "", VLOOKUP(E304, Z!$A$2:$C$4127, 3, FALSE))</f>
        <v/>
      </c>
      <c r="G304" s="238"/>
      <c r="H304" s="81"/>
      <c r="I304" s="255" t="b">
        <v>0</v>
      </c>
      <c r="J304" s="256"/>
      <c r="K304" s="82"/>
      <c r="L304" s="82"/>
      <c r="M304" s="83"/>
      <c r="N304" s="79"/>
      <c r="O304" s="84"/>
      <c r="P304" s="84"/>
      <c r="Q304" s="257"/>
      <c r="R304" s="257"/>
      <c r="S304" s="257"/>
      <c r="T304" s="85">
        <f t="shared" si="122"/>
        <v>0</v>
      </c>
      <c r="U304" s="238"/>
      <c r="V304" s="238"/>
      <c r="W304" s="238"/>
      <c r="X304" s="257"/>
      <c r="Y304" s="258"/>
      <c r="Z304" s="79"/>
      <c r="AA304" s="257"/>
      <c r="AB304" s="257"/>
      <c r="AC304" s="257"/>
      <c r="AD304" s="257"/>
      <c r="AE304" s="257"/>
      <c r="AF304" s="85">
        <f t="shared" si="123"/>
        <v>0</v>
      </c>
      <c r="AG304" s="259"/>
      <c r="AH304" s="238"/>
      <c r="AI304" s="79"/>
      <c r="AJ304" s="80" t="str">
        <f>IF(ISBLANK(AI304), "", VLOOKUP(AI304, Z!$A$2:$C$4127, 3, FALSE))</f>
        <v/>
      </c>
      <c r="AK304" s="260"/>
      <c r="AL304" s="127">
        <f t="shared" si="124"/>
        <v>0</v>
      </c>
      <c r="AM304" s="271"/>
      <c r="AN304" s="292">
        <f t="shared" si="126"/>
        <v>0</v>
      </c>
      <c r="AO304" s="279">
        <f t="shared" si="125"/>
        <v>1</v>
      </c>
      <c r="AP304" s="279">
        <v>0.75</v>
      </c>
      <c r="AQ304" s="293" t="str">
        <f t="shared" si="127"/>
        <v>-</v>
      </c>
      <c r="AR304" s="293" t="str">
        <f t="shared" si="128"/>
        <v>-</v>
      </c>
      <c r="AS304" s="293" t="str" cm="1">
        <f t="array" ref="AS304">IFERROR(IFERROR((AT304*AU304)/(3600*1000)/AZ304, BY304) * SUMPRODUCT($BA304:$BE304^2.5, $BF304:$BJ304) / 1000, "-")</f>
        <v>-</v>
      </c>
      <c r="AT304" s="279" t="str">
        <f t="shared" si="129"/>
        <v>-</v>
      </c>
      <c r="AU304" s="279" t="str">
        <f t="shared" si="130"/>
        <v>-</v>
      </c>
      <c r="AV304" s="294" t="str">
        <f t="shared" si="112"/>
        <v>-</v>
      </c>
      <c r="AW304" s="294" t="str" cm="1">
        <f t="array" ref="AW304">IF(CH304&gt;0, INDEX($CV$58:$CV$60, CH304), "-")</f>
        <v>-</v>
      </c>
      <c r="AX304" s="294" t="str">
        <f t="shared" si="131"/>
        <v>-</v>
      </c>
      <c r="AY304" s="295" t="str">
        <f t="shared" si="132"/>
        <v>-</v>
      </c>
      <c r="AZ304" s="294">
        <f t="shared" si="133"/>
        <v>0</v>
      </c>
      <c r="BA304" s="296" t="str" cm="1">
        <f t="array" ref="BA304">IFERROR(INDEX($CV$63:$CZ$65, $CF304, BA$23), "-")</f>
        <v>-</v>
      </c>
      <c r="BB304" s="296" t="str" cm="1">
        <f t="array" ref="BB304">IFERROR(INDEX($CV$63:$CZ$65, $CF304, BB$23), "-")</f>
        <v>-</v>
      </c>
      <c r="BC304" s="296" t="str" cm="1">
        <f t="array" ref="BC304">IFERROR(INDEX($CV$63:$CZ$65, $CF304, BC$23), "-")</f>
        <v>-</v>
      </c>
      <c r="BD304" s="296" t="str" cm="1">
        <f t="array" ref="BD304">IFERROR(INDEX($CV$63:$CZ$65, $CF304, BD$23), "-")</f>
        <v>-</v>
      </c>
      <c r="BE304" s="296" t="str" cm="1">
        <f t="array" ref="BE304">IFERROR(INDEX($CV$63:$CZ$65, $CF304, BE$23), "-")</f>
        <v>-</v>
      </c>
      <c r="BF304" s="297" cm="1">
        <f t="array" ref="BF304">IF($CF304=3,
IFERROR(INDEX($CV$68:$CZ$79, $CE304, BF$23), "-"),
IF($CF304=2,
IF(BF$23=5, $Q304, IF(BF$23=4, $R304, 0)), IF(BF$23=5, $Q304, 0)
))</f>
        <v>0</v>
      </c>
      <c r="BG304" s="297" cm="1">
        <f t="array" ref="BG304">IF($CF304=3,
IFERROR(INDEX($CV$68:$CZ$79, $CE304, BG$23), "-"),
IF($CF304=2,
IF(BG$23=5, $Q304, IF(BG$23=4, $R304, 0)), IF(BG$23=5, $Q304, 0)
))</f>
        <v>0</v>
      </c>
      <c r="BH304" s="297" cm="1">
        <f t="array" ref="BH304">IF($CF304=3,
IFERROR(INDEX($CV$68:$CZ$79, $CE304, BH$23), "-"),
IF($CF304=2,
IF(BH$23=5, $Q304, IF(BH$23=4, $R304, 0)), IF(BH$23=5, $Q304, 0)
))</f>
        <v>0</v>
      </c>
      <c r="BI304" s="297" cm="1">
        <f t="array" ref="BI304">IF($CF304=3,
IFERROR(INDEX($CV$68:$CZ$79, $CE304, BI$23), "-"),
IF($CF304=2,
IF(BI$23=5, $Q304, IF(BI$23=4, $R304, 0)), IF(BI$23=5, $Q304, 0)
))</f>
        <v>0</v>
      </c>
      <c r="BJ304" s="297" cm="1">
        <f t="array" ref="BJ304">IF($CF304=3,
IFERROR(INDEX($CV$68:$CZ$79, $CE304, BJ$23), "-"),
IF($CF304=2,
IF(BJ$23=5, $Q304, IF(BJ$23=4, $R304, 0)), IF(BJ$23=5, $Q304, 0)
))</f>
        <v>0</v>
      </c>
      <c r="BK304" s="293" t="str" cm="1">
        <f t="array" ref="BK304">IFERROR(IF(OR($AN$20="EZ", ISNUMBER((BL304*BM304)/(3600*1000)/BN304)), (BL304*BM304)/(3600*1000)/BN304, BY304) * SUMPRODUCT($BO304:$BS304^2.5, $BT304:$BX304) / 1000, "-")</f>
        <v>-</v>
      </c>
      <c r="BL304" s="279" t="str">
        <f t="shared" si="134"/>
        <v>-</v>
      </c>
      <c r="BM304" s="279" t="str">
        <f t="shared" si="135"/>
        <v>-</v>
      </c>
      <c r="BN304" s="298">
        <f t="shared" si="136"/>
        <v>0</v>
      </c>
      <c r="BO304" s="296" t="str" cm="1">
        <f t="array" ref="BO304">IFERROR(INDEX($CV$63:$CZ$65, $CO304, BO$23), "-")</f>
        <v>-</v>
      </c>
      <c r="BP304" s="296" t="str" cm="1">
        <f t="array" ref="BP304">IFERROR(INDEX($CV$63:$CZ$65, $CO304, BP$23), "-")</f>
        <v>-</v>
      </c>
      <c r="BQ304" s="296" t="str" cm="1">
        <f t="array" ref="BQ304">IFERROR(INDEX($CV$63:$CZ$65, $CO304, BQ$23), "-")</f>
        <v>-</v>
      </c>
      <c r="BR304" s="296" t="str" cm="1">
        <f t="array" ref="BR304">IFERROR(INDEX($CV$63:$CZ$65, $CO304, BR$23), "-")</f>
        <v>-</v>
      </c>
      <c r="BS304" s="296" t="str" cm="1">
        <f t="array" ref="BS304">IFERROR(INDEX($CV$63:$CZ$65, $CO304, BS$23), "-")</f>
        <v>-</v>
      </c>
      <c r="BT304" s="297" cm="1">
        <f t="array" ref="BT304">IF($CO304=3,
IFERROR(INDEX($CV$68:$CZ$79, $CE304, BT$23), "-"),
IF($CO304=2,
IF(BT$23=5, $AC304, IF(BT$23=4, $AD304, 0)), IF(BT$23=5, $AC304, 0)
))</f>
        <v>0</v>
      </c>
      <c r="BU304" s="297" cm="1">
        <f t="array" ref="BU304">IF($CO304=3,
IFERROR(INDEX($CV$68:$CZ$79, $CE304, BU$23), "-"),
IF($CO304=2,
IF(BU$23=5, $AC304, IF(BU$23=4, $AD304, 0)), IF(BU$23=5, $AC304, 0)
))</f>
        <v>0</v>
      </c>
      <c r="BV304" s="297" cm="1">
        <f t="array" ref="BV304">IF($CO304=3,
IFERROR(INDEX($CV$68:$CZ$79, $CE304, BV$23), "-"),
IF($CO304=2,
IF(BV$23=5, $AC304, IF(BV$23=4, $AD304, 0)), IF(BV$23=5, $AC304, 0)
))</f>
        <v>0</v>
      </c>
      <c r="BW304" s="297" cm="1">
        <f t="array" ref="BW304">IF($CO304=3,
IFERROR(INDEX($CV$68:$CZ$79, $CE304, BW$23), "-"),
IF($CO304=2,
IF(BW$23=5, $AC304, IF(BW$23=4, $AD304, 0)), IF(BW$23=5, $AC304, 0)
))</f>
        <v>0</v>
      </c>
      <c r="BX304" s="297" cm="1">
        <f t="array" ref="BX304">IF($CO304=3,
IFERROR(INDEX($CV$68:$CZ$79, $CE304, BX$23), "-"),
IF($CO304=2,
IF(BX$23=5, $AC304, IF(BX$23=4, $AD304, 0)), IF(BX$23=5, $AC304, 0)
))</f>
        <v>0</v>
      </c>
      <c r="BY304" s="293" t="str">
        <f t="shared" si="137"/>
        <v>-</v>
      </c>
      <c r="BZ304" s="299">
        <f t="shared" si="113"/>
        <v>0</v>
      </c>
      <c r="CA304" s="294" t="str">
        <f t="shared" si="138"/>
        <v>-</v>
      </c>
      <c r="CB304" s="295" t="str">
        <f t="shared" si="114"/>
        <v>-</v>
      </c>
      <c r="CC304" s="295" t="str">
        <f t="shared" si="139"/>
        <v>-</v>
      </c>
      <c r="CD304" s="299">
        <f t="shared" si="115"/>
        <v>0</v>
      </c>
      <c r="CE304" s="300" t="str">
        <f t="shared" si="116"/>
        <v>-</v>
      </c>
      <c r="CF304" s="300" t="str">
        <f t="shared" si="117"/>
        <v>-</v>
      </c>
      <c r="CG304" s="300">
        <v>0</v>
      </c>
      <c r="CH304" s="300">
        <f t="shared" si="118"/>
        <v>0</v>
      </c>
      <c r="CI304" s="301">
        <f t="shared" si="119"/>
        <v>0</v>
      </c>
      <c r="CJ304" s="301">
        <f t="shared" si="120"/>
        <v>0</v>
      </c>
      <c r="CK304" s="302" t="str" cm="1">
        <f t="array" ref="CK304">IF($CJ304&gt;0, INDEX($CS$28:$DH$35, $CJ304, $CI304+CK$23), "-")</f>
        <v>-</v>
      </c>
      <c r="CL304" s="302" t="str" cm="1">
        <f t="array" ref="CL304">IF($CJ304&gt;0, INDEX($CS$28:$DH$35, $CJ304, $CI304+CL$23), "-")</f>
        <v>-</v>
      </c>
      <c r="CM304" s="302" t="str" cm="1">
        <f t="array" ref="CM304">IF($CJ304&gt;0, INDEX($CS$28:$DH$35, $CJ304, $CI304+CM$23), "-")</f>
        <v>-</v>
      </c>
      <c r="CN304" s="302" t="str" cm="1">
        <f t="array" ref="CN304">IF($CJ304&gt;0, INDEX($CS$28:$DH$35, $CJ304, $CI304+CN$23), "-")</f>
        <v>-</v>
      </c>
      <c r="CO304" s="300" t="str">
        <f t="shared" si="121"/>
        <v>-</v>
      </c>
      <c r="CP304" s="271"/>
      <c r="CQ304" s="272"/>
      <c r="CR304" s="273"/>
      <c r="CS304" s="273"/>
      <c r="CT304" s="273"/>
      <c r="CU304" s="273"/>
      <c r="CV304" s="273"/>
      <c r="CW304" s="273"/>
      <c r="CX304" s="273"/>
      <c r="CY304" s="273"/>
      <c r="CZ304" s="273"/>
      <c r="DA304" s="273"/>
      <c r="DB304" s="273"/>
      <c r="DC304" s="273"/>
      <c r="DD304" s="273"/>
      <c r="DE304" s="273"/>
      <c r="DF304" s="273"/>
      <c r="DG304" s="273"/>
      <c r="DH304" s="273"/>
      <c r="DI304" s="273"/>
      <c r="DJ304" s="271"/>
      <c r="DK304" s="271"/>
    </row>
    <row r="305" spans="1:115" s="45" customFormat="1" ht="12.75" customHeight="1" x14ac:dyDescent="0.25">
      <c r="A305" s="13" cm="1">
        <f t="array" ref="A305">IFERROR(INDEX(Operation, IFERROR(MATCH($N305,#REF!, 0), IFERROR(MATCH($N305,#REF!, 0), MATCH($N305,#REF!, 0))), 4), 0)</f>
        <v>0</v>
      </c>
      <c r="B305" s="10">
        <v>282</v>
      </c>
      <c r="C305" s="238"/>
      <c r="D305" s="238"/>
      <c r="E305" s="79"/>
      <c r="F305" s="80" t="str">
        <f>IF(ISBLANK(E305), "", VLOOKUP(E305, Z!$A$2:$C$4127, 3, FALSE))</f>
        <v/>
      </c>
      <c r="G305" s="238"/>
      <c r="H305" s="81"/>
      <c r="I305" s="255" t="b">
        <v>0</v>
      </c>
      <c r="J305" s="256"/>
      <c r="K305" s="82"/>
      <c r="L305" s="82"/>
      <c r="M305" s="83"/>
      <c r="N305" s="79"/>
      <c r="O305" s="84"/>
      <c r="P305" s="84"/>
      <c r="Q305" s="257"/>
      <c r="R305" s="257"/>
      <c r="S305" s="257"/>
      <c r="T305" s="85">
        <f t="shared" si="122"/>
        <v>0</v>
      </c>
      <c r="U305" s="238"/>
      <c r="V305" s="238"/>
      <c r="W305" s="238"/>
      <c r="X305" s="256"/>
      <c r="Y305" s="258"/>
      <c r="Z305" s="79"/>
      <c r="AA305" s="257"/>
      <c r="AB305" s="257"/>
      <c r="AC305" s="257"/>
      <c r="AD305" s="257"/>
      <c r="AE305" s="257"/>
      <c r="AF305" s="85">
        <f t="shared" si="123"/>
        <v>0</v>
      </c>
      <c r="AG305" s="259"/>
      <c r="AH305" s="238"/>
      <c r="AI305" s="79"/>
      <c r="AJ305" s="80" t="str">
        <f>IF(ISBLANK(AI305), "", VLOOKUP(AI305, Z!$A$2:$C$4127, 3, FALSE))</f>
        <v/>
      </c>
      <c r="AK305" s="260"/>
      <c r="AL305" s="127">
        <f t="shared" si="124"/>
        <v>0</v>
      </c>
      <c r="AM305" s="271"/>
      <c r="AN305" s="292">
        <f t="shared" si="126"/>
        <v>0</v>
      </c>
      <c r="AO305" s="279">
        <f t="shared" si="125"/>
        <v>1</v>
      </c>
      <c r="AP305" s="279">
        <v>0.75</v>
      </c>
      <c r="AQ305" s="293" t="str">
        <f t="shared" si="127"/>
        <v>-</v>
      </c>
      <c r="AR305" s="293" t="str">
        <f t="shared" si="128"/>
        <v>-</v>
      </c>
      <c r="AS305" s="293" t="str" cm="1">
        <f t="array" ref="AS305">IFERROR(IFERROR((AT305*AU305)/(3600*1000)/AZ305, BY305) * SUMPRODUCT($BA305:$BE305^2.5, $BF305:$BJ305) / 1000, "-")</f>
        <v>-</v>
      </c>
      <c r="AT305" s="279" t="str">
        <f t="shared" si="129"/>
        <v>-</v>
      </c>
      <c r="AU305" s="279" t="str">
        <f t="shared" si="130"/>
        <v>-</v>
      </c>
      <c r="AV305" s="294" t="str">
        <f t="shared" si="112"/>
        <v>-</v>
      </c>
      <c r="AW305" s="294" t="str" cm="1">
        <f t="array" ref="AW305">IF(CH305&gt;0, INDEX($CV$58:$CV$60, CH305), "-")</f>
        <v>-</v>
      </c>
      <c r="AX305" s="294" t="str">
        <f t="shared" si="131"/>
        <v>-</v>
      </c>
      <c r="AY305" s="295" t="str">
        <f t="shared" si="132"/>
        <v>-</v>
      </c>
      <c r="AZ305" s="294">
        <f t="shared" si="133"/>
        <v>0</v>
      </c>
      <c r="BA305" s="296" t="str" cm="1">
        <f t="array" ref="BA305">IFERROR(INDEX($CV$63:$CZ$65, $CF305, BA$23), "-")</f>
        <v>-</v>
      </c>
      <c r="BB305" s="296" t="str" cm="1">
        <f t="array" ref="BB305">IFERROR(INDEX($CV$63:$CZ$65, $CF305, BB$23), "-")</f>
        <v>-</v>
      </c>
      <c r="BC305" s="296" t="str" cm="1">
        <f t="array" ref="BC305">IFERROR(INDEX($CV$63:$CZ$65, $CF305, BC$23), "-")</f>
        <v>-</v>
      </c>
      <c r="BD305" s="296" t="str" cm="1">
        <f t="array" ref="BD305">IFERROR(INDEX($CV$63:$CZ$65, $CF305, BD$23), "-")</f>
        <v>-</v>
      </c>
      <c r="BE305" s="296" t="str" cm="1">
        <f t="array" ref="BE305">IFERROR(INDEX($CV$63:$CZ$65, $CF305, BE$23), "-")</f>
        <v>-</v>
      </c>
      <c r="BF305" s="297" cm="1">
        <f t="array" ref="BF305">IF($CF305=3,
IFERROR(INDEX($CV$68:$CZ$79, $CE305, BF$23), "-"),
IF($CF305=2,
IF(BF$23=5, $Q305, IF(BF$23=4, $R305, 0)), IF(BF$23=5, $Q305, 0)
))</f>
        <v>0</v>
      </c>
      <c r="BG305" s="297" cm="1">
        <f t="array" ref="BG305">IF($CF305=3,
IFERROR(INDEX($CV$68:$CZ$79, $CE305, BG$23), "-"),
IF($CF305=2,
IF(BG$23=5, $Q305, IF(BG$23=4, $R305, 0)), IF(BG$23=5, $Q305, 0)
))</f>
        <v>0</v>
      </c>
      <c r="BH305" s="297" cm="1">
        <f t="array" ref="BH305">IF($CF305=3,
IFERROR(INDEX($CV$68:$CZ$79, $CE305, BH$23), "-"),
IF($CF305=2,
IF(BH$23=5, $Q305, IF(BH$23=4, $R305, 0)), IF(BH$23=5, $Q305, 0)
))</f>
        <v>0</v>
      </c>
      <c r="BI305" s="297" cm="1">
        <f t="array" ref="BI305">IF($CF305=3,
IFERROR(INDEX($CV$68:$CZ$79, $CE305, BI$23), "-"),
IF($CF305=2,
IF(BI$23=5, $Q305, IF(BI$23=4, $R305, 0)), IF(BI$23=5, $Q305, 0)
))</f>
        <v>0</v>
      </c>
      <c r="BJ305" s="297" cm="1">
        <f t="array" ref="BJ305">IF($CF305=3,
IFERROR(INDEX($CV$68:$CZ$79, $CE305, BJ$23), "-"),
IF($CF305=2,
IF(BJ$23=5, $Q305, IF(BJ$23=4, $R305, 0)), IF(BJ$23=5, $Q305, 0)
))</f>
        <v>0</v>
      </c>
      <c r="BK305" s="293" t="str" cm="1">
        <f t="array" ref="BK305">IFERROR(IF(OR($AN$20="EZ", ISNUMBER((BL305*BM305)/(3600*1000)/BN305)), (BL305*BM305)/(3600*1000)/BN305, BY305) * SUMPRODUCT($BO305:$BS305^2.5, $BT305:$BX305) / 1000, "-")</f>
        <v>-</v>
      </c>
      <c r="BL305" s="279" t="str">
        <f t="shared" si="134"/>
        <v>-</v>
      </c>
      <c r="BM305" s="279" t="str">
        <f t="shared" si="135"/>
        <v>-</v>
      </c>
      <c r="BN305" s="298">
        <f t="shared" si="136"/>
        <v>0</v>
      </c>
      <c r="BO305" s="296" t="str" cm="1">
        <f t="array" ref="BO305">IFERROR(INDEX($CV$63:$CZ$65, $CO305, BO$23), "-")</f>
        <v>-</v>
      </c>
      <c r="BP305" s="296" t="str" cm="1">
        <f t="array" ref="BP305">IFERROR(INDEX($CV$63:$CZ$65, $CO305, BP$23), "-")</f>
        <v>-</v>
      </c>
      <c r="BQ305" s="296" t="str" cm="1">
        <f t="array" ref="BQ305">IFERROR(INDEX($CV$63:$CZ$65, $CO305, BQ$23), "-")</f>
        <v>-</v>
      </c>
      <c r="BR305" s="296" t="str" cm="1">
        <f t="array" ref="BR305">IFERROR(INDEX($CV$63:$CZ$65, $CO305, BR$23), "-")</f>
        <v>-</v>
      </c>
      <c r="BS305" s="296" t="str" cm="1">
        <f t="array" ref="BS305">IFERROR(INDEX($CV$63:$CZ$65, $CO305, BS$23), "-")</f>
        <v>-</v>
      </c>
      <c r="BT305" s="297" cm="1">
        <f t="array" ref="BT305">IF($CO305=3,
IFERROR(INDEX($CV$68:$CZ$79, $CE305, BT$23), "-"),
IF($CO305=2,
IF(BT$23=5, $AC305, IF(BT$23=4, $AD305, 0)), IF(BT$23=5, $AC305, 0)
))</f>
        <v>0</v>
      </c>
      <c r="BU305" s="297" cm="1">
        <f t="array" ref="BU305">IF($CO305=3,
IFERROR(INDEX($CV$68:$CZ$79, $CE305, BU$23), "-"),
IF($CO305=2,
IF(BU$23=5, $AC305, IF(BU$23=4, $AD305, 0)), IF(BU$23=5, $AC305, 0)
))</f>
        <v>0</v>
      </c>
      <c r="BV305" s="297" cm="1">
        <f t="array" ref="BV305">IF($CO305=3,
IFERROR(INDEX($CV$68:$CZ$79, $CE305, BV$23), "-"),
IF($CO305=2,
IF(BV$23=5, $AC305, IF(BV$23=4, $AD305, 0)), IF(BV$23=5, $AC305, 0)
))</f>
        <v>0</v>
      </c>
      <c r="BW305" s="297" cm="1">
        <f t="array" ref="BW305">IF($CO305=3,
IFERROR(INDEX($CV$68:$CZ$79, $CE305, BW$23), "-"),
IF($CO305=2,
IF(BW$23=5, $AC305, IF(BW$23=4, $AD305, 0)), IF(BW$23=5, $AC305, 0)
))</f>
        <v>0</v>
      </c>
      <c r="BX305" s="297" cm="1">
        <f t="array" ref="BX305">IF($CO305=3,
IFERROR(INDEX($CV$68:$CZ$79, $CE305, BX$23), "-"),
IF($CO305=2,
IF(BX$23=5, $AC305, IF(BX$23=4, $AD305, 0)), IF(BX$23=5, $AC305, 0)
))</f>
        <v>0</v>
      </c>
      <c r="BY305" s="293" t="str">
        <f t="shared" si="137"/>
        <v>-</v>
      </c>
      <c r="BZ305" s="299">
        <f t="shared" si="113"/>
        <v>0</v>
      </c>
      <c r="CA305" s="294" t="str">
        <f t="shared" si="138"/>
        <v>-</v>
      </c>
      <c r="CB305" s="295" t="str">
        <f t="shared" si="114"/>
        <v>-</v>
      </c>
      <c r="CC305" s="295" t="str">
        <f t="shared" si="139"/>
        <v>-</v>
      </c>
      <c r="CD305" s="299">
        <f t="shared" si="115"/>
        <v>0</v>
      </c>
      <c r="CE305" s="300" t="str">
        <f t="shared" si="116"/>
        <v>-</v>
      </c>
      <c r="CF305" s="300" t="str">
        <f t="shared" si="117"/>
        <v>-</v>
      </c>
      <c r="CG305" s="300">
        <v>0</v>
      </c>
      <c r="CH305" s="300">
        <f t="shared" si="118"/>
        <v>0</v>
      </c>
      <c r="CI305" s="301">
        <f t="shared" si="119"/>
        <v>0</v>
      </c>
      <c r="CJ305" s="301">
        <f t="shared" si="120"/>
        <v>0</v>
      </c>
      <c r="CK305" s="302" t="str" cm="1">
        <f t="array" ref="CK305">IF($CJ305&gt;0, INDEX($CS$28:$DH$35, $CJ305, $CI305+CK$23), "-")</f>
        <v>-</v>
      </c>
      <c r="CL305" s="302" t="str" cm="1">
        <f t="array" ref="CL305">IF($CJ305&gt;0, INDEX($CS$28:$DH$35, $CJ305, $CI305+CL$23), "-")</f>
        <v>-</v>
      </c>
      <c r="CM305" s="302" t="str" cm="1">
        <f t="array" ref="CM305">IF($CJ305&gt;0, INDEX($CS$28:$DH$35, $CJ305, $CI305+CM$23), "-")</f>
        <v>-</v>
      </c>
      <c r="CN305" s="302" t="str" cm="1">
        <f t="array" ref="CN305">IF($CJ305&gt;0, INDEX($CS$28:$DH$35, $CJ305, $CI305+CN$23), "-")</f>
        <v>-</v>
      </c>
      <c r="CO305" s="300" t="str">
        <f t="shared" si="121"/>
        <v>-</v>
      </c>
      <c r="CP305" s="271"/>
      <c r="CQ305" s="272"/>
      <c r="CR305" s="273"/>
      <c r="CS305" s="273"/>
      <c r="CT305" s="273"/>
      <c r="CU305" s="273"/>
      <c r="CV305" s="273"/>
      <c r="CW305" s="273"/>
      <c r="CX305" s="273"/>
      <c r="CY305" s="273"/>
      <c r="CZ305" s="273"/>
      <c r="DA305" s="273"/>
      <c r="DB305" s="273"/>
      <c r="DC305" s="273"/>
      <c r="DD305" s="273"/>
      <c r="DE305" s="273"/>
      <c r="DF305" s="273"/>
      <c r="DG305" s="273"/>
      <c r="DH305" s="273"/>
      <c r="DI305" s="273"/>
      <c r="DJ305" s="271"/>
      <c r="DK305" s="271"/>
    </row>
    <row r="306" spans="1:115" s="45" customFormat="1" ht="12.75" customHeight="1" x14ac:dyDescent="0.25">
      <c r="A306" s="13" cm="1">
        <f t="array" ref="A306">IFERROR(INDEX(Operation, IFERROR(MATCH($N306,#REF!, 0), IFERROR(MATCH($N306,#REF!, 0), MATCH($N306,#REF!, 0))), 4), 0)</f>
        <v>0</v>
      </c>
      <c r="B306" s="10">
        <v>283</v>
      </c>
      <c r="C306" s="238"/>
      <c r="D306" s="238"/>
      <c r="E306" s="79"/>
      <c r="F306" s="80" t="str">
        <f>IF(ISBLANK(E306), "", VLOOKUP(E306, Z!$A$2:$C$4127, 3, FALSE))</f>
        <v/>
      </c>
      <c r="G306" s="238"/>
      <c r="H306" s="81"/>
      <c r="I306" s="255" t="b">
        <v>0</v>
      </c>
      <c r="J306" s="256"/>
      <c r="K306" s="82"/>
      <c r="L306" s="82"/>
      <c r="M306" s="83"/>
      <c r="N306" s="79"/>
      <c r="O306" s="84"/>
      <c r="P306" s="84"/>
      <c r="Q306" s="257"/>
      <c r="R306" s="257"/>
      <c r="S306" s="257"/>
      <c r="T306" s="85">
        <f t="shared" si="122"/>
        <v>0</v>
      </c>
      <c r="U306" s="238"/>
      <c r="V306" s="238"/>
      <c r="W306" s="238"/>
      <c r="X306" s="257"/>
      <c r="Y306" s="258"/>
      <c r="Z306" s="79"/>
      <c r="AA306" s="257"/>
      <c r="AB306" s="257"/>
      <c r="AC306" s="257"/>
      <c r="AD306" s="257"/>
      <c r="AE306" s="257"/>
      <c r="AF306" s="85">
        <f t="shared" si="123"/>
        <v>0</v>
      </c>
      <c r="AG306" s="259"/>
      <c r="AH306" s="238"/>
      <c r="AI306" s="79"/>
      <c r="AJ306" s="80" t="str">
        <f>IF(ISBLANK(AI306), "", VLOOKUP(AI306, Z!$A$2:$C$4127, 3, FALSE))</f>
        <v/>
      </c>
      <c r="AK306" s="260"/>
      <c r="AL306" s="127">
        <f t="shared" si="124"/>
        <v>0</v>
      </c>
      <c r="AM306" s="271"/>
      <c r="AN306" s="292">
        <f t="shared" si="126"/>
        <v>0</v>
      </c>
      <c r="AO306" s="279">
        <f t="shared" si="125"/>
        <v>1</v>
      </c>
      <c r="AP306" s="279">
        <v>0.75</v>
      </c>
      <c r="AQ306" s="293" t="str">
        <f t="shared" si="127"/>
        <v>-</v>
      </c>
      <c r="AR306" s="293" t="str">
        <f t="shared" si="128"/>
        <v>-</v>
      </c>
      <c r="AS306" s="293" t="str" cm="1">
        <f t="array" ref="AS306">IFERROR(IFERROR((AT306*AU306)/(3600*1000)/AZ306, BY306) * SUMPRODUCT($BA306:$BE306^2.5, $BF306:$BJ306) / 1000, "-")</f>
        <v>-</v>
      </c>
      <c r="AT306" s="279" t="str">
        <f t="shared" si="129"/>
        <v>-</v>
      </c>
      <c r="AU306" s="279" t="str">
        <f t="shared" si="130"/>
        <v>-</v>
      </c>
      <c r="AV306" s="294" t="str">
        <f t="shared" si="112"/>
        <v>-</v>
      </c>
      <c r="AW306" s="294" t="str" cm="1">
        <f t="array" ref="AW306">IF(CH306&gt;0, INDEX($CV$58:$CV$60, CH306), "-")</f>
        <v>-</v>
      </c>
      <c r="AX306" s="294" t="str">
        <f t="shared" si="131"/>
        <v>-</v>
      </c>
      <c r="AY306" s="295" t="str">
        <f t="shared" si="132"/>
        <v>-</v>
      </c>
      <c r="AZ306" s="294">
        <f t="shared" si="133"/>
        <v>0</v>
      </c>
      <c r="BA306" s="296" t="str" cm="1">
        <f t="array" ref="BA306">IFERROR(INDEX($CV$63:$CZ$65, $CF306, BA$23), "-")</f>
        <v>-</v>
      </c>
      <c r="BB306" s="296" t="str" cm="1">
        <f t="array" ref="BB306">IFERROR(INDEX($CV$63:$CZ$65, $CF306, BB$23), "-")</f>
        <v>-</v>
      </c>
      <c r="BC306" s="296" t="str" cm="1">
        <f t="array" ref="BC306">IFERROR(INDEX($CV$63:$CZ$65, $CF306, BC$23), "-")</f>
        <v>-</v>
      </c>
      <c r="BD306" s="296" t="str" cm="1">
        <f t="array" ref="BD306">IFERROR(INDEX($CV$63:$CZ$65, $CF306, BD$23), "-")</f>
        <v>-</v>
      </c>
      <c r="BE306" s="296" t="str" cm="1">
        <f t="array" ref="BE306">IFERROR(INDEX($CV$63:$CZ$65, $CF306, BE$23), "-")</f>
        <v>-</v>
      </c>
      <c r="BF306" s="297" cm="1">
        <f t="array" ref="BF306">IF($CF306=3,
IFERROR(INDEX($CV$68:$CZ$79, $CE306, BF$23), "-"),
IF($CF306=2,
IF(BF$23=5, $Q306, IF(BF$23=4, $R306, 0)), IF(BF$23=5, $Q306, 0)
))</f>
        <v>0</v>
      </c>
      <c r="BG306" s="297" cm="1">
        <f t="array" ref="BG306">IF($CF306=3,
IFERROR(INDEX($CV$68:$CZ$79, $CE306, BG$23), "-"),
IF($CF306=2,
IF(BG$23=5, $Q306, IF(BG$23=4, $R306, 0)), IF(BG$23=5, $Q306, 0)
))</f>
        <v>0</v>
      </c>
      <c r="BH306" s="297" cm="1">
        <f t="array" ref="BH306">IF($CF306=3,
IFERROR(INDEX($CV$68:$CZ$79, $CE306, BH$23), "-"),
IF($CF306=2,
IF(BH$23=5, $Q306, IF(BH$23=4, $R306, 0)), IF(BH$23=5, $Q306, 0)
))</f>
        <v>0</v>
      </c>
      <c r="BI306" s="297" cm="1">
        <f t="array" ref="BI306">IF($CF306=3,
IFERROR(INDEX($CV$68:$CZ$79, $CE306, BI$23), "-"),
IF($CF306=2,
IF(BI$23=5, $Q306, IF(BI$23=4, $R306, 0)), IF(BI$23=5, $Q306, 0)
))</f>
        <v>0</v>
      </c>
      <c r="BJ306" s="297" cm="1">
        <f t="array" ref="BJ306">IF($CF306=3,
IFERROR(INDEX($CV$68:$CZ$79, $CE306, BJ$23), "-"),
IF($CF306=2,
IF(BJ$23=5, $Q306, IF(BJ$23=4, $R306, 0)), IF(BJ$23=5, $Q306, 0)
))</f>
        <v>0</v>
      </c>
      <c r="BK306" s="293" t="str" cm="1">
        <f t="array" ref="BK306">IFERROR(IF(OR($AN$20="EZ", ISNUMBER((BL306*BM306)/(3600*1000)/BN306)), (BL306*BM306)/(3600*1000)/BN306, BY306) * SUMPRODUCT($BO306:$BS306^2.5, $BT306:$BX306) / 1000, "-")</f>
        <v>-</v>
      </c>
      <c r="BL306" s="279" t="str">
        <f t="shared" si="134"/>
        <v>-</v>
      </c>
      <c r="BM306" s="279" t="str">
        <f t="shared" si="135"/>
        <v>-</v>
      </c>
      <c r="BN306" s="298">
        <f t="shared" si="136"/>
        <v>0</v>
      </c>
      <c r="BO306" s="296" t="str" cm="1">
        <f t="array" ref="BO306">IFERROR(INDEX($CV$63:$CZ$65, $CO306, BO$23), "-")</f>
        <v>-</v>
      </c>
      <c r="BP306" s="296" t="str" cm="1">
        <f t="array" ref="BP306">IFERROR(INDEX($CV$63:$CZ$65, $CO306, BP$23), "-")</f>
        <v>-</v>
      </c>
      <c r="BQ306" s="296" t="str" cm="1">
        <f t="array" ref="BQ306">IFERROR(INDEX($CV$63:$CZ$65, $CO306, BQ$23), "-")</f>
        <v>-</v>
      </c>
      <c r="BR306" s="296" t="str" cm="1">
        <f t="array" ref="BR306">IFERROR(INDEX($CV$63:$CZ$65, $CO306, BR$23), "-")</f>
        <v>-</v>
      </c>
      <c r="BS306" s="296" t="str" cm="1">
        <f t="array" ref="BS306">IFERROR(INDEX($CV$63:$CZ$65, $CO306, BS$23), "-")</f>
        <v>-</v>
      </c>
      <c r="BT306" s="297" cm="1">
        <f t="array" ref="BT306">IF($CO306=3,
IFERROR(INDEX($CV$68:$CZ$79, $CE306, BT$23), "-"),
IF($CO306=2,
IF(BT$23=5, $AC306, IF(BT$23=4, $AD306, 0)), IF(BT$23=5, $AC306, 0)
))</f>
        <v>0</v>
      </c>
      <c r="BU306" s="297" cm="1">
        <f t="array" ref="BU306">IF($CO306=3,
IFERROR(INDEX($CV$68:$CZ$79, $CE306, BU$23), "-"),
IF($CO306=2,
IF(BU$23=5, $AC306, IF(BU$23=4, $AD306, 0)), IF(BU$23=5, $AC306, 0)
))</f>
        <v>0</v>
      </c>
      <c r="BV306" s="297" cm="1">
        <f t="array" ref="BV306">IF($CO306=3,
IFERROR(INDEX($CV$68:$CZ$79, $CE306, BV$23), "-"),
IF($CO306=2,
IF(BV$23=5, $AC306, IF(BV$23=4, $AD306, 0)), IF(BV$23=5, $AC306, 0)
))</f>
        <v>0</v>
      </c>
      <c r="BW306" s="297" cm="1">
        <f t="array" ref="BW306">IF($CO306=3,
IFERROR(INDEX($CV$68:$CZ$79, $CE306, BW$23), "-"),
IF($CO306=2,
IF(BW$23=5, $AC306, IF(BW$23=4, $AD306, 0)), IF(BW$23=5, $AC306, 0)
))</f>
        <v>0</v>
      </c>
      <c r="BX306" s="297" cm="1">
        <f t="array" ref="BX306">IF($CO306=3,
IFERROR(INDEX($CV$68:$CZ$79, $CE306, BX$23), "-"),
IF($CO306=2,
IF(BX$23=5, $AC306, IF(BX$23=4, $AD306, 0)), IF(BX$23=5, $AC306, 0)
))</f>
        <v>0</v>
      </c>
      <c r="BY306" s="293" t="str">
        <f t="shared" si="137"/>
        <v>-</v>
      </c>
      <c r="BZ306" s="299">
        <f t="shared" si="113"/>
        <v>0</v>
      </c>
      <c r="CA306" s="294" t="str">
        <f t="shared" si="138"/>
        <v>-</v>
      </c>
      <c r="CB306" s="295" t="str">
        <f t="shared" si="114"/>
        <v>-</v>
      </c>
      <c r="CC306" s="295" t="str">
        <f t="shared" si="139"/>
        <v>-</v>
      </c>
      <c r="CD306" s="299">
        <f t="shared" si="115"/>
        <v>0</v>
      </c>
      <c r="CE306" s="300" t="str">
        <f t="shared" si="116"/>
        <v>-</v>
      </c>
      <c r="CF306" s="300" t="str">
        <f t="shared" si="117"/>
        <v>-</v>
      </c>
      <c r="CG306" s="300">
        <v>0</v>
      </c>
      <c r="CH306" s="300">
        <f t="shared" si="118"/>
        <v>0</v>
      </c>
      <c r="CI306" s="301">
        <f t="shared" si="119"/>
        <v>0</v>
      </c>
      <c r="CJ306" s="301">
        <f t="shared" si="120"/>
        <v>0</v>
      </c>
      <c r="CK306" s="302" t="str" cm="1">
        <f t="array" ref="CK306">IF($CJ306&gt;0, INDEX($CS$28:$DH$35, $CJ306, $CI306+CK$23), "-")</f>
        <v>-</v>
      </c>
      <c r="CL306" s="302" t="str" cm="1">
        <f t="array" ref="CL306">IF($CJ306&gt;0, INDEX($CS$28:$DH$35, $CJ306, $CI306+CL$23), "-")</f>
        <v>-</v>
      </c>
      <c r="CM306" s="302" t="str" cm="1">
        <f t="array" ref="CM306">IF($CJ306&gt;0, INDEX($CS$28:$DH$35, $CJ306, $CI306+CM$23), "-")</f>
        <v>-</v>
      </c>
      <c r="CN306" s="302" t="str" cm="1">
        <f t="array" ref="CN306">IF($CJ306&gt;0, INDEX($CS$28:$DH$35, $CJ306, $CI306+CN$23), "-")</f>
        <v>-</v>
      </c>
      <c r="CO306" s="300" t="str">
        <f t="shared" si="121"/>
        <v>-</v>
      </c>
      <c r="CP306" s="271"/>
      <c r="CQ306" s="272"/>
      <c r="CR306" s="273"/>
      <c r="CS306" s="273"/>
      <c r="CT306" s="273"/>
      <c r="CU306" s="273"/>
      <c r="CV306" s="273"/>
      <c r="CW306" s="273"/>
      <c r="CX306" s="273"/>
      <c r="CY306" s="273"/>
      <c r="CZ306" s="273"/>
      <c r="DA306" s="273"/>
      <c r="DB306" s="273"/>
      <c r="DC306" s="273"/>
      <c r="DD306" s="273"/>
      <c r="DE306" s="273"/>
      <c r="DF306" s="273"/>
      <c r="DG306" s="273"/>
      <c r="DH306" s="273"/>
      <c r="DI306" s="273"/>
      <c r="DJ306" s="271"/>
      <c r="DK306" s="271"/>
    </row>
    <row r="307" spans="1:115" s="45" customFormat="1" ht="12.75" customHeight="1" x14ac:dyDescent="0.25">
      <c r="A307" s="13" cm="1">
        <f t="array" ref="A307">IFERROR(INDEX(Operation, IFERROR(MATCH($N307,#REF!, 0), IFERROR(MATCH($N307,#REF!, 0), MATCH($N307,#REF!, 0))), 4), 0)</f>
        <v>0</v>
      </c>
      <c r="B307" s="10">
        <v>284</v>
      </c>
      <c r="C307" s="238"/>
      <c r="D307" s="238"/>
      <c r="E307" s="79"/>
      <c r="F307" s="80" t="str">
        <f>IF(ISBLANK(E307), "", VLOOKUP(E307, Z!$A$2:$C$4127, 3, FALSE))</f>
        <v/>
      </c>
      <c r="G307" s="238"/>
      <c r="H307" s="81"/>
      <c r="I307" s="255" t="b">
        <v>0</v>
      </c>
      <c r="J307" s="256"/>
      <c r="K307" s="82"/>
      <c r="L307" s="82"/>
      <c r="M307" s="83"/>
      <c r="N307" s="79"/>
      <c r="O307" s="84"/>
      <c r="P307" s="84"/>
      <c r="Q307" s="257"/>
      <c r="R307" s="257"/>
      <c r="S307" s="257"/>
      <c r="T307" s="85">
        <f t="shared" si="122"/>
        <v>0</v>
      </c>
      <c r="U307" s="238"/>
      <c r="V307" s="238"/>
      <c r="W307" s="238"/>
      <c r="X307" s="257"/>
      <c r="Y307" s="258"/>
      <c r="Z307" s="79"/>
      <c r="AA307" s="257"/>
      <c r="AB307" s="257"/>
      <c r="AC307" s="257"/>
      <c r="AD307" s="257"/>
      <c r="AE307" s="257"/>
      <c r="AF307" s="85">
        <f t="shared" si="123"/>
        <v>0</v>
      </c>
      <c r="AG307" s="259"/>
      <c r="AH307" s="238"/>
      <c r="AI307" s="79"/>
      <c r="AJ307" s="80" t="str">
        <f>IF(ISBLANK(AI307), "", VLOOKUP(AI307, Z!$A$2:$C$4127, 3, FALSE))</f>
        <v/>
      </c>
      <c r="AK307" s="260"/>
      <c r="AL307" s="127">
        <f t="shared" si="124"/>
        <v>0</v>
      </c>
      <c r="AM307" s="271"/>
      <c r="AN307" s="292">
        <f t="shared" si="126"/>
        <v>0</v>
      </c>
      <c r="AO307" s="279">
        <f t="shared" si="125"/>
        <v>1</v>
      </c>
      <c r="AP307" s="279">
        <v>0.75</v>
      </c>
      <c r="AQ307" s="293" t="str">
        <f t="shared" si="127"/>
        <v>-</v>
      </c>
      <c r="AR307" s="293" t="str">
        <f t="shared" si="128"/>
        <v>-</v>
      </c>
      <c r="AS307" s="293" t="str" cm="1">
        <f t="array" ref="AS307">IFERROR(IFERROR((AT307*AU307)/(3600*1000)/AZ307, BY307) * SUMPRODUCT($BA307:$BE307^2.5, $BF307:$BJ307) / 1000, "-")</f>
        <v>-</v>
      </c>
      <c r="AT307" s="279" t="str">
        <f t="shared" si="129"/>
        <v>-</v>
      </c>
      <c r="AU307" s="279" t="str">
        <f t="shared" si="130"/>
        <v>-</v>
      </c>
      <c r="AV307" s="294" t="str">
        <f t="shared" si="112"/>
        <v>-</v>
      </c>
      <c r="AW307" s="294" t="str" cm="1">
        <f t="array" ref="AW307">IF(CH307&gt;0, INDEX($CV$58:$CV$60, CH307), "-")</f>
        <v>-</v>
      </c>
      <c r="AX307" s="294" t="str">
        <f t="shared" si="131"/>
        <v>-</v>
      </c>
      <c r="AY307" s="295" t="str">
        <f t="shared" si="132"/>
        <v>-</v>
      </c>
      <c r="AZ307" s="294">
        <f t="shared" si="133"/>
        <v>0</v>
      </c>
      <c r="BA307" s="296" t="str" cm="1">
        <f t="array" ref="BA307">IFERROR(INDEX($CV$63:$CZ$65, $CF307, BA$23), "-")</f>
        <v>-</v>
      </c>
      <c r="BB307" s="296" t="str" cm="1">
        <f t="array" ref="BB307">IFERROR(INDEX($CV$63:$CZ$65, $CF307, BB$23), "-")</f>
        <v>-</v>
      </c>
      <c r="BC307" s="296" t="str" cm="1">
        <f t="array" ref="BC307">IFERROR(INDEX($CV$63:$CZ$65, $CF307, BC$23), "-")</f>
        <v>-</v>
      </c>
      <c r="BD307" s="296" t="str" cm="1">
        <f t="array" ref="BD307">IFERROR(INDEX($CV$63:$CZ$65, $CF307, BD$23), "-")</f>
        <v>-</v>
      </c>
      <c r="BE307" s="296" t="str" cm="1">
        <f t="array" ref="BE307">IFERROR(INDEX($CV$63:$CZ$65, $CF307, BE$23), "-")</f>
        <v>-</v>
      </c>
      <c r="BF307" s="297" cm="1">
        <f t="array" ref="BF307">IF($CF307=3,
IFERROR(INDEX($CV$68:$CZ$79, $CE307, BF$23), "-"),
IF($CF307=2,
IF(BF$23=5, $Q307, IF(BF$23=4, $R307, 0)), IF(BF$23=5, $Q307, 0)
))</f>
        <v>0</v>
      </c>
      <c r="BG307" s="297" cm="1">
        <f t="array" ref="BG307">IF($CF307=3,
IFERROR(INDEX($CV$68:$CZ$79, $CE307, BG$23), "-"),
IF($CF307=2,
IF(BG$23=5, $Q307, IF(BG$23=4, $R307, 0)), IF(BG$23=5, $Q307, 0)
))</f>
        <v>0</v>
      </c>
      <c r="BH307" s="297" cm="1">
        <f t="array" ref="BH307">IF($CF307=3,
IFERROR(INDEX($CV$68:$CZ$79, $CE307, BH$23), "-"),
IF($CF307=2,
IF(BH$23=5, $Q307, IF(BH$23=4, $R307, 0)), IF(BH$23=5, $Q307, 0)
))</f>
        <v>0</v>
      </c>
      <c r="BI307" s="297" cm="1">
        <f t="array" ref="BI307">IF($CF307=3,
IFERROR(INDEX($CV$68:$CZ$79, $CE307, BI$23), "-"),
IF($CF307=2,
IF(BI$23=5, $Q307, IF(BI$23=4, $R307, 0)), IF(BI$23=5, $Q307, 0)
))</f>
        <v>0</v>
      </c>
      <c r="BJ307" s="297" cm="1">
        <f t="array" ref="BJ307">IF($CF307=3,
IFERROR(INDEX($CV$68:$CZ$79, $CE307, BJ$23), "-"),
IF($CF307=2,
IF(BJ$23=5, $Q307, IF(BJ$23=4, $R307, 0)), IF(BJ$23=5, $Q307, 0)
))</f>
        <v>0</v>
      </c>
      <c r="BK307" s="293" t="str" cm="1">
        <f t="array" ref="BK307">IFERROR(IF(OR($AN$20="EZ", ISNUMBER((BL307*BM307)/(3600*1000)/BN307)), (BL307*BM307)/(3600*1000)/BN307, BY307) * SUMPRODUCT($BO307:$BS307^2.5, $BT307:$BX307) / 1000, "-")</f>
        <v>-</v>
      </c>
      <c r="BL307" s="279" t="str">
        <f t="shared" si="134"/>
        <v>-</v>
      </c>
      <c r="BM307" s="279" t="str">
        <f t="shared" si="135"/>
        <v>-</v>
      </c>
      <c r="BN307" s="298">
        <f t="shared" si="136"/>
        <v>0</v>
      </c>
      <c r="BO307" s="296" t="str" cm="1">
        <f t="array" ref="BO307">IFERROR(INDEX($CV$63:$CZ$65, $CO307, BO$23), "-")</f>
        <v>-</v>
      </c>
      <c r="BP307" s="296" t="str" cm="1">
        <f t="array" ref="BP307">IFERROR(INDEX($CV$63:$CZ$65, $CO307, BP$23), "-")</f>
        <v>-</v>
      </c>
      <c r="BQ307" s="296" t="str" cm="1">
        <f t="array" ref="BQ307">IFERROR(INDEX($CV$63:$CZ$65, $CO307, BQ$23), "-")</f>
        <v>-</v>
      </c>
      <c r="BR307" s="296" t="str" cm="1">
        <f t="array" ref="BR307">IFERROR(INDEX($CV$63:$CZ$65, $CO307, BR$23), "-")</f>
        <v>-</v>
      </c>
      <c r="BS307" s="296" t="str" cm="1">
        <f t="array" ref="BS307">IFERROR(INDEX($CV$63:$CZ$65, $CO307, BS$23), "-")</f>
        <v>-</v>
      </c>
      <c r="BT307" s="297" cm="1">
        <f t="array" ref="BT307">IF($CO307=3,
IFERROR(INDEX($CV$68:$CZ$79, $CE307, BT$23), "-"),
IF($CO307=2,
IF(BT$23=5, $AC307, IF(BT$23=4, $AD307, 0)), IF(BT$23=5, $AC307, 0)
))</f>
        <v>0</v>
      </c>
      <c r="BU307" s="297" cm="1">
        <f t="array" ref="BU307">IF($CO307=3,
IFERROR(INDEX($CV$68:$CZ$79, $CE307, BU$23), "-"),
IF($CO307=2,
IF(BU$23=5, $AC307, IF(BU$23=4, $AD307, 0)), IF(BU$23=5, $AC307, 0)
))</f>
        <v>0</v>
      </c>
      <c r="BV307" s="297" cm="1">
        <f t="array" ref="BV307">IF($CO307=3,
IFERROR(INDEX($CV$68:$CZ$79, $CE307, BV$23), "-"),
IF($CO307=2,
IF(BV$23=5, $AC307, IF(BV$23=4, $AD307, 0)), IF(BV$23=5, $AC307, 0)
))</f>
        <v>0</v>
      </c>
      <c r="BW307" s="297" cm="1">
        <f t="array" ref="BW307">IF($CO307=3,
IFERROR(INDEX($CV$68:$CZ$79, $CE307, BW$23), "-"),
IF($CO307=2,
IF(BW$23=5, $AC307, IF(BW$23=4, $AD307, 0)), IF(BW$23=5, $AC307, 0)
))</f>
        <v>0</v>
      </c>
      <c r="BX307" s="297" cm="1">
        <f t="array" ref="BX307">IF($CO307=3,
IFERROR(INDEX($CV$68:$CZ$79, $CE307, BX$23), "-"),
IF($CO307=2,
IF(BX$23=5, $AC307, IF(BX$23=4, $AD307, 0)), IF(BX$23=5, $AC307, 0)
))</f>
        <v>0</v>
      </c>
      <c r="BY307" s="293" t="str">
        <f t="shared" si="137"/>
        <v>-</v>
      </c>
      <c r="BZ307" s="299">
        <f t="shared" si="113"/>
        <v>0</v>
      </c>
      <c r="CA307" s="294" t="str">
        <f t="shared" si="138"/>
        <v>-</v>
      </c>
      <c r="CB307" s="295" t="str">
        <f t="shared" si="114"/>
        <v>-</v>
      </c>
      <c r="CC307" s="295" t="str">
        <f t="shared" si="139"/>
        <v>-</v>
      </c>
      <c r="CD307" s="299">
        <f t="shared" si="115"/>
        <v>0</v>
      </c>
      <c r="CE307" s="300" t="str">
        <f t="shared" si="116"/>
        <v>-</v>
      </c>
      <c r="CF307" s="300" t="str">
        <f t="shared" si="117"/>
        <v>-</v>
      </c>
      <c r="CG307" s="300">
        <v>0</v>
      </c>
      <c r="CH307" s="300">
        <f t="shared" si="118"/>
        <v>0</v>
      </c>
      <c r="CI307" s="301">
        <f t="shared" si="119"/>
        <v>0</v>
      </c>
      <c r="CJ307" s="301">
        <f t="shared" si="120"/>
        <v>0</v>
      </c>
      <c r="CK307" s="302" t="str" cm="1">
        <f t="array" ref="CK307">IF($CJ307&gt;0, INDEX($CS$28:$DH$35, $CJ307, $CI307+CK$23), "-")</f>
        <v>-</v>
      </c>
      <c r="CL307" s="302" t="str" cm="1">
        <f t="array" ref="CL307">IF($CJ307&gt;0, INDEX($CS$28:$DH$35, $CJ307, $CI307+CL$23), "-")</f>
        <v>-</v>
      </c>
      <c r="CM307" s="302" t="str" cm="1">
        <f t="array" ref="CM307">IF($CJ307&gt;0, INDEX($CS$28:$DH$35, $CJ307, $CI307+CM$23), "-")</f>
        <v>-</v>
      </c>
      <c r="CN307" s="302" t="str" cm="1">
        <f t="array" ref="CN307">IF($CJ307&gt;0, INDEX($CS$28:$DH$35, $CJ307, $CI307+CN$23), "-")</f>
        <v>-</v>
      </c>
      <c r="CO307" s="300" t="str">
        <f t="shared" si="121"/>
        <v>-</v>
      </c>
      <c r="CP307" s="271"/>
      <c r="CQ307" s="272"/>
      <c r="CR307" s="273"/>
      <c r="CS307" s="273"/>
      <c r="CT307" s="273"/>
      <c r="CU307" s="273"/>
      <c r="CV307" s="273"/>
      <c r="CW307" s="273"/>
      <c r="CX307" s="273"/>
      <c r="CY307" s="273"/>
      <c r="CZ307" s="273"/>
      <c r="DA307" s="273"/>
      <c r="DB307" s="273"/>
      <c r="DC307" s="273"/>
      <c r="DD307" s="273"/>
      <c r="DE307" s="273"/>
      <c r="DF307" s="273"/>
      <c r="DG307" s="273"/>
      <c r="DH307" s="273"/>
      <c r="DI307" s="273"/>
      <c r="DJ307" s="271"/>
      <c r="DK307" s="271"/>
    </row>
    <row r="308" spans="1:115" s="45" customFormat="1" ht="12.75" customHeight="1" x14ac:dyDescent="0.25">
      <c r="A308" s="13" cm="1">
        <f t="array" ref="A308">IFERROR(INDEX(Operation, IFERROR(MATCH($N308,#REF!, 0), IFERROR(MATCH($N308,#REF!, 0), MATCH($N308,#REF!, 0))), 4), 0)</f>
        <v>0</v>
      </c>
      <c r="B308" s="10">
        <v>285</v>
      </c>
      <c r="C308" s="238"/>
      <c r="D308" s="238"/>
      <c r="E308" s="79"/>
      <c r="F308" s="80" t="str">
        <f>IF(ISBLANK(E308), "", VLOOKUP(E308, Z!$A$2:$C$4127, 3, FALSE))</f>
        <v/>
      </c>
      <c r="G308" s="238"/>
      <c r="H308" s="81"/>
      <c r="I308" s="255" t="b">
        <v>0</v>
      </c>
      <c r="J308" s="256"/>
      <c r="K308" s="82"/>
      <c r="L308" s="82"/>
      <c r="M308" s="83"/>
      <c r="N308" s="79"/>
      <c r="O308" s="84"/>
      <c r="P308" s="84"/>
      <c r="Q308" s="257"/>
      <c r="R308" s="257"/>
      <c r="S308" s="257"/>
      <c r="T308" s="85">
        <f t="shared" si="122"/>
        <v>0</v>
      </c>
      <c r="U308" s="238"/>
      <c r="V308" s="238"/>
      <c r="W308" s="238"/>
      <c r="X308" s="257"/>
      <c r="Y308" s="258"/>
      <c r="Z308" s="79"/>
      <c r="AA308" s="257"/>
      <c r="AB308" s="257"/>
      <c r="AC308" s="257"/>
      <c r="AD308" s="257"/>
      <c r="AE308" s="257"/>
      <c r="AF308" s="85">
        <f t="shared" si="123"/>
        <v>0</v>
      </c>
      <c r="AG308" s="259"/>
      <c r="AH308" s="238"/>
      <c r="AI308" s="79"/>
      <c r="AJ308" s="80" t="str">
        <f>IF(ISBLANK(AI308), "", VLOOKUP(AI308, Z!$A$2:$C$4127, 3, FALSE))</f>
        <v/>
      </c>
      <c r="AK308" s="260"/>
      <c r="AL308" s="127">
        <f t="shared" si="124"/>
        <v>0</v>
      </c>
      <c r="AM308" s="271"/>
      <c r="AN308" s="292">
        <f t="shared" si="126"/>
        <v>0</v>
      </c>
      <c r="AO308" s="279">
        <f t="shared" si="125"/>
        <v>1</v>
      </c>
      <c r="AP308" s="279">
        <v>0.75</v>
      </c>
      <c r="AQ308" s="293" t="str">
        <f t="shared" si="127"/>
        <v>-</v>
      </c>
      <c r="AR308" s="293" t="str">
        <f t="shared" si="128"/>
        <v>-</v>
      </c>
      <c r="AS308" s="293" t="str" cm="1">
        <f t="array" ref="AS308">IFERROR(IFERROR((AT308*AU308)/(3600*1000)/AZ308, BY308) * SUMPRODUCT($BA308:$BE308^2.5, $BF308:$BJ308) / 1000, "-")</f>
        <v>-</v>
      </c>
      <c r="AT308" s="279" t="str">
        <f t="shared" si="129"/>
        <v>-</v>
      </c>
      <c r="AU308" s="279" t="str">
        <f t="shared" si="130"/>
        <v>-</v>
      </c>
      <c r="AV308" s="294" t="str">
        <f t="shared" si="112"/>
        <v>-</v>
      </c>
      <c r="AW308" s="294" t="str" cm="1">
        <f t="array" ref="AW308">IF(CH308&gt;0, INDEX($CV$58:$CV$60, CH308), "-")</f>
        <v>-</v>
      </c>
      <c r="AX308" s="294" t="str">
        <f t="shared" si="131"/>
        <v>-</v>
      </c>
      <c r="AY308" s="295" t="str">
        <f t="shared" si="132"/>
        <v>-</v>
      </c>
      <c r="AZ308" s="294">
        <f t="shared" si="133"/>
        <v>0</v>
      </c>
      <c r="BA308" s="296" t="str" cm="1">
        <f t="array" ref="BA308">IFERROR(INDEX($CV$63:$CZ$65, $CF308, BA$23), "-")</f>
        <v>-</v>
      </c>
      <c r="BB308" s="296" t="str" cm="1">
        <f t="array" ref="BB308">IFERROR(INDEX($CV$63:$CZ$65, $CF308, BB$23), "-")</f>
        <v>-</v>
      </c>
      <c r="BC308" s="296" t="str" cm="1">
        <f t="array" ref="BC308">IFERROR(INDEX($CV$63:$CZ$65, $CF308, BC$23), "-")</f>
        <v>-</v>
      </c>
      <c r="BD308" s="296" t="str" cm="1">
        <f t="array" ref="BD308">IFERROR(INDEX($CV$63:$CZ$65, $CF308, BD$23), "-")</f>
        <v>-</v>
      </c>
      <c r="BE308" s="296" t="str" cm="1">
        <f t="array" ref="BE308">IFERROR(INDEX($CV$63:$CZ$65, $CF308, BE$23), "-")</f>
        <v>-</v>
      </c>
      <c r="BF308" s="297" cm="1">
        <f t="array" ref="BF308">IF($CF308=3,
IFERROR(INDEX($CV$68:$CZ$79, $CE308, BF$23), "-"),
IF($CF308=2,
IF(BF$23=5, $Q308, IF(BF$23=4, $R308, 0)), IF(BF$23=5, $Q308, 0)
))</f>
        <v>0</v>
      </c>
      <c r="BG308" s="297" cm="1">
        <f t="array" ref="BG308">IF($CF308=3,
IFERROR(INDEX($CV$68:$CZ$79, $CE308, BG$23), "-"),
IF($CF308=2,
IF(BG$23=5, $Q308, IF(BG$23=4, $R308, 0)), IF(BG$23=5, $Q308, 0)
))</f>
        <v>0</v>
      </c>
      <c r="BH308" s="297" cm="1">
        <f t="array" ref="BH308">IF($CF308=3,
IFERROR(INDEX($CV$68:$CZ$79, $CE308, BH$23), "-"),
IF($CF308=2,
IF(BH$23=5, $Q308, IF(BH$23=4, $R308, 0)), IF(BH$23=5, $Q308, 0)
))</f>
        <v>0</v>
      </c>
      <c r="BI308" s="297" cm="1">
        <f t="array" ref="BI308">IF($CF308=3,
IFERROR(INDEX($CV$68:$CZ$79, $CE308, BI$23), "-"),
IF($CF308=2,
IF(BI$23=5, $Q308, IF(BI$23=4, $R308, 0)), IF(BI$23=5, $Q308, 0)
))</f>
        <v>0</v>
      </c>
      <c r="BJ308" s="297" cm="1">
        <f t="array" ref="BJ308">IF($CF308=3,
IFERROR(INDEX($CV$68:$CZ$79, $CE308, BJ$23), "-"),
IF($CF308=2,
IF(BJ$23=5, $Q308, IF(BJ$23=4, $R308, 0)), IF(BJ$23=5, $Q308, 0)
))</f>
        <v>0</v>
      </c>
      <c r="BK308" s="293" t="str" cm="1">
        <f t="array" ref="BK308">IFERROR(IF(OR($AN$20="EZ", ISNUMBER((BL308*BM308)/(3600*1000)/BN308)), (BL308*BM308)/(3600*1000)/BN308, BY308) * SUMPRODUCT($BO308:$BS308^2.5, $BT308:$BX308) / 1000, "-")</f>
        <v>-</v>
      </c>
      <c r="BL308" s="279" t="str">
        <f t="shared" si="134"/>
        <v>-</v>
      </c>
      <c r="BM308" s="279" t="str">
        <f t="shared" si="135"/>
        <v>-</v>
      </c>
      <c r="BN308" s="298">
        <f t="shared" si="136"/>
        <v>0</v>
      </c>
      <c r="BO308" s="296" t="str" cm="1">
        <f t="array" ref="BO308">IFERROR(INDEX($CV$63:$CZ$65, $CO308, BO$23), "-")</f>
        <v>-</v>
      </c>
      <c r="BP308" s="296" t="str" cm="1">
        <f t="array" ref="BP308">IFERROR(INDEX($CV$63:$CZ$65, $CO308, BP$23), "-")</f>
        <v>-</v>
      </c>
      <c r="BQ308" s="296" t="str" cm="1">
        <f t="array" ref="BQ308">IFERROR(INDEX($CV$63:$CZ$65, $CO308, BQ$23), "-")</f>
        <v>-</v>
      </c>
      <c r="BR308" s="296" t="str" cm="1">
        <f t="array" ref="BR308">IFERROR(INDEX($CV$63:$CZ$65, $CO308, BR$23), "-")</f>
        <v>-</v>
      </c>
      <c r="BS308" s="296" t="str" cm="1">
        <f t="array" ref="BS308">IFERROR(INDEX($CV$63:$CZ$65, $CO308, BS$23), "-")</f>
        <v>-</v>
      </c>
      <c r="BT308" s="297" cm="1">
        <f t="array" ref="BT308">IF($CO308=3,
IFERROR(INDEX($CV$68:$CZ$79, $CE308, BT$23), "-"),
IF($CO308=2,
IF(BT$23=5, $AC308, IF(BT$23=4, $AD308, 0)), IF(BT$23=5, $AC308, 0)
))</f>
        <v>0</v>
      </c>
      <c r="BU308" s="297" cm="1">
        <f t="array" ref="BU308">IF($CO308=3,
IFERROR(INDEX($CV$68:$CZ$79, $CE308, BU$23), "-"),
IF($CO308=2,
IF(BU$23=5, $AC308, IF(BU$23=4, $AD308, 0)), IF(BU$23=5, $AC308, 0)
))</f>
        <v>0</v>
      </c>
      <c r="BV308" s="297" cm="1">
        <f t="array" ref="BV308">IF($CO308=3,
IFERROR(INDEX($CV$68:$CZ$79, $CE308, BV$23), "-"),
IF($CO308=2,
IF(BV$23=5, $AC308, IF(BV$23=4, $AD308, 0)), IF(BV$23=5, $AC308, 0)
))</f>
        <v>0</v>
      </c>
      <c r="BW308" s="297" cm="1">
        <f t="array" ref="BW308">IF($CO308=3,
IFERROR(INDEX($CV$68:$CZ$79, $CE308, BW$23), "-"),
IF($CO308=2,
IF(BW$23=5, $AC308, IF(BW$23=4, $AD308, 0)), IF(BW$23=5, $AC308, 0)
))</f>
        <v>0</v>
      </c>
      <c r="BX308" s="297" cm="1">
        <f t="array" ref="BX308">IF($CO308=3,
IFERROR(INDEX($CV$68:$CZ$79, $CE308, BX$23), "-"),
IF($CO308=2,
IF(BX$23=5, $AC308, IF(BX$23=4, $AD308, 0)), IF(BX$23=5, $AC308, 0)
))</f>
        <v>0</v>
      </c>
      <c r="BY308" s="293" t="str">
        <f t="shared" si="137"/>
        <v>-</v>
      </c>
      <c r="BZ308" s="299">
        <f t="shared" si="113"/>
        <v>0</v>
      </c>
      <c r="CA308" s="294" t="str">
        <f t="shared" si="138"/>
        <v>-</v>
      </c>
      <c r="CB308" s="295" t="str">
        <f t="shared" si="114"/>
        <v>-</v>
      </c>
      <c r="CC308" s="295" t="str">
        <f t="shared" si="139"/>
        <v>-</v>
      </c>
      <c r="CD308" s="299">
        <f t="shared" si="115"/>
        <v>0</v>
      </c>
      <c r="CE308" s="300" t="str">
        <f t="shared" si="116"/>
        <v>-</v>
      </c>
      <c r="CF308" s="300" t="str">
        <f t="shared" si="117"/>
        <v>-</v>
      </c>
      <c r="CG308" s="300">
        <v>0</v>
      </c>
      <c r="CH308" s="300">
        <f t="shared" si="118"/>
        <v>0</v>
      </c>
      <c r="CI308" s="301">
        <f t="shared" si="119"/>
        <v>0</v>
      </c>
      <c r="CJ308" s="301">
        <f t="shared" si="120"/>
        <v>0</v>
      </c>
      <c r="CK308" s="302" t="str" cm="1">
        <f t="array" ref="CK308">IF($CJ308&gt;0, INDEX($CS$28:$DH$35, $CJ308, $CI308+CK$23), "-")</f>
        <v>-</v>
      </c>
      <c r="CL308" s="302" t="str" cm="1">
        <f t="array" ref="CL308">IF($CJ308&gt;0, INDEX($CS$28:$DH$35, $CJ308, $CI308+CL$23), "-")</f>
        <v>-</v>
      </c>
      <c r="CM308" s="302" t="str" cm="1">
        <f t="array" ref="CM308">IF($CJ308&gt;0, INDEX($CS$28:$DH$35, $CJ308, $CI308+CM$23), "-")</f>
        <v>-</v>
      </c>
      <c r="CN308" s="302" t="str" cm="1">
        <f t="array" ref="CN308">IF($CJ308&gt;0, INDEX($CS$28:$DH$35, $CJ308, $CI308+CN$23), "-")</f>
        <v>-</v>
      </c>
      <c r="CO308" s="300" t="str">
        <f t="shared" si="121"/>
        <v>-</v>
      </c>
      <c r="CP308" s="271"/>
      <c r="CQ308" s="272"/>
      <c r="CR308" s="273"/>
      <c r="CS308" s="273"/>
      <c r="CT308" s="273"/>
      <c r="CU308" s="273"/>
      <c r="CV308" s="273"/>
      <c r="CW308" s="273"/>
      <c r="CX308" s="273"/>
      <c r="CY308" s="273"/>
      <c r="CZ308" s="273"/>
      <c r="DA308" s="273"/>
      <c r="DB308" s="273"/>
      <c r="DC308" s="273"/>
      <c r="DD308" s="273"/>
      <c r="DE308" s="273"/>
      <c r="DF308" s="273"/>
      <c r="DG308" s="273"/>
      <c r="DH308" s="273"/>
      <c r="DI308" s="273"/>
      <c r="DJ308" s="271"/>
      <c r="DK308" s="271"/>
    </row>
    <row r="309" spans="1:115" s="45" customFormat="1" ht="12.75" customHeight="1" x14ac:dyDescent="0.25">
      <c r="A309" s="13" cm="1">
        <f t="array" ref="A309">IFERROR(INDEX(Operation, IFERROR(MATCH($N309,#REF!, 0), IFERROR(MATCH($N309,#REF!, 0), MATCH($N309,#REF!, 0))), 4), 0)</f>
        <v>0</v>
      </c>
      <c r="B309" s="10">
        <v>286</v>
      </c>
      <c r="C309" s="238"/>
      <c r="D309" s="238"/>
      <c r="E309" s="79"/>
      <c r="F309" s="80" t="str">
        <f>IF(ISBLANK(E309), "", VLOOKUP(E309, Z!$A$2:$C$4127, 3, FALSE))</f>
        <v/>
      </c>
      <c r="G309" s="238"/>
      <c r="H309" s="81"/>
      <c r="I309" s="255" t="b">
        <v>0</v>
      </c>
      <c r="J309" s="256"/>
      <c r="K309" s="82"/>
      <c r="L309" s="82"/>
      <c r="M309" s="83"/>
      <c r="N309" s="79"/>
      <c r="O309" s="84"/>
      <c r="P309" s="84"/>
      <c r="Q309" s="257"/>
      <c r="R309" s="257"/>
      <c r="S309" s="257"/>
      <c r="T309" s="85">
        <f t="shared" si="122"/>
        <v>0</v>
      </c>
      <c r="U309" s="238"/>
      <c r="V309" s="238"/>
      <c r="W309" s="238"/>
      <c r="X309" s="256"/>
      <c r="Y309" s="258"/>
      <c r="Z309" s="79"/>
      <c r="AA309" s="257"/>
      <c r="AB309" s="257"/>
      <c r="AC309" s="257"/>
      <c r="AD309" s="257"/>
      <c r="AE309" s="257"/>
      <c r="AF309" s="85">
        <f t="shared" si="123"/>
        <v>0</v>
      </c>
      <c r="AG309" s="259"/>
      <c r="AH309" s="238"/>
      <c r="AI309" s="79"/>
      <c r="AJ309" s="80" t="str">
        <f>IF(ISBLANK(AI309), "", VLOOKUP(AI309, Z!$A$2:$C$4127, 3, FALSE))</f>
        <v/>
      </c>
      <c r="AK309" s="260"/>
      <c r="AL309" s="127">
        <f t="shared" si="124"/>
        <v>0</v>
      </c>
      <c r="AM309" s="271"/>
      <c r="AN309" s="292">
        <f t="shared" si="126"/>
        <v>0</v>
      </c>
      <c r="AO309" s="279">
        <f t="shared" si="125"/>
        <v>1</v>
      </c>
      <c r="AP309" s="279">
        <v>0.75</v>
      </c>
      <c r="AQ309" s="293" t="str">
        <f t="shared" si="127"/>
        <v>-</v>
      </c>
      <c r="AR309" s="293" t="str">
        <f t="shared" si="128"/>
        <v>-</v>
      </c>
      <c r="AS309" s="293" t="str" cm="1">
        <f t="array" ref="AS309">IFERROR(IFERROR((AT309*AU309)/(3600*1000)/AZ309, BY309) * SUMPRODUCT($BA309:$BE309^2.5, $BF309:$BJ309) / 1000, "-")</f>
        <v>-</v>
      </c>
      <c r="AT309" s="279" t="str">
        <f t="shared" si="129"/>
        <v>-</v>
      </c>
      <c r="AU309" s="279" t="str">
        <f t="shared" si="130"/>
        <v>-</v>
      </c>
      <c r="AV309" s="294" t="str">
        <f t="shared" si="112"/>
        <v>-</v>
      </c>
      <c r="AW309" s="294" t="str" cm="1">
        <f t="array" ref="AW309">IF(CH309&gt;0, INDEX($CV$58:$CV$60, CH309), "-")</f>
        <v>-</v>
      </c>
      <c r="AX309" s="294" t="str">
        <f t="shared" si="131"/>
        <v>-</v>
      </c>
      <c r="AY309" s="295" t="str">
        <f t="shared" si="132"/>
        <v>-</v>
      </c>
      <c r="AZ309" s="294">
        <f t="shared" si="133"/>
        <v>0</v>
      </c>
      <c r="BA309" s="296" t="str" cm="1">
        <f t="array" ref="BA309">IFERROR(INDEX($CV$63:$CZ$65, $CF309, BA$23), "-")</f>
        <v>-</v>
      </c>
      <c r="BB309" s="296" t="str" cm="1">
        <f t="array" ref="BB309">IFERROR(INDEX($CV$63:$CZ$65, $CF309, BB$23), "-")</f>
        <v>-</v>
      </c>
      <c r="BC309" s="296" t="str" cm="1">
        <f t="array" ref="BC309">IFERROR(INDEX($CV$63:$CZ$65, $CF309, BC$23), "-")</f>
        <v>-</v>
      </c>
      <c r="BD309" s="296" t="str" cm="1">
        <f t="array" ref="BD309">IFERROR(INDEX($CV$63:$CZ$65, $CF309, BD$23), "-")</f>
        <v>-</v>
      </c>
      <c r="BE309" s="296" t="str" cm="1">
        <f t="array" ref="BE309">IFERROR(INDEX($CV$63:$CZ$65, $CF309, BE$23), "-")</f>
        <v>-</v>
      </c>
      <c r="BF309" s="297" cm="1">
        <f t="array" ref="BF309">IF($CF309=3,
IFERROR(INDEX($CV$68:$CZ$79, $CE309, BF$23), "-"),
IF($CF309=2,
IF(BF$23=5, $Q309, IF(BF$23=4, $R309, 0)), IF(BF$23=5, $Q309, 0)
))</f>
        <v>0</v>
      </c>
      <c r="BG309" s="297" cm="1">
        <f t="array" ref="BG309">IF($CF309=3,
IFERROR(INDEX($CV$68:$CZ$79, $CE309, BG$23), "-"),
IF($CF309=2,
IF(BG$23=5, $Q309, IF(BG$23=4, $R309, 0)), IF(BG$23=5, $Q309, 0)
))</f>
        <v>0</v>
      </c>
      <c r="BH309" s="297" cm="1">
        <f t="array" ref="BH309">IF($CF309=3,
IFERROR(INDEX($CV$68:$CZ$79, $CE309, BH$23), "-"),
IF($CF309=2,
IF(BH$23=5, $Q309, IF(BH$23=4, $R309, 0)), IF(BH$23=5, $Q309, 0)
))</f>
        <v>0</v>
      </c>
      <c r="BI309" s="297" cm="1">
        <f t="array" ref="BI309">IF($CF309=3,
IFERROR(INDEX($CV$68:$CZ$79, $CE309, BI$23), "-"),
IF($CF309=2,
IF(BI$23=5, $Q309, IF(BI$23=4, $R309, 0)), IF(BI$23=5, $Q309, 0)
))</f>
        <v>0</v>
      </c>
      <c r="BJ309" s="297" cm="1">
        <f t="array" ref="BJ309">IF($CF309=3,
IFERROR(INDEX($CV$68:$CZ$79, $CE309, BJ$23), "-"),
IF($CF309=2,
IF(BJ$23=5, $Q309, IF(BJ$23=4, $R309, 0)), IF(BJ$23=5, $Q309, 0)
))</f>
        <v>0</v>
      </c>
      <c r="BK309" s="293" t="str" cm="1">
        <f t="array" ref="BK309">IFERROR(IF(OR($AN$20="EZ", ISNUMBER((BL309*BM309)/(3600*1000)/BN309)), (BL309*BM309)/(3600*1000)/BN309, BY309) * SUMPRODUCT($BO309:$BS309^2.5, $BT309:$BX309) / 1000, "-")</f>
        <v>-</v>
      </c>
      <c r="BL309" s="279" t="str">
        <f t="shared" si="134"/>
        <v>-</v>
      </c>
      <c r="BM309" s="279" t="str">
        <f t="shared" si="135"/>
        <v>-</v>
      </c>
      <c r="BN309" s="298">
        <f t="shared" si="136"/>
        <v>0</v>
      </c>
      <c r="BO309" s="296" t="str" cm="1">
        <f t="array" ref="BO309">IFERROR(INDEX($CV$63:$CZ$65, $CO309, BO$23), "-")</f>
        <v>-</v>
      </c>
      <c r="BP309" s="296" t="str" cm="1">
        <f t="array" ref="BP309">IFERROR(INDEX($CV$63:$CZ$65, $CO309, BP$23), "-")</f>
        <v>-</v>
      </c>
      <c r="BQ309" s="296" t="str" cm="1">
        <f t="array" ref="BQ309">IFERROR(INDEX($CV$63:$CZ$65, $CO309, BQ$23), "-")</f>
        <v>-</v>
      </c>
      <c r="BR309" s="296" t="str" cm="1">
        <f t="array" ref="BR309">IFERROR(INDEX($CV$63:$CZ$65, $CO309, BR$23), "-")</f>
        <v>-</v>
      </c>
      <c r="BS309" s="296" t="str" cm="1">
        <f t="array" ref="BS309">IFERROR(INDEX($CV$63:$CZ$65, $CO309, BS$23), "-")</f>
        <v>-</v>
      </c>
      <c r="BT309" s="297" cm="1">
        <f t="array" ref="BT309">IF($CO309=3,
IFERROR(INDEX($CV$68:$CZ$79, $CE309, BT$23), "-"),
IF($CO309=2,
IF(BT$23=5, $AC309, IF(BT$23=4, $AD309, 0)), IF(BT$23=5, $AC309, 0)
))</f>
        <v>0</v>
      </c>
      <c r="BU309" s="297" cm="1">
        <f t="array" ref="BU309">IF($CO309=3,
IFERROR(INDEX($CV$68:$CZ$79, $CE309, BU$23), "-"),
IF($CO309=2,
IF(BU$23=5, $AC309, IF(BU$23=4, $AD309, 0)), IF(BU$23=5, $AC309, 0)
))</f>
        <v>0</v>
      </c>
      <c r="BV309" s="297" cm="1">
        <f t="array" ref="BV309">IF($CO309=3,
IFERROR(INDEX($CV$68:$CZ$79, $CE309, BV$23), "-"),
IF($CO309=2,
IF(BV$23=5, $AC309, IF(BV$23=4, $AD309, 0)), IF(BV$23=5, $AC309, 0)
))</f>
        <v>0</v>
      </c>
      <c r="BW309" s="297" cm="1">
        <f t="array" ref="BW309">IF($CO309=3,
IFERROR(INDEX($CV$68:$CZ$79, $CE309, BW$23), "-"),
IF($CO309=2,
IF(BW$23=5, $AC309, IF(BW$23=4, $AD309, 0)), IF(BW$23=5, $AC309, 0)
))</f>
        <v>0</v>
      </c>
      <c r="BX309" s="297" cm="1">
        <f t="array" ref="BX309">IF($CO309=3,
IFERROR(INDEX($CV$68:$CZ$79, $CE309, BX$23), "-"),
IF($CO309=2,
IF(BX$23=5, $AC309, IF(BX$23=4, $AD309, 0)), IF(BX$23=5, $AC309, 0)
))</f>
        <v>0</v>
      </c>
      <c r="BY309" s="293" t="str">
        <f t="shared" si="137"/>
        <v>-</v>
      </c>
      <c r="BZ309" s="299">
        <f t="shared" si="113"/>
        <v>0</v>
      </c>
      <c r="CA309" s="294" t="str">
        <f t="shared" si="138"/>
        <v>-</v>
      </c>
      <c r="CB309" s="295" t="str">
        <f t="shared" si="114"/>
        <v>-</v>
      </c>
      <c r="CC309" s="295" t="str">
        <f t="shared" si="139"/>
        <v>-</v>
      </c>
      <c r="CD309" s="299">
        <f t="shared" si="115"/>
        <v>0</v>
      </c>
      <c r="CE309" s="300" t="str">
        <f t="shared" si="116"/>
        <v>-</v>
      </c>
      <c r="CF309" s="300" t="str">
        <f t="shared" si="117"/>
        <v>-</v>
      </c>
      <c r="CG309" s="300">
        <v>0</v>
      </c>
      <c r="CH309" s="300">
        <f t="shared" si="118"/>
        <v>0</v>
      </c>
      <c r="CI309" s="301">
        <f t="shared" si="119"/>
        <v>0</v>
      </c>
      <c r="CJ309" s="301">
        <f t="shared" si="120"/>
        <v>0</v>
      </c>
      <c r="CK309" s="302" t="str" cm="1">
        <f t="array" ref="CK309">IF($CJ309&gt;0, INDEX($CS$28:$DH$35, $CJ309, $CI309+CK$23), "-")</f>
        <v>-</v>
      </c>
      <c r="CL309" s="302" t="str" cm="1">
        <f t="array" ref="CL309">IF($CJ309&gt;0, INDEX($CS$28:$DH$35, $CJ309, $CI309+CL$23), "-")</f>
        <v>-</v>
      </c>
      <c r="CM309" s="302" t="str" cm="1">
        <f t="array" ref="CM309">IF($CJ309&gt;0, INDEX($CS$28:$DH$35, $CJ309, $CI309+CM$23), "-")</f>
        <v>-</v>
      </c>
      <c r="CN309" s="302" t="str" cm="1">
        <f t="array" ref="CN309">IF($CJ309&gt;0, INDEX($CS$28:$DH$35, $CJ309, $CI309+CN$23), "-")</f>
        <v>-</v>
      </c>
      <c r="CO309" s="300" t="str">
        <f t="shared" si="121"/>
        <v>-</v>
      </c>
      <c r="CP309" s="271"/>
      <c r="CQ309" s="272"/>
      <c r="CR309" s="273"/>
      <c r="CS309" s="273"/>
      <c r="CT309" s="273"/>
      <c r="CU309" s="273"/>
      <c r="CV309" s="273"/>
      <c r="CW309" s="273"/>
      <c r="CX309" s="273"/>
      <c r="CY309" s="273"/>
      <c r="CZ309" s="273"/>
      <c r="DA309" s="273"/>
      <c r="DB309" s="273"/>
      <c r="DC309" s="273"/>
      <c r="DD309" s="273"/>
      <c r="DE309" s="273"/>
      <c r="DF309" s="273"/>
      <c r="DG309" s="273"/>
      <c r="DH309" s="273"/>
      <c r="DI309" s="273"/>
      <c r="DJ309" s="271"/>
      <c r="DK309" s="271"/>
    </row>
    <row r="310" spans="1:115" s="45" customFormat="1" ht="12.75" customHeight="1" x14ac:dyDescent="0.25">
      <c r="A310" s="13" cm="1">
        <f t="array" ref="A310">IFERROR(INDEX(Operation, IFERROR(MATCH($N310,#REF!, 0), IFERROR(MATCH($N310,#REF!, 0), MATCH($N310,#REF!, 0))), 4), 0)</f>
        <v>0</v>
      </c>
      <c r="B310" s="10">
        <v>287</v>
      </c>
      <c r="C310" s="238"/>
      <c r="D310" s="238"/>
      <c r="E310" s="79"/>
      <c r="F310" s="80" t="str">
        <f>IF(ISBLANK(E310), "", VLOOKUP(E310, Z!$A$2:$C$4127, 3, FALSE))</f>
        <v/>
      </c>
      <c r="G310" s="238"/>
      <c r="H310" s="81"/>
      <c r="I310" s="255" t="b">
        <v>0</v>
      </c>
      <c r="J310" s="256"/>
      <c r="K310" s="82"/>
      <c r="L310" s="82"/>
      <c r="M310" s="83"/>
      <c r="N310" s="79"/>
      <c r="O310" s="84"/>
      <c r="P310" s="84"/>
      <c r="Q310" s="257"/>
      <c r="R310" s="257"/>
      <c r="S310" s="257"/>
      <c r="T310" s="85">
        <f t="shared" si="122"/>
        <v>0</v>
      </c>
      <c r="U310" s="238"/>
      <c r="V310" s="238"/>
      <c r="W310" s="238"/>
      <c r="X310" s="257"/>
      <c r="Y310" s="258"/>
      <c r="Z310" s="79"/>
      <c r="AA310" s="257"/>
      <c r="AB310" s="257"/>
      <c r="AC310" s="257"/>
      <c r="AD310" s="257"/>
      <c r="AE310" s="257"/>
      <c r="AF310" s="85">
        <f t="shared" si="123"/>
        <v>0</v>
      </c>
      <c r="AG310" s="259"/>
      <c r="AH310" s="238"/>
      <c r="AI310" s="79"/>
      <c r="AJ310" s="80" t="str">
        <f>IF(ISBLANK(AI310), "", VLOOKUP(AI310, Z!$A$2:$C$4127, 3, FALSE))</f>
        <v/>
      </c>
      <c r="AK310" s="260"/>
      <c r="AL310" s="127">
        <f t="shared" si="124"/>
        <v>0</v>
      </c>
      <c r="AM310" s="271"/>
      <c r="AN310" s="292">
        <f t="shared" si="126"/>
        <v>0</v>
      </c>
      <c r="AO310" s="279">
        <f t="shared" si="125"/>
        <v>1</v>
      </c>
      <c r="AP310" s="279">
        <v>0.75</v>
      </c>
      <c r="AQ310" s="293" t="str">
        <f t="shared" si="127"/>
        <v>-</v>
      </c>
      <c r="AR310" s="293" t="str">
        <f t="shared" si="128"/>
        <v>-</v>
      </c>
      <c r="AS310" s="293" t="str" cm="1">
        <f t="array" ref="AS310">IFERROR(IFERROR((AT310*AU310)/(3600*1000)/AZ310, BY310) * SUMPRODUCT($BA310:$BE310^2.5, $BF310:$BJ310) / 1000, "-")</f>
        <v>-</v>
      </c>
      <c r="AT310" s="279" t="str">
        <f t="shared" si="129"/>
        <v>-</v>
      </c>
      <c r="AU310" s="279" t="str">
        <f t="shared" si="130"/>
        <v>-</v>
      </c>
      <c r="AV310" s="294" t="str">
        <f t="shared" si="112"/>
        <v>-</v>
      </c>
      <c r="AW310" s="294" t="str" cm="1">
        <f t="array" ref="AW310">IF(CH310&gt;0, INDEX($CV$58:$CV$60, CH310), "-")</f>
        <v>-</v>
      </c>
      <c r="AX310" s="294" t="str">
        <f t="shared" si="131"/>
        <v>-</v>
      </c>
      <c r="AY310" s="295" t="str">
        <f t="shared" si="132"/>
        <v>-</v>
      </c>
      <c r="AZ310" s="294">
        <f t="shared" si="133"/>
        <v>0</v>
      </c>
      <c r="BA310" s="296" t="str" cm="1">
        <f t="array" ref="BA310">IFERROR(INDEX($CV$63:$CZ$65, $CF310, BA$23), "-")</f>
        <v>-</v>
      </c>
      <c r="BB310" s="296" t="str" cm="1">
        <f t="array" ref="BB310">IFERROR(INDEX($CV$63:$CZ$65, $CF310, BB$23), "-")</f>
        <v>-</v>
      </c>
      <c r="BC310" s="296" t="str" cm="1">
        <f t="array" ref="BC310">IFERROR(INDEX($CV$63:$CZ$65, $CF310, BC$23), "-")</f>
        <v>-</v>
      </c>
      <c r="BD310" s="296" t="str" cm="1">
        <f t="array" ref="BD310">IFERROR(INDEX($CV$63:$CZ$65, $CF310, BD$23), "-")</f>
        <v>-</v>
      </c>
      <c r="BE310" s="296" t="str" cm="1">
        <f t="array" ref="BE310">IFERROR(INDEX($CV$63:$CZ$65, $CF310, BE$23), "-")</f>
        <v>-</v>
      </c>
      <c r="BF310" s="297" cm="1">
        <f t="array" ref="BF310">IF($CF310=3,
IFERROR(INDEX($CV$68:$CZ$79, $CE310, BF$23), "-"),
IF($CF310=2,
IF(BF$23=5, $Q310, IF(BF$23=4, $R310, 0)), IF(BF$23=5, $Q310, 0)
))</f>
        <v>0</v>
      </c>
      <c r="BG310" s="297" cm="1">
        <f t="array" ref="BG310">IF($CF310=3,
IFERROR(INDEX($CV$68:$CZ$79, $CE310, BG$23), "-"),
IF($CF310=2,
IF(BG$23=5, $Q310, IF(BG$23=4, $R310, 0)), IF(BG$23=5, $Q310, 0)
))</f>
        <v>0</v>
      </c>
      <c r="BH310" s="297" cm="1">
        <f t="array" ref="BH310">IF($CF310=3,
IFERROR(INDEX($CV$68:$CZ$79, $CE310, BH$23), "-"),
IF($CF310=2,
IF(BH$23=5, $Q310, IF(BH$23=4, $R310, 0)), IF(BH$23=5, $Q310, 0)
))</f>
        <v>0</v>
      </c>
      <c r="BI310" s="297" cm="1">
        <f t="array" ref="BI310">IF($CF310=3,
IFERROR(INDEX($CV$68:$CZ$79, $CE310, BI$23), "-"),
IF($CF310=2,
IF(BI$23=5, $Q310, IF(BI$23=4, $R310, 0)), IF(BI$23=5, $Q310, 0)
))</f>
        <v>0</v>
      </c>
      <c r="BJ310" s="297" cm="1">
        <f t="array" ref="BJ310">IF($CF310=3,
IFERROR(INDEX($CV$68:$CZ$79, $CE310, BJ$23), "-"),
IF($CF310=2,
IF(BJ$23=5, $Q310, IF(BJ$23=4, $R310, 0)), IF(BJ$23=5, $Q310, 0)
))</f>
        <v>0</v>
      </c>
      <c r="BK310" s="293" t="str" cm="1">
        <f t="array" ref="BK310">IFERROR(IF(OR($AN$20="EZ", ISNUMBER((BL310*BM310)/(3600*1000)/BN310)), (BL310*BM310)/(3600*1000)/BN310, BY310) * SUMPRODUCT($BO310:$BS310^2.5, $BT310:$BX310) / 1000, "-")</f>
        <v>-</v>
      </c>
      <c r="BL310" s="279" t="str">
        <f t="shared" si="134"/>
        <v>-</v>
      </c>
      <c r="BM310" s="279" t="str">
        <f t="shared" si="135"/>
        <v>-</v>
      </c>
      <c r="BN310" s="298">
        <f t="shared" si="136"/>
        <v>0</v>
      </c>
      <c r="BO310" s="296" t="str" cm="1">
        <f t="array" ref="BO310">IFERROR(INDEX($CV$63:$CZ$65, $CO310, BO$23), "-")</f>
        <v>-</v>
      </c>
      <c r="BP310" s="296" t="str" cm="1">
        <f t="array" ref="BP310">IFERROR(INDEX($CV$63:$CZ$65, $CO310, BP$23), "-")</f>
        <v>-</v>
      </c>
      <c r="BQ310" s="296" t="str" cm="1">
        <f t="array" ref="BQ310">IFERROR(INDEX($CV$63:$CZ$65, $CO310, BQ$23), "-")</f>
        <v>-</v>
      </c>
      <c r="BR310" s="296" t="str" cm="1">
        <f t="array" ref="BR310">IFERROR(INDEX($CV$63:$CZ$65, $CO310, BR$23), "-")</f>
        <v>-</v>
      </c>
      <c r="BS310" s="296" t="str" cm="1">
        <f t="array" ref="BS310">IFERROR(INDEX($CV$63:$CZ$65, $CO310, BS$23), "-")</f>
        <v>-</v>
      </c>
      <c r="BT310" s="297" cm="1">
        <f t="array" ref="BT310">IF($CO310=3,
IFERROR(INDEX($CV$68:$CZ$79, $CE310, BT$23), "-"),
IF($CO310=2,
IF(BT$23=5, $AC310, IF(BT$23=4, $AD310, 0)), IF(BT$23=5, $AC310, 0)
))</f>
        <v>0</v>
      </c>
      <c r="BU310" s="297" cm="1">
        <f t="array" ref="BU310">IF($CO310=3,
IFERROR(INDEX($CV$68:$CZ$79, $CE310, BU$23), "-"),
IF($CO310=2,
IF(BU$23=5, $AC310, IF(BU$23=4, $AD310, 0)), IF(BU$23=5, $AC310, 0)
))</f>
        <v>0</v>
      </c>
      <c r="BV310" s="297" cm="1">
        <f t="array" ref="BV310">IF($CO310=3,
IFERROR(INDEX($CV$68:$CZ$79, $CE310, BV$23), "-"),
IF($CO310=2,
IF(BV$23=5, $AC310, IF(BV$23=4, $AD310, 0)), IF(BV$23=5, $AC310, 0)
))</f>
        <v>0</v>
      </c>
      <c r="BW310" s="297" cm="1">
        <f t="array" ref="BW310">IF($CO310=3,
IFERROR(INDEX($CV$68:$CZ$79, $CE310, BW$23), "-"),
IF($CO310=2,
IF(BW$23=5, $AC310, IF(BW$23=4, $AD310, 0)), IF(BW$23=5, $AC310, 0)
))</f>
        <v>0</v>
      </c>
      <c r="BX310" s="297" cm="1">
        <f t="array" ref="BX310">IF($CO310=3,
IFERROR(INDEX($CV$68:$CZ$79, $CE310, BX$23), "-"),
IF($CO310=2,
IF(BX$23=5, $AC310, IF(BX$23=4, $AD310, 0)), IF(BX$23=5, $AC310, 0)
))</f>
        <v>0</v>
      </c>
      <c r="BY310" s="293" t="str">
        <f t="shared" si="137"/>
        <v>-</v>
      </c>
      <c r="BZ310" s="299">
        <f t="shared" si="113"/>
        <v>0</v>
      </c>
      <c r="CA310" s="294" t="str">
        <f t="shared" si="138"/>
        <v>-</v>
      </c>
      <c r="CB310" s="295" t="str">
        <f t="shared" si="114"/>
        <v>-</v>
      </c>
      <c r="CC310" s="295" t="str">
        <f t="shared" si="139"/>
        <v>-</v>
      </c>
      <c r="CD310" s="299">
        <f t="shared" si="115"/>
        <v>0</v>
      </c>
      <c r="CE310" s="300" t="str">
        <f t="shared" si="116"/>
        <v>-</v>
      </c>
      <c r="CF310" s="300" t="str">
        <f t="shared" si="117"/>
        <v>-</v>
      </c>
      <c r="CG310" s="300">
        <v>0</v>
      </c>
      <c r="CH310" s="300">
        <f t="shared" si="118"/>
        <v>0</v>
      </c>
      <c r="CI310" s="301">
        <f t="shared" si="119"/>
        <v>0</v>
      </c>
      <c r="CJ310" s="301">
        <f t="shared" si="120"/>
        <v>0</v>
      </c>
      <c r="CK310" s="302" t="str" cm="1">
        <f t="array" ref="CK310">IF($CJ310&gt;0, INDEX($CS$28:$DH$35, $CJ310, $CI310+CK$23), "-")</f>
        <v>-</v>
      </c>
      <c r="CL310" s="302" t="str" cm="1">
        <f t="array" ref="CL310">IF($CJ310&gt;0, INDEX($CS$28:$DH$35, $CJ310, $CI310+CL$23), "-")</f>
        <v>-</v>
      </c>
      <c r="CM310" s="302" t="str" cm="1">
        <f t="array" ref="CM310">IF($CJ310&gt;0, INDEX($CS$28:$DH$35, $CJ310, $CI310+CM$23), "-")</f>
        <v>-</v>
      </c>
      <c r="CN310" s="302" t="str" cm="1">
        <f t="array" ref="CN310">IF($CJ310&gt;0, INDEX($CS$28:$DH$35, $CJ310, $CI310+CN$23), "-")</f>
        <v>-</v>
      </c>
      <c r="CO310" s="300" t="str">
        <f t="shared" si="121"/>
        <v>-</v>
      </c>
      <c r="CP310" s="271"/>
      <c r="CQ310" s="272"/>
      <c r="CR310" s="273"/>
      <c r="CS310" s="273"/>
      <c r="CT310" s="273"/>
      <c r="CU310" s="273"/>
      <c r="CV310" s="273"/>
      <c r="CW310" s="273"/>
      <c r="CX310" s="273"/>
      <c r="CY310" s="273"/>
      <c r="CZ310" s="273"/>
      <c r="DA310" s="273"/>
      <c r="DB310" s="273"/>
      <c r="DC310" s="273"/>
      <c r="DD310" s="273"/>
      <c r="DE310" s="273"/>
      <c r="DF310" s="273"/>
      <c r="DG310" s="273"/>
      <c r="DH310" s="273"/>
      <c r="DI310" s="273"/>
      <c r="DJ310" s="271"/>
      <c r="DK310" s="271"/>
    </row>
    <row r="311" spans="1:115" s="45" customFormat="1" ht="12.75" customHeight="1" x14ac:dyDescent="0.25">
      <c r="A311" s="13" cm="1">
        <f t="array" ref="A311">IFERROR(INDEX(Operation, IFERROR(MATCH($N311,#REF!, 0), IFERROR(MATCH($N311,#REF!, 0), MATCH($N311,#REF!, 0))), 4), 0)</f>
        <v>0</v>
      </c>
      <c r="B311" s="10">
        <v>288</v>
      </c>
      <c r="C311" s="238"/>
      <c r="D311" s="238"/>
      <c r="E311" s="79"/>
      <c r="F311" s="80" t="str">
        <f>IF(ISBLANK(E311), "", VLOOKUP(E311, Z!$A$2:$C$4127, 3, FALSE))</f>
        <v/>
      </c>
      <c r="G311" s="238"/>
      <c r="H311" s="81"/>
      <c r="I311" s="255" t="b">
        <v>0</v>
      </c>
      <c r="J311" s="256"/>
      <c r="K311" s="82"/>
      <c r="L311" s="82"/>
      <c r="M311" s="83"/>
      <c r="N311" s="79"/>
      <c r="O311" s="84"/>
      <c r="P311" s="84"/>
      <c r="Q311" s="257"/>
      <c r="R311" s="257"/>
      <c r="S311" s="257"/>
      <c r="T311" s="85">
        <f t="shared" si="122"/>
        <v>0</v>
      </c>
      <c r="U311" s="238"/>
      <c r="V311" s="238"/>
      <c r="W311" s="238"/>
      <c r="X311" s="257"/>
      <c r="Y311" s="258"/>
      <c r="Z311" s="79"/>
      <c r="AA311" s="257"/>
      <c r="AB311" s="257"/>
      <c r="AC311" s="257"/>
      <c r="AD311" s="257"/>
      <c r="AE311" s="257"/>
      <c r="AF311" s="85">
        <f t="shared" si="123"/>
        <v>0</v>
      </c>
      <c r="AG311" s="259"/>
      <c r="AH311" s="238"/>
      <c r="AI311" s="79"/>
      <c r="AJ311" s="80" t="str">
        <f>IF(ISBLANK(AI311), "", VLOOKUP(AI311, Z!$A$2:$C$4127, 3, FALSE))</f>
        <v/>
      </c>
      <c r="AK311" s="260"/>
      <c r="AL311" s="127">
        <f t="shared" si="124"/>
        <v>0</v>
      </c>
      <c r="AM311" s="271"/>
      <c r="AN311" s="292">
        <f t="shared" si="126"/>
        <v>0</v>
      </c>
      <c r="AO311" s="279">
        <f t="shared" si="125"/>
        <v>1</v>
      </c>
      <c r="AP311" s="279">
        <v>0.75</v>
      </c>
      <c r="AQ311" s="293" t="str">
        <f t="shared" si="127"/>
        <v>-</v>
      </c>
      <c r="AR311" s="293" t="str">
        <f t="shared" si="128"/>
        <v>-</v>
      </c>
      <c r="AS311" s="293" t="str" cm="1">
        <f t="array" ref="AS311">IFERROR(IFERROR((AT311*AU311)/(3600*1000)/AZ311, BY311) * SUMPRODUCT($BA311:$BE311^2.5, $BF311:$BJ311) / 1000, "-")</f>
        <v>-</v>
      </c>
      <c r="AT311" s="279" t="str">
        <f t="shared" si="129"/>
        <v>-</v>
      </c>
      <c r="AU311" s="279" t="str">
        <f t="shared" si="130"/>
        <v>-</v>
      </c>
      <c r="AV311" s="294" t="str">
        <f t="shared" si="112"/>
        <v>-</v>
      </c>
      <c r="AW311" s="294" t="str" cm="1">
        <f t="array" ref="AW311">IF(CH311&gt;0, INDEX($CV$58:$CV$60, CH311), "-")</f>
        <v>-</v>
      </c>
      <c r="AX311" s="294" t="str">
        <f t="shared" si="131"/>
        <v>-</v>
      </c>
      <c r="AY311" s="295" t="str">
        <f t="shared" si="132"/>
        <v>-</v>
      </c>
      <c r="AZ311" s="294">
        <f t="shared" si="133"/>
        <v>0</v>
      </c>
      <c r="BA311" s="296" t="str" cm="1">
        <f t="array" ref="BA311">IFERROR(INDEX($CV$63:$CZ$65, $CF311, BA$23), "-")</f>
        <v>-</v>
      </c>
      <c r="BB311" s="296" t="str" cm="1">
        <f t="array" ref="BB311">IFERROR(INDEX($CV$63:$CZ$65, $CF311, BB$23), "-")</f>
        <v>-</v>
      </c>
      <c r="BC311" s="296" t="str" cm="1">
        <f t="array" ref="BC311">IFERROR(INDEX($CV$63:$CZ$65, $CF311, BC$23), "-")</f>
        <v>-</v>
      </c>
      <c r="BD311" s="296" t="str" cm="1">
        <f t="array" ref="BD311">IFERROR(INDEX($CV$63:$CZ$65, $CF311, BD$23), "-")</f>
        <v>-</v>
      </c>
      <c r="BE311" s="296" t="str" cm="1">
        <f t="array" ref="BE311">IFERROR(INDEX($CV$63:$CZ$65, $CF311, BE$23), "-")</f>
        <v>-</v>
      </c>
      <c r="BF311" s="297" cm="1">
        <f t="array" ref="BF311">IF($CF311=3,
IFERROR(INDEX($CV$68:$CZ$79, $CE311, BF$23), "-"),
IF($CF311=2,
IF(BF$23=5, $Q311, IF(BF$23=4, $R311, 0)), IF(BF$23=5, $Q311, 0)
))</f>
        <v>0</v>
      </c>
      <c r="BG311" s="297" cm="1">
        <f t="array" ref="BG311">IF($CF311=3,
IFERROR(INDEX($CV$68:$CZ$79, $CE311, BG$23), "-"),
IF($CF311=2,
IF(BG$23=5, $Q311, IF(BG$23=4, $R311, 0)), IF(BG$23=5, $Q311, 0)
))</f>
        <v>0</v>
      </c>
      <c r="BH311" s="297" cm="1">
        <f t="array" ref="BH311">IF($CF311=3,
IFERROR(INDEX($CV$68:$CZ$79, $CE311, BH$23), "-"),
IF($CF311=2,
IF(BH$23=5, $Q311, IF(BH$23=4, $R311, 0)), IF(BH$23=5, $Q311, 0)
))</f>
        <v>0</v>
      </c>
      <c r="BI311" s="297" cm="1">
        <f t="array" ref="BI311">IF($CF311=3,
IFERROR(INDEX($CV$68:$CZ$79, $CE311, BI$23), "-"),
IF($CF311=2,
IF(BI$23=5, $Q311, IF(BI$23=4, $R311, 0)), IF(BI$23=5, $Q311, 0)
))</f>
        <v>0</v>
      </c>
      <c r="BJ311" s="297" cm="1">
        <f t="array" ref="BJ311">IF($CF311=3,
IFERROR(INDEX($CV$68:$CZ$79, $CE311, BJ$23), "-"),
IF($CF311=2,
IF(BJ$23=5, $Q311, IF(BJ$23=4, $R311, 0)), IF(BJ$23=5, $Q311, 0)
))</f>
        <v>0</v>
      </c>
      <c r="BK311" s="293" t="str" cm="1">
        <f t="array" ref="BK311">IFERROR(IF(OR($AN$20="EZ", ISNUMBER((BL311*BM311)/(3600*1000)/BN311)), (BL311*BM311)/(3600*1000)/BN311, BY311) * SUMPRODUCT($BO311:$BS311^2.5, $BT311:$BX311) / 1000, "-")</f>
        <v>-</v>
      </c>
      <c r="BL311" s="279" t="str">
        <f t="shared" si="134"/>
        <v>-</v>
      </c>
      <c r="BM311" s="279" t="str">
        <f t="shared" si="135"/>
        <v>-</v>
      </c>
      <c r="BN311" s="298">
        <f t="shared" si="136"/>
        <v>0</v>
      </c>
      <c r="BO311" s="296" t="str" cm="1">
        <f t="array" ref="BO311">IFERROR(INDEX($CV$63:$CZ$65, $CO311, BO$23), "-")</f>
        <v>-</v>
      </c>
      <c r="BP311" s="296" t="str" cm="1">
        <f t="array" ref="BP311">IFERROR(INDEX($CV$63:$CZ$65, $CO311, BP$23), "-")</f>
        <v>-</v>
      </c>
      <c r="BQ311" s="296" t="str" cm="1">
        <f t="array" ref="BQ311">IFERROR(INDEX($CV$63:$CZ$65, $CO311, BQ$23), "-")</f>
        <v>-</v>
      </c>
      <c r="BR311" s="296" t="str" cm="1">
        <f t="array" ref="BR311">IFERROR(INDEX($CV$63:$CZ$65, $CO311, BR$23), "-")</f>
        <v>-</v>
      </c>
      <c r="BS311" s="296" t="str" cm="1">
        <f t="array" ref="BS311">IFERROR(INDEX($CV$63:$CZ$65, $CO311, BS$23), "-")</f>
        <v>-</v>
      </c>
      <c r="BT311" s="297" cm="1">
        <f t="array" ref="BT311">IF($CO311=3,
IFERROR(INDEX($CV$68:$CZ$79, $CE311, BT$23), "-"),
IF($CO311=2,
IF(BT$23=5, $AC311, IF(BT$23=4, $AD311, 0)), IF(BT$23=5, $AC311, 0)
))</f>
        <v>0</v>
      </c>
      <c r="BU311" s="297" cm="1">
        <f t="array" ref="BU311">IF($CO311=3,
IFERROR(INDEX($CV$68:$CZ$79, $CE311, BU$23), "-"),
IF($CO311=2,
IF(BU$23=5, $AC311, IF(BU$23=4, $AD311, 0)), IF(BU$23=5, $AC311, 0)
))</f>
        <v>0</v>
      </c>
      <c r="BV311" s="297" cm="1">
        <f t="array" ref="BV311">IF($CO311=3,
IFERROR(INDEX($CV$68:$CZ$79, $CE311, BV$23), "-"),
IF($CO311=2,
IF(BV$23=5, $AC311, IF(BV$23=4, $AD311, 0)), IF(BV$23=5, $AC311, 0)
))</f>
        <v>0</v>
      </c>
      <c r="BW311" s="297" cm="1">
        <f t="array" ref="BW311">IF($CO311=3,
IFERROR(INDEX($CV$68:$CZ$79, $CE311, BW$23), "-"),
IF($CO311=2,
IF(BW$23=5, $AC311, IF(BW$23=4, $AD311, 0)), IF(BW$23=5, $AC311, 0)
))</f>
        <v>0</v>
      </c>
      <c r="BX311" s="297" cm="1">
        <f t="array" ref="BX311">IF($CO311=3,
IFERROR(INDEX($CV$68:$CZ$79, $CE311, BX$23), "-"),
IF($CO311=2,
IF(BX$23=5, $AC311, IF(BX$23=4, $AD311, 0)), IF(BX$23=5, $AC311, 0)
))</f>
        <v>0</v>
      </c>
      <c r="BY311" s="293" t="str">
        <f t="shared" si="137"/>
        <v>-</v>
      </c>
      <c r="BZ311" s="299">
        <f t="shared" si="113"/>
        <v>0</v>
      </c>
      <c r="CA311" s="294" t="str">
        <f t="shared" si="138"/>
        <v>-</v>
      </c>
      <c r="CB311" s="295" t="str">
        <f t="shared" si="114"/>
        <v>-</v>
      </c>
      <c r="CC311" s="295" t="str">
        <f t="shared" si="139"/>
        <v>-</v>
      </c>
      <c r="CD311" s="299">
        <f t="shared" si="115"/>
        <v>0</v>
      </c>
      <c r="CE311" s="300" t="str">
        <f t="shared" si="116"/>
        <v>-</v>
      </c>
      <c r="CF311" s="300" t="str">
        <f t="shared" si="117"/>
        <v>-</v>
      </c>
      <c r="CG311" s="300">
        <v>0</v>
      </c>
      <c r="CH311" s="300">
        <f t="shared" si="118"/>
        <v>0</v>
      </c>
      <c r="CI311" s="301">
        <f t="shared" si="119"/>
        <v>0</v>
      </c>
      <c r="CJ311" s="301">
        <f t="shared" si="120"/>
        <v>0</v>
      </c>
      <c r="CK311" s="302" t="str" cm="1">
        <f t="array" ref="CK311">IF($CJ311&gt;0, INDEX($CS$28:$DH$35, $CJ311, $CI311+CK$23), "-")</f>
        <v>-</v>
      </c>
      <c r="CL311" s="302" t="str" cm="1">
        <f t="array" ref="CL311">IF($CJ311&gt;0, INDEX($CS$28:$DH$35, $CJ311, $CI311+CL$23), "-")</f>
        <v>-</v>
      </c>
      <c r="CM311" s="302" t="str" cm="1">
        <f t="array" ref="CM311">IF($CJ311&gt;0, INDEX($CS$28:$DH$35, $CJ311, $CI311+CM$23), "-")</f>
        <v>-</v>
      </c>
      <c r="CN311" s="302" t="str" cm="1">
        <f t="array" ref="CN311">IF($CJ311&gt;0, INDEX($CS$28:$DH$35, $CJ311, $CI311+CN$23), "-")</f>
        <v>-</v>
      </c>
      <c r="CO311" s="300" t="str">
        <f t="shared" si="121"/>
        <v>-</v>
      </c>
      <c r="CP311" s="271"/>
      <c r="CQ311" s="272"/>
      <c r="CR311" s="273"/>
      <c r="CS311" s="273"/>
      <c r="CT311" s="273"/>
      <c r="CU311" s="273"/>
      <c r="CV311" s="273"/>
      <c r="CW311" s="273"/>
      <c r="CX311" s="273"/>
      <c r="CY311" s="273"/>
      <c r="CZ311" s="273"/>
      <c r="DA311" s="273"/>
      <c r="DB311" s="273"/>
      <c r="DC311" s="273"/>
      <c r="DD311" s="273"/>
      <c r="DE311" s="273"/>
      <c r="DF311" s="273"/>
      <c r="DG311" s="273"/>
      <c r="DH311" s="273"/>
      <c r="DI311" s="273"/>
      <c r="DJ311" s="271"/>
      <c r="DK311" s="271"/>
    </row>
    <row r="312" spans="1:115" s="45" customFormat="1" ht="12.75" customHeight="1" x14ac:dyDescent="0.25">
      <c r="A312" s="13" cm="1">
        <f t="array" ref="A312">IFERROR(INDEX(Operation, IFERROR(MATCH($N312,#REF!, 0), IFERROR(MATCH($N312,#REF!, 0), MATCH($N312,#REF!, 0))), 4), 0)</f>
        <v>0</v>
      </c>
      <c r="B312" s="10">
        <v>289</v>
      </c>
      <c r="C312" s="238"/>
      <c r="D312" s="238"/>
      <c r="E312" s="79"/>
      <c r="F312" s="80" t="str">
        <f>IF(ISBLANK(E312), "", VLOOKUP(E312, Z!$A$2:$C$4127, 3, FALSE))</f>
        <v/>
      </c>
      <c r="G312" s="238"/>
      <c r="H312" s="81"/>
      <c r="I312" s="255" t="b">
        <v>0</v>
      </c>
      <c r="J312" s="256"/>
      <c r="K312" s="82"/>
      <c r="L312" s="82"/>
      <c r="M312" s="83"/>
      <c r="N312" s="79"/>
      <c r="O312" s="84"/>
      <c r="P312" s="84"/>
      <c r="Q312" s="257"/>
      <c r="R312" s="257"/>
      <c r="S312" s="257"/>
      <c r="T312" s="85">
        <f t="shared" si="122"/>
        <v>0</v>
      </c>
      <c r="U312" s="238"/>
      <c r="V312" s="238"/>
      <c r="W312" s="238"/>
      <c r="X312" s="257"/>
      <c r="Y312" s="258"/>
      <c r="Z312" s="79"/>
      <c r="AA312" s="257"/>
      <c r="AB312" s="257"/>
      <c r="AC312" s="257"/>
      <c r="AD312" s="257"/>
      <c r="AE312" s="257"/>
      <c r="AF312" s="85">
        <f t="shared" si="123"/>
        <v>0</v>
      </c>
      <c r="AG312" s="259"/>
      <c r="AH312" s="238"/>
      <c r="AI312" s="79"/>
      <c r="AJ312" s="80" t="str">
        <f>IF(ISBLANK(AI312), "", VLOOKUP(AI312, Z!$A$2:$C$4127, 3, FALSE))</f>
        <v/>
      </c>
      <c r="AK312" s="260"/>
      <c r="AL312" s="127">
        <f t="shared" si="124"/>
        <v>0</v>
      </c>
      <c r="AM312" s="271"/>
      <c r="AN312" s="292">
        <f t="shared" si="126"/>
        <v>0</v>
      </c>
      <c r="AO312" s="279">
        <f t="shared" si="125"/>
        <v>1</v>
      </c>
      <c r="AP312" s="279">
        <v>0.75</v>
      </c>
      <c r="AQ312" s="293" t="str">
        <f t="shared" si="127"/>
        <v>-</v>
      </c>
      <c r="AR312" s="293" t="str">
        <f t="shared" si="128"/>
        <v>-</v>
      </c>
      <c r="AS312" s="293" t="str" cm="1">
        <f t="array" ref="AS312">IFERROR(IFERROR((AT312*AU312)/(3600*1000)/AZ312, BY312) * SUMPRODUCT($BA312:$BE312^2.5, $BF312:$BJ312) / 1000, "-")</f>
        <v>-</v>
      </c>
      <c r="AT312" s="279" t="str">
        <f t="shared" si="129"/>
        <v>-</v>
      </c>
      <c r="AU312" s="279" t="str">
        <f t="shared" si="130"/>
        <v>-</v>
      </c>
      <c r="AV312" s="294" t="str">
        <f t="shared" si="112"/>
        <v>-</v>
      </c>
      <c r="AW312" s="294" t="str" cm="1">
        <f t="array" ref="AW312">IF(CH312&gt;0, INDEX($CV$58:$CV$60, CH312), "-")</f>
        <v>-</v>
      </c>
      <c r="AX312" s="294" t="str">
        <f t="shared" si="131"/>
        <v>-</v>
      </c>
      <c r="AY312" s="295" t="str">
        <f t="shared" si="132"/>
        <v>-</v>
      </c>
      <c r="AZ312" s="294">
        <f t="shared" si="133"/>
        <v>0</v>
      </c>
      <c r="BA312" s="296" t="str" cm="1">
        <f t="array" ref="BA312">IFERROR(INDEX($CV$63:$CZ$65, $CF312, BA$23), "-")</f>
        <v>-</v>
      </c>
      <c r="BB312" s="296" t="str" cm="1">
        <f t="array" ref="BB312">IFERROR(INDEX($CV$63:$CZ$65, $CF312, BB$23), "-")</f>
        <v>-</v>
      </c>
      <c r="BC312" s="296" t="str" cm="1">
        <f t="array" ref="BC312">IFERROR(INDEX($CV$63:$CZ$65, $CF312, BC$23), "-")</f>
        <v>-</v>
      </c>
      <c r="BD312" s="296" t="str" cm="1">
        <f t="array" ref="BD312">IFERROR(INDEX($CV$63:$CZ$65, $CF312, BD$23), "-")</f>
        <v>-</v>
      </c>
      <c r="BE312" s="296" t="str" cm="1">
        <f t="array" ref="BE312">IFERROR(INDEX($CV$63:$CZ$65, $CF312, BE$23), "-")</f>
        <v>-</v>
      </c>
      <c r="BF312" s="297" cm="1">
        <f t="array" ref="BF312">IF($CF312=3,
IFERROR(INDEX($CV$68:$CZ$79, $CE312, BF$23), "-"),
IF($CF312=2,
IF(BF$23=5, $Q312, IF(BF$23=4, $R312, 0)), IF(BF$23=5, $Q312, 0)
))</f>
        <v>0</v>
      </c>
      <c r="BG312" s="297" cm="1">
        <f t="array" ref="BG312">IF($CF312=3,
IFERROR(INDEX($CV$68:$CZ$79, $CE312, BG$23), "-"),
IF($CF312=2,
IF(BG$23=5, $Q312, IF(BG$23=4, $R312, 0)), IF(BG$23=5, $Q312, 0)
))</f>
        <v>0</v>
      </c>
      <c r="BH312" s="297" cm="1">
        <f t="array" ref="BH312">IF($CF312=3,
IFERROR(INDEX($CV$68:$CZ$79, $CE312, BH$23), "-"),
IF($CF312=2,
IF(BH$23=5, $Q312, IF(BH$23=4, $R312, 0)), IF(BH$23=5, $Q312, 0)
))</f>
        <v>0</v>
      </c>
      <c r="BI312" s="297" cm="1">
        <f t="array" ref="BI312">IF($CF312=3,
IFERROR(INDEX($CV$68:$CZ$79, $CE312, BI$23), "-"),
IF($CF312=2,
IF(BI$23=5, $Q312, IF(BI$23=4, $R312, 0)), IF(BI$23=5, $Q312, 0)
))</f>
        <v>0</v>
      </c>
      <c r="BJ312" s="297" cm="1">
        <f t="array" ref="BJ312">IF($CF312=3,
IFERROR(INDEX($CV$68:$CZ$79, $CE312, BJ$23), "-"),
IF($CF312=2,
IF(BJ$23=5, $Q312, IF(BJ$23=4, $R312, 0)), IF(BJ$23=5, $Q312, 0)
))</f>
        <v>0</v>
      </c>
      <c r="BK312" s="293" t="str" cm="1">
        <f t="array" ref="BK312">IFERROR(IF(OR($AN$20="EZ", ISNUMBER((BL312*BM312)/(3600*1000)/BN312)), (BL312*BM312)/(3600*1000)/BN312, BY312) * SUMPRODUCT($BO312:$BS312^2.5, $BT312:$BX312) / 1000, "-")</f>
        <v>-</v>
      </c>
      <c r="BL312" s="279" t="str">
        <f t="shared" si="134"/>
        <v>-</v>
      </c>
      <c r="BM312" s="279" t="str">
        <f t="shared" si="135"/>
        <v>-</v>
      </c>
      <c r="BN312" s="298">
        <f t="shared" si="136"/>
        <v>0</v>
      </c>
      <c r="BO312" s="296" t="str" cm="1">
        <f t="array" ref="BO312">IFERROR(INDEX($CV$63:$CZ$65, $CO312, BO$23), "-")</f>
        <v>-</v>
      </c>
      <c r="BP312" s="296" t="str" cm="1">
        <f t="array" ref="BP312">IFERROR(INDEX($CV$63:$CZ$65, $CO312, BP$23), "-")</f>
        <v>-</v>
      </c>
      <c r="BQ312" s="296" t="str" cm="1">
        <f t="array" ref="BQ312">IFERROR(INDEX($CV$63:$CZ$65, $CO312, BQ$23), "-")</f>
        <v>-</v>
      </c>
      <c r="BR312" s="296" t="str" cm="1">
        <f t="array" ref="BR312">IFERROR(INDEX($CV$63:$CZ$65, $CO312, BR$23), "-")</f>
        <v>-</v>
      </c>
      <c r="BS312" s="296" t="str" cm="1">
        <f t="array" ref="BS312">IFERROR(INDEX($CV$63:$CZ$65, $CO312, BS$23), "-")</f>
        <v>-</v>
      </c>
      <c r="BT312" s="297" cm="1">
        <f t="array" ref="BT312">IF($CO312=3,
IFERROR(INDEX($CV$68:$CZ$79, $CE312, BT$23), "-"),
IF($CO312=2,
IF(BT$23=5, $AC312, IF(BT$23=4, $AD312, 0)), IF(BT$23=5, $AC312, 0)
))</f>
        <v>0</v>
      </c>
      <c r="BU312" s="297" cm="1">
        <f t="array" ref="BU312">IF($CO312=3,
IFERROR(INDEX($CV$68:$CZ$79, $CE312, BU$23), "-"),
IF($CO312=2,
IF(BU$23=5, $AC312, IF(BU$23=4, $AD312, 0)), IF(BU$23=5, $AC312, 0)
))</f>
        <v>0</v>
      </c>
      <c r="BV312" s="297" cm="1">
        <f t="array" ref="BV312">IF($CO312=3,
IFERROR(INDEX($CV$68:$CZ$79, $CE312, BV$23), "-"),
IF($CO312=2,
IF(BV$23=5, $AC312, IF(BV$23=4, $AD312, 0)), IF(BV$23=5, $AC312, 0)
))</f>
        <v>0</v>
      </c>
      <c r="BW312" s="297" cm="1">
        <f t="array" ref="BW312">IF($CO312=3,
IFERROR(INDEX($CV$68:$CZ$79, $CE312, BW$23), "-"),
IF($CO312=2,
IF(BW$23=5, $AC312, IF(BW$23=4, $AD312, 0)), IF(BW$23=5, $AC312, 0)
))</f>
        <v>0</v>
      </c>
      <c r="BX312" s="297" cm="1">
        <f t="array" ref="BX312">IF($CO312=3,
IFERROR(INDEX($CV$68:$CZ$79, $CE312, BX$23), "-"),
IF($CO312=2,
IF(BX$23=5, $AC312, IF(BX$23=4, $AD312, 0)), IF(BX$23=5, $AC312, 0)
))</f>
        <v>0</v>
      </c>
      <c r="BY312" s="293" t="str">
        <f t="shared" si="137"/>
        <v>-</v>
      </c>
      <c r="BZ312" s="299">
        <f t="shared" si="113"/>
        <v>0</v>
      </c>
      <c r="CA312" s="294" t="str">
        <f t="shared" si="138"/>
        <v>-</v>
      </c>
      <c r="CB312" s="295" t="str">
        <f t="shared" si="114"/>
        <v>-</v>
      </c>
      <c r="CC312" s="295" t="str">
        <f t="shared" si="139"/>
        <v>-</v>
      </c>
      <c r="CD312" s="299">
        <f t="shared" si="115"/>
        <v>0</v>
      </c>
      <c r="CE312" s="300" t="str">
        <f t="shared" si="116"/>
        <v>-</v>
      </c>
      <c r="CF312" s="300" t="str">
        <f t="shared" si="117"/>
        <v>-</v>
      </c>
      <c r="CG312" s="300">
        <v>0</v>
      </c>
      <c r="CH312" s="300">
        <f t="shared" si="118"/>
        <v>0</v>
      </c>
      <c r="CI312" s="301">
        <f t="shared" si="119"/>
        <v>0</v>
      </c>
      <c r="CJ312" s="301">
        <f t="shared" si="120"/>
        <v>0</v>
      </c>
      <c r="CK312" s="302" t="str" cm="1">
        <f t="array" ref="CK312">IF($CJ312&gt;0, INDEX($CS$28:$DH$35, $CJ312, $CI312+CK$23), "-")</f>
        <v>-</v>
      </c>
      <c r="CL312" s="302" t="str" cm="1">
        <f t="array" ref="CL312">IF($CJ312&gt;0, INDEX($CS$28:$DH$35, $CJ312, $CI312+CL$23), "-")</f>
        <v>-</v>
      </c>
      <c r="CM312" s="302" t="str" cm="1">
        <f t="array" ref="CM312">IF($CJ312&gt;0, INDEX($CS$28:$DH$35, $CJ312, $CI312+CM$23), "-")</f>
        <v>-</v>
      </c>
      <c r="CN312" s="302" t="str" cm="1">
        <f t="array" ref="CN312">IF($CJ312&gt;0, INDEX($CS$28:$DH$35, $CJ312, $CI312+CN$23), "-")</f>
        <v>-</v>
      </c>
      <c r="CO312" s="300" t="str">
        <f t="shared" si="121"/>
        <v>-</v>
      </c>
      <c r="CP312" s="271"/>
      <c r="CQ312" s="272"/>
      <c r="CR312" s="273"/>
      <c r="CS312" s="273"/>
      <c r="CT312" s="273"/>
      <c r="CU312" s="273"/>
      <c r="CV312" s="273"/>
      <c r="CW312" s="273"/>
      <c r="CX312" s="273"/>
      <c r="CY312" s="273"/>
      <c r="CZ312" s="273"/>
      <c r="DA312" s="273"/>
      <c r="DB312" s="273"/>
      <c r="DC312" s="273"/>
      <c r="DD312" s="273"/>
      <c r="DE312" s="273"/>
      <c r="DF312" s="273"/>
      <c r="DG312" s="273"/>
      <c r="DH312" s="273"/>
      <c r="DI312" s="273"/>
      <c r="DJ312" s="271"/>
      <c r="DK312" s="271"/>
    </row>
    <row r="313" spans="1:115" s="45" customFormat="1" ht="12.75" customHeight="1" x14ac:dyDescent="0.25">
      <c r="A313" s="13" cm="1">
        <f t="array" ref="A313">IFERROR(INDEX(Operation, IFERROR(MATCH($N313,#REF!, 0), IFERROR(MATCH($N313,#REF!, 0), MATCH($N313,#REF!, 0))), 4), 0)</f>
        <v>0</v>
      </c>
      <c r="B313" s="10">
        <v>290</v>
      </c>
      <c r="C313" s="238"/>
      <c r="D313" s="238"/>
      <c r="E313" s="79"/>
      <c r="F313" s="80" t="str">
        <f>IF(ISBLANK(E313), "", VLOOKUP(E313, Z!$A$2:$C$4127, 3, FALSE))</f>
        <v/>
      </c>
      <c r="G313" s="238"/>
      <c r="H313" s="81"/>
      <c r="I313" s="255" t="b">
        <v>0</v>
      </c>
      <c r="J313" s="256"/>
      <c r="K313" s="82"/>
      <c r="L313" s="82"/>
      <c r="M313" s="83"/>
      <c r="N313" s="79"/>
      <c r="O313" s="84"/>
      <c r="P313" s="84"/>
      <c r="Q313" s="257"/>
      <c r="R313" s="257"/>
      <c r="S313" s="257"/>
      <c r="T313" s="85">
        <f t="shared" si="122"/>
        <v>0</v>
      </c>
      <c r="U313" s="238"/>
      <c r="V313" s="238"/>
      <c r="W313" s="238"/>
      <c r="X313" s="256"/>
      <c r="Y313" s="258"/>
      <c r="Z313" s="79"/>
      <c r="AA313" s="257"/>
      <c r="AB313" s="257"/>
      <c r="AC313" s="257"/>
      <c r="AD313" s="257"/>
      <c r="AE313" s="257"/>
      <c r="AF313" s="85">
        <f t="shared" si="123"/>
        <v>0</v>
      </c>
      <c r="AG313" s="259"/>
      <c r="AH313" s="238"/>
      <c r="AI313" s="79"/>
      <c r="AJ313" s="80" t="str">
        <f>IF(ISBLANK(AI313), "", VLOOKUP(AI313, Z!$A$2:$C$4127, 3, FALSE))</f>
        <v/>
      </c>
      <c r="AK313" s="260"/>
      <c r="AL313" s="127">
        <f t="shared" si="124"/>
        <v>0</v>
      </c>
      <c r="AM313" s="271"/>
      <c r="AN313" s="292">
        <f t="shared" si="126"/>
        <v>0</v>
      </c>
      <c r="AO313" s="279">
        <f t="shared" si="125"/>
        <v>1</v>
      </c>
      <c r="AP313" s="279">
        <v>0.75</v>
      </c>
      <c r="AQ313" s="293" t="str">
        <f t="shared" si="127"/>
        <v>-</v>
      </c>
      <c r="AR313" s="293" t="str">
        <f t="shared" si="128"/>
        <v>-</v>
      </c>
      <c r="AS313" s="293" t="str" cm="1">
        <f t="array" ref="AS313">IFERROR(IFERROR((AT313*AU313)/(3600*1000)/AZ313, BY313) * SUMPRODUCT($BA313:$BE313^2.5, $BF313:$BJ313) / 1000, "-")</f>
        <v>-</v>
      </c>
      <c r="AT313" s="279" t="str">
        <f t="shared" si="129"/>
        <v>-</v>
      </c>
      <c r="AU313" s="279" t="str">
        <f t="shared" si="130"/>
        <v>-</v>
      </c>
      <c r="AV313" s="294" t="str">
        <f t="shared" si="112"/>
        <v>-</v>
      </c>
      <c r="AW313" s="294" t="str" cm="1">
        <f t="array" ref="AW313">IF(CH313&gt;0, INDEX($CV$58:$CV$60, CH313), "-")</f>
        <v>-</v>
      </c>
      <c r="AX313" s="294" t="str">
        <f t="shared" si="131"/>
        <v>-</v>
      </c>
      <c r="AY313" s="295" t="str">
        <f t="shared" si="132"/>
        <v>-</v>
      </c>
      <c r="AZ313" s="294">
        <f t="shared" si="133"/>
        <v>0</v>
      </c>
      <c r="BA313" s="296" t="str" cm="1">
        <f t="array" ref="BA313">IFERROR(INDEX($CV$63:$CZ$65, $CF313, BA$23), "-")</f>
        <v>-</v>
      </c>
      <c r="BB313" s="296" t="str" cm="1">
        <f t="array" ref="BB313">IFERROR(INDEX($CV$63:$CZ$65, $CF313, BB$23), "-")</f>
        <v>-</v>
      </c>
      <c r="BC313" s="296" t="str" cm="1">
        <f t="array" ref="BC313">IFERROR(INDEX($CV$63:$CZ$65, $CF313, BC$23), "-")</f>
        <v>-</v>
      </c>
      <c r="BD313" s="296" t="str" cm="1">
        <f t="array" ref="BD313">IFERROR(INDEX($CV$63:$CZ$65, $CF313, BD$23), "-")</f>
        <v>-</v>
      </c>
      <c r="BE313" s="296" t="str" cm="1">
        <f t="array" ref="BE313">IFERROR(INDEX($CV$63:$CZ$65, $CF313, BE$23), "-")</f>
        <v>-</v>
      </c>
      <c r="BF313" s="297" cm="1">
        <f t="array" ref="BF313">IF($CF313=3,
IFERROR(INDEX($CV$68:$CZ$79, $CE313, BF$23), "-"),
IF($CF313=2,
IF(BF$23=5, $Q313, IF(BF$23=4, $R313, 0)), IF(BF$23=5, $Q313, 0)
))</f>
        <v>0</v>
      </c>
      <c r="BG313" s="297" cm="1">
        <f t="array" ref="BG313">IF($CF313=3,
IFERROR(INDEX($CV$68:$CZ$79, $CE313, BG$23), "-"),
IF($CF313=2,
IF(BG$23=5, $Q313, IF(BG$23=4, $R313, 0)), IF(BG$23=5, $Q313, 0)
))</f>
        <v>0</v>
      </c>
      <c r="BH313" s="297" cm="1">
        <f t="array" ref="BH313">IF($CF313=3,
IFERROR(INDEX($CV$68:$CZ$79, $CE313, BH$23), "-"),
IF($CF313=2,
IF(BH$23=5, $Q313, IF(BH$23=4, $R313, 0)), IF(BH$23=5, $Q313, 0)
))</f>
        <v>0</v>
      </c>
      <c r="BI313" s="297" cm="1">
        <f t="array" ref="BI313">IF($CF313=3,
IFERROR(INDEX($CV$68:$CZ$79, $CE313, BI$23), "-"),
IF($CF313=2,
IF(BI$23=5, $Q313, IF(BI$23=4, $R313, 0)), IF(BI$23=5, $Q313, 0)
))</f>
        <v>0</v>
      </c>
      <c r="BJ313" s="297" cm="1">
        <f t="array" ref="BJ313">IF($CF313=3,
IFERROR(INDEX($CV$68:$CZ$79, $CE313, BJ$23), "-"),
IF($CF313=2,
IF(BJ$23=5, $Q313, IF(BJ$23=4, $R313, 0)), IF(BJ$23=5, $Q313, 0)
))</f>
        <v>0</v>
      </c>
      <c r="BK313" s="293" t="str" cm="1">
        <f t="array" ref="BK313">IFERROR(IF(OR($AN$20="EZ", ISNUMBER((BL313*BM313)/(3600*1000)/BN313)), (BL313*BM313)/(3600*1000)/BN313, BY313) * SUMPRODUCT($BO313:$BS313^2.5, $BT313:$BX313) / 1000, "-")</f>
        <v>-</v>
      </c>
      <c r="BL313" s="279" t="str">
        <f t="shared" si="134"/>
        <v>-</v>
      </c>
      <c r="BM313" s="279" t="str">
        <f t="shared" si="135"/>
        <v>-</v>
      </c>
      <c r="BN313" s="298">
        <f t="shared" si="136"/>
        <v>0</v>
      </c>
      <c r="BO313" s="296" t="str" cm="1">
        <f t="array" ref="BO313">IFERROR(INDEX($CV$63:$CZ$65, $CO313, BO$23), "-")</f>
        <v>-</v>
      </c>
      <c r="BP313" s="296" t="str" cm="1">
        <f t="array" ref="BP313">IFERROR(INDEX($CV$63:$CZ$65, $CO313, BP$23), "-")</f>
        <v>-</v>
      </c>
      <c r="BQ313" s="296" t="str" cm="1">
        <f t="array" ref="BQ313">IFERROR(INDEX($CV$63:$CZ$65, $CO313, BQ$23), "-")</f>
        <v>-</v>
      </c>
      <c r="BR313" s="296" t="str" cm="1">
        <f t="array" ref="BR313">IFERROR(INDEX($CV$63:$CZ$65, $CO313, BR$23), "-")</f>
        <v>-</v>
      </c>
      <c r="BS313" s="296" t="str" cm="1">
        <f t="array" ref="BS313">IFERROR(INDEX($CV$63:$CZ$65, $CO313, BS$23), "-")</f>
        <v>-</v>
      </c>
      <c r="BT313" s="297" cm="1">
        <f t="array" ref="BT313">IF($CO313=3,
IFERROR(INDEX($CV$68:$CZ$79, $CE313, BT$23), "-"),
IF($CO313=2,
IF(BT$23=5, $AC313, IF(BT$23=4, $AD313, 0)), IF(BT$23=5, $AC313, 0)
))</f>
        <v>0</v>
      </c>
      <c r="BU313" s="297" cm="1">
        <f t="array" ref="BU313">IF($CO313=3,
IFERROR(INDEX($CV$68:$CZ$79, $CE313, BU$23), "-"),
IF($CO313=2,
IF(BU$23=5, $AC313, IF(BU$23=4, $AD313, 0)), IF(BU$23=5, $AC313, 0)
))</f>
        <v>0</v>
      </c>
      <c r="BV313" s="297" cm="1">
        <f t="array" ref="BV313">IF($CO313=3,
IFERROR(INDEX($CV$68:$CZ$79, $CE313, BV$23), "-"),
IF($CO313=2,
IF(BV$23=5, $AC313, IF(BV$23=4, $AD313, 0)), IF(BV$23=5, $AC313, 0)
))</f>
        <v>0</v>
      </c>
      <c r="BW313" s="297" cm="1">
        <f t="array" ref="BW313">IF($CO313=3,
IFERROR(INDEX($CV$68:$CZ$79, $CE313, BW$23), "-"),
IF($CO313=2,
IF(BW$23=5, $AC313, IF(BW$23=4, $AD313, 0)), IF(BW$23=5, $AC313, 0)
))</f>
        <v>0</v>
      </c>
      <c r="BX313" s="297" cm="1">
        <f t="array" ref="BX313">IF($CO313=3,
IFERROR(INDEX($CV$68:$CZ$79, $CE313, BX$23), "-"),
IF($CO313=2,
IF(BX$23=5, $AC313, IF(BX$23=4, $AD313, 0)), IF(BX$23=5, $AC313, 0)
))</f>
        <v>0</v>
      </c>
      <c r="BY313" s="293" t="str">
        <f t="shared" si="137"/>
        <v>-</v>
      </c>
      <c r="BZ313" s="299">
        <f t="shared" si="113"/>
        <v>0</v>
      </c>
      <c r="CA313" s="294" t="str">
        <f t="shared" si="138"/>
        <v>-</v>
      </c>
      <c r="CB313" s="295" t="str">
        <f t="shared" si="114"/>
        <v>-</v>
      </c>
      <c r="CC313" s="295" t="str">
        <f t="shared" si="139"/>
        <v>-</v>
      </c>
      <c r="CD313" s="299">
        <f t="shared" si="115"/>
        <v>0</v>
      </c>
      <c r="CE313" s="300" t="str">
        <f t="shared" si="116"/>
        <v>-</v>
      </c>
      <c r="CF313" s="300" t="str">
        <f t="shared" si="117"/>
        <v>-</v>
      </c>
      <c r="CG313" s="300">
        <v>0</v>
      </c>
      <c r="CH313" s="300">
        <f t="shared" si="118"/>
        <v>0</v>
      </c>
      <c r="CI313" s="301">
        <f t="shared" si="119"/>
        <v>0</v>
      </c>
      <c r="CJ313" s="301">
        <f t="shared" si="120"/>
        <v>0</v>
      </c>
      <c r="CK313" s="302" t="str" cm="1">
        <f t="array" ref="CK313">IF($CJ313&gt;0, INDEX($CS$28:$DH$35, $CJ313, $CI313+CK$23), "-")</f>
        <v>-</v>
      </c>
      <c r="CL313" s="302" t="str" cm="1">
        <f t="array" ref="CL313">IF($CJ313&gt;0, INDEX($CS$28:$DH$35, $CJ313, $CI313+CL$23), "-")</f>
        <v>-</v>
      </c>
      <c r="CM313" s="302" t="str" cm="1">
        <f t="array" ref="CM313">IF($CJ313&gt;0, INDEX($CS$28:$DH$35, $CJ313, $CI313+CM$23), "-")</f>
        <v>-</v>
      </c>
      <c r="CN313" s="302" t="str" cm="1">
        <f t="array" ref="CN313">IF($CJ313&gt;0, INDEX($CS$28:$DH$35, $CJ313, $CI313+CN$23), "-")</f>
        <v>-</v>
      </c>
      <c r="CO313" s="300" t="str">
        <f t="shared" si="121"/>
        <v>-</v>
      </c>
      <c r="CP313" s="271"/>
      <c r="CQ313" s="272"/>
      <c r="CR313" s="273"/>
      <c r="CS313" s="273"/>
      <c r="CT313" s="273"/>
      <c r="CU313" s="273"/>
      <c r="CV313" s="273"/>
      <c r="CW313" s="273"/>
      <c r="CX313" s="273"/>
      <c r="CY313" s="273"/>
      <c r="CZ313" s="273"/>
      <c r="DA313" s="273"/>
      <c r="DB313" s="273"/>
      <c r="DC313" s="273"/>
      <c r="DD313" s="273"/>
      <c r="DE313" s="273"/>
      <c r="DF313" s="273"/>
      <c r="DG313" s="273"/>
      <c r="DH313" s="273"/>
      <c r="DI313" s="273"/>
      <c r="DJ313" s="271"/>
      <c r="DK313" s="271"/>
    </row>
    <row r="314" spans="1:115" s="45" customFormat="1" ht="12.75" customHeight="1" x14ac:dyDescent="0.25">
      <c r="A314" s="13" cm="1">
        <f t="array" ref="A314">IFERROR(INDEX(Operation, IFERROR(MATCH($N314,#REF!, 0), IFERROR(MATCH($N314,#REF!, 0), MATCH($N314,#REF!, 0))), 4), 0)</f>
        <v>0</v>
      </c>
      <c r="B314" s="10">
        <v>291</v>
      </c>
      <c r="C314" s="238"/>
      <c r="D314" s="238"/>
      <c r="E314" s="79"/>
      <c r="F314" s="80" t="str">
        <f>IF(ISBLANK(E314), "", VLOOKUP(E314, Z!$A$2:$C$4127, 3, FALSE))</f>
        <v/>
      </c>
      <c r="G314" s="238"/>
      <c r="H314" s="81"/>
      <c r="I314" s="255" t="b">
        <v>0</v>
      </c>
      <c r="J314" s="256"/>
      <c r="K314" s="82"/>
      <c r="L314" s="82"/>
      <c r="M314" s="83"/>
      <c r="N314" s="79"/>
      <c r="O314" s="84"/>
      <c r="P314" s="84"/>
      <c r="Q314" s="257"/>
      <c r="R314" s="257"/>
      <c r="S314" s="257"/>
      <c r="T314" s="85">
        <f t="shared" si="122"/>
        <v>0</v>
      </c>
      <c r="U314" s="238"/>
      <c r="V314" s="238"/>
      <c r="W314" s="238"/>
      <c r="X314" s="257"/>
      <c r="Y314" s="258"/>
      <c r="Z314" s="79"/>
      <c r="AA314" s="257"/>
      <c r="AB314" s="257"/>
      <c r="AC314" s="257"/>
      <c r="AD314" s="257"/>
      <c r="AE314" s="257"/>
      <c r="AF314" s="85">
        <f t="shared" si="123"/>
        <v>0</v>
      </c>
      <c r="AG314" s="259"/>
      <c r="AH314" s="238"/>
      <c r="AI314" s="79"/>
      <c r="AJ314" s="80" t="str">
        <f>IF(ISBLANK(AI314), "", VLOOKUP(AI314, Z!$A$2:$C$4127, 3, FALSE))</f>
        <v/>
      </c>
      <c r="AK314" s="260"/>
      <c r="AL314" s="127">
        <f t="shared" si="124"/>
        <v>0</v>
      </c>
      <c r="AM314" s="271"/>
      <c r="AN314" s="292">
        <f t="shared" si="126"/>
        <v>0</v>
      </c>
      <c r="AO314" s="279">
        <f t="shared" si="125"/>
        <v>1</v>
      </c>
      <c r="AP314" s="279">
        <v>0.75</v>
      </c>
      <c r="AQ314" s="293" t="str">
        <f t="shared" si="127"/>
        <v>-</v>
      </c>
      <c r="AR314" s="293" t="str">
        <f t="shared" si="128"/>
        <v>-</v>
      </c>
      <c r="AS314" s="293" t="str" cm="1">
        <f t="array" ref="AS314">IFERROR(IFERROR((AT314*AU314)/(3600*1000)/AZ314, BY314) * SUMPRODUCT($BA314:$BE314^2.5, $BF314:$BJ314) / 1000, "-")</f>
        <v>-</v>
      </c>
      <c r="AT314" s="279" t="str">
        <f t="shared" si="129"/>
        <v>-</v>
      </c>
      <c r="AU314" s="279" t="str">
        <f t="shared" si="130"/>
        <v>-</v>
      </c>
      <c r="AV314" s="294" t="str">
        <f t="shared" si="112"/>
        <v>-</v>
      </c>
      <c r="AW314" s="294" t="str" cm="1">
        <f t="array" ref="AW314">IF(CH314&gt;0, INDEX($CV$58:$CV$60, CH314), "-")</f>
        <v>-</v>
      </c>
      <c r="AX314" s="294" t="str">
        <f t="shared" si="131"/>
        <v>-</v>
      </c>
      <c r="AY314" s="295" t="str">
        <f t="shared" si="132"/>
        <v>-</v>
      </c>
      <c r="AZ314" s="294">
        <f t="shared" si="133"/>
        <v>0</v>
      </c>
      <c r="BA314" s="296" t="str" cm="1">
        <f t="array" ref="BA314">IFERROR(INDEX($CV$63:$CZ$65, $CF314, BA$23), "-")</f>
        <v>-</v>
      </c>
      <c r="BB314" s="296" t="str" cm="1">
        <f t="array" ref="BB314">IFERROR(INDEX($CV$63:$CZ$65, $CF314, BB$23), "-")</f>
        <v>-</v>
      </c>
      <c r="BC314" s="296" t="str" cm="1">
        <f t="array" ref="BC314">IFERROR(INDEX($CV$63:$CZ$65, $CF314, BC$23), "-")</f>
        <v>-</v>
      </c>
      <c r="BD314" s="296" t="str" cm="1">
        <f t="array" ref="BD314">IFERROR(INDEX($CV$63:$CZ$65, $CF314, BD$23), "-")</f>
        <v>-</v>
      </c>
      <c r="BE314" s="296" t="str" cm="1">
        <f t="array" ref="BE314">IFERROR(INDEX($CV$63:$CZ$65, $CF314, BE$23), "-")</f>
        <v>-</v>
      </c>
      <c r="BF314" s="297" cm="1">
        <f t="array" ref="BF314">IF($CF314=3,
IFERROR(INDEX($CV$68:$CZ$79, $CE314, BF$23), "-"),
IF($CF314=2,
IF(BF$23=5, $Q314, IF(BF$23=4, $R314, 0)), IF(BF$23=5, $Q314, 0)
))</f>
        <v>0</v>
      </c>
      <c r="BG314" s="297" cm="1">
        <f t="array" ref="BG314">IF($CF314=3,
IFERROR(INDEX($CV$68:$CZ$79, $CE314, BG$23), "-"),
IF($CF314=2,
IF(BG$23=5, $Q314, IF(BG$23=4, $R314, 0)), IF(BG$23=5, $Q314, 0)
))</f>
        <v>0</v>
      </c>
      <c r="BH314" s="297" cm="1">
        <f t="array" ref="BH314">IF($CF314=3,
IFERROR(INDEX($CV$68:$CZ$79, $CE314, BH$23), "-"),
IF($CF314=2,
IF(BH$23=5, $Q314, IF(BH$23=4, $R314, 0)), IF(BH$23=5, $Q314, 0)
))</f>
        <v>0</v>
      </c>
      <c r="BI314" s="297" cm="1">
        <f t="array" ref="BI314">IF($CF314=3,
IFERROR(INDEX($CV$68:$CZ$79, $CE314, BI$23), "-"),
IF($CF314=2,
IF(BI$23=5, $Q314, IF(BI$23=4, $R314, 0)), IF(BI$23=5, $Q314, 0)
))</f>
        <v>0</v>
      </c>
      <c r="BJ314" s="297" cm="1">
        <f t="array" ref="BJ314">IF($CF314=3,
IFERROR(INDEX($CV$68:$CZ$79, $CE314, BJ$23), "-"),
IF($CF314=2,
IF(BJ$23=5, $Q314, IF(BJ$23=4, $R314, 0)), IF(BJ$23=5, $Q314, 0)
))</f>
        <v>0</v>
      </c>
      <c r="BK314" s="293" t="str" cm="1">
        <f t="array" ref="BK314">IFERROR(IF(OR($AN$20="EZ", ISNUMBER((BL314*BM314)/(3600*1000)/BN314)), (BL314*BM314)/(3600*1000)/BN314, BY314) * SUMPRODUCT($BO314:$BS314^2.5, $BT314:$BX314) / 1000, "-")</f>
        <v>-</v>
      </c>
      <c r="BL314" s="279" t="str">
        <f t="shared" si="134"/>
        <v>-</v>
      </c>
      <c r="BM314" s="279" t="str">
        <f t="shared" si="135"/>
        <v>-</v>
      </c>
      <c r="BN314" s="298">
        <f t="shared" si="136"/>
        <v>0</v>
      </c>
      <c r="BO314" s="296" t="str" cm="1">
        <f t="array" ref="BO314">IFERROR(INDEX($CV$63:$CZ$65, $CO314, BO$23), "-")</f>
        <v>-</v>
      </c>
      <c r="BP314" s="296" t="str" cm="1">
        <f t="array" ref="BP314">IFERROR(INDEX($CV$63:$CZ$65, $CO314, BP$23), "-")</f>
        <v>-</v>
      </c>
      <c r="BQ314" s="296" t="str" cm="1">
        <f t="array" ref="BQ314">IFERROR(INDEX($CV$63:$CZ$65, $CO314, BQ$23), "-")</f>
        <v>-</v>
      </c>
      <c r="BR314" s="296" t="str" cm="1">
        <f t="array" ref="BR314">IFERROR(INDEX($CV$63:$CZ$65, $CO314, BR$23), "-")</f>
        <v>-</v>
      </c>
      <c r="BS314" s="296" t="str" cm="1">
        <f t="array" ref="BS314">IFERROR(INDEX($CV$63:$CZ$65, $CO314, BS$23), "-")</f>
        <v>-</v>
      </c>
      <c r="BT314" s="297" cm="1">
        <f t="array" ref="BT314">IF($CO314=3,
IFERROR(INDEX($CV$68:$CZ$79, $CE314, BT$23), "-"),
IF($CO314=2,
IF(BT$23=5, $AC314, IF(BT$23=4, $AD314, 0)), IF(BT$23=5, $AC314, 0)
))</f>
        <v>0</v>
      </c>
      <c r="BU314" s="297" cm="1">
        <f t="array" ref="BU314">IF($CO314=3,
IFERROR(INDEX($CV$68:$CZ$79, $CE314, BU$23), "-"),
IF($CO314=2,
IF(BU$23=5, $AC314, IF(BU$23=4, $AD314, 0)), IF(BU$23=5, $AC314, 0)
))</f>
        <v>0</v>
      </c>
      <c r="BV314" s="297" cm="1">
        <f t="array" ref="BV314">IF($CO314=3,
IFERROR(INDEX($CV$68:$CZ$79, $CE314, BV$23), "-"),
IF($CO314=2,
IF(BV$23=5, $AC314, IF(BV$23=4, $AD314, 0)), IF(BV$23=5, $AC314, 0)
))</f>
        <v>0</v>
      </c>
      <c r="BW314" s="297" cm="1">
        <f t="array" ref="BW314">IF($CO314=3,
IFERROR(INDEX($CV$68:$CZ$79, $CE314, BW$23), "-"),
IF($CO314=2,
IF(BW$23=5, $AC314, IF(BW$23=4, $AD314, 0)), IF(BW$23=5, $AC314, 0)
))</f>
        <v>0</v>
      </c>
      <c r="BX314" s="297" cm="1">
        <f t="array" ref="BX314">IF($CO314=3,
IFERROR(INDEX($CV$68:$CZ$79, $CE314, BX$23), "-"),
IF($CO314=2,
IF(BX$23=5, $AC314, IF(BX$23=4, $AD314, 0)), IF(BX$23=5, $AC314, 0)
))</f>
        <v>0</v>
      </c>
      <c r="BY314" s="293" t="str">
        <f t="shared" si="137"/>
        <v>-</v>
      </c>
      <c r="BZ314" s="299">
        <f t="shared" si="113"/>
        <v>0</v>
      </c>
      <c r="CA314" s="294" t="str">
        <f t="shared" si="138"/>
        <v>-</v>
      </c>
      <c r="CB314" s="295" t="str">
        <f t="shared" si="114"/>
        <v>-</v>
      </c>
      <c r="CC314" s="295" t="str">
        <f t="shared" si="139"/>
        <v>-</v>
      </c>
      <c r="CD314" s="299">
        <f t="shared" si="115"/>
        <v>0</v>
      </c>
      <c r="CE314" s="300" t="str">
        <f t="shared" si="116"/>
        <v>-</v>
      </c>
      <c r="CF314" s="300" t="str">
        <f t="shared" si="117"/>
        <v>-</v>
      </c>
      <c r="CG314" s="300">
        <v>0</v>
      </c>
      <c r="CH314" s="300">
        <f t="shared" si="118"/>
        <v>0</v>
      </c>
      <c r="CI314" s="301">
        <f t="shared" si="119"/>
        <v>0</v>
      </c>
      <c r="CJ314" s="301">
        <f t="shared" si="120"/>
        <v>0</v>
      </c>
      <c r="CK314" s="302" t="str" cm="1">
        <f t="array" ref="CK314">IF($CJ314&gt;0, INDEX($CS$28:$DH$35, $CJ314, $CI314+CK$23), "-")</f>
        <v>-</v>
      </c>
      <c r="CL314" s="302" t="str" cm="1">
        <f t="array" ref="CL314">IF($CJ314&gt;0, INDEX($CS$28:$DH$35, $CJ314, $CI314+CL$23), "-")</f>
        <v>-</v>
      </c>
      <c r="CM314" s="302" t="str" cm="1">
        <f t="array" ref="CM314">IF($CJ314&gt;0, INDEX($CS$28:$DH$35, $CJ314, $CI314+CM$23), "-")</f>
        <v>-</v>
      </c>
      <c r="CN314" s="302" t="str" cm="1">
        <f t="array" ref="CN314">IF($CJ314&gt;0, INDEX($CS$28:$DH$35, $CJ314, $CI314+CN$23), "-")</f>
        <v>-</v>
      </c>
      <c r="CO314" s="300" t="str">
        <f t="shared" si="121"/>
        <v>-</v>
      </c>
      <c r="CP314" s="271"/>
      <c r="CQ314" s="272"/>
      <c r="CR314" s="273"/>
      <c r="CS314" s="273"/>
      <c r="CT314" s="273"/>
      <c r="CU314" s="273"/>
      <c r="CV314" s="273"/>
      <c r="CW314" s="273"/>
      <c r="CX314" s="273"/>
      <c r="CY314" s="273"/>
      <c r="CZ314" s="273"/>
      <c r="DA314" s="273"/>
      <c r="DB314" s="273"/>
      <c r="DC314" s="273"/>
      <c r="DD314" s="273"/>
      <c r="DE314" s="273"/>
      <c r="DF314" s="273"/>
      <c r="DG314" s="273"/>
      <c r="DH314" s="273"/>
      <c r="DI314" s="273"/>
      <c r="DJ314" s="271"/>
      <c r="DK314" s="271"/>
    </row>
    <row r="315" spans="1:115" s="45" customFormat="1" ht="12.75" customHeight="1" x14ac:dyDescent="0.25">
      <c r="A315" s="13" cm="1">
        <f t="array" ref="A315">IFERROR(INDEX(Operation, IFERROR(MATCH($N315,#REF!, 0), IFERROR(MATCH($N315,#REF!, 0), MATCH($N315,#REF!, 0))), 4), 0)</f>
        <v>0</v>
      </c>
      <c r="B315" s="10">
        <v>292</v>
      </c>
      <c r="C315" s="238"/>
      <c r="D315" s="238"/>
      <c r="E315" s="79"/>
      <c r="F315" s="80" t="str">
        <f>IF(ISBLANK(E315), "", VLOOKUP(E315, Z!$A$2:$C$4127, 3, FALSE))</f>
        <v/>
      </c>
      <c r="G315" s="238"/>
      <c r="H315" s="81"/>
      <c r="I315" s="255" t="b">
        <v>0</v>
      </c>
      <c r="J315" s="256"/>
      <c r="K315" s="82"/>
      <c r="L315" s="82"/>
      <c r="M315" s="83"/>
      <c r="N315" s="79"/>
      <c r="O315" s="84"/>
      <c r="P315" s="84"/>
      <c r="Q315" s="257"/>
      <c r="R315" s="257"/>
      <c r="S315" s="257"/>
      <c r="T315" s="85">
        <f t="shared" si="122"/>
        <v>0</v>
      </c>
      <c r="U315" s="238"/>
      <c r="V315" s="238"/>
      <c r="W315" s="238"/>
      <c r="X315" s="257"/>
      <c r="Y315" s="258"/>
      <c r="Z315" s="79"/>
      <c r="AA315" s="257"/>
      <c r="AB315" s="257"/>
      <c r="AC315" s="257"/>
      <c r="AD315" s="257"/>
      <c r="AE315" s="257"/>
      <c r="AF315" s="85">
        <f t="shared" si="123"/>
        <v>0</v>
      </c>
      <c r="AG315" s="259"/>
      <c r="AH315" s="238"/>
      <c r="AI315" s="79"/>
      <c r="AJ315" s="80" t="str">
        <f>IF(ISBLANK(AI315), "", VLOOKUP(AI315, Z!$A$2:$C$4127, 3, FALSE))</f>
        <v/>
      </c>
      <c r="AK315" s="260"/>
      <c r="AL315" s="127">
        <f t="shared" si="124"/>
        <v>0</v>
      </c>
      <c r="AM315" s="271"/>
      <c r="AN315" s="292">
        <f t="shared" si="126"/>
        <v>0</v>
      </c>
      <c r="AO315" s="279">
        <f t="shared" si="125"/>
        <v>1</v>
      </c>
      <c r="AP315" s="279">
        <v>0.75</v>
      </c>
      <c r="AQ315" s="293" t="str">
        <f t="shared" si="127"/>
        <v>-</v>
      </c>
      <c r="AR315" s="293" t="str">
        <f t="shared" si="128"/>
        <v>-</v>
      </c>
      <c r="AS315" s="293" t="str" cm="1">
        <f t="array" ref="AS315">IFERROR(IFERROR((AT315*AU315)/(3600*1000)/AZ315, BY315) * SUMPRODUCT($BA315:$BE315^2.5, $BF315:$BJ315) / 1000, "-")</f>
        <v>-</v>
      </c>
      <c r="AT315" s="279" t="str">
        <f t="shared" si="129"/>
        <v>-</v>
      </c>
      <c r="AU315" s="279" t="str">
        <f t="shared" si="130"/>
        <v>-</v>
      </c>
      <c r="AV315" s="294" t="str">
        <f t="shared" si="112"/>
        <v>-</v>
      </c>
      <c r="AW315" s="294" t="str" cm="1">
        <f t="array" ref="AW315">IF(CH315&gt;0, INDEX($CV$58:$CV$60, CH315), "-")</f>
        <v>-</v>
      </c>
      <c r="AX315" s="294" t="str">
        <f t="shared" si="131"/>
        <v>-</v>
      </c>
      <c r="AY315" s="295" t="str">
        <f t="shared" si="132"/>
        <v>-</v>
      </c>
      <c r="AZ315" s="294">
        <f t="shared" si="133"/>
        <v>0</v>
      </c>
      <c r="BA315" s="296" t="str" cm="1">
        <f t="array" ref="BA315">IFERROR(INDEX($CV$63:$CZ$65, $CF315, BA$23), "-")</f>
        <v>-</v>
      </c>
      <c r="BB315" s="296" t="str" cm="1">
        <f t="array" ref="BB315">IFERROR(INDEX($CV$63:$CZ$65, $CF315, BB$23), "-")</f>
        <v>-</v>
      </c>
      <c r="BC315" s="296" t="str" cm="1">
        <f t="array" ref="BC315">IFERROR(INDEX($CV$63:$CZ$65, $CF315, BC$23), "-")</f>
        <v>-</v>
      </c>
      <c r="BD315" s="296" t="str" cm="1">
        <f t="array" ref="BD315">IFERROR(INDEX($CV$63:$CZ$65, $CF315, BD$23), "-")</f>
        <v>-</v>
      </c>
      <c r="BE315" s="296" t="str" cm="1">
        <f t="array" ref="BE315">IFERROR(INDEX($CV$63:$CZ$65, $CF315, BE$23), "-")</f>
        <v>-</v>
      </c>
      <c r="BF315" s="297" cm="1">
        <f t="array" ref="BF315">IF($CF315=3,
IFERROR(INDEX($CV$68:$CZ$79, $CE315, BF$23), "-"),
IF($CF315=2,
IF(BF$23=5, $Q315, IF(BF$23=4, $R315, 0)), IF(BF$23=5, $Q315, 0)
))</f>
        <v>0</v>
      </c>
      <c r="BG315" s="297" cm="1">
        <f t="array" ref="BG315">IF($CF315=3,
IFERROR(INDEX($CV$68:$CZ$79, $CE315, BG$23), "-"),
IF($CF315=2,
IF(BG$23=5, $Q315, IF(BG$23=4, $R315, 0)), IF(BG$23=5, $Q315, 0)
))</f>
        <v>0</v>
      </c>
      <c r="BH315" s="297" cm="1">
        <f t="array" ref="BH315">IF($CF315=3,
IFERROR(INDEX($CV$68:$CZ$79, $CE315, BH$23), "-"),
IF($CF315=2,
IF(BH$23=5, $Q315, IF(BH$23=4, $R315, 0)), IF(BH$23=5, $Q315, 0)
))</f>
        <v>0</v>
      </c>
      <c r="BI315" s="297" cm="1">
        <f t="array" ref="BI315">IF($CF315=3,
IFERROR(INDEX($CV$68:$CZ$79, $CE315, BI$23), "-"),
IF($CF315=2,
IF(BI$23=5, $Q315, IF(BI$23=4, $R315, 0)), IF(BI$23=5, $Q315, 0)
))</f>
        <v>0</v>
      </c>
      <c r="BJ315" s="297" cm="1">
        <f t="array" ref="BJ315">IF($CF315=3,
IFERROR(INDEX($CV$68:$CZ$79, $CE315, BJ$23), "-"),
IF($CF315=2,
IF(BJ$23=5, $Q315, IF(BJ$23=4, $R315, 0)), IF(BJ$23=5, $Q315, 0)
))</f>
        <v>0</v>
      </c>
      <c r="BK315" s="293" t="str" cm="1">
        <f t="array" ref="BK315">IFERROR(IF(OR($AN$20="EZ", ISNUMBER((BL315*BM315)/(3600*1000)/BN315)), (BL315*BM315)/(3600*1000)/BN315, BY315) * SUMPRODUCT($BO315:$BS315^2.5, $BT315:$BX315) / 1000, "-")</f>
        <v>-</v>
      </c>
      <c r="BL315" s="279" t="str">
        <f t="shared" si="134"/>
        <v>-</v>
      </c>
      <c r="BM315" s="279" t="str">
        <f t="shared" si="135"/>
        <v>-</v>
      </c>
      <c r="BN315" s="298">
        <f t="shared" si="136"/>
        <v>0</v>
      </c>
      <c r="BO315" s="296" t="str" cm="1">
        <f t="array" ref="BO315">IFERROR(INDEX($CV$63:$CZ$65, $CO315, BO$23), "-")</f>
        <v>-</v>
      </c>
      <c r="BP315" s="296" t="str" cm="1">
        <f t="array" ref="BP315">IFERROR(INDEX($CV$63:$CZ$65, $CO315, BP$23), "-")</f>
        <v>-</v>
      </c>
      <c r="BQ315" s="296" t="str" cm="1">
        <f t="array" ref="BQ315">IFERROR(INDEX($CV$63:$CZ$65, $CO315, BQ$23), "-")</f>
        <v>-</v>
      </c>
      <c r="BR315" s="296" t="str" cm="1">
        <f t="array" ref="BR315">IFERROR(INDEX($CV$63:$CZ$65, $CO315, BR$23), "-")</f>
        <v>-</v>
      </c>
      <c r="BS315" s="296" t="str" cm="1">
        <f t="array" ref="BS315">IFERROR(INDEX($CV$63:$CZ$65, $CO315, BS$23), "-")</f>
        <v>-</v>
      </c>
      <c r="BT315" s="297" cm="1">
        <f t="array" ref="BT315">IF($CO315=3,
IFERROR(INDEX($CV$68:$CZ$79, $CE315, BT$23), "-"),
IF($CO315=2,
IF(BT$23=5, $AC315, IF(BT$23=4, $AD315, 0)), IF(BT$23=5, $AC315, 0)
))</f>
        <v>0</v>
      </c>
      <c r="BU315" s="297" cm="1">
        <f t="array" ref="BU315">IF($CO315=3,
IFERROR(INDEX($CV$68:$CZ$79, $CE315, BU$23), "-"),
IF($CO315=2,
IF(BU$23=5, $AC315, IF(BU$23=4, $AD315, 0)), IF(BU$23=5, $AC315, 0)
))</f>
        <v>0</v>
      </c>
      <c r="BV315" s="297" cm="1">
        <f t="array" ref="BV315">IF($CO315=3,
IFERROR(INDEX($CV$68:$CZ$79, $CE315, BV$23), "-"),
IF($CO315=2,
IF(BV$23=5, $AC315, IF(BV$23=4, $AD315, 0)), IF(BV$23=5, $AC315, 0)
))</f>
        <v>0</v>
      </c>
      <c r="BW315" s="297" cm="1">
        <f t="array" ref="BW315">IF($CO315=3,
IFERROR(INDEX($CV$68:$CZ$79, $CE315, BW$23), "-"),
IF($CO315=2,
IF(BW$23=5, $AC315, IF(BW$23=4, $AD315, 0)), IF(BW$23=5, $AC315, 0)
))</f>
        <v>0</v>
      </c>
      <c r="BX315" s="297" cm="1">
        <f t="array" ref="BX315">IF($CO315=3,
IFERROR(INDEX($CV$68:$CZ$79, $CE315, BX$23), "-"),
IF($CO315=2,
IF(BX$23=5, $AC315, IF(BX$23=4, $AD315, 0)), IF(BX$23=5, $AC315, 0)
))</f>
        <v>0</v>
      </c>
      <c r="BY315" s="293" t="str">
        <f t="shared" si="137"/>
        <v>-</v>
      </c>
      <c r="BZ315" s="299">
        <f t="shared" si="113"/>
        <v>0</v>
      </c>
      <c r="CA315" s="294" t="str">
        <f t="shared" si="138"/>
        <v>-</v>
      </c>
      <c r="CB315" s="295" t="str">
        <f t="shared" si="114"/>
        <v>-</v>
      </c>
      <c r="CC315" s="295" t="str">
        <f t="shared" si="139"/>
        <v>-</v>
      </c>
      <c r="CD315" s="299">
        <f t="shared" si="115"/>
        <v>0</v>
      </c>
      <c r="CE315" s="300" t="str">
        <f t="shared" si="116"/>
        <v>-</v>
      </c>
      <c r="CF315" s="300" t="str">
        <f t="shared" si="117"/>
        <v>-</v>
      </c>
      <c r="CG315" s="300">
        <v>0</v>
      </c>
      <c r="CH315" s="300">
        <f t="shared" si="118"/>
        <v>0</v>
      </c>
      <c r="CI315" s="301">
        <f t="shared" si="119"/>
        <v>0</v>
      </c>
      <c r="CJ315" s="301">
        <f t="shared" si="120"/>
        <v>0</v>
      </c>
      <c r="CK315" s="302" t="str" cm="1">
        <f t="array" ref="CK315">IF($CJ315&gt;0, INDEX($CS$28:$DH$35, $CJ315, $CI315+CK$23), "-")</f>
        <v>-</v>
      </c>
      <c r="CL315" s="302" t="str" cm="1">
        <f t="array" ref="CL315">IF($CJ315&gt;0, INDEX($CS$28:$DH$35, $CJ315, $CI315+CL$23), "-")</f>
        <v>-</v>
      </c>
      <c r="CM315" s="302" t="str" cm="1">
        <f t="array" ref="CM315">IF($CJ315&gt;0, INDEX($CS$28:$DH$35, $CJ315, $CI315+CM$23), "-")</f>
        <v>-</v>
      </c>
      <c r="CN315" s="302" t="str" cm="1">
        <f t="array" ref="CN315">IF($CJ315&gt;0, INDEX($CS$28:$DH$35, $CJ315, $CI315+CN$23), "-")</f>
        <v>-</v>
      </c>
      <c r="CO315" s="300" t="str">
        <f t="shared" si="121"/>
        <v>-</v>
      </c>
      <c r="CP315" s="271"/>
      <c r="CQ315" s="272"/>
      <c r="CR315" s="273"/>
      <c r="CS315" s="273"/>
      <c r="CT315" s="273"/>
      <c r="CU315" s="273"/>
      <c r="CV315" s="273"/>
      <c r="CW315" s="273"/>
      <c r="CX315" s="273"/>
      <c r="CY315" s="273"/>
      <c r="CZ315" s="273"/>
      <c r="DA315" s="273"/>
      <c r="DB315" s="273"/>
      <c r="DC315" s="273"/>
      <c r="DD315" s="273"/>
      <c r="DE315" s="273"/>
      <c r="DF315" s="273"/>
      <c r="DG315" s="273"/>
      <c r="DH315" s="273"/>
      <c r="DI315" s="273"/>
      <c r="DJ315" s="271"/>
      <c r="DK315" s="271"/>
    </row>
    <row r="316" spans="1:115" s="45" customFormat="1" ht="12.75" customHeight="1" x14ac:dyDescent="0.25">
      <c r="A316" s="13" cm="1">
        <f t="array" ref="A316">IFERROR(INDEX(Operation, IFERROR(MATCH($N316,#REF!, 0), IFERROR(MATCH($N316,#REF!, 0), MATCH($N316,#REF!, 0))), 4), 0)</f>
        <v>0</v>
      </c>
      <c r="B316" s="10">
        <v>293</v>
      </c>
      <c r="C316" s="238"/>
      <c r="D316" s="238"/>
      <c r="E316" s="79"/>
      <c r="F316" s="80" t="str">
        <f>IF(ISBLANK(E316), "", VLOOKUP(E316, Z!$A$2:$C$4127, 3, FALSE))</f>
        <v/>
      </c>
      <c r="G316" s="238"/>
      <c r="H316" s="81"/>
      <c r="I316" s="255" t="b">
        <v>0</v>
      </c>
      <c r="J316" s="256"/>
      <c r="K316" s="82"/>
      <c r="L316" s="82"/>
      <c r="M316" s="83"/>
      <c r="N316" s="79"/>
      <c r="O316" s="84"/>
      <c r="P316" s="84"/>
      <c r="Q316" s="257"/>
      <c r="R316" s="257"/>
      <c r="S316" s="257"/>
      <c r="T316" s="85">
        <f t="shared" si="122"/>
        <v>0</v>
      </c>
      <c r="U316" s="238"/>
      <c r="V316" s="238"/>
      <c r="W316" s="238"/>
      <c r="X316" s="257"/>
      <c r="Y316" s="258"/>
      <c r="Z316" s="79"/>
      <c r="AA316" s="257"/>
      <c r="AB316" s="257"/>
      <c r="AC316" s="257"/>
      <c r="AD316" s="257"/>
      <c r="AE316" s="257"/>
      <c r="AF316" s="85">
        <f t="shared" si="123"/>
        <v>0</v>
      </c>
      <c r="AG316" s="259"/>
      <c r="AH316" s="238"/>
      <c r="AI316" s="79"/>
      <c r="AJ316" s="80" t="str">
        <f>IF(ISBLANK(AI316), "", VLOOKUP(AI316, Z!$A$2:$C$4127, 3, FALSE))</f>
        <v/>
      </c>
      <c r="AK316" s="260"/>
      <c r="AL316" s="127">
        <f t="shared" si="124"/>
        <v>0</v>
      </c>
      <c r="AM316" s="271"/>
      <c r="AN316" s="292">
        <f t="shared" si="126"/>
        <v>0</v>
      </c>
      <c r="AO316" s="279">
        <f t="shared" si="125"/>
        <v>1</v>
      </c>
      <c r="AP316" s="279">
        <v>0.75</v>
      </c>
      <c r="AQ316" s="293" t="str">
        <f t="shared" si="127"/>
        <v>-</v>
      </c>
      <c r="AR316" s="293" t="str">
        <f t="shared" si="128"/>
        <v>-</v>
      </c>
      <c r="AS316" s="293" t="str" cm="1">
        <f t="array" ref="AS316">IFERROR(IFERROR((AT316*AU316)/(3600*1000)/AZ316, BY316) * SUMPRODUCT($BA316:$BE316^2.5, $BF316:$BJ316) / 1000, "-")</f>
        <v>-</v>
      </c>
      <c r="AT316" s="279" t="str">
        <f t="shared" si="129"/>
        <v>-</v>
      </c>
      <c r="AU316" s="279" t="str">
        <f t="shared" si="130"/>
        <v>-</v>
      </c>
      <c r="AV316" s="294" t="str">
        <f t="shared" si="112"/>
        <v>-</v>
      </c>
      <c r="AW316" s="294" t="str" cm="1">
        <f t="array" ref="AW316">IF(CH316&gt;0, INDEX($CV$58:$CV$60, CH316), "-")</f>
        <v>-</v>
      </c>
      <c r="AX316" s="294" t="str">
        <f t="shared" si="131"/>
        <v>-</v>
      </c>
      <c r="AY316" s="295" t="str">
        <f t="shared" si="132"/>
        <v>-</v>
      </c>
      <c r="AZ316" s="294">
        <f t="shared" si="133"/>
        <v>0</v>
      </c>
      <c r="BA316" s="296" t="str" cm="1">
        <f t="array" ref="BA316">IFERROR(INDEX($CV$63:$CZ$65, $CF316, BA$23), "-")</f>
        <v>-</v>
      </c>
      <c r="BB316" s="296" t="str" cm="1">
        <f t="array" ref="BB316">IFERROR(INDEX($CV$63:$CZ$65, $CF316, BB$23), "-")</f>
        <v>-</v>
      </c>
      <c r="BC316" s="296" t="str" cm="1">
        <f t="array" ref="BC316">IFERROR(INDEX($CV$63:$CZ$65, $CF316, BC$23), "-")</f>
        <v>-</v>
      </c>
      <c r="BD316" s="296" t="str" cm="1">
        <f t="array" ref="BD316">IFERROR(INDEX($CV$63:$CZ$65, $CF316, BD$23), "-")</f>
        <v>-</v>
      </c>
      <c r="BE316" s="296" t="str" cm="1">
        <f t="array" ref="BE316">IFERROR(INDEX($CV$63:$CZ$65, $CF316, BE$23), "-")</f>
        <v>-</v>
      </c>
      <c r="BF316" s="297" cm="1">
        <f t="array" ref="BF316">IF($CF316=3,
IFERROR(INDEX($CV$68:$CZ$79, $CE316, BF$23), "-"),
IF($CF316=2,
IF(BF$23=5, $Q316, IF(BF$23=4, $R316, 0)), IF(BF$23=5, $Q316, 0)
))</f>
        <v>0</v>
      </c>
      <c r="BG316" s="297" cm="1">
        <f t="array" ref="BG316">IF($CF316=3,
IFERROR(INDEX($CV$68:$CZ$79, $CE316, BG$23), "-"),
IF($CF316=2,
IF(BG$23=5, $Q316, IF(BG$23=4, $R316, 0)), IF(BG$23=5, $Q316, 0)
))</f>
        <v>0</v>
      </c>
      <c r="BH316" s="297" cm="1">
        <f t="array" ref="BH316">IF($CF316=3,
IFERROR(INDEX($CV$68:$CZ$79, $CE316, BH$23), "-"),
IF($CF316=2,
IF(BH$23=5, $Q316, IF(BH$23=4, $R316, 0)), IF(BH$23=5, $Q316, 0)
))</f>
        <v>0</v>
      </c>
      <c r="BI316" s="297" cm="1">
        <f t="array" ref="BI316">IF($CF316=3,
IFERROR(INDEX($CV$68:$CZ$79, $CE316, BI$23), "-"),
IF($CF316=2,
IF(BI$23=5, $Q316, IF(BI$23=4, $R316, 0)), IF(BI$23=5, $Q316, 0)
))</f>
        <v>0</v>
      </c>
      <c r="BJ316" s="297" cm="1">
        <f t="array" ref="BJ316">IF($CF316=3,
IFERROR(INDEX($CV$68:$CZ$79, $CE316, BJ$23), "-"),
IF($CF316=2,
IF(BJ$23=5, $Q316, IF(BJ$23=4, $R316, 0)), IF(BJ$23=5, $Q316, 0)
))</f>
        <v>0</v>
      </c>
      <c r="BK316" s="293" t="str" cm="1">
        <f t="array" ref="BK316">IFERROR(IF(OR($AN$20="EZ", ISNUMBER((BL316*BM316)/(3600*1000)/BN316)), (BL316*BM316)/(3600*1000)/BN316, BY316) * SUMPRODUCT($BO316:$BS316^2.5, $BT316:$BX316) / 1000, "-")</f>
        <v>-</v>
      </c>
      <c r="BL316" s="279" t="str">
        <f t="shared" si="134"/>
        <v>-</v>
      </c>
      <c r="BM316" s="279" t="str">
        <f t="shared" si="135"/>
        <v>-</v>
      </c>
      <c r="BN316" s="298">
        <f t="shared" si="136"/>
        <v>0</v>
      </c>
      <c r="BO316" s="296" t="str" cm="1">
        <f t="array" ref="BO316">IFERROR(INDEX($CV$63:$CZ$65, $CO316, BO$23), "-")</f>
        <v>-</v>
      </c>
      <c r="BP316" s="296" t="str" cm="1">
        <f t="array" ref="BP316">IFERROR(INDEX($CV$63:$CZ$65, $CO316, BP$23), "-")</f>
        <v>-</v>
      </c>
      <c r="BQ316" s="296" t="str" cm="1">
        <f t="array" ref="BQ316">IFERROR(INDEX($CV$63:$CZ$65, $CO316, BQ$23), "-")</f>
        <v>-</v>
      </c>
      <c r="BR316" s="296" t="str" cm="1">
        <f t="array" ref="BR316">IFERROR(INDEX($CV$63:$CZ$65, $CO316, BR$23), "-")</f>
        <v>-</v>
      </c>
      <c r="BS316" s="296" t="str" cm="1">
        <f t="array" ref="BS316">IFERROR(INDEX($CV$63:$CZ$65, $CO316, BS$23), "-")</f>
        <v>-</v>
      </c>
      <c r="BT316" s="297" cm="1">
        <f t="array" ref="BT316">IF($CO316=3,
IFERROR(INDEX($CV$68:$CZ$79, $CE316, BT$23), "-"),
IF($CO316=2,
IF(BT$23=5, $AC316, IF(BT$23=4, $AD316, 0)), IF(BT$23=5, $AC316, 0)
))</f>
        <v>0</v>
      </c>
      <c r="BU316" s="297" cm="1">
        <f t="array" ref="BU316">IF($CO316=3,
IFERROR(INDEX($CV$68:$CZ$79, $CE316, BU$23), "-"),
IF($CO316=2,
IF(BU$23=5, $AC316, IF(BU$23=4, $AD316, 0)), IF(BU$23=5, $AC316, 0)
))</f>
        <v>0</v>
      </c>
      <c r="BV316" s="297" cm="1">
        <f t="array" ref="BV316">IF($CO316=3,
IFERROR(INDEX($CV$68:$CZ$79, $CE316, BV$23), "-"),
IF($CO316=2,
IF(BV$23=5, $AC316, IF(BV$23=4, $AD316, 0)), IF(BV$23=5, $AC316, 0)
))</f>
        <v>0</v>
      </c>
      <c r="BW316" s="297" cm="1">
        <f t="array" ref="BW316">IF($CO316=3,
IFERROR(INDEX($CV$68:$CZ$79, $CE316, BW$23), "-"),
IF($CO316=2,
IF(BW$23=5, $AC316, IF(BW$23=4, $AD316, 0)), IF(BW$23=5, $AC316, 0)
))</f>
        <v>0</v>
      </c>
      <c r="BX316" s="297" cm="1">
        <f t="array" ref="BX316">IF($CO316=3,
IFERROR(INDEX($CV$68:$CZ$79, $CE316, BX$23), "-"),
IF($CO316=2,
IF(BX$23=5, $AC316, IF(BX$23=4, $AD316, 0)), IF(BX$23=5, $AC316, 0)
))</f>
        <v>0</v>
      </c>
      <c r="BY316" s="293" t="str">
        <f t="shared" si="137"/>
        <v>-</v>
      </c>
      <c r="BZ316" s="299">
        <f t="shared" si="113"/>
        <v>0</v>
      </c>
      <c r="CA316" s="294" t="str">
        <f t="shared" si="138"/>
        <v>-</v>
      </c>
      <c r="CB316" s="295" t="str">
        <f t="shared" si="114"/>
        <v>-</v>
      </c>
      <c r="CC316" s="295" t="str">
        <f t="shared" si="139"/>
        <v>-</v>
      </c>
      <c r="CD316" s="299">
        <f t="shared" si="115"/>
        <v>0</v>
      </c>
      <c r="CE316" s="300" t="str">
        <f t="shared" si="116"/>
        <v>-</v>
      </c>
      <c r="CF316" s="300" t="str">
        <f t="shared" si="117"/>
        <v>-</v>
      </c>
      <c r="CG316" s="300">
        <v>0</v>
      </c>
      <c r="CH316" s="300">
        <f t="shared" si="118"/>
        <v>0</v>
      </c>
      <c r="CI316" s="301">
        <f t="shared" si="119"/>
        <v>0</v>
      </c>
      <c r="CJ316" s="301">
        <f t="shared" si="120"/>
        <v>0</v>
      </c>
      <c r="CK316" s="302" t="str" cm="1">
        <f t="array" ref="CK316">IF($CJ316&gt;0, INDEX($CS$28:$DH$35, $CJ316, $CI316+CK$23), "-")</f>
        <v>-</v>
      </c>
      <c r="CL316" s="302" t="str" cm="1">
        <f t="array" ref="CL316">IF($CJ316&gt;0, INDEX($CS$28:$DH$35, $CJ316, $CI316+CL$23), "-")</f>
        <v>-</v>
      </c>
      <c r="CM316" s="302" t="str" cm="1">
        <f t="array" ref="CM316">IF($CJ316&gt;0, INDEX($CS$28:$DH$35, $CJ316, $CI316+CM$23), "-")</f>
        <v>-</v>
      </c>
      <c r="CN316" s="302" t="str" cm="1">
        <f t="array" ref="CN316">IF($CJ316&gt;0, INDEX($CS$28:$DH$35, $CJ316, $CI316+CN$23), "-")</f>
        <v>-</v>
      </c>
      <c r="CO316" s="300" t="str">
        <f t="shared" si="121"/>
        <v>-</v>
      </c>
      <c r="CP316" s="271"/>
      <c r="CQ316" s="272"/>
      <c r="CR316" s="273"/>
      <c r="CS316" s="273"/>
      <c r="CT316" s="273"/>
      <c r="CU316" s="273"/>
      <c r="CV316" s="273"/>
      <c r="CW316" s="273"/>
      <c r="CX316" s="273"/>
      <c r="CY316" s="273"/>
      <c r="CZ316" s="273"/>
      <c r="DA316" s="273"/>
      <c r="DB316" s="273"/>
      <c r="DC316" s="273"/>
      <c r="DD316" s="273"/>
      <c r="DE316" s="273"/>
      <c r="DF316" s="273"/>
      <c r="DG316" s="273"/>
      <c r="DH316" s="273"/>
      <c r="DI316" s="273"/>
      <c r="DJ316" s="271"/>
      <c r="DK316" s="271"/>
    </row>
    <row r="317" spans="1:115" s="45" customFormat="1" ht="12.75" customHeight="1" x14ac:dyDescent="0.25">
      <c r="A317" s="13" cm="1">
        <f t="array" ref="A317">IFERROR(INDEX(Operation, IFERROR(MATCH($N317,#REF!, 0), IFERROR(MATCH($N317,#REF!, 0), MATCH($N317,#REF!, 0))), 4), 0)</f>
        <v>0</v>
      </c>
      <c r="B317" s="10">
        <v>294</v>
      </c>
      <c r="C317" s="238"/>
      <c r="D317" s="238"/>
      <c r="E317" s="79"/>
      <c r="F317" s="80" t="str">
        <f>IF(ISBLANK(E317), "", VLOOKUP(E317, Z!$A$2:$C$4127, 3, FALSE))</f>
        <v/>
      </c>
      <c r="G317" s="238"/>
      <c r="H317" s="81"/>
      <c r="I317" s="255" t="b">
        <v>0</v>
      </c>
      <c r="J317" s="256"/>
      <c r="K317" s="82"/>
      <c r="L317" s="82"/>
      <c r="M317" s="83"/>
      <c r="N317" s="79"/>
      <c r="O317" s="84"/>
      <c r="P317" s="84"/>
      <c r="Q317" s="257"/>
      <c r="R317" s="257"/>
      <c r="S317" s="257"/>
      <c r="T317" s="85">
        <f t="shared" si="122"/>
        <v>0</v>
      </c>
      <c r="U317" s="238"/>
      <c r="V317" s="238"/>
      <c r="W317" s="238"/>
      <c r="X317" s="256"/>
      <c r="Y317" s="258"/>
      <c r="Z317" s="79"/>
      <c r="AA317" s="257"/>
      <c r="AB317" s="257"/>
      <c r="AC317" s="257"/>
      <c r="AD317" s="257"/>
      <c r="AE317" s="257"/>
      <c r="AF317" s="85">
        <f t="shared" si="123"/>
        <v>0</v>
      </c>
      <c r="AG317" s="259"/>
      <c r="AH317" s="238"/>
      <c r="AI317" s="79"/>
      <c r="AJ317" s="80" t="str">
        <f>IF(ISBLANK(AI317), "", VLOOKUP(AI317, Z!$A$2:$C$4127, 3, FALSE))</f>
        <v/>
      </c>
      <c r="AK317" s="260"/>
      <c r="AL317" s="127">
        <f t="shared" si="124"/>
        <v>0</v>
      </c>
      <c r="AM317" s="271"/>
      <c r="AN317" s="292">
        <f t="shared" si="126"/>
        <v>0</v>
      </c>
      <c r="AO317" s="279">
        <f t="shared" si="125"/>
        <v>1</v>
      </c>
      <c r="AP317" s="279">
        <v>0.75</v>
      </c>
      <c r="AQ317" s="293" t="str">
        <f t="shared" si="127"/>
        <v>-</v>
      </c>
      <c r="AR317" s="293" t="str">
        <f t="shared" si="128"/>
        <v>-</v>
      </c>
      <c r="AS317" s="293" t="str" cm="1">
        <f t="array" ref="AS317">IFERROR(IFERROR((AT317*AU317)/(3600*1000)/AZ317, BY317) * SUMPRODUCT($BA317:$BE317^2.5, $BF317:$BJ317) / 1000, "-")</f>
        <v>-</v>
      </c>
      <c r="AT317" s="279" t="str">
        <f t="shared" si="129"/>
        <v>-</v>
      </c>
      <c r="AU317" s="279" t="str">
        <f t="shared" si="130"/>
        <v>-</v>
      </c>
      <c r="AV317" s="294" t="str">
        <f t="shared" si="112"/>
        <v>-</v>
      </c>
      <c r="AW317" s="294" t="str" cm="1">
        <f t="array" ref="AW317">IF(CH317&gt;0, INDEX($CV$58:$CV$60, CH317), "-")</f>
        <v>-</v>
      </c>
      <c r="AX317" s="294" t="str">
        <f t="shared" si="131"/>
        <v>-</v>
      </c>
      <c r="AY317" s="295" t="str">
        <f t="shared" si="132"/>
        <v>-</v>
      </c>
      <c r="AZ317" s="294">
        <f t="shared" si="133"/>
        <v>0</v>
      </c>
      <c r="BA317" s="296" t="str" cm="1">
        <f t="array" ref="BA317">IFERROR(INDEX($CV$63:$CZ$65, $CF317, BA$23), "-")</f>
        <v>-</v>
      </c>
      <c r="BB317" s="296" t="str" cm="1">
        <f t="array" ref="BB317">IFERROR(INDEX($CV$63:$CZ$65, $CF317, BB$23), "-")</f>
        <v>-</v>
      </c>
      <c r="BC317" s="296" t="str" cm="1">
        <f t="array" ref="BC317">IFERROR(INDEX($CV$63:$CZ$65, $CF317, BC$23), "-")</f>
        <v>-</v>
      </c>
      <c r="BD317" s="296" t="str" cm="1">
        <f t="array" ref="BD317">IFERROR(INDEX($CV$63:$CZ$65, $CF317, BD$23), "-")</f>
        <v>-</v>
      </c>
      <c r="BE317" s="296" t="str" cm="1">
        <f t="array" ref="BE317">IFERROR(INDEX($CV$63:$CZ$65, $CF317, BE$23), "-")</f>
        <v>-</v>
      </c>
      <c r="BF317" s="297" cm="1">
        <f t="array" ref="BF317">IF($CF317=3,
IFERROR(INDEX($CV$68:$CZ$79, $CE317, BF$23), "-"),
IF($CF317=2,
IF(BF$23=5, $Q317, IF(BF$23=4, $R317, 0)), IF(BF$23=5, $Q317, 0)
))</f>
        <v>0</v>
      </c>
      <c r="BG317" s="297" cm="1">
        <f t="array" ref="BG317">IF($CF317=3,
IFERROR(INDEX($CV$68:$CZ$79, $CE317, BG$23), "-"),
IF($CF317=2,
IF(BG$23=5, $Q317, IF(BG$23=4, $R317, 0)), IF(BG$23=5, $Q317, 0)
))</f>
        <v>0</v>
      </c>
      <c r="BH317" s="297" cm="1">
        <f t="array" ref="BH317">IF($CF317=3,
IFERROR(INDEX($CV$68:$CZ$79, $CE317, BH$23), "-"),
IF($CF317=2,
IF(BH$23=5, $Q317, IF(BH$23=4, $R317, 0)), IF(BH$23=5, $Q317, 0)
))</f>
        <v>0</v>
      </c>
      <c r="BI317" s="297" cm="1">
        <f t="array" ref="BI317">IF($CF317=3,
IFERROR(INDEX($CV$68:$CZ$79, $CE317, BI$23), "-"),
IF($CF317=2,
IF(BI$23=5, $Q317, IF(BI$23=4, $R317, 0)), IF(BI$23=5, $Q317, 0)
))</f>
        <v>0</v>
      </c>
      <c r="BJ317" s="297" cm="1">
        <f t="array" ref="BJ317">IF($CF317=3,
IFERROR(INDEX($CV$68:$CZ$79, $CE317, BJ$23), "-"),
IF($CF317=2,
IF(BJ$23=5, $Q317, IF(BJ$23=4, $R317, 0)), IF(BJ$23=5, $Q317, 0)
))</f>
        <v>0</v>
      </c>
      <c r="BK317" s="293" t="str" cm="1">
        <f t="array" ref="BK317">IFERROR(IF(OR($AN$20="EZ", ISNUMBER((BL317*BM317)/(3600*1000)/BN317)), (BL317*BM317)/(3600*1000)/BN317, BY317) * SUMPRODUCT($BO317:$BS317^2.5, $BT317:$BX317) / 1000, "-")</f>
        <v>-</v>
      </c>
      <c r="BL317" s="279" t="str">
        <f t="shared" si="134"/>
        <v>-</v>
      </c>
      <c r="BM317" s="279" t="str">
        <f t="shared" si="135"/>
        <v>-</v>
      </c>
      <c r="BN317" s="298">
        <f t="shared" si="136"/>
        <v>0</v>
      </c>
      <c r="BO317" s="296" t="str" cm="1">
        <f t="array" ref="BO317">IFERROR(INDEX($CV$63:$CZ$65, $CO317, BO$23), "-")</f>
        <v>-</v>
      </c>
      <c r="BP317" s="296" t="str" cm="1">
        <f t="array" ref="BP317">IFERROR(INDEX($CV$63:$CZ$65, $CO317, BP$23), "-")</f>
        <v>-</v>
      </c>
      <c r="BQ317" s="296" t="str" cm="1">
        <f t="array" ref="BQ317">IFERROR(INDEX($CV$63:$CZ$65, $CO317, BQ$23), "-")</f>
        <v>-</v>
      </c>
      <c r="BR317" s="296" t="str" cm="1">
        <f t="array" ref="BR317">IFERROR(INDEX($CV$63:$CZ$65, $CO317, BR$23), "-")</f>
        <v>-</v>
      </c>
      <c r="BS317" s="296" t="str" cm="1">
        <f t="array" ref="BS317">IFERROR(INDEX($CV$63:$CZ$65, $CO317, BS$23), "-")</f>
        <v>-</v>
      </c>
      <c r="BT317" s="297" cm="1">
        <f t="array" ref="BT317">IF($CO317=3,
IFERROR(INDEX($CV$68:$CZ$79, $CE317, BT$23), "-"),
IF($CO317=2,
IF(BT$23=5, $AC317, IF(BT$23=4, $AD317, 0)), IF(BT$23=5, $AC317, 0)
))</f>
        <v>0</v>
      </c>
      <c r="BU317" s="297" cm="1">
        <f t="array" ref="BU317">IF($CO317=3,
IFERROR(INDEX($CV$68:$CZ$79, $CE317, BU$23), "-"),
IF($CO317=2,
IF(BU$23=5, $AC317, IF(BU$23=4, $AD317, 0)), IF(BU$23=5, $AC317, 0)
))</f>
        <v>0</v>
      </c>
      <c r="BV317" s="297" cm="1">
        <f t="array" ref="BV317">IF($CO317=3,
IFERROR(INDEX($CV$68:$CZ$79, $CE317, BV$23), "-"),
IF($CO317=2,
IF(BV$23=5, $AC317, IF(BV$23=4, $AD317, 0)), IF(BV$23=5, $AC317, 0)
))</f>
        <v>0</v>
      </c>
      <c r="BW317" s="297" cm="1">
        <f t="array" ref="BW317">IF($CO317=3,
IFERROR(INDEX($CV$68:$CZ$79, $CE317, BW$23), "-"),
IF($CO317=2,
IF(BW$23=5, $AC317, IF(BW$23=4, $AD317, 0)), IF(BW$23=5, $AC317, 0)
))</f>
        <v>0</v>
      </c>
      <c r="BX317" s="297" cm="1">
        <f t="array" ref="BX317">IF($CO317=3,
IFERROR(INDEX($CV$68:$CZ$79, $CE317, BX$23), "-"),
IF($CO317=2,
IF(BX$23=5, $AC317, IF(BX$23=4, $AD317, 0)), IF(BX$23=5, $AC317, 0)
))</f>
        <v>0</v>
      </c>
      <c r="BY317" s="293" t="str">
        <f t="shared" si="137"/>
        <v>-</v>
      </c>
      <c r="BZ317" s="299">
        <f t="shared" si="113"/>
        <v>0</v>
      </c>
      <c r="CA317" s="294" t="str">
        <f t="shared" si="138"/>
        <v>-</v>
      </c>
      <c r="CB317" s="295" t="str">
        <f t="shared" si="114"/>
        <v>-</v>
      </c>
      <c r="CC317" s="295" t="str">
        <f t="shared" si="139"/>
        <v>-</v>
      </c>
      <c r="CD317" s="299">
        <f t="shared" si="115"/>
        <v>0</v>
      </c>
      <c r="CE317" s="300" t="str">
        <f t="shared" si="116"/>
        <v>-</v>
      </c>
      <c r="CF317" s="300" t="str">
        <f t="shared" si="117"/>
        <v>-</v>
      </c>
      <c r="CG317" s="300">
        <v>0</v>
      </c>
      <c r="CH317" s="300">
        <f t="shared" si="118"/>
        <v>0</v>
      </c>
      <c r="CI317" s="301">
        <f t="shared" si="119"/>
        <v>0</v>
      </c>
      <c r="CJ317" s="301">
        <f t="shared" si="120"/>
        <v>0</v>
      </c>
      <c r="CK317" s="302" t="str" cm="1">
        <f t="array" ref="CK317">IF($CJ317&gt;0, INDEX($CS$28:$DH$35, $CJ317, $CI317+CK$23), "-")</f>
        <v>-</v>
      </c>
      <c r="CL317" s="302" t="str" cm="1">
        <f t="array" ref="CL317">IF($CJ317&gt;0, INDEX($CS$28:$DH$35, $CJ317, $CI317+CL$23), "-")</f>
        <v>-</v>
      </c>
      <c r="CM317" s="302" t="str" cm="1">
        <f t="array" ref="CM317">IF($CJ317&gt;0, INDEX($CS$28:$DH$35, $CJ317, $CI317+CM$23), "-")</f>
        <v>-</v>
      </c>
      <c r="CN317" s="302" t="str" cm="1">
        <f t="array" ref="CN317">IF($CJ317&gt;0, INDEX($CS$28:$DH$35, $CJ317, $CI317+CN$23), "-")</f>
        <v>-</v>
      </c>
      <c r="CO317" s="300" t="str">
        <f t="shared" si="121"/>
        <v>-</v>
      </c>
      <c r="CP317" s="271"/>
      <c r="CQ317" s="272"/>
      <c r="CR317" s="273"/>
      <c r="CS317" s="273"/>
      <c r="CT317" s="273"/>
      <c r="CU317" s="273"/>
      <c r="CV317" s="273"/>
      <c r="CW317" s="273"/>
      <c r="CX317" s="273"/>
      <c r="CY317" s="273"/>
      <c r="CZ317" s="273"/>
      <c r="DA317" s="273"/>
      <c r="DB317" s="273"/>
      <c r="DC317" s="273"/>
      <c r="DD317" s="273"/>
      <c r="DE317" s="273"/>
      <c r="DF317" s="273"/>
      <c r="DG317" s="273"/>
      <c r="DH317" s="273"/>
      <c r="DI317" s="273"/>
      <c r="DJ317" s="271"/>
      <c r="DK317" s="271"/>
    </row>
    <row r="318" spans="1:115" s="45" customFormat="1" ht="12.75" customHeight="1" x14ac:dyDescent="0.25">
      <c r="A318" s="13" cm="1">
        <f t="array" ref="A318">IFERROR(INDEX(Operation, IFERROR(MATCH($N318,#REF!, 0), IFERROR(MATCH($N318,#REF!, 0), MATCH($N318,#REF!, 0))), 4), 0)</f>
        <v>0</v>
      </c>
      <c r="B318" s="10">
        <v>295</v>
      </c>
      <c r="C318" s="238"/>
      <c r="D318" s="238"/>
      <c r="E318" s="79"/>
      <c r="F318" s="80" t="str">
        <f>IF(ISBLANK(E318), "", VLOOKUP(E318, Z!$A$2:$C$4127, 3, FALSE))</f>
        <v/>
      </c>
      <c r="G318" s="238"/>
      <c r="H318" s="81"/>
      <c r="I318" s="255" t="b">
        <v>0</v>
      </c>
      <c r="J318" s="256"/>
      <c r="K318" s="82"/>
      <c r="L318" s="82"/>
      <c r="M318" s="83"/>
      <c r="N318" s="79"/>
      <c r="O318" s="84"/>
      <c r="P318" s="84"/>
      <c r="Q318" s="257"/>
      <c r="R318" s="257"/>
      <c r="S318" s="257"/>
      <c r="T318" s="85">
        <f t="shared" si="122"/>
        <v>0</v>
      </c>
      <c r="U318" s="238"/>
      <c r="V318" s="238"/>
      <c r="W318" s="238"/>
      <c r="X318" s="257"/>
      <c r="Y318" s="258"/>
      <c r="Z318" s="79"/>
      <c r="AA318" s="257"/>
      <c r="AB318" s="257"/>
      <c r="AC318" s="257"/>
      <c r="AD318" s="257"/>
      <c r="AE318" s="257"/>
      <c r="AF318" s="85">
        <f t="shared" si="123"/>
        <v>0</v>
      </c>
      <c r="AG318" s="259"/>
      <c r="AH318" s="238"/>
      <c r="AI318" s="79"/>
      <c r="AJ318" s="80" t="str">
        <f>IF(ISBLANK(AI318), "", VLOOKUP(AI318, Z!$A$2:$C$4127, 3, FALSE))</f>
        <v/>
      </c>
      <c r="AK318" s="260"/>
      <c r="AL318" s="127">
        <f t="shared" si="124"/>
        <v>0</v>
      </c>
      <c r="AM318" s="271"/>
      <c r="AN318" s="292">
        <f t="shared" si="126"/>
        <v>0</v>
      </c>
      <c r="AO318" s="279">
        <f t="shared" si="125"/>
        <v>1</v>
      </c>
      <c r="AP318" s="279">
        <v>0.75</v>
      </c>
      <c r="AQ318" s="293" t="str">
        <f t="shared" si="127"/>
        <v>-</v>
      </c>
      <c r="AR318" s="293" t="str">
        <f t="shared" si="128"/>
        <v>-</v>
      </c>
      <c r="AS318" s="293" t="str" cm="1">
        <f t="array" ref="AS318">IFERROR(IFERROR((AT318*AU318)/(3600*1000)/AZ318, BY318) * SUMPRODUCT($BA318:$BE318^2.5, $BF318:$BJ318) / 1000, "-")</f>
        <v>-</v>
      </c>
      <c r="AT318" s="279" t="str">
        <f t="shared" si="129"/>
        <v>-</v>
      </c>
      <c r="AU318" s="279" t="str">
        <f t="shared" si="130"/>
        <v>-</v>
      </c>
      <c r="AV318" s="294" t="str">
        <f t="shared" si="112"/>
        <v>-</v>
      </c>
      <c r="AW318" s="294" t="str" cm="1">
        <f t="array" ref="AW318">IF(CH318&gt;0, INDEX($CV$58:$CV$60, CH318), "-")</f>
        <v>-</v>
      </c>
      <c r="AX318" s="294" t="str">
        <f t="shared" si="131"/>
        <v>-</v>
      </c>
      <c r="AY318" s="295" t="str">
        <f t="shared" si="132"/>
        <v>-</v>
      </c>
      <c r="AZ318" s="294">
        <f t="shared" si="133"/>
        <v>0</v>
      </c>
      <c r="BA318" s="296" t="str" cm="1">
        <f t="array" ref="BA318">IFERROR(INDEX($CV$63:$CZ$65, $CF318, BA$23), "-")</f>
        <v>-</v>
      </c>
      <c r="BB318" s="296" t="str" cm="1">
        <f t="array" ref="BB318">IFERROR(INDEX($CV$63:$CZ$65, $CF318, BB$23), "-")</f>
        <v>-</v>
      </c>
      <c r="BC318" s="296" t="str" cm="1">
        <f t="array" ref="BC318">IFERROR(INDEX($CV$63:$CZ$65, $CF318, BC$23), "-")</f>
        <v>-</v>
      </c>
      <c r="BD318" s="296" t="str" cm="1">
        <f t="array" ref="BD318">IFERROR(INDEX($CV$63:$CZ$65, $CF318, BD$23), "-")</f>
        <v>-</v>
      </c>
      <c r="BE318" s="296" t="str" cm="1">
        <f t="array" ref="BE318">IFERROR(INDEX($CV$63:$CZ$65, $CF318, BE$23), "-")</f>
        <v>-</v>
      </c>
      <c r="BF318" s="297" cm="1">
        <f t="array" ref="BF318">IF($CF318=3,
IFERROR(INDEX($CV$68:$CZ$79, $CE318, BF$23), "-"),
IF($CF318=2,
IF(BF$23=5, $Q318, IF(BF$23=4, $R318, 0)), IF(BF$23=5, $Q318, 0)
))</f>
        <v>0</v>
      </c>
      <c r="BG318" s="297" cm="1">
        <f t="array" ref="BG318">IF($CF318=3,
IFERROR(INDEX($CV$68:$CZ$79, $CE318, BG$23), "-"),
IF($CF318=2,
IF(BG$23=5, $Q318, IF(BG$23=4, $R318, 0)), IF(BG$23=5, $Q318, 0)
))</f>
        <v>0</v>
      </c>
      <c r="BH318" s="297" cm="1">
        <f t="array" ref="BH318">IF($CF318=3,
IFERROR(INDEX($CV$68:$CZ$79, $CE318, BH$23), "-"),
IF($CF318=2,
IF(BH$23=5, $Q318, IF(BH$23=4, $R318, 0)), IF(BH$23=5, $Q318, 0)
))</f>
        <v>0</v>
      </c>
      <c r="BI318" s="297" cm="1">
        <f t="array" ref="BI318">IF($CF318=3,
IFERROR(INDEX($CV$68:$CZ$79, $CE318, BI$23), "-"),
IF($CF318=2,
IF(BI$23=5, $Q318, IF(BI$23=4, $R318, 0)), IF(BI$23=5, $Q318, 0)
))</f>
        <v>0</v>
      </c>
      <c r="BJ318" s="297" cm="1">
        <f t="array" ref="BJ318">IF($CF318=3,
IFERROR(INDEX($CV$68:$CZ$79, $CE318, BJ$23), "-"),
IF($CF318=2,
IF(BJ$23=5, $Q318, IF(BJ$23=4, $R318, 0)), IF(BJ$23=5, $Q318, 0)
))</f>
        <v>0</v>
      </c>
      <c r="BK318" s="293" t="str" cm="1">
        <f t="array" ref="BK318">IFERROR(IF(OR($AN$20="EZ", ISNUMBER((BL318*BM318)/(3600*1000)/BN318)), (BL318*BM318)/(3600*1000)/BN318, BY318) * SUMPRODUCT($BO318:$BS318^2.5, $BT318:$BX318) / 1000, "-")</f>
        <v>-</v>
      </c>
      <c r="BL318" s="279" t="str">
        <f t="shared" si="134"/>
        <v>-</v>
      </c>
      <c r="BM318" s="279" t="str">
        <f t="shared" si="135"/>
        <v>-</v>
      </c>
      <c r="BN318" s="298">
        <f t="shared" si="136"/>
        <v>0</v>
      </c>
      <c r="BO318" s="296" t="str" cm="1">
        <f t="array" ref="BO318">IFERROR(INDEX($CV$63:$CZ$65, $CO318, BO$23), "-")</f>
        <v>-</v>
      </c>
      <c r="BP318" s="296" t="str" cm="1">
        <f t="array" ref="BP318">IFERROR(INDEX($CV$63:$CZ$65, $CO318, BP$23), "-")</f>
        <v>-</v>
      </c>
      <c r="BQ318" s="296" t="str" cm="1">
        <f t="array" ref="BQ318">IFERROR(INDEX($CV$63:$CZ$65, $CO318, BQ$23), "-")</f>
        <v>-</v>
      </c>
      <c r="BR318" s="296" t="str" cm="1">
        <f t="array" ref="BR318">IFERROR(INDEX($CV$63:$CZ$65, $CO318, BR$23), "-")</f>
        <v>-</v>
      </c>
      <c r="BS318" s="296" t="str" cm="1">
        <f t="array" ref="BS318">IFERROR(INDEX($CV$63:$CZ$65, $CO318, BS$23), "-")</f>
        <v>-</v>
      </c>
      <c r="BT318" s="297" cm="1">
        <f t="array" ref="BT318">IF($CO318=3,
IFERROR(INDEX($CV$68:$CZ$79, $CE318, BT$23), "-"),
IF($CO318=2,
IF(BT$23=5, $AC318, IF(BT$23=4, $AD318, 0)), IF(BT$23=5, $AC318, 0)
))</f>
        <v>0</v>
      </c>
      <c r="BU318" s="297" cm="1">
        <f t="array" ref="BU318">IF($CO318=3,
IFERROR(INDEX($CV$68:$CZ$79, $CE318, BU$23), "-"),
IF($CO318=2,
IF(BU$23=5, $AC318, IF(BU$23=4, $AD318, 0)), IF(BU$23=5, $AC318, 0)
))</f>
        <v>0</v>
      </c>
      <c r="BV318" s="297" cm="1">
        <f t="array" ref="BV318">IF($CO318=3,
IFERROR(INDEX($CV$68:$CZ$79, $CE318, BV$23), "-"),
IF($CO318=2,
IF(BV$23=5, $AC318, IF(BV$23=4, $AD318, 0)), IF(BV$23=5, $AC318, 0)
))</f>
        <v>0</v>
      </c>
      <c r="BW318" s="297" cm="1">
        <f t="array" ref="BW318">IF($CO318=3,
IFERROR(INDEX($CV$68:$CZ$79, $CE318, BW$23), "-"),
IF($CO318=2,
IF(BW$23=5, $AC318, IF(BW$23=4, $AD318, 0)), IF(BW$23=5, $AC318, 0)
))</f>
        <v>0</v>
      </c>
      <c r="BX318" s="297" cm="1">
        <f t="array" ref="BX318">IF($CO318=3,
IFERROR(INDEX($CV$68:$CZ$79, $CE318, BX$23), "-"),
IF($CO318=2,
IF(BX$23=5, $AC318, IF(BX$23=4, $AD318, 0)), IF(BX$23=5, $AC318, 0)
))</f>
        <v>0</v>
      </c>
      <c r="BY318" s="293" t="str">
        <f t="shared" si="137"/>
        <v>-</v>
      </c>
      <c r="BZ318" s="299">
        <f t="shared" si="113"/>
        <v>0</v>
      </c>
      <c r="CA318" s="294" t="str">
        <f t="shared" si="138"/>
        <v>-</v>
      </c>
      <c r="CB318" s="295" t="str">
        <f t="shared" si="114"/>
        <v>-</v>
      </c>
      <c r="CC318" s="295" t="str">
        <f t="shared" si="139"/>
        <v>-</v>
      </c>
      <c r="CD318" s="299">
        <f t="shared" si="115"/>
        <v>0</v>
      </c>
      <c r="CE318" s="300" t="str">
        <f t="shared" si="116"/>
        <v>-</v>
      </c>
      <c r="CF318" s="300" t="str">
        <f t="shared" si="117"/>
        <v>-</v>
      </c>
      <c r="CG318" s="300">
        <v>0</v>
      </c>
      <c r="CH318" s="300">
        <f t="shared" si="118"/>
        <v>0</v>
      </c>
      <c r="CI318" s="301">
        <f t="shared" si="119"/>
        <v>0</v>
      </c>
      <c r="CJ318" s="301">
        <f t="shared" si="120"/>
        <v>0</v>
      </c>
      <c r="CK318" s="302" t="str" cm="1">
        <f t="array" ref="CK318">IF($CJ318&gt;0, INDEX($CS$28:$DH$35, $CJ318, $CI318+CK$23), "-")</f>
        <v>-</v>
      </c>
      <c r="CL318" s="302" t="str" cm="1">
        <f t="array" ref="CL318">IF($CJ318&gt;0, INDEX($CS$28:$DH$35, $CJ318, $CI318+CL$23), "-")</f>
        <v>-</v>
      </c>
      <c r="CM318" s="302" t="str" cm="1">
        <f t="array" ref="CM318">IF($CJ318&gt;0, INDEX($CS$28:$DH$35, $CJ318, $CI318+CM$23), "-")</f>
        <v>-</v>
      </c>
      <c r="CN318" s="302" t="str" cm="1">
        <f t="array" ref="CN318">IF($CJ318&gt;0, INDEX($CS$28:$DH$35, $CJ318, $CI318+CN$23), "-")</f>
        <v>-</v>
      </c>
      <c r="CO318" s="300" t="str">
        <f t="shared" si="121"/>
        <v>-</v>
      </c>
      <c r="CP318" s="271"/>
      <c r="CQ318" s="272"/>
      <c r="CR318" s="273"/>
      <c r="CS318" s="273"/>
      <c r="CT318" s="273"/>
      <c r="CU318" s="273"/>
      <c r="CV318" s="273"/>
      <c r="CW318" s="273"/>
      <c r="CX318" s="273"/>
      <c r="CY318" s="273"/>
      <c r="CZ318" s="273"/>
      <c r="DA318" s="273"/>
      <c r="DB318" s="273"/>
      <c r="DC318" s="273"/>
      <c r="DD318" s="273"/>
      <c r="DE318" s="273"/>
      <c r="DF318" s="273"/>
      <c r="DG318" s="273"/>
      <c r="DH318" s="273"/>
      <c r="DI318" s="273"/>
      <c r="DJ318" s="271"/>
      <c r="DK318" s="271"/>
    </row>
    <row r="319" spans="1:115" s="45" customFormat="1" ht="12.75" customHeight="1" x14ac:dyDescent="0.25">
      <c r="A319" s="13" cm="1">
        <f t="array" ref="A319">IFERROR(INDEX(Operation, IFERROR(MATCH($N319,#REF!, 0), IFERROR(MATCH($N319,#REF!, 0), MATCH($N319,#REF!, 0))), 4), 0)</f>
        <v>0</v>
      </c>
      <c r="B319" s="10">
        <v>296</v>
      </c>
      <c r="C319" s="238"/>
      <c r="D319" s="238"/>
      <c r="E319" s="79"/>
      <c r="F319" s="80" t="str">
        <f>IF(ISBLANK(E319), "", VLOOKUP(E319, Z!$A$2:$C$4127, 3, FALSE))</f>
        <v/>
      </c>
      <c r="G319" s="238"/>
      <c r="H319" s="81"/>
      <c r="I319" s="255" t="b">
        <v>0</v>
      </c>
      <c r="J319" s="256"/>
      <c r="K319" s="82"/>
      <c r="L319" s="82"/>
      <c r="M319" s="83"/>
      <c r="N319" s="79"/>
      <c r="O319" s="84"/>
      <c r="P319" s="84"/>
      <c r="Q319" s="257"/>
      <c r="R319" s="257"/>
      <c r="S319" s="257"/>
      <c r="T319" s="85">
        <f t="shared" si="122"/>
        <v>0</v>
      </c>
      <c r="U319" s="238"/>
      <c r="V319" s="238"/>
      <c r="W319" s="238"/>
      <c r="X319" s="257"/>
      <c r="Y319" s="258"/>
      <c r="Z319" s="79"/>
      <c r="AA319" s="257"/>
      <c r="AB319" s="257"/>
      <c r="AC319" s="257"/>
      <c r="AD319" s="257"/>
      <c r="AE319" s="257"/>
      <c r="AF319" s="85">
        <f t="shared" si="123"/>
        <v>0</v>
      </c>
      <c r="AG319" s="259"/>
      <c r="AH319" s="238"/>
      <c r="AI319" s="79"/>
      <c r="AJ319" s="80" t="str">
        <f>IF(ISBLANK(AI319), "", VLOOKUP(AI319, Z!$A$2:$C$4127, 3, FALSE))</f>
        <v/>
      </c>
      <c r="AK319" s="260"/>
      <c r="AL319" s="127">
        <f t="shared" si="124"/>
        <v>0</v>
      </c>
      <c r="AM319" s="271"/>
      <c r="AN319" s="292">
        <f t="shared" si="126"/>
        <v>0</v>
      </c>
      <c r="AO319" s="279">
        <f t="shared" si="125"/>
        <v>1</v>
      </c>
      <c r="AP319" s="279">
        <v>0.75</v>
      </c>
      <c r="AQ319" s="293" t="str">
        <f t="shared" si="127"/>
        <v>-</v>
      </c>
      <c r="AR319" s="293" t="str">
        <f t="shared" si="128"/>
        <v>-</v>
      </c>
      <c r="AS319" s="293" t="str" cm="1">
        <f t="array" ref="AS319">IFERROR(IFERROR((AT319*AU319)/(3600*1000)/AZ319, BY319) * SUMPRODUCT($BA319:$BE319^2.5, $BF319:$BJ319) / 1000, "-")</f>
        <v>-</v>
      </c>
      <c r="AT319" s="279" t="str">
        <f t="shared" si="129"/>
        <v>-</v>
      </c>
      <c r="AU319" s="279" t="str">
        <f t="shared" si="130"/>
        <v>-</v>
      </c>
      <c r="AV319" s="294" t="str">
        <f t="shared" si="112"/>
        <v>-</v>
      </c>
      <c r="AW319" s="294" t="str" cm="1">
        <f t="array" ref="AW319">IF(CH319&gt;0, INDEX($CV$58:$CV$60, CH319), "-")</f>
        <v>-</v>
      </c>
      <c r="AX319" s="294" t="str">
        <f t="shared" si="131"/>
        <v>-</v>
      </c>
      <c r="AY319" s="295" t="str">
        <f t="shared" si="132"/>
        <v>-</v>
      </c>
      <c r="AZ319" s="294">
        <f t="shared" si="133"/>
        <v>0</v>
      </c>
      <c r="BA319" s="296" t="str" cm="1">
        <f t="array" ref="BA319">IFERROR(INDEX($CV$63:$CZ$65, $CF319, BA$23), "-")</f>
        <v>-</v>
      </c>
      <c r="BB319" s="296" t="str" cm="1">
        <f t="array" ref="BB319">IFERROR(INDEX($CV$63:$CZ$65, $CF319, BB$23), "-")</f>
        <v>-</v>
      </c>
      <c r="BC319" s="296" t="str" cm="1">
        <f t="array" ref="BC319">IFERROR(INDEX($CV$63:$CZ$65, $CF319, BC$23), "-")</f>
        <v>-</v>
      </c>
      <c r="BD319" s="296" t="str" cm="1">
        <f t="array" ref="BD319">IFERROR(INDEX($CV$63:$CZ$65, $CF319, BD$23), "-")</f>
        <v>-</v>
      </c>
      <c r="BE319" s="296" t="str" cm="1">
        <f t="array" ref="BE319">IFERROR(INDEX($CV$63:$CZ$65, $CF319, BE$23), "-")</f>
        <v>-</v>
      </c>
      <c r="BF319" s="297" cm="1">
        <f t="array" ref="BF319">IF($CF319=3,
IFERROR(INDEX($CV$68:$CZ$79, $CE319, BF$23), "-"),
IF($CF319=2,
IF(BF$23=5, $Q319, IF(BF$23=4, $R319, 0)), IF(BF$23=5, $Q319, 0)
))</f>
        <v>0</v>
      </c>
      <c r="BG319" s="297" cm="1">
        <f t="array" ref="BG319">IF($CF319=3,
IFERROR(INDEX($CV$68:$CZ$79, $CE319, BG$23), "-"),
IF($CF319=2,
IF(BG$23=5, $Q319, IF(BG$23=4, $R319, 0)), IF(BG$23=5, $Q319, 0)
))</f>
        <v>0</v>
      </c>
      <c r="BH319" s="297" cm="1">
        <f t="array" ref="BH319">IF($CF319=3,
IFERROR(INDEX($CV$68:$CZ$79, $CE319, BH$23), "-"),
IF($CF319=2,
IF(BH$23=5, $Q319, IF(BH$23=4, $R319, 0)), IF(BH$23=5, $Q319, 0)
))</f>
        <v>0</v>
      </c>
      <c r="BI319" s="297" cm="1">
        <f t="array" ref="BI319">IF($CF319=3,
IFERROR(INDEX($CV$68:$CZ$79, $CE319, BI$23), "-"),
IF($CF319=2,
IF(BI$23=5, $Q319, IF(BI$23=4, $R319, 0)), IF(BI$23=5, $Q319, 0)
))</f>
        <v>0</v>
      </c>
      <c r="BJ319" s="297" cm="1">
        <f t="array" ref="BJ319">IF($CF319=3,
IFERROR(INDEX($CV$68:$CZ$79, $CE319, BJ$23), "-"),
IF($CF319=2,
IF(BJ$23=5, $Q319, IF(BJ$23=4, $R319, 0)), IF(BJ$23=5, $Q319, 0)
))</f>
        <v>0</v>
      </c>
      <c r="BK319" s="293" t="str" cm="1">
        <f t="array" ref="BK319">IFERROR(IF(OR($AN$20="EZ", ISNUMBER((BL319*BM319)/(3600*1000)/BN319)), (BL319*BM319)/(3600*1000)/BN319, BY319) * SUMPRODUCT($BO319:$BS319^2.5, $BT319:$BX319) / 1000, "-")</f>
        <v>-</v>
      </c>
      <c r="BL319" s="279" t="str">
        <f t="shared" si="134"/>
        <v>-</v>
      </c>
      <c r="BM319" s="279" t="str">
        <f t="shared" si="135"/>
        <v>-</v>
      </c>
      <c r="BN319" s="298">
        <f t="shared" si="136"/>
        <v>0</v>
      </c>
      <c r="BO319" s="296" t="str" cm="1">
        <f t="array" ref="BO319">IFERROR(INDEX($CV$63:$CZ$65, $CO319, BO$23), "-")</f>
        <v>-</v>
      </c>
      <c r="BP319" s="296" t="str" cm="1">
        <f t="array" ref="BP319">IFERROR(INDEX($CV$63:$CZ$65, $CO319, BP$23), "-")</f>
        <v>-</v>
      </c>
      <c r="BQ319" s="296" t="str" cm="1">
        <f t="array" ref="BQ319">IFERROR(INDEX($CV$63:$CZ$65, $CO319, BQ$23), "-")</f>
        <v>-</v>
      </c>
      <c r="BR319" s="296" t="str" cm="1">
        <f t="array" ref="BR319">IFERROR(INDEX($CV$63:$CZ$65, $CO319, BR$23), "-")</f>
        <v>-</v>
      </c>
      <c r="BS319" s="296" t="str" cm="1">
        <f t="array" ref="BS319">IFERROR(INDEX($CV$63:$CZ$65, $CO319, BS$23), "-")</f>
        <v>-</v>
      </c>
      <c r="BT319" s="297" cm="1">
        <f t="array" ref="BT319">IF($CO319=3,
IFERROR(INDEX($CV$68:$CZ$79, $CE319, BT$23), "-"),
IF($CO319=2,
IF(BT$23=5, $AC319, IF(BT$23=4, $AD319, 0)), IF(BT$23=5, $AC319, 0)
))</f>
        <v>0</v>
      </c>
      <c r="BU319" s="297" cm="1">
        <f t="array" ref="BU319">IF($CO319=3,
IFERROR(INDEX($CV$68:$CZ$79, $CE319, BU$23), "-"),
IF($CO319=2,
IF(BU$23=5, $AC319, IF(BU$23=4, $AD319, 0)), IF(BU$23=5, $AC319, 0)
))</f>
        <v>0</v>
      </c>
      <c r="BV319" s="297" cm="1">
        <f t="array" ref="BV319">IF($CO319=3,
IFERROR(INDEX($CV$68:$CZ$79, $CE319, BV$23), "-"),
IF($CO319=2,
IF(BV$23=5, $AC319, IF(BV$23=4, $AD319, 0)), IF(BV$23=5, $AC319, 0)
))</f>
        <v>0</v>
      </c>
      <c r="BW319" s="297" cm="1">
        <f t="array" ref="BW319">IF($CO319=3,
IFERROR(INDEX($CV$68:$CZ$79, $CE319, BW$23), "-"),
IF($CO319=2,
IF(BW$23=5, $AC319, IF(BW$23=4, $AD319, 0)), IF(BW$23=5, $AC319, 0)
))</f>
        <v>0</v>
      </c>
      <c r="BX319" s="297" cm="1">
        <f t="array" ref="BX319">IF($CO319=3,
IFERROR(INDEX($CV$68:$CZ$79, $CE319, BX$23), "-"),
IF($CO319=2,
IF(BX$23=5, $AC319, IF(BX$23=4, $AD319, 0)), IF(BX$23=5, $AC319, 0)
))</f>
        <v>0</v>
      </c>
      <c r="BY319" s="293" t="str">
        <f t="shared" si="137"/>
        <v>-</v>
      </c>
      <c r="BZ319" s="299">
        <f t="shared" si="113"/>
        <v>0</v>
      </c>
      <c r="CA319" s="294" t="str">
        <f t="shared" si="138"/>
        <v>-</v>
      </c>
      <c r="CB319" s="295" t="str">
        <f t="shared" si="114"/>
        <v>-</v>
      </c>
      <c r="CC319" s="295" t="str">
        <f t="shared" si="139"/>
        <v>-</v>
      </c>
      <c r="CD319" s="299">
        <f t="shared" si="115"/>
        <v>0</v>
      </c>
      <c r="CE319" s="300" t="str">
        <f t="shared" si="116"/>
        <v>-</v>
      </c>
      <c r="CF319" s="300" t="str">
        <f t="shared" si="117"/>
        <v>-</v>
      </c>
      <c r="CG319" s="300">
        <v>0</v>
      </c>
      <c r="CH319" s="300">
        <f t="shared" si="118"/>
        <v>0</v>
      </c>
      <c r="CI319" s="301">
        <f t="shared" si="119"/>
        <v>0</v>
      </c>
      <c r="CJ319" s="301">
        <f t="shared" si="120"/>
        <v>0</v>
      </c>
      <c r="CK319" s="302" t="str" cm="1">
        <f t="array" ref="CK319">IF($CJ319&gt;0, INDEX($CS$28:$DH$35, $CJ319, $CI319+CK$23), "-")</f>
        <v>-</v>
      </c>
      <c r="CL319" s="302" t="str" cm="1">
        <f t="array" ref="CL319">IF($CJ319&gt;0, INDEX($CS$28:$DH$35, $CJ319, $CI319+CL$23), "-")</f>
        <v>-</v>
      </c>
      <c r="CM319" s="302" t="str" cm="1">
        <f t="array" ref="CM319">IF($CJ319&gt;0, INDEX($CS$28:$DH$35, $CJ319, $CI319+CM$23), "-")</f>
        <v>-</v>
      </c>
      <c r="CN319" s="302" t="str" cm="1">
        <f t="array" ref="CN319">IF($CJ319&gt;0, INDEX($CS$28:$DH$35, $CJ319, $CI319+CN$23), "-")</f>
        <v>-</v>
      </c>
      <c r="CO319" s="300" t="str">
        <f t="shared" si="121"/>
        <v>-</v>
      </c>
      <c r="CP319" s="271"/>
      <c r="CQ319" s="272"/>
      <c r="CR319" s="273"/>
      <c r="CS319" s="273"/>
      <c r="CT319" s="273"/>
      <c r="CU319" s="273"/>
      <c r="CV319" s="273"/>
      <c r="CW319" s="273"/>
      <c r="CX319" s="273"/>
      <c r="CY319" s="273"/>
      <c r="CZ319" s="273"/>
      <c r="DA319" s="273"/>
      <c r="DB319" s="273"/>
      <c r="DC319" s="273"/>
      <c r="DD319" s="273"/>
      <c r="DE319" s="273"/>
      <c r="DF319" s="273"/>
      <c r="DG319" s="273"/>
      <c r="DH319" s="273"/>
      <c r="DI319" s="273"/>
      <c r="DJ319" s="271"/>
      <c r="DK319" s="271"/>
    </row>
    <row r="320" spans="1:115" s="45" customFormat="1" ht="12.75" customHeight="1" x14ac:dyDescent="0.25">
      <c r="A320" s="13" cm="1">
        <f t="array" ref="A320">IFERROR(INDEX(Operation, IFERROR(MATCH($N320,#REF!, 0), IFERROR(MATCH($N320,#REF!, 0), MATCH($N320,#REF!, 0))), 4), 0)</f>
        <v>0</v>
      </c>
      <c r="B320" s="10">
        <v>297</v>
      </c>
      <c r="C320" s="238"/>
      <c r="D320" s="238"/>
      <c r="E320" s="79"/>
      <c r="F320" s="80" t="str">
        <f>IF(ISBLANK(E320), "", VLOOKUP(E320, Z!$A$2:$C$4127, 3, FALSE))</f>
        <v/>
      </c>
      <c r="G320" s="238"/>
      <c r="H320" s="81"/>
      <c r="I320" s="255" t="b">
        <v>0</v>
      </c>
      <c r="J320" s="256"/>
      <c r="K320" s="82"/>
      <c r="L320" s="82"/>
      <c r="M320" s="83"/>
      <c r="N320" s="79"/>
      <c r="O320" s="84"/>
      <c r="P320" s="84"/>
      <c r="Q320" s="257"/>
      <c r="R320" s="257"/>
      <c r="S320" s="257"/>
      <c r="T320" s="85">
        <f t="shared" si="122"/>
        <v>0</v>
      </c>
      <c r="U320" s="238"/>
      <c r="V320" s="238"/>
      <c r="W320" s="238"/>
      <c r="X320" s="257"/>
      <c r="Y320" s="258"/>
      <c r="Z320" s="79"/>
      <c r="AA320" s="257"/>
      <c r="AB320" s="257"/>
      <c r="AC320" s="257"/>
      <c r="AD320" s="257"/>
      <c r="AE320" s="257"/>
      <c r="AF320" s="85">
        <f t="shared" si="123"/>
        <v>0</v>
      </c>
      <c r="AG320" s="259"/>
      <c r="AH320" s="238"/>
      <c r="AI320" s="79"/>
      <c r="AJ320" s="80" t="str">
        <f>IF(ISBLANK(AI320), "", VLOOKUP(AI320, Z!$A$2:$C$4127, 3, FALSE))</f>
        <v/>
      </c>
      <c r="AK320" s="260"/>
      <c r="AL320" s="127">
        <f t="shared" si="124"/>
        <v>0</v>
      </c>
      <c r="AM320" s="271"/>
      <c r="AN320" s="292">
        <f t="shared" si="126"/>
        <v>0</v>
      </c>
      <c r="AO320" s="279">
        <f t="shared" si="125"/>
        <v>1</v>
      </c>
      <c r="AP320" s="279">
        <v>0.75</v>
      </c>
      <c r="AQ320" s="293" t="str">
        <f t="shared" si="127"/>
        <v>-</v>
      </c>
      <c r="AR320" s="293" t="str">
        <f t="shared" si="128"/>
        <v>-</v>
      </c>
      <c r="AS320" s="293" t="str" cm="1">
        <f t="array" ref="AS320">IFERROR(IFERROR((AT320*AU320)/(3600*1000)/AZ320, BY320) * SUMPRODUCT($BA320:$BE320^2.5, $BF320:$BJ320) / 1000, "-")</f>
        <v>-</v>
      </c>
      <c r="AT320" s="279" t="str">
        <f t="shared" si="129"/>
        <v>-</v>
      </c>
      <c r="AU320" s="279" t="str">
        <f t="shared" si="130"/>
        <v>-</v>
      </c>
      <c r="AV320" s="294" t="str">
        <f t="shared" si="112"/>
        <v>-</v>
      </c>
      <c r="AW320" s="294" t="str" cm="1">
        <f t="array" ref="AW320">IF(CH320&gt;0, INDEX($CV$58:$CV$60, CH320), "-")</f>
        <v>-</v>
      </c>
      <c r="AX320" s="294" t="str">
        <f t="shared" si="131"/>
        <v>-</v>
      </c>
      <c r="AY320" s="295" t="str">
        <f t="shared" si="132"/>
        <v>-</v>
      </c>
      <c r="AZ320" s="294">
        <f t="shared" si="133"/>
        <v>0</v>
      </c>
      <c r="BA320" s="296" t="str" cm="1">
        <f t="array" ref="BA320">IFERROR(INDEX($CV$63:$CZ$65, $CF320, BA$23), "-")</f>
        <v>-</v>
      </c>
      <c r="BB320" s="296" t="str" cm="1">
        <f t="array" ref="BB320">IFERROR(INDEX($CV$63:$CZ$65, $CF320, BB$23), "-")</f>
        <v>-</v>
      </c>
      <c r="BC320" s="296" t="str" cm="1">
        <f t="array" ref="BC320">IFERROR(INDEX($CV$63:$CZ$65, $CF320, BC$23), "-")</f>
        <v>-</v>
      </c>
      <c r="BD320" s="296" t="str" cm="1">
        <f t="array" ref="BD320">IFERROR(INDEX($CV$63:$CZ$65, $CF320, BD$23), "-")</f>
        <v>-</v>
      </c>
      <c r="BE320" s="296" t="str" cm="1">
        <f t="array" ref="BE320">IFERROR(INDEX($CV$63:$CZ$65, $CF320, BE$23), "-")</f>
        <v>-</v>
      </c>
      <c r="BF320" s="297" cm="1">
        <f t="array" ref="BF320">IF($CF320=3,
IFERROR(INDEX($CV$68:$CZ$79, $CE320, BF$23), "-"),
IF($CF320=2,
IF(BF$23=5, $Q320, IF(BF$23=4, $R320, 0)), IF(BF$23=5, $Q320, 0)
))</f>
        <v>0</v>
      </c>
      <c r="BG320" s="297" cm="1">
        <f t="array" ref="BG320">IF($CF320=3,
IFERROR(INDEX($CV$68:$CZ$79, $CE320, BG$23), "-"),
IF($CF320=2,
IF(BG$23=5, $Q320, IF(BG$23=4, $R320, 0)), IF(BG$23=5, $Q320, 0)
))</f>
        <v>0</v>
      </c>
      <c r="BH320" s="297" cm="1">
        <f t="array" ref="BH320">IF($CF320=3,
IFERROR(INDEX($CV$68:$CZ$79, $CE320, BH$23), "-"),
IF($CF320=2,
IF(BH$23=5, $Q320, IF(BH$23=4, $R320, 0)), IF(BH$23=5, $Q320, 0)
))</f>
        <v>0</v>
      </c>
      <c r="BI320" s="297" cm="1">
        <f t="array" ref="BI320">IF($CF320=3,
IFERROR(INDEX($CV$68:$CZ$79, $CE320, BI$23), "-"),
IF($CF320=2,
IF(BI$23=5, $Q320, IF(BI$23=4, $R320, 0)), IF(BI$23=5, $Q320, 0)
))</f>
        <v>0</v>
      </c>
      <c r="BJ320" s="297" cm="1">
        <f t="array" ref="BJ320">IF($CF320=3,
IFERROR(INDEX($CV$68:$CZ$79, $CE320, BJ$23), "-"),
IF($CF320=2,
IF(BJ$23=5, $Q320, IF(BJ$23=4, $R320, 0)), IF(BJ$23=5, $Q320, 0)
))</f>
        <v>0</v>
      </c>
      <c r="BK320" s="293" t="str" cm="1">
        <f t="array" ref="BK320">IFERROR(IF(OR($AN$20="EZ", ISNUMBER((BL320*BM320)/(3600*1000)/BN320)), (BL320*BM320)/(3600*1000)/BN320, BY320) * SUMPRODUCT($BO320:$BS320^2.5, $BT320:$BX320) / 1000, "-")</f>
        <v>-</v>
      </c>
      <c r="BL320" s="279" t="str">
        <f t="shared" si="134"/>
        <v>-</v>
      </c>
      <c r="BM320" s="279" t="str">
        <f t="shared" si="135"/>
        <v>-</v>
      </c>
      <c r="BN320" s="298">
        <f t="shared" si="136"/>
        <v>0</v>
      </c>
      <c r="BO320" s="296" t="str" cm="1">
        <f t="array" ref="BO320">IFERROR(INDEX($CV$63:$CZ$65, $CO320, BO$23), "-")</f>
        <v>-</v>
      </c>
      <c r="BP320" s="296" t="str" cm="1">
        <f t="array" ref="BP320">IFERROR(INDEX($CV$63:$CZ$65, $CO320, BP$23), "-")</f>
        <v>-</v>
      </c>
      <c r="BQ320" s="296" t="str" cm="1">
        <f t="array" ref="BQ320">IFERROR(INDEX($CV$63:$CZ$65, $CO320, BQ$23), "-")</f>
        <v>-</v>
      </c>
      <c r="BR320" s="296" t="str" cm="1">
        <f t="array" ref="BR320">IFERROR(INDEX($CV$63:$CZ$65, $CO320, BR$23), "-")</f>
        <v>-</v>
      </c>
      <c r="BS320" s="296" t="str" cm="1">
        <f t="array" ref="BS320">IFERROR(INDEX($CV$63:$CZ$65, $CO320, BS$23), "-")</f>
        <v>-</v>
      </c>
      <c r="BT320" s="297" cm="1">
        <f t="array" ref="BT320">IF($CO320=3,
IFERROR(INDEX($CV$68:$CZ$79, $CE320, BT$23), "-"),
IF($CO320=2,
IF(BT$23=5, $AC320, IF(BT$23=4, $AD320, 0)), IF(BT$23=5, $AC320, 0)
))</f>
        <v>0</v>
      </c>
      <c r="BU320" s="297" cm="1">
        <f t="array" ref="BU320">IF($CO320=3,
IFERROR(INDEX($CV$68:$CZ$79, $CE320, BU$23), "-"),
IF($CO320=2,
IF(BU$23=5, $AC320, IF(BU$23=4, $AD320, 0)), IF(BU$23=5, $AC320, 0)
))</f>
        <v>0</v>
      </c>
      <c r="BV320" s="297" cm="1">
        <f t="array" ref="BV320">IF($CO320=3,
IFERROR(INDEX($CV$68:$CZ$79, $CE320, BV$23), "-"),
IF($CO320=2,
IF(BV$23=5, $AC320, IF(BV$23=4, $AD320, 0)), IF(BV$23=5, $AC320, 0)
))</f>
        <v>0</v>
      </c>
      <c r="BW320" s="297" cm="1">
        <f t="array" ref="BW320">IF($CO320=3,
IFERROR(INDEX($CV$68:$CZ$79, $CE320, BW$23), "-"),
IF($CO320=2,
IF(BW$23=5, $AC320, IF(BW$23=4, $AD320, 0)), IF(BW$23=5, $AC320, 0)
))</f>
        <v>0</v>
      </c>
      <c r="BX320" s="297" cm="1">
        <f t="array" ref="BX320">IF($CO320=3,
IFERROR(INDEX($CV$68:$CZ$79, $CE320, BX$23), "-"),
IF($CO320=2,
IF(BX$23=5, $AC320, IF(BX$23=4, $AD320, 0)), IF(BX$23=5, $AC320, 0)
))</f>
        <v>0</v>
      </c>
      <c r="BY320" s="293" t="str">
        <f t="shared" si="137"/>
        <v>-</v>
      </c>
      <c r="BZ320" s="299">
        <f t="shared" si="113"/>
        <v>0</v>
      </c>
      <c r="CA320" s="294" t="str">
        <f t="shared" si="138"/>
        <v>-</v>
      </c>
      <c r="CB320" s="295" t="str">
        <f t="shared" si="114"/>
        <v>-</v>
      </c>
      <c r="CC320" s="295" t="str">
        <f t="shared" si="139"/>
        <v>-</v>
      </c>
      <c r="CD320" s="299">
        <f t="shared" si="115"/>
        <v>0</v>
      </c>
      <c r="CE320" s="300" t="str">
        <f t="shared" si="116"/>
        <v>-</v>
      </c>
      <c r="CF320" s="300" t="str">
        <f t="shared" si="117"/>
        <v>-</v>
      </c>
      <c r="CG320" s="300">
        <v>0</v>
      </c>
      <c r="CH320" s="300">
        <f t="shared" si="118"/>
        <v>0</v>
      </c>
      <c r="CI320" s="301">
        <f t="shared" si="119"/>
        <v>0</v>
      </c>
      <c r="CJ320" s="301">
        <f t="shared" si="120"/>
        <v>0</v>
      </c>
      <c r="CK320" s="302" t="str" cm="1">
        <f t="array" ref="CK320">IF($CJ320&gt;0, INDEX($CS$28:$DH$35, $CJ320, $CI320+CK$23), "-")</f>
        <v>-</v>
      </c>
      <c r="CL320" s="302" t="str" cm="1">
        <f t="array" ref="CL320">IF($CJ320&gt;0, INDEX($CS$28:$DH$35, $CJ320, $CI320+CL$23), "-")</f>
        <v>-</v>
      </c>
      <c r="CM320" s="302" t="str" cm="1">
        <f t="array" ref="CM320">IF($CJ320&gt;0, INDEX($CS$28:$DH$35, $CJ320, $CI320+CM$23), "-")</f>
        <v>-</v>
      </c>
      <c r="CN320" s="302" t="str" cm="1">
        <f t="array" ref="CN320">IF($CJ320&gt;0, INDEX($CS$28:$DH$35, $CJ320, $CI320+CN$23), "-")</f>
        <v>-</v>
      </c>
      <c r="CO320" s="300" t="str">
        <f t="shared" si="121"/>
        <v>-</v>
      </c>
      <c r="CP320" s="271"/>
      <c r="CQ320" s="272"/>
      <c r="CR320" s="273"/>
      <c r="CS320" s="273"/>
      <c r="CT320" s="273"/>
      <c r="CU320" s="273"/>
      <c r="CV320" s="273"/>
      <c r="CW320" s="273"/>
      <c r="CX320" s="273"/>
      <c r="CY320" s="273"/>
      <c r="CZ320" s="273"/>
      <c r="DA320" s="273"/>
      <c r="DB320" s="273"/>
      <c r="DC320" s="273"/>
      <c r="DD320" s="273"/>
      <c r="DE320" s="273"/>
      <c r="DF320" s="273"/>
      <c r="DG320" s="273"/>
      <c r="DH320" s="273"/>
      <c r="DI320" s="273"/>
      <c r="DJ320" s="271"/>
      <c r="DK320" s="271"/>
    </row>
    <row r="321" spans="1:115" s="45" customFormat="1" ht="12.75" customHeight="1" x14ac:dyDescent="0.25">
      <c r="A321" s="13" cm="1">
        <f t="array" ref="A321">IFERROR(INDEX(Operation, IFERROR(MATCH($N321,#REF!, 0), IFERROR(MATCH($N321,#REF!, 0), MATCH($N321,#REF!, 0))), 4), 0)</f>
        <v>0</v>
      </c>
      <c r="B321" s="10">
        <v>298</v>
      </c>
      <c r="C321" s="238"/>
      <c r="D321" s="238"/>
      <c r="E321" s="79"/>
      <c r="F321" s="80" t="str">
        <f>IF(ISBLANK(E321), "", VLOOKUP(E321, Z!$A$2:$C$4127, 3, FALSE))</f>
        <v/>
      </c>
      <c r="G321" s="238"/>
      <c r="H321" s="81"/>
      <c r="I321" s="255" t="b">
        <v>0</v>
      </c>
      <c r="J321" s="256"/>
      <c r="K321" s="82"/>
      <c r="L321" s="82"/>
      <c r="M321" s="83"/>
      <c r="N321" s="79"/>
      <c r="O321" s="84"/>
      <c r="P321" s="84"/>
      <c r="Q321" s="257"/>
      <c r="R321" s="257"/>
      <c r="S321" s="257"/>
      <c r="T321" s="85">
        <f t="shared" si="122"/>
        <v>0</v>
      </c>
      <c r="U321" s="238"/>
      <c r="V321" s="238"/>
      <c r="W321" s="238"/>
      <c r="X321" s="256"/>
      <c r="Y321" s="258"/>
      <c r="Z321" s="79"/>
      <c r="AA321" s="257"/>
      <c r="AB321" s="257"/>
      <c r="AC321" s="257"/>
      <c r="AD321" s="257"/>
      <c r="AE321" s="257"/>
      <c r="AF321" s="85">
        <f t="shared" si="123"/>
        <v>0</v>
      </c>
      <c r="AG321" s="259"/>
      <c r="AH321" s="238"/>
      <c r="AI321" s="79"/>
      <c r="AJ321" s="80" t="str">
        <f>IF(ISBLANK(AI321), "", VLOOKUP(AI321, Z!$A$2:$C$4127, 3, FALSE))</f>
        <v/>
      </c>
      <c r="AK321" s="260"/>
      <c r="AL321" s="127">
        <f t="shared" si="124"/>
        <v>0</v>
      </c>
      <c r="AM321" s="271"/>
      <c r="AN321" s="292">
        <f t="shared" si="126"/>
        <v>0</v>
      </c>
      <c r="AO321" s="279">
        <f t="shared" si="125"/>
        <v>1</v>
      </c>
      <c r="AP321" s="279">
        <v>0.75</v>
      </c>
      <c r="AQ321" s="293" t="str">
        <f t="shared" si="127"/>
        <v>-</v>
      </c>
      <c r="AR321" s="293" t="str">
        <f t="shared" si="128"/>
        <v>-</v>
      </c>
      <c r="AS321" s="293" t="str" cm="1">
        <f t="array" ref="AS321">IFERROR(IFERROR((AT321*AU321)/(3600*1000)/AZ321, BY321) * SUMPRODUCT($BA321:$BE321^2.5, $BF321:$BJ321) / 1000, "-")</f>
        <v>-</v>
      </c>
      <c r="AT321" s="279" t="str">
        <f t="shared" si="129"/>
        <v>-</v>
      </c>
      <c r="AU321" s="279" t="str">
        <f t="shared" si="130"/>
        <v>-</v>
      </c>
      <c r="AV321" s="294" t="str">
        <f t="shared" si="112"/>
        <v>-</v>
      </c>
      <c r="AW321" s="294" t="str" cm="1">
        <f t="array" ref="AW321">IF(CH321&gt;0, INDEX($CV$58:$CV$60, CH321), "-")</f>
        <v>-</v>
      </c>
      <c r="AX321" s="294" t="str">
        <f t="shared" si="131"/>
        <v>-</v>
      </c>
      <c r="AY321" s="295" t="str">
        <f t="shared" si="132"/>
        <v>-</v>
      </c>
      <c r="AZ321" s="294">
        <f t="shared" si="133"/>
        <v>0</v>
      </c>
      <c r="BA321" s="296" t="str" cm="1">
        <f t="array" ref="BA321">IFERROR(INDEX($CV$63:$CZ$65, $CF321, BA$23), "-")</f>
        <v>-</v>
      </c>
      <c r="BB321" s="296" t="str" cm="1">
        <f t="array" ref="BB321">IFERROR(INDEX($CV$63:$CZ$65, $CF321, BB$23), "-")</f>
        <v>-</v>
      </c>
      <c r="BC321" s="296" t="str" cm="1">
        <f t="array" ref="BC321">IFERROR(INDEX($CV$63:$CZ$65, $CF321, BC$23), "-")</f>
        <v>-</v>
      </c>
      <c r="BD321" s="296" t="str" cm="1">
        <f t="array" ref="BD321">IFERROR(INDEX($CV$63:$CZ$65, $CF321, BD$23), "-")</f>
        <v>-</v>
      </c>
      <c r="BE321" s="296" t="str" cm="1">
        <f t="array" ref="BE321">IFERROR(INDEX($CV$63:$CZ$65, $CF321, BE$23), "-")</f>
        <v>-</v>
      </c>
      <c r="BF321" s="297" cm="1">
        <f t="array" ref="BF321">IF($CF321=3,
IFERROR(INDEX($CV$68:$CZ$79, $CE321, BF$23), "-"),
IF($CF321=2,
IF(BF$23=5, $Q321, IF(BF$23=4, $R321, 0)), IF(BF$23=5, $Q321, 0)
))</f>
        <v>0</v>
      </c>
      <c r="BG321" s="297" cm="1">
        <f t="array" ref="BG321">IF($CF321=3,
IFERROR(INDEX($CV$68:$CZ$79, $CE321, BG$23), "-"),
IF($CF321=2,
IF(BG$23=5, $Q321, IF(BG$23=4, $R321, 0)), IF(BG$23=5, $Q321, 0)
))</f>
        <v>0</v>
      </c>
      <c r="BH321" s="297" cm="1">
        <f t="array" ref="BH321">IF($CF321=3,
IFERROR(INDEX($CV$68:$CZ$79, $CE321, BH$23), "-"),
IF($CF321=2,
IF(BH$23=5, $Q321, IF(BH$23=4, $R321, 0)), IF(BH$23=5, $Q321, 0)
))</f>
        <v>0</v>
      </c>
      <c r="BI321" s="297" cm="1">
        <f t="array" ref="BI321">IF($CF321=3,
IFERROR(INDEX($CV$68:$CZ$79, $CE321, BI$23), "-"),
IF($CF321=2,
IF(BI$23=5, $Q321, IF(BI$23=4, $R321, 0)), IF(BI$23=5, $Q321, 0)
))</f>
        <v>0</v>
      </c>
      <c r="BJ321" s="297" cm="1">
        <f t="array" ref="BJ321">IF($CF321=3,
IFERROR(INDEX($CV$68:$CZ$79, $CE321, BJ$23), "-"),
IF($CF321=2,
IF(BJ$23=5, $Q321, IF(BJ$23=4, $R321, 0)), IF(BJ$23=5, $Q321, 0)
))</f>
        <v>0</v>
      </c>
      <c r="BK321" s="293" t="str" cm="1">
        <f t="array" ref="BK321">IFERROR(IF(OR($AN$20="EZ", ISNUMBER((BL321*BM321)/(3600*1000)/BN321)), (BL321*BM321)/(3600*1000)/BN321, BY321) * SUMPRODUCT($BO321:$BS321^2.5, $BT321:$BX321) / 1000, "-")</f>
        <v>-</v>
      </c>
      <c r="BL321" s="279" t="str">
        <f t="shared" si="134"/>
        <v>-</v>
      </c>
      <c r="BM321" s="279" t="str">
        <f t="shared" si="135"/>
        <v>-</v>
      </c>
      <c r="BN321" s="298">
        <f t="shared" si="136"/>
        <v>0</v>
      </c>
      <c r="BO321" s="296" t="str" cm="1">
        <f t="array" ref="BO321">IFERROR(INDEX($CV$63:$CZ$65, $CO321, BO$23), "-")</f>
        <v>-</v>
      </c>
      <c r="BP321" s="296" t="str" cm="1">
        <f t="array" ref="BP321">IFERROR(INDEX($CV$63:$CZ$65, $CO321, BP$23), "-")</f>
        <v>-</v>
      </c>
      <c r="BQ321" s="296" t="str" cm="1">
        <f t="array" ref="BQ321">IFERROR(INDEX($CV$63:$CZ$65, $CO321, BQ$23), "-")</f>
        <v>-</v>
      </c>
      <c r="BR321" s="296" t="str" cm="1">
        <f t="array" ref="BR321">IFERROR(INDEX($CV$63:$CZ$65, $CO321, BR$23), "-")</f>
        <v>-</v>
      </c>
      <c r="BS321" s="296" t="str" cm="1">
        <f t="array" ref="BS321">IFERROR(INDEX($CV$63:$CZ$65, $CO321, BS$23), "-")</f>
        <v>-</v>
      </c>
      <c r="BT321" s="297" cm="1">
        <f t="array" ref="BT321">IF($CO321=3,
IFERROR(INDEX($CV$68:$CZ$79, $CE321, BT$23), "-"),
IF($CO321=2,
IF(BT$23=5, $AC321, IF(BT$23=4, $AD321, 0)), IF(BT$23=5, $AC321, 0)
))</f>
        <v>0</v>
      </c>
      <c r="BU321" s="297" cm="1">
        <f t="array" ref="BU321">IF($CO321=3,
IFERROR(INDEX($CV$68:$CZ$79, $CE321, BU$23), "-"),
IF($CO321=2,
IF(BU$23=5, $AC321, IF(BU$23=4, $AD321, 0)), IF(BU$23=5, $AC321, 0)
))</f>
        <v>0</v>
      </c>
      <c r="BV321" s="297" cm="1">
        <f t="array" ref="BV321">IF($CO321=3,
IFERROR(INDEX($CV$68:$CZ$79, $CE321, BV$23), "-"),
IF($CO321=2,
IF(BV$23=5, $AC321, IF(BV$23=4, $AD321, 0)), IF(BV$23=5, $AC321, 0)
))</f>
        <v>0</v>
      </c>
      <c r="BW321" s="297" cm="1">
        <f t="array" ref="BW321">IF($CO321=3,
IFERROR(INDEX($CV$68:$CZ$79, $CE321, BW$23), "-"),
IF($CO321=2,
IF(BW$23=5, $AC321, IF(BW$23=4, $AD321, 0)), IF(BW$23=5, $AC321, 0)
))</f>
        <v>0</v>
      </c>
      <c r="BX321" s="297" cm="1">
        <f t="array" ref="BX321">IF($CO321=3,
IFERROR(INDEX($CV$68:$CZ$79, $CE321, BX$23), "-"),
IF($CO321=2,
IF(BX$23=5, $AC321, IF(BX$23=4, $AD321, 0)), IF(BX$23=5, $AC321, 0)
))</f>
        <v>0</v>
      </c>
      <c r="BY321" s="293" t="str">
        <f t="shared" si="137"/>
        <v>-</v>
      </c>
      <c r="BZ321" s="299">
        <f t="shared" si="113"/>
        <v>0</v>
      </c>
      <c r="CA321" s="294" t="str">
        <f t="shared" si="138"/>
        <v>-</v>
      </c>
      <c r="CB321" s="295" t="str">
        <f t="shared" si="114"/>
        <v>-</v>
      </c>
      <c r="CC321" s="295" t="str">
        <f t="shared" si="139"/>
        <v>-</v>
      </c>
      <c r="CD321" s="299">
        <f t="shared" si="115"/>
        <v>0</v>
      </c>
      <c r="CE321" s="300" t="str">
        <f t="shared" si="116"/>
        <v>-</v>
      </c>
      <c r="CF321" s="300" t="str">
        <f t="shared" si="117"/>
        <v>-</v>
      </c>
      <c r="CG321" s="300">
        <v>0</v>
      </c>
      <c r="CH321" s="300">
        <f t="shared" si="118"/>
        <v>0</v>
      </c>
      <c r="CI321" s="301">
        <f t="shared" si="119"/>
        <v>0</v>
      </c>
      <c r="CJ321" s="301">
        <f t="shared" si="120"/>
        <v>0</v>
      </c>
      <c r="CK321" s="302" t="str" cm="1">
        <f t="array" ref="CK321">IF($CJ321&gt;0, INDEX($CS$28:$DH$35, $CJ321, $CI321+CK$23), "-")</f>
        <v>-</v>
      </c>
      <c r="CL321" s="302" t="str" cm="1">
        <f t="array" ref="CL321">IF($CJ321&gt;0, INDEX($CS$28:$DH$35, $CJ321, $CI321+CL$23), "-")</f>
        <v>-</v>
      </c>
      <c r="CM321" s="302" t="str" cm="1">
        <f t="array" ref="CM321">IF($CJ321&gt;0, INDEX($CS$28:$DH$35, $CJ321, $CI321+CM$23), "-")</f>
        <v>-</v>
      </c>
      <c r="CN321" s="302" t="str" cm="1">
        <f t="array" ref="CN321">IF($CJ321&gt;0, INDEX($CS$28:$DH$35, $CJ321, $CI321+CN$23), "-")</f>
        <v>-</v>
      </c>
      <c r="CO321" s="300" t="str">
        <f t="shared" si="121"/>
        <v>-</v>
      </c>
      <c r="CP321" s="271"/>
      <c r="CQ321" s="272"/>
      <c r="CR321" s="273"/>
      <c r="CS321" s="273"/>
      <c r="CT321" s="273"/>
      <c r="CU321" s="273"/>
      <c r="CV321" s="273"/>
      <c r="CW321" s="273"/>
      <c r="CX321" s="273"/>
      <c r="CY321" s="273"/>
      <c r="CZ321" s="273"/>
      <c r="DA321" s="273"/>
      <c r="DB321" s="273"/>
      <c r="DC321" s="273"/>
      <c r="DD321" s="273"/>
      <c r="DE321" s="273"/>
      <c r="DF321" s="273"/>
      <c r="DG321" s="273"/>
      <c r="DH321" s="273"/>
      <c r="DI321" s="273"/>
      <c r="DJ321" s="271"/>
      <c r="DK321" s="271"/>
    </row>
    <row r="322" spans="1:115" s="45" customFormat="1" ht="12.75" customHeight="1" x14ac:dyDescent="0.25">
      <c r="A322" s="13" cm="1">
        <f t="array" ref="A322">IFERROR(INDEX(Operation, IFERROR(MATCH($N322,#REF!, 0), IFERROR(MATCH($N322,#REF!, 0), MATCH($N322,#REF!, 0))), 4), 0)</f>
        <v>0</v>
      </c>
      <c r="B322" s="10">
        <v>299</v>
      </c>
      <c r="C322" s="238"/>
      <c r="D322" s="238"/>
      <c r="E322" s="79"/>
      <c r="F322" s="80" t="str">
        <f>IF(ISBLANK(E322), "", VLOOKUP(E322, Z!$A$2:$C$4127, 3, FALSE))</f>
        <v/>
      </c>
      <c r="G322" s="238"/>
      <c r="H322" s="81"/>
      <c r="I322" s="255" t="b">
        <v>0</v>
      </c>
      <c r="J322" s="256"/>
      <c r="K322" s="82"/>
      <c r="L322" s="82"/>
      <c r="M322" s="83"/>
      <c r="N322" s="79"/>
      <c r="O322" s="84"/>
      <c r="P322" s="84"/>
      <c r="Q322" s="257"/>
      <c r="R322" s="257"/>
      <c r="S322" s="257"/>
      <c r="T322" s="85">
        <f t="shared" si="122"/>
        <v>0</v>
      </c>
      <c r="U322" s="238"/>
      <c r="V322" s="238"/>
      <c r="W322" s="238"/>
      <c r="X322" s="257"/>
      <c r="Y322" s="258"/>
      <c r="Z322" s="79"/>
      <c r="AA322" s="257"/>
      <c r="AB322" s="257"/>
      <c r="AC322" s="257"/>
      <c r="AD322" s="257"/>
      <c r="AE322" s="257"/>
      <c r="AF322" s="85">
        <f t="shared" si="123"/>
        <v>0</v>
      </c>
      <c r="AG322" s="259"/>
      <c r="AH322" s="238"/>
      <c r="AI322" s="79"/>
      <c r="AJ322" s="80" t="str">
        <f>IF(ISBLANK(AI322), "", VLOOKUP(AI322, Z!$A$2:$C$4127, 3, FALSE))</f>
        <v/>
      </c>
      <c r="AK322" s="260"/>
      <c r="AL322" s="127">
        <f t="shared" si="124"/>
        <v>0</v>
      </c>
      <c r="AM322" s="271"/>
      <c r="AN322" s="292">
        <f t="shared" si="126"/>
        <v>0</v>
      </c>
      <c r="AO322" s="279">
        <f t="shared" si="125"/>
        <v>1</v>
      </c>
      <c r="AP322" s="279">
        <v>0.75</v>
      </c>
      <c r="AQ322" s="293" t="str">
        <f t="shared" si="127"/>
        <v>-</v>
      </c>
      <c r="AR322" s="293" t="str">
        <f t="shared" si="128"/>
        <v>-</v>
      </c>
      <c r="AS322" s="293" t="str" cm="1">
        <f t="array" ref="AS322">IFERROR(IFERROR((AT322*AU322)/(3600*1000)/AZ322, BY322) * SUMPRODUCT($BA322:$BE322^2.5, $BF322:$BJ322) / 1000, "-")</f>
        <v>-</v>
      </c>
      <c r="AT322" s="279" t="str">
        <f t="shared" si="129"/>
        <v>-</v>
      </c>
      <c r="AU322" s="279" t="str">
        <f t="shared" si="130"/>
        <v>-</v>
      </c>
      <c r="AV322" s="294" t="str">
        <f t="shared" si="112"/>
        <v>-</v>
      </c>
      <c r="AW322" s="294" t="str" cm="1">
        <f t="array" ref="AW322">IF(CH322&gt;0, INDEX($CV$58:$CV$60, CH322), "-")</f>
        <v>-</v>
      </c>
      <c r="AX322" s="294" t="str">
        <f t="shared" si="131"/>
        <v>-</v>
      </c>
      <c r="AY322" s="295" t="str">
        <f t="shared" si="132"/>
        <v>-</v>
      </c>
      <c r="AZ322" s="294">
        <f t="shared" si="133"/>
        <v>0</v>
      </c>
      <c r="BA322" s="296" t="str" cm="1">
        <f t="array" ref="BA322">IFERROR(INDEX($CV$63:$CZ$65, $CF322, BA$23), "-")</f>
        <v>-</v>
      </c>
      <c r="BB322" s="296" t="str" cm="1">
        <f t="array" ref="BB322">IFERROR(INDEX($CV$63:$CZ$65, $CF322, BB$23), "-")</f>
        <v>-</v>
      </c>
      <c r="BC322" s="296" t="str" cm="1">
        <f t="array" ref="BC322">IFERROR(INDEX($CV$63:$CZ$65, $CF322, BC$23), "-")</f>
        <v>-</v>
      </c>
      <c r="BD322" s="296" t="str" cm="1">
        <f t="array" ref="BD322">IFERROR(INDEX($CV$63:$CZ$65, $CF322, BD$23), "-")</f>
        <v>-</v>
      </c>
      <c r="BE322" s="296" t="str" cm="1">
        <f t="array" ref="BE322">IFERROR(INDEX($CV$63:$CZ$65, $CF322, BE$23), "-")</f>
        <v>-</v>
      </c>
      <c r="BF322" s="297" cm="1">
        <f t="array" ref="BF322">IF($CF322=3,
IFERROR(INDEX($CV$68:$CZ$79, $CE322, BF$23), "-"),
IF($CF322=2,
IF(BF$23=5, $Q322, IF(BF$23=4, $R322, 0)), IF(BF$23=5, $Q322, 0)
))</f>
        <v>0</v>
      </c>
      <c r="BG322" s="297" cm="1">
        <f t="array" ref="BG322">IF($CF322=3,
IFERROR(INDEX($CV$68:$CZ$79, $CE322, BG$23), "-"),
IF($CF322=2,
IF(BG$23=5, $Q322, IF(BG$23=4, $R322, 0)), IF(BG$23=5, $Q322, 0)
))</f>
        <v>0</v>
      </c>
      <c r="BH322" s="297" cm="1">
        <f t="array" ref="BH322">IF($CF322=3,
IFERROR(INDEX($CV$68:$CZ$79, $CE322, BH$23), "-"),
IF($CF322=2,
IF(BH$23=5, $Q322, IF(BH$23=4, $R322, 0)), IF(BH$23=5, $Q322, 0)
))</f>
        <v>0</v>
      </c>
      <c r="BI322" s="297" cm="1">
        <f t="array" ref="BI322">IF($CF322=3,
IFERROR(INDEX($CV$68:$CZ$79, $CE322, BI$23), "-"),
IF($CF322=2,
IF(BI$23=5, $Q322, IF(BI$23=4, $R322, 0)), IF(BI$23=5, $Q322, 0)
))</f>
        <v>0</v>
      </c>
      <c r="BJ322" s="297" cm="1">
        <f t="array" ref="BJ322">IF($CF322=3,
IFERROR(INDEX($CV$68:$CZ$79, $CE322, BJ$23), "-"),
IF($CF322=2,
IF(BJ$23=5, $Q322, IF(BJ$23=4, $R322, 0)), IF(BJ$23=5, $Q322, 0)
))</f>
        <v>0</v>
      </c>
      <c r="BK322" s="293" t="str" cm="1">
        <f t="array" ref="BK322">IFERROR(IF(OR($AN$20="EZ", ISNUMBER((BL322*BM322)/(3600*1000)/BN322)), (BL322*BM322)/(3600*1000)/BN322, BY322) * SUMPRODUCT($BO322:$BS322^2.5, $BT322:$BX322) / 1000, "-")</f>
        <v>-</v>
      </c>
      <c r="BL322" s="279" t="str">
        <f t="shared" si="134"/>
        <v>-</v>
      </c>
      <c r="BM322" s="279" t="str">
        <f t="shared" si="135"/>
        <v>-</v>
      </c>
      <c r="BN322" s="298">
        <f t="shared" si="136"/>
        <v>0</v>
      </c>
      <c r="BO322" s="296" t="str" cm="1">
        <f t="array" ref="BO322">IFERROR(INDEX($CV$63:$CZ$65, $CO322, BO$23), "-")</f>
        <v>-</v>
      </c>
      <c r="BP322" s="296" t="str" cm="1">
        <f t="array" ref="BP322">IFERROR(INDEX($CV$63:$CZ$65, $CO322, BP$23), "-")</f>
        <v>-</v>
      </c>
      <c r="BQ322" s="296" t="str" cm="1">
        <f t="array" ref="BQ322">IFERROR(INDEX($CV$63:$CZ$65, $CO322, BQ$23), "-")</f>
        <v>-</v>
      </c>
      <c r="BR322" s="296" t="str" cm="1">
        <f t="array" ref="BR322">IFERROR(INDEX($CV$63:$CZ$65, $CO322, BR$23), "-")</f>
        <v>-</v>
      </c>
      <c r="BS322" s="296" t="str" cm="1">
        <f t="array" ref="BS322">IFERROR(INDEX($CV$63:$CZ$65, $CO322, BS$23), "-")</f>
        <v>-</v>
      </c>
      <c r="BT322" s="297" cm="1">
        <f t="array" ref="BT322">IF($CO322=3,
IFERROR(INDEX($CV$68:$CZ$79, $CE322, BT$23), "-"),
IF($CO322=2,
IF(BT$23=5, $AC322, IF(BT$23=4, $AD322, 0)), IF(BT$23=5, $AC322, 0)
))</f>
        <v>0</v>
      </c>
      <c r="BU322" s="297" cm="1">
        <f t="array" ref="BU322">IF($CO322=3,
IFERROR(INDEX($CV$68:$CZ$79, $CE322, BU$23), "-"),
IF($CO322=2,
IF(BU$23=5, $AC322, IF(BU$23=4, $AD322, 0)), IF(BU$23=5, $AC322, 0)
))</f>
        <v>0</v>
      </c>
      <c r="BV322" s="297" cm="1">
        <f t="array" ref="BV322">IF($CO322=3,
IFERROR(INDEX($CV$68:$CZ$79, $CE322, BV$23), "-"),
IF($CO322=2,
IF(BV$23=5, $AC322, IF(BV$23=4, $AD322, 0)), IF(BV$23=5, $AC322, 0)
))</f>
        <v>0</v>
      </c>
      <c r="BW322" s="297" cm="1">
        <f t="array" ref="BW322">IF($CO322=3,
IFERROR(INDEX($CV$68:$CZ$79, $CE322, BW$23), "-"),
IF($CO322=2,
IF(BW$23=5, $AC322, IF(BW$23=4, $AD322, 0)), IF(BW$23=5, $AC322, 0)
))</f>
        <v>0</v>
      </c>
      <c r="BX322" s="297" cm="1">
        <f t="array" ref="BX322">IF($CO322=3,
IFERROR(INDEX($CV$68:$CZ$79, $CE322, BX$23), "-"),
IF($CO322=2,
IF(BX$23=5, $AC322, IF(BX$23=4, $AD322, 0)), IF(BX$23=5, $AC322, 0)
))</f>
        <v>0</v>
      </c>
      <c r="BY322" s="293" t="str">
        <f t="shared" si="137"/>
        <v>-</v>
      </c>
      <c r="BZ322" s="299">
        <f t="shared" si="113"/>
        <v>0</v>
      </c>
      <c r="CA322" s="294" t="str">
        <f t="shared" si="138"/>
        <v>-</v>
      </c>
      <c r="CB322" s="295" t="str">
        <f t="shared" si="114"/>
        <v>-</v>
      </c>
      <c r="CC322" s="295" t="str">
        <f t="shared" si="139"/>
        <v>-</v>
      </c>
      <c r="CD322" s="299">
        <f t="shared" si="115"/>
        <v>0</v>
      </c>
      <c r="CE322" s="300" t="str">
        <f t="shared" si="116"/>
        <v>-</v>
      </c>
      <c r="CF322" s="300" t="str">
        <f t="shared" si="117"/>
        <v>-</v>
      </c>
      <c r="CG322" s="300">
        <v>0</v>
      </c>
      <c r="CH322" s="300">
        <f t="shared" si="118"/>
        <v>0</v>
      </c>
      <c r="CI322" s="301">
        <f t="shared" si="119"/>
        <v>0</v>
      </c>
      <c r="CJ322" s="301">
        <f t="shared" si="120"/>
        <v>0</v>
      </c>
      <c r="CK322" s="302" t="str" cm="1">
        <f t="array" ref="CK322">IF($CJ322&gt;0, INDEX($CS$28:$DH$35, $CJ322, $CI322+CK$23), "-")</f>
        <v>-</v>
      </c>
      <c r="CL322" s="302" t="str" cm="1">
        <f t="array" ref="CL322">IF($CJ322&gt;0, INDEX($CS$28:$DH$35, $CJ322, $CI322+CL$23), "-")</f>
        <v>-</v>
      </c>
      <c r="CM322" s="302" t="str" cm="1">
        <f t="array" ref="CM322">IF($CJ322&gt;0, INDEX($CS$28:$DH$35, $CJ322, $CI322+CM$23), "-")</f>
        <v>-</v>
      </c>
      <c r="CN322" s="302" t="str" cm="1">
        <f t="array" ref="CN322">IF($CJ322&gt;0, INDEX($CS$28:$DH$35, $CJ322, $CI322+CN$23), "-")</f>
        <v>-</v>
      </c>
      <c r="CO322" s="300" t="str">
        <f t="shared" si="121"/>
        <v>-</v>
      </c>
      <c r="CP322" s="271"/>
      <c r="CQ322" s="272"/>
      <c r="CR322" s="273"/>
      <c r="CS322" s="273"/>
      <c r="CT322" s="273"/>
      <c r="CU322" s="273"/>
      <c r="CV322" s="273"/>
      <c r="CW322" s="273"/>
      <c r="CX322" s="273"/>
      <c r="CY322" s="273"/>
      <c r="CZ322" s="273"/>
      <c r="DA322" s="273"/>
      <c r="DB322" s="273"/>
      <c r="DC322" s="273"/>
      <c r="DD322" s="273"/>
      <c r="DE322" s="273"/>
      <c r="DF322" s="273"/>
      <c r="DG322" s="273"/>
      <c r="DH322" s="273"/>
      <c r="DI322" s="273"/>
      <c r="DJ322" s="271"/>
      <c r="DK322" s="271"/>
    </row>
    <row r="323" spans="1:115" s="45" customFormat="1" ht="12.75" customHeight="1" x14ac:dyDescent="0.25">
      <c r="A323" s="13" cm="1">
        <f t="array" ref="A323">IFERROR(INDEX(Operation, IFERROR(MATCH($N323,#REF!, 0), IFERROR(MATCH($N323,#REF!, 0), MATCH($N323,#REF!, 0))), 4), 0)</f>
        <v>0</v>
      </c>
      <c r="B323" s="10">
        <v>300</v>
      </c>
      <c r="C323" s="238"/>
      <c r="D323" s="238"/>
      <c r="E323" s="79"/>
      <c r="F323" s="80" t="str">
        <f>IF(ISBLANK(E323), "", VLOOKUP(E323, Z!$A$2:$C$4127, 3, FALSE))</f>
        <v/>
      </c>
      <c r="G323" s="238"/>
      <c r="H323" s="81"/>
      <c r="I323" s="255" t="b">
        <v>0</v>
      </c>
      <c r="J323" s="256"/>
      <c r="K323" s="82"/>
      <c r="L323" s="82"/>
      <c r="M323" s="83"/>
      <c r="N323" s="79"/>
      <c r="O323" s="84"/>
      <c r="P323" s="84"/>
      <c r="Q323" s="257"/>
      <c r="R323" s="257"/>
      <c r="S323" s="257"/>
      <c r="T323" s="85">
        <f t="shared" si="122"/>
        <v>0</v>
      </c>
      <c r="U323" s="238"/>
      <c r="V323" s="238"/>
      <c r="W323" s="238"/>
      <c r="X323" s="257"/>
      <c r="Y323" s="258"/>
      <c r="Z323" s="79"/>
      <c r="AA323" s="257"/>
      <c r="AB323" s="257"/>
      <c r="AC323" s="257"/>
      <c r="AD323" s="257"/>
      <c r="AE323" s="257"/>
      <c r="AF323" s="85">
        <f t="shared" si="123"/>
        <v>0</v>
      </c>
      <c r="AG323" s="259"/>
      <c r="AH323" s="238"/>
      <c r="AI323" s="79"/>
      <c r="AJ323" s="80" t="str">
        <f>IF(ISBLANK(AI323), "", VLOOKUP(AI323, Z!$A$2:$C$4127, 3, FALSE))</f>
        <v/>
      </c>
      <c r="AK323" s="260"/>
      <c r="AL323" s="127">
        <f t="shared" si="124"/>
        <v>0</v>
      </c>
      <c r="AM323" s="271"/>
      <c r="AN323" s="292">
        <f t="shared" si="126"/>
        <v>0</v>
      </c>
      <c r="AO323" s="279">
        <f t="shared" si="125"/>
        <v>1</v>
      </c>
      <c r="AP323" s="279">
        <v>0.75</v>
      </c>
      <c r="AQ323" s="293" t="str">
        <f t="shared" si="127"/>
        <v>-</v>
      </c>
      <c r="AR323" s="293" t="str">
        <f t="shared" si="128"/>
        <v>-</v>
      </c>
      <c r="AS323" s="293" t="str" cm="1">
        <f t="array" ref="AS323">IFERROR(IFERROR((AT323*AU323)/(3600*1000)/AZ323, BY323) * SUMPRODUCT($BA323:$BE323^2.5, $BF323:$BJ323) / 1000, "-")</f>
        <v>-</v>
      </c>
      <c r="AT323" s="279" t="str">
        <f t="shared" si="129"/>
        <v>-</v>
      </c>
      <c r="AU323" s="279" t="str">
        <f t="shared" si="130"/>
        <v>-</v>
      </c>
      <c r="AV323" s="294" t="str">
        <f t="shared" si="112"/>
        <v>-</v>
      </c>
      <c r="AW323" s="294" t="str" cm="1">
        <f t="array" ref="AW323">IF(CH323&gt;0, INDEX($CV$58:$CV$60, CH323), "-")</f>
        <v>-</v>
      </c>
      <c r="AX323" s="294" t="str">
        <f t="shared" si="131"/>
        <v>-</v>
      </c>
      <c r="AY323" s="295" t="str">
        <f t="shared" si="132"/>
        <v>-</v>
      </c>
      <c r="AZ323" s="294">
        <f t="shared" si="133"/>
        <v>0</v>
      </c>
      <c r="BA323" s="296" t="str" cm="1">
        <f t="array" ref="BA323">IFERROR(INDEX($CV$63:$CZ$65, $CF323, BA$23), "-")</f>
        <v>-</v>
      </c>
      <c r="BB323" s="296" t="str" cm="1">
        <f t="array" ref="BB323">IFERROR(INDEX($CV$63:$CZ$65, $CF323, BB$23), "-")</f>
        <v>-</v>
      </c>
      <c r="BC323" s="296" t="str" cm="1">
        <f t="array" ref="BC323">IFERROR(INDEX($CV$63:$CZ$65, $CF323, BC$23), "-")</f>
        <v>-</v>
      </c>
      <c r="BD323" s="296" t="str" cm="1">
        <f t="array" ref="BD323">IFERROR(INDEX($CV$63:$CZ$65, $CF323, BD$23), "-")</f>
        <v>-</v>
      </c>
      <c r="BE323" s="296" t="str" cm="1">
        <f t="array" ref="BE323">IFERROR(INDEX($CV$63:$CZ$65, $CF323, BE$23), "-")</f>
        <v>-</v>
      </c>
      <c r="BF323" s="297" cm="1">
        <f t="array" ref="BF323">IF($CF323=3,
IFERROR(INDEX($CV$68:$CZ$79, $CE323, BF$23), "-"),
IF($CF323=2,
IF(BF$23=5, $Q323, IF(BF$23=4, $R323, 0)), IF(BF$23=5, $Q323, 0)
))</f>
        <v>0</v>
      </c>
      <c r="BG323" s="297" cm="1">
        <f t="array" ref="BG323">IF($CF323=3,
IFERROR(INDEX($CV$68:$CZ$79, $CE323, BG$23), "-"),
IF($CF323=2,
IF(BG$23=5, $Q323, IF(BG$23=4, $R323, 0)), IF(BG$23=5, $Q323, 0)
))</f>
        <v>0</v>
      </c>
      <c r="BH323" s="297" cm="1">
        <f t="array" ref="BH323">IF($CF323=3,
IFERROR(INDEX($CV$68:$CZ$79, $CE323, BH$23), "-"),
IF($CF323=2,
IF(BH$23=5, $Q323, IF(BH$23=4, $R323, 0)), IF(BH$23=5, $Q323, 0)
))</f>
        <v>0</v>
      </c>
      <c r="BI323" s="297" cm="1">
        <f t="array" ref="BI323">IF($CF323=3,
IFERROR(INDEX($CV$68:$CZ$79, $CE323, BI$23), "-"),
IF($CF323=2,
IF(BI$23=5, $Q323, IF(BI$23=4, $R323, 0)), IF(BI$23=5, $Q323, 0)
))</f>
        <v>0</v>
      </c>
      <c r="BJ323" s="297" cm="1">
        <f t="array" ref="BJ323">IF($CF323=3,
IFERROR(INDEX($CV$68:$CZ$79, $CE323, BJ$23), "-"),
IF($CF323=2,
IF(BJ$23=5, $Q323, IF(BJ$23=4, $R323, 0)), IF(BJ$23=5, $Q323, 0)
))</f>
        <v>0</v>
      </c>
      <c r="BK323" s="293" t="str" cm="1">
        <f t="array" ref="BK323">IFERROR(IF(OR($AN$20="EZ", ISNUMBER((BL323*BM323)/(3600*1000)/BN323)), (BL323*BM323)/(3600*1000)/BN323, BY323) * SUMPRODUCT($BO323:$BS323^2.5, $BT323:$BX323) / 1000, "-")</f>
        <v>-</v>
      </c>
      <c r="BL323" s="279" t="str">
        <f t="shared" si="134"/>
        <v>-</v>
      </c>
      <c r="BM323" s="279" t="str">
        <f t="shared" si="135"/>
        <v>-</v>
      </c>
      <c r="BN323" s="298">
        <f t="shared" si="136"/>
        <v>0</v>
      </c>
      <c r="BO323" s="296" t="str" cm="1">
        <f t="array" ref="BO323">IFERROR(INDEX($CV$63:$CZ$65, $CO323, BO$23), "-")</f>
        <v>-</v>
      </c>
      <c r="BP323" s="296" t="str" cm="1">
        <f t="array" ref="BP323">IFERROR(INDEX($CV$63:$CZ$65, $CO323, BP$23), "-")</f>
        <v>-</v>
      </c>
      <c r="BQ323" s="296" t="str" cm="1">
        <f t="array" ref="BQ323">IFERROR(INDEX($CV$63:$CZ$65, $CO323, BQ$23), "-")</f>
        <v>-</v>
      </c>
      <c r="BR323" s="296" t="str" cm="1">
        <f t="array" ref="BR323">IFERROR(INDEX($CV$63:$CZ$65, $CO323, BR$23), "-")</f>
        <v>-</v>
      </c>
      <c r="BS323" s="296" t="str" cm="1">
        <f t="array" ref="BS323">IFERROR(INDEX($CV$63:$CZ$65, $CO323, BS$23), "-")</f>
        <v>-</v>
      </c>
      <c r="BT323" s="297" cm="1">
        <f t="array" ref="BT323">IF($CO323=3,
IFERROR(INDEX($CV$68:$CZ$79, $CE323, BT$23), "-"),
IF($CO323=2,
IF(BT$23=5, $AC323, IF(BT$23=4, $AD323, 0)), IF(BT$23=5, $AC323, 0)
))</f>
        <v>0</v>
      </c>
      <c r="BU323" s="297" cm="1">
        <f t="array" ref="BU323">IF($CO323=3,
IFERROR(INDEX($CV$68:$CZ$79, $CE323, BU$23), "-"),
IF($CO323=2,
IF(BU$23=5, $AC323, IF(BU$23=4, $AD323, 0)), IF(BU$23=5, $AC323, 0)
))</f>
        <v>0</v>
      </c>
      <c r="BV323" s="297" cm="1">
        <f t="array" ref="BV323">IF($CO323=3,
IFERROR(INDEX($CV$68:$CZ$79, $CE323, BV$23), "-"),
IF($CO323=2,
IF(BV$23=5, $AC323, IF(BV$23=4, $AD323, 0)), IF(BV$23=5, $AC323, 0)
))</f>
        <v>0</v>
      </c>
      <c r="BW323" s="297" cm="1">
        <f t="array" ref="BW323">IF($CO323=3,
IFERROR(INDEX($CV$68:$CZ$79, $CE323, BW$23), "-"),
IF($CO323=2,
IF(BW$23=5, $AC323, IF(BW$23=4, $AD323, 0)), IF(BW$23=5, $AC323, 0)
))</f>
        <v>0</v>
      </c>
      <c r="BX323" s="297" cm="1">
        <f t="array" ref="BX323">IF($CO323=3,
IFERROR(INDEX($CV$68:$CZ$79, $CE323, BX$23), "-"),
IF($CO323=2,
IF(BX$23=5, $AC323, IF(BX$23=4, $AD323, 0)), IF(BX$23=5, $AC323, 0)
))</f>
        <v>0</v>
      </c>
      <c r="BY323" s="293" t="str">
        <f t="shared" si="137"/>
        <v>-</v>
      </c>
      <c r="BZ323" s="299">
        <f t="shared" si="113"/>
        <v>0</v>
      </c>
      <c r="CA323" s="294" t="str">
        <f t="shared" si="138"/>
        <v>-</v>
      </c>
      <c r="CB323" s="295" t="str">
        <f t="shared" si="114"/>
        <v>-</v>
      </c>
      <c r="CC323" s="295" t="str">
        <f t="shared" si="139"/>
        <v>-</v>
      </c>
      <c r="CD323" s="299">
        <f t="shared" si="115"/>
        <v>0</v>
      </c>
      <c r="CE323" s="300" t="str">
        <f t="shared" si="116"/>
        <v>-</v>
      </c>
      <c r="CF323" s="300" t="str">
        <f t="shared" si="117"/>
        <v>-</v>
      </c>
      <c r="CG323" s="300">
        <v>0</v>
      </c>
      <c r="CH323" s="300">
        <f t="shared" si="118"/>
        <v>0</v>
      </c>
      <c r="CI323" s="301">
        <f t="shared" si="119"/>
        <v>0</v>
      </c>
      <c r="CJ323" s="301">
        <f t="shared" si="120"/>
        <v>0</v>
      </c>
      <c r="CK323" s="302" t="str" cm="1">
        <f t="array" ref="CK323">IF($CJ323&gt;0, INDEX($CS$28:$DH$35, $CJ323, $CI323+CK$23), "-")</f>
        <v>-</v>
      </c>
      <c r="CL323" s="302" t="str" cm="1">
        <f t="array" ref="CL323">IF($CJ323&gt;0, INDEX($CS$28:$DH$35, $CJ323, $CI323+CL$23), "-")</f>
        <v>-</v>
      </c>
      <c r="CM323" s="302" t="str" cm="1">
        <f t="array" ref="CM323">IF($CJ323&gt;0, INDEX($CS$28:$DH$35, $CJ323, $CI323+CM$23), "-")</f>
        <v>-</v>
      </c>
      <c r="CN323" s="302" t="str" cm="1">
        <f t="array" ref="CN323">IF($CJ323&gt;0, INDEX($CS$28:$DH$35, $CJ323, $CI323+CN$23), "-")</f>
        <v>-</v>
      </c>
      <c r="CO323" s="300" t="str">
        <f t="shared" si="121"/>
        <v>-</v>
      </c>
      <c r="CP323" s="271"/>
      <c r="CQ323" s="272"/>
      <c r="CR323" s="273"/>
      <c r="CS323" s="273"/>
      <c r="CT323" s="273"/>
      <c r="CU323" s="273"/>
      <c r="CV323" s="273"/>
      <c r="CW323" s="273"/>
      <c r="CX323" s="273"/>
      <c r="CY323" s="273"/>
      <c r="CZ323" s="273"/>
      <c r="DA323" s="273"/>
      <c r="DB323" s="273"/>
      <c r="DC323" s="273"/>
      <c r="DD323" s="273"/>
      <c r="DE323" s="273"/>
      <c r="DF323" s="273"/>
      <c r="DG323" s="273"/>
      <c r="DH323" s="273"/>
      <c r="DI323" s="273"/>
      <c r="DJ323" s="271"/>
      <c r="DK323" s="271"/>
    </row>
    <row r="324" spans="1:115" s="45" customFormat="1" ht="12.75" customHeight="1" x14ac:dyDescent="0.25">
      <c r="A324" s="13" cm="1">
        <f t="array" ref="A324">IFERROR(INDEX(Operation, IFERROR(MATCH($N324,#REF!, 0), IFERROR(MATCH($N324,#REF!, 0), MATCH($N324,#REF!, 0))), 4), 0)</f>
        <v>0</v>
      </c>
      <c r="B324" s="10">
        <v>301</v>
      </c>
      <c r="C324" s="238"/>
      <c r="D324" s="238"/>
      <c r="E324" s="79"/>
      <c r="F324" s="80" t="str">
        <f>IF(ISBLANK(E324), "", VLOOKUP(E324, Z!$A$2:$C$4127, 3, FALSE))</f>
        <v/>
      </c>
      <c r="G324" s="238"/>
      <c r="H324" s="81"/>
      <c r="I324" s="255" t="b">
        <v>0</v>
      </c>
      <c r="J324" s="256"/>
      <c r="K324" s="82"/>
      <c r="L324" s="82"/>
      <c r="M324" s="83"/>
      <c r="N324" s="79"/>
      <c r="O324" s="84"/>
      <c r="P324" s="84"/>
      <c r="Q324" s="257"/>
      <c r="R324" s="257"/>
      <c r="S324" s="257"/>
      <c r="T324" s="85">
        <f t="shared" si="122"/>
        <v>0</v>
      </c>
      <c r="U324" s="238"/>
      <c r="V324" s="238"/>
      <c r="W324" s="238"/>
      <c r="X324" s="257"/>
      <c r="Y324" s="258"/>
      <c r="Z324" s="79"/>
      <c r="AA324" s="257"/>
      <c r="AB324" s="257"/>
      <c r="AC324" s="257"/>
      <c r="AD324" s="257"/>
      <c r="AE324" s="257"/>
      <c r="AF324" s="85">
        <f t="shared" si="123"/>
        <v>0</v>
      </c>
      <c r="AG324" s="259"/>
      <c r="AH324" s="238"/>
      <c r="AI324" s="79"/>
      <c r="AJ324" s="80" t="str">
        <f>IF(ISBLANK(AI324), "", VLOOKUP(AI324, Z!$A$2:$C$4127, 3, FALSE))</f>
        <v/>
      </c>
      <c r="AK324" s="260"/>
      <c r="AL324" s="127">
        <f t="shared" si="124"/>
        <v>0</v>
      </c>
      <c r="AM324" s="271"/>
      <c r="AN324" s="292">
        <f t="shared" si="126"/>
        <v>0</v>
      </c>
      <c r="AO324" s="279">
        <f t="shared" si="125"/>
        <v>1</v>
      </c>
      <c r="AP324" s="279">
        <v>0.75</v>
      </c>
      <c r="AQ324" s="293" t="str">
        <f t="shared" si="127"/>
        <v>-</v>
      </c>
      <c r="AR324" s="293" t="str">
        <f t="shared" si="128"/>
        <v>-</v>
      </c>
      <c r="AS324" s="293" t="str" cm="1">
        <f t="array" ref="AS324">IFERROR(IFERROR((AT324*AU324)/(3600*1000)/AZ324, BY324) * SUMPRODUCT($BA324:$BE324^2.5, $BF324:$BJ324) / 1000, "-")</f>
        <v>-</v>
      </c>
      <c r="AT324" s="279" t="str">
        <f t="shared" si="129"/>
        <v>-</v>
      </c>
      <c r="AU324" s="279" t="str">
        <f t="shared" si="130"/>
        <v>-</v>
      </c>
      <c r="AV324" s="294" t="str">
        <f t="shared" si="112"/>
        <v>-</v>
      </c>
      <c r="AW324" s="294" t="str" cm="1">
        <f t="array" ref="AW324">IF(CH324&gt;0, INDEX($CV$58:$CV$60, CH324), "-")</f>
        <v>-</v>
      </c>
      <c r="AX324" s="294" t="str">
        <f t="shared" si="131"/>
        <v>-</v>
      </c>
      <c r="AY324" s="295" t="str">
        <f t="shared" si="132"/>
        <v>-</v>
      </c>
      <c r="AZ324" s="294">
        <f t="shared" si="133"/>
        <v>0</v>
      </c>
      <c r="BA324" s="296" t="str" cm="1">
        <f t="array" ref="BA324">IFERROR(INDEX($CV$63:$CZ$65, $CF324, BA$23), "-")</f>
        <v>-</v>
      </c>
      <c r="BB324" s="296" t="str" cm="1">
        <f t="array" ref="BB324">IFERROR(INDEX($CV$63:$CZ$65, $CF324, BB$23), "-")</f>
        <v>-</v>
      </c>
      <c r="BC324" s="296" t="str" cm="1">
        <f t="array" ref="BC324">IFERROR(INDEX($CV$63:$CZ$65, $CF324, BC$23), "-")</f>
        <v>-</v>
      </c>
      <c r="BD324" s="296" t="str" cm="1">
        <f t="array" ref="BD324">IFERROR(INDEX($CV$63:$CZ$65, $CF324, BD$23), "-")</f>
        <v>-</v>
      </c>
      <c r="BE324" s="296" t="str" cm="1">
        <f t="array" ref="BE324">IFERROR(INDEX($CV$63:$CZ$65, $CF324, BE$23), "-")</f>
        <v>-</v>
      </c>
      <c r="BF324" s="297" cm="1">
        <f t="array" ref="BF324">IF($CF324=3,
IFERROR(INDEX($CV$68:$CZ$79, $CE324, BF$23), "-"),
IF($CF324=2,
IF(BF$23=5, $Q324, IF(BF$23=4, $R324, 0)), IF(BF$23=5, $Q324, 0)
))</f>
        <v>0</v>
      </c>
      <c r="BG324" s="297" cm="1">
        <f t="array" ref="BG324">IF($CF324=3,
IFERROR(INDEX($CV$68:$CZ$79, $CE324, BG$23), "-"),
IF($CF324=2,
IF(BG$23=5, $Q324, IF(BG$23=4, $R324, 0)), IF(BG$23=5, $Q324, 0)
))</f>
        <v>0</v>
      </c>
      <c r="BH324" s="297" cm="1">
        <f t="array" ref="BH324">IF($CF324=3,
IFERROR(INDEX($CV$68:$CZ$79, $CE324, BH$23), "-"),
IF($CF324=2,
IF(BH$23=5, $Q324, IF(BH$23=4, $R324, 0)), IF(BH$23=5, $Q324, 0)
))</f>
        <v>0</v>
      </c>
      <c r="BI324" s="297" cm="1">
        <f t="array" ref="BI324">IF($CF324=3,
IFERROR(INDEX($CV$68:$CZ$79, $CE324, BI$23), "-"),
IF($CF324=2,
IF(BI$23=5, $Q324, IF(BI$23=4, $R324, 0)), IF(BI$23=5, $Q324, 0)
))</f>
        <v>0</v>
      </c>
      <c r="BJ324" s="297" cm="1">
        <f t="array" ref="BJ324">IF($CF324=3,
IFERROR(INDEX($CV$68:$CZ$79, $CE324, BJ$23), "-"),
IF($CF324=2,
IF(BJ$23=5, $Q324, IF(BJ$23=4, $R324, 0)), IF(BJ$23=5, $Q324, 0)
))</f>
        <v>0</v>
      </c>
      <c r="BK324" s="293" t="str" cm="1">
        <f t="array" ref="BK324">IFERROR(IF(OR($AN$20="EZ", ISNUMBER((BL324*BM324)/(3600*1000)/BN324)), (BL324*BM324)/(3600*1000)/BN324, BY324) * SUMPRODUCT($BO324:$BS324^2.5, $BT324:$BX324) / 1000, "-")</f>
        <v>-</v>
      </c>
      <c r="BL324" s="279" t="str">
        <f t="shared" si="134"/>
        <v>-</v>
      </c>
      <c r="BM324" s="279" t="str">
        <f t="shared" si="135"/>
        <v>-</v>
      </c>
      <c r="BN324" s="298">
        <f t="shared" si="136"/>
        <v>0</v>
      </c>
      <c r="BO324" s="296" t="str" cm="1">
        <f t="array" ref="BO324">IFERROR(INDEX($CV$63:$CZ$65, $CO324, BO$23), "-")</f>
        <v>-</v>
      </c>
      <c r="BP324" s="296" t="str" cm="1">
        <f t="array" ref="BP324">IFERROR(INDEX($CV$63:$CZ$65, $CO324, BP$23), "-")</f>
        <v>-</v>
      </c>
      <c r="BQ324" s="296" t="str" cm="1">
        <f t="array" ref="BQ324">IFERROR(INDEX($CV$63:$CZ$65, $CO324, BQ$23), "-")</f>
        <v>-</v>
      </c>
      <c r="BR324" s="296" t="str" cm="1">
        <f t="array" ref="BR324">IFERROR(INDEX($CV$63:$CZ$65, $CO324, BR$23), "-")</f>
        <v>-</v>
      </c>
      <c r="BS324" s="296" t="str" cm="1">
        <f t="array" ref="BS324">IFERROR(INDEX($CV$63:$CZ$65, $CO324, BS$23), "-")</f>
        <v>-</v>
      </c>
      <c r="BT324" s="297" cm="1">
        <f t="array" ref="BT324">IF($CO324=3,
IFERROR(INDEX($CV$68:$CZ$79, $CE324, BT$23), "-"),
IF($CO324=2,
IF(BT$23=5, $AC324, IF(BT$23=4, $AD324, 0)), IF(BT$23=5, $AC324, 0)
))</f>
        <v>0</v>
      </c>
      <c r="BU324" s="297" cm="1">
        <f t="array" ref="BU324">IF($CO324=3,
IFERROR(INDEX($CV$68:$CZ$79, $CE324, BU$23), "-"),
IF($CO324=2,
IF(BU$23=5, $AC324, IF(BU$23=4, $AD324, 0)), IF(BU$23=5, $AC324, 0)
))</f>
        <v>0</v>
      </c>
      <c r="BV324" s="297" cm="1">
        <f t="array" ref="BV324">IF($CO324=3,
IFERROR(INDEX($CV$68:$CZ$79, $CE324, BV$23), "-"),
IF($CO324=2,
IF(BV$23=5, $AC324, IF(BV$23=4, $AD324, 0)), IF(BV$23=5, $AC324, 0)
))</f>
        <v>0</v>
      </c>
      <c r="BW324" s="297" cm="1">
        <f t="array" ref="BW324">IF($CO324=3,
IFERROR(INDEX($CV$68:$CZ$79, $CE324, BW$23), "-"),
IF($CO324=2,
IF(BW$23=5, $AC324, IF(BW$23=4, $AD324, 0)), IF(BW$23=5, $AC324, 0)
))</f>
        <v>0</v>
      </c>
      <c r="BX324" s="297" cm="1">
        <f t="array" ref="BX324">IF($CO324=3,
IFERROR(INDEX($CV$68:$CZ$79, $CE324, BX$23), "-"),
IF($CO324=2,
IF(BX$23=5, $AC324, IF(BX$23=4, $AD324, 0)), IF(BX$23=5, $AC324, 0)
))</f>
        <v>0</v>
      </c>
      <c r="BY324" s="293" t="str">
        <f t="shared" si="137"/>
        <v>-</v>
      </c>
      <c r="BZ324" s="299">
        <f t="shared" si="113"/>
        <v>0</v>
      </c>
      <c r="CA324" s="294" t="str">
        <f t="shared" si="138"/>
        <v>-</v>
      </c>
      <c r="CB324" s="295" t="str">
        <f t="shared" si="114"/>
        <v>-</v>
      </c>
      <c r="CC324" s="295" t="str">
        <f t="shared" si="139"/>
        <v>-</v>
      </c>
      <c r="CD324" s="299">
        <f t="shared" si="115"/>
        <v>0</v>
      </c>
      <c r="CE324" s="300" t="str">
        <f t="shared" si="116"/>
        <v>-</v>
      </c>
      <c r="CF324" s="300" t="str">
        <f t="shared" si="117"/>
        <v>-</v>
      </c>
      <c r="CG324" s="300">
        <v>0</v>
      </c>
      <c r="CH324" s="300">
        <f t="shared" si="118"/>
        <v>0</v>
      </c>
      <c r="CI324" s="301">
        <f t="shared" si="119"/>
        <v>0</v>
      </c>
      <c r="CJ324" s="301">
        <f t="shared" si="120"/>
        <v>0</v>
      </c>
      <c r="CK324" s="302" t="str" cm="1">
        <f t="array" ref="CK324">IF($CJ324&gt;0, INDEX($CS$28:$DH$35, $CJ324, $CI324+CK$23), "-")</f>
        <v>-</v>
      </c>
      <c r="CL324" s="302" t="str" cm="1">
        <f t="array" ref="CL324">IF($CJ324&gt;0, INDEX($CS$28:$DH$35, $CJ324, $CI324+CL$23), "-")</f>
        <v>-</v>
      </c>
      <c r="CM324" s="302" t="str" cm="1">
        <f t="array" ref="CM324">IF($CJ324&gt;0, INDEX($CS$28:$DH$35, $CJ324, $CI324+CM$23), "-")</f>
        <v>-</v>
      </c>
      <c r="CN324" s="302" t="str" cm="1">
        <f t="array" ref="CN324">IF($CJ324&gt;0, INDEX($CS$28:$DH$35, $CJ324, $CI324+CN$23), "-")</f>
        <v>-</v>
      </c>
      <c r="CO324" s="300" t="str">
        <f t="shared" si="121"/>
        <v>-</v>
      </c>
      <c r="CP324" s="271"/>
      <c r="CQ324" s="272"/>
      <c r="CR324" s="273"/>
      <c r="CS324" s="273"/>
      <c r="CT324" s="273"/>
      <c r="CU324" s="273"/>
      <c r="CV324" s="273"/>
      <c r="CW324" s="273"/>
      <c r="CX324" s="273"/>
      <c r="CY324" s="273"/>
      <c r="CZ324" s="273"/>
      <c r="DA324" s="273"/>
      <c r="DB324" s="273"/>
      <c r="DC324" s="273"/>
      <c r="DD324" s="273"/>
      <c r="DE324" s="273"/>
      <c r="DF324" s="273"/>
      <c r="DG324" s="273"/>
      <c r="DH324" s="273"/>
      <c r="DI324" s="273"/>
      <c r="DJ324" s="271"/>
      <c r="DK324" s="271"/>
    </row>
    <row r="325" spans="1:115" s="45" customFormat="1" ht="12.75" customHeight="1" x14ac:dyDescent="0.25">
      <c r="A325" s="13" cm="1">
        <f t="array" ref="A325">IFERROR(INDEX(Operation, IFERROR(MATCH($N325,#REF!, 0), IFERROR(MATCH($N325,#REF!, 0), MATCH($N325,#REF!, 0))), 4), 0)</f>
        <v>0</v>
      </c>
      <c r="B325" s="10">
        <v>302</v>
      </c>
      <c r="C325" s="238"/>
      <c r="D325" s="238"/>
      <c r="E325" s="79"/>
      <c r="F325" s="80" t="str">
        <f>IF(ISBLANK(E325), "", VLOOKUP(E325, Z!$A$2:$C$4127, 3, FALSE))</f>
        <v/>
      </c>
      <c r="G325" s="238"/>
      <c r="H325" s="81"/>
      <c r="I325" s="255" t="b">
        <v>0</v>
      </c>
      <c r="J325" s="256"/>
      <c r="K325" s="82"/>
      <c r="L325" s="82"/>
      <c r="M325" s="83"/>
      <c r="N325" s="79"/>
      <c r="O325" s="84"/>
      <c r="P325" s="84"/>
      <c r="Q325" s="257"/>
      <c r="R325" s="257"/>
      <c r="S325" s="257"/>
      <c r="T325" s="85">
        <f t="shared" si="122"/>
        <v>0</v>
      </c>
      <c r="U325" s="238"/>
      <c r="V325" s="238"/>
      <c r="W325" s="238"/>
      <c r="X325" s="256"/>
      <c r="Y325" s="258"/>
      <c r="Z325" s="79"/>
      <c r="AA325" s="257"/>
      <c r="AB325" s="257"/>
      <c r="AC325" s="257"/>
      <c r="AD325" s="257"/>
      <c r="AE325" s="257"/>
      <c r="AF325" s="85">
        <f t="shared" si="123"/>
        <v>0</v>
      </c>
      <c r="AG325" s="259"/>
      <c r="AH325" s="238"/>
      <c r="AI325" s="79"/>
      <c r="AJ325" s="80" t="str">
        <f>IF(ISBLANK(AI325), "", VLOOKUP(AI325, Z!$A$2:$C$4127, 3, FALSE))</f>
        <v/>
      </c>
      <c r="AK325" s="260"/>
      <c r="AL325" s="127">
        <f t="shared" si="124"/>
        <v>0</v>
      </c>
      <c r="AM325" s="271"/>
      <c r="AN325" s="292">
        <f t="shared" si="126"/>
        <v>0</v>
      </c>
      <c r="AO325" s="279">
        <f t="shared" si="125"/>
        <v>1</v>
      </c>
      <c r="AP325" s="279">
        <v>0.75</v>
      </c>
      <c r="AQ325" s="293" t="str">
        <f t="shared" si="127"/>
        <v>-</v>
      </c>
      <c r="AR325" s="293" t="str">
        <f t="shared" si="128"/>
        <v>-</v>
      </c>
      <c r="AS325" s="293" t="str" cm="1">
        <f t="array" ref="AS325">IFERROR(IFERROR((AT325*AU325)/(3600*1000)/AZ325, BY325) * SUMPRODUCT($BA325:$BE325^2.5, $BF325:$BJ325) / 1000, "-")</f>
        <v>-</v>
      </c>
      <c r="AT325" s="279" t="str">
        <f t="shared" si="129"/>
        <v>-</v>
      </c>
      <c r="AU325" s="279" t="str">
        <f t="shared" si="130"/>
        <v>-</v>
      </c>
      <c r="AV325" s="294" t="str">
        <f t="shared" si="112"/>
        <v>-</v>
      </c>
      <c r="AW325" s="294" t="str" cm="1">
        <f t="array" ref="AW325">IF(CH325&gt;0, INDEX($CV$58:$CV$60, CH325), "-")</f>
        <v>-</v>
      </c>
      <c r="AX325" s="294" t="str">
        <f t="shared" si="131"/>
        <v>-</v>
      </c>
      <c r="AY325" s="295" t="str">
        <f t="shared" si="132"/>
        <v>-</v>
      </c>
      <c r="AZ325" s="294">
        <f t="shared" si="133"/>
        <v>0</v>
      </c>
      <c r="BA325" s="296" t="str" cm="1">
        <f t="array" ref="BA325">IFERROR(INDEX($CV$63:$CZ$65, $CF325, BA$23), "-")</f>
        <v>-</v>
      </c>
      <c r="BB325" s="296" t="str" cm="1">
        <f t="array" ref="BB325">IFERROR(INDEX($CV$63:$CZ$65, $CF325, BB$23), "-")</f>
        <v>-</v>
      </c>
      <c r="BC325" s="296" t="str" cm="1">
        <f t="array" ref="BC325">IFERROR(INDEX($CV$63:$CZ$65, $CF325, BC$23), "-")</f>
        <v>-</v>
      </c>
      <c r="BD325" s="296" t="str" cm="1">
        <f t="array" ref="BD325">IFERROR(INDEX($CV$63:$CZ$65, $CF325, BD$23), "-")</f>
        <v>-</v>
      </c>
      <c r="BE325" s="296" t="str" cm="1">
        <f t="array" ref="BE325">IFERROR(INDEX($CV$63:$CZ$65, $CF325, BE$23), "-")</f>
        <v>-</v>
      </c>
      <c r="BF325" s="297" cm="1">
        <f t="array" ref="BF325">IF($CF325=3,
IFERROR(INDEX($CV$68:$CZ$79, $CE325, BF$23), "-"),
IF($CF325=2,
IF(BF$23=5, $Q325, IF(BF$23=4, $R325, 0)), IF(BF$23=5, $Q325, 0)
))</f>
        <v>0</v>
      </c>
      <c r="BG325" s="297" cm="1">
        <f t="array" ref="BG325">IF($CF325=3,
IFERROR(INDEX($CV$68:$CZ$79, $CE325, BG$23), "-"),
IF($CF325=2,
IF(BG$23=5, $Q325, IF(BG$23=4, $R325, 0)), IF(BG$23=5, $Q325, 0)
))</f>
        <v>0</v>
      </c>
      <c r="BH325" s="297" cm="1">
        <f t="array" ref="BH325">IF($CF325=3,
IFERROR(INDEX($CV$68:$CZ$79, $CE325, BH$23), "-"),
IF($CF325=2,
IF(BH$23=5, $Q325, IF(BH$23=4, $R325, 0)), IF(BH$23=5, $Q325, 0)
))</f>
        <v>0</v>
      </c>
      <c r="BI325" s="297" cm="1">
        <f t="array" ref="BI325">IF($CF325=3,
IFERROR(INDEX($CV$68:$CZ$79, $CE325, BI$23), "-"),
IF($CF325=2,
IF(BI$23=5, $Q325, IF(BI$23=4, $R325, 0)), IF(BI$23=5, $Q325, 0)
))</f>
        <v>0</v>
      </c>
      <c r="BJ325" s="297" cm="1">
        <f t="array" ref="BJ325">IF($CF325=3,
IFERROR(INDEX($CV$68:$CZ$79, $CE325, BJ$23), "-"),
IF($CF325=2,
IF(BJ$23=5, $Q325, IF(BJ$23=4, $R325, 0)), IF(BJ$23=5, $Q325, 0)
))</f>
        <v>0</v>
      </c>
      <c r="BK325" s="293" t="str" cm="1">
        <f t="array" ref="BK325">IFERROR(IF(OR($AN$20="EZ", ISNUMBER((BL325*BM325)/(3600*1000)/BN325)), (BL325*BM325)/(3600*1000)/BN325, BY325) * SUMPRODUCT($BO325:$BS325^2.5, $BT325:$BX325) / 1000, "-")</f>
        <v>-</v>
      </c>
      <c r="BL325" s="279" t="str">
        <f t="shared" si="134"/>
        <v>-</v>
      </c>
      <c r="BM325" s="279" t="str">
        <f t="shared" si="135"/>
        <v>-</v>
      </c>
      <c r="BN325" s="298">
        <f t="shared" si="136"/>
        <v>0</v>
      </c>
      <c r="BO325" s="296" t="str" cm="1">
        <f t="array" ref="BO325">IFERROR(INDEX($CV$63:$CZ$65, $CO325, BO$23), "-")</f>
        <v>-</v>
      </c>
      <c r="BP325" s="296" t="str" cm="1">
        <f t="array" ref="BP325">IFERROR(INDEX($CV$63:$CZ$65, $CO325, BP$23), "-")</f>
        <v>-</v>
      </c>
      <c r="BQ325" s="296" t="str" cm="1">
        <f t="array" ref="BQ325">IFERROR(INDEX($CV$63:$CZ$65, $CO325, BQ$23), "-")</f>
        <v>-</v>
      </c>
      <c r="BR325" s="296" t="str" cm="1">
        <f t="array" ref="BR325">IFERROR(INDEX($CV$63:$CZ$65, $CO325, BR$23), "-")</f>
        <v>-</v>
      </c>
      <c r="BS325" s="296" t="str" cm="1">
        <f t="array" ref="BS325">IFERROR(INDEX($CV$63:$CZ$65, $CO325, BS$23), "-")</f>
        <v>-</v>
      </c>
      <c r="BT325" s="297" cm="1">
        <f t="array" ref="BT325">IF($CO325=3,
IFERROR(INDEX($CV$68:$CZ$79, $CE325, BT$23), "-"),
IF($CO325=2,
IF(BT$23=5, $AC325, IF(BT$23=4, $AD325, 0)), IF(BT$23=5, $AC325, 0)
))</f>
        <v>0</v>
      </c>
      <c r="BU325" s="297" cm="1">
        <f t="array" ref="BU325">IF($CO325=3,
IFERROR(INDEX($CV$68:$CZ$79, $CE325, BU$23), "-"),
IF($CO325=2,
IF(BU$23=5, $AC325, IF(BU$23=4, $AD325, 0)), IF(BU$23=5, $AC325, 0)
))</f>
        <v>0</v>
      </c>
      <c r="BV325" s="297" cm="1">
        <f t="array" ref="BV325">IF($CO325=3,
IFERROR(INDEX($CV$68:$CZ$79, $CE325, BV$23), "-"),
IF($CO325=2,
IF(BV$23=5, $AC325, IF(BV$23=4, $AD325, 0)), IF(BV$23=5, $AC325, 0)
))</f>
        <v>0</v>
      </c>
      <c r="BW325" s="297" cm="1">
        <f t="array" ref="BW325">IF($CO325=3,
IFERROR(INDEX($CV$68:$CZ$79, $CE325, BW$23), "-"),
IF($CO325=2,
IF(BW$23=5, $AC325, IF(BW$23=4, $AD325, 0)), IF(BW$23=5, $AC325, 0)
))</f>
        <v>0</v>
      </c>
      <c r="BX325" s="297" cm="1">
        <f t="array" ref="BX325">IF($CO325=3,
IFERROR(INDEX($CV$68:$CZ$79, $CE325, BX$23), "-"),
IF($CO325=2,
IF(BX$23=5, $AC325, IF(BX$23=4, $AD325, 0)), IF(BX$23=5, $AC325, 0)
))</f>
        <v>0</v>
      </c>
      <c r="BY325" s="293" t="str">
        <f t="shared" si="137"/>
        <v>-</v>
      </c>
      <c r="BZ325" s="299">
        <f t="shared" si="113"/>
        <v>0</v>
      </c>
      <c r="CA325" s="294" t="str">
        <f t="shared" si="138"/>
        <v>-</v>
      </c>
      <c r="CB325" s="295" t="str">
        <f t="shared" si="114"/>
        <v>-</v>
      </c>
      <c r="CC325" s="295" t="str">
        <f t="shared" si="139"/>
        <v>-</v>
      </c>
      <c r="CD325" s="299">
        <f t="shared" si="115"/>
        <v>0</v>
      </c>
      <c r="CE325" s="300" t="str">
        <f t="shared" si="116"/>
        <v>-</v>
      </c>
      <c r="CF325" s="300" t="str">
        <f t="shared" si="117"/>
        <v>-</v>
      </c>
      <c r="CG325" s="300">
        <v>0</v>
      </c>
      <c r="CH325" s="300">
        <f t="shared" si="118"/>
        <v>0</v>
      </c>
      <c r="CI325" s="301">
        <f t="shared" si="119"/>
        <v>0</v>
      </c>
      <c r="CJ325" s="301">
        <f t="shared" si="120"/>
        <v>0</v>
      </c>
      <c r="CK325" s="302" t="str" cm="1">
        <f t="array" ref="CK325">IF($CJ325&gt;0, INDEX($CS$28:$DH$35, $CJ325, $CI325+CK$23), "-")</f>
        <v>-</v>
      </c>
      <c r="CL325" s="302" t="str" cm="1">
        <f t="array" ref="CL325">IF($CJ325&gt;0, INDEX($CS$28:$DH$35, $CJ325, $CI325+CL$23), "-")</f>
        <v>-</v>
      </c>
      <c r="CM325" s="302" t="str" cm="1">
        <f t="array" ref="CM325">IF($CJ325&gt;0, INDEX($CS$28:$DH$35, $CJ325, $CI325+CM$23), "-")</f>
        <v>-</v>
      </c>
      <c r="CN325" s="302" t="str" cm="1">
        <f t="array" ref="CN325">IF($CJ325&gt;0, INDEX($CS$28:$DH$35, $CJ325, $CI325+CN$23), "-")</f>
        <v>-</v>
      </c>
      <c r="CO325" s="300" t="str">
        <f t="shared" si="121"/>
        <v>-</v>
      </c>
      <c r="CP325" s="271"/>
      <c r="CQ325" s="272"/>
      <c r="CR325" s="273"/>
      <c r="CS325" s="273"/>
      <c r="CT325" s="273"/>
      <c r="CU325" s="273"/>
      <c r="CV325" s="273"/>
      <c r="CW325" s="273"/>
      <c r="CX325" s="273"/>
      <c r="CY325" s="273"/>
      <c r="CZ325" s="273"/>
      <c r="DA325" s="273"/>
      <c r="DB325" s="273"/>
      <c r="DC325" s="273"/>
      <c r="DD325" s="273"/>
      <c r="DE325" s="273"/>
      <c r="DF325" s="273"/>
      <c r="DG325" s="273"/>
      <c r="DH325" s="273"/>
      <c r="DI325" s="273"/>
      <c r="DJ325" s="271"/>
      <c r="DK325" s="271"/>
    </row>
    <row r="326" spans="1:115" s="45" customFormat="1" ht="12.75" customHeight="1" x14ac:dyDescent="0.25">
      <c r="A326" s="13" cm="1">
        <f t="array" ref="A326">IFERROR(INDEX(Operation, IFERROR(MATCH($N326,#REF!, 0), IFERROR(MATCH($N326,#REF!, 0), MATCH($N326,#REF!, 0))), 4), 0)</f>
        <v>0</v>
      </c>
      <c r="B326" s="10">
        <v>303</v>
      </c>
      <c r="C326" s="238"/>
      <c r="D326" s="238"/>
      <c r="E326" s="79"/>
      <c r="F326" s="80" t="str">
        <f>IF(ISBLANK(E326), "", VLOOKUP(E326, Z!$A$2:$C$4127, 3, FALSE))</f>
        <v/>
      </c>
      <c r="G326" s="238"/>
      <c r="H326" s="81"/>
      <c r="I326" s="255" t="b">
        <v>0</v>
      </c>
      <c r="J326" s="256"/>
      <c r="K326" s="82"/>
      <c r="L326" s="82"/>
      <c r="M326" s="83"/>
      <c r="N326" s="79"/>
      <c r="O326" s="84"/>
      <c r="P326" s="84"/>
      <c r="Q326" s="257"/>
      <c r="R326" s="257"/>
      <c r="S326" s="257"/>
      <c r="T326" s="85">
        <f t="shared" si="122"/>
        <v>0</v>
      </c>
      <c r="U326" s="238"/>
      <c r="V326" s="238"/>
      <c r="W326" s="238"/>
      <c r="X326" s="257"/>
      <c r="Y326" s="258"/>
      <c r="Z326" s="79"/>
      <c r="AA326" s="257"/>
      <c r="AB326" s="257"/>
      <c r="AC326" s="257"/>
      <c r="AD326" s="257"/>
      <c r="AE326" s="257"/>
      <c r="AF326" s="85">
        <f t="shared" si="123"/>
        <v>0</v>
      </c>
      <c r="AG326" s="259"/>
      <c r="AH326" s="238"/>
      <c r="AI326" s="79"/>
      <c r="AJ326" s="80" t="str">
        <f>IF(ISBLANK(AI326), "", VLOOKUP(AI326, Z!$A$2:$C$4127, 3, FALSE))</f>
        <v/>
      </c>
      <c r="AK326" s="260"/>
      <c r="AL326" s="127">
        <f t="shared" si="124"/>
        <v>0</v>
      </c>
      <c r="AM326" s="271"/>
      <c r="AN326" s="292">
        <f t="shared" si="126"/>
        <v>0</v>
      </c>
      <c r="AO326" s="279">
        <f t="shared" si="125"/>
        <v>1</v>
      </c>
      <c r="AP326" s="279">
        <v>0.75</v>
      </c>
      <c r="AQ326" s="293" t="str">
        <f t="shared" si="127"/>
        <v>-</v>
      </c>
      <c r="AR326" s="293" t="str">
        <f t="shared" si="128"/>
        <v>-</v>
      </c>
      <c r="AS326" s="293" t="str" cm="1">
        <f t="array" ref="AS326">IFERROR(IFERROR((AT326*AU326)/(3600*1000)/AZ326, BY326) * SUMPRODUCT($BA326:$BE326^2.5, $BF326:$BJ326) / 1000, "-")</f>
        <v>-</v>
      </c>
      <c r="AT326" s="279" t="str">
        <f t="shared" si="129"/>
        <v>-</v>
      </c>
      <c r="AU326" s="279" t="str">
        <f t="shared" si="130"/>
        <v>-</v>
      </c>
      <c r="AV326" s="294" t="str">
        <f t="shared" si="112"/>
        <v>-</v>
      </c>
      <c r="AW326" s="294" t="str" cm="1">
        <f t="array" ref="AW326">IF(CH326&gt;0, INDEX($CV$58:$CV$60, CH326), "-")</f>
        <v>-</v>
      </c>
      <c r="AX326" s="294" t="str">
        <f t="shared" si="131"/>
        <v>-</v>
      </c>
      <c r="AY326" s="295" t="str">
        <f t="shared" si="132"/>
        <v>-</v>
      </c>
      <c r="AZ326" s="294">
        <f t="shared" si="133"/>
        <v>0</v>
      </c>
      <c r="BA326" s="296" t="str" cm="1">
        <f t="array" ref="BA326">IFERROR(INDEX($CV$63:$CZ$65, $CF326, BA$23), "-")</f>
        <v>-</v>
      </c>
      <c r="BB326" s="296" t="str" cm="1">
        <f t="array" ref="BB326">IFERROR(INDEX($CV$63:$CZ$65, $CF326, BB$23), "-")</f>
        <v>-</v>
      </c>
      <c r="BC326" s="296" t="str" cm="1">
        <f t="array" ref="BC326">IFERROR(INDEX($CV$63:$CZ$65, $CF326, BC$23), "-")</f>
        <v>-</v>
      </c>
      <c r="BD326" s="296" t="str" cm="1">
        <f t="array" ref="BD326">IFERROR(INDEX($CV$63:$CZ$65, $CF326, BD$23), "-")</f>
        <v>-</v>
      </c>
      <c r="BE326" s="296" t="str" cm="1">
        <f t="array" ref="BE326">IFERROR(INDEX($CV$63:$CZ$65, $CF326, BE$23), "-")</f>
        <v>-</v>
      </c>
      <c r="BF326" s="297" cm="1">
        <f t="array" ref="BF326">IF($CF326=3,
IFERROR(INDEX($CV$68:$CZ$79, $CE326, BF$23), "-"),
IF($CF326=2,
IF(BF$23=5, $Q326, IF(BF$23=4, $R326, 0)), IF(BF$23=5, $Q326, 0)
))</f>
        <v>0</v>
      </c>
      <c r="BG326" s="297" cm="1">
        <f t="array" ref="BG326">IF($CF326=3,
IFERROR(INDEX($CV$68:$CZ$79, $CE326, BG$23), "-"),
IF($CF326=2,
IF(BG$23=5, $Q326, IF(BG$23=4, $R326, 0)), IF(BG$23=5, $Q326, 0)
))</f>
        <v>0</v>
      </c>
      <c r="BH326" s="297" cm="1">
        <f t="array" ref="BH326">IF($CF326=3,
IFERROR(INDEX($CV$68:$CZ$79, $CE326, BH$23), "-"),
IF($CF326=2,
IF(BH$23=5, $Q326, IF(BH$23=4, $R326, 0)), IF(BH$23=5, $Q326, 0)
))</f>
        <v>0</v>
      </c>
      <c r="BI326" s="297" cm="1">
        <f t="array" ref="BI326">IF($CF326=3,
IFERROR(INDEX($CV$68:$CZ$79, $CE326, BI$23), "-"),
IF($CF326=2,
IF(BI$23=5, $Q326, IF(BI$23=4, $R326, 0)), IF(BI$23=5, $Q326, 0)
))</f>
        <v>0</v>
      </c>
      <c r="BJ326" s="297" cm="1">
        <f t="array" ref="BJ326">IF($CF326=3,
IFERROR(INDEX($CV$68:$CZ$79, $CE326, BJ$23), "-"),
IF($CF326=2,
IF(BJ$23=5, $Q326, IF(BJ$23=4, $R326, 0)), IF(BJ$23=5, $Q326, 0)
))</f>
        <v>0</v>
      </c>
      <c r="BK326" s="293" t="str" cm="1">
        <f t="array" ref="BK326">IFERROR(IF(OR($AN$20="EZ", ISNUMBER((BL326*BM326)/(3600*1000)/BN326)), (BL326*BM326)/(3600*1000)/BN326, BY326) * SUMPRODUCT($BO326:$BS326^2.5, $BT326:$BX326) / 1000, "-")</f>
        <v>-</v>
      </c>
      <c r="BL326" s="279" t="str">
        <f t="shared" si="134"/>
        <v>-</v>
      </c>
      <c r="BM326" s="279" t="str">
        <f t="shared" si="135"/>
        <v>-</v>
      </c>
      <c r="BN326" s="298">
        <f t="shared" si="136"/>
        <v>0</v>
      </c>
      <c r="BO326" s="296" t="str" cm="1">
        <f t="array" ref="BO326">IFERROR(INDEX($CV$63:$CZ$65, $CO326, BO$23), "-")</f>
        <v>-</v>
      </c>
      <c r="BP326" s="296" t="str" cm="1">
        <f t="array" ref="BP326">IFERROR(INDEX($CV$63:$CZ$65, $CO326, BP$23), "-")</f>
        <v>-</v>
      </c>
      <c r="BQ326" s="296" t="str" cm="1">
        <f t="array" ref="BQ326">IFERROR(INDEX($CV$63:$CZ$65, $CO326, BQ$23), "-")</f>
        <v>-</v>
      </c>
      <c r="BR326" s="296" t="str" cm="1">
        <f t="array" ref="BR326">IFERROR(INDEX($CV$63:$CZ$65, $CO326, BR$23), "-")</f>
        <v>-</v>
      </c>
      <c r="BS326" s="296" t="str" cm="1">
        <f t="array" ref="BS326">IFERROR(INDEX($CV$63:$CZ$65, $CO326, BS$23), "-")</f>
        <v>-</v>
      </c>
      <c r="BT326" s="297" cm="1">
        <f t="array" ref="BT326">IF($CO326=3,
IFERROR(INDEX($CV$68:$CZ$79, $CE326, BT$23), "-"),
IF($CO326=2,
IF(BT$23=5, $AC326, IF(BT$23=4, $AD326, 0)), IF(BT$23=5, $AC326, 0)
))</f>
        <v>0</v>
      </c>
      <c r="BU326" s="297" cm="1">
        <f t="array" ref="BU326">IF($CO326=3,
IFERROR(INDEX($CV$68:$CZ$79, $CE326, BU$23), "-"),
IF($CO326=2,
IF(BU$23=5, $AC326, IF(BU$23=4, $AD326, 0)), IF(BU$23=5, $AC326, 0)
))</f>
        <v>0</v>
      </c>
      <c r="BV326" s="297" cm="1">
        <f t="array" ref="BV326">IF($CO326=3,
IFERROR(INDEX($CV$68:$CZ$79, $CE326, BV$23), "-"),
IF($CO326=2,
IF(BV$23=5, $AC326, IF(BV$23=4, $AD326, 0)), IF(BV$23=5, $AC326, 0)
))</f>
        <v>0</v>
      </c>
      <c r="BW326" s="297" cm="1">
        <f t="array" ref="BW326">IF($CO326=3,
IFERROR(INDEX($CV$68:$CZ$79, $CE326, BW$23), "-"),
IF($CO326=2,
IF(BW$23=5, $AC326, IF(BW$23=4, $AD326, 0)), IF(BW$23=5, $AC326, 0)
))</f>
        <v>0</v>
      </c>
      <c r="BX326" s="297" cm="1">
        <f t="array" ref="BX326">IF($CO326=3,
IFERROR(INDEX($CV$68:$CZ$79, $CE326, BX$23), "-"),
IF($CO326=2,
IF(BX$23=5, $AC326, IF(BX$23=4, $AD326, 0)), IF(BX$23=5, $AC326, 0)
))</f>
        <v>0</v>
      </c>
      <c r="BY326" s="293" t="str">
        <f t="shared" si="137"/>
        <v>-</v>
      </c>
      <c r="BZ326" s="299">
        <f t="shared" si="113"/>
        <v>0</v>
      </c>
      <c r="CA326" s="294" t="str">
        <f t="shared" si="138"/>
        <v>-</v>
      </c>
      <c r="CB326" s="295" t="str">
        <f t="shared" si="114"/>
        <v>-</v>
      </c>
      <c r="CC326" s="295" t="str">
        <f t="shared" si="139"/>
        <v>-</v>
      </c>
      <c r="CD326" s="299">
        <f t="shared" si="115"/>
        <v>0</v>
      </c>
      <c r="CE326" s="300" t="str">
        <f t="shared" si="116"/>
        <v>-</v>
      </c>
      <c r="CF326" s="300" t="str">
        <f t="shared" si="117"/>
        <v>-</v>
      </c>
      <c r="CG326" s="300">
        <v>0</v>
      </c>
      <c r="CH326" s="300">
        <f t="shared" si="118"/>
        <v>0</v>
      </c>
      <c r="CI326" s="301">
        <f t="shared" si="119"/>
        <v>0</v>
      </c>
      <c r="CJ326" s="301">
        <f t="shared" si="120"/>
        <v>0</v>
      </c>
      <c r="CK326" s="302" t="str" cm="1">
        <f t="array" ref="CK326">IF($CJ326&gt;0, INDEX($CS$28:$DH$35, $CJ326, $CI326+CK$23), "-")</f>
        <v>-</v>
      </c>
      <c r="CL326" s="302" t="str" cm="1">
        <f t="array" ref="CL326">IF($CJ326&gt;0, INDEX($CS$28:$DH$35, $CJ326, $CI326+CL$23), "-")</f>
        <v>-</v>
      </c>
      <c r="CM326" s="302" t="str" cm="1">
        <f t="array" ref="CM326">IF($CJ326&gt;0, INDEX($CS$28:$DH$35, $CJ326, $CI326+CM$23), "-")</f>
        <v>-</v>
      </c>
      <c r="CN326" s="302" t="str" cm="1">
        <f t="array" ref="CN326">IF($CJ326&gt;0, INDEX($CS$28:$DH$35, $CJ326, $CI326+CN$23), "-")</f>
        <v>-</v>
      </c>
      <c r="CO326" s="300" t="str">
        <f t="shared" si="121"/>
        <v>-</v>
      </c>
      <c r="CP326" s="271"/>
      <c r="CQ326" s="272"/>
      <c r="CR326" s="273"/>
      <c r="CS326" s="273"/>
      <c r="CT326" s="273"/>
      <c r="CU326" s="273"/>
      <c r="CV326" s="273"/>
      <c r="CW326" s="273"/>
      <c r="CX326" s="273"/>
      <c r="CY326" s="273"/>
      <c r="CZ326" s="273"/>
      <c r="DA326" s="273"/>
      <c r="DB326" s="273"/>
      <c r="DC326" s="273"/>
      <c r="DD326" s="273"/>
      <c r="DE326" s="273"/>
      <c r="DF326" s="273"/>
      <c r="DG326" s="273"/>
      <c r="DH326" s="273"/>
      <c r="DI326" s="273"/>
      <c r="DJ326" s="271"/>
      <c r="DK326" s="271"/>
    </row>
    <row r="327" spans="1:115" s="45" customFormat="1" ht="12.75" customHeight="1" x14ac:dyDescent="0.25">
      <c r="A327" s="13" cm="1">
        <f t="array" ref="A327">IFERROR(INDEX(Operation, IFERROR(MATCH($N327,#REF!, 0), IFERROR(MATCH($N327,#REF!, 0), MATCH($N327,#REF!, 0))), 4), 0)</f>
        <v>0</v>
      </c>
      <c r="B327" s="10">
        <v>304</v>
      </c>
      <c r="C327" s="238"/>
      <c r="D327" s="238"/>
      <c r="E327" s="79"/>
      <c r="F327" s="80" t="str">
        <f>IF(ISBLANK(E327), "", VLOOKUP(E327, Z!$A$2:$C$4127, 3, FALSE))</f>
        <v/>
      </c>
      <c r="G327" s="238"/>
      <c r="H327" s="81"/>
      <c r="I327" s="255" t="b">
        <v>0</v>
      </c>
      <c r="J327" s="256"/>
      <c r="K327" s="82"/>
      <c r="L327" s="82"/>
      <c r="M327" s="83"/>
      <c r="N327" s="79"/>
      <c r="O327" s="84"/>
      <c r="P327" s="84"/>
      <c r="Q327" s="257"/>
      <c r="R327" s="257"/>
      <c r="S327" s="257"/>
      <c r="T327" s="85">
        <f t="shared" si="122"/>
        <v>0</v>
      </c>
      <c r="U327" s="238"/>
      <c r="V327" s="238"/>
      <c r="W327" s="238"/>
      <c r="X327" s="257"/>
      <c r="Y327" s="258"/>
      <c r="Z327" s="79"/>
      <c r="AA327" s="257"/>
      <c r="AB327" s="257"/>
      <c r="AC327" s="257"/>
      <c r="AD327" s="257"/>
      <c r="AE327" s="257"/>
      <c r="AF327" s="85">
        <f t="shared" si="123"/>
        <v>0</v>
      </c>
      <c r="AG327" s="259"/>
      <c r="AH327" s="238"/>
      <c r="AI327" s="79"/>
      <c r="AJ327" s="80" t="str">
        <f>IF(ISBLANK(AI327), "", VLOOKUP(AI327, Z!$A$2:$C$4127, 3, FALSE))</f>
        <v/>
      </c>
      <c r="AK327" s="260"/>
      <c r="AL327" s="127">
        <f t="shared" si="124"/>
        <v>0</v>
      </c>
      <c r="AM327" s="271"/>
      <c r="AN327" s="292">
        <f t="shared" si="126"/>
        <v>0</v>
      </c>
      <c r="AO327" s="279">
        <f t="shared" si="125"/>
        <v>1</v>
      </c>
      <c r="AP327" s="279">
        <v>0.75</v>
      </c>
      <c r="AQ327" s="293" t="str">
        <f t="shared" si="127"/>
        <v>-</v>
      </c>
      <c r="AR327" s="293" t="str">
        <f t="shared" si="128"/>
        <v>-</v>
      </c>
      <c r="AS327" s="293" t="str" cm="1">
        <f t="array" ref="AS327">IFERROR(IFERROR((AT327*AU327)/(3600*1000)/AZ327, BY327) * SUMPRODUCT($BA327:$BE327^2.5, $BF327:$BJ327) / 1000, "-")</f>
        <v>-</v>
      </c>
      <c r="AT327" s="279" t="str">
        <f t="shared" si="129"/>
        <v>-</v>
      </c>
      <c r="AU327" s="279" t="str">
        <f t="shared" si="130"/>
        <v>-</v>
      </c>
      <c r="AV327" s="294" t="str">
        <f t="shared" si="112"/>
        <v>-</v>
      </c>
      <c r="AW327" s="294" t="str" cm="1">
        <f t="array" ref="AW327">IF(CH327&gt;0, INDEX($CV$58:$CV$60, CH327), "-")</f>
        <v>-</v>
      </c>
      <c r="AX327" s="294" t="str">
        <f t="shared" si="131"/>
        <v>-</v>
      </c>
      <c r="AY327" s="295" t="str">
        <f t="shared" si="132"/>
        <v>-</v>
      </c>
      <c r="AZ327" s="294">
        <f t="shared" si="133"/>
        <v>0</v>
      </c>
      <c r="BA327" s="296" t="str" cm="1">
        <f t="array" ref="BA327">IFERROR(INDEX($CV$63:$CZ$65, $CF327, BA$23), "-")</f>
        <v>-</v>
      </c>
      <c r="BB327" s="296" t="str" cm="1">
        <f t="array" ref="BB327">IFERROR(INDEX($CV$63:$CZ$65, $CF327, BB$23), "-")</f>
        <v>-</v>
      </c>
      <c r="BC327" s="296" t="str" cm="1">
        <f t="array" ref="BC327">IFERROR(INDEX($CV$63:$CZ$65, $CF327, BC$23), "-")</f>
        <v>-</v>
      </c>
      <c r="BD327" s="296" t="str" cm="1">
        <f t="array" ref="BD327">IFERROR(INDEX($CV$63:$CZ$65, $CF327, BD$23), "-")</f>
        <v>-</v>
      </c>
      <c r="BE327" s="296" t="str" cm="1">
        <f t="array" ref="BE327">IFERROR(INDEX($CV$63:$CZ$65, $CF327, BE$23), "-")</f>
        <v>-</v>
      </c>
      <c r="BF327" s="297" cm="1">
        <f t="array" ref="BF327">IF($CF327=3,
IFERROR(INDEX($CV$68:$CZ$79, $CE327, BF$23), "-"),
IF($CF327=2,
IF(BF$23=5, $Q327, IF(BF$23=4, $R327, 0)), IF(BF$23=5, $Q327, 0)
))</f>
        <v>0</v>
      </c>
      <c r="BG327" s="297" cm="1">
        <f t="array" ref="BG327">IF($CF327=3,
IFERROR(INDEX($CV$68:$CZ$79, $CE327, BG$23), "-"),
IF($CF327=2,
IF(BG$23=5, $Q327, IF(BG$23=4, $R327, 0)), IF(BG$23=5, $Q327, 0)
))</f>
        <v>0</v>
      </c>
      <c r="BH327" s="297" cm="1">
        <f t="array" ref="BH327">IF($CF327=3,
IFERROR(INDEX($CV$68:$CZ$79, $CE327, BH$23), "-"),
IF($CF327=2,
IF(BH$23=5, $Q327, IF(BH$23=4, $R327, 0)), IF(BH$23=5, $Q327, 0)
))</f>
        <v>0</v>
      </c>
      <c r="BI327" s="297" cm="1">
        <f t="array" ref="BI327">IF($CF327=3,
IFERROR(INDEX($CV$68:$CZ$79, $CE327, BI$23), "-"),
IF($CF327=2,
IF(BI$23=5, $Q327, IF(BI$23=4, $R327, 0)), IF(BI$23=5, $Q327, 0)
))</f>
        <v>0</v>
      </c>
      <c r="BJ327" s="297" cm="1">
        <f t="array" ref="BJ327">IF($CF327=3,
IFERROR(INDEX($CV$68:$CZ$79, $CE327, BJ$23), "-"),
IF($CF327=2,
IF(BJ$23=5, $Q327, IF(BJ$23=4, $R327, 0)), IF(BJ$23=5, $Q327, 0)
))</f>
        <v>0</v>
      </c>
      <c r="BK327" s="293" t="str" cm="1">
        <f t="array" ref="BK327">IFERROR(IF(OR($AN$20="EZ", ISNUMBER((BL327*BM327)/(3600*1000)/BN327)), (BL327*BM327)/(3600*1000)/BN327, BY327) * SUMPRODUCT($BO327:$BS327^2.5, $BT327:$BX327) / 1000, "-")</f>
        <v>-</v>
      </c>
      <c r="BL327" s="279" t="str">
        <f t="shared" si="134"/>
        <v>-</v>
      </c>
      <c r="BM327" s="279" t="str">
        <f t="shared" si="135"/>
        <v>-</v>
      </c>
      <c r="BN327" s="298">
        <f t="shared" si="136"/>
        <v>0</v>
      </c>
      <c r="BO327" s="296" t="str" cm="1">
        <f t="array" ref="BO327">IFERROR(INDEX($CV$63:$CZ$65, $CO327, BO$23), "-")</f>
        <v>-</v>
      </c>
      <c r="BP327" s="296" t="str" cm="1">
        <f t="array" ref="BP327">IFERROR(INDEX($CV$63:$CZ$65, $CO327, BP$23), "-")</f>
        <v>-</v>
      </c>
      <c r="BQ327" s="296" t="str" cm="1">
        <f t="array" ref="BQ327">IFERROR(INDEX($CV$63:$CZ$65, $CO327, BQ$23), "-")</f>
        <v>-</v>
      </c>
      <c r="BR327" s="296" t="str" cm="1">
        <f t="array" ref="BR327">IFERROR(INDEX($CV$63:$CZ$65, $CO327, BR$23), "-")</f>
        <v>-</v>
      </c>
      <c r="BS327" s="296" t="str" cm="1">
        <f t="array" ref="BS327">IFERROR(INDEX($CV$63:$CZ$65, $CO327, BS$23), "-")</f>
        <v>-</v>
      </c>
      <c r="BT327" s="297" cm="1">
        <f t="array" ref="BT327">IF($CO327=3,
IFERROR(INDEX($CV$68:$CZ$79, $CE327, BT$23), "-"),
IF($CO327=2,
IF(BT$23=5, $AC327, IF(BT$23=4, $AD327, 0)), IF(BT$23=5, $AC327, 0)
))</f>
        <v>0</v>
      </c>
      <c r="BU327" s="297" cm="1">
        <f t="array" ref="BU327">IF($CO327=3,
IFERROR(INDEX($CV$68:$CZ$79, $CE327, BU$23), "-"),
IF($CO327=2,
IF(BU$23=5, $AC327, IF(BU$23=4, $AD327, 0)), IF(BU$23=5, $AC327, 0)
))</f>
        <v>0</v>
      </c>
      <c r="BV327" s="297" cm="1">
        <f t="array" ref="BV327">IF($CO327=3,
IFERROR(INDEX($CV$68:$CZ$79, $CE327, BV$23), "-"),
IF($CO327=2,
IF(BV$23=5, $AC327, IF(BV$23=4, $AD327, 0)), IF(BV$23=5, $AC327, 0)
))</f>
        <v>0</v>
      </c>
      <c r="BW327" s="297" cm="1">
        <f t="array" ref="BW327">IF($CO327=3,
IFERROR(INDEX($CV$68:$CZ$79, $CE327, BW$23), "-"),
IF($CO327=2,
IF(BW$23=5, $AC327, IF(BW$23=4, $AD327, 0)), IF(BW$23=5, $AC327, 0)
))</f>
        <v>0</v>
      </c>
      <c r="BX327" s="297" cm="1">
        <f t="array" ref="BX327">IF($CO327=3,
IFERROR(INDEX($CV$68:$CZ$79, $CE327, BX$23), "-"),
IF($CO327=2,
IF(BX$23=5, $AC327, IF(BX$23=4, $AD327, 0)), IF(BX$23=5, $AC327, 0)
))</f>
        <v>0</v>
      </c>
      <c r="BY327" s="293" t="str">
        <f t="shared" si="137"/>
        <v>-</v>
      </c>
      <c r="BZ327" s="299">
        <f t="shared" si="113"/>
        <v>0</v>
      </c>
      <c r="CA327" s="294" t="str">
        <f t="shared" si="138"/>
        <v>-</v>
      </c>
      <c r="CB327" s="295" t="str">
        <f t="shared" si="114"/>
        <v>-</v>
      </c>
      <c r="CC327" s="295" t="str">
        <f t="shared" si="139"/>
        <v>-</v>
      </c>
      <c r="CD327" s="299">
        <f t="shared" si="115"/>
        <v>0</v>
      </c>
      <c r="CE327" s="300" t="str">
        <f t="shared" si="116"/>
        <v>-</v>
      </c>
      <c r="CF327" s="300" t="str">
        <f t="shared" si="117"/>
        <v>-</v>
      </c>
      <c r="CG327" s="300">
        <v>0</v>
      </c>
      <c r="CH327" s="300">
        <f t="shared" si="118"/>
        <v>0</v>
      </c>
      <c r="CI327" s="301">
        <f t="shared" si="119"/>
        <v>0</v>
      </c>
      <c r="CJ327" s="301">
        <f t="shared" si="120"/>
        <v>0</v>
      </c>
      <c r="CK327" s="302" t="str" cm="1">
        <f t="array" ref="CK327">IF($CJ327&gt;0, INDEX($CS$28:$DH$35, $CJ327, $CI327+CK$23), "-")</f>
        <v>-</v>
      </c>
      <c r="CL327" s="302" t="str" cm="1">
        <f t="array" ref="CL327">IF($CJ327&gt;0, INDEX($CS$28:$DH$35, $CJ327, $CI327+CL$23), "-")</f>
        <v>-</v>
      </c>
      <c r="CM327" s="302" t="str" cm="1">
        <f t="array" ref="CM327">IF($CJ327&gt;0, INDEX($CS$28:$DH$35, $CJ327, $CI327+CM$23), "-")</f>
        <v>-</v>
      </c>
      <c r="CN327" s="302" t="str" cm="1">
        <f t="array" ref="CN327">IF($CJ327&gt;0, INDEX($CS$28:$DH$35, $CJ327, $CI327+CN$23), "-")</f>
        <v>-</v>
      </c>
      <c r="CO327" s="300" t="str">
        <f t="shared" si="121"/>
        <v>-</v>
      </c>
      <c r="CP327" s="271"/>
      <c r="CQ327" s="272"/>
      <c r="CR327" s="273"/>
      <c r="CS327" s="273"/>
      <c r="CT327" s="273"/>
      <c r="CU327" s="273"/>
      <c r="CV327" s="273"/>
      <c r="CW327" s="273"/>
      <c r="CX327" s="273"/>
      <c r="CY327" s="273"/>
      <c r="CZ327" s="273"/>
      <c r="DA327" s="273"/>
      <c r="DB327" s="273"/>
      <c r="DC327" s="273"/>
      <c r="DD327" s="273"/>
      <c r="DE327" s="273"/>
      <c r="DF327" s="273"/>
      <c r="DG327" s="273"/>
      <c r="DH327" s="273"/>
      <c r="DI327" s="273"/>
      <c r="DJ327" s="271"/>
      <c r="DK327" s="271"/>
    </row>
    <row r="328" spans="1:115" s="45" customFormat="1" ht="12.75" customHeight="1" x14ac:dyDescent="0.25">
      <c r="A328" s="13" cm="1">
        <f t="array" ref="A328">IFERROR(INDEX(Operation, IFERROR(MATCH($N328,#REF!, 0), IFERROR(MATCH($N328,#REF!, 0), MATCH($N328,#REF!, 0))), 4), 0)</f>
        <v>0</v>
      </c>
      <c r="B328" s="10">
        <v>305</v>
      </c>
      <c r="C328" s="238"/>
      <c r="D328" s="238"/>
      <c r="E328" s="79"/>
      <c r="F328" s="80" t="str">
        <f>IF(ISBLANK(E328), "", VLOOKUP(E328, Z!$A$2:$C$4127, 3, FALSE))</f>
        <v/>
      </c>
      <c r="G328" s="238"/>
      <c r="H328" s="81"/>
      <c r="I328" s="255" t="b">
        <v>0</v>
      </c>
      <c r="J328" s="256"/>
      <c r="K328" s="82"/>
      <c r="L328" s="82"/>
      <c r="M328" s="83"/>
      <c r="N328" s="79"/>
      <c r="O328" s="84"/>
      <c r="P328" s="84"/>
      <c r="Q328" s="257"/>
      <c r="R328" s="257"/>
      <c r="S328" s="257"/>
      <c r="T328" s="85">
        <f t="shared" si="122"/>
        <v>0</v>
      </c>
      <c r="U328" s="238"/>
      <c r="V328" s="238"/>
      <c r="W328" s="238"/>
      <c r="X328" s="257"/>
      <c r="Y328" s="258"/>
      <c r="Z328" s="79"/>
      <c r="AA328" s="257"/>
      <c r="AB328" s="257"/>
      <c r="AC328" s="257"/>
      <c r="AD328" s="257"/>
      <c r="AE328" s="257"/>
      <c r="AF328" s="85">
        <f t="shared" si="123"/>
        <v>0</v>
      </c>
      <c r="AG328" s="259"/>
      <c r="AH328" s="238"/>
      <c r="AI328" s="79"/>
      <c r="AJ328" s="80" t="str">
        <f>IF(ISBLANK(AI328), "", VLOOKUP(AI328, Z!$A$2:$C$4127, 3, FALSE))</f>
        <v/>
      </c>
      <c r="AK328" s="260"/>
      <c r="AL328" s="127">
        <f t="shared" si="124"/>
        <v>0</v>
      </c>
      <c r="AM328" s="271"/>
      <c r="AN328" s="292">
        <f t="shared" si="126"/>
        <v>0</v>
      </c>
      <c r="AO328" s="279">
        <f t="shared" si="125"/>
        <v>1</v>
      </c>
      <c r="AP328" s="279">
        <v>0.75</v>
      </c>
      <c r="AQ328" s="293" t="str">
        <f t="shared" si="127"/>
        <v>-</v>
      </c>
      <c r="AR328" s="293" t="str">
        <f t="shared" si="128"/>
        <v>-</v>
      </c>
      <c r="AS328" s="293" t="str" cm="1">
        <f t="array" ref="AS328">IFERROR(IFERROR((AT328*AU328)/(3600*1000)/AZ328, BY328) * SUMPRODUCT($BA328:$BE328^2.5, $BF328:$BJ328) / 1000, "-")</f>
        <v>-</v>
      </c>
      <c r="AT328" s="279" t="str">
        <f t="shared" si="129"/>
        <v>-</v>
      </c>
      <c r="AU328" s="279" t="str">
        <f t="shared" si="130"/>
        <v>-</v>
      </c>
      <c r="AV328" s="294" t="str">
        <f t="shared" si="112"/>
        <v>-</v>
      </c>
      <c r="AW328" s="294" t="str" cm="1">
        <f t="array" ref="AW328">IF(CH328&gt;0, INDEX($CV$58:$CV$60, CH328), "-")</f>
        <v>-</v>
      </c>
      <c r="AX328" s="294" t="str">
        <f t="shared" si="131"/>
        <v>-</v>
      </c>
      <c r="AY328" s="295" t="str">
        <f t="shared" si="132"/>
        <v>-</v>
      </c>
      <c r="AZ328" s="294">
        <f t="shared" si="133"/>
        <v>0</v>
      </c>
      <c r="BA328" s="296" t="str" cm="1">
        <f t="array" ref="BA328">IFERROR(INDEX($CV$63:$CZ$65, $CF328, BA$23), "-")</f>
        <v>-</v>
      </c>
      <c r="BB328" s="296" t="str" cm="1">
        <f t="array" ref="BB328">IFERROR(INDEX($CV$63:$CZ$65, $CF328, BB$23), "-")</f>
        <v>-</v>
      </c>
      <c r="BC328" s="296" t="str" cm="1">
        <f t="array" ref="BC328">IFERROR(INDEX($CV$63:$CZ$65, $CF328, BC$23), "-")</f>
        <v>-</v>
      </c>
      <c r="BD328" s="296" t="str" cm="1">
        <f t="array" ref="BD328">IFERROR(INDEX($CV$63:$CZ$65, $CF328, BD$23), "-")</f>
        <v>-</v>
      </c>
      <c r="BE328" s="296" t="str" cm="1">
        <f t="array" ref="BE328">IFERROR(INDEX($CV$63:$CZ$65, $CF328, BE$23), "-")</f>
        <v>-</v>
      </c>
      <c r="BF328" s="297" cm="1">
        <f t="array" ref="BF328">IF($CF328=3,
IFERROR(INDEX($CV$68:$CZ$79, $CE328, BF$23), "-"),
IF($CF328=2,
IF(BF$23=5, $Q328, IF(BF$23=4, $R328, 0)), IF(BF$23=5, $Q328, 0)
))</f>
        <v>0</v>
      </c>
      <c r="BG328" s="297" cm="1">
        <f t="array" ref="BG328">IF($CF328=3,
IFERROR(INDEX($CV$68:$CZ$79, $CE328, BG$23), "-"),
IF($CF328=2,
IF(BG$23=5, $Q328, IF(BG$23=4, $R328, 0)), IF(BG$23=5, $Q328, 0)
))</f>
        <v>0</v>
      </c>
      <c r="BH328" s="297" cm="1">
        <f t="array" ref="BH328">IF($CF328=3,
IFERROR(INDEX($CV$68:$CZ$79, $CE328, BH$23), "-"),
IF($CF328=2,
IF(BH$23=5, $Q328, IF(BH$23=4, $R328, 0)), IF(BH$23=5, $Q328, 0)
))</f>
        <v>0</v>
      </c>
      <c r="BI328" s="297" cm="1">
        <f t="array" ref="BI328">IF($CF328=3,
IFERROR(INDEX($CV$68:$CZ$79, $CE328, BI$23), "-"),
IF($CF328=2,
IF(BI$23=5, $Q328, IF(BI$23=4, $R328, 0)), IF(BI$23=5, $Q328, 0)
))</f>
        <v>0</v>
      </c>
      <c r="BJ328" s="297" cm="1">
        <f t="array" ref="BJ328">IF($CF328=3,
IFERROR(INDEX($CV$68:$CZ$79, $CE328, BJ$23), "-"),
IF($CF328=2,
IF(BJ$23=5, $Q328, IF(BJ$23=4, $R328, 0)), IF(BJ$23=5, $Q328, 0)
))</f>
        <v>0</v>
      </c>
      <c r="BK328" s="293" t="str" cm="1">
        <f t="array" ref="BK328">IFERROR(IF(OR($AN$20="EZ", ISNUMBER((BL328*BM328)/(3600*1000)/BN328)), (BL328*BM328)/(3600*1000)/BN328, BY328) * SUMPRODUCT($BO328:$BS328^2.5, $BT328:$BX328) / 1000, "-")</f>
        <v>-</v>
      </c>
      <c r="BL328" s="279" t="str">
        <f t="shared" si="134"/>
        <v>-</v>
      </c>
      <c r="BM328" s="279" t="str">
        <f t="shared" si="135"/>
        <v>-</v>
      </c>
      <c r="BN328" s="298">
        <f t="shared" si="136"/>
        <v>0</v>
      </c>
      <c r="BO328" s="296" t="str" cm="1">
        <f t="array" ref="BO328">IFERROR(INDEX($CV$63:$CZ$65, $CO328, BO$23), "-")</f>
        <v>-</v>
      </c>
      <c r="BP328" s="296" t="str" cm="1">
        <f t="array" ref="BP328">IFERROR(INDEX($CV$63:$CZ$65, $CO328, BP$23), "-")</f>
        <v>-</v>
      </c>
      <c r="BQ328" s="296" t="str" cm="1">
        <f t="array" ref="BQ328">IFERROR(INDEX($CV$63:$CZ$65, $CO328, BQ$23), "-")</f>
        <v>-</v>
      </c>
      <c r="BR328" s="296" t="str" cm="1">
        <f t="array" ref="BR328">IFERROR(INDEX($CV$63:$CZ$65, $CO328, BR$23), "-")</f>
        <v>-</v>
      </c>
      <c r="BS328" s="296" t="str" cm="1">
        <f t="array" ref="BS328">IFERROR(INDEX($CV$63:$CZ$65, $CO328, BS$23), "-")</f>
        <v>-</v>
      </c>
      <c r="BT328" s="297" cm="1">
        <f t="array" ref="BT328">IF($CO328=3,
IFERROR(INDEX($CV$68:$CZ$79, $CE328, BT$23), "-"),
IF($CO328=2,
IF(BT$23=5, $AC328, IF(BT$23=4, $AD328, 0)), IF(BT$23=5, $AC328, 0)
))</f>
        <v>0</v>
      </c>
      <c r="BU328" s="297" cm="1">
        <f t="array" ref="BU328">IF($CO328=3,
IFERROR(INDEX($CV$68:$CZ$79, $CE328, BU$23), "-"),
IF($CO328=2,
IF(BU$23=5, $AC328, IF(BU$23=4, $AD328, 0)), IF(BU$23=5, $AC328, 0)
))</f>
        <v>0</v>
      </c>
      <c r="BV328" s="297" cm="1">
        <f t="array" ref="BV328">IF($CO328=3,
IFERROR(INDEX($CV$68:$CZ$79, $CE328, BV$23), "-"),
IF($CO328=2,
IF(BV$23=5, $AC328, IF(BV$23=4, $AD328, 0)), IF(BV$23=5, $AC328, 0)
))</f>
        <v>0</v>
      </c>
      <c r="BW328" s="297" cm="1">
        <f t="array" ref="BW328">IF($CO328=3,
IFERROR(INDEX($CV$68:$CZ$79, $CE328, BW$23), "-"),
IF($CO328=2,
IF(BW$23=5, $AC328, IF(BW$23=4, $AD328, 0)), IF(BW$23=5, $AC328, 0)
))</f>
        <v>0</v>
      </c>
      <c r="BX328" s="297" cm="1">
        <f t="array" ref="BX328">IF($CO328=3,
IFERROR(INDEX($CV$68:$CZ$79, $CE328, BX$23), "-"),
IF($CO328=2,
IF(BX$23=5, $AC328, IF(BX$23=4, $AD328, 0)), IF(BX$23=5, $AC328, 0)
))</f>
        <v>0</v>
      </c>
      <c r="BY328" s="293" t="str">
        <f t="shared" si="137"/>
        <v>-</v>
      </c>
      <c r="BZ328" s="299">
        <f t="shared" si="113"/>
        <v>0</v>
      </c>
      <c r="CA328" s="294" t="str">
        <f t="shared" si="138"/>
        <v>-</v>
      </c>
      <c r="CB328" s="295" t="str">
        <f t="shared" si="114"/>
        <v>-</v>
      </c>
      <c r="CC328" s="295" t="str">
        <f t="shared" si="139"/>
        <v>-</v>
      </c>
      <c r="CD328" s="299">
        <f t="shared" si="115"/>
        <v>0</v>
      </c>
      <c r="CE328" s="300" t="str">
        <f t="shared" si="116"/>
        <v>-</v>
      </c>
      <c r="CF328" s="300" t="str">
        <f t="shared" si="117"/>
        <v>-</v>
      </c>
      <c r="CG328" s="300">
        <v>0</v>
      </c>
      <c r="CH328" s="300">
        <f t="shared" si="118"/>
        <v>0</v>
      </c>
      <c r="CI328" s="301">
        <f t="shared" si="119"/>
        <v>0</v>
      </c>
      <c r="CJ328" s="301">
        <f t="shared" si="120"/>
        <v>0</v>
      </c>
      <c r="CK328" s="302" t="str" cm="1">
        <f t="array" ref="CK328">IF($CJ328&gt;0, INDEX($CS$28:$DH$35, $CJ328, $CI328+CK$23), "-")</f>
        <v>-</v>
      </c>
      <c r="CL328" s="302" t="str" cm="1">
        <f t="array" ref="CL328">IF($CJ328&gt;0, INDEX($CS$28:$DH$35, $CJ328, $CI328+CL$23), "-")</f>
        <v>-</v>
      </c>
      <c r="CM328" s="302" t="str" cm="1">
        <f t="array" ref="CM328">IF($CJ328&gt;0, INDEX($CS$28:$DH$35, $CJ328, $CI328+CM$23), "-")</f>
        <v>-</v>
      </c>
      <c r="CN328" s="302" t="str" cm="1">
        <f t="array" ref="CN328">IF($CJ328&gt;0, INDEX($CS$28:$DH$35, $CJ328, $CI328+CN$23), "-")</f>
        <v>-</v>
      </c>
      <c r="CO328" s="300" t="str">
        <f t="shared" si="121"/>
        <v>-</v>
      </c>
      <c r="CP328" s="271"/>
      <c r="CQ328" s="272"/>
      <c r="CR328" s="273"/>
      <c r="CS328" s="273"/>
      <c r="CT328" s="273"/>
      <c r="CU328" s="273"/>
      <c r="CV328" s="273"/>
      <c r="CW328" s="273"/>
      <c r="CX328" s="273"/>
      <c r="CY328" s="273"/>
      <c r="CZ328" s="273"/>
      <c r="DA328" s="273"/>
      <c r="DB328" s="273"/>
      <c r="DC328" s="273"/>
      <c r="DD328" s="273"/>
      <c r="DE328" s="273"/>
      <c r="DF328" s="273"/>
      <c r="DG328" s="273"/>
      <c r="DH328" s="273"/>
      <c r="DI328" s="273"/>
      <c r="DJ328" s="271"/>
      <c r="DK328" s="271"/>
    </row>
    <row r="329" spans="1:115" s="45" customFormat="1" ht="12.75" customHeight="1" x14ac:dyDescent="0.25">
      <c r="A329" s="13" cm="1">
        <f t="array" ref="A329">IFERROR(INDEX(Operation, IFERROR(MATCH($N329,#REF!, 0), IFERROR(MATCH($N329,#REF!, 0), MATCH($N329,#REF!, 0))), 4), 0)</f>
        <v>0</v>
      </c>
      <c r="B329" s="10">
        <v>306</v>
      </c>
      <c r="C329" s="238"/>
      <c r="D329" s="238"/>
      <c r="E329" s="79"/>
      <c r="F329" s="80" t="str">
        <f>IF(ISBLANK(E329), "", VLOOKUP(E329, Z!$A$2:$C$4127, 3, FALSE))</f>
        <v/>
      </c>
      <c r="G329" s="238"/>
      <c r="H329" s="81"/>
      <c r="I329" s="255" t="b">
        <v>0</v>
      </c>
      <c r="J329" s="256"/>
      <c r="K329" s="82"/>
      <c r="L329" s="82"/>
      <c r="M329" s="83"/>
      <c r="N329" s="79"/>
      <c r="O329" s="84"/>
      <c r="P329" s="84"/>
      <c r="Q329" s="257"/>
      <c r="R329" s="257"/>
      <c r="S329" s="257"/>
      <c r="T329" s="85">
        <f t="shared" si="122"/>
        <v>0</v>
      </c>
      <c r="U329" s="238"/>
      <c r="V329" s="238"/>
      <c r="W329" s="238"/>
      <c r="X329" s="256"/>
      <c r="Y329" s="258"/>
      <c r="Z329" s="79"/>
      <c r="AA329" s="257"/>
      <c r="AB329" s="257"/>
      <c r="AC329" s="257"/>
      <c r="AD329" s="257"/>
      <c r="AE329" s="257"/>
      <c r="AF329" s="85">
        <f t="shared" si="123"/>
        <v>0</v>
      </c>
      <c r="AG329" s="259"/>
      <c r="AH329" s="238"/>
      <c r="AI329" s="79"/>
      <c r="AJ329" s="80" t="str">
        <f>IF(ISBLANK(AI329), "", VLOOKUP(AI329, Z!$A$2:$C$4127, 3, FALSE))</f>
        <v/>
      </c>
      <c r="AK329" s="260"/>
      <c r="AL329" s="127">
        <f t="shared" si="124"/>
        <v>0</v>
      </c>
      <c r="AM329" s="271"/>
      <c r="AN329" s="292">
        <f t="shared" si="126"/>
        <v>0</v>
      </c>
      <c r="AO329" s="279">
        <f t="shared" si="125"/>
        <v>1</v>
      </c>
      <c r="AP329" s="279">
        <v>0.75</v>
      </c>
      <c r="AQ329" s="293" t="str">
        <f t="shared" si="127"/>
        <v>-</v>
      </c>
      <c r="AR329" s="293" t="str">
        <f t="shared" si="128"/>
        <v>-</v>
      </c>
      <c r="AS329" s="293" t="str" cm="1">
        <f t="array" ref="AS329">IFERROR(IFERROR((AT329*AU329)/(3600*1000)/AZ329, BY329) * SUMPRODUCT($BA329:$BE329^2.5, $BF329:$BJ329) / 1000, "-")</f>
        <v>-</v>
      </c>
      <c r="AT329" s="279" t="str">
        <f t="shared" si="129"/>
        <v>-</v>
      </c>
      <c r="AU329" s="279" t="str">
        <f t="shared" si="130"/>
        <v>-</v>
      </c>
      <c r="AV329" s="294" t="str">
        <f t="shared" si="112"/>
        <v>-</v>
      </c>
      <c r="AW329" s="294" t="str" cm="1">
        <f t="array" ref="AW329">IF(CH329&gt;0, INDEX($CV$58:$CV$60, CH329), "-")</f>
        <v>-</v>
      </c>
      <c r="AX329" s="294" t="str">
        <f t="shared" si="131"/>
        <v>-</v>
      </c>
      <c r="AY329" s="295" t="str">
        <f t="shared" si="132"/>
        <v>-</v>
      </c>
      <c r="AZ329" s="294">
        <f t="shared" si="133"/>
        <v>0</v>
      </c>
      <c r="BA329" s="296" t="str" cm="1">
        <f t="array" ref="BA329">IFERROR(INDEX($CV$63:$CZ$65, $CF329, BA$23), "-")</f>
        <v>-</v>
      </c>
      <c r="BB329" s="296" t="str" cm="1">
        <f t="array" ref="BB329">IFERROR(INDEX($CV$63:$CZ$65, $CF329, BB$23), "-")</f>
        <v>-</v>
      </c>
      <c r="BC329" s="296" t="str" cm="1">
        <f t="array" ref="BC329">IFERROR(INDEX($CV$63:$CZ$65, $CF329, BC$23), "-")</f>
        <v>-</v>
      </c>
      <c r="BD329" s="296" t="str" cm="1">
        <f t="array" ref="BD329">IFERROR(INDEX($CV$63:$CZ$65, $CF329, BD$23), "-")</f>
        <v>-</v>
      </c>
      <c r="BE329" s="296" t="str" cm="1">
        <f t="array" ref="BE329">IFERROR(INDEX($CV$63:$CZ$65, $CF329, BE$23), "-")</f>
        <v>-</v>
      </c>
      <c r="BF329" s="297" cm="1">
        <f t="array" ref="BF329">IF($CF329=3,
IFERROR(INDEX($CV$68:$CZ$79, $CE329, BF$23), "-"),
IF($CF329=2,
IF(BF$23=5, $Q329, IF(BF$23=4, $R329, 0)), IF(BF$23=5, $Q329, 0)
))</f>
        <v>0</v>
      </c>
      <c r="BG329" s="297" cm="1">
        <f t="array" ref="BG329">IF($CF329=3,
IFERROR(INDEX($CV$68:$CZ$79, $CE329, BG$23), "-"),
IF($CF329=2,
IF(BG$23=5, $Q329, IF(BG$23=4, $R329, 0)), IF(BG$23=5, $Q329, 0)
))</f>
        <v>0</v>
      </c>
      <c r="BH329" s="297" cm="1">
        <f t="array" ref="BH329">IF($CF329=3,
IFERROR(INDEX($CV$68:$CZ$79, $CE329, BH$23), "-"),
IF($CF329=2,
IF(BH$23=5, $Q329, IF(BH$23=4, $R329, 0)), IF(BH$23=5, $Q329, 0)
))</f>
        <v>0</v>
      </c>
      <c r="BI329" s="297" cm="1">
        <f t="array" ref="BI329">IF($CF329=3,
IFERROR(INDEX($CV$68:$CZ$79, $CE329, BI$23), "-"),
IF($CF329=2,
IF(BI$23=5, $Q329, IF(BI$23=4, $R329, 0)), IF(BI$23=5, $Q329, 0)
))</f>
        <v>0</v>
      </c>
      <c r="BJ329" s="297" cm="1">
        <f t="array" ref="BJ329">IF($CF329=3,
IFERROR(INDEX($CV$68:$CZ$79, $CE329, BJ$23), "-"),
IF($CF329=2,
IF(BJ$23=5, $Q329, IF(BJ$23=4, $R329, 0)), IF(BJ$23=5, $Q329, 0)
))</f>
        <v>0</v>
      </c>
      <c r="BK329" s="293" t="str" cm="1">
        <f t="array" ref="BK329">IFERROR(IF(OR($AN$20="EZ", ISNUMBER((BL329*BM329)/(3600*1000)/BN329)), (BL329*BM329)/(3600*1000)/BN329, BY329) * SUMPRODUCT($BO329:$BS329^2.5, $BT329:$BX329) / 1000, "-")</f>
        <v>-</v>
      </c>
      <c r="BL329" s="279" t="str">
        <f t="shared" si="134"/>
        <v>-</v>
      </c>
      <c r="BM329" s="279" t="str">
        <f t="shared" si="135"/>
        <v>-</v>
      </c>
      <c r="BN329" s="298">
        <f t="shared" si="136"/>
        <v>0</v>
      </c>
      <c r="BO329" s="296" t="str" cm="1">
        <f t="array" ref="BO329">IFERROR(INDEX($CV$63:$CZ$65, $CO329, BO$23), "-")</f>
        <v>-</v>
      </c>
      <c r="BP329" s="296" t="str" cm="1">
        <f t="array" ref="BP329">IFERROR(INDEX($CV$63:$CZ$65, $CO329, BP$23), "-")</f>
        <v>-</v>
      </c>
      <c r="BQ329" s="296" t="str" cm="1">
        <f t="array" ref="BQ329">IFERROR(INDEX($CV$63:$CZ$65, $CO329, BQ$23), "-")</f>
        <v>-</v>
      </c>
      <c r="BR329" s="296" t="str" cm="1">
        <f t="array" ref="BR329">IFERROR(INDEX($CV$63:$CZ$65, $CO329, BR$23), "-")</f>
        <v>-</v>
      </c>
      <c r="BS329" s="296" t="str" cm="1">
        <f t="array" ref="BS329">IFERROR(INDEX($CV$63:$CZ$65, $CO329, BS$23), "-")</f>
        <v>-</v>
      </c>
      <c r="BT329" s="297" cm="1">
        <f t="array" ref="BT329">IF($CO329=3,
IFERROR(INDEX($CV$68:$CZ$79, $CE329, BT$23), "-"),
IF($CO329=2,
IF(BT$23=5, $AC329, IF(BT$23=4, $AD329, 0)), IF(BT$23=5, $AC329, 0)
))</f>
        <v>0</v>
      </c>
      <c r="BU329" s="297" cm="1">
        <f t="array" ref="BU329">IF($CO329=3,
IFERROR(INDEX($CV$68:$CZ$79, $CE329, BU$23), "-"),
IF($CO329=2,
IF(BU$23=5, $AC329, IF(BU$23=4, $AD329, 0)), IF(BU$23=5, $AC329, 0)
))</f>
        <v>0</v>
      </c>
      <c r="BV329" s="297" cm="1">
        <f t="array" ref="BV329">IF($CO329=3,
IFERROR(INDEX($CV$68:$CZ$79, $CE329, BV$23), "-"),
IF($CO329=2,
IF(BV$23=5, $AC329, IF(BV$23=4, $AD329, 0)), IF(BV$23=5, $AC329, 0)
))</f>
        <v>0</v>
      </c>
      <c r="BW329" s="297" cm="1">
        <f t="array" ref="BW329">IF($CO329=3,
IFERROR(INDEX($CV$68:$CZ$79, $CE329, BW$23), "-"),
IF($CO329=2,
IF(BW$23=5, $AC329, IF(BW$23=4, $AD329, 0)), IF(BW$23=5, $AC329, 0)
))</f>
        <v>0</v>
      </c>
      <c r="BX329" s="297" cm="1">
        <f t="array" ref="BX329">IF($CO329=3,
IFERROR(INDEX($CV$68:$CZ$79, $CE329, BX$23), "-"),
IF($CO329=2,
IF(BX$23=5, $AC329, IF(BX$23=4, $AD329, 0)), IF(BX$23=5, $AC329, 0)
))</f>
        <v>0</v>
      </c>
      <c r="BY329" s="293" t="str">
        <f t="shared" si="137"/>
        <v>-</v>
      </c>
      <c r="BZ329" s="299">
        <f t="shared" si="113"/>
        <v>0</v>
      </c>
      <c r="CA329" s="294" t="str">
        <f t="shared" si="138"/>
        <v>-</v>
      </c>
      <c r="CB329" s="295" t="str">
        <f t="shared" si="114"/>
        <v>-</v>
      </c>
      <c r="CC329" s="295" t="str">
        <f t="shared" si="139"/>
        <v>-</v>
      </c>
      <c r="CD329" s="299">
        <f t="shared" si="115"/>
        <v>0</v>
      </c>
      <c r="CE329" s="300" t="str">
        <f t="shared" si="116"/>
        <v>-</v>
      </c>
      <c r="CF329" s="300" t="str">
        <f t="shared" si="117"/>
        <v>-</v>
      </c>
      <c r="CG329" s="300">
        <v>0</v>
      </c>
      <c r="CH329" s="300">
        <f t="shared" si="118"/>
        <v>0</v>
      </c>
      <c r="CI329" s="301">
        <f t="shared" si="119"/>
        <v>0</v>
      </c>
      <c r="CJ329" s="301">
        <f t="shared" si="120"/>
        <v>0</v>
      </c>
      <c r="CK329" s="302" t="str" cm="1">
        <f t="array" ref="CK329">IF($CJ329&gt;0, INDEX($CS$28:$DH$35, $CJ329, $CI329+CK$23), "-")</f>
        <v>-</v>
      </c>
      <c r="CL329" s="302" t="str" cm="1">
        <f t="array" ref="CL329">IF($CJ329&gt;0, INDEX($CS$28:$DH$35, $CJ329, $CI329+CL$23), "-")</f>
        <v>-</v>
      </c>
      <c r="CM329" s="302" t="str" cm="1">
        <f t="array" ref="CM329">IF($CJ329&gt;0, INDEX($CS$28:$DH$35, $CJ329, $CI329+CM$23), "-")</f>
        <v>-</v>
      </c>
      <c r="CN329" s="302" t="str" cm="1">
        <f t="array" ref="CN329">IF($CJ329&gt;0, INDEX($CS$28:$DH$35, $CJ329, $CI329+CN$23), "-")</f>
        <v>-</v>
      </c>
      <c r="CO329" s="300" t="str">
        <f t="shared" si="121"/>
        <v>-</v>
      </c>
      <c r="CP329" s="271"/>
      <c r="CQ329" s="272"/>
      <c r="CR329" s="273"/>
      <c r="CS329" s="273"/>
      <c r="CT329" s="273"/>
      <c r="CU329" s="273"/>
      <c r="CV329" s="273"/>
      <c r="CW329" s="273"/>
      <c r="CX329" s="273"/>
      <c r="CY329" s="273"/>
      <c r="CZ329" s="273"/>
      <c r="DA329" s="273"/>
      <c r="DB329" s="273"/>
      <c r="DC329" s="273"/>
      <c r="DD329" s="273"/>
      <c r="DE329" s="273"/>
      <c r="DF329" s="273"/>
      <c r="DG329" s="273"/>
      <c r="DH329" s="273"/>
      <c r="DI329" s="273"/>
      <c r="DJ329" s="271"/>
      <c r="DK329" s="271"/>
    </row>
    <row r="330" spans="1:115" s="45" customFormat="1" ht="12.75" customHeight="1" x14ac:dyDescent="0.25">
      <c r="A330" s="13" cm="1">
        <f t="array" ref="A330">IFERROR(INDEX(Operation, IFERROR(MATCH($N330,#REF!, 0), IFERROR(MATCH($N330,#REF!, 0), MATCH($N330,#REF!, 0))), 4), 0)</f>
        <v>0</v>
      </c>
      <c r="B330" s="10">
        <v>307</v>
      </c>
      <c r="C330" s="238"/>
      <c r="D330" s="238"/>
      <c r="E330" s="79"/>
      <c r="F330" s="80" t="str">
        <f>IF(ISBLANK(E330), "", VLOOKUP(E330, Z!$A$2:$C$4127, 3, FALSE))</f>
        <v/>
      </c>
      <c r="G330" s="238"/>
      <c r="H330" s="81"/>
      <c r="I330" s="255" t="b">
        <v>0</v>
      </c>
      <c r="J330" s="256"/>
      <c r="K330" s="82"/>
      <c r="L330" s="82"/>
      <c r="M330" s="83"/>
      <c r="N330" s="79"/>
      <c r="O330" s="84"/>
      <c r="P330" s="84"/>
      <c r="Q330" s="257"/>
      <c r="R330" s="257"/>
      <c r="S330" s="257"/>
      <c r="T330" s="85">
        <f t="shared" si="122"/>
        <v>0</v>
      </c>
      <c r="U330" s="238"/>
      <c r="V330" s="238"/>
      <c r="W330" s="238"/>
      <c r="X330" s="257"/>
      <c r="Y330" s="258"/>
      <c r="Z330" s="79"/>
      <c r="AA330" s="257"/>
      <c r="AB330" s="257"/>
      <c r="AC330" s="257"/>
      <c r="AD330" s="257"/>
      <c r="AE330" s="257"/>
      <c r="AF330" s="85">
        <f t="shared" si="123"/>
        <v>0</v>
      </c>
      <c r="AG330" s="259"/>
      <c r="AH330" s="238"/>
      <c r="AI330" s="79"/>
      <c r="AJ330" s="80" t="str">
        <f>IF(ISBLANK(AI330), "", VLOOKUP(AI330, Z!$A$2:$C$4127, 3, FALSE))</f>
        <v/>
      </c>
      <c r="AK330" s="260"/>
      <c r="AL330" s="127">
        <f t="shared" si="124"/>
        <v>0</v>
      </c>
      <c r="AM330" s="271"/>
      <c r="AN330" s="292">
        <f t="shared" si="126"/>
        <v>0</v>
      </c>
      <c r="AO330" s="279">
        <f t="shared" si="125"/>
        <v>1</v>
      </c>
      <c r="AP330" s="279">
        <v>0.75</v>
      </c>
      <c r="AQ330" s="293" t="str">
        <f t="shared" si="127"/>
        <v>-</v>
      </c>
      <c r="AR330" s="293" t="str">
        <f t="shared" si="128"/>
        <v>-</v>
      </c>
      <c r="AS330" s="293" t="str" cm="1">
        <f t="array" ref="AS330">IFERROR(IFERROR((AT330*AU330)/(3600*1000)/AZ330, BY330) * SUMPRODUCT($BA330:$BE330^2.5, $BF330:$BJ330) / 1000, "-")</f>
        <v>-</v>
      </c>
      <c r="AT330" s="279" t="str">
        <f t="shared" si="129"/>
        <v>-</v>
      </c>
      <c r="AU330" s="279" t="str">
        <f t="shared" si="130"/>
        <v>-</v>
      </c>
      <c r="AV330" s="294" t="str">
        <f t="shared" si="112"/>
        <v>-</v>
      </c>
      <c r="AW330" s="294" t="str" cm="1">
        <f t="array" ref="AW330">IF(CH330&gt;0, INDEX($CV$58:$CV$60, CH330), "-")</f>
        <v>-</v>
      </c>
      <c r="AX330" s="294" t="str">
        <f t="shared" si="131"/>
        <v>-</v>
      </c>
      <c r="AY330" s="295" t="str">
        <f t="shared" si="132"/>
        <v>-</v>
      </c>
      <c r="AZ330" s="294">
        <f t="shared" si="133"/>
        <v>0</v>
      </c>
      <c r="BA330" s="296" t="str" cm="1">
        <f t="array" ref="BA330">IFERROR(INDEX($CV$63:$CZ$65, $CF330, BA$23), "-")</f>
        <v>-</v>
      </c>
      <c r="BB330" s="296" t="str" cm="1">
        <f t="array" ref="BB330">IFERROR(INDEX($CV$63:$CZ$65, $CF330, BB$23), "-")</f>
        <v>-</v>
      </c>
      <c r="BC330" s="296" t="str" cm="1">
        <f t="array" ref="BC330">IFERROR(INDEX($CV$63:$CZ$65, $CF330, BC$23), "-")</f>
        <v>-</v>
      </c>
      <c r="BD330" s="296" t="str" cm="1">
        <f t="array" ref="BD330">IFERROR(INDEX($CV$63:$CZ$65, $CF330, BD$23), "-")</f>
        <v>-</v>
      </c>
      <c r="BE330" s="296" t="str" cm="1">
        <f t="array" ref="BE330">IFERROR(INDEX($CV$63:$CZ$65, $CF330, BE$23), "-")</f>
        <v>-</v>
      </c>
      <c r="BF330" s="297" cm="1">
        <f t="array" ref="BF330">IF($CF330=3,
IFERROR(INDEX($CV$68:$CZ$79, $CE330, BF$23), "-"),
IF($CF330=2,
IF(BF$23=5, $Q330, IF(BF$23=4, $R330, 0)), IF(BF$23=5, $Q330, 0)
))</f>
        <v>0</v>
      </c>
      <c r="BG330" s="297" cm="1">
        <f t="array" ref="BG330">IF($CF330=3,
IFERROR(INDEX($CV$68:$CZ$79, $CE330, BG$23), "-"),
IF($CF330=2,
IF(BG$23=5, $Q330, IF(BG$23=4, $R330, 0)), IF(BG$23=5, $Q330, 0)
))</f>
        <v>0</v>
      </c>
      <c r="BH330" s="297" cm="1">
        <f t="array" ref="BH330">IF($CF330=3,
IFERROR(INDEX($CV$68:$CZ$79, $CE330, BH$23), "-"),
IF($CF330=2,
IF(BH$23=5, $Q330, IF(BH$23=4, $R330, 0)), IF(BH$23=5, $Q330, 0)
))</f>
        <v>0</v>
      </c>
      <c r="BI330" s="297" cm="1">
        <f t="array" ref="BI330">IF($CF330=3,
IFERROR(INDEX($CV$68:$CZ$79, $CE330, BI$23), "-"),
IF($CF330=2,
IF(BI$23=5, $Q330, IF(BI$23=4, $R330, 0)), IF(BI$23=5, $Q330, 0)
))</f>
        <v>0</v>
      </c>
      <c r="BJ330" s="297" cm="1">
        <f t="array" ref="BJ330">IF($CF330=3,
IFERROR(INDEX($CV$68:$CZ$79, $CE330, BJ$23), "-"),
IF($CF330=2,
IF(BJ$23=5, $Q330, IF(BJ$23=4, $R330, 0)), IF(BJ$23=5, $Q330, 0)
))</f>
        <v>0</v>
      </c>
      <c r="BK330" s="293" t="str" cm="1">
        <f t="array" ref="BK330">IFERROR(IF(OR($AN$20="EZ", ISNUMBER((BL330*BM330)/(3600*1000)/BN330)), (BL330*BM330)/(3600*1000)/BN330, BY330) * SUMPRODUCT($BO330:$BS330^2.5, $BT330:$BX330) / 1000, "-")</f>
        <v>-</v>
      </c>
      <c r="BL330" s="279" t="str">
        <f t="shared" si="134"/>
        <v>-</v>
      </c>
      <c r="BM330" s="279" t="str">
        <f t="shared" si="135"/>
        <v>-</v>
      </c>
      <c r="BN330" s="298">
        <f t="shared" si="136"/>
        <v>0</v>
      </c>
      <c r="BO330" s="296" t="str" cm="1">
        <f t="array" ref="BO330">IFERROR(INDEX($CV$63:$CZ$65, $CO330, BO$23), "-")</f>
        <v>-</v>
      </c>
      <c r="BP330" s="296" t="str" cm="1">
        <f t="array" ref="BP330">IFERROR(INDEX($CV$63:$CZ$65, $CO330, BP$23), "-")</f>
        <v>-</v>
      </c>
      <c r="BQ330" s="296" t="str" cm="1">
        <f t="array" ref="BQ330">IFERROR(INDEX($CV$63:$CZ$65, $CO330, BQ$23), "-")</f>
        <v>-</v>
      </c>
      <c r="BR330" s="296" t="str" cm="1">
        <f t="array" ref="BR330">IFERROR(INDEX($CV$63:$CZ$65, $CO330, BR$23), "-")</f>
        <v>-</v>
      </c>
      <c r="BS330" s="296" t="str" cm="1">
        <f t="array" ref="BS330">IFERROR(INDEX($CV$63:$CZ$65, $CO330, BS$23), "-")</f>
        <v>-</v>
      </c>
      <c r="BT330" s="297" cm="1">
        <f t="array" ref="BT330">IF($CO330=3,
IFERROR(INDEX($CV$68:$CZ$79, $CE330, BT$23), "-"),
IF($CO330=2,
IF(BT$23=5, $AC330, IF(BT$23=4, $AD330, 0)), IF(BT$23=5, $AC330, 0)
))</f>
        <v>0</v>
      </c>
      <c r="BU330" s="297" cm="1">
        <f t="array" ref="BU330">IF($CO330=3,
IFERROR(INDEX($CV$68:$CZ$79, $CE330, BU$23), "-"),
IF($CO330=2,
IF(BU$23=5, $AC330, IF(BU$23=4, $AD330, 0)), IF(BU$23=5, $AC330, 0)
))</f>
        <v>0</v>
      </c>
      <c r="BV330" s="297" cm="1">
        <f t="array" ref="BV330">IF($CO330=3,
IFERROR(INDEX($CV$68:$CZ$79, $CE330, BV$23), "-"),
IF($CO330=2,
IF(BV$23=5, $AC330, IF(BV$23=4, $AD330, 0)), IF(BV$23=5, $AC330, 0)
))</f>
        <v>0</v>
      </c>
      <c r="BW330" s="297" cm="1">
        <f t="array" ref="BW330">IF($CO330=3,
IFERROR(INDEX($CV$68:$CZ$79, $CE330, BW$23), "-"),
IF($CO330=2,
IF(BW$23=5, $AC330, IF(BW$23=4, $AD330, 0)), IF(BW$23=5, $AC330, 0)
))</f>
        <v>0</v>
      </c>
      <c r="BX330" s="297" cm="1">
        <f t="array" ref="BX330">IF($CO330=3,
IFERROR(INDEX($CV$68:$CZ$79, $CE330, BX$23), "-"),
IF($CO330=2,
IF(BX$23=5, $AC330, IF(BX$23=4, $AD330, 0)), IF(BX$23=5, $AC330, 0)
))</f>
        <v>0</v>
      </c>
      <c r="BY330" s="293" t="str">
        <f t="shared" si="137"/>
        <v>-</v>
      </c>
      <c r="BZ330" s="299">
        <f t="shared" si="113"/>
        <v>0</v>
      </c>
      <c r="CA330" s="294" t="str">
        <f t="shared" si="138"/>
        <v>-</v>
      </c>
      <c r="CB330" s="295" t="str">
        <f t="shared" si="114"/>
        <v>-</v>
      </c>
      <c r="CC330" s="295" t="str">
        <f t="shared" si="139"/>
        <v>-</v>
      </c>
      <c r="CD330" s="299">
        <f t="shared" si="115"/>
        <v>0</v>
      </c>
      <c r="CE330" s="300" t="str">
        <f t="shared" si="116"/>
        <v>-</v>
      </c>
      <c r="CF330" s="300" t="str">
        <f t="shared" si="117"/>
        <v>-</v>
      </c>
      <c r="CG330" s="300">
        <v>0</v>
      </c>
      <c r="CH330" s="300">
        <f t="shared" si="118"/>
        <v>0</v>
      </c>
      <c r="CI330" s="301">
        <f t="shared" si="119"/>
        <v>0</v>
      </c>
      <c r="CJ330" s="301">
        <f t="shared" si="120"/>
        <v>0</v>
      </c>
      <c r="CK330" s="302" t="str" cm="1">
        <f t="array" ref="CK330">IF($CJ330&gt;0, INDEX($CS$28:$DH$35, $CJ330, $CI330+CK$23), "-")</f>
        <v>-</v>
      </c>
      <c r="CL330" s="302" t="str" cm="1">
        <f t="array" ref="CL330">IF($CJ330&gt;0, INDEX($CS$28:$DH$35, $CJ330, $CI330+CL$23), "-")</f>
        <v>-</v>
      </c>
      <c r="CM330" s="302" t="str" cm="1">
        <f t="array" ref="CM330">IF($CJ330&gt;0, INDEX($CS$28:$DH$35, $CJ330, $CI330+CM$23), "-")</f>
        <v>-</v>
      </c>
      <c r="CN330" s="302" t="str" cm="1">
        <f t="array" ref="CN330">IF($CJ330&gt;0, INDEX($CS$28:$DH$35, $CJ330, $CI330+CN$23), "-")</f>
        <v>-</v>
      </c>
      <c r="CO330" s="300" t="str">
        <f t="shared" si="121"/>
        <v>-</v>
      </c>
      <c r="CP330" s="271"/>
      <c r="CQ330" s="272"/>
      <c r="CR330" s="273"/>
      <c r="CS330" s="273"/>
      <c r="CT330" s="273"/>
      <c r="CU330" s="273"/>
      <c r="CV330" s="273"/>
      <c r="CW330" s="273"/>
      <c r="CX330" s="273"/>
      <c r="CY330" s="273"/>
      <c r="CZ330" s="273"/>
      <c r="DA330" s="273"/>
      <c r="DB330" s="273"/>
      <c r="DC330" s="273"/>
      <c r="DD330" s="273"/>
      <c r="DE330" s="273"/>
      <c r="DF330" s="273"/>
      <c r="DG330" s="273"/>
      <c r="DH330" s="273"/>
      <c r="DI330" s="273"/>
      <c r="DJ330" s="271"/>
      <c r="DK330" s="271"/>
    </row>
    <row r="331" spans="1:115" s="45" customFormat="1" ht="12.75" customHeight="1" x14ac:dyDescent="0.25">
      <c r="A331" s="13" cm="1">
        <f t="array" ref="A331">IFERROR(INDEX(Operation, IFERROR(MATCH($N331,#REF!, 0), IFERROR(MATCH($N331,#REF!, 0), MATCH($N331,#REF!, 0))), 4), 0)</f>
        <v>0</v>
      </c>
      <c r="B331" s="10">
        <v>308</v>
      </c>
      <c r="C331" s="238"/>
      <c r="D331" s="238"/>
      <c r="E331" s="79"/>
      <c r="F331" s="80" t="str">
        <f>IF(ISBLANK(E331), "", VLOOKUP(E331, Z!$A$2:$C$4127, 3, FALSE))</f>
        <v/>
      </c>
      <c r="G331" s="238"/>
      <c r="H331" s="81"/>
      <c r="I331" s="255" t="b">
        <v>0</v>
      </c>
      <c r="J331" s="256"/>
      <c r="K331" s="82"/>
      <c r="L331" s="82"/>
      <c r="M331" s="83"/>
      <c r="N331" s="79"/>
      <c r="O331" s="84"/>
      <c r="P331" s="84"/>
      <c r="Q331" s="257"/>
      <c r="R331" s="257"/>
      <c r="S331" s="257"/>
      <c r="T331" s="85">
        <f t="shared" si="122"/>
        <v>0</v>
      </c>
      <c r="U331" s="238"/>
      <c r="V331" s="238"/>
      <c r="W331" s="238"/>
      <c r="X331" s="257"/>
      <c r="Y331" s="258"/>
      <c r="Z331" s="79"/>
      <c r="AA331" s="257"/>
      <c r="AB331" s="257"/>
      <c r="AC331" s="257"/>
      <c r="AD331" s="257"/>
      <c r="AE331" s="257"/>
      <c r="AF331" s="85">
        <f t="shared" si="123"/>
        <v>0</v>
      </c>
      <c r="AG331" s="259"/>
      <c r="AH331" s="238"/>
      <c r="AI331" s="79"/>
      <c r="AJ331" s="80" t="str">
        <f>IF(ISBLANK(AI331), "", VLOOKUP(AI331, Z!$A$2:$C$4127, 3, FALSE))</f>
        <v/>
      </c>
      <c r="AK331" s="260"/>
      <c r="AL331" s="127">
        <f t="shared" si="124"/>
        <v>0</v>
      </c>
      <c r="AM331" s="271"/>
      <c r="AN331" s="292">
        <f t="shared" si="126"/>
        <v>0</v>
      </c>
      <c r="AO331" s="279">
        <f t="shared" si="125"/>
        <v>1</v>
      </c>
      <c r="AP331" s="279">
        <v>0.75</v>
      </c>
      <c r="AQ331" s="293" t="str">
        <f t="shared" si="127"/>
        <v>-</v>
      </c>
      <c r="AR331" s="293" t="str">
        <f t="shared" si="128"/>
        <v>-</v>
      </c>
      <c r="AS331" s="293" t="str" cm="1">
        <f t="array" ref="AS331">IFERROR(IFERROR((AT331*AU331)/(3600*1000)/AZ331, BY331) * SUMPRODUCT($BA331:$BE331^2.5, $BF331:$BJ331) / 1000, "-")</f>
        <v>-</v>
      </c>
      <c r="AT331" s="279" t="str">
        <f t="shared" si="129"/>
        <v>-</v>
      </c>
      <c r="AU331" s="279" t="str">
        <f t="shared" si="130"/>
        <v>-</v>
      </c>
      <c r="AV331" s="294" t="str">
        <f t="shared" si="112"/>
        <v>-</v>
      </c>
      <c r="AW331" s="294" t="str" cm="1">
        <f t="array" ref="AW331">IF(CH331&gt;0, INDEX($CV$58:$CV$60, CH331), "-")</f>
        <v>-</v>
      </c>
      <c r="AX331" s="294" t="str">
        <f t="shared" si="131"/>
        <v>-</v>
      </c>
      <c r="AY331" s="295" t="str">
        <f t="shared" si="132"/>
        <v>-</v>
      </c>
      <c r="AZ331" s="294">
        <f t="shared" si="133"/>
        <v>0</v>
      </c>
      <c r="BA331" s="296" t="str" cm="1">
        <f t="array" ref="BA331">IFERROR(INDEX($CV$63:$CZ$65, $CF331, BA$23), "-")</f>
        <v>-</v>
      </c>
      <c r="BB331" s="296" t="str" cm="1">
        <f t="array" ref="BB331">IFERROR(INDEX($CV$63:$CZ$65, $CF331, BB$23), "-")</f>
        <v>-</v>
      </c>
      <c r="BC331" s="296" t="str" cm="1">
        <f t="array" ref="BC331">IFERROR(INDEX($CV$63:$CZ$65, $CF331, BC$23), "-")</f>
        <v>-</v>
      </c>
      <c r="BD331" s="296" t="str" cm="1">
        <f t="array" ref="BD331">IFERROR(INDEX($CV$63:$CZ$65, $CF331, BD$23), "-")</f>
        <v>-</v>
      </c>
      <c r="BE331" s="296" t="str" cm="1">
        <f t="array" ref="BE331">IFERROR(INDEX($CV$63:$CZ$65, $CF331, BE$23), "-")</f>
        <v>-</v>
      </c>
      <c r="BF331" s="297" cm="1">
        <f t="array" ref="BF331">IF($CF331=3,
IFERROR(INDEX($CV$68:$CZ$79, $CE331, BF$23), "-"),
IF($CF331=2,
IF(BF$23=5, $Q331, IF(BF$23=4, $R331, 0)), IF(BF$23=5, $Q331, 0)
))</f>
        <v>0</v>
      </c>
      <c r="BG331" s="297" cm="1">
        <f t="array" ref="BG331">IF($CF331=3,
IFERROR(INDEX($CV$68:$CZ$79, $CE331, BG$23), "-"),
IF($CF331=2,
IF(BG$23=5, $Q331, IF(BG$23=4, $R331, 0)), IF(BG$23=5, $Q331, 0)
))</f>
        <v>0</v>
      </c>
      <c r="BH331" s="297" cm="1">
        <f t="array" ref="BH331">IF($CF331=3,
IFERROR(INDEX($CV$68:$CZ$79, $CE331, BH$23), "-"),
IF($CF331=2,
IF(BH$23=5, $Q331, IF(BH$23=4, $R331, 0)), IF(BH$23=5, $Q331, 0)
))</f>
        <v>0</v>
      </c>
      <c r="BI331" s="297" cm="1">
        <f t="array" ref="BI331">IF($CF331=3,
IFERROR(INDEX($CV$68:$CZ$79, $CE331, BI$23), "-"),
IF($CF331=2,
IF(BI$23=5, $Q331, IF(BI$23=4, $R331, 0)), IF(BI$23=5, $Q331, 0)
))</f>
        <v>0</v>
      </c>
      <c r="BJ331" s="297" cm="1">
        <f t="array" ref="BJ331">IF($CF331=3,
IFERROR(INDEX($CV$68:$CZ$79, $CE331, BJ$23), "-"),
IF($CF331=2,
IF(BJ$23=5, $Q331, IF(BJ$23=4, $R331, 0)), IF(BJ$23=5, $Q331, 0)
))</f>
        <v>0</v>
      </c>
      <c r="BK331" s="293" t="str" cm="1">
        <f t="array" ref="BK331">IFERROR(IF(OR($AN$20="EZ", ISNUMBER((BL331*BM331)/(3600*1000)/BN331)), (BL331*BM331)/(3600*1000)/BN331, BY331) * SUMPRODUCT($BO331:$BS331^2.5, $BT331:$BX331) / 1000, "-")</f>
        <v>-</v>
      </c>
      <c r="BL331" s="279" t="str">
        <f t="shared" si="134"/>
        <v>-</v>
      </c>
      <c r="BM331" s="279" t="str">
        <f t="shared" si="135"/>
        <v>-</v>
      </c>
      <c r="BN331" s="298">
        <f t="shared" si="136"/>
        <v>0</v>
      </c>
      <c r="BO331" s="296" t="str" cm="1">
        <f t="array" ref="BO331">IFERROR(INDEX($CV$63:$CZ$65, $CO331, BO$23), "-")</f>
        <v>-</v>
      </c>
      <c r="BP331" s="296" t="str" cm="1">
        <f t="array" ref="BP331">IFERROR(INDEX($CV$63:$CZ$65, $CO331, BP$23), "-")</f>
        <v>-</v>
      </c>
      <c r="BQ331" s="296" t="str" cm="1">
        <f t="array" ref="BQ331">IFERROR(INDEX($CV$63:$CZ$65, $CO331, BQ$23), "-")</f>
        <v>-</v>
      </c>
      <c r="BR331" s="296" t="str" cm="1">
        <f t="array" ref="BR331">IFERROR(INDEX($CV$63:$CZ$65, $CO331, BR$23), "-")</f>
        <v>-</v>
      </c>
      <c r="BS331" s="296" t="str" cm="1">
        <f t="array" ref="BS331">IFERROR(INDEX($CV$63:$CZ$65, $CO331, BS$23), "-")</f>
        <v>-</v>
      </c>
      <c r="BT331" s="297" cm="1">
        <f t="array" ref="BT331">IF($CO331=3,
IFERROR(INDEX($CV$68:$CZ$79, $CE331, BT$23), "-"),
IF($CO331=2,
IF(BT$23=5, $AC331, IF(BT$23=4, $AD331, 0)), IF(BT$23=5, $AC331, 0)
))</f>
        <v>0</v>
      </c>
      <c r="BU331" s="297" cm="1">
        <f t="array" ref="BU331">IF($CO331=3,
IFERROR(INDEX($CV$68:$CZ$79, $CE331, BU$23), "-"),
IF($CO331=2,
IF(BU$23=5, $AC331, IF(BU$23=4, $AD331, 0)), IF(BU$23=5, $AC331, 0)
))</f>
        <v>0</v>
      </c>
      <c r="BV331" s="297" cm="1">
        <f t="array" ref="BV331">IF($CO331=3,
IFERROR(INDEX($CV$68:$CZ$79, $CE331, BV$23), "-"),
IF($CO331=2,
IF(BV$23=5, $AC331, IF(BV$23=4, $AD331, 0)), IF(BV$23=5, $AC331, 0)
))</f>
        <v>0</v>
      </c>
      <c r="BW331" s="297" cm="1">
        <f t="array" ref="BW331">IF($CO331=3,
IFERROR(INDEX($CV$68:$CZ$79, $CE331, BW$23), "-"),
IF($CO331=2,
IF(BW$23=5, $AC331, IF(BW$23=4, $AD331, 0)), IF(BW$23=5, $AC331, 0)
))</f>
        <v>0</v>
      </c>
      <c r="BX331" s="297" cm="1">
        <f t="array" ref="BX331">IF($CO331=3,
IFERROR(INDEX($CV$68:$CZ$79, $CE331, BX$23), "-"),
IF($CO331=2,
IF(BX$23=5, $AC331, IF(BX$23=4, $AD331, 0)), IF(BX$23=5, $AC331, 0)
))</f>
        <v>0</v>
      </c>
      <c r="BY331" s="293" t="str">
        <f t="shared" si="137"/>
        <v>-</v>
      </c>
      <c r="BZ331" s="299">
        <f t="shared" si="113"/>
        <v>0</v>
      </c>
      <c r="CA331" s="294" t="str">
        <f t="shared" si="138"/>
        <v>-</v>
      </c>
      <c r="CB331" s="295" t="str">
        <f t="shared" si="114"/>
        <v>-</v>
      </c>
      <c r="CC331" s="295" t="str">
        <f t="shared" si="139"/>
        <v>-</v>
      </c>
      <c r="CD331" s="299">
        <f t="shared" si="115"/>
        <v>0</v>
      </c>
      <c r="CE331" s="300" t="str">
        <f t="shared" si="116"/>
        <v>-</v>
      </c>
      <c r="CF331" s="300" t="str">
        <f t="shared" si="117"/>
        <v>-</v>
      </c>
      <c r="CG331" s="300">
        <v>0</v>
      </c>
      <c r="CH331" s="300">
        <f t="shared" si="118"/>
        <v>0</v>
      </c>
      <c r="CI331" s="301">
        <f t="shared" si="119"/>
        <v>0</v>
      </c>
      <c r="CJ331" s="301">
        <f t="shared" si="120"/>
        <v>0</v>
      </c>
      <c r="CK331" s="302" t="str" cm="1">
        <f t="array" ref="CK331">IF($CJ331&gt;0, INDEX($CS$28:$DH$35, $CJ331, $CI331+CK$23), "-")</f>
        <v>-</v>
      </c>
      <c r="CL331" s="302" t="str" cm="1">
        <f t="array" ref="CL331">IF($CJ331&gt;0, INDEX($CS$28:$DH$35, $CJ331, $CI331+CL$23), "-")</f>
        <v>-</v>
      </c>
      <c r="CM331" s="302" t="str" cm="1">
        <f t="array" ref="CM331">IF($CJ331&gt;0, INDEX($CS$28:$DH$35, $CJ331, $CI331+CM$23), "-")</f>
        <v>-</v>
      </c>
      <c r="CN331" s="302" t="str" cm="1">
        <f t="array" ref="CN331">IF($CJ331&gt;0, INDEX($CS$28:$DH$35, $CJ331, $CI331+CN$23), "-")</f>
        <v>-</v>
      </c>
      <c r="CO331" s="300" t="str">
        <f t="shared" si="121"/>
        <v>-</v>
      </c>
      <c r="CP331" s="271"/>
      <c r="CQ331" s="272"/>
      <c r="CR331" s="273"/>
      <c r="CS331" s="273"/>
      <c r="CT331" s="273"/>
      <c r="CU331" s="273"/>
      <c r="CV331" s="273"/>
      <c r="CW331" s="273"/>
      <c r="CX331" s="273"/>
      <c r="CY331" s="273"/>
      <c r="CZ331" s="273"/>
      <c r="DA331" s="273"/>
      <c r="DB331" s="273"/>
      <c r="DC331" s="273"/>
      <c r="DD331" s="273"/>
      <c r="DE331" s="273"/>
      <c r="DF331" s="273"/>
      <c r="DG331" s="273"/>
      <c r="DH331" s="273"/>
      <c r="DI331" s="273"/>
      <c r="DJ331" s="271"/>
      <c r="DK331" s="271"/>
    </row>
    <row r="332" spans="1:115" s="45" customFormat="1" ht="12.75" customHeight="1" x14ac:dyDescent="0.25">
      <c r="A332" s="13" cm="1">
        <f t="array" ref="A332">IFERROR(INDEX(Operation, IFERROR(MATCH($N332,#REF!, 0), IFERROR(MATCH($N332,#REF!, 0), MATCH($N332,#REF!, 0))), 4), 0)</f>
        <v>0</v>
      </c>
      <c r="B332" s="10">
        <v>309</v>
      </c>
      <c r="C332" s="238"/>
      <c r="D332" s="238"/>
      <c r="E332" s="79"/>
      <c r="F332" s="80" t="str">
        <f>IF(ISBLANK(E332), "", VLOOKUP(E332, Z!$A$2:$C$4127, 3, FALSE))</f>
        <v/>
      </c>
      <c r="G332" s="238"/>
      <c r="H332" s="81"/>
      <c r="I332" s="255" t="b">
        <v>0</v>
      </c>
      <c r="J332" s="256"/>
      <c r="K332" s="82"/>
      <c r="L332" s="82"/>
      <c r="M332" s="83"/>
      <c r="N332" s="79"/>
      <c r="O332" s="84"/>
      <c r="P332" s="84"/>
      <c r="Q332" s="257"/>
      <c r="R332" s="257"/>
      <c r="S332" s="257"/>
      <c r="T332" s="85">
        <f t="shared" si="122"/>
        <v>0</v>
      </c>
      <c r="U332" s="238"/>
      <c r="V332" s="238"/>
      <c r="W332" s="238"/>
      <c r="X332" s="257"/>
      <c r="Y332" s="258"/>
      <c r="Z332" s="79"/>
      <c r="AA332" s="257"/>
      <c r="AB332" s="257"/>
      <c r="AC332" s="257"/>
      <c r="AD332" s="257"/>
      <c r="AE332" s="257"/>
      <c r="AF332" s="85">
        <f t="shared" si="123"/>
        <v>0</v>
      </c>
      <c r="AG332" s="259"/>
      <c r="AH332" s="238"/>
      <c r="AI332" s="79"/>
      <c r="AJ332" s="80" t="str">
        <f>IF(ISBLANK(AI332), "", VLOOKUP(AI332, Z!$A$2:$C$4127, 3, FALSE))</f>
        <v/>
      </c>
      <c r="AK332" s="260"/>
      <c r="AL332" s="127">
        <f t="shared" si="124"/>
        <v>0</v>
      </c>
      <c r="AM332" s="271"/>
      <c r="AN332" s="292">
        <f t="shared" si="126"/>
        <v>0</v>
      </c>
      <c r="AO332" s="279">
        <f t="shared" si="125"/>
        <v>1</v>
      </c>
      <c r="AP332" s="279">
        <v>0.75</v>
      </c>
      <c r="AQ332" s="293" t="str">
        <f t="shared" si="127"/>
        <v>-</v>
      </c>
      <c r="AR332" s="293" t="str">
        <f t="shared" si="128"/>
        <v>-</v>
      </c>
      <c r="AS332" s="293" t="str" cm="1">
        <f t="array" ref="AS332">IFERROR(IFERROR((AT332*AU332)/(3600*1000)/AZ332, BY332) * SUMPRODUCT($BA332:$BE332^2.5, $BF332:$BJ332) / 1000, "-")</f>
        <v>-</v>
      </c>
      <c r="AT332" s="279" t="str">
        <f t="shared" si="129"/>
        <v>-</v>
      </c>
      <c r="AU332" s="279" t="str">
        <f t="shared" si="130"/>
        <v>-</v>
      </c>
      <c r="AV332" s="294" t="str">
        <f t="shared" si="112"/>
        <v>-</v>
      </c>
      <c r="AW332" s="294" t="str" cm="1">
        <f t="array" ref="AW332">IF(CH332&gt;0, INDEX($CV$58:$CV$60, CH332), "-")</f>
        <v>-</v>
      </c>
      <c r="AX332" s="294" t="str">
        <f t="shared" si="131"/>
        <v>-</v>
      </c>
      <c r="AY332" s="295" t="str">
        <f t="shared" si="132"/>
        <v>-</v>
      </c>
      <c r="AZ332" s="294">
        <f t="shared" si="133"/>
        <v>0</v>
      </c>
      <c r="BA332" s="296" t="str" cm="1">
        <f t="array" ref="BA332">IFERROR(INDEX($CV$63:$CZ$65, $CF332, BA$23), "-")</f>
        <v>-</v>
      </c>
      <c r="BB332" s="296" t="str" cm="1">
        <f t="array" ref="BB332">IFERROR(INDEX($CV$63:$CZ$65, $CF332, BB$23), "-")</f>
        <v>-</v>
      </c>
      <c r="BC332" s="296" t="str" cm="1">
        <f t="array" ref="BC332">IFERROR(INDEX($CV$63:$CZ$65, $CF332, BC$23), "-")</f>
        <v>-</v>
      </c>
      <c r="BD332" s="296" t="str" cm="1">
        <f t="array" ref="BD332">IFERROR(INDEX($CV$63:$CZ$65, $CF332, BD$23), "-")</f>
        <v>-</v>
      </c>
      <c r="BE332" s="296" t="str" cm="1">
        <f t="array" ref="BE332">IFERROR(INDEX($CV$63:$CZ$65, $CF332, BE$23), "-")</f>
        <v>-</v>
      </c>
      <c r="BF332" s="297" cm="1">
        <f t="array" ref="BF332">IF($CF332=3,
IFERROR(INDEX($CV$68:$CZ$79, $CE332, BF$23), "-"),
IF($CF332=2,
IF(BF$23=5, $Q332, IF(BF$23=4, $R332, 0)), IF(BF$23=5, $Q332, 0)
))</f>
        <v>0</v>
      </c>
      <c r="BG332" s="297" cm="1">
        <f t="array" ref="BG332">IF($CF332=3,
IFERROR(INDEX($CV$68:$CZ$79, $CE332, BG$23), "-"),
IF($CF332=2,
IF(BG$23=5, $Q332, IF(BG$23=4, $R332, 0)), IF(BG$23=5, $Q332, 0)
))</f>
        <v>0</v>
      </c>
      <c r="BH332" s="297" cm="1">
        <f t="array" ref="BH332">IF($CF332=3,
IFERROR(INDEX($CV$68:$CZ$79, $CE332, BH$23), "-"),
IF($CF332=2,
IF(BH$23=5, $Q332, IF(BH$23=4, $R332, 0)), IF(BH$23=5, $Q332, 0)
))</f>
        <v>0</v>
      </c>
      <c r="BI332" s="297" cm="1">
        <f t="array" ref="BI332">IF($CF332=3,
IFERROR(INDEX($CV$68:$CZ$79, $CE332, BI$23), "-"),
IF($CF332=2,
IF(BI$23=5, $Q332, IF(BI$23=4, $R332, 0)), IF(BI$23=5, $Q332, 0)
))</f>
        <v>0</v>
      </c>
      <c r="BJ332" s="297" cm="1">
        <f t="array" ref="BJ332">IF($CF332=3,
IFERROR(INDEX($CV$68:$CZ$79, $CE332, BJ$23), "-"),
IF($CF332=2,
IF(BJ$23=5, $Q332, IF(BJ$23=4, $R332, 0)), IF(BJ$23=5, $Q332, 0)
))</f>
        <v>0</v>
      </c>
      <c r="BK332" s="293" t="str" cm="1">
        <f t="array" ref="BK332">IFERROR(IF(OR($AN$20="EZ", ISNUMBER((BL332*BM332)/(3600*1000)/BN332)), (BL332*BM332)/(3600*1000)/BN332, BY332) * SUMPRODUCT($BO332:$BS332^2.5, $BT332:$BX332) / 1000, "-")</f>
        <v>-</v>
      </c>
      <c r="BL332" s="279" t="str">
        <f t="shared" si="134"/>
        <v>-</v>
      </c>
      <c r="BM332" s="279" t="str">
        <f t="shared" si="135"/>
        <v>-</v>
      </c>
      <c r="BN332" s="298">
        <f t="shared" si="136"/>
        <v>0</v>
      </c>
      <c r="BO332" s="296" t="str" cm="1">
        <f t="array" ref="BO332">IFERROR(INDEX($CV$63:$CZ$65, $CO332, BO$23), "-")</f>
        <v>-</v>
      </c>
      <c r="BP332" s="296" t="str" cm="1">
        <f t="array" ref="BP332">IFERROR(INDEX($CV$63:$CZ$65, $CO332, BP$23), "-")</f>
        <v>-</v>
      </c>
      <c r="BQ332" s="296" t="str" cm="1">
        <f t="array" ref="BQ332">IFERROR(INDEX($CV$63:$CZ$65, $CO332, BQ$23), "-")</f>
        <v>-</v>
      </c>
      <c r="BR332" s="296" t="str" cm="1">
        <f t="array" ref="BR332">IFERROR(INDEX($CV$63:$CZ$65, $CO332, BR$23), "-")</f>
        <v>-</v>
      </c>
      <c r="BS332" s="296" t="str" cm="1">
        <f t="array" ref="BS332">IFERROR(INDEX($CV$63:$CZ$65, $CO332, BS$23), "-")</f>
        <v>-</v>
      </c>
      <c r="BT332" s="297" cm="1">
        <f t="array" ref="BT332">IF($CO332=3,
IFERROR(INDEX($CV$68:$CZ$79, $CE332, BT$23), "-"),
IF($CO332=2,
IF(BT$23=5, $AC332, IF(BT$23=4, $AD332, 0)), IF(BT$23=5, $AC332, 0)
))</f>
        <v>0</v>
      </c>
      <c r="BU332" s="297" cm="1">
        <f t="array" ref="BU332">IF($CO332=3,
IFERROR(INDEX($CV$68:$CZ$79, $CE332, BU$23), "-"),
IF($CO332=2,
IF(BU$23=5, $AC332, IF(BU$23=4, $AD332, 0)), IF(BU$23=5, $AC332, 0)
))</f>
        <v>0</v>
      </c>
      <c r="BV332" s="297" cm="1">
        <f t="array" ref="BV332">IF($CO332=3,
IFERROR(INDEX($CV$68:$CZ$79, $CE332, BV$23), "-"),
IF($CO332=2,
IF(BV$23=5, $AC332, IF(BV$23=4, $AD332, 0)), IF(BV$23=5, $AC332, 0)
))</f>
        <v>0</v>
      </c>
      <c r="BW332" s="297" cm="1">
        <f t="array" ref="BW332">IF($CO332=3,
IFERROR(INDEX($CV$68:$CZ$79, $CE332, BW$23), "-"),
IF($CO332=2,
IF(BW$23=5, $AC332, IF(BW$23=4, $AD332, 0)), IF(BW$23=5, $AC332, 0)
))</f>
        <v>0</v>
      </c>
      <c r="BX332" s="297" cm="1">
        <f t="array" ref="BX332">IF($CO332=3,
IFERROR(INDEX($CV$68:$CZ$79, $CE332, BX$23), "-"),
IF($CO332=2,
IF(BX$23=5, $AC332, IF(BX$23=4, $AD332, 0)), IF(BX$23=5, $AC332, 0)
))</f>
        <v>0</v>
      </c>
      <c r="BY332" s="293" t="str">
        <f t="shared" si="137"/>
        <v>-</v>
      </c>
      <c r="BZ332" s="299">
        <f t="shared" si="113"/>
        <v>0</v>
      </c>
      <c r="CA332" s="294" t="str">
        <f t="shared" si="138"/>
        <v>-</v>
      </c>
      <c r="CB332" s="295" t="str">
        <f t="shared" si="114"/>
        <v>-</v>
      </c>
      <c r="CC332" s="295" t="str">
        <f t="shared" si="139"/>
        <v>-</v>
      </c>
      <c r="CD332" s="299">
        <f t="shared" si="115"/>
        <v>0</v>
      </c>
      <c r="CE332" s="300" t="str">
        <f t="shared" si="116"/>
        <v>-</v>
      </c>
      <c r="CF332" s="300" t="str">
        <f t="shared" si="117"/>
        <v>-</v>
      </c>
      <c r="CG332" s="300">
        <v>0</v>
      </c>
      <c r="CH332" s="300">
        <f t="shared" si="118"/>
        <v>0</v>
      </c>
      <c r="CI332" s="301">
        <f t="shared" si="119"/>
        <v>0</v>
      </c>
      <c r="CJ332" s="301">
        <f t="shared" si="120"/>
        <v>0</v>
      </c>
      <c r="CK332" s="302" t="str" cm="1">
        <f t="array" ref="CK332">IF($CJ332&gt;0, INDEX($CS$28:$DH$35, $CJ332, $CI332+CK$23), "-")</f>
        <v>-</v>
      </c>
      <c r="CL332" s="302" t="str" cm="1">
        <f t="array" ref="CL332">IF($CJ332&gt;0, INDEX($CS$28:$DH$35, $CJ332, $CI332+CL$23), "-")</f>
        <v>-</v>
      </c>
      <c r="CM332" s="302" t="str" cm="1">
        <f t="array" ref="CM332">IF($CJ332&gt;0, INDEX($CS$28:$DH$35, $CJ332, $CI332+CM$23), "-")</f>
        <v>-</v>
      </c>
      <c r="CN332" s="302" t="str" cm="1">
        <f t="array" ref="CN332">IF($CJ332&gt;0, INDEX($CS$28:$DH$35, $CJ332, $CI332+CN$23), "-")</f>
        <v>-</v>
      </c>
      <c r="CO332" s="300" t="str">
        <f t="shared" si="121"/>
        <v>-</v>
      </c>
      <c r="CP332" s="271"/>
      <c r="CQ332" s="272"/>
      <c r="CR332" s="273"/>
      <c r="CS332" s="273"/>
      <c r="CT332" s="273"/>
      <c r="CU332" s="273"/>
      <c r="CV332" s="273"/>
      <c r="CW332" s="273"/>
      <c r="CX332" s="273"/>
      <c r="CY332" s="273"/>
      <c r="CZ332" s="273"/>
      <c r="DA332" s="273"/>
      <c r="DB332" s="273"/>
      <c r="DC332" s="273"/>
      <c r="DD332" s="273"/>
      <c r="DE332" s="273"/>
      <c r="DF332" s="273"/>
      <c r="DG332" s="273"/>
      <c r="DH332" s="273"/>
      <c r="DI332" s="273"/>
      <c r="DJ332" s="271"/>
      <c r="DK332" s="271"/>
    </row>
    <row r="333" spans="1:115" s="45" customFormat="1" ht="12.75" customHeight="1" x14ac:dyDescent="0.25">
      <c r="A333" s="13" cm="1">
        <f t="array" ref="A333">IFERROR(INDEX(Operation, IFERROR(MATCH($N333,#REF!, 0), IFERROR(MATCH($N333,#REF!, 0), MATCH($N333,#REF!, 0))), 4), 0)</f>
        <v>0</v>
      </c>
      <c r="B333" s="10">
        <v>310</v>
      </c>
      <c r="C333" s="238"/>
      <c r="D333" s="238"/>
      <c r="E333" s="79"/>
      <c r="F333" s="80" t="str">
        <f>IF(ISBLANK(E333), "", VLOOKUP(E333, Z!$A$2:$C$4127, 3, FALSE))</f>
        <v/>
      </c>
      <c r="G333" s="238"/>
      <c r="H333" s="81"/>
      <c r="I333" s="255" t="b">
        <v>0</v>
      </c>
      <c r="J333" s="256"/>
      <c r="K333" s="82"/>
      <c r="L333" s="82"/>
      <c r="M333" s="83"/>
      <c r="N333" s="79"/>
      <c r="O333" s="84"/>
      <c r="P333" s="84"/>
      <c r="Q333" s="257"/>
      <c r="R333" s="257"/>
      <c r="S333" s="257"/>
      <c r="T333" s="85">
        <f t="shared" si="122"/>
        <v>0</v>
      </c>
      <c r="U333" s="238"/>
      <c r="V333" s="238"/>
      <c r="W333" s="238"/>
      <c r="X333" s="256"/>
      <c r="Y333" s="258"/>
      <c r="Z333" s="79"/>
      <c r="AA333" s="257"/>
      <c r="AB333" s="257"/>
      <c r="AC333" s="257"/>
      <c r="AD333" s="257"/>
      <c r="AE333" s="257"/>
      <c r="AF333" s="85">
        <f t="shared" si="123"/>
        <v>0</v>
      </c>
      <c r="AG333" s="259"/>
      <c r="AH333" s="238"/>
      <c r="AI333" s="79"/>
      <c r="AJ333" s="80" t="str">
        <f>IF(ISBLANK(AI333), "", VLOOKUP(AI333, Z!$A$2:$C$4127, 3, FALSE))</f>
        <v/>
      </c>
      <c r="AK333" s="260"/>
      <c r="AL333" s="127">
        <f t="shared" si="124"/>
        <v>0</v>
      </c>
      <c r="AM333" s="271"/>
      <c r="AN333" s="292">
        <f t="shared" si="126"/>
        <v>0</v>
      </c>
      <c r="AO333" s="279">
        <f t="shared" si="125"/>
        <v>1</v>
      </c>
      <c r="AP333" s="279">
        <v>0.75</v>
      </c>
      <c r="AQ333" s="293" t="str">
        <f t="shared" si="127"/>
        <v>-</v>
      </c>
      <c r="AR333" s="293" t="str">
        <f t="shared" si="128"/>
        <v>-</v>
      </c>
      <c r="AS333" s="293" t="str" cm="1">
        <f t="array" ref="AS333">IFERROR(IFERROR((AT333*AU333)/(3600*1000)/AZ333, BY333) * SUMPRODUCT($BA333:$BE333^2.5, $BF333:$BJ333) / 1000, "-")</f>
        <v>-</v>
      </c>
      <c r="AT333" s="279" t="str">
        <f t="shared" si="129"/>
        <v>-</v>
      </c>
      <c r="AU333" s="279" t="str">
        <f t="shared" si="130"/>
        <v>-</v>
      </c>
      <c r="AV333" s="294" t="str">
        <f t="shared" si="112"/>
        <v>-</v>
      </c>
      <c r="AW333" s="294" t="str" cm="1">
        <f t="array" ref="AW333">IF(CH333&gt;0, INDEX($CV$58:$CV$60, CH333), "-")</f>
        <v>-</v>
      </c>
      <c r="AX333" s="294" t="str">
        <f t="shared" si="131"/>
        <v>-</v>
      </c>
      <c r="AY333" s="295" t="str">
        <f t="shared" si="132"/>
        <v>-</v>
      </c>
      <c r="AZ333" s="294">
        <f t="shared" si="133"/>
        <v>0</v>
      </c>
      <c r="BA333" s="296" t="str" cm="1">
        <f t="array" ref="BA333">IFERROR(INDEX($CV$63:$CZ$65, $CF333, BA$23), "-")</f>
        <v>-</v>
      </c>
      <c r="BB333" s="296" t="str" cm="1">
        <f t="array" ref="BB333">IFERROR(INDEX($CV$63:$CZ$65, $CF333, BB$23), "-")</f>
        <v>-</v>
      </c>
      <c r="BC333" s="296" t="str" cm="1">
        <f t="array" ref="BC333">IFERROR(INDEX($CV$63:$CZ$65, $CF333, BC$23), "-")</f>
        <v>-</v>
      </c>
      <c r="BD333" s="296" t="str" cm="1">
        <f t="array" ref="BD333">IFERROR(INDEX($CV$63:$CZ$65, $CF333, BD$23), "-")</f>
        <v>-</v>
      </c>
      <c r="BE333" s="296" t="str" cm="1">
        <f t="array" ref="BE333">IFERROR(INDEX($CV$63:$CZ$65, $CF333, BE$23), "-")</f>
        <v>-</v>
      </c>
      <c r="BF333" s="297" cm="1">
        <f t="array" ref="BF333">IF($CF333=3,
IFERROR(INDEX($CV$68:$CZ$79, $CE333, BF$23), "-"),
IF($CF333=2,
IF(BF$23=5, $Q333, IF(BF$23=4, $R333, 0)), IF(BF$23=5, $Q333, 0)
))</f>
        <v>0</v>
      </c>
      <c r="BG333" s="297" cm="1">
        <f t="array" ref="BG333">IF($CF333=3,
IFERROR(INDEX($CV$68:$CZ$79, $CE333, BG$23), "-"),
IF($CF333=2,
IF(BG$23=5, $Q333, IF(BG$23=4, $R333, 0)), IF(BG$23=5, $Q333, 0)
))</f>
        <v>0</v>
      </c>
      <c r="BH333" s="297" cm="1">
        <f t="array" ref="BH333">IF($CF333=3,
IFERROR(INDEX($CV$68:$CZ$79, $CE333, BH$23), "-"),
IF($CF333=2,
IF(BH$23=5, $Q333, IF(BH$23=4, $R333, 0)), IF(BH$23=5, $Q333, 0)
))</f>
        <v>0</v>
      </c>
      <c r="BI333" s="297" cm="1">
        <f t="array" ref="BI333">IF($CF333=3,
IFERROR(INDEX($CV$68:$CZ$79, $CE333, BI$23), "-"),
IF($CF333=2,
IF(BI$23=5, $Q333, IF(BI$23=4, $R333, 0)), IF(BI$23=5, $Q333, 0)
))</f>
        <v>0</v>
      </c>
      <c r="BJ333" s="297" cm="1">
        <f t="array" ref="BJ333">IF($CF333=3,
IFERROR(INDEX($CV$68:$CZ$79, $CE333, BJ$23), "-"),
IF($CF333=2,
IF(BJ$23=5, $Q333, IF(BJ$23=4, $R333, 0)), IF(BJ$23=5, $Q333, 0)
))</f>
        <v>0</v>
      </c>
      <c r="BK333" s="293" t="str" cm="1">
        <f t="array" ref="BK333">IFERROR(IF(OR($AN$20="EZ", ISNUMBER((BL333*BM333)/(3600*1000)/BN333)), (BL333*BM333)/(3600*1000)/BN333, BY333) * SUMPRODUCT($BO333:$BS333^2.5, $BT333:$BX333) / 1000, "-")</f>
        <v>-</v>
      </c>
      <c r="BL333" s="279" t="str">
        <f t="shared" si="134"/>
        <v>-</v>
      </c>
      <c r="BM333" s="279" t="str">
        <f t="shared" si="135"/>
        <v>-</v>
      </c>
      <c r="BN333" s="298">
        <f t="shared" si="136"/>
        <v>0</v>
      </c>
      <c r="BO333" s="296" t="str" cm="1">
        <f t="array" ref="BO333">IFERROR(INDEX($CV$63:$CZ$65, $CO333, BO$23), "-")</f>
        <v>-</v>
      </c>
      <c r="BP333" s="296" t="str" cm="1">
        <f t="array" ref="BP333">IFERROR(INDEX($CV$63:$CZ$65, $CO333, BP$23), "-")</f>
        <v>-</v>
      </c>
      <c r="BQ333" s="296" t="str" cm="1">
        <f t="array" ref="BQ333">IFERROR(INDEX($CV$63:$CZ$65, $CO333, BQ$23), "-")</f>
        <v>-</v>
      </c>
      <c r="BR333" s="296" t="str" cm="1">
        <f t="array" ref="BR333">IFERROR(INDEX($CV$63:$CZ$65, $CO333, BR$23), "-")</f>
        <v>-</v>
      </c>
      <c r="BS333" s="296" t="str" cm="1">
        <f t="array" ref="BS333">IFERROR(INDEX($CV$63:$CZ$65, $CO333, BS$23), "-")</f>
        <v>-</v>
      </c>
      <c r="BT333" s="297" cm="1">
        <f t="array" ref="BT333">IF($CO333=3,
IFERROR(INDEX($CV$68:$CZ$79, $CE333, BT$23), "-"),
IF($CO333=2,
IF(BT$23=5, $AC333, IF(BT$23=4, $AD333, 0)), IF(BT$23=5, $AC333, 0)
))</f>
        <v>0</v>
      </c>
      <c r="BU333" s="297" cm="1">
        <f t="array" ref="BU333">IF($CO333=3,
IFERROR(INDEX($CV$68:$CZ$79, $CE333, BU$23), "-"),
IF($CO333=2,
IF(BU$23=5, $AC333, IF(BU$23=4, $AD333, 0)), IF(BU$23=5, $AC333, 0)
))</f>
        <v>0</v>
      </c>
      <c r="BV333" s="297" cm="1">
        <f t="array" ref="BV333">IF($CO333=3,
IFERROR(INDEX($CV$68:$CZ$79, $CE333, BV$23), "-"),
IF($CO333=2,
IF(BV$23=5, $AC333, IF(BV$23=4, $AD333, 0)), IF(BV$23=5, $AC333, 0)
))</f>
        <v>0</v>
      </c>
      <c r="BW333" s="297" cm="1">
        <f t="array" ref="BW333">IF($CO333=3,
IFERROR(INDEX($CV$68:$CZ$79, $CE333, BW$23), "-"),
IF($CO333=2,
IF(BW$23=5, $AC333, IF(BW$23=4, $AD333, 0)), IF(BW$23=5, $AC333, 0)
))</f>
        <v>0</v>
      </c>
      <c r="BX333" s="297" cm="1">
        <f t="array" ref="BX333">IF($CO333=3,
IFERROR(INDEX($CV$68:$CZ$79, $CE333, BX$23), "-"),
IF($CO333=2,
IF(BX$23=5, $AC333, IF(BX$23=4, $AD333, 0)), IF(BX$23=5, $AC333, 0)
))</f>
        <v>0</v>
      </c>
      <c r="BY333" s="293" t="str">
        <f t="shared" si="137"/>
        <v>-</v>
      </c>
      <c r="BZ333" s="299">
        <f t="shared" si="113"/>
        <v>0</v>
      </c>
      <c r="CA333" s="294" t="str">
        <f t="shared" si="138"/>
        <v>-</v>
      </c>
      <c r="CB333" s="295" t="str">
        <f t="shared" si="114"/>
        <v>-</v>
      </c>
      <c r="CC333" s="295" t="str">
        <f t="shared" si="139"/>
        <v>-</v>
      </c>
      <c r="CD333" s="299">
        <f t="shared" si="115"/>
        <v>0</v>
      </c>
      <c r="CE333" s="300" t="str">
        <f t="shared" si="116"/>
        <v>-</v>
      </c>
      <c r="CF333" s="300" t="str">
        <f t="shared" si="117"/>
        <v>-</v>
      </c>
      <c r="CG333" s="300">
        <v>0</v>
      </c>
      <c r="CH333" s="300">
        <f t="shared" si="118"/>
        <v>0</v>
      </c>
      <c r="CI333" s="301">
        <f t="shared" si="119"/>
        <v>0</v>
      </c>
      <c r="CJ333" s="301">
        <f t="shared" si="120"/>
        <v>0</v>
      </c>
      <c r="CK333" s="302" t="str" cm="1">
        <f t="array" ref="CK333">IF($CJ333&gt;0, INDEX($CS$28:$DH$35, $CJ333, $CI333+CK$23), "-")</f>
        <v>-</v>
      </c>
      <c r="CL333" s="302" t="str" cm="1">
        <f t="array" ref="CL333">IF($CJ333&gt;0, INDEX($CS$28:$DH$35, $CJ333, $CI333+CL$23), "-")</f>
        <v>-</v>
      </c>
      <c r="CM333" s="302" t="str" cm="1">
        <f t="array" ref="CM333">IF($CJ333&gt;0, INDEX($CS$28:$DH$35, $CJ333, $CI333+CM$23), "-")</f>
        <v>-</v>
      </c>
      <c r="CN333" s="302" t="str" cm="1">
        <f t="array" ref="CN333">IF($CJ333&gt;0, INDEX($CS$28:$DH$35, $CJ333, $CI333+CN$23), "-")</f>
        <v>-</v>
      </c>
      <c r="CO333" s="300" t="str">
        <f t="shared" si="121"/>
        <v>-</v>
      </c>
      <c r="CP333" s="271"/>
      <c r="CQ333" s="272"/>
      <c r="CR333" s="273"/>
      <c r="CS333" s="273"/>
      <c r="CT333" s="273"/>
      <c r="CU333" s="273"/>
      <c r="CV333" s="273"/>
      <c r="CW333" s="273"/>
      <c r="CX333" s="273"/>
      <c r="CY333" s="273"/>
      <c r="CZ333" s="273"/>
      <c r="DA333" s="273"/>
      <c r="DB333" s="273"/>
      <c r="DC333" s="273"/>
      <c r="DD333" s="273"/>
      <c r="DE333" s="273"/>
      <c r="DF333" s="273"/>
      <c r="DG333" s="273"/>
      <c r="DH333" s="273"/>
      <c r="DI333" s="273"/>
      <c r="DJ333" s="271"/>
      <c r="DK333" s="271"/>
    </row>
    <row r="334" spans="1:115" s="45" customFormat="1" ht="12.75" customHeight="1" x14ac:dyDescent="0.25">
      <c r="A334" s="13" cm="1">
        <f t="array" ref="A334">IFERROR(INDEX(Operation, IFERROR(MATCH($N334,#REF!, 0), IFERROR(MATCH($N334,#REF!, 0), MATCH($N334,#REF!, 0))), 4), 0)</f>
        <v>0</v>
      </c>
      <c r="B334" s="10">
        <v>311</v>
      </c>
      <c r="C334" s="238"/>
      <c r="D334" s="238"/>
      <c r="E334" s="79"/>
      <c r="F334" s="80" t="str">
        <f>IF(ISBLANK(E334), "", VLOOKUP(E334, Z!$A$2:$C$4127, 3, FALSE))</f>
        <v/>
      </c>
      <c r="G334" s="238"/>
      <c r="H334" s="81"/>
      <c r="I334" s="255" t="b">
        <v>0</v>
      </c>
      <c r="J334" s="256"/>
      <c r="K334" s="82"/>
      <c r="L334" s="82"/>
      <c r="M334" s="83"/>
      <c r="N334" s="79"/>
      <c r="O334" s="84"/>
      <c r="P334" s="84"/>
      <c r="Q334" s="257"/>
      <c r="R334" s="257"/>
      <c r="S334" s="257"/>
      <c r="T334" s="85">
        <f t="shared" si="122"/>
        <v>0</v>
      </c>
      <c r="U334" s="238"/>
      <c r="V334" s="238"/>
      <c r="W334" s="238"/>
      <c r="X334" s="257"/>
      <c r="Y334" s="258"/>
      <c r="Z334" s="79"/>
      <c r="AA334" s="257"/>
      <c r="AB334" s="257"/>
      <c r="AC334" s="257"/>
      <c r="AD334" s="257"/>
      <c r="AE334" s="257"/>
      <c r="AF334" s="85">
        <f t="shared" si="123"/>
        <v>0</v>
      </c>
      <c r="AG334" s="259"/>
      <c r="AH334" s="238"/>
      <c r="AI334" s="79"/>
      <c r="AJ334" s="80" t="str">
        <f>IF(ISBLANK(AI334), "", VLOOKUP(AI334, Z!$A$2:$C$4127, 3, FALSE))</f>
        <v/>
      </c>
      <c r="AK334" s="260"/>
      <c r="AL334" s="127">
        <f t="shared" si="124"/>
        <v>0</v>
      </c>
      <c r="AM334" s="271"/>
      <c r="AN334" s="292">
        <f t="shared" si="126"/>
        <v>0</v>
      </c>
      <c r="AO334" s="279">
        <f t="shared" si="125"/>
        <v>1</v>
      </c>
      <c r="AP334" s="279">
        <v>0.75</v>
      </c>
      <c r="AQ334" s="293" t="str">
        <f t="shared" si="127"/>
        <v>-</v>
      </c>
      <c r="AR334" s="293" t="str">
        <f t="shared" si="128"/>
        <v>-</v>
      </c>
      <c r="AS334" s="293" t="str" cm="1">
        <f t="array" ref="AS334">IFERROR(IFERROR((AT334*AU334)/(3600*1000)/AZ334, BY334) * SUMPRODUCT($BA334:$BE334^2.5, $BF334:$BJ334) / 1000, "-")</f>
        <v>-</v>
      </c>
      <c r="AT334" s="279" t="str">
        <f t="shared" si="129"/>
        <v>-</v>
      </c>
      <c r="AU334" s="279" t="str">
        <f t="shared" si="130"/>
        <v>-</v>
      </c>
      <c r="AV334" s="294" t="str">
        <f t="shared" si="112"/>
        <v>-</v>
      </c>
      <c r="AW334" s="294" t="str" cm="1">
        <f t="array" ref="AW334">IF(CH334&gt;0, INDEX($CV$58:$CV$60, CH334), "-")</f>
        <v>-</v>
      </c>
      <c r="AX334" s="294" t="str">
        <f t="shared" si="131"/>
        <v>-</v>
      </c>
      <c r="AY334" s="295" t="str">
        <f t="shared" si="132"/>
        <v>-</v>
      </c>
      <c r="AZ334" s="294">
        <f t="shared" si="133"/>
        <v>0</v>
      </c>
      <c r="BA334" s="296" t="str" cm="1">
        <f t="array" ref="BA334">IFERROR(INDEX($CV$63:$CZ$65, $CF334, BA$23), "-")</f>
        <v>-</v>
      </c>
      <c r="BB334" s="296" t="str" cm="1">
        <f t="array" ref="BB334">IFERROR(INDEX($CV$63:$CZ$65, $CF334, BB$23), "-")</f>
        <v>-</v>
      </c>
      <c r="BC334" s="296" t="str" cm="1">
        <f t="array" ref="BC334">IFERROR(INDEX($CV$63:$CZ$65, $CF334, BC$23), "-")</f>
        <v>-</v>
      </c>
      <c r="BD334" s="296" t="str" cm="1">
        <f t="array" ref="BD334">IFERROR(INDEX($CV$63:$CZ$65, $CF334, BD$23), "-")</f>
        <v>-</v>
      </c>
      <c r="BE334" s="296" t="str" cm="1">
        <f t="array" ref="BE334">IFERROR(INDEX($CV$63:$CZ$65, $CF334, BE$23), "-")</f>
        <v>-</v>
      </c>
      <c r="BF334" s="297" cm="1">
        <f t="array" ref="BF334">IF($CF334=3,
IFERROR(INDEX($CV$68:$CZ$79, $CE334, BF$23), "-"),
IF($CF334=2,
IF(BF$23=5, $Q334, IF(BF$23=4, $R334, 0)), IF(BF$23=5, $Q334, 0)
))</f>
        <v>0</v>
      </c>
      <c r="BG334" s="297" cm="1">
        <f t="array" ref="BG334">IF($CF334=3,
IFERROR(INDEX($CV$68:$CZ$79, $CE334, BG$23), "-"),
IF($CF334=2,
IF(BG$23=5, $Q334, IF(BG$23=4, $R334, 0)), IF(BG$23=5, $Q334, 0)
))</f>
        <v>0</v>
      </c>
      <c r="BH334" s="297" cm="1">
        <f t="array" ref="BH334">IF($CF334=3,
IFERROR(INDEX($CV$68:$CZ$79, $CE334, BH$23), "-"),
IF($CF334=2,
IF(BH$23=5, $Q334, IF(BH$23=4, $R334, 0)), IF(BH$23=5, $Q334, 0)
))</f>
        <v>0</v>
      </c>
      <c r="BI334" s="297" cm="1">
        <f t="array" ref="BI334">IF($CF334=3,
IFERROR(INDEX($CV$68:$CZ$79, $CE334, BI$23), "-"),
IF($CF334=2,
IF(BI$23=5, $Q334, IF(BI$23=4, $R334, 0)), IF(BI$23=5, $Q334, 0)
))</f>
        <v>0</v>
      </c>
      <c r="BJ334" s="297" cm="1">
        <f t="array" ref="BJ334">IF($CF334=3,
IFERROR(INDEX($CV$68:$CZ$79, $CE334, BJ$23), "-"),
IF($CF334=2,
IF(BJ$23=5, $Q334, IF(BJ$23=4, $R334, 0)), IF(BJ$23=5, $Q334, 0)
))</f>
        <v>0</v>
      </c>
      <c r="BK334" s="293" t="str" cm="1">
        <f t="array" ref="BK334">IFERROR(IF(OR($AN$20="EZ", ISNUMBER((BL334*BM334)/(3600*1000)/BN334)), (BL334*BM334)/(3600*1000)/BN334, BY334) * SUMPRODUCT($BO334:$BS334^2.5, $BT334:$BX334) / 1000, "-")</f>
        <v>-</v>
      </c>
      <c r="BL334" s="279" t="str">
        <f t="shared" si="134"/>
        <v>-</v>
      </c>
      <c r="BM334" s="279" t="str">
        <f t="shared" si="135"/>
        <v>-</v>
      </c>
      <c r="BN334" s="298">
        <f t="shared" si="136"/>
        <v>0</v>
      </c>
      <c r="BO334" s="296" t="str" cm="1">
        <f t="array" ref="BO334">IFERROR(INDEX($CV$63:$CZ$65, $CO334, BO$23), "-")</f>
        <v>-</v>
      </c>
      <c r="BP334" s="296" t="str" cm="1">
        <f t="array" ref="BP334">IFERROR(INDEX($CV$63:$CZ$65, $CO334, BP$23), "-")</f>
        <v>-</v>
      </c>
      <c r="BQ334" s="296" t="str" cm="1">
        <f t="array" ref="BQ334">IFERROR(INDEX($CV$63:$CZ$65, $CO334, BQ$23), "-")</f>
        <v>-</v>
      </c>
      <c r="BR334" s="296" t="str" cm="1">
        <f t="array" ref="BR334">IFERROR(INDEX($CV$63:$CZ$65, $CO334, BR$23), "-")</f>
        <v>-</v>
      </c>
      <c r="BS334" s="296" t="str" cm="1">
        <f t="array" ref="BS334">IFERROR(INDEX($CV$63:$CZ$65, $CO334, BS$23), "-")</f>
        <v>-</v>
      </c>
      <c r="BT334" s="297" cm="1">
        <f t="array" ref="BT334">IF($CO334=3,
IFERROR(INDEX($CV$68:$CZ$79, $CE334, BT$23), "-"),
IF($CO334=2,
IF(BT$23=5, $AC334, IF(BT$23=4, $AD334, 0)), IF(BT$23=5, $AC334, 0)
))</f>
        <v>0</v>
      </c>
      <c r="BU334" s="297" cm="1">
        <f t="array" ref="BU334">IF($CO334=3,
IFERROR(INDEX($CV$68:$CZ$79, $CE334, BU$23), "-"),
IF($CO334=2,
IF(BU$23=5, $AC334, IF(BU$23=4, $AD334, 0)), IF(BU$23=5, $AC334, 0)
))</f>
        <v>0</v>
      </c>
      <c r="BV334" s="297" cm="1">
        <f t="array" ref="BV334">IF($CO334=3,
IFERROR(INDEX($CV$68:$CZ$79, $CE334, BV$23), "-"),
IF($CO334=2,
IF(BV$23=5, $AC334, IF(BV$23=4, $AD334, 0)), IF(BV$23=5, $AC334, 0)
))</f>
        <v>0</v>
      </c>
      <c r="BW334" s="297" cm="1">
        <f t="array" ref="BW334">IF($CO334=3,
IFERROR(INDEX($CV$68:$CZ$79, $CE334, BW$23), "-"),
IF($CO334=2,
IF(BW$23=5, $AC334, IF(BW$23=4, $AD334, 0)), IF(BW$23=5, $AC334, 0)
))</f>
        <v>0</v>
      </c>
      <c r="BX334" s="297" cm="1">
        <f t="array" ref="BX334">IF($CO334=3,
IFERROR(INDEX($CV$68:$CZ$79, $CE334, BX$23), "-"),
IF($CO334=2,
IF(BX$23=5, $AC334, IF(BX$23=4, $AD334, 0)), IF(BX$23=5, $AC334, 0)
))</f>
        <v>0</v>
      </c>
      <c r="BY334" s="293" t="str">
        <f t="shared" si="137"/>
        <v>-</v>
      </c>
      <c r="BZ334" s="299">
        <f t="shared" si="113"/>
        <v>0</v>
      </c>
      <c r="CA334" s="294" t="str">
        <f t="shared" si="138"/>
        <v>-</v>
      </c>
      <c r="CB334" s="295" t="str">
        <f t="shared" si="114"/>
        <v>-</v>
      </c>
      <c r="CC334" s="295" t="str">
        <f t="shared" si="139"/>
        <v>-</v>
      </c>
      <c r="CD334" s="299">
        <f t="shared" si="115"/>
        <v>0</v>
      </c>
      <c r="CE334" s="300" t="str">
        <f t="shared" si="116"/>
        <v>-</v>
      </c>
      <c r="CF334" s="300" t="str">
        <f t="shared" si="117"/>
        <v>-</v>
      </c>
      <c r="CG334" s="300">
        <v>0</v>
      </c>
      <c r="CH334" s="300">
        <f t="shared" si="118"/>
        <v>0</v>
      </c>
      <c r="CI334" s="301">
        <f t="shared" si="119"/>
        <v>0</v>
      </c>
      <c r="CJ334" s="301">
        <f t="shared" si="120"/>
        <v>0</v>
      </c>
      <c r="CK334" s="302" t="str" cm="1">
        <f t="array" ref="CK334">IF($CJ334&gt;0, INDEX($CS$28:$DH$35, $CJ334, $CI334+CK$23), "-")</f>
        <v>-</v>
      </c>
      <c r="CL334" s="302" t="str" cm="1">
        <f t="array" ref="CL334">IF($CJ334&gt;0, INDEX($CS$28:$DH$35, $CJ334, $CI334+CL$23), "-")</f>
        <v>-</v>
      </c>
      <c r="CM334" s="302" t="str" cm="1">
        <f t="array" ref="CM334">IF($CJ334&gt;0, INDEX($CS$28:$DH$35, $CJ334, $CI334+CM$23), "-")</f>
        <v>-</v>
      </c>
      <c r="CN334" s="302" t="str" cm="1">
        <f t="array" ref="CN334">IF($CJ334&gt;0, INDEX($CS$28:$DH$35, $CJ334, $CI334+CN$23), "-")</f>
        <v>-</v>
      </c>
      <c r="CO334" s="300" t="str">
        <f t="shared" si="121"/>
        <v>-</v>
      </c>
      <c r="CP334" s="271"/>
      <c r="CQ334" s="272"/>
      <c r="CR334" s="273"/>
      <c r="CS334" s="273"/>
      <c r="CT334" s="273"/>
      <c r="CU334" s="273"/>
      <c r="CV334" s="273"/>
      <c r="CW334" s="273"/>
      <c r="CX334" s="273"/>
      <c r="CY334" s="273"/>
      <c r="CZ334" s="273"/>
      <c r="DA334" s="273"/>
      <c r="DB334" s="273"/>
      <c r="DC334" s="273"/>
      <c r="DD334" s="273"/>
      <c r="DE334" s="273"/>
      <c r="DF334" s="273"/>
      <c r="DG334" s="273"/>
      <c r="DH334" s="273"/>
      <c r="DI334" s="273"/>
      <c r="DJ334" s="271"/>
      <c r="DK334" s="271"/>
    </row>
    <row r="335" spans="1:115" s="45" customFormat="1" ht="12.75" customHeight="1" x14ac:dyDescent="0.25">
      <c r="A335" s="13" cm="1">
        <f t="array" ref="A335">IFERROR(INDEX(Operation, IFERROR(MATCH($N335,#REF!, 0), IFERROR(MATCH($N335,#REF!, 0), MATCH($N335,#REF!, 0))), 4), 0)</f>
        <v>0</v>
      </c>
      <c r="B335" s="10">
        <v>312</v>
      </c>
      <c r="C335" s="238"/>
      <c r="D335" s="238"/>
      <c r="E335" s="79"/>
      <c r="F335" s="80" t="str">
        <f>IF(ISBLANK(E335), "", VLOOKUP(E335, Z!$A$2:$C$4127, 3, FALSE))</f>
        <v/>
      </c>
      <c r="G335" s="238"/>
      <c r="H335" s="81"/>
      <c r="I335" s="255" t="b">
        <v>0</v>
      </c>
      <c r="J335" s="256"/>
      <c r="K335" s="82"/>
      <c r="L335" s="82"/>
      <c r="M335" s="83"/>
      <c r="N335" s="79"/>
      <c r="O335" s="84"/>
      <c r="P335" s="84"/>
      <c r="Q335" s="257"/>
      <c r="R335" s="257"/>
      <c r="S335" s="257"/>
      <c r="T335" s="85">
        <f t="shared" si="122"/>
        <v>0</v>
      </c>
      <c r="U335" s="238"/>
      <c r="V335" s="238"/>
      <c r="W335" s="238"/>
      <c r="X335" s="257"/>
      <c r="Y335" s="258"/>
      <c r="Z335" s="79"/>
      <c r="AA335" s="257"/>
      <c r="AB335" s="257"/>
      <c r="AC335" s="257"/>
      <c r="AD335" s="257"/>
      <c r="AE335" s="257"/>
      <c r="AF335" s="85">
        <f t="shared" si="123"/>
        <v>0</v>
      </c>
      <c r="AG335" s="259"/>
      <c r="AH335" s="238"/>
      <c r="AI335" s="79"/>
      <c r="AJ335" s="80" t="str">
        <f>IF(ISBLANK(AI335), "", VLOOKUP(AI335, Z!$A$2:$C$4127, 3, FALSE))</f>
        <v/>
      </c>
      <c r="AK335" s="260"/>
      <c r="AL335" s="127">
        <f t="shared" si="124"/>
        <v>0</v>
      </c>
      <c r="AM335" s="271"/>
      <c r="AN335" s="292">
        <f t="shared" si="126"/>
        <v>0</v>
      </c>
      <c r="AO335" s="279">
        <f t="shared" si="125"/>
        <v>1</v>
      </c>
      <c r="AP335" s="279">
        <v>0.75</v>
      </c>
      <c r="AQ335" s="293" t="str">
        <f t="shared" si="127"/>
        <v>-</v>
      </c>
      <c r="AR335" s="293" t="str">
        <f t="shared" si="128"/>
        <v>-</v>
      </c>
      <c r="AS335" s="293" t="str" cm="1">
        <f t="array" ref="AS335">IFERROR(IFERROR((AT335*AU335)/(3600*1000)/AZ335, BY335) * SUMPRODUCT($BA335:$BE335^2.5, $BF335:$BJ335) / 1000, "-")</f>
        <v>-</v>
      </c>
      <c r="AT335" s="279" t="str">
        <f t="shared" si="129"/>
        <v>-</v>
      </c>
      <c r="AU335" s="279" t="str">
        <f t="shared" si="130"/>
        <v>-</v>
      </c>
      <c r="AV335" s="294" t="str">
        <f t="shared" si="112"/>
        <v>-</v>
      </c>
      <c r="AW335" s="294" t="str" cm="1">
        <f t="array" ref="AW335">IF(CH335&gt;0, INDEX($CV$58:$CV$60, CH335), "-")</f>
        <v>-</v>
      </c>
      <c r="AX335" s="294" t="str">
        <f t="shared" si="131"/>
        <v>-</v>
      </c>
      <c r="AY335" s="295" t="str">
        <f t="shared" si="132"/>
        <v>-</v>
      </c>
      <c r="AZ335" s="294">
        <f t="shared" si="133"/>
        <v>0</v>
      </c>
      <c r="BA335" s="296" t="str" cm="1">
        <f t="array" ref="BA335">IFERROR(INDEX($CV$63:$CZ$65, $CF335, BA$23), "-")</f>
        <v>-</v>
      </c>
      <c r="BB335" s="296" t="str" cm="1">
        <f t="array" ref="BB335">IFERROR(INDEX($CV$63:$CZ$65, $CF335, BB$23), "-")</f>
        <v>-</v>
      </c>
      <c r="BC335" s="296" t="str" cm="1">
        <f t="array" ref="BC335">IFERROR(INDEX($CV$63:$CZ$65, $CF335, BC$23), "-")</f>
        <v>-</v>
      </c>
      <c r="BD335" s="296" t="str" cm="1">
        <f t="array" ref="BD335">IFERROR(INDEX($CV$63:$CZ$65, $CF335, BD$23), "-")</f>
        <v>-</v>
      </c>
      <c r="BE335" s="296" t="str" cm="1">
        <f t="array" ref="BE335">IFERROR(INDEX($CV$63:$CZ$65, $CF335, BE$23), "-")</f>
        <v>-</v>
      </c>
      <c r="BF335" s="297" cm="1">
        <f t="array" ref="BF335">IF($CF335=3,
IFERROR(INDEX($CV$68:$CZ$79, $CE335, BF$23), "-"),
IF($CF335=2,
IF(BF$23=5, $Q335, IF(BF$23=4, $R335, 0)), IF(BF$23=5, $Q335, 0)
))</f>
        <v>0</v>
      </c>
      <c r="BG335" s="297" cm="1">
        <f t="array" ref="BG335">IF($CF335=3,
IFERROR(INDEX($CV$68:$CZ$79, $CE335, BG$23), "-"),
IF($CF335=2,
IF(BG$23=5, $Q335, IF(BG$23=4, $R335, 0)), IF(BG$23=5, $Q335, 0)
))</f>
        <v>0</v>
      </c>
      <c r="BH335" s="297" cm="1">
        <f t="array" ref="BH335">IF($CF335=3,
IFERROR(INDEX($CV$68:$CZ$79, $CE335, BH$23), "-"),
IF($CF335=2,
IF(BH$23=5, $Q335, IF(BH$23=4, $R335, 0)), IF(BH$23=5, $Q335, 0)
))</f>
        <v>0</v>
      </c>
      <c r="BI335" s="297" cm="1">
        <f t="array" ref="BI335">IF($CF335=3,
IFERROR(INDEX($CV$68:$CZ$79, $CE335, BI$23), "-"),
IF($CF335=2,
IF(BI$23=5, $Q335, IF(BI$23=4, $R335, 0)), IF(BI$23=5, $Q335, 0)
))</f>
        <v>0</v>
      </c>
      <c r="BJ335" s="297" cm="1">
        <f t="array" ref="BJ335">IF($CF335=3,
IFERROR(INDEX($CV$68:$CZ$79, $CE335, BJ$23), "-"),
IF($CF335=2,
IF(BJ$23=5, $Q335, IF(BJ$23=4, $R335, 0)), IF(BJ$23=5, $Q335, 0)
))</f>
        <v>0</v>
      </c>
      <c r="BK335" s="293" t="str" cm="1">
        <f t="array" ref="BK335">IFERROR(IF(OR($AN$20="EZ", ISNUMBER((BL335*BM335)/(3600*1000)/BN335)), (BL335*BM335)/(3600*1000)/BN335, BY335) * SUMPRODUCT($BO335:$BS335^2.5, $BT335:$BX335) / 1000, "-")</f>
        <v>-</v>
      </c>
      <c r="BL335" s="279" t="str">
        <f t="shared" si="134"/>
        <v>-</v>
      </c>
      <c r="BM335" s="279" t="str">
        <f t="shared" si="135"/>
        <v>-</v>
      </c>
      <c r="BN335" s="298">
        <f t="shared" si="136"/>
        <v>0</v>
      </c>
      <c r="BO335" s="296" t="str" cm="1">
        <f t="array" ref="BO335">IFERROR(INDEX($CV$63:$CZ$65, $CO335, BO$23), "-")</f>
        <v>-</v>
      </c>
      <c r="BP335" s="296" t="str" cm="1">
        <f t="array" ref="BP335">IFERROR(INDEX($CV$63:$CZ$65, $CO335, BP$23), "-")</f>
        <v>-</v>
      </c>
      <c r="BQ335" s="296" t="str" cm="1">
        <f t="array" ref="BQ335">IFERROR(INDEX($CV$63:$CZ$65, $CO335, BQ$23), "-")</f>
        <v>-</v>
      </c>
      <c r="BR335" s="296" t="str" cm="1">
        <f t="array" ref="BR335">IFERROR(INDEX($CV$63:$CZ$65, $CO335, BR$23), "-")</f>
        <v>-</v>
      </c>
      <c r="BS335" s="296" t="str" cm="1">
        <f t="array" ref="BS335">IFERROR(INDEX($CV$63:$CZ$65, $CO335, BS$23), "-")</f>
        <v>-</v>
      </c>
      <c r="BT335" s="297" cm="1">
        <f t="array" ref="BT335">IF($CO335=3,
IFERROR(INDEX($CV$68:$CZ$79, $CE335, BT$23), "-"),
IF($CO335=2,
IF(BT$23=5, $AC335, IF(BT$23=4, $AD335, 0)), IF(BT$23=5, $AC335, 0)
))</f>
        <v>0</v>
      </c>
      <c r="BU335" s="297" cm="1">
        <f t="array" ref="BU335">IF($CO335=3,
IFERROR(INDEX($CV$68:$CZ$79, $CE335, BU$23), "-"),
IF($CO335=2,
IF(BU$23=5, $AC335, IF(BU$23=4, $AD335, 0)), IF(BU$23=5, $AC335, 0)
))</f>
        <v>0</v>
      </c>
      <c r="BV335" s="297" cm="1">
        <f t="array" ref="BV335">IF($CO335=3,
IFERROR(INDEX($CV$68:$CZ$79, $CE335, BV$23), "-"),
IF($CO335=2,
IF(BV$23=5, $AC335, IF(BV$23=4, $AD335, 0)), IF(BV$23=5, $AC335, 0)
))</f>
        <v>0</v>
      </c>
      <c r="BW335" s="297" cm="1">
        <f t="array" ref="BW335">IF($CO335=3,
IFERROR(INDEX($CV$68:$CZ$79, $CE335, BW$23), "-"),
IF($CO335=2,
IF(BW$23=5, $AC335, IF(BW$23=4, $AD335, 0)), IF(BW$23=5, $AC335, 0)
))</f>
        <v>0</v>
      </c>
      <c r="BX335" s="297" cm="1">
        <f t="array" ref="BX335">IF($CO335=3,
IFERROR(INDEX($CV$68:$CZ$79, $CE335, BX$23), "-"),
IF($CO335=2,
IF(BX$23=5, $AC335, IF(BX$23=4, $AD335, 0)), IF(BX$23=5, $AC335, 0)
))</f>
        <v>0</v>
      </c>
      <c r="BY335" s="293" t="str">
        <f t="shared" si="137"/>
        <v>-</v>
      </c>
      <c r="BZ335" s="299">
        <f t="shared" si="113"/>
        <v>0</v>
      </c>
      <c r="CA335" s="294" t="str">
        <f t="shared" si="138"/>
        <v>-</v>
      </c>
      <c r="CB335" s="295" t="str">
        <f t="shared" si="114"/>
        <v>-</v>
      </c>
      <c r="CC335" s="295" t="str">
        <f t="shared" si="139"/>
        <v>-</v>
      </c>
      <c r="CD335" s="299">
        <f t="shared" si="115"/>
        <v>0</v>
      </c>
      <c r="CE335" s="300" t="str">
        <f t="shared" si="116"/>
        <v>-</v>
      </c>
      <c r="CF335" s="300" t="str">
        <f t="shared" si="117"/>
        <v>-</v>
      </c>
      <c r="CG335" s="300">
        <v>0</v>
      </c>
      <c r="CH335" s="300">
        <f t="shared" si="118"/>
        <v>0</v>
      </c>
      <c r="CI335" s="301">
        <f t="shared" si="119"/>
        <v>0</v>
      </c>
      <c r="CJ335" s="301">
        <f t="shared" si="120"/>
        <v>0</v>
      </c>
      <c r="CK335" s="302" t="str" cm="1">
        <f t="array" ref="CK335">IF($CJ335&gt;0, INDEX($CS$28:$DH$35, $CJ335, $CI335+CK$23), "-")</f>
        <v>-</v>
      </c>
      <c r="CL335" s="302" t="str" cm="1">
        <f t="array" ref="CL335">IF($CJ335&gt;0, INDEX($CS$28:$DH$35, $CJ335, $CI335+CL$23), "-")</f>
        <v>-</v>
      </c>
      <c r="CM335" s="302" t="str" cm="1">
        <f t="array" ref="CM335">IF($CJ335&gt;0, INDEX($CS$28:$DH$35, $CJ335, $CI335+CM$23), "-")</f>
        <v>-</v>
      </c>
      <c r="CN335" s="302" t="str" cm="1">
        <f t="array" ref="CN335">IF($CJ335&gt;0, INDEX($CS$28:$DH$35, $CJ335, $CI335+CN$23), "-")</f>
        <v>-</v>
      </c>
      <c r="CO335" s="300" t="str">
        <f t="shared" si="121"/>
        <v>-</v>
      </c>
      <c r="CP335" s="271"/>
      <c r="CQ335" s="272"/>
      <c r="CR335" s="273"/>
      <c r="CS335" s="273"/>
      <c r="CT335" s="273"/>
      <c r="CU335" s="273"/>
      <c r="CV335" s="273"/>
      <c r="CW335" s="273"/>
      <c r="CX335" s="273"/>
      <c r="CY335" s="273"/>
      <c r="CZ335" s="273"/>
      <c r="DA335" s="273"/>
      <c r="DB335" s="273"/>
      <c r="DC335" s="273"/>
      <c r="DD335" s="273"/>
      <c r="DE335" s="273"/>
      <c r="DF335" s="273"/>
      <c r="DG335" s="273"/>
      <c r="DH335" s="273"/>
      <c r="DI335" s="273"/>
      <c r="DJ335" s="271"/>
      <c r="DK335" s="271"/>
    </row>
    <row r="336" spans="1:115" s="45" customFormat="1" ht="12.75" customHeight="1" x14ac:dyDescent="0.25">
      <c r="A336" s="13" cm="1">
        <f t="array" ref="A336">IFERROR(INDEX(Operation, IFERROR(MATCH($N336,#REF!, 0), IFERROR(MATCH($N336,#REF!, 0), MATCH($N336,#REF!, 0))), 4), 0)</f>
        <v>0</v>
      </c>
      <c r="B336" s="10">
        <v>313</v>
      </c>
      <c r="C336" s="238"/>
      <c r="D336" s="238"/>
      <c r="E336" s="79"/>
      <c r="F336" s="80" t="str">
        <f>IF(ISBLANK(E336), "", VLOOKUP(E336, Z!$A$2:$C$4127, 3, FALSE))</f>
        <v/>
      </c>
      <c r="G336" s="238"/>
      <c r="H336" s="81"/>
      <c r="I336" s="255" t="b">
        <v>0</v>
      </c>
      <c r="J336" s="256"/>
      <c r="K336" s="82"/>
      <c r="L336" s="82"/>
      <c r="M336" s="83"/>
      <c r="N336" s="79"/>
      <c r="O336" s="84"/>
      <c r="P336" s="84"/>
      <c r="Q336" s="257"/>
      <c r="R336" s="257"/>
      <c r="S336" s="257"/>
      <c r="T336" s="85">
        <f t="shared" si="122"/>
        <v>0</v>
      </c>
      <c r="U336" s="238"/>
      <c r="V336" s="238"/>
      <c r="W336" s="238"/>
      <c r="X336" s="257"/>
      <c r="Y336" s="258"/>
      <c r="Z336" s="79"/>
      <c r="AA336" s="257"/>
      <c r="AB336" s="257"/>
      <c r="AC336" s="257"/>
      <c r="AD336" s="257"/>
      <c r="AE336" s="257"/>
      <c r="AF336" s="85">
        <f t="shared" si="123"/>
        <v>0</v>
      </c>
      <c r="AG336" s="259"/>
      <c r="AH336" s="238"/>
      <c r="AI336" s="79"/>
      <c r="AJ336" s="80" t="str">
        <f>IF(ISBLANK(AI336), "", VLOOKUP(AI336, Z!$A$2:$C$4127, 3, FALSE))</f>
        <v/>
      </c>
      <c r="AK336" s="260"/>
      <c r="AL336" s="127">
        <f t="shared" si="124"/>
        <v>0</v>
      </c>
      <c r="AM336" s="271"/>
      <c r="AN336" s="292">
        <f t="shared" si="126"/>
        <v>0</v>
      </c>
      <c r="AO336" s="279">
        <f t="shared" si="125"/>
        <v>1</v>
      </c>
      <c r="AP336" s="279">
        <v>0.75</v>
      </c>
      <c r="AQ336" s="293" t="str">
        <f t="shared" si="127"/>
        <v>-</v>
      </c>
      <c r="AR336" s="293" t="str">
        <f t="shared" si="128"/>
        <v>-</v>
      </c>
      <c r="AS336" s="293" t="str" cm="1">
        <f t="array" ref="AS336">IFERROR(IFERROR((AT336*AU336)/(3600*1000)/AZ336, BY336) * SUMPRODUCT($BA336:$BE336^2.5, $BF336:$BJ336) / 1000, "-")</f>
        <v>-</v>
      </c>
      <c r="AT336" s="279" t="str">
        <f t="shared" si="129"/>
        <v>-</v>
      </c>
      <c r="AU336" s="279" t="str">
        <f t="shared" si="130"/>
        <v>-</v>
      </c>
      <c r="AV336" s="294" t="str">
        <f t="shared" si="112"/>
        <v>-</v>
      </c>
      <c r="AW336" s="294" t="str" cm="1">
        <f t="array" ref="AW336">IF(CH336&gt;0, INDEX($CV$58:$CV$60, CH336), "-")</f>
        <v>-</v>
      </c>
      <c r="AX336" s="294" t="str">
        <f t="shared" si="131"/>
        <v>-</v>
      </c>
      <c r="AY336" s="295" t="str">
        <f t="shared" si="132"/>
        <v>-</v>
      </c>
      <c r="AZ336" s="294">
        <f t="shared" si="133"/>
        <v>0</v>
      </c>
      <c r="BA336" s="296" t="str" cm="1">
        <f t="array" ref="BA336">IFERROR(INDEX($CV$63:$CZ$65, $CF336, BA$23), "-")</f>
        <v>-</v>
      </c>
      <c r="BB336" s="296" t="str" cm="1">
        <f t="array" ref="BB336">IFERROR(INDEX($CV$63:$CZ$65, $CF336, BB$23), "-")</f>
        <v>-</v>
      </c>
      <c r="BC336" s="296" t="str" cm="1">
        <f t="array" ref="BC336">IFERROR(INDEX($CV$63:$CZ$65, $CF336, BC$23), "-")</f>
        <v>-</v>
      </c>
      <c r="BD336" s="296" t="str" cm="1">
        <f t="array" ref="BD336">IFERROR(INDEX($CV$63:$CZ$65, $CF336, BD$23), "-")</f>
        <v>-</v>
      </c>
      <c r="BE336" s="296" t="str" cm="1">
        <f t="array" ref="BE336">IFERROR(INDEX($CV$63:$CZ$65, $CF336, BE$23), "-")</f>
        <v>-</v>
      </c>
      <c r="BF336" s="297" cm="1">
        <f t="array" ref="BF336">IF($CF336=3,
IFERROR(INDEX($CV$68:$CZ$79, $CE336, BF$23), "-"),
IF($CF336=2,
IF(BF$23=5, $Q336, IF(BF$23=4, $R336, 0)), IF(BF$23=5, $Q336, 0)
))</f>
        <v>0</v>
      </c>
      <c r="BG336" s="297" cm="1">
        <f t="array" ref="BG336">IF($CF336=3,
IFERROR(INDEX($CV$68:$CZ$79, $CE336, BG$23), "-"),
IF($CF336=2,
IF(BG$23=5, $Q336, IF(BG$23=4, $R336, 0)), IF(BG$23=5, $Q336, 0)
))</f>
        <v>0</v>
      </c>
      <c r="BH336" s="297" cm="1">
        <f t="array" ref="BH336">IF($CF336=3,
IFERROR(INDEX($CV$68:$CZ$79, $CE336, BH$23), "-"),
IF($CF336=2,
IF(BH$23=5, $Q336, IF(BH$23=4, $R336, 0)), IF(BH$23=5, $Q336, 0)
))</f>
        <v>0</v>
      </c>
      <c r="BI336" s="297" cm="1">
        <f t="array" ref="BI336">IF($CF336=3,
IFERROR(INDEX($CV$68:$CZ$79, $CE336, BI$23), "-"),
IF($CF336=2,
IF(BI$23=5, $Q336, IF(BI$23=4, $R336, 0)), IF(BI$23=5, $Q336, 0)
))</f>
        <v>0</v>
      </c>
      <c r="BJ336" s="297" cm="1">
        <f t="array" ref="BJ336">IF($CF336=3,
IFERROR(INDEX($CV$68:$CZ$79, $CE336, BJ$23), "-"),
IF($CF336=2,
IF(BJ$23=5, $Q336, IF(BJ$23=4, $R336, 0)), IF(BJ$23=5, $Q336, 0)
))</f>
        <v>0</v>
      </c>
      <c r="BK336" s="293" t="str" cm="1">
        <f t="array" ref="BK336">IFERROR(IF(OR($AN$20="EZ", ISNUMBER((BL336*BM336)/(3600*1000)/BN336)), (BL336*BM336)/(3600*1000)/BN336, BY336) * SUMPRODUCT($BO336:$BS336^2.5, $BT336:$BX336) / 1000, "-")</f>
        <v>-</v>
      </c>
      <c r="BL336" s="279" t="str">
        <f t="shared" si="134"/>
        <v>-</v>
      </c>
      <c r="BM336" s="279" t="str">
        <f t="shared" si="135"/>
        <v>-</v>
      </c>
      <c r="BN336" s="298">
        <f t="shared" si="136"/>
        <v>0</v>
      </c>
      <c r="BO336" s="296" t="str" cm="1">
        <f t="array" ref="BO336">IFERROR(INDEX($CV$63:$CZ$65, $CO336, BO$23), "-")</f>
        <v>-</v>
      </c>
      <c r="BP336" s="296" t="str" cm="1">
        <f t="array" ref="BP336">IFERROR(INDEX($CV$63:$CZ$65, $CO336, BP$23), "-")</f>
        <v>-</v>
      </c>
      <c r="BQ336" s="296" t="str" cm="1">
        <f t="array" ref="BQ336">IFERROR(INDEX($CV$63:$CZ$65, $CO336, BQ$23), "-")</f>
        <v>-</v>
      </c>
      <c r="BR336" s="296" t="str" cm="1">
        <f t="array" ref="BR336">IFERROR(INDEX($CV$63:$CZ$65, $CO336, BR$23), "-")</f>
        <v>-</v>
      </c>
      <c r="BS336" s="296" t="str" cm="1">
        <f t="array" ref="BS336">IFERROR(INDEX($CV$63:$CZ$65, $CO336, BS$23), "-")</f>
        <v>-</v>
      </c>
      <c r="BT336" s="297" cm="1">
        <f t="array" ref="BT336">IF($CO336=3,
IFERROR(INDEX($CV$68:$CZ$79, $CE336, BT$23), "-"),
IF($CO336=2,
IF(BT$23=5, $AC336, IF(BT$23=4, $AD336, 0)), IF(BT$23=5, $AC336, 0)
))</f>
        <v>0</v>
      </c>
      <c r="BU336" s="297" cm="1">
        <f t="array" ref="BU336">IF($CO336=3,
IFERROR(INDEX($CV$68:$CZ$79, $CE336, BU$23), "-"),
IF($CO336=2,
IF(BU$23=5, $AC336, IF(BU$23=4, $AD336, 0)), IF(BU$23=5, $AC336, 0)
))</f>
        <v>0</v>
      </c>
      <c r="BV336" s="297" cm="1">
        <f t="array" ref="BV336">IF($CO336=3,
IFERROR(INDEX($CV$68:$CZ$79, $CE336, BV$23), "-"),
IF($CO336=2,
IF(BV$23=5, $AC336, IF(BV$23=4, $AD336, 0)), IF(BV$23=5, $AC336, 0)
))</f>
        <v>0</v>
      </c>
      <c r="BW336" s="297" cm="1">
        <f t="array" ref="BW336">IF($CO336=3,
IFERROR(INDEX($CV$68:$CZ$79, $CE336, BW$23), "-"),
IF($CO336=2,
IF(BW$23=5, $AC336, IF(BW$23=4, $AD336, 0)), IF(BW$23=5, $AC336, 0)
))</f>
        <v>0</v>
      </c>
      <c r="BX336" s="297" cm="1">
        <f t="array" ref="BX336">IF($CO336=3,
IFERROR(INDEX($CV$68:$CZ$79, $CE336, BX$23), "-"),
IF($CO336=2,
IF(BX$23=5, $AC336, IF(BX$23=4, $AD336, 0)), IF(BX$23=5, $AC336, 0)
))</f>
        <v>0</v>
      </c>
      <c r="BY336" s="293" t="str">
        <f t="shared" si="137"/>
        <v>-</v>
      </c>
      <c r="BZ336" s="299">
        <f t="shared" si="113"/>
        <v>0</v>
      </c>
      <c r="CA336" s="294" t="str">
        <f t="shared" si="138"/>
        <v>-</v>
      </c>
      <c r="CB336" s="295" t="str">
        <f t="shared" si="114"/>
        <v>-</v>
      </c>
      <c r="CC336" s="295" t="str">
        <f t="shared" si="139"/>
        <v>-</v>
      </c>
      <c r="CD336" s="299">
        <f t="shared" si="115"/>
        <v>0</v>
      </c>
      <c r="CE336" s="300" t="str">
        <f t="shared" si="116"/>
        <v>-</v>
      </c>
      <c r="CF336" s="300" t="str">
        <f t="shared" si="117"/>
        <v>-</v>
      </c>
      <c r="CG336" s="300">
        <v>0</v>
      </c>
      <c r="CH336" s="300">
        <f t="shared" si="118"/>
        <v>0</v>
      </c>
      <c r="CI336" s="301">
        <f t="shared" si="119"/>
        <v>0</v>
      </c>
      <c r="CJ336" s="301">
        <f t="shared" si="120"/>
        <v>0</v>
      </c>
      <c r="CK336" s="302" t="str" cm="1">
        <f t="array" ref="CK336">IF($CJ336&gt;0, INDEX($CS$28:$DH$35, $CJ336, $CI336+CK$23), "-")</f>
        <v>-</v>
      </c>
      <c r="CL336" s="302" t="str" cm="1">
        <f t="array" ref="CL336">IF($CJ336&gt;0, INDEX($CS$28:$DH$35, $CJ336, $CI336+CL$23), "-")</f>
        <v>-</v>
      </c>
      <c r="CM336" s="302" t="str" cm="1">
        <f t="array" ref="CM336">IF($CJ336&gt;0, INDEX($CS$28:$DH$35, $CJ336, $CI336+CM$23), "-")</f>
        <v>-</v>
      </c>
      <c r="CN336" s="302" t="str" cm="1">
        <f t="array" ref="CN336">IF($CJ336&gt;0, INDEX($CS$28:$DH$35, $CJ336, $CI336+CN$23), "-")</f>
        <v>-</v>
      </c>
      <c r="CO336" s="300" t="str">
        <f t="shared" si="121"/>
        <v>-</v>
      </c>
      <c r="CP336" s="271"/>
      <c r="CQ336" s="272"/>
      <c r="CR336" s="273"/>
      <c r="CS336" s="273"/>
      <c r="CT336" s="273"/>
      <c r="CU336" s="273"/>
      <c r="CV336" s="273"/>
      <c r="CW336" s="273"/>
      <c r="CX336" s="273"/>
      <c r="CY336" s="273"/>
      <c r="CZ336" s="273"/>
      <c r="DA336" s="273"/>
      <c r="DB336" s="273"/>
      <c r="DC336" s="273"/>
      <c r="DD336" s="273"/>
      <c r="DE336" s="273"/>
      <c r="DF336" s="273"/>
      <c r="DG336" s="273"/>
      <c r="DH336" s="273"/>
      <c r="DI336" s="273"/>
      <c r="DJ336" s="271"/>
      <c r="DK336" s="271"/>
    </row>
    <row r="337" spans="1:115" s="45" customFormat="1" ht="12.75" customHeight="1" x14ac:dyDescent="0.25">
      <c r="A337" s="13" cm="1">
        <f t="array" ref="A337">IFERROR(INDEX(Operation, IFERROR(MATCH($N337,#REF!, 0), IFERROR(MATCH($N337,#REF!, 0), MATCH($N337,#REF!, 0))), 4), 0)</f>
        <v>0</v>
      </c>
      <c r="B337" s="10">
        <v>314</v>
      </c>
      <c r="C337" s="238"/>
      <c r="D337" s="238"/>
      <c r="E337" s="79"/>
      <c r="F337" s="80" t="str">
        <f>IF(ISBLANK(E337), "", VLOOKUP(E337, Z!$A$2:$C$4127, 3, FALSE))</f>
        <v/>
      </c>
      <c r="G337" s="238"/>
      <c r="H337" s="81"/>
      <c r="I337" s="255" t="b">
        <v>0</v>
      </c>
      <c r="J337" s="256"/>
      <c r="K337" s="82"/>
      <c r="L337" s="82"/>
      <c r="M337" s="83"/>
      <c r="N337" s="79"/>
      <c r="O337" s="84"/>
      <c r="P337" s="84"/>
      <c r="Q337" s="257"/>
      <c r="R337" s="257"/>
      <c r="S337" s="257"/>
      <c r="T337" s="85">
        <f t="shared" si="122"/>
        <v>0</v>
      </c>
      <c r="U337" s="238"/>
      <c r="V337" s="238"/>
      <c r="W337" s="238"/>
      <c r="X337" s="256"/>
      <c r="Y337" s="258"/>
      <c r="Z337" s="79"/>
      <c r="AA337" s="257"/>
      <c r="AB337" s="257"/>
      <c r="AC337" s="257"/>
      <c r="AD337" s="257"/>
      <c r="AE337" s="257"/>
      <c r="AF337" s="85">
        <f t="shared" si="123"/>
        <v>0</v>
      </c>
      <c r="AG337" s="259"/>
      <c r="AH337" s="238"/>
      <c r="AI337" s="79"/>
      <c r="AJ337" s="80" t="str">
        <f>IF(ISBLANK(AI337), "", VLOOKUP(AI337, Z!$A$2:$C$4127, 3, FALSE))</f>
        <v/>
      </c>
      <c r="AK337" s="260"/>
      <c r="AL337" s="127">
        <f t="shared" si="124"/>
        <v>0</v>
      </c>
      <c r="AM337" s="271"/>
      <c r="AN337" s="292">
        <f t="shared" si="126"/>
        <v>0</v>
      </c>
      <c r="AO337" s="279">
        <f t="shared" si="125"/>
        <v>1</v>
      </c>
      <c r="AP337" s="279">
        <v>0.75</v>
      </c>
      <c r="AQ337" s="293" t="str">
        <f t="shared" si="127"/>
        <v>-</v>
      </c>
      <c r="AR337" s="293" t="str">
        <f t="shared" si="128"/>
        <v>-</v>
      </c>
      <c r="AS337" s="293" t="str" cm="1">
        <f t="array" ref="AS337">IFERROR(IFERROR((AT337*AU337)/(3600*1000)/AZ337, BY337) * SUMPRODUCT($BA337:$BE337^2.5, $BF337:$BJ337) / 1000, "-")</f>
        <v>-</v>
      </c>
      <c r="AT337" s="279" t="str">
        <f t="shared" si="129"/>
        <v>-</v>
      </c>
      <c r="AU337" s="279" t="str">
        <f t="shared" si="130"/>
        <v>-</v>
      </c>
      <c r="AV337" s="294" t="str">
        <f t="shared" si="112"/>
        <v>-</v>
      </c>
      <c r="AW337" s="294" t="str" cm="1">
        <f t="array" ref="AW337">IF(CH337&gt;0, INDEX($CV$58:$CV$60, CH337), "-")</f>
        <v>-</v>
      </c>
      <c r="AX337" s="294" t="str">
        <f t="shared" si="131"/>
        <v>-</v>
      </c>
      <c r="AY337" s="295" t="str">
        <f t="shared" si="132"/>
        <v>-</v>
      </c>
      <c r="AZ337" s="294">
        <f t="shared" si="133"/>
        <v>0</v>
      </c>
      <c r="BA337" s="296" t="str" cm="1">
        <f t="array" ref="BA337">IFERROR(INDEX($CV$63:$CZ$65, $CF337, BA$23), "-")</f>
        <v>-</v>
      </c>
      <c r="BB337" s="296" t="str" cm="1">
        <f t="array" ref="BB337">IFERROR(INDEX($CV$63:$CZ$65, $CF337, BB$23), "-")</f>
        <v>-</v>
      </c>
      <c r="BC337" s="296" t="str" cm="1">
        <f t="array" ref="BC337">IFERROR(INDEX($CV$63:$CZ$65, $CF337, BC$23), "-")</f>
        <v>-</v>
      </c>
      <c r="BD337" s="296" t="str" cm="1">
        <f t="array" ref="BD337">IFERROR(INDEX($CV$63:$CZ$65, $CF337, BD$23), "-")</f>
        <v>-</v>
      </c>
      <c r="BE337" s="296" t="str" cm="1">
        <f t="array" ref="BE337">IFERROR(INDEX($CV$63:$CZ$65, $CF337, BE$23), "-")</f>
        <v>-</v>
      </c>
      <c r="BF337" s="297" cm="1">
        <f t="array" ref="BF337">IF($CF337=3,
IFERROR(INDEX($CV$68:$CZ$79, $CE337, BF$23), "-"),
IF($CF337=2,
IF(BF$23=5, $Q337, IF(BF$23=4, $R337, 0)), IF(BF$23=5, $Q337, 0)
))</f>
        <v>0</v>
      </c>
      <c r="BG337" s="297" cm="1">
        <f t="array" ref="BG337">IF($CF337=3,
IFERROR(INDEX($CV$68:$CZ$79, $CE337, BG$23), "-"),
IF($CF337=2,
IF(BG$23=5, $Q337, IF(BG$23=4, $R337, 0)), IF(BG$23=5, $Q337, 0)
))</f>
        <v>0</v>
      </c>
      <c r="BH337" s="297" cm="1">
        <f t="array" ref="BH337">IF($CF337=3,
IFERROR(INDEX($CV$68:$CZ$79, $CE337, BH$23), "-"),
IF($CF337=2,
IF(BH$23=5, $Q337, IF(BH$23=4, $R337, 0)), IF(BH$23=5, $Q337, 0)
))</f>
        <v>0</v>
      </c>
      <c r="BI337" s="297" cm="1">
        <f t="array" ref="BI337">IF($CF337=3,
IFERROR(INDEX($CV$68:$CZ$79, $CE337, BI$23), "-"),
IF($CF337=2,
IF(BI$23=5, $Q337, IF(BI$23=4, $R337, 0)), IF(BI$23=5, $Q337, 0)
))</f>
        <v>0</v>
      </c>
      <c r="BJ337" s="297" cm="1">
        <f t="array" ref="BJ337">IF($CF337=3,
IFERROR(INDEX($CV$68:$CZ$79, $CE337, BJ$23), "-"),
IF($CF337=2,
IF(BJ$23=5, $Q337, IF(BJ$23=4, $R337, 0)), IF(BJ$23=5, $Q337, 0)
))</f>
        <v>0</v>
      </c>
      <c r="BK337" s="293" t="str" cm="1">
        <f t="array" ref="BK337">IFERROR(IF(OR($AN$20="EZ", ISNUMBER((BL337*BM337)/(3600*1000)/BN337)), (BL337*BM337)/(3600*1000)/BN337, BY337) * SUMPRODUCT($BO337:$BS337^2.5, $BT337:$BX337) / 1000, "-")</f>
        <v>-</v>
      </c>
      <c r="BL337" s="279" t="str">
        <f t="shared" si="134"/>
        <v>-</v>
      </c>
      <c r="BM337" s="279" t="str">
        <f t="shared" si="135"/>
        <v>-</v>
      </c>
      <c r="BN337" s="298">
        <f t="shared" si="136"/>
        <v>0</v>
      </c>
      <c r="BO337" s="296" t="str" cm="1">
        <f t="array" ref="BO337">IFERROR(INDEX($CV$63:$CZ$65, $CO337, BO$23), "-")</f>
        <v>-</v>
      </c>
      <c r="BP337" s="296" t="str" cm="1">
        <f t="array" ref="BP337">IFERROR(INDEX($CV$63:$CZ$65, $CO337, BP$23), "-")</f>
        <v>-</v>
      </c>
      <c r="BQ337" s="296" t="str" cm="1">
        <f t="array" ref="BQ337">IFERROR(INDEX($CV$63:$CZ$65, $CO337, BQ$23), "-")</f>
        <v>-</v>
      </c>
      <c r="BR337" s="296" t="str" cm="1">
        <f t="array" ref="BR337">IFERROR(INDEX($CV$63:$CZ$65, $CO337, BR$23), "-")</f>
        <v>-</v>
      </c>
      <c r="BS337" s="296" t="str" cm="1">
        <f t="array" ref="BS337">IFERROR(INDEX($CV$63:$CZ$65, $CO337, BS$23), "-")</f>
        <v>-</v>
      </c>
      <c r="BT337" s="297" cm="1">
        <f t="array" ref="BT337">IF($CO337=3,
IFERROR(INDEX($CV$68:$CZ$79, $CE337, BT$23), "-"),
IF($CO337=2,
IF(BT$23=5, $AC337, IF(BT$23=4, $AD337, 0)), IF(BT$23=5, $AC337, 0)
))</f>
        <v>0</v>
      </c>
      <c r="BU337" s="297" cm="1">
        <f t="array" ref="BU337">IF($CO337=3,
IFERROR(INDEX($CV$68:$CZ$79, $CE337, BU$23), "-"),
IF($CO337=2,
IF(BU$23=5, $AC337, IF(BU$23=4, $AD337, 0)), IF(BU$23=5, $AC337, 0)
))</f>
        <v>0</v>
      </c>
      <c r="BV337" s="297" cm="1">
        <f t="array" ref="BV337">IF($CO337=3,
IFERROR(INDEX($CV$68:$CZ$79, $CE337, BV$23), "-"),
IF($CO337=2,
IF(BV$23=5, $AC337, IF(BV$23=4, $AD337, 0)), IF(BV$23=5, $AC337, 0)
))</f>
        <v>0</v>
      </c>
      <c r="BW337" s="297" cm="1">
        <f t="array" ref="BW337">IF($CO337=3,
IFERROR(INDEX($CV$68:$CZ$79, $CE337, BW$23), "-"),
IF($CO337=2,
IF(BW$23=5, $AC337, IF(BW$23=4, $AD337, 0)), IF(BW$23=5, $AC337, 0)
))</f>
        <v>0</v>
      </c>
      <c r="BX337" s="297" cm="1">
        <f t="array" ref="BX337">IF($CO337=3,
IFERROR(INDEX($CV$68:$CZ$79, $CE337, BX$23), "-"),
IF($CO337=2,
IF(BX$23=5, $AC337, IF(BX$23=4, $AD337, 0)), IF(BX$23=5, $AC337, 0)
))</f>
        <v>0</v>
      </c>
      <c r="BY337" s="293" t="str">
        <f t="shared" si="137"/>
        <v>-</v>
      </c>
      <c r="BZ337" s="299">
        <f t="shared" si="113"/>
        <v>0</v>
      </c>
      <c r="CA337" s="294" t="str">
        <f t="shared" si="138"/>
        <v>-</v>
      </c>
      <c r="CB337" s="295" t="str">
        <f t="shared" si="114"/>
        <v>-</v>
      </c>
      <c r="CC337" s="295" t="str">
        <f t="shared" si="139"/>
        <v>-</v>
      </c>
      <c r="CD337" s="299">
        <f t="shared" si="115"/>
        <v>0</v>
      </c>
      <c r="CE337" s="300" t="str">
        <f t="shared" si="116"/>
        <v>-</v>
      </c>
      <c r="CF337" s="300" t="str">
        <f t="shared" si="117"/>
        <v>-</v>
      </c>
      <c r="CG337" s="300">
        <v>0</v>
      </c>
      <c r="CH337" s="300">
        <f t="shared" si="118"/>
        <v>0</v>
      </c>
      <c r="CI337" s="301">
        <f t="shared" si="119"/>
        <v>0</v>
      </c>
      <c r="CJ337" s="301">
        <f t="shared" si="120"/>
        <v>0</v>
      </c>
      <c r="CK337" s="302" t="str" cm="1">
        <f t="array" ref="CK337">IF($CJ337&gt;0, INDEX($CS$28:$DH$35, $CJ337, $CI337+CK$23), "-")</f>
        <v>-</v>
      </c>
      <c r="CL337" s="302" t="str" cm="1">
        <f t="array" ref="CL337">IF($CJ337&gt;0, INDEX($CS$28:$DH$35, $CJ337, $CI337+CL$23), "-")</f>
        <v>-</v>
      </c>
      <c r="CM337" s="302" t="str" cm="1">
        <f t="array" ref="CM337">IF($CJ337&gt;0, INDEX($CS$28:$DH$35, $CJ337, $CI337+CM$23), "-")</f>
        <v>-</v>
      </c>
      <c r="CN337" s="302" t="str" cm="1">
        <f t="array" ref="CN337">IF($CJ337&gt;0, INDEX($CS$28:$DH$35, $CJ337, $CI337+CN$23), "-")</f>
        <v>-</v>
      </c>
      <c r="CO337" s="300" t="str">
        <f t="shared" si="121"/>
        <v>-</v>
      </c>
      <c r="CP337" s="271"/>
      <c r="CQ337" s="272"/>
      <c r="CR337" s="273"/>
      <c r="CS337" s="273"/>
      <c r="CT337" s="273"/>
      <c r="CU337" s="273"/>
      <c r="CV337" s="273"/>
      <c r="CW337" s="273"/>
      <c r="CX337" s="273"/>
      <c r="CY337" s="273"/>
      <c r="CZ337" s="273"/>
      <c r="DA337" s="273"/>
      <c r="DB337" s="273"/>
      <c r="DC337" s="273"/>
      <c r="DD337" s="273"/>
      <c r="DE337" s="273"/>
      <c r="DF337" s="273"/>
      <c r="DG337" s="273"/>
      <c r="DH337" s="273"/>
      <c r="DI337" s="273"/>
      <c r="DJ337" s="271"/>
      <c r="DK337" s="271"/>
    </row>
    <row r="338" spans="1:115" s="45" customFormat="1" ht="12.75" customHeight="1" x14ac:dyDescent="0.25">
      <c r="A338" s="13" cm="1">
        <f t="array" ref="A338">IFERROR(INDEX(Operation, IFERROR(MATCH($N338,#REF!, 0), IFERROR(MATCH($N338,#REF!, 0), MATCH($N338,#REF!, 0))), 4), 0)</f>
        <v>0</v>
      </c>
      <c r="B338" s="10">
        <v>315</v>
      </c>
      <c r="C338" s="238"/>
      <c r="D338" s="238"/>
      <c r="E338" s="79"/>
      <c r="F338" s="80" t="str">
        <f>IF(ISBLANK(E338), "", VLOOKUP(E338, Z!$A$2:$C$4127, 3, FALSE))</f>
        <v/>
      </c>
      <c r="G338" s="238"/>
      <c r="H338" s="81"/>
      <c r="I338" s="255" t="b">
        <v>0</v>
      </c>
      <c r="J338" s="256"/>
      <c r="K338" s="82"/>
      <c r="L338" s="82"/>
      <c r="M338" s="83"/>
      <c r="N338" s="79"/>
      <c r="O338" s="84"/>
      <c r="P338" s="84"/>
      <c r="Q338" s="257"/>
      <c r="R338" s="257"/>
      <c r="S338" s="257"/>
      <c r="T338" s="85">
        <f t="shared" si="122"/>
        <v>0</v>
      </c>
      <c r="U338" s="238"/>
      <c r="V338" s="238"/>
      <c r="W338" s="238"/>
      <c r="X338" s="257"/>
      <c r="Y338" s="258"/>
      <c r="Z338" s="79"/>
      <c r="AA338" s="257"/>
      <c r="AB338" s="257"/>
      <c r="AC338" s="257"/>
      <c r="AD338" s="257"/>
      <c r="AE338" s="257"/>
      <c r="AF338" s="85">
        <f t="shared" si="123"/>
        <v>0</v>
      </c>
      <c r="AG338" s="259"/>
      <c r="AH338" s="238"/>
      <c r="AI338" s="79"/>
      <c r="AJ338" s="80" t="str">
        <f>IF(ISBLANK(AI338), "", VLOOKUP(AI338, Z!$A$2:$C$4127, 3, FALSE))</f>
        <v/>
      </c>
      <c r="AK338" s="260"/>
      <c r="AL338" s="127">
        <f t="shared" si="124"/>
        <v>0</v>
      </c>
      <c r="AM338" s="271"/>
      <c r="AN338" s="292">
        <f t="shared" si="126"/>
        <v>0</v>
      </c>
      <c r="AO338" s="279">
        <f t="shared" si="125"/>
        <v>1</v>
      </c>
      <c r="AP338" s="279">
        <v>0.75</v>
      </c>
      <c r="AQ338" s="293" t="str">
        <f t="shared" si="127"/>
        <v>-</v>
      </c>
      <c r="AR338" s="293" t="str">
        <f t="shared" si="128"/>
        <v>-</v>
      </c>
      <c r="AS338" s="293" t="str" cm="1">
        <f t="array" ref="AS338">IFERROR(IFERROR((AT338*AU338)/(3600*1000)/AZ338, BY338) * SUMPRODUCT($BA338:$BE338^2.5, $BF338:$BJ338) / 1000, "-")</f>
        <v>-</v>
      </c>
      <c r="AT338" s="279" t="str">
        <f t="shared" si="129"/>
        <v>-</v>
      </c>
      <c r="AU338" s="279" t="str">
        <f t="shared" si="130"/>
        <v>-</v>
      </c>
      <c r="AV338" s="294" t="str">
        <f t="shared" si="112"/>
        <v>-</v>
      </c>
      <c r="AW338" s="294" t="str" cm="1">
        <f t="array" ref="AW338">IF(CH338&gt;0, INDEX($CV$58:$CV$60, CH338), "-")</f>
        <v>-</v>
      </c>
      <c r="AX338" s="294" t="str">
        <f t="shared" si="131"/>
        <v>-</v>
      </c>
      <c r="AY338" s="295" t="str">
        <f t="shared" si="132"/>
        <v>-</v>
      </c>
      <c r="AZ338" s="294">
        <f t="shared" si="133"/>
        <v>0</v>
      </c>
      <c r="BA338" s="296" t="str" cm="1">
        <f t="array" ref="BA338">IFERROR(INDEX($CV$63:$CZ$65, $CF338, BA$23), "-")</f>
        <v>-</v>
      </c>
      <c r="BB338" s="296" t="str" cm="1">
        <f t="array" ref="BB338">IFERROR(INDEX($CV$63:$CZ$65, $CF338, BB$23), "-")</f>
        <v>-</v>
      </c>
      <c r="BC338" s="296" t="str" cm="1">
        <f t="array" ref="BC338">IFERROR(INDEX($CV$63:$CZ$65, $CF338, BC$23), "-")</f>
        <v>-</v>
      </c>
      <c r="BD338" s="296" t="str" cm="1">
        <f t="array" ref="BD338">IFERROR(INDEX($CV$63:$CZ$65, $CF338, BD$23), "-")</f>
        <v>-</v>
      </c>
      <c r="BE338" s="296" t="str" cm="1">
        <f t="array" ref="BE338">IFERROR(INDEX($CV$63:$CZ$65, $CF338, BE$23), "-")</f>
        <v>-</v>
      </c>
      <c r="BF338" s="297" cm="1">
        <f t="array" ref="BF338">IF($CF338=3,
IFERROR(INDEX($CV$68:$CZ$79, $CE338, BF$23), "-"),
IF($CF338=2,
IF(BF$23=5, $Q338, IF(BF$23=4, $R338, 0)), IF(BF$23=5, $Q338, 0)
))</f>
        <v>0</v>
      </c>
      <c r="BG338" s="297" cm="1">
        <f t="array" ref="BG338">IF($CF338=3,
IFERROR(INDEX($CV$68:$CZ$79, $CE338, BG$23), "-"),
IF($CF338=2,
IF(BG$23=5, $Q338, IF(BG$23=4, $R338, 0)), IF(BG$23=5, $Q338, 0)
))</f>
        <v>0</v>
      </c>
      <c r="BH338" s="297" cm="1">
        <f t="array" ref="BH338">IF($CF338=3,
IFERROR(INDEX($CV$68:$CZ$79, $CE338, BH$23), "-"),
IF($CF338=2,
IF(BH$23=5, $Q338, IF(BH$23=4, $R338, 0)), IF(BH$23=5, $Q338, 0)
))</f>
        <v>0</v>
      </c>
      <c r="BI338" s="297" cm="1">
        <f t="array" ref="BI338">IF($CF338=3,
IFERROR(INDEX($CV$68:$CZ$79, $CE338, BI$23), "-"),
IF($CF338=2,
IF(BI$23=5, $Q338, IF(BI$23=4, $R338, 0)), IF(BI$23=5, $Q338, 0)
))</f>
        <v>0</v>
      </c>
      <c r="BJ338" s="297" cm="1">
        <f t="array" ref="BJ338">IF($CF338=3,
IFERROR(INDEX($CV$68:$CZ$79, $CE338, BJ$23), "-"),
IF($CF338=2,
IF(BJ$23=5, $Q338, IF(BJ$23=4, $R338, 0)), IF(BJ$23=5, $Q338, 0)
))</f>
        <v>0</v>
      </c>
      <c r="BK338" s="293" t="str" cm="1">
        <f t="array" ref="BK338">IFERROR(IF(OR($AN$20="EZ", ISNUMBER((BL338*BM338)/(3600*1000)/BN338)), (BL338*BM338)/(3600*1000)/BN338, BY338) * SUMPRODUCT($BO338:$BS338^2.5, $BT338:$BX338) / 1000, "-")</f>
        <v>-</v>
      </c>
      <c r="BL338" s="279" t="str">
        <f t="shared" si="134"/>
        <v>-</v>
      </c>
      <c r="BM338" s="279" t="str">
        <f t="shared" si="135"/>
        <v>-</v>
      </c>
      <c r="BN338" s="298">
        <f t="shared" si="136"/>
        <v>0</v>
      </c>
      <c r="BO338" s="296" t="str" cm="1">
        <f t="array" ref="BO338">IFERROR(INDEX($CV$63:$CZ$65, $CO338, BO$23), "-")</f>
        <v>-</v>
      </c>
      <c r="BP338" s="296" t="str" cm="1">
        <f t="array" ref="BP338">IFERROR(INDEX($CV$63:$CZ$65, $CO338, BP$23), "-")</f>
        <v>-</v>
      </c>
      <c r="BQ338" s="296" t="str" cm="1">
        <f t="array" ref="BQ338">IFERROR(INDEX($CV$63:$CZ$65, $CO338, BQ$23), "-")</f>
        <v>-</v>
      </c>
      <c r="BR338" s="296" t="str" cm="1">
        <f t="array" ref="BR338">IFERROR(INDEX($CV$63:$CZ$65, $CO338, BR$23), "-")</f>
        <v>-</v>
      </c>
      <c r="BS338" s="296" t="str" cm="1">
        <f t="array" ref="BS338">IFERROR(INDEX($CV$63:$CZ$65, $CO338, BS$23), "-")</f>
        <v>-</v>
      </c>
      <c r="BT338" s="297" cm="1">
        <f t="array" ref="BT338">IF($CO338=3,
IFERROR(INDEX($CV$68:$CZ$79, $CE338, BT$23), "-"),
IF($CO338=2,
IF(BT$23=5, $AC338, IF(BT$23=4, $AD338, 0)), IF(BT$23=5, $AC338, 0)
))</f>
        <v>0</v>
      </c>
      <c r="BU338" s="297" cm="1">
        <f t="array" ref="BU338">IF($CO338=3,
IFERROR(INDEX($CV$68:$CZ$79, $CE338, BU$23), "-"),
IF($CO338=2,
IF(BU$23=5, $AC338, IF(BU$23=4, $AD338, 0)), IF(BU$23=5, $AC338, 0)
))</f>
        <v>0</v>
      </c>
      <c r="BV338" s="297" cm="1">
        <f t="array" ref="BV338">IF($CO338=3,
IFERROR(INDEX($CV$68:$CZ$79, $CE338, BV$23), "-"),
IF($CO338=2,
IF(BV$23=5, $AC338, IF(BV$23=4, $AD338, 0)), IF(BV$23=5, $AC338, 0)
))</f>
        <v>0</v>
      </c>
      <c r="BW338" s="297" cm="1">
        <f t="array" ref="BW338">IF($CO338=3,
IFERROR(INDEX($CV$68:$CZ$79, $CE338, BW$23), "-"),
IF($CO338=2,
IF(BW$23=5, $AC338, IF(BW$23=4, $AD338, 0)), IF(BW$23=5, $AC338, 0)
))</f>
        <v>0</v>
      </c>
      <c r="BX338" s="297" cm="1">
        <f t="array" ref="BX338">IF($CO338=3,
IFERROR(INDEX($CV$68:$CZ$79, $CE338, BX$23), "-"),
IF($CO338=2,
IF(BX$23=5, $AC338, IF(BX$23=4, $AD338, 0)), IF(BX$23=5, $AC338, 0)
))</f>
        <v>0</v>
      </c>
      <c r="BY338" s="293" t="str">
        <f t="shared" si="137"/>
        <v>-</v>
      </c>
      <c r="BZ338" s="299">
        <f t="shared" si="113"/>
        <v>0</v>
      </c>
      <c r="CA338" s="294" t="str">
        <f t="shared" si="138"/>
        <v>-</v>
      </c>
      <c r="CB338" s="295" t="str">
        <f t="shared" si="114"/>
        <v>-</v>
      </c>
      <c r="CC338" s="295" t="str">
        <f t="shared" si="139"/>
        <v>-</v>
      </c>
      <c r="CD338" s="299">
        <f t="shared" si="115"/>
        <v>0</v>
      </c>
      <c r="CE338" s="300" t="str">
        <f t="shared" si="116"/>
        <v>-</v>
      </c>
      <c r="CF338" s="300" t="str">
        <f t="shared" si="117"/>
        <v>-</v>
      </c>
      <c r="CG338" s="300">
        <v>0</v>
      </c>
      <c r="CH338" s="300">
        <f t="shared" si="118"/>
        <v>0</v>
      </c>
      <c r="CI338" s="301">
        <f t="shared" si="119"/>
        <v>0</v>
      </c>
      <c r="CJ338" s="301">
        <f t="shared" si="120"/>
        <v>0</v>
      </c>
      <c r="CK338" s="302" t="str" cm="1">
        <f t="array" ref="CK338">IF($CJ338&gt;0, INDEX($CS$28:$DH$35, $CJ338, $CI338+CK$23), "-")</f>
        <v>-</v>
      </c>
      <c r="CL338" s="302" t="str" cm="1">
        <f t="array" ref="CL338">IF($CJ338&gt;0, INDEX($CS$28:$DH$35, $CJ338, $CI338+CL$23), "-")</f>
        <v>-</v>
      </c>
      <c r="CM338" s="302" t="str" cm="1">
        <f t="array" ref="CM338">IF($CJ338&gt;0, INDEX($CS$28:$DH$35, $CJ338, $CI338+CM$23), "-")</f>
        <v>-</v>
      </c>
      <c r="CN338" s="302" t="str" cm="1">
        <f t="array" ref="CN338">IF($CJ338&gt;0, INDEX($CS$28:$DH$35, $CJ338, $CI338+CN$23), "-")</f>
        <v>-</v>
      </c>
      <c r="CO338" s="300" t="str">
        <f t="shared" si="121"/>
        <v>-</v>
      </c>
      <c r="CP338" s="271"/>
      <c r="CQ338" s="272"/>
      <c r="CR338" s="273"/>
      <c r="CS338" s="273"/>
      <c r="CT338" s="273"/>
      <c r="CU338" s="273"/>
      <c r="CV338" s="273"/>
      <c r="CW338" s="273"/>
      <c r="CX338" s="273"/>
      <c r="CY338" s="273"/>
      <c r="CZ338" s="273"/>
      <c r="DA338" s="273"/>
      <c r="DB338" s="273"/>
      <c r="DC338" s="273"/>
      <c r="DD338" s="273"/>
      <c r="DE338" s="273"/>
      <c r="DF338" s="273"/>
      <c r="DG338" s="273"/>
      <c r="DH338" s="273"/>
      <c r="DI338" s="273"/>
      <c r="DJ338" s="271"/>
      <c r="DK338" s="271"/>
    </row>
    <row r="339" spans="1:115" s="45" customFormat="1" ht="12.75" customHeight="1" x14ac:dyDescent="0.25">
      <c r="A339" s="13" cm="1">
        <f t="array" ref="A339">IFERROR(INDEX(Operation, IFERROR(MATCH($N339,#REF!, 0), IFERROR(MATCH($N339,#REF!, 0), MATCH($N339,#REF!, 0))), 4), 0)</f>
        <v>0</v>
      </c>
      <c r="B339" s="10">
        <v>316</v>
      </c>
      <c r="C339" s="238"/>
      <c r="D339" s="238"/>
      <c r="E339" s="79"/>
      <c r="F339" s="80" t="str">
        <f>IF(ISBLANK(E339), "", VLOOKUP(E339, Z!$A$2:$C$4127, 3, FALSE))</f>
        <v/>
      </c>
      <c r="G339" s="238"/>
      <c r="H339" s="81"/>
      <c r="I339" s="255" t="b">
        <v>0</v>
      </c>
      <c r="J339" s="256"/>
      <c r="K339" s="82"/>
      <c r="L339" s="82"/>
      <c r="M339" s="83"/>
      <c r="N339" s="79"/>
      <c r="O339" s="84"/>
      <c r="P339" s="84"/>
      <c r="Q339" s="257"/>
      <c r="R339" s="257"/>
      <c r="S339" s="257"/>
      <c r="T339" s="85">
        <f t="shared" si="122"/>
        <v>0</v>
      </c>
      <c r="U339" s="238"/>
      <c r="V339" s="238"/>
      <c r="W339" s="238"/>
      <c r="X339" s="257"/>
      <c r="Y339" s="258"/>
      <c r="Z339" s="79"/>
      <c r="AA339" s="257"/>
      <c r="AB339" s="257"/>
      <c r="AC339" s="257"/>
      <c r="AD339" s="257"/>
      <c r="AE339" s="257"/>
      <c r="AF339" s="85">
        <f t="shared" si="123"/>
        <v>0</v>
      </c>
      <c r="AG339" s="259"/>
      <c r="AH339" s="238"/>
      <c r="AI339" s="79"/>
      <c r="AJ339" s="80" t="str">
        <f>IF(ISBLANK(AI339), "", VLOOKUP(AI339, Z!$A$2:$C$4127, 3, FALSE))</f>
        <v/>
      </c>
      <c r="AK339" s="260"/>
      <c r="AL339" s="127">
        <f t="shared" si="124"/>
        <v>0</v>
      </c>
      <c r="AM339" s="271"/>
      <c r="AN339" s="292">
        <f t="shared" si="126"/>
        <v>0</v>
      </c>
      <c r="AO339" s="279">
        <f t="shared" si="125"/>
        <v>1</v>
      </c>
      <c r="AP339" s="279">
        <v>0.75</v>
      </c>
      <c r="AQ339" s="293" t="str">
        <f t="shared" si="127"/>
        <v>-</v>
      </c>
      <c r="AR339" s="293" t="str">
        <f t="shared" si="128"/>
        <v>-</v>
      </c>
      <c r="AS339" s="293" t="str" cm="1">
        <f t="array" ref="AS339">IFERROR(IFERROR((AT339*AU339)/(3600*1000)/AZ339, BY339) * SUMPRODUCT($BA339:$BE339^2.5, $BF339:$BJ339) / 1000, "-")</f>
        <v>-</v>
      </c>
      <c r="AT339" s="279" t="str">
        <f t="shared" si="129"/>
        <v>-</v>
      </c>
      <c r="AU339" s="279" t="str">
        <f t="shared" si="130"/>
        <v>-</v>
      </c>
      <c r="AV339" s="294" t="str">
        <f t="shared" si="112"/>
        <v>-</v>
      </c>
      <c r="AW339" s="294" t="str" cm="1">
        <f t="array" ref="AW339">IF(CH339&gt;0, INDEX($CV$58:$CV$60, CH339), "-")</f>
        <v>-</v>
      </c>
      <c r="AX339" s="294" t="str">
        <f t="shared" si="131"/>
        <v>-</v>
      </c>
      <c r="AY339" s="295" t="str">
        <f t="shared" si="132"/>
        <v>-</v>
      </c>
      <c r="AZ339" s="294">
        <f t="shared" si="133"/>
        <v>0</v>
      </c>
      <c r="BA339" s="296" t="str" cm="1">
        <f t="array" ref="BA339">IFERROR(INDEX($CV$63:$CZ$65, $CF339, BA$23), "-")</f>
        <v>-</v>
      </c>
      <c r="BB339" s="296" t="str" cm="1">
        <f t="array" ref="BB339">IFERROR(INDEX($CV$63:$CZ$65, $CF339, BB$23), "-")</f>
        <v>-</v>
      </c>
      <c r="BC339" s="296" t="str" cm="1">
        <f t="array" ref="BC339">IFERROR(INDEX($CV$63:$CZ$65, $CF339, BC$23), "-")</f>
        <v>-</v>
      </c>
      <c r="BD339" s="296" t="str" cm="1">
        <f t="array" ref="BD339">IFERROR(INDEX($CV$63:$CZ$65, $CF339, BD$23), "-")</f>
        <v>-</v>
      </c>
      <c r="BE339" s="296" t="str" cm="1">
        <f t="array" ref="BE339">IFERROR(INDEX($CV$63:$CZ$65, $CF339, BE$23), "-")</f>
        <v>-</v>
      </c>
      <c r="BF339" s="297" cm="1">
        <f t="array" ref="BF339">IF($CF339=3,
IFERROR(INDEX($CV$68:$CZ$79, $CE339, BF$23), "-"),
IF($CF339=2,
IF(BF$23=5, $Q339, IF(BF$23=4, $R339, 0)), IF(BF$23=5, $Q339, 0)
))</f>
        <v>0</v>
      </c>
      <c r="BG339" s="297" cm="1">
        <f t="array" ref="BG339">IF($CF339=3,
IFERROR(INDEX($CV$68:$CZ$79, $CE339, BG$23), "-"),
IF($CF339=2,
IF(BG$23=5, $Q339, IF(BG$23=4, $R339, 0)), IF(BG$23=5, $Q339, 0)
))</f>
        <v>0</v>
      </c>
      <c r="BH339" s="297" cm="1">
        <f t="array" ref="BH339">IF($CF339=3,
IFERROR(INDEX($CV$68:$CZ$79, $CE339, BH$23), "-"),
IF($CF339=2,
IF(BH$23=5, $Q339, IF(BH$23=4, $R339, 0)), IF(BH$23=5, $Q339, 0)
))</f>
        <v>0</v>
      </c>
      <c r="BI339" s="297" cm="1">
        <f t="array" ref="BI339">IF($CF339=3,
IFERROR(INDEX($CV$68:$CZ$79, $CE339, BI$23), "-"),
IF($CF339=2,
IF(BI$23=5, $Q339, IF(BI$23=4, $R339, 0)), IF(BI$23=5, $Q339, 0)
))</f>
        <v>0</v>
      </c>
      <c r="BJ339" s="297" cm="1">
        <f t="array" ref="BJ339">IF($CF339=3,
IFERROR(INDEX($CV$68:$CZ$79, $CE339, BJ$23), "-"),
IF($CF339=2,
IF(BJ$23=5, $Q339, IF(BJ$23=4, $R339, 0)), IF(BJ$23=5, $Q339, 0)
))</f>
        <v>0</v>
      </c>
      <c r="BK339" s="293" t="str" cm="1">
        <f t="array" ref="BK339">IFERROR(IF(OR($AN$20="EZ", ISNUMBER((BL339*BM339)/(3600*1000)/BN339)), (BL339*BM339)/(3600*1000)/BN339, BY339) * SUMPRODUCT($BO339:$BS339^2.5, $BT339:$BX339) / 1000, "-")</f>
        <v>-</v>
      </c>
      <c r="BL339" s="279" t="str">
        <f t="shared" si="134"/>
        <v>-</v>
      </c>
      <c r="BM339" s="279" t="str">
        <f t="shared" si="135"/>
        <v>-</v>
      </c>
      <c r="BN339" s="298">
        <f t="shared" si="136"/>
        <v>0</v>
      </c>
      <c r="BO339" s="296" t="str" cm="1">
        <f t="array" ref="BO339">IFERROR(INDEX($CV$63:$CZ$65, $CO339, BO$23), "-")</f>
        <v>-</v>
      </c>
      <c r="BP339" s="296" t="str" cm="1">
        <f t="array" ref="BP339">IFERROR(INDEX($CV$63:$CZ$65, $CO339, BP$23), "-")</f>
        <v>-</v>
      </c>
      <c r="BQ339" s="296" t="str" cm="1">
        <f t="array" ref="BQ339">IFERROR(INDEX($CV$63:$CZ$65, $CO339, BQ$23), "-")</f>
        <v>-</v>
      </c>
      <c r="BR339" s="296" t="str" cm="1">
        <f t="array" ref="BR339">IFERROR(INDEX($CV$63:$CZ$65, $CO339, BR$23), "-")</f>
        <v>-</v>
      </c>
      <c r="BS339" s="296" t="str" cm="1">
        <f t="array" ref="BS339">IFERROR(INDEX($CV$63:$CZ$65, $CO339, BS$23), "-")</f>
        <v>-</v>
      </c>
      <c r="BT339" s="297" cm="1">
        <f t="array" ref="BT339">IF($CO339=3,
IFERROR(INDEX($CV$68:$CZ$79, $CE339, BT$23), "-"),
IF($CO339=2,
IF(BT$23=5, $AC339, IF(BT$23=4, $AD339, 0)), IF(BT$23=5, $AC339, 0)
))</f>
        <v>0</v>
      </c>
      <c r="BU339" s="297" cm="1">
        <f t="array" ref="BU339">IF($CO339=3,
IFERROR(INDEX($CV$68:$CZ$79, $CE339, BU$23), "-"),
IF($CO339=2,
IF(BU$23=5, $AC339, IF(BU$23=4, $AD339, 0)), IF(BU$23=5, $AC339, 0)
))</f>
        <v>0</v>
      </c>
      <c r="BV339" s="297" cm="1">
        <f t="array" ref="BV339">IF($CO339=3,
IFERROR(INDEX($CV$68:$CZ$79, $CE339, BV$23), "-"),
IF($CO339=2,
IF(BV$23=5, $AC339, IF(BV$23=4, $AD339, 0)), IF(BV$23=5, $AC339, 0)
))</f>
        <v>0</v>
      </c>
      <c r="BW339" s="297" cm="1">
        <f t="array" ref="BW339">IF($CO339=3,
IFERROR(INDEX($CV$68:$CZ$79, $CE339, BW$23), "-"),
IF($CO339=2,
IF(BW$23=5, $AC339, IF(BW$23=4, $AD339, 0)), IF(BW$23=5, $AC339, 0)
))</f>
        <v>0</v>
      </c>
      <c r="BX339" s="297" cm="1">
        <f t="array" ref="BX339">IF($CO339=3,
IFERROR(INDEX($CV$68:$CZ$79, $CE339, BX$23), "-"),
IF($CO339=2,
IF(BX$23=5, $AC339, IF(BX$23=4, $AD339, 0)), IF(BX$23=5, $AC339, 0)
))</f>
        <v>0</v>
      </c>
      <c r="BY339" s="293" t="str">
        <f t="shared" si="137"/>
        <v>-</v>
      </c>
      <c r="BZ339" s="299">
        <f t="shared" si="113"/>
        <v>0</v>
      </c>
      <c r="CA339" s="294" t="str">
        <f t="shared" si="138"/>
        <v>-</v>
      </c>
      <c r="CB339" s="295" t="str">
        <f t="shared" si="114"/>
        <v>-</v>
      </c>
      <c r="CC339" s="295" t="str">
        <f t="shared" si="139"/>
        <v>-</v>
      </c>
      <c r="CD339" s="299">
        <f t="shared" si="115"/>
        <v>0</v>
      </c>
      <c r="CE339" s="300" t="str">
        <f t="shared" si="116"/>
        <v>-</v>
      </c>
      <c r="CF339" s="300" t="str">
        <f t="shared" si="117"/>
        <v>-</v>
      </c>
      <c r="CG339" s="300">
        <v>0</v>
      </c>
      <c r="CH339" s="300">
        <f t="shared" si="118"/>
        <v>0</v>
      </c>
      <c r="CI339" s="301">
        <f t="shared" si="119"/>
        <v>0</v>
      </c>
      <c r="CJ339" s="301">
        <f t="shared" si="120"/>
        <v>0</v>
      </c>
      <c r="CK339" s="302" t="str" cm="1">
        <f t="array" ref="CK339">IF($CJ339&gt;0, INDEX($CS$28:$DH$35, $CJ339, $CI339+CK$23), "-")</f>
        <v>-</v>
      </c>
      <c r="CL339" s="302" t="str" cm="1">
        <f t="array" ref="CL339">IF($CJ339&gt;0, INDEX($CS$28:$DH$35, $CJ339, $CI339+CL$23), "-")</f>
        <v>-</v>
      </c>
      <c r="CM339" s="302" t="str" cm="1">
        <f t="array" ref="CM339">IF($CJ339&gt;0, INDEX($CS$28:$DH$35, $CJ339, $CI339+CM$23), "-")</f>
        <v>-</v>
      </c>
      <c r="CN339" s="302" t="str" cm="1">
        <f t="array" ref="CN339">IF($CJ339&gt;0, INDEX($CS$28:$DH$35, $CJ339, $CI339+CN$23), "-")</f>
        <v>-</v>
      </c>
      <c r="CO339" s="300" t="str">
        <f t="shared" si="121"/>
        <v>-</v>
      </c>
      <c r="CP339" s="271"/>
      <c r="CQ339" s="272"/>
      <c r="CR339" s="273"/>
      <c r="CS339" s="273"/>
      <c r="CT339" s="273"/>
      <c r="CU339" s="273"/>
      <c r="CV339" s="273"/>
      <c r="CW339" s="273"/>
      <c r="CX339" s="273"/>
      <c r="CY339" s="273"/>
      <c r="CZ339" s="273"/>
      <c r="DA339" s="273"/>
      <c r="DB339" s="273"/>
      <c r="DC339" s="273"/>
      <c r="DD339" s="273"/>
      <c r="DE339" s="273"/>
      <c r="DF339" s="273"/>
      <c r="DG339" s="273"/>
      <c r="DH339" s="273"/>
      <c r="DI339" s="273"/>
      <c r="DJ339" s="271"/>
      <c r="DK339" s="271"/>
    </row>
    <row r="340" spans="1:115" s="45" customFormat="1" ht="12.75" customHeight="1" x14ac:dyDescent="0.25">
      <c r="A340" s="13" cm="1">
        <f t="array" ref="A340">IFERROR(INDEX(Operation, IFERROR(MATCH($N340,#REF!, 0), IFERROR(MATCH($N340,#REF!, 0), MATCH($N340,#REF!, 0))), 4), 0)</f>
        <v>0</v>
      </c>
      <c r="B340" s="10">
        <v>317</v>
      </c>
      <c r="C340" s="238"/>
      <c r="D340" s="238"/>
      <c r="E340" s="79"/>
      <c r="F340" s="80" t="str">
        <f>IF(ISBLANK(E340), "", VLOOKUP(E340, Z!$A$2:$C$4127, 3, FALSE))</f>
        <v/>
      </c>
      <c r="G340" s="238"/>
      <c r="H340" s="81"/>
      <c r="I340" s="255" t="b">
        <v>0</v>
      </c>
      <c r="J340" s="256"/>
      <c r="K340" s="82"/>
      <c r="L340" s="82"/>
      <c r="M340" s="83"/>
      <c r="N340" s="79"/>
      <c r="O340" s="84"/>
      <c r="P340" s="84"/>
      <c r="Q340" s="257"/>
      <c r="R340" s="257"/>
      <c r="S340" s="257"/>
      <c r="T340" s="85">
        <f t="shared" si="122"/>
        <v>0</v>
      </c>
      <c r="U340" s="238"/>
      <c r="V340" s="238"/>
      <c r="W340" s="238"/>
      <c r="X340" s="257"/>
      <c r="Y340" s="258"/>
      <c r="Z340" s="79"/>
      <c r="AA340" s="257"/>
      <c r="AB340" s="257"/>
      <c r="AC340" s="257"/>
      <c r="AD340" s="257"/>
      <c r="AE340" s="257"/>
      <c r="AF340" s="85">
        <f t="shared" si="123"/>
        <v>0</v>
      </c>
      <c r="AG340" s="259"/>
      <c r="AH340" s="238"/>
      <c r="AI340" s="79"/>
      <c r="AJ340" s="80" t="str">
        <f>IF(ISBLANK(AI340), "", VLOOKUP(AI340, Z!$A$2:$C$4127, 3, FALSE))</f>
        <v/>
      </c>
      <c r="AK340" s="260"/>
      <c r="AL340" s="127">
        <f t="shared" si="124"/>
        <v>0</v>
      </c>
      <c r="AM340" s="271"/>
      <c r="AN340" s="292">
        <f t="shared" si="126"/>
        <v>0</v>
      </c>
      <c r="AO340" s="279">
        <f t="shared" si="125"/>
        <v>1</v>
      </c>
      <c r="AP340" s="279">
        <v>0.75</v>
      </c>
      <c r="AQ340" s="293" t="str">
        <f t="shared" si="127"/>
        <v>-</v>
      </c>
      <c r="AR340" s="293" t="str">
        <f t="shared" si="128"/>
        <v>-</v>
      </c>
      <c r="AS340" s="293" t="str" cm="1">
        <f t="array" ref="AS340">IFERROR(IFERROR((AT340*AU340)/(3600*1000)/AZ340, BY340) * SUMPRODUCT($BA340:$BE340^2.5, $BF340:$BJ340) / 1000, "-")</f>
        <v>-</v>
      </c>
      <c r="AT340" s="279" t="str">
        <f t="shared" si="129"/>
        <v>-</v>
      </c>
      <c r="AU340" s="279" t="str">
        <f t="shared" si="130"/>
        <v>-</v>
      </c>
      <c r="AV340" s="294" t="str">
        <f t="shared" si="112"/>
        <v>-</v>
      </c>
      <c r="AW340" s="294" t="str" cm="1">
        <f t="array" ref="AW340">IF(CH340&gt;0, INDEX($CV$58:$CV$60, CH340), "-")</f>
        <v>-</v>
      </c>
      <c r="AX340" s="294" t="str">
        <f t="shared" si="131"/>
        <v>-</v>
      </c>
      <c r="AY340" s="295" t="str">
        <f t="shared" si="132"/>
        <v>-</v>
      </c>
      <c r="AZ340" s="294">
        <f t="shared" si="133"/>
        <v>0</v>
      </c>
      <c r="BA340" s="296" t="str" cm="1">
        <f t="array" ref="BA340">IFERROR(INDEX($CV$63:$CZ$65, $CF340, BA$23), "-")</f>
        <v>-</v>
      </c>
      <c r="BB340" s="296" t="str" cm="1">
        <f t="array" ref="BB340">IFERROR(INDEX($CV$63:$CZ$65, $CF340, BB$23), "-")</f>
        <v>-</v>
      </c>
      <c r="BC340" s="296" t="str" cm="1">
        <f t="array" ref="BC340">IFERROR(INDEX($CV$63:$CZ$65, $CF340, BC$23), "-")</f>
        <v>-</v>
      </c>
      <c r="BD340" s="296" t="str" cm="1">
        <f t="array" ref="BD340">IFERROR(INDEX($CV$63:$CZ$65, $CF340, BD$23), "-")</f>
        <v>-</v>
      </c>
      <c r="BE340" s="296" t="str" cm="1">
        <f t="array" ref="BE340">IFERROR(INDEX($CV$63:$CZ$65, $CF340, BE$23), "-")</f>
        <v>-</v>
      </c>
      <c r="BF340" s="297" cm="1">
        <f t="array" ref="BF340">IF($CF340=3,
IFERROR(INDEX($CV$68:$CZ$79, $CE340, BF$23), "-"),
IF($CF340=2,
IF(BF$23=5, $Q340, IF(BF$23=4, $R340, 0)), IF(BF$23=5, $Q340, 0)
))</f>
        <v>0</v>
      </c>
      <c r="BG340" s="297" cm="1">
        <f t="array" ref="BG340">IF($CF340=3,
IFERROR(INDEX($CV$68:$CZ$79, $CE340, BG$23), "-"),
IF($CF340=2,
IF(BG$23=5, $Q340, IF(BG$23=4, $R340, 0)), IF(BG$23=5, $Q340, 0)
))</f>
        <v>0</v>
      </c>
      <c r="BH340" s="297" cm="1">
        <f t="array" ref="BH340">IF($CF340=3,
IFERROR(INDEX($CV$68:$CZ$79, $CE340, BH$23), "-"),
IF($CF340=2,
IF(BH$23=5, $Q340, IF(BH$23=4, $R340, 0)), IF(BH$23=5, $Q340, 0)
))</f>
        <v>0</v>
      </c>
      <c r="BI340" s="297" cm="1">
        <f t="array" ref="BI340">IF($CF340=3,
IFERROR(INDEX($CV$68:$CZ$79, $CE340, BI$23), "-"),
IF($CF340=2,
IF(BI$23=5, $Q340, IF(BI$23=4, $R340, 0)), IF(BI$23=5, $Q340, 0)
))</f>
        <v>0</v>
      </c>
      <c r="BJ340" s="297" cm="1">
        <f t="array" ref="BJ340">IF($CF340=3,
IFERROR(INDEX($CV$68:$CZ$79, $CE340, BJ$23), "-"),
IF($CF340=2,
IF(BJ$23=5, $Q340, IF(BJ$23=4, $R340, 0)), IF(BJ$23=5, $Q340, 0)
))</f>
        <v>0</v>
      </c>
      <c r="BK340" s="293" t="str" cm="1">
        <f t="array" ref="BK340">IFERROR(IF(OR($AN$20="EZ", ISNUMBER((BL340*BM340)/(3600*1000)/BN340)), (BL340*BM340)/(3600*1000)/BN340, BY340) * SUMPRODUCT($BO340:$BS340^2.5, $BT340:$BX340) / 1000, "-")</f>
        <v>-</v>
      </c>
      <c r="BL340" s="279" t="str">
        <f t="shared" si="134"/>
        <v>-</v>
      </c>
      <c r="BM340" s="279" t="str">
        <f t="shared" si="135"/>
        <v>-</v>
      </c>
      <c r="BN340" s="298">
        <f t="shared" si="136"/>
        <v>0</v>
      </c>
      <c r="BO340" s="296" t="str" cm="1">
        <f t="array" ref="BO340">IFERROR(INDEX($CV$63:$CZ$65, $CO340, BO$23), "-")</f>
        <v>-</v>
      </c>
      <c r="BP340" s="296" t="str" cm="1">
        <f t="array" ref="BP340">IFERROR(INDEX($CV$63:$CZ$65, $CO340, BP$23), "-")</f>
        <v>-</v>
      </c>
      <c r="BQ340" s="296" t="str" cm="1">
        <f t="array" ref="BQ340">IFERROR(INDEX($CV$63:$CZ$65, $CO340, BQ$23), "-")</f>
        <v>-</v>
      </c>
      <c r="BR340" s="296" t="str" cm="1">
        <f t="array" ref="BR340">IFERROR(INDEX($CV$63:$CZ$65, $CO340, BR$23), "-")</f>
        <v>-</v>
      </c>
      <c r="BS340" s="296" t="str" cm="1">
        <f t="array" ref="BS340">IFERROR(INDEX($CV$63:$CZ$65, $CO340, BS$23), "-")</f>
        <v>-</v>
      </c>
      <c r="BT340" s="297" cm="1">
        <f t="array" ref="BT340">IF($CO340=3,
IFERROR(INDEX($CV$68:$CZ$79, $CE340, BT$23), "-"),
IF($CO340=2,
IF(BT$23=5, $AC340, IF(BT$23=4, $AD340, 0)), IF(BT$23=5, $AC340, 0)
))</f>
        <v>0</v>
      </c>
      <c r="BU340" s="297" cm="1">
        <f t="array" ref="BU340">IF($CO340=3,
IFERROR(INDEX($CV$68:$CZ$79, $CE340, BU$23), "-"),
IF($CO340=2,
IF(BU$23=5, $AC340, IF(BU$23=4, $AD340, 0)), IF(BU$23=5, $AC340, 0)
))</f>
        <v>0</v>
      </c>
      <c r="BV340" s="297" cm="1">
        <f t="array" ref="BV340">IF($CO340=3,
IFERROR(INDEX($CV$68:$CZ$79, $CE340, BV$23), "-"),
IF($CO340=2,
IF(BV$23=5, $AC340, IF(BV$23=4, $AD340, 0)), IF(BV$23=5, $AC340, 0)
))</f>
        <v>0</v>
      </c>
      <c r="BW340" s="297" cm="1">
        <f t="array" ref="BW340">IF($CO340=3,
IFERROR(INDEX($CV$68:$CZ$79, $CE340, BW$23), "-"),
IF($CO340=2,
IF(BW$23=5, $AC340, IF(BW$23=4, $AD340, 0)), IF(BW$23=5, $AC340, 0)
))</f>
        <v>0</v>
      </c>
      <c r="BX340" s="297" cm="1">
        <f t="array" ref="BX340">IF($CO340=3,
IFERROR(INDEX($CV$68:$CZ$79, $CE340, BX$23), "-"),
IF($CO340=2,
IF(BX$23=5, $AC340, IF(BX$23=4, $AD340, 0)), IF(BX$23=5, $AC340, 0)
))</f>
        <v>0</v>
      </c>
      <c r="BY340" s="293" t="str">
        <f t="shared" si="137"/>
        <v>-</v>
      </c>
      <c r="BZ340" s="299">
        <f t="shared" si="113"/>
        <v>0</v>
      </c>
      <c r="CA340" s="294" t="str">
        <f t="shared" si="138"/>
        <v>-</v>
      </c>
      <c r="CB340" s="295" t="str">
        <f t="shared" si="114"/>
        <v>-</v>
      </c>
      <c r="CC340" s="295" t="str">
        <f t="shared" si="139"/>
        <v>-</v>
      </c>
      <c r="CD340" s="299">
        <f t="shared" si="115"/>
        <v>0</v>
      </c>
      <c r="CE340" s="300" t="str">
        <f t="shared" si="116"/>
        <v>-</v>
      </c>
      <c r="CF340" s="300" t="str">
        <f t="shared" si="117"/>
        <v>-</v>
      </c>
      <c r="CG340" s="300">
        <v>0</v>
      </c>
      <c r="CH340" s="300">
        <f t="shared" si="118"/>
        <v>0</v>
      </c>
      <c r="CI340" s="301">
        <f t="shared" si="119"/>
        <v>0</v>
      </c>
      <c r="CJ340" s="301">
        <f t="shared" si="120"/>
        <v>0</v>
      </c>
      <c r="CK340" s="302" t="str" cm="1">
        <f t="array" ref="CK340">IF($CJ340&gt;0, INDEX($CS$28:$DH$35, $CJ340, $CI340+CK$23), "-")</f>
        <v>-</v>
      </c>
      <c r="CL340" s="302" t="str" cm="1">
        <f t="array" ref="CL340">IF($CJ340&gt;0, INDEX($CS$28:$DH$35, $CJ340, $CI340+CL$23), "-")</f>
        <v>-</v>
      </c>
      <c r="CM340" s="302" t="str" cm="1">
        <f t="array" ref="CM340">IF($CJ340&gt;0, INDEX($CS$28:$DH$35, $CJ340, $CI340+CM$23), "-")</f>
        <v>-</v>
      </c>
      <c r="CN340" s="302" t="str" cm="1">
        <f t="array" ref="CN340">IF($CJ340&gt;0, INDEX($CS$28:$DH$35, $CJ340, $CI340+CN$23), "-")</f>
        <v>-</v>
      </c>
      <c r="CO340" s="300" t="str">
        <f t="shared" si="121"/>
        <v>-</v>
      </c>
      <c r="CP340" s="271"/>
      <c r="CQ340" s="272"/>
      <c r="CR340" s="273"/>
      <c r="CS340" s="273"/>
      <c r="CT340" s="273"/>
      <c r="CU340" s="273"/>
      <c r="CV340" s="273"/>
      <c r="CW340" s="273"/>
      <c r="CX340" s="273"/>
      <c r="CY340" s="273"/>
      <c r="CZ340" s="273"/>
      <c r="DA340" s="273"/>
      <c r="DB340" s="273"/>
      <c r="DC340" s="273"/>
      <c r="DD340" s="273"/>
      <c r="DE340" s="273"/>
      <c r="DF340" s="273"/>
      <c r="DG340" s="273"/>
      <c r="DH340" s="273"/>
      <c r="DI340" s="273"/>
      <c r="DJ340" s="271"/>
      <c r="DK340" s="271"/>
    </row>
    <row r="341" spans="1:115" s="45" customFormat="1" ht="12.75" customHeight="1" x14ac:dyDescent="0.25">
      <c r="A341" s="13" cm="1">
        <f t="array" ref="A341">IFERROR(INDEX(Operation, IFERROR(MATCH($N341,#REF!, 0), IFERROR(MATCH($N341,#REF!, 0), MATCH($N341,#REF!, 0))), 4), 0)</f>
        <v>0</v>
      </c>
      <c r="B341" s="10">
        <v>318</v>
      </c>
      <c r="C341" s="238"/>
      <c r="D341" s="238"/>
      <c r="E341" s="79"/>
      <c r="F341" s="80" t="str">
        <f>IF(ISBLANK(E341), "", VLOOKUP(E341, Z!$A$2:$C$4127, 3, FALSE))</f>
        <v/>
      </c>
      <c r="G341" s="238"/>
      <c r="H341" s="81"/>
      <c r="I341" s="255" t="b">
        <v>0</v>
      </c>
      <c r="J341" s="256"/>
      <c r="K341" s="82"/>
      <c r="L341" s="82"/>
      <c r="M341" s="83"/>
      <c r="N341" s="79"/>
      <c r="O341" s="84"/>
      <c r="P341" s="84"/>
      <c r="Q341" s="257"/>
      <c r="R341" s="257"/>
      <c r="S341" s="257"/>
      <c r="T341" s="85">
        <f t="shared" si="122"/>
        <v>0</v>
      </c>
      <c r="U341" s="238"/>
      <c r="V341" s="238"/>
      <c r="W341" s="238"/>
      <c r="X341" s="256"/>
      <c r="Y341" s="258"/>
      <c r="Z341" s="79"/>
      <c r="AA341" s="257"/>
      <c r="AB341" s="257"/>
      <c r="AC341" s="257"/>
      <c r="AD341" s="257"/>
      <c r="AE341" s="257"/>
      <c r="AF341" s="85">
        <f t="shared" si="123"/>
        <v>0</v>
      </c>
      <c r="AG341" s="259"/>
      <c r="AH341" s="238"/>
      <c r="AI341" s="79"/>
      <c r="AJ341" s="80" t="str">
        <f>IF(ISBLANK(AI341), "", VLOOKUP(AI341, Z!$A$2:$C$4127, 3, FALSE))</f>
        <v/>
      </c>
      <c r="AK341" s="260"/>
      <c r="AL341" s="127">
        <f t="shared" si="124"/>
        <v>0</v>
      </c>
      <c r="AM341" s="271"/>
      <c r="AN341" s="292">
        <f t="shared" si="126"/>
        <v>0</v>
      </c>
      <c r="AO341" s="279">
        <f t="shared" si="125"/>
        <v>1</v>
      </c>
      <c r="AP341" s="279">
        <v>0.75</v>
      </c>
      <c r="AQ341" s="293" t="str">
        <f t="shared" si="127"/>
        <v>-</v>
      </c>
      <c r="AR341" s="293" t="str">
        <f t="shared" si="128"/>
        <v>-</v>
      </c>
      <c r="AS341" s="293" t="str" cm="1">
        <f t="array" ref="AS341">IFERROR(IFERROR((AT341*AU341)/(3600*1000)/AZ341, BY341) * SUMPRODUCT($BA341:$BE341^2.5, $BF341:$BJ341) / 1000, "-")</f>
        <v>-</v>
      </c>
      <c r="AT341" s="279" t="str">
        <f t="shared" si="129"/>
        <v>-</v>
      </c>
      <c r="AU341" s="279" t="str">
        <f t="shared" si="130"/>
        <v>-</v>
      </c>
      <c r="AV341" s="294" t="str">
        <f t="shared" si="112"/>
        <v>-</v>
      </c>
      <c r="AW341" s="294" t="str" cm="1">
        <f t="array" ref="AW341">IF(CH341&gt;0, INDEX($CV$58:$CV$60, CH341), "-")</f>
        <v>-</v>
      </c>
      <c r="AX341" s="294" t="str">
        <f t="shared" si="131"/>
        <v>-</v>
      </c>
      <c r="AY341" s="295" t="str">
        <f t="shared" si="132"/>
        <v>-</v>
      </c>
      <c r="AZ341" s="294">
        <f t="shared" si="133"/>
        <v>0</v>
      </c>
      <c r="BA341" s="296" t="str" cm="1">
        <f t="array" ref="BA341">IFERROR(INDEX($CV$63:$CZ$65, $CF341, BA$23), "-")</f>
        <v>-</v>
      </c>
      <c r="BB341" s="296" t="str" cm="1">
        <f t="array" ref="BB341">IFERROR(INDEX($CV$63:$CZ$65, $CF341, BB$23), "-")</f>
        <v>-</v>
      </c>
      <c r="BC341" s="296" t="str" cm="1">
        <f t="array" ref="BC341">IFERROR(INDEX($CV$63:$CZ$65, $CF341, BC$23), "-")</f>
        <v>-</v>
      </c>
      <c r="BD341" s="296" t="str" cm="1">
        <f t="array" ref="BD341">IFERROR(INDEX($CV$63:$CZ$65, $CF341, BD$23), "-")</f>
        <v>-</v>
      </c>
      <c r="BE341" s="296" t="str" cm="1">
        <f t="array" ref="BE341">IFERROR(INDEX($CV$63:$CZ$65, $CF341, BE$23), "-")</f>
        <v>-</v>
      </c>
      <c r="BF341" s="297" cm="1">
        <f t="array" ref="BF341">IF($CF341=3,
IFERROR(INDEX($CV$68:$CZ$79, $CE341, BF$23), "-"),
IF($CF341=2,
IF(BF$23=5, $Q341, IF(BF$23=4, $R341, 0)), IF(BF$23=5, $Q341, 0)
))</f>
        <v>0</v>
      </c>
      <c r="BG341" s="297" cm="1">
        <f t="array" ref="BG341">IF($CF341=3,
IFERROR(INDEX($CV$68:$CZ$79, $CE341, BG$23), "-"),
IF($CF341=2,
IF(BG$23=5, $Q341, IF(BG$23=4, $R341, 0)), IF(BG$23=5, $Q341, 0)
))</f>
        <v>0</v>
      </c>
      <c r="BH341" s="297" cm="1">
        <f t="array" ref="BH341">IF($CF341=3,
IFERROR(INDEX($CV$68:$CZ$79, $CE341, BH$23), "-"),
IF($CF341=2,
IF(BH$23=5, $Q341, IF(BH$23=4, $R341, 0)), IF(BH$23=5, $Q341, 0)
))</f>
        <v>0</v>
      </c>
      <c r="BI341" s="297" cm="1">
        <f t="array" ref="BI341">IF($CF341=3,
IFERROR(INDEX($CV$68:$CZ$79, $CE341, BI$23), "-"),
IF($CF341=2,
IF(BI$23=5, $Q341, IF(BI$23=4, $R341, 0)), IF(BI$23=5, $Q341, 0)
))</f>
        <v>0</v>
      </c>
      <c r="BJ341" s="297" cm="1">
        <f t="array" ref="BJ341">IF($CF341=3,
IFERROR(INDEX($CV$68:$CZ$79, $CE341, BJ$23), "-"),
IF($CF341=2,
IF(BJ$23=5, $Q341, IF(BJ$23=4, $R341, 0)), IF(BJ$23=5, $Q341, 0)
))</f>
        <v>0</v>
      </c>
      <c r="BK341" s="293" t="str" cm="1">
        <f t="array" ref="BK341">IFERROR(IF(OR($AN$20="EZ", ISNUMBER((BL341*BM341)/(3600*1000)/BN341)), (BL341*BM341)/(3600*1000)/BN341, BY341) * SUMPRODUCT($BO341:$BS341^2.5, $BT341:$BX341) / 1000, "-")</f>
        <v>-</v>
      </c>
      <c r="BL341" s="279" t="str">
        <f t="shared" si="134"/>
        <v>-</v>
      </c>
      <c r="BM341" s="279" t="str">
        <f t="shared" si="135"/>
        <v>-</v>
      </c>
      <c r="BN341" s="298">
        <f t="shared" si="136"/>
        <v>0</v>
      </c>
      <c r="BO341" s="296" t="str" cm="1">
        <f t="array" ref="BO341">IFERROR(INDEX($CV$63:$CZ$65, $CO341, BO$23), "-")</f>
        <v>-</v>
      </c>
      <c r="BP341" s="296" t="str" cm="1">
        <f t="array" ref="BP341">IFERROR(INDEX($CV$63:$CZ$65, $CO341, BP$23), "-")</f>
        <v>-</v>
      </c>
      <c r="BQ341" s="296" t="str" cm="1">
        <f t="array" ref="BQ341">IFERROR(INDEX($CV$63:$CZ$65, $CO341, BQ$23), "-")</f>
        <v>-</v>
      </c>
      <c r="BR341" s="296" t="str" cm="1">
        <f t="array" ref="BR341">IFERROR(INDEX($CV$63:$CZ$65, $CO341, BR$23), "-")</f>
        <v>-</v>
      </c>
      <c r="BS341" s="296" t="str" cm="1">
        <f t="array" ref="BS341">IFERROR(INDEX($CV$63:$CZ$65, $CO341, BS$23), "-")</f>
        <v>-</v>
      </c>
      <c r="BT341" s="297" cm="1">
        <f t="array" ref="BT341">IF($CO341=3,
IFERROR(INDEX($CV$68:$CZ$79, $CE341, BT$23), "-"),
IF($CO341=2,
IF(BT$23=5, $AC341, IF(BT$23=4, $AD341, 0)), IF(BT$23=5, $AC341, 0)
))</f>
        <v>0</v>
      </c>
      <c r="BU341" s="297" cm="1">
        <f t="array" ref="BU341">IF($CO341=3,
IFERROR(INDEX($CV$68:$CZ$79, $CE341, BU$23), "-"),
IF($CO341=2,
IF(BU$23=5, $AC341, IF(BU$23=4, $AD341, 0)), IF(BU$23=5, $AC341, 0)
))</f>
        <v>0</v>
      </c>
      <c r="BV341" s="297" cm="1">
        <f t="array" ref="BV341">IF($CO341=3,
IFERROR(INDEX($CV$68:$CZ$79, $CE341, BV$23), "-"),
IF($CO341=2,
IF(BV$23=5, $AC341, IF(BV$23=4, $AD341, 0)), IF(BV$23=5, $AC341, 0)
))</f>
        <v>0</v>
      </c>
      <c r="BW341" s="297" cm="1">
        <f t="array" ref="BW341">IF($CO341=3,
IFERROR(INDEX($CV$68:$CZ$79, $CE341, BW$23), "-"),
IF($CO341=2,
IF(BW$23=5, $AC341, IF(BW$23=4, $AD341, 0)), IF(BW$23=5, $AC341, 0)
))</f>
        <v>0</v>
      </c>
      <c r="BX341" s="297" cm="1">
        <f t="array" ref="BX341">IF($CO341=3,
IFERROR(INDEX($CV$68:$CZ$79, $CE341, BX$23), "-"),
IF($CO341=2,
IF(BX$23=5, $AC341, IF(BX$23=4, $AD341, 0)), IF(BX$23=5, $AC341, 0)
))</f>
        <v>0</v>
      </c>
      <c r="BY341" s="293" t="str">
        <f t="shared" si="137"/>
        <v>-</v>
      </c>
      <c r="BZ341" s="299">
        <f t="shared" si="113"/>
        <v>0</v>
      </c>
      <c r="CA341" s="294" t="str">
        <f t="shared" si="138"/>
        <v>-</v>
      </c>
      <c r="CB341" s="295" t="str">
        <f t="shared" si="114"/>
        <v>-</v>
      </c>
      <c r="CC341" s="295" t="str">
        <f t="shared" si="139"/>
        <v>-</v>
      </c>
      <c r="CD341" s="299">
        <f t="shared" si="115"/>
        <v>0</v>
      </c>
      <c r="CE341" s="300" t="str">
        <f t="shared" si="116"/>
        <v>-</v>
      </c>
      <c r="CF341" s="300" t="str">
        <f t="shared" si="117"/>
        <v>-</v>
      </c>
      <c r="CG341" s="300">
        <v>0</v>
      </c>
      <c r="CH341" s="300">
        <f t="shared" si="118"/>
        <v>0</v>
      </c>
      <c r="CI341" s="301">
        <f t="shared" si="119"/>
        <v>0</v>
      </c>
      <c r="CJ341" s="301">
        <f t="shared" si="120"/>
        <v>0</v>
      </c>
      <c r="CK341" s="302" t="str" cm="1">
        <f t="array" ref="CK341">IF($CJ341&gt;0, INDEX($CS$28:$DH$35, $CJ341, $CI341+CK$23), "-")</f>
        <v>-</v>
      </c>
      <c r="CL341" s="302" t="str" cm="1">
        <f t="array" ref="CL341">IF($CJ341&gt;0, INDEX($CS$28:$DH$35, $CJ341, $CI341+CL$23), "-")</f>
        <v>-</v>
      </c>
      <c r="CM341" s="302" t="str" cm="1">
        <f t="array" ref="CM341">IF($CJ341&gt;0, INDEX($CS$28:$DH$35, $CJ341, $CI341+CM$23), "-")</f>
        <v>-</v>
      </c>
      <c r="CN341" s="302" t="str" cm="1">
        <f t="array" ref="CN341">IF($CJ341&gt;0, INDEX($CS$28:$DH$35, $CJ341, $CI341+CN$23), "-")</f>
        <v>-</v>
      </c>
      <c r="CO341" s="300" t="str">
        <f t="shared" si="121"/>
        <v>-</v>
      </c>
      <c r="CP341" s="271"/>
      <c r="CQ341" s="272"/>
      <c r="CR341" s="273"/>
      <c r="CS341" s="273"/>
      <c r="CT341" s="273"/>
      <c r="CU341" s="273"/>
      <c r="CV341" s="273"/>
      <c r="CW341" s="273"/>
      <c r="CX341" s="273"/>
      <c r="CY341" s="273"/>
      <c r="CZ341" s="273"/>
      <c r="DA341" s="273"/>
      <c r="DB341" s="273"/>
      <c r="DC341" s="273"/>
      <c r="DD341" s="273"/>
      <c r="DE341" s="273"/>
      <c r="DF341" s="273"/>
      <c r="DG341" s="273"/>
      <c r="DH341" s="273"/>
      <c r="DI341" s="273"/>
      <c r="DJ341" s="271"/>
      <c r="DK341" s="271"/>
    </row>
    <row r="342" spans="1:115" s="45" customFormat="1" ht="12.75" customHeight="1" x14ac:dyDescent="0.25">
      <c r="A342" s="13" cm="1">
        <f t="array" ref="A342">IFERROR(INDEX(Operation, IFERROR(MATCH($N342,#REF!, 0), IFERROR(MATCH($N342,#REF!, 0), MATCH($N342,#REF!, 0))), 4), 0)</f>
        <v>0</v>
      </c>
      <c r="B342" s="10">
        <v>319</v>
      </c>
      <c r="C342" s="238"/>
      <c r="D342" s="238"/>
      <c r="E342" s="79"/>
      <c r="F342" s="80" t="str">
        <f>IF(ISBLANK(E342), "", VLOOKUP(E342, Z!$A$2:$C$4127, 3, FALSE))</f>
        <v/>
      </c>
      <c r="G342" s="238"/>
      <c r="H342" s="81"/>
      <c r="I342" s="255" t="b">
        <v>0</v>
      </c>
      <c r="J342" s="256"/>
      <c r="K342" s="82"/>
      <c r="L342" s="82"/>
      <c r="M342" s="83"/>
      <c r="N342" s="79"/>
      <c r="O342" s="84"/>
      <c r="P342" s="84"/>
      <c r="Q342" s="257"/>
      <c r="R342" s="257"/>
      <c r="S342" s="257"/>
      <c r="T342" s="85">
        <f t="shared" si="122"/>
        <v>0</v>
      </c>
      <c r="U342" s="238"/>
      <c r="V342" s="238"/>
      <c r="W342" s="238"/>
      <c r="X342" s="257"/>
      <c r="Y342" s="258"/>
      <c r="Z342" s="79"/>
      <c r="AA342" s="257"/>
      <c r="AB342" s="257"/>
      <c r="AC342" s="257"/>
      <c r="AD342" s="257"/>
      <c r="AE342" s="257"/>
      <c r="AF342" s="85">
        <f t="shared" si="123"/>
        <v>0</v>
      </c>
      <c r="AG342" s="259"/>
      <c r="AH342" s="238"/>
      <c r="AI342" s="79"/>
      <c r="AJ342" s="80" t="str">
        <f>IF(ISBLANK(AI342), "", VLOOKUP(AI342, Z!$A$2:$C$4127, 3, FALSE))</f>
        <v/>
      </c>
      <c r="AK342" s="260"/>
      <c r="AL342" s="127">
        <f t="shared" si="124"/>
        <v>0</v>
      </c>
      <c r="AM342" s="271"/>
      <c r="AN342" s="292">
        <f t="shared" si="126"/>
        <v>0</v>
      </c>
      <c r="AO342" s="279">
        <f t="shared" si="125"/>
        <v>1</v>
      </c>
      <c r="AP342" s="279">
        <v>0.75</v>
      </c>
      <c r="AQ342" s="293" t="str">
        <f t="shared" si="127"/>
        <v>-</v>
      </c>
      <c r="AR342" s="293" t="str">
        <f t="shared" si="128"/>
        <v>-</v>
      </c>
      <c r="AS342" s="293" t="str" cm="1">
        <f t="array" ref="AS342">IFERROR(IFERROR((AT342*AU342)/(3600*1000)/AZ342, BY342) * SUMPRODUCT($BA342:$BE342^2.5, $BF342:$BJ342) / 1000, "-")</f>
        <v>-</v>
      </c>
      <c r="AT342" s="279" t="str">
        <f t="shared" si="129"/>
        <v>-</v>
      </c>
      <c r="AU342" s="279" t="str">
        <f t="shared" si="130"/>
        <v>-</v>
      </c>
      <c r="AV342" s="294" t="str">
        <f t="shared" si="112"/>
        <v>-</v>
      </c>
      <c r="AW342" s="294" t="str" cm="1">
        <f t="array" ref="AW342">IF(CH342&gt;0, INDEX($CV$58:$CV$60, CH342), "-")</f>
        <v>-</v>
      </c>
      <c r="AX342" s="294" t="str">
        <f t="shared" si="131"/>
        <v>-</v>
      </c>
      <c r="AY342" s="295" t="str">
        <f t="shared" si="132"/>
        <v>-</v>
      </c>
      <c r="AZ342" s="294">
        <f t="shared" si="133"/>
        <v>0</v>
      </c>
      <c r="BA342" s="296" t="str" cm="1">
        <f t="array" ref="BA342">IFERROR(INDEX($CV$63:$CZ$65, $CF342, BA$23), "-")</f>
        <v>-</v>
      </c>
      <c r="BB342" s="296" t="str" cm="1">
        <f t="array" ref="BB342">IFERROR(INDEX($CV$63:$CZ$65, $CF342, BB$23), "-")</f>
        <v>-</v>
      </c>
      <c r="BC342" s="296" t="str" cm="1">
        <f t="array" ref="BC342">IFERROR(INDEX($CV$63:$CZ$65, $CF342, BC$23), "-")</f>
        <v>-</v>
      </c>
      <c r="BD342" s="296" t="str" cm="1">
        <f t="array" ref="BD342">IFERROR(INDEX($CV$63:$CZ$65, $CF342, BD$23), "-")</f>
        <v>-</v>
      </c>
      <c r="BE342" s="296" t="str" cm="1">
        <f t="array" ref="BE342">IFERROR(INDEX($CV$63:$CZ$65, $CF342, BE$23), "-")</f>
        <v>-</v>
      </c>
      <c r="BF342" s="297" cm="1">
        <f t="array" ref="BF342">IF($CF342=3,
IFERROR(INDEX($CV$68:$CZ$79, $CE342, BF$23), "-"),
IF($CF342=2,
IF(BF$23=5, $Q342, IF(BF$23=4, $R342, 0)), IF(BF$23=5, $Q342, 0)
))</f>
        <v>0</v>
      </c>
      <c r="BG342" s="297" cm="1">
        <f t="array" ref="BG342">IF($CF342=3,
IFERROR(INDEX($CV$68:$CZ$79, $CE342, BG$23), "-"),
IF($CF342=2,
IF(BG$23=5, $Q342, IF(BG$23=4, $R342, 0)), IF(BG$23=5, $Q342, 0)
))</f>
        <v>0</v>
      </c>
      <c r="BH342" s="297" cm="1">
        <f t="array" ref="BH342">IF($CF342=3,
IFERROR(INDEX($CV$68:$CZ$79, $CE342, BH$23), "-"),
IF($CF342=2,
IF(BH$23=5, $Q342, IF(BH$23=4, $R342, 0)), IF(BH$23=5, $Q342, 0)
))</f>
        <v>0</v>
      </c>
      <c r="BI342" s="297" cm="1">
        <f t="array" ref="BI342">IF($CF342=3,
IFERROR(INDEX($CV$68:$CZ$79, $CE342, BI$23), "-"),
IF($CF342=2,
IF(BI$23=5, $Q342, IF(BI$23=4, $R342, 0)), IF(BI$23=5, $Q342, 0)
))</f>
        <v>0</v>
      </c>
      <c r="BJ342" s="297" cm="1">
        <f t="array" ref="BJ342">IF($CF342=3,
IFERROR(INDEX($CV$68:$CZ$79, $CE342, BJ$23), "-"),
IF($CF342=2,
IF(BJ$23=5, $Q342, IF(BJ$23=4, $R342, 0)), IF(BJ$23=5, $Q342, 0)
))</f>
        <v>0</v>
      </c>
      <c r="BK342" s="293" t="str" cm="1">
        <f t="array" ref="BK342">IFERROR(IF(OR($AN$20="EZ", ISNUMBER((BL342*BM342)/(3600*1000)/BN342)), (BL342*BM342)/(3600*1000)/BN342, BY342) * SUMPRODUCT($BO342:$BS342^2.5, $BT342:$BX342) / 1000, "-")</f>
        <v>-</v>
      </c>
      <c r="BL342" s="279" t="str">
        <f t="shared" si="134"/>
        <v>-</v>
      </c>
      <c r="BM342" s="279" t="str">
        <f t="shared" si="135"/>
        <v>-</v>
      </c>
      <c r="BN342" s="298">
        <f t="shared" si="136"/>
        <v>0</v>
      </c>
      <c r="BO342" s="296" t="str" cm="1">
        <f t="array" ref="BO342">IFERROR(INDEX($CV$63:$CZ$65, $CO342, BO$23), "-")</f>
        <v>-</v>
      </c>
      <c r="BP342" s="296" t="str" cm="1">
        <f t="array" ref="BP342">IFERROR(INDEX($CV$63:$CZ$65, $CO342, BP$23), "-")</f>
        <v>-</v>
      </c>
      <c r="BQ342" s="296" t="str" cm="1">
        <f t="array" ref="BQ342">IFERROR(INDEX($CV$63:$CZ$65, $CO342, BQ$23), "-")</f>
        <v>-</v>
      </c>
      <c r="BR342" s="296" t="str" cm="1">
        <f t="array" ref="BR342">IFERROR(INDEX($CV$63:$CZ$65, $CO342, BR$23), "-")</f>
        <v>-</v>
      </c>
      <c r="BS342" s="296" t="str" cm="1">
        <f t="array" ref="BS342">IFERROR(INDEX($CV$63:$CZ$65, $CO342, BS$23), "-")</f>
        <v>-</v>
      </c>
      <c r="BT342" s="297" cm="1">
        <f t="array" ref="BT342">IF($CO342=3,
IFERROR(INDEX($CV$68:$CZ$79, $CE342, BT$23), "-"),
IF($CO342=2,
IF(BT$23=5, $AC342, IF(BT$23=4, $AD342, 0)), IF(BT$23=5, $AC342, 0)
))</f>
        <v>0</v>
      </c>
      <c r="BU342" s="297" cm="1">
        <f t="array" ref="BU342">IF($CO342=3,
IFERROR(INDEX($CV$68:$CZ$79, $CE342, BU$23), "-"),
IF($CO342=2,
IF(BU$23=5, $AC342, IF(BU$23=4, $AD342, 0)), IF(BU$23=5, $AC342, 0)
))</f>
        <v>0</v>
      </c>
      <c r="BV342" s="297" cm="1">
        <f t="array" ref="BV342">IF($CO342=3,
IFERROR(INDEX($CV$68:$CZ$79, $CE342, BV$23), "-"),
IF($CO342=2,
IF(BV$23=5, $AC342, IF(BV$23=4, $AD342, 0)), IF(BV$23=5, $AC342, 0)
))</f>
        <v>0</v>
      </c>
      <c r="BW342" s="297" cm="1">
        <f t="array" ref="BW342">IF($CO342=3,
IFERROR(INDEX($CV$68:$CZ$79, $CE342, BW$23), "-"),
IF($CO342=2,
IF(BW$23=5, $AC342, IF(BW$23=4, $AD342, 0)), IF(BW$23=5, $AC342, 0)
))</f>
        <v>0</v>
      </c>
      <c r="BX342" s="297" cm="1">
        <f t="array" ref="BX342">IF($CO342=3,
IFERROR(INDEX($CV$68:$CZ$79, $CE342, BX$23), "-"),
IF($CO342=2,
IF(BX$23=5, $AC342, IF(BX$23=4, $AD342, 0)), IF(BX$23=5, $AC342, 0)
))</f>
        <v>0</v>
      </c>
      <c r="BY342" s="293" t="str">
        <f t="shared" si="137"/>
        <v>-</v>
      </c>
      <c r="BZ342" s="299">
        <f t="shared" si="113"/>
        <v>0</v>
      </c>
      <c r="CA342" s="294" t="str">
        <f t="shared" si="138"/>
        <v>-</v>
      </c>
      <c r="CB342" s="295" t="str">
        <f t="shared" si="114"/>
        <v>-</v>
      </c>
      <c r="CC342" s="295" t="str">
        <f t="shared" si="139"/>
        <v>-</v>
      </c>
      <c r="CD342" s="299">
        <f t="shared" si="115"/>
        <v>0</v>
      </c>
      <c r="CE342" s="300" t="str">
        <f t="shared" si="116"/>
        <v>-</v>
      </c>
      <c r="CF342" s="300" t="str">
        <f t="shared" si="117"/>
        <v>-</v>
      </c>
      <c r="CG342" s="300">
        <v>0</v>
      </c>
      <c r="CH342" s="300">
        <f t="shared" si="118"/>
        <v>0</v>
      </c>
      <c r="CI342" s="301">
        <f t="shared" si="119"/>
        <v>0</v>
      </c>
      <c r="CJ342" s="301">
        <f t="shared" si="120"/>
        <v>0</v>
      </c>
      <c r="CK342" s="302" t="str" cm="1">
        <f t="array" ref="CK342">IF($CJ342&gt;0, INDEX($CS$28:$DH$35, $CJ342, $CI342+CK$23), "-")</f>
        <v>-</v>
      </c>
      <c r="CL342" s="302" t="str" cm="1">
        <f t="array" ref="CL342">IF($CJ342&gt;0, INDEX($CS$28:$DH$35, $CJ342, $CI342+CL$23), "-")</f>
        <v>-</v>
      </c>
      <c r="CM342" s="302" t="str" cm="1">
        <f t="array" ref="CM342">IF($CJ342&gt;0, INDEX($CS$28:$DH$35, $CJ342, $CI342+CM$23), "-")</f>
        <v>-</v>
      </c>
      <c r="CN342" s="302" t="str" cm="1">
        <f t="array" ref="CN342">IF($CJ342&gt;0, INDEX($CS$28:$DH$35, $CJ342, $CI342+CN$23), "-")</f>
        <v>-</v>
      </c>
      <c r="CO342" s="300" t="str">
        <f t="shared" si="121"/>
        <v>-</v>
      </c>
      <c r="CP342" s="271"/>
      <c r="CQ342" s="272"/>
      <c r="CR342" s="273"/>
      <c r="CS342" s="273"/>
      <c r="CT342" s="273"/>
      <c r="CU342" s="273"/>
      <c r="CV342" s="273"/>
      <c r="CW342" s="273"/>
      <c r="CX342" s="273"/>
      <c r="CY342" s="273"/>
      <c r="CZ342" s="273"/>
      <c r="DA342" s="273"/>
      <c r="DB342" s="273"/>
      <c r="DC342" s="273"/>
      <c r="DD342" s="273"/>
      <c r="DE342" s="273"/>
      <c r="DF342" s="273"/>
      <c r="DG342" s="273"/>
      <c r="DH342" s="273"/>
      <c r="DI342" s="273"/>
      <c r="DJ342" s="271"/>
      <c r="DK342" s="271"/>
    </row>
    <row r="343" spans="1:115" s="45" customFormat="1" ht="12.75" customHeight="1" x14ac:dyDescent="0.25">
      <c r="A343" s="13" cm="1">
        <f t="array" ref="A343">IFERROR(INDEX(Operation, IFERROR(MATCH($N343,#REF!, 0), IFERROR(MATCH($N343,#REF!, 0), MATCH($N343,#REF!, 0))), 4), 0)</f>
        <v>0</v>
      </c>
      <c r="B343" s="10">
        <v>320</v>
      </c>
      <c r="C343" s="238"/>
      <c r="D343" s="238"/>
      <c r="E343" s="79"/>
      <c r="F343" s="80" t="str">
        <f>IF(ISBLANK(E343), "", VLOOKUP(E343, Z!$A$2:$C$4127, 3, FALSE))</f>
        <v/>
      </c>
      <c r="G343" s="238"/>
      <c r="H343" s="81"/>
      <c r="I343" s="255" t="b">
        <v>0</v>
      </c>
      <c r="J343" s="256"/>
      <c r="K343" s="82"/>
      <c r="L343" s="82"/>
      <c r="M343" s="83"/>
      <c r="N343" s="79"/>
      <c r="O343" s="84"/>
      <c r="P343" s="84"/>
      <c r="Q343" s="257"/>
      <c r="R343" s="257"/>
      <c r="S343" s="257"/>
      <c r="T343" s="85">
        <f t="shared" si="122"/>
        <v>0</v>
      </c>
      <c r="U343" s="238"/>
      <c r="V343" s="238"/>
      <c r="W343" s="238"/>
      <c r="X343" s="257"/>
      <c r="Y343" s="258"/>
      <c r="Z343" s="79"/>
      <c r="AA343" s="257"/>
      <c r="AB343" s="257"/>
      <c r="AC343" s="257"/>
      <c r="AD343" s="257"/>
      <c r="AE343" s="257"/>
      <c r="AF343" s="85">
        <f t="shared" si="123"/>
        <v>0</v>
      </c>
      <c r="AG343" s="259"/>
      <c r="AH343" s="238"/>
      <c r="AI343" s="79"/>
      <c r="AJ343" s="80" t="str">
        <f>IF(ISBLANK(AI343), "", VLOOKUP(AI343, Z!$A$2:$C$4127, 3, FALSE))</f>
        <v/>
      </c>
      <c r="AK343" s="260"/>
      <c r="AL343" s="127">
        <f t="shared" si="124"/>
        <v>0</v>
      </c>
      <c r="AM343" s="271"/>
      <c r="AN343" s="292">
        <f t="shared" si="126"/>
        <v>0</v>
      </c>
      <c r="AO343" s="279">
        <f t="shared" si="125"/>
        <v>1</v>
      </c>
      <c r="AP343" s="279">
        <v>0.75</v>
      </c>
      <c r="AQ343" s="293" t="str">
        <f t="shared" si="127"/>
        <v>-</v>
      </c>
      <c r="AR343" s="293" t="str">
        <f t="shared" si="128"/>
        <v>-</v>
      </c>
      <c r="AS343" s="293" t="str" cm="1">
        <f t="array" ref="AS343">IFERROR(IFERROR((AT343*AU343)/(3600*1000)/AZ343, BY343) * SUMPRODUCT($BA343:$BE343^2.5, $BF343:$BJ343) / 1000, "-")</f>
        <v>-</v>
      </c>
      <c r="AT343" s="279" t="str">
        <f t="shared" si="129"/>
        <v>-</v>
      </c>
      <c r="AU343" s="279" t="str">
        <f t="shared" si="130"/>
        <v>-</v>
      </c>
      <c r="AV343" s="294" t="str">
        <f t="shared" si="112"/>
        <v>-</v>
      </c>
      <c r="AW343" s="294" t="str" cm="1">
        <f t="array" ref="AW343">IF(CH343&gt;0, INDEX($CV$58:$CV$60, CH343), "-")</f>
        <v>-</v>
      </c>
      <c r="AX343" s="294" t="str">
        <f t="shared" si="131"/>
        <v>-</v>
      </c>
      <c r="AY343" s="295" t="str">
        <f t="shared" si="132"/>
        <v>-</v>
      </c>
      <c r="AZ343" s="294">
        <f t="shared" si="133"/>
        <v>0</v>
      </c>
      <c r="BA343" s="296" t="str" cm="1">
        <f t="array" ref="BA343">IFERROR(INDEX($CV$63:$CZ$65, $CF343, BA$23), "-")</f>
        <v>-</v>
      </c>
      <c r="BB343" s="296" t="str" cm="1">
        <f t="array" ref="BB343">IFERROR(INDEX($CV$63:$CZ$65, $CF343, BB$23), "-")</f>
        <v>-</v>
      </c>
      <c r="BC343" s="296" t="str" cm="1">
        <f t="array" ref="BC343">IFERROR(INDEX($CV$63:$CZ$65, $CF343, BC$23), "-")</f>
        <v>-</v>
      </c>
      <c r="BD343" s="296" t="str" cm="1">
        <f t="array" ref="BD343">IFERROR(INDEX($CV$63:$CZ$65, $CF343, BD$23), "-")</f>
        <v>-</v>
      </c>
      <c r="BE343" s="296" t="str" cm="1">
        <f t="array" ref="BE343">IFERROR(INDEX($CV$63:$CZ$65, $CF343, BE$23), "-")</f>
        <v>-</v>
      </c>
      <c r="BF343" s="297" cm="1">
        <f t="array" ref="BF343">IF($CF343=3,
IFERROR(INDEX($CV$68:$CZ$79, $CE343, BF$23), "-"),
IF($CF343=2,
IF(BF$23=5, $Q343, IF(BF$23=4, $R343, 0)), IF(BF$23=5, $Q343, 0)
))</f>
        <v>0</v>
      </c>
      <c r="BG343" s="297" cm="1">
        <f t="array" ref="BG343">IF($CF343=3,
IFERROR(INDEX($CV$68:$CZ$79, $CE343, BG$23), "-"),
IF($CF343=2,
IF(BG$23=5, $Q343, IF(BG$23=4, $R343, 0)), IF(BG$23=5, $Q343, 0)
))</f>
        <v>0</v>
      </c>
      <c r="BH343" s="297" cm="1">
        <f t="array" ref="BH343">IF($CF343=3,
IFERROR(INDEX($CV$68:$CZ$79, $CE343, BH$23), "-"),
IF($CF343=2,
IF(BH$23=5, $Q343, IF(BH$23=4, $R343, 0)), IF(BH$23=5, $Q343, 0)
))</f>
        <v>0</v>
      </c>
      <c r="BI343" s="297" cm="1">
        <f t="array" ref="BI343">IF($CF343=3,
IFERROR(INDEX($CV$68:$CZ$79, $CE343, BI$23), "-"),
IF($CF343=2,
IF(BI$23=5, $Q343, IF(BI$23=4, $R343, 0)), IF(BI$23=5, $Q343, 0)
))</f>
        <v>0</v>
      </c>
      <c r="BJ343" s="297" cm="1">
        <f t="array" ref="BJ343">IF($CF343=3,
IFERROR(INDEX($CV$68:$CZ$79, $CE343, BJ$23), "-"),
IF($CF343=2,
IF(BJ$23=5, $Q343, IF(BJ$23=4, $R343, 0)), IF(BJ$23=5, $Q343, 0)
))</f>
        <v>0</v>
      </c>
      <c r="BK343" s="293" t="str" cm="1">
        <f t="array" ref="BK343">IFERROR(IF(OR($AN$20="EZ", ISNUMBER((BL343*BM343)/(3600*1000)/BN343)), (BL343*BM343)/(3600*1000)/BN343, BY343) * SUMPRODUCT($BO343:$BS343^2.5, $BT343:$BX343) / 1000, "-")</f>
        <v>-</v>
      </c>
      <c r="BL343" s="279" t="str">
        <f t="shared" si="134"/>
        <v>-</v>
      </c>
      <c r="BM343" s="279" t="str">
        <f t="shared" si="135"/>
        <v>-</v>
      </c>
      <c r="BN343" s="298">
        <f t="shared" si="136"/>
        <v>0</v>
      </c>
      <c r="BO343" s="296" t="str" cm="1">
        <f t="array" ref="BO343">IFERROR(INDEX($CV$63:$CZ$65, $CO343, BO$23), "-")</f>
        <v>-</v>
      </c>
      <c r="BP343" s="296" t="str" cm="1">
        <f t="array" ref="BP343">IFERROR(INDEX($CV$63:$CZ$65, $CO343, BP$23), "-")</f>
        <v>-</v>
      </c>
      <c r="BQ343" s="296" t="str" cm="1">
        <f t="array" ref="BQ343">IFERROR(INDEX($CV$63:$CZ$65, $CO343, BQ$23), "-")</f>
        <v>-</v>
      </c>
      <c r="BR343" s="296" t="str" cm="1">
        <f t="array" ref="BR343">IFERROR(INDEX($CV$63:$CZ$65, $CO343, BR$23), "-")</f>
        <v>-</v>
      </c>
      <c r="BS343" s="296" t="str" cm="1">
        <f t="array" ref="BS343">IFERROR(INDEX($CV$63:$CZ$65, $CO343, BS$23), "-")</f>
        <v>-</v>
      </c>
      <c r="BT343" s="297" cm="1">
        <f t="array" ref="BT343">IF($CO343=3,
IFERROR(INDEX($CV$68:$CZ$79, $CE343, BT$23), "-"),
IF($CO343=2,
IF(BT$23=5, $AC343, IF(BT$23=4, $AD343, 0)), IF(BT$23=5, $AC343, 0)
))</f>
        <v>0</v>
      </c>
      <c r="BU343" s="297" cm="1">
        <f t="array" ref="BU343">IF($CO343=3,
IFERROR(INDEX($CV$68:$CZ$79, $CE343, BU$23), "-"),
IF($CO343=2,
IF(BU$23=5, $AC343, IF(BU$23=4, $AD343, 0)), IF(BU$23=5, $AC343, 0)
))</f>
        <v>0</v>
      </c>
      <c r="BV343" s="297" cm="1">
        <f t="array" ref="BV343">IF($CO343=3,
IFERROR(INDEX($CV$68:$CZ$79, $CE343, BV$23), "-"),
IF($CO343=2,
IF(BV$23=5, $AC343, IF(BV$23=4, $AD343, 0)), IF(BV$23=5, $AC343, 0)
))</f>
        <v>0</v>
      </c>
      <c r="BW343" s="297" cm="1">
        <f t="array" ref="BW343">IF($CO343=3,
IFERROR(INDEX($CV$68:$CZ$79, $CE343, BW$23), "-"),
IF($CO343=2,
IF(BW$23=5, $AC343, IF(BW$23=4, $AD343, 0)), IF(BW$23=5, $AC343, 0)
))</f>
        <v>0</v>
      </c>
      <c r="BX343" s="297" cm="1">
        <f t="array" ref="BX343">IF($CO343=3,
IFERROR(INDEX($CV$68:$CZ$79, $CE343, BX$23), "-"),
IF($CO343=2,
IF(BX$23=5, $AC343, IF(BX$23=4, $AD343, 0)), IF(BX$23=5, $AC343, 0)
))</f>
        <v>0</v>
      </c>
      <c r="BY343" s="293" t="str">
        <f t="shared" si="137"/>
        <v>-</v>
      </c>
      <c r="BZ343" s="299">
        <f t="shared" si="113"/>
        <v>0</v>
      </c>
      <c r="CA343" s="294" t="str">
        <f t="shared" si="138"/>
        <v>-</v>
      </c>
      <c r="CB343" s="295" t="str">
        <f t="shared" si="114"/>
        <v>-</v>
      </c>
      <c r="CC343" s="295" t="str">
        <f t="shared" si="139"/>
        <v>-</v>
      </c>
      <c r="CD343" s="299">
        <f t="shared" si="115"/>
        <v>0</v>
      </c>
      <c r="CE343" s="300" t="str">
        <f t="shared" si="116"/>
        <v>-</v>
      </c>
      <c r="CF343" s="300" t="str">
        <f t="shared" si="117"/>
        <v>-</v>
      </c>
      <c r="CG343" s="300">
        <v>0</v>
      </c>
      <c r="CH343" s="300">
        <f t="shared" si="118"/>
        <v>0</v>
      </c>
      <c r="CI343" s="301">
        <f t="shared" si="119"/>
        <v>0</v>
      </c>
      <c r="CJ343" s="301">
        <f t="shared" si="120"/>
        <v>0</v>
      </c>
      <c r="CK343" s="302" t="str" cm="1">
        <f t="array" ref="CK343">IF($CJ343&gt;0, INDEX($CS$28:$DH$35, $CJ343, $CI343+CK$23), "-")</f>
        <v>-</v>
      </c>
      <c r="CL343" s="302" t="str" cm="1">
        <f t="array" ref="CL343">IF($CJ343&gt;0, INDEX($CS$28:$DH$35, $CJ343, $CI343+CL$23), "-")</f>
        <v>-</v>
      </c>
      <c r="CM343" s="302" t="str" cm="1">
        <f t="array" ref="CM343">IF($CJ343&gt;0, INDEX($CS$28:$DH$35, $CJ343, $CI343+CM$23), "-")</f>
        <v>-</v>
      </c>
      <c r="CN343" s="302" t="str" cm="1">
        <f t="array" ref="CN343">IF($CJ343&gt;0, INDEX($CS$28:$DH$35, $CJ343, $CI343+CN$23), "-")</f>
        <v>-</v>
      </c>
      <c r="CO343" s="300" t="str">
        <f t="shared" si="121"/>
        <v>-</v>
      </c>
      <c r="CP343" s="271"/>
      <c r="CQ343" s="272"/>
      <c r="CR343" s="273"/>
      <c r="CS343" s="273"/>
      <c r="CT343" s="273"/>
      <c r="CU343" s="273"/>
      <c r="CV343" s="273"/>
      <c r="CW343" s="273"/>
      <c r="CX343" s="273"/>
      <c r="CY343" s="273"/>
      <c r="CZ343" s="273"/>
      <c r="DA343" s="273"/>
      <c r="DB343" s="273"/>
      <c r="DC343" s="273"/>
      <c r="DD343" s="273"/>
      <c r="DE343" s="273"/>
      <c r="DF343" s="273"/>
      <c r="DG343" s="273"/>
      <c r="DH343" s="273"/>
      <c r="DI343" s="273"/>
      <c r="DJ343" s="271"/>
      <c r="DK343" s="271"/>
    </row>
    <row r="344" spans="1:115" s="45" customFormat="1" ht="12.75" customHeight="1" x14ac:dyDescent="0.25">
      <c r="A344" s="13" cm="1">
        <f t="array" ref="A344">IFERROR(INDEX(Operation, IFERROR(MATCH($N344,#REF!, 0), IFERROR(MATCH($N344,#REF!, 0), MATCH($N344,#REF!, 0))), 4), 0)</f>
        <v>0</v>
      </c>
      <c r="B344" s="10">
        <v>321</v>
      </c>
      <c r="C344" s="238"/>
      <c r="D344" s="238"/>
      <c r="E344" s="79"/>
      <c r="F344" s="80" t="str">
        <f>IF(ISBLANK(E344), "", VLOOKUP(E344, Z!$A$2:$C$4127, 3, FALSE))</f>
        <v/>
      </c>
      <c r="G344" s="238"/>
      <c r="H344" s="81"/>
      <c r="I344" s="255" t="b">
        <v>0</v>
      </c>
      <c r="J344" s="256"/>
      <c r="K344" s="82"/>
      <c r="L344" s="82"/>
      <c r="M344" s="83"/>
      <c r="N344" s="79"/>
      <c r="O344" s="84"/>
      <c r="P344" s="84"/>
      <c r="Q344" s="257"/>
      <c r="R344" s="257"/>
      <c r="S344" s="257"/>
      <c r="T344" s="85">
        <f t="shared" si="122"/>
        <v>0</v>
      </c>
      <c r="U344" s="238"/>
      <c r="V344" s="238"/>
      <c r="W344" s="238"/>
      <c r="X344" s="257"/>
      <c r="Y344" s="258"/>
      <c r="Z344" s="79"/>
      <c r="AA344" s="257"/>
      <c r="AB344" s="257"/>
      <c r="AC344" s="257"/>
      <c r="AD344" s="257"/>
      <c r="AE344" s="257"/>
      <c r="AF344" s="85">
        <f t="shared" si="123"/>
        <v>0</v>
      </c>
      <c r="AG344" s="259"/>
      <c r="AH344" s="238"/>
      <c r="AI344" s="79"/>
      <c r="AJ344" s="80" t="str">
        <f>IF(ISBLANK(AI344), "", VLOOKUP(AI344, Z!$A$2:$C$4127, 3, FALSE))</f>
        <v/>
      </c>
      <c r="AK344" s="260"/>
      <c r="AL344" s="127">
        <f t="shared" si="124"/>
        <v>0</v>
      </c>
      <c r="AM344" s="271"/>
      <c r="AN344" s="292">
        <f t="shared" si="126"/>
        <v>0</v>
      </c>
      <c r="AO344" s="279">
        <f t="shared" si="125"/>
        <v>1</v>
      </c>
      <c r="AP344" s="279">
        <v>0.75</v>
      </c>
      <c r="AQ344" s="293" t="str">
        <f t="shared" si="127"/>
        <v>-</v>
      </c>
      <c r="AR344" s="293" t="str">
        <f t="shared" si="128"/>
        <v>-</v>
      </c>
      <c r="AS344" s="293" t="str" cm="1">
        <f t="array" ref="AS344">IFERROR(IFERROR((AT344*AU344)/(3600*1000)/AZ344, BY344) * SUMPRODUCT($BA344:$BE344^2.5, $BF344:$BJ344) / 1000, "-")</f>
        <v>-</v>
      </c>
      <c r="AT344" s="279" t="str">
        <f t="shared" si="129"/>
        <v>-</v>
      </c>
      <c r="AU344" s="279" t="str">
        <f t="shared" si="130"/>
        <v>-</v>
      </c>
      <c r="AV344" s="294" t="str">
        <f t="shared" ref="AV344:AV407" si="140">IFERROR(0.00357 * LN($J344) + 0.6656, "-")</f>
        <v>-</v>
      </c>
      <c r="AW344" s="294" t="str" cm="1">
        <f t="array" ref="AW344">IF(CH344&gt;0, INDEX($CV$58:$CV$60, CH344), "-")</f>
        <v>-</v>
      </c>
      <c r="AX344" s="294" t="str">
        <f t="shared" si="131"/>
        <v>-</v>
      </c>
      <c r="AY344" s="295" t="str">
        <f t="shared" si="132"/>
        <v>-</v>
      </c>
      <c r="AZ344" s="294">
        <f t="shared" si="133"/>
        <v>0</v>
      </c>
      <c r="BA344" s="296" t="str" cm="1">
        <f t="array" ref="BA344">IFERROR(INDEX($CV$63:$CZ$65, $CF344, BA$23), "-")</f>
        <v>-</v>
      </c>
      <c r="BB344" s="296" t="str" cm="1">
        <f t="array" ref="BB344">IFERROR(INDEX($CV$63:$CZ$65, $CF344, BB$23), "-")</f>
        <v>-</v>
      </c>
      <c r="BC344" s="296" t="str" cm="1">
        <f t="array" ref="BC344">IFERROR(INDEX($CV$63:$CZ$65, $CF344, BC$23), "-")</f>
        <v>-</v>
      </c>
      <c r="BD344" s="296" t="str" cm="1">
        <f t="array" ref="BD344">IFERROR(INDEX($CV$63:$CZ$65, $CF344, BD$23), "-")</f>
        <v>-</v>
      </c>
      <c r="BE344" s="296" t="str" cm="1">
        <f t="array" ref="BE344">IFERROR(INDEX($CV$63:$CZ$65, $CF344, BE$23), "-")</f>
        <v>-</v>
      </c>
      <c r="BF344" s="297" cm="1">
        <f t="array" ref="BF344">IF($CF344=3,
IFERROR(INDEX($CV$68:$CZ$79, $CE344, BF$23), "-"),
IF($CF344=2,
IF(BF$23=5, $Q344, IF(BF$23=4, $R344, 0)), IF(BF$23=5, $Q344, 0)
))</f>
        <v>0</v>
      </c>
      <c r="BG344" s="297" cm="1">
        <f t="array" ref="BG344">IF($CF344=3,
IFERROR(INDEX($CV$68:$CZ$79, $CE344, BG$23), "-"),
IF($CF344=2,
IF(BG$23=5, $Q344, IF(BG$23=4, $R344, 0)), IF(BG$23=5, $Q344, 0)
))</f>
        <v>0</v>
      </c>
      <c r="BH344" s="297" cm="1">
        <f t="array" ref="BH344">IF($CF344=3,
IFERROR(INDEX($CV$68:$CZ$79, $CE344, BH$23), "-"),
IF($CF344=2,
IF(BH$23=5, $Q344, IF(BH$23=4, $R344, 0)), IF(BH$23=5, $Q344, 0)
))</f>
        <v>0</v>
      </c>
      <c r="BI344" s="297" cm="1">
        <f t="array" ref="BI344">IF($CF344=3,
IFERROR(INDEX($CV$68:$CZ$79, $CE344, BI$23), "-"),
IF($CF344=2,
IF(BI$23=5, $Q344, IF(BI$23=4, $R344, 0)), IF(BI$23=5, $Q344, 0)
))</f>
        <v>0</v>
      </c>
      <c r="BJ344" s="297" cm="1">
        <f t="array" ref="BJ344">IF($CF344=3,
IFERROR(INDEX($CV$68:$CZ$79, $CE344, BJ$23), "-"),
IF($CF344=2,
IF(BJ$23=5, $Q344, IF(BJ$23=4, $R344, 0)), IF(BJ$23=5, $Q344, 0)
))</f>
        <v>0</v>
      </c>
      <c r="BK344" s="293" t="str" cm="1">
        <f t="array" ref="BK344">IFERROR(IF(OR($AN$20="EZ", ISNUMBER((BL344*BM344)/(3600*1000)/BN344)), (BL344*BM344)/(3600*1000)/BN344, BY344) * SUMPRODUCT($BO344:$BS344^2.5, $BT344:$BX344) / 1000, "-")</f>
        <v>-</v>
      </c>
      <c r="BL344" s="279" t="str">
        <f t="shared" si="134"/>
        <v>-</v>
      </c>
      <c r="BM344" s="279" t="str">
        <f t="shared" si="135"/>
        <v>-</v>
      </c>
      <c r="BN344" s="298">
        <f t="shared" si="136"/>
        <v>0</v>
      </c>
      <c r="BO344" s="296" t="str" cm="1">
        <f t="array" ref="BO344">IFERROR(INDEX($CV$63:$CZ$65, $CO344, BO$23), "-")</f>
        <v>-</v>
      </c>
      <c r="BP344" s="296" t="str" cm="1">
        <f t="array" ref="BP344">IFERROR(INDEX($CV$63:$CZ$65, $CO344, BP$23), "-")</f>
        <v>-</v>
      </c>
      <c r="BQ344" s="296" t="str" cm="1">
        <f t="array" ref="BQ344">IFERROR(INDEX($CV$63:$CZ$65, $CO344, BQ$23), "-")</f>
        <v>-</v>
      </c>
      <c r="BR344" s="296" t="str" cm="1">
        <f t="array" ref="BR344">IFERROR(INDEX($CV$63:$CZ$65, $CO344, BR$23), "-")</f>
        <v>-</v>
      </c>
      <c r="BS344" s="296" t="str" cm="1">
        <f t="array" ref="BS344">IFERROR(INDEX($CV$63:$CZ$65, $CO344, BS$23), "-")</f>
        <v>-</v>
      </c>
      <c r="BT344" s="297" cm="1">
        <f t="array" ref="BT344">IF($CO344=3,
IFERROR(INDEX($CV$68:$CZ$79, $CE344, BT$23), "-"),
IF($CO344=2,
IF(BT$23=5, $AC344, IF(BT$23=4, $AD344, 0)), IF(BT$23=5, $AC344, 0)
))</f>
        <v>0</v>
      </c>
      <c r="BU344" s="297" cm="1">
        <f t="array" ref="BU344">IF($CO344=3,
IFERROR(INDEX($CV$68:$CZ$79, $CE344, BU$23), "-"),
IF($CO344=2,
IF(BU$23=5, $AC344, IF(BU$23=4, $AD344, 0)), IF(BU$23=5, $AC344, 0)
))</f>
        <v>0</v>
      </c>
      <c r="BV344" s="297" cm="1">
        <f t="array" ref="BV344">IF($CO344=3,
IFERROR(INDEX($CV$68:$CZ$79, $CE344, BV$23), "-"),
IF($CO344=2,
IF(BV$23=5, $AC344, IF(BV$23=4, $AD344, 0)), IF(BV$23=5, $AC344, 0)
))</f>
        <v>0</v>
      </c>
      <c r="BW344" s="297" cm="1">
        <f t="array" ref="BW344">IF($CO344=3,
IFERROR(INDEX($CV$68:$CZ$79, $CE344, BW$23), "-"),
IF($CO344=2,
IF(BW$23=5, $AC344, IF(BW$23=4, $AD344, 0)), IF(BW$23=5, $AC344, 0)
))</f>
        <v>0</v>
      </c>
      <c r="BX344" s="297" cm="1">
        <f t="array" ref="BX344">IF($CO344=3,
IFERROR(INDEX($CV$68:$CZ$79, $CE344, BX$23), "-"),
IF($CO344=2,
IF(BX$23=5, $AC344, IF(BX$23=4, $AD344, 0)), IF(BX$23=5, $AC344, 0)
))</f>
        <v>0</v>
      </c>
      <c r="BY344" s="293" t="str">
        <f t="shared" si="137"/>
        <v>-</v>
      </c>
      <c r="BZ344" s="299">
        <f t="shared" ref="BZ344:BZ407" si="141">$J344</f>
        <v>0</v>
      </c>
      <c r="CA344" s="294" t="str">
        <f t="shared" si="138"/>
        <v>-</v>
      </c>
      <c r="CB344" s="295" t="str">
        <f t="shared" ref="CB344:CB407" si="142">CC344</f>
        <v>-</v>
      </c>
      <c r="CC344" s="295" t="str">
        <f t="shared" si="139"/>
        <v>-</v>
      </c>
      <c r="CD344" s="299">
        <f t="shared" ref="CD344:CD407" si="143">$J344</f>
        <v>0</v>
      </c>
      <c r="CE344" s="300" t="str">
        <f t="shared" ref="CE344:CE407" si="144">IFERROR(IFERROR( IFERROR(MATCH($H344,INDEX(categories,,1),0), MATCH($H344,INDEX(categories,,2),0)), MATCH($H344,INDEX(categories,,3),0)), "-")</f>
        <v>-</v>
      </c>
      <c r="CF344" s="300" t="str">
        <f t="shared" ref="CF344:CF407" si="145">IFERROR(MATCH($N344, $CU$63:$CU$65), "-")</f>
        <v>-</v>
      </c>
      <c r="CG344" s="300">
        <v>0</v>
      </c>
      <c r="CH344" s="300">
        <f t="shared" ref="CH344:CH407" si="146">IFERROR(IFERROR( IFERROR(MATCH($M344,INDEX(Transmission,,1),0), MATCH($M344,INDEX(Transmission,,2),0)), MATCH($M344,INDEX(Transmission,,3),0)), 0)</f>
        <v>0</v>
      </c>
      <c r="CI344" s="301">
        <f t="shared" ref="CI344:CI407" si="147">IFERROR((MATCH($L344, $CS$38:$CS$41, 0) - 1)*4, 0)</f>
        <v>0</v>
      </c>
      <c r="CJ344" s="301">
        <f t="shared" ref="CJ344:CJ407" si="148">IFERROR($K344/2 + IF($J344&lt;0.75, 0, 4), 0)</f>
        <v>0</v>
      </c>
      <c r="CK344" s="302" t="str" cm="1">
        <f t="array" ref="CK344">IF($CJ344&gt;0, INDEX($CS$28:$DH$35, $CJ344, $CI344+CK$23), "-")</f>
        <v>-</v>
      </c>
      <c r="CL344" s="302" t="str" cm="1">
        <f t="array" ref="CL344">IF($CJ344&gt;0, INDEX($CS$28:$DH$35, $CJ344, $CI344+CL$23), "-")</f>
        <v>-</v>
      </c>
      <c r="CM344" s="302" t="str" cm="1">
        <f t="array" ref="CM344">IF($CJ344&gt;0, INDEX($CS$28:$DH$35, $CJ344, $CI344+CM$23), "-")</f>
        <v>-</v>
      </c>
      <c r="CN344" s="302" t="str" cm="1">
        <f t="array" ref="CN344">IF($CJ344&gt;0, INDEX($CS$28:$DH$35, $CJ344, $CI344+CN$23), "-")</f>
        <v>-</v>
      </c>
      <c r="CO344" s="300" t="str">
        <f t="shared" ref="CO344:CO407" si="149">IF($AN$20="EZ", 3, IFERROR(MATCH($Z344, $CU$63:$CU$65), "-"))</f>
        <v>-</v>
      </c>
      <c r="CP344" s="271"/>
      <c r="CQ344" s="272"/>
      <c r="CR344" s="273"/>
      <c r="CS344" s="273"/>
      <c r="CT344" s="273"/>
      <c r="CU344" s="273"/>
      <c r="CV344" s="273"/>
      <c r="CW344" s="273"/>
      <c r="CX344" s="273"/>
      <c r="CY344" s="273"/>
      <c r="CZ344" s="273"/>
      <c r="DA344" s="273"/>
      <c r="DB344" s="273"/>
      <c r="DC344" s="273"/>
      <c r="DD344" s="273"/>
      <c r="DE344" s="273"/>
      <c r="DF344" s="273"/>
      <c r="DG344" s="273"/>
      <c r="DH344" s="273"/>
      <c r="DI344" s="273"/>
      <c r="DJ344" s="271"/>
      <c r="DK344" s="271"/>
    </row>
    <row r="345" spans="1:115" s="45" customFormat="1" ht="12.75" customHeight="1" x14ac:dyDescent="0.25">
      <c r="A345" s="13" cm="1">
        <f t="array" ref="A345">IFERROR(INDEX(Operation, IFERROR(MATCH($N345,#REF!, 0), IFERROR(MATCH($N345,#REF!, 0), MATCH($N345,#REF!, 0))), 4), 0)</f>
        <v>0</v>
      </c>
      <c r="B345" s="10">
        <v>322</v>
      </c>
      <c r="C345" s="238"/>
      <c r="D345" s="238"/>
      <c r="E345" s="79"/>
      <c r="F345" s="80" t="str">
        <f>IF(ISBLANK(E345), "", VLOOKUP(E345, Z!$A$2:$C$4127, 3, FALSE))</f>
        <v/>
      </c>
      <c r="G345" s="238"/>
      <c r="H345" s="81"/>
      <c r="I345" s="255" t="b">
        <v>0</v>
      </c>
      <c r="J345" s="256"/>
      <c r="K345" s="82"/>
      <c r="L345" s="82"/>
      <c r="M345" s="83"/>
      <c r="N345" s="79"/>
      <c r="O345" s="84"/>
      <c r="P345" s="84"/>
      <c r="Q345" s="257"/>
      <c r="R345" s="257"/>
      <c r="S345" s="257"/>
      <c r="T345" s="85">
        <f t="shared" ref="T345:T408" si="150">IFERROR(AQ345*1000, 0)</f>
        <v>0</v>
      </c>
      <c r="U345" s="238"/>
      <c r="V345" s="238"/>
      <c r="W345" s="238"/>
      <c r="X345" s="256"/>
      <c r="Y345" s="258"/>
      <c r="Z345" s="79"/>
      <c r="AA345" s="257"/>
      <c r="AB345" s="257"/>
      <c r="AC345" s="257"/>
      <c r="AD345" s="257"/>
      <c r="AE345" s="257"/>
      <c r="AF345" s="85">
        <f t="shared" ref="AF345:AF408" si="151">IFERROR(AR345*1000, 0)</f>
        <v>0</v>
      </c>
      <c r="AG345" s="259"/>
      <c r="AH345" s="238"/>
      <c r="AI345" s="79"/>
      <c r="AJ345" s="80" t="str">
        <f>IF(ISBLANK(AI345), "", VLOOKUP(AI345, Z!$A$2:$C$4127, 3, FALSE))</f>
        <v/>
      </c>
      <c r="AK345" s="260"/>
      <c r="AL345" s="127">
        <f t="shared" ref="AL345:AL408" si="152">AN345*1000</f>
        <v>0</v>
      </c>
      <c r="AM345" s="271"/>
      <c r="AN345" s="292">
        <f t="shared" si="126"/>
        <v>0</v>
      </c>
      <c r="AO345" s="279">
        <f t="shared" ref="AO345:AO408" si="153">IF($AN$20="EZ", 15, IF(OR($I345=TRUE, AND(CO345=3,CF345&lt;&gt; 3)), 4, 1))</f>
        <v>1</v>
      </c>
      <c r="AP345" s="279">
        <v>0.75</v>
      </c>
      <c r="AQ345" s="293" t="str">
        <f t="shared" si="127"/>
        <v>-</v>
      </c>
      <c r="AR345" s="293" t="str">
        <f t="shared" si="128"/>
        <v>-</v>
      </c>
      <c r="AS345" s="293" t="str" cm="1">
        <f t="array" ref="AS345">IFERROR(IFERROR((AT345*AU345)/(3600*1000)/AZ345, BY345) * SUMPRODUCT($BA345:$BE345^2.5, $BF345:$BJ345) / 1000, "-")</f>
        <v>-</v>
      </c>
      <c r="AT345" s="279" t="str">
        <f t="shared" si="129"/>
        <v>-</v>
      </c>
      <c r="AU345" s="279" t="str">
        <f t="shared" si="130"/>
        <v>-</v>
      </c>
      <c r="AV345" s="294" t="str">
        <f t="shared" si="140"/>
        <v>-</v>
      </c>
      <c r="AW345" s="294" t="str" cm="1">
        <f t="array" ref="AW345">IF(CH345&gt;0, INDEX($CV$58:$CV$60, CH345), "-")</f>
        <v>-</v>
      </c>
      <c r="AX345" s="294" t="str">
        <f t="shared" si="131"/>
        <v>-</v>
      </c>
      <c r="AY345" s="295" t="str">
        <f t="shared" si="132"/>
        <v>-</v>
      </c>
      <c r="AZ345" s="294">
        <f t="shared" si="133"/>
        <v>0</v>
      </c>
      <c r="BA345" s="296" t="str" cm="1">
        <f t="array" ref="BA345">IFERROR(INDEX($CV$63:$CZ$65, $CF345, BA$23), "-")</f>
        <v>-</v>
      </c>
      <c r="BB345" s="296" t="str" cm="1">
        <f t="array" ref="BB345">IFERROR(INDEX($CV$63:$CZ$65, $CF345, BB$23), "-")</f>
        <v>-</v>
      </c>
      <c r="BC345" s="296" t="str" cm="1">
        <f t="array" ref="BC345">IFERROR(INDEX($CV$63:$CZ$65, $CF345, BC$23), "-")</f>
        <v>-</v>
      </c>
      <c r="BD345" s="296" t="str" cm="1">
        <f t="array" ref="BD345">IFERROR(INDEX($CV$63:$CZ$65, $CF345, BD$23), "-")</f>
        <v>-</v>
      </c>
      <c r="BE345" s="296" t="str" cm="1">
        <f t="array" ref="BE345">IFERROR(INDEX($CV$63:$CZ$65, $CF345, BE$23), "-")</f>
        <v>-</v>
      </c>
      <c r="BF345" s="297" cm="1">
        <f t="array" ref="BF345">IF($CF345=3,
IFERROR(INDEX($CV$68:$CZ$79, $CE345, BF$23), "-"),
IF($CF345=2,
IF(BF$23=5, $Q345, IF(BF$23=4, $R345, 0)), IF(BF$23=5, $Q345, 0)
))</f>
        <v>0</v>
      </c>
      <c r="BG345" s="297" cm="1">
        <f t="array" ref="BG345">IF($CF345=3,
IFERROR(INDEX($CV$68:$CZ$79, $CE345, BG$23), "-"),
IF($CF345=2,
IF(BG$23=5, $Q345, IF(BG$23=4, $R345, 0)), IF(BG$23=5, $Q345, 0)
))</f>
        <v>0</v>
      </c>
      <c r="BH345" s="297" cm="1">
        <f t="array" ref="BH345">IF($CF345=3,
IFERROR(INDEX($CV$68:$CZ$79, $CE345, BH$23), "-"),
IF($CF345=2,
IF(BH$23=5, $Q345, IF(BH$23=4, $R345, 0)), IF(BH$23=5, $Q345, 0)
))</f>
        <v>0</v>
      </c>
      <c r="BI345" s="297" cm="1">
        <f t="array" ref="BI345">IF($CF345=3,
IFERROR(INDEX($CV$68:$CZ$79, $CE345, BI$23), "-"),
IF($CF345=2,
IF(BI$23=5, $Q345, IF(BI$23=4, $R345, 0)), IF(BI$23=5, $Q345, 0)
))</f>
        <v>0</v>
      </c>
      <c r="BJ345" s="297" cm="1">
        <f t="array" ref="BJ345">IF($CF345=3,
IFERROR(INDEX($CV$68:$CZ$79, $CE345, BJ$23), "-"),
IF($CF345=2,
IF(BJ$23=5, $Q345, IF(BJ$23=4, $R345, 0)), IF(BJ$23=5, $Q345, 0)
))</f>
        <v>0</v>
      </c>
      <c r="BK345" s="293" t="str" cm="1">
        <f t="array" ref="BK345">IFERROR(IF(OR($AN$20="EZ", ISNUMBER((BL345*BM345)/(3600*1000)/BN345)), (BL345*BM345)/(3600*1000)/BN345, BY345) * SUMPRODUCT($BO345:$BS345^2.5, $BT345:$BX345) / 1000, "-")</f>
        <v>-</v>
      </c>
      <c r="BL345" s="279" t="str">
        <f t="shared" si="134"/>
        <v>-</v>
      </c>
      <c r="BM345" s="279" t="str">
        <f t="shared" si="135"/>
        <v>-</v>
      </c>
      <c r="BN345" s="298">
        <f t="shared" si="136"/>
        <v>0</v>
      </c>
      <c r="BO345" s="296" t="str" cm="1">
        <f t="array" ref="BO345">IFERROR(INDEX($CV$63:$CZ$65, $CO345, BO$23), "-")</f>
        <v>-</v>
      </c>
      <c r="BP345" s="296" t="str" cm="1">
        <f t="array" ref="BP345">IFERROR(INDEX($CV$63:$CZ$65, $CO345, BP$23), "-")</f>
        <v>-</v>
      </c>
      <c r="BQ345" s="296" t="str" cm="1">
        <f t="array" ref="BQ345">IFERROR(INDEX($CV$63:$CZ$65, $CO345, BQ$23), "-")</f>
        <v>-</v>
      </c>
      <c r="BR345" s="296" t="str" cm="1">
        <f t="array" ref="BR345">IFERROR(INDEX($CV$63:$CZ$65, $CO345, BR$23), "-")</f>
        <v>-</v>
      </c>
      <c r="BS345" s="296" t="str" cm="1">
        <f t="array" ref="BS345">IFERROR(INDEX($CV$63:$CZ$65, $CO345, BS$23), "-")</f>
        <v>-</v>
      </c>
      <c r="BT345" s="297" cm="1">
        <f t="array" ref="BT345">IF($CO345=3,
IFERROR(INDEX($CV$68:$CZ$79, $CE345, BT$23), "-"),
IF($CO345=2,
IF(BT$23=5, $AC345, IF(BT$23=4, $AD345, 0)), IF(BT$23=5, $AC345, 0)
))</f>
        <v>0</v>
      </c>
      <c r="BU345" s="297" cm="1">
        <f t="array" ref="BU345">IF($CO345=3,
IFERROR(INDEX($CV$68:$CZ$79, $CE345, BU$23), "-"),
IF($CO345=2,
IF(BU$23=5, $AC345, IF(BU$23=4, $AD345, 0)), IF(BU$23=5, $AC345, 0)
))</f>
        <v>0</v>
      </c>
      <c r="BV345" s="297" cm="1">
        <f t="array" ref="BV345">IF($CO345=3,
IFERROR(INDEX($CV$68:$CZ$79, $CE345, BV$23), "-"),
IF($CO345=2,
IF(BV$23=5, $AC345, IF(BV$23=4, $AD345, 0)), IF(BV$23=5, $AC345, 0)
))</f>
        <v>0</v>
      </c>
      <c r="BW345" s="297" cm="1">
        <f t="array" ref="BW345">IF($CO345=3,
IFERROR(INDEX($CV$68:$CZ$79, $CE345, BW$23), "-"),
IF($CO345=2,
IF(BW$23=5, $AC345, IF(BW$23=4, $AD345, 0)), IF(BW$23=5, $AC345, 0)
))</f>
        <v>0</v>
      </c>
      <c r="BX345" s="297" cm="1">
        <f t="array" ref="BX345">IF($CO345=3,
IFERROR(INDEX($CV$68:$CZ$79, $CE345, BX$23), "-"),
IF($CO345=2,
IF(BX$23=5, $AC345, IF(BX$23=4, $AD345, 0)), IF(BX$23=5, $AC345, 0)
))</f>
        <v>0</v>
      </c>
      <c r="BY345" s="293" t="str">
        <f t="shared" si="137"/>
        <v>-</v>
      </c>
      <c r="BZ345" s="299">
        <f t="shared" si="141"/>
        <v>0</v>
      </c>
      <c r="CA345" s="294" t="str">
        <f t="shared" si="138"/>
        <v>-</v>
      </c>
      <c r="CB345" s="295" t="str">
        <f t="shared" si="142"/>
        <v>-</v>
      </c>
      <c r="CC345" s="295" t="str">
        <f t="shared" si="139"/>
        <v>-</v>
      </c>
      <c r="CD345" s="299">
        <f t="shared" si="143"/>
        <v>0</v>
      </c>
      <c r="CE345" s="300" t="str">
        <f t="shared" si="144"/>
        <v>-</v>
      </c>
      <c r="CF345" s="300" t="str">
        <f t="shared" si="145"/>
        <v>-</v>
      </c>
      <c r="CG345" s="300">
        <v>0</v>
      </c>
      <c r="CH345" s="300">
        <f t="shared" si="146"/>
        <v>0</v>
      </c>
      <c r="CI345" s="301">
        <f t="shared" si="147"/>
        <v>0</v>
      </c>
      <c r="CJ345" s="301">
        <f t="shared" si="148"/>
        <v>0</v>
      </c>
      <c r="CK345" s="302" t="str" cm="1">
        <f t="array" ref="CK345">IF($CJ345&gt;0, INDEX($CS$28:$DH$35, $CJ345, $CI345+CK$23), "-")</f>
        <v>-</v>
      </c>
      <c r="CL345" s="302" t="str" cm="1">
        <f t="array" ref="CL345">IF($CJ345&gt;0, INDEX($CS$28:$DH$35, $CJ345, $CI345+CL$23), "-")</f>
        <v>-</v>
      </c>
      <c r="CM345" s="302" t="str" cm="1">
        <f t="array" ref="CM345">IF($CJ345&gt;0, INDEX($CS$28:$DH$35, $CJ345, $CI345+CM$23), "-")</f>
        <v>-</v>
      </c>
      <c r="CN345" s="302" t="str" cm="1">
        <f t="array" ref="CN345">IF($CJ345&gt;0, INDEX($CS$28:$DH$35, $CJ345, $CI345+CN$23), "-")</f>
        <v>-</v>
      </c>
      <c r="CO345" s="300" t="str">
        <f t="shared" si="149"/>
        <v>-</v>
      </c>
      <c r="CP345" s="271"/>
      <c r="CQ345" s="272"/>
      <c r="CR345" s="273"/>
      <c r="CS345" s="273"/>
      <c r="CT345" s="273"/>
      <c r="CU345" s="273"/>
      <c r="CV345" s="273"/>
      <c r="CW345" s="273"/>
      <c r="CX345" s="273"/>
      <c r="CY345" s="273"/>
      <c r="CZ345" s="273"/>
      <c r="DA345" s="273"/>
      <c r="DB345" s="273"/>
      <c r="DC345" s="273"/>
      <c r="DD345" s="273"/>
      <c r="DE345" s="273"/>
      <c r="DF345" s="273"/>
      <c r="DG345" s="273"/>
      <c r="DH345" s="273"/>
      <c r="DI345" s="273"/>
      <c r="DJ345" s="271"/>
      <c r="DK345" s="271"/>
    </row>
    <row r="346" spans="1:115" s="45" customFormat="1" ht="12.75" customHeight="1" x14ac:dyDescent="0.25">
      <c r="A346" s="13" cm="1">
        <f t="array" ref="A346">IFERROR(INDEX(Operation, IFERROR(MATCH($N346,#REF!, 0), IFERROR(MATCH($N346,#REF!, 0), MATCH($N346,#REF!, 0))), 4), 0)</f>
        <v>0</v>
      </c>
      <c r="B346" s="10">
        <v>323</v>
      </c>
      <c r="C346" s="238"/>
      <c r="D346" s="238"/>
      <c r="E346" s="79"/>
      <c r="F346" s="80" t="str">
        <f>IF(ISBLANK(E346), "", VLOOKUP(E346, Z!$A$2:$C$4127, 3, FALSE))</f>
        <v/>
      </c>
      <c r="G346" s="238"/>
      <c r="H346" s="81"/>
      <c r="I346" s="255" t="b">
        <v>0</v>
      </c>
      <c r="J346" s="256"/>
      <c r="K346" s="82"/>
      <c r="L346" s="82"/>
      <c r="M346" s="83"/>
      <c r="N346" s="79"/>
      <c r="O346" s="84"/>
      <c r="P346" s="84"/>
      <c r="Q346" s="257"/>
      <c r="R346" s="257"/>
      <c r="S346" s="257"/>
      <c r="T346" s="85">
        <f t="shared" si="150"/>
        <v>0</v>
      </c>
      <c r="U346" s="238"/>
      <c r="V346" s="238"/>
      <c r="W346" s="238"/>
      <c r="X346" s="257"/>
      <c r="Y346" s="258"/>
      <c r="Z346" s="79"/>
      <c r="AA346" s="257"/>
      <c r="AB346" s="257"/>
      <c r="AC346" s="257"/>
      <c r="AD346" s="257"/>
      <c r="AE346" s="257"/>
      <c r="AF346" s="85">
        <f t="shared" si="151"/>
        <v>0</v>
      </c>
      <c r="AG346" s="259"/>
      <c r="AH346" s="238"/>
      <c r="AI346" s="79"/>
      <c r="AJ346" s="80" t="str">
        <f>IF(ISBLANK(AI346), "", VLOOKUP(AI346, Z!$A$2:$C$4127, 3, FALSE))</f>
        <v/>
      </c>
      <c r="AK346" s="260"/>
      <c r="AL346" s="127">
        <f t="shared" si="152"/>
        <v>0</v>
      </c>
      <c r="AM346" s="271"/>
      <c r="AN346" s="292">
        <f t="shared" si="126"/>
        <v>0</v>
      </c>
      <c r="AO346" s="279">
        <f t="shared" si="153"/>
        <v>1</v>
      </c>
      <c r="AP346" s="279">
        <v>0.75</v>
      </c>
      <c r="AQ346" s="293" t="str">
        <f t="shared" si="127"/>
        <v>-</v>
      </c>
      <c r="AR346" s="293" t="str">
        <f t="shared" si="128"/>
        <v>-</v>
      </c>
      <c r="AS346" s="293" t="str" cm="1">
        <f t="array" ref="AS346">IFERROR(IFERROR((AT346*AU346)/(3600*1000)/AZ346, BY346) * SUMPRODUCT($BA346:$BE346^2.5, $BF346:$BJ346) / 1000, "-")</f>
        <v>-</v>
      </c>
      <c r="AT346" s="279" t="str">
        <f t="shared" si="129"/>
        <v>-</v>
      </c>
      <c r="AU346" s="279" t="str">
        <f t="shared" si="130"/>
        <v>-</v>
      </c>
      <c r="AV346" s="294" t="str">
        <f t="shared" si="140"/>
        <v>-</v>
      </c>
      <c r="AW346" s="294" t="str" cm="1">
        <f t="array" ref="AW346">IF(CH346&gt;0, INDEX($CV$58:$CV$60, CH346), "-")</f>
        <v>-</v>
      </c>
      <c r="AX346" s="294" t="str">
        <f t="shared" si="131"/>
        <v>-</v>
      </c>
      <c r="AY346" s="295" t="str">
        <f t="shared" si="132"/>
        <v>-</v>
      </c>
      <c r="AZ346" s="294">
        <f t="shared" si="133"/>
        <v>0</v>
      </c>
      <c r="BA346" s="296" t="str" cm="1">
        <f t="array" ref="BA346">IFERROR(INDEX($CV$63:$CZ$65, $CF346, BA$23), "-")</f>
        <v>-</v>
      </c>
      <c r="BB346" s="296" t="str" cm="1">
        <f t="array" ref="BB346">IFERROR(INDEX($CV$63:$CZ$65, $CF346, BB$23), "-")</f>
        <v>-</v>
      </c>
      <c r="BC346" s="296" t="str" cm="1">
        <f t="array" ref="BC346">IFERROR(INDEX($CV$63:$CZ$65, $CF346, BC$23), "-")</f>
        <v>-</v>
      </c>
      <c r="BD346" s="296" t="str" cm="1">
        <f t="array" ref="BD346">IFERROR(INDEX($CV$63:$CZ$65, $CF346, BD$23), "-")</f>
        <v>-</v>
      </c>
      <c r="BE346" s="296" t="str" cm="1">
        <f t="array" ref="BE346">IFERROR(INDEX($CV$63:$CZ$65, $CF346, BE$23), "-")</f>
        <v>-</v>
      </c>
      <c r="BF346" s="297" cm="1">
        <f t="array" ref="BF346">IF($CF346=3,
IFERROR(INDEX($CV$68:$CZ$79, $CE346, BF$23), "-"),
IF($CF346=2,
IF(BF$23=5, $Q346, IF(BF$23=4, $R346, 0)), IF(BF$23=5, $Q346, 0)
))</f>
        <v>0</v>
      </c>
      <c r="BG346" s="297" cm="1">
        <f t="array" ref="BG346">IF($CF346=3,
IFERROR(INDEX($CV$68:$CZ$79, $CE346, BG$23), "-"),
IF($CF346=2,
IF(BG$23=5, $Q346, IF(BG$23=4, $R346, 0)), IF(BG$23=5, $Q346, 0)
))</f>
        <v>0</v>
      </c>
      <c r="BH346" s="297" cm="1">
        <f t="array" ref="BH346">IF($CF346=3,
IFERROR(INDEX($CV$68:$CZ$79, $CE346, BH$23), "-"),
IF($CF346=2,
IF(BH$23=5, $Q346, IF(BH$23=4, $R346, 0)), IF(BH$23=5, $Q346, 0)
))</f>
        <v>0</v>
      </c>
      <c r="BI346" s="297" cm="1">
        <f t="array" ref="BI346">IF($CF346=3,
IFERROR(INDEX($CV$68:$CZ$79, $CE346, BI$23), "-"),
IF($CF346=2,
IF(BI$23=5, $Q346, IF(BI$23=4, $R346, 0)), IF(BI$23=5, $Q346, 0)
))</f>
        <v>0</v>
      </c>
      <c r="BJ346" s="297" cm="1">
        <f t="array" ref="BJ346">IF($CF346=3,
IFERROR(INDEX($CV$68:$CZ$79, $CE346, BJ$23), "-"),
IF($CF346=2,
IF(BJ$23=5, $Q346, IF(BJ$23=4, $R346, 0)), IF(BJ$23=5, $Q346, 0)
))</f>
        <v>0</v>
      </c>
      <c r="BK346" s="293" t="str" cm="1">
        <f t="array" ref="BK346">IFERROR(IF(OR($AN$20="EZ", ISNUMBER((BL346*BM346)/(3600*1000)/BN346)), (BL346*BM346)/(3600*1000)/BN346, BY346) * SUMPRODUCT($BO346:$BS346^2.5, $BT346:$BX346) / 1000, "-")</f>
        <v>-</v>
      </c>
      <c r="BL346" s="279" t="str">
        <f t="shared" si="134"/>
        <v>-</v>
      </c>
      <c r="BM346" s="279" t="str">
        <f t="shared" si="135"/>
        <v>-</v>
      </c>
      <c r="BN346" s="298">
        <f t="shared" si="136"/>
        <v>0</v>
      </c>
      <c r="BO346" s="296" t="str" cm="1">
        <f t="array" ref="BO346">IFERROR(INDEX($CV$63:$CZ$65, $CO346, BO$23), "-")</f>
        <v>-</v>
      </c>
      <c r="BP346" s="296" t="str" cm="1">
        <f t="array" ref="BP346">IFERROR(INDEX($CV$63:$CZ$65, $CO346, BP$23), "-")</f>
        <v>-</v>
      </c>
      <c r="BQ346" s="296" t="str" cm="1">
        <f t="array" ref="BQ346">IFERROR(INDEX($CV$63:$CZ$65, $CO346, BQ$23), "-")</f>
        <v>-</v>
      </c>
      <c r="BR346" s="296" t="str" cm="1">
        <f t="array" ref="BR346">IFERROR(INDEX($CV$63:$CZ$65, $CO346, BR$23), "-")</f>
        <v>-</v>
      </c>
      <c r="BS346" s="296" t="str" cm="1">
        <f t="array" ref="BS346">IFERROR(INDEX($CV$63:$CZ$65, $CO346, BS$23), "-")</f>
        <v>-</v>
      </c>
      <c r="BT346" s="297" cm="1">
        <f t="array" ref="BT346">IF($CO346=3,
IFERROR(INDEX($CV$68:$CZ$79, $CE346, BT$23), "-"),
IF($CO346=2,
IF(BT$23=5, $AC346, IF(BT$23=4, $AD346, 0)), IF(BT$23=5, $AC346, 0)
))</f>
        <v>0</v>
      </c>
      <c r="BU346" s="297" cm="1">
        <f t="array" ref="BU346">IF($CO346=3,
IFERROR(INDEX($CV$68:$CZ$79, $CE346, BU$23), "-"),
IF($CO346=2,
IF(BU$23=5, $AC346, IF(BU$23=4, $AD346, 0)), IF(BU$23=5, $AC346, 0)
))</f>
        <v>0</v>
      </c>
      <c r="BV346" s="297" cm="1">
        <f t="array" ref="BV346">IF($CO346=3,
IFERROR(INDEX($CV$68:$CZ$79, $CE346, BV$23), "-"),
IF($CO346=2,
IF(BV$23=5, $AC346, IF(BV$23=4, $AD346, 0)), IF(BV$23=5, $AC346, 0)
))</f>
        <v>0</v>
      </c>
      <c r="BW346" s="297" cm="1">
        <f t="array" ref="BW346">IF($CO346=3,
IFERROR(INDEX($CV$68:$CZ$79, $CE346, BW$23), "-"),
IF($CO346=2,
IF(BW$23=5, $AC346, IF(BW$23=4, $AD346, 0)), IF(BW$23=5, $AC346, 0)
))</f>
        <v>0</v>
      </c>
      <c r="BX346" s="297" cm="1">
        <f t="array" ref="BX346">IF($CO346=3,
IFERROR(INDEX($CV$68:$CZ$79, $CE346, BX$23), "-"),
IF($CO346=2,
IF(BX$23=5, $AC346, IF(BX$23=4, $AD346, 0)), IF(BX$23=5, $AC346, 0)
))</f>
        <v>0</v>
      </c>
      <c r="BY346" s="293" t="str">
        <f t="shared" si="137"/>
        <v>-</v>
      </c>
      <c r="BZ346" s="299">
        <f t="shared" si="141"/>
        <v>0</v>
      </c>
      <c r="CA346" s="294" t="str">
        <f t="shared" si="138"/>
        <v>-</v>
      </c>
      <c r="CB346" s="295" t="str">
        <f t="shared" si="142"/>
        <v>-</v>
      </c>
      <c r="CC346" s="295" t="str">
        <f t="shared" si="139"/>
        <v>-</v>
      </c>
      <c r="CD346" s="299">
        <f t="shared" si="143"/>
        <v>0</v>
      </c>
      <c r="CE346" s="300" t="str">
        <f t="shared" si="144"/>
        <v>-</v>
      </c>
      <c r="CF346" s="300" t="str">
        <f t="shared" si="145"/>
        <v>-</v>
      </c>
      <c r="CG346" s="300">
        <v>0</v>
      </c>
      <c r="CH346" s="300">
        <f t="shared" si="146"/>
        <v>0</v>
      </c>
      <c r="CI346" s="301">
        <f t="shared" si="147"/>
        <v>0</v>
      </c>
      <c r="CJ346" s="301">
        <f t="shared" si="148"/>
        <v>0</v>
      </c>
      <c r="CK346" s="302" t="str" cm="1">
        <f t="array" ref="CK346">IF($CJ346&gt;0, INDEX($CS$28:$DH$35, $CJ346, $CI346+CK$23), "-")</f>
        <v>-</v>
      </c>
      <c r="CL346" s="302" t="str" cm="1">
        <f t="array" ref="CL346">IF($CJ346&gt;0, INDEX($CS$28:$DH$35, $CJ346, $CI346+CL$23), "-")</f>
        <v>-</v>
      </c>
      <c r="CM346" s="302" t="str" cm="1">
        <f t="array" ref="CM346">IF($CJ346&gt;0, INDEX($CS$28:$DH$35, $CJ346, $CI346+CM$23), "-")</f>
        <v>-</v>
      </c>
      <c r="CN346" s="302" t="str" cm="1">
        <f t="array" ref="CN346">IF($CJ346&gt;0, INDEX($CS$28:$DH$35, $CJ346, $CI346+CN$23), "-")</f>
        <v>-</v>
      </c>
      <c r="CO346" s="300" t="str">
        <f t="shared" si="149"/>
        <v>-</v>
      </c>
      <c r="CP346" s="271"/>
      <c r="CQ346" s="272"/>
      <c r="CR346" s="273"/>
      <c r="CS346" s="273"/>
      <c r="CT346" s="273"/>
      <c r="CU346" s="273"/>
      <c r="CV346" s="273"/>
      <c r="CW346" s="273"/>
      <c r="CX346" s="273"/>
      <c r="CY346" s="273"/>
      <c r="CZ346" s="273"/>
      <c r="DA346" s="273"/>
      <c r="DB346" s="273"/>
      <c r="DC346" s="273"/>
      <c r="DD346" s="273"/>
      <c r="DE346" s="273"/>
      <c r="DF346" s="273"/>
      <c r="DG346" s="273"/>
      <c r="DH346" s="273"/>
      <c r="DI346" s="273"/>
      <c r="DJ346" s="271"/>
      <c r="DK346" s="271"/>
    </row>
    <row r="347" spans="1:115" s="45" customFormat="1" ht="12.75" customHeight="1" x14ac:dyDescent="0.25">
      <c r="A347" s="13" cm="1">
        <f t="array" ref="A347">IFERROR(INDEX(Operation, IFERROR(MATCH($N347,#REF!, 0), IFERROR(MATCH($N347,#REF!, 0), MATCH($N347,#REF!, 0))), 4), 0)</f>
        <v>0</v>
      </c>
      <c r="B347" s="10">
        <v>324</v>
      </c>
      <c r="C347" s="238"/>
      <c r="D347" s="238"/>
      <c r="E347" s="79"/>
      <c r="F347" s="80" t="str">
        <f>IF(ISBLANK(E347), "", VLOOKUP(E347, Z!$A$2:$C$4127, 3, FALSE))</f>
        <v/>
      </c>
      <c r="G347" s="238"/>
      <c r="H347" s="81"/>
      <c r="I347" s="255" t="b">
        <v>0</v>
      </c>
      <c r="J347" s="256"/>
      <c r="K347" s="82"/>
      <c r="L347" s="82"/>
      <c r="M347" s="83"/>
      <c r="N347" s="79"/>
      <c r="O347" s="84"/>
      <c r="P347" s="84"/>
      <c r="Q347" s="257"/>
      <c r="R347" s="257"/>
      <c r="S347" s="257"/>
      <c r="T347" s="85">
        <f t="shared" si="150"/>
        <v>0</v>
      </c>
      <c r="U347" s="238"/>
      <c r="V347" s="238"/>
      <c r="W347" s="238"/>
      <c r="X347" s="257"/>
      <c r="Y347" s="258"/>
      <c r="Z347" s="79"/>
      <c r="AA347" s="257"/>
      <c r="AB347" s="257"/>
      <c r="AC347" s="257"/>
      <c r="AD347" s="257"/>
      <c r="AE347" s="257"/>
      <c r="AF347" s="85">
        <f t="shared" si="151"/>
        <v>0</v>
      </c>
      <c r="AG347" s="259"/>
      <c r="AH347" s="238"/>
      <c r="AI347" s="79"/>
      <c r="AJ347" s="80" t="str">
        <f>IF(ISBLANK(AI347), "", VLOOKUP(AI347, Z!$A$2:$C$4127, 3, FALSE))</f>
        <v/>
      </c>
      <c r="AK347" s="260"/>
      <c r="AL347" s="127">
        <f t="shared" si="152"/>
        <v>0</v>
      </c>
      <c r="AM347" s="271"/>
      <c r="AN347" s="292">
        <f t="shared" si="126"/>
        <v>0</v>
      </c>
      <c r="AO347" s="279">
        <f t="shared" si="153"/>
        <v>1</v>
      </c>
      <c r="AP347" s="279">
        <v>0.75</v>
      </c>
      <c r="AQ347" s="293" t="str">
        <f t="shared" si="127"/>
        <v>-</v>
      </c>
      <c r="AR347" s="293" t="str">
        <f t="shared" si="128"/>
        <v>-</v>
      </c>
      <c r="AS347" s="293" t="str" cm="1">
        <f t="array" ref="AS347">IFERROR(IFERROR((AT347*AU347)/(3600*1000)/AZ347, BY347) * SUMPRODUCT($BA347:$BE347^2.5, $BF347:$BJ347) / 1000, "-")</f>
        <v>-</v>
      </c>
      <c r="AT347" s="279" t="str">
        <f t="shared" si="129"/>
        <v>-</v>
      </c>
      <c r="AU347" s="279" t="str">
        <f t="shared" si="130"/>
        <v>-</v>
      </c>
      <c r="AV347" s="294" t="str">
        <f t="shared" si="140"/>
        <v>-</v>
      </c>
      <c r="AW347" s="294" t="str" cm="1">
        <f t="array" ref="AW347">IF(CH347&gt;0, INDEX($CV$58:$CV$60, CH347), "-")</f>
        <v>-</v>
      </c>
      <c r="AX347" s="294" t="str">
        <f t="shared" si="131"/>
        <v>-</v>
      </c>
      <c r="AY347" s="295" t="str">
        <f t="shared" si="132"/>
        <v>-</v>
      </c>
      <c r="AZ347" s="294">
        <f t="shared" si="133"/>
        <v>0</v>
      </c>
      <c r="BA347" s="296" t="str" cm="1">
        <f t="array" ref="BA347">IFERROR(INDEX($CV$63:$CZ$65, $CF347, BA$23), "-")</f>
        <v>-</v>
      </c>
      <c r="BB347" s="296" t="str" cm="1">
        <f t="array" ref="BB347">IFERROR(INDEX($CV$63:$CZ$65, $CF347, BB$23), "-")</f>
        <v>-</v>
      </c>
      <c r="BC347" s="296" t="str" cm="1">
        <f t="array" ref="BC347">IFERROR(INDEX($CV$63:$CZ$65, $CF347, BC$23), "-")</f>
        <v>-</v>
      </c>
      <c r="BD347" s="296" t="str" cm="1">
        <f t="array" ref="BD347">IFERROR(INDEX($CV$63:$CZ$65, $CF347, BD$23), "-")</f>
        <v>-</v>
      </c>
      <c r="BE347" s="296" t="str" cm="1">
        <f t="array" ref="BE347">IFERROR(INDEX($CV$63:$CZ$65, $CF347, BE$23), "-")</f>
        <v>-</v>
      </c>
      <c r="BF347" s="297" cm="1">
        <f t="array" ref="BF347">IF($CF347=3,
IFERROR(INDEX($CV$68:$CZ$79, $CE347, BF$23), "-"),
IF($CF347=2,
IF(BF$23=5, $Q347, IF(BF$23=4, $R347, 0)), IF(BF$23=5, $Q347, 0)
))</f>
        <v>0</v>
      </c>
      <c r="BG347" s="297" cm="1">
        <f t="array" ref="BG347">IF($CF347=3,
IFERROR(INDEX($CV$68:$CZ$79, $CE347, BG$23), "-"),
IF($CF347=2,
IF(BG$23=5, $Q347, IF(BG$23=4, $R347, 0)), IF(BG$23=5, $Q347, 0)
))</f>
        <v>0</v>
      </c>
      <c r="BH347" s="297" cm="1">
        <f t="array" ref="BH347">IF($CF347=3,
IFERROR(INDEX($CV$68:$CZ$79, $CE347, BH$23), "-"),
IF($CF347=2,
IF(BH$23=5, $Q347, IF(BH$23=4, $R347, 0)), IF(BH$23=5, $Q347, 0)
))</f>
        <v>0</v>
      </c>
      <c r="BI347" s="297" cm="1">
        <f t="array" ref="BI347">IF($CF347=3,
IFERROR(INDEX($CV$68:$CZ$79, $CE347, BI$23), "-"),
IF($CF347=2,
IF(BI$23=5, $Q347, IF(BI$23=4, $R347, 0)), IF(BI$23=5, $Q347, 0)
))</f>
        <v>0</v>
      </c>
      <c r="BJ347" s="297" cm="1">
        <f t="array" ref="BJ347">IF($CF347=3,
IFERROR(INDEX($CV$68:$CZ$79, $CE347, BJ$23), "-"),
IF($CF347=2,
IF(BJ$23=5, $Q347, IF(BJ$23=4, $R347, 0)), IF(BJ$23=5, $Q347, 0)
))</f>
        <v>0</v>
      </c>
      <c r="BK347" s="293" t="str" cm="1">
        <f t="array" ref="BK347">IFERROR(IF(OR($AN$20="EZ", ISNUMBER((BL347*BM347)/(3600*1000)/BN347)), (BL347*BM347)/(3600*1000)/BN347, BY347) * SUMPRODUCT($BO347:$BS347^2.5, $BT347:$BX347) / 1000, "-")</f>
        <v>-</v>
      </c>
      <c r="BL347" s="279" t="str">
        <f t="shared" si="134"/>
        <v>-</v>
      </c>
      <c r="BM347" s="279" t="str">
        <f t="shared" si="135"/>
        <v>-</v>
      </c>
      <c r="BN347" s="298">
        <f t="shared" si="136"/>
        <v>0</v>
      </c>
      <c r="BO347" s="296" t="str" cm="1">
        <f t="array" ref="BO347">IFERROR(INDEX($CV$63:$CZ$65, $CO347, BO$23), "-")</f>
        <v>-</v>
      </c>
      <c r="BP347" s="296" t="str" cm="1">
        <f t="array" ref="BP347">IFERROR(INDEX($CV$63:$CZ$65, $CO347, BP$23), "-")</f>
        <v>-</v>
      </c>
      <c r="BQ347" s="296" t="str" cm="1">
        <f t="array" ref="BQ347">IFERROR(INDEX($CV$63:$CZ$65, $CO347, BQ$23), "-")</f>
        <v>-</v>
      </c>
      <c r="BR347" s="296" t="str" cm="1">
        <f t="array" ref="BR347">IFERROR(INDEX($CV$63:$CZ$65, $CO347, BR$23), "-")</f>
        <v>-</v>
      </c>
      <c r="BS347" s="296" t="str" cm="1">
        <f t="array" ref="BS347">IFERROR(INDEX($CV$63:$CZ$65, $CO347, BS$23), "-")</f>
        <v>-</v>
      </c>
      <c r="BT347" s="297" cm="1">
        <f t="array" ref="BT347">IF($CO347=3,
IFERROR(INDEX($CV$68:$CZ$79, $CE347, BT$23), "-"),
IF($CO347=2,
IF(BT$23=5, $AC347, IF(BT$23=4, $AD347, 0)), IF(BT$23=5, $AC347, 0)
))</f>
        <v>0</v>
      </c>
      <c r="BU347" s="297" cm="1">
        <f t="array" ref="BU347">IF($CO347=3,
IFERROR(INDEX($CV$68:$CZ$79, $CE347, BU$23), "-"),
IF($CO347=2,
IF(BU$23=5, $AC347, IF(BU$23=4, $AD347, 0)), IF(BU$23=5, $AC347, 0)
))</f>
        <v>0</v>
      </c>
      <c r="BV347" s="297" cm="1">
        <f t="array" ref="BV347">IF($CO347=3,
IFERROR(INDEX($CV$68:$CZ$79, $CE347, BV$23), "-"),
IF($CO347=2,
IF(BV$23=5, $AC347, IF(BV$23=4, $AD347, 0)), IF(BV$23=5, $AC347, 0)
))</f>
        <v>0</v>
      </c>
      <c r="BW347" s="297" cm="1">
        <f t="array" ref="BW347">IF($CO347=3,
IFERROR(INDEX($CV$68:$CZ$79, $CE347, BW$23), "-"),
IF($CO347=2,
IF(BW$23=5, $AC347, IF(BW$23=4, $AD347, 0)), IF(BW$23=5, $AC347, 0)
))</f>
        <v>0</v>
      </c>
      <c r="BX347" s="297" cm="1">
        <f t="array" ref="BX347">IF($CO347=3,
IFERROR(INDEX($CV$68:$CZ$79, $CE347, BX$23), "-"),
IF($CO347=2,
IF(BX$23=5, $AC347, IF(BX$23=4, $AD347, 0)), IF(BX$23=5, $AC347, 0)
))</f>
        <v>0</v>
      </c>
      <c r="BY347" s="293" t="str">
        <f t="shared" si="137"/>
        <v>-</v>
      </c>
      <c r="BZ347" s="299">
        <f t="shared" si="141"/>
        <v>0</v>
      </c>
      <c r="CA347" s="294" t="str">
        <f t="shared" si="138"/>
        <v>-</v>
      </c>
      <c r="CB347" s="295" t="str">
        <f t="shared" si="142"/>
        <v>-</v>
      </c>
      <c r="CC347" s="295" t="str">
        <f t="shared" si="139"/>
        <v>-</v>
      </c>
      <c r="CD347" s="299">
        <f t="shared" si="143"/>
        <v>0</v>
      </c>
      <c r="CE347" s="300" t="str">
        <f t="shared" si="144"/>
        <v>-</v>
      </c>
      <c r="CF347" s="300" t="str">
        <f t="shared" si="145"/>
        <v>-</v>
      </c>
      <c r="CG347" s="300">
        <v>0</v>
      </c>
      <c r="CH347" s="300">
        <f t="shared" si="146"/>
        <v>0</v>
      </c>
      <c r="CI347" s="301">
        <f t="shared" si="147"/>
        <v>0</v>
      </c>
      <c r="CJ347" s="301">
        <f t="shared" si="148"/>
        <v>0</v>
      </c>
      <c r="CK347" s="302" t="str" cm="1">
        <f t="array" ref="CK347">IF($CJ347&gt;0, INDEX($CS$28:$DH$35, $CJ347, $CI347+CK$23), "-")</f>
        <v>-</v>
      </c>
      <c r="CL347" s="302" t="str" cm="1">
        <f t="array" ref="CL347">IF($CJ347&gt;0, INDEX($CS$28:$DH$35, $CJ347, $CI347+CL$23), "-")</f>
        <v>-</v>
      </c>
      <c r="CM347" s="302" t="str" cm="1">
        <f t="array" ref="CM347">IF($CJ347&gt;0, INDEX($CS$28:$DH$35, $CJ347, $CI347+CM$23), "-")</f>
        <v>-</v>
      </c>
      <c r="CN347" s="302" t="str" cm="1">
        <f t="array" ref="CN347">IF($CJ347&gt;0, INDEX($CS$28:$DH$35, $CJ347, $CI347+CN$23), "-")</f>
        <v>-</v>
      </c>
      <c r="CO347" s="300" t="str">
        <f t="shared" si="149"/>
        <v>-</v>
      </c>
      <c r="CP347" s="271"/>
      <c r="CQ347" s="272"/>
      <c r="CR347" s="273"/>
      <c r="CS347" s="273"/>
      <c r="CT347" s="273"/>
      <c r="CU347" s="273"/>
      <c r="CV347" s="273"/>
      <c r="CW347" s="273"/>
      <c r="CX347" s="273"/>
      <c r="CY347" s="273"/>
      <c r="CZ347" s="273"/>
      <c r="DA347" s="273"/>
      <c r="DB347" s="273"/>
      <c r="DC347" s="273"/>
      <c r="DD347" s="273"/>
      <c r="DE347" s="273"/>
      <c r="DF347" s="273"/>
      <c r="DG347" s="273"/>
      <c r="DH347" s="273"/>
      <c r="DI347" s="273"/>
      <c r="DJ347" s="271"/>
      <c r="DK347" s="271"/>
    </row>
    <row r="348" spans="1:115" s="45" customFormat="1" ht="12.75" customHeight="1" x14ac:dyDescent="0.25">
      <c r="A348" s="13" cm="1">
        <f t="array" ref="A348">IFERROR(INDEX(Operation, IFERROR(MATCH($N348,#REF!, 0), IFERROR(MATCH($N348,#REF!, 0), MATCH($N348,#REF!, 0))), 4), 0)</f>
        <v>0</v>
      </c>
      <c r="B348" s="10">
        <v>325</v>
      </c>
      <c r="C348" s="238"/>
      <c r="D348" s="238"/>
      <c r="E348" s="79"/>
      <c r="F348" s="80" t="str">
        <f>IF(ISBLANK(E348), "", VLOOKUP(E348, Z!$A$2:$C$4127, 3, FALSE))</f>
        <v/>
      </c>
      <c r="G348" s="238"/>
      <c r="H348" s="81"/>
      <c r="I348" s="255" t="b">
        <v>0</v>
      </c>
      <c r="J348" s="256"/>
      <c r="K348" s="82"/>
      <c r="L348" s="82"/>
      <c r="M348" s="83"/>
      <c r="N348" s="79"/>
      <c r="O348" s="84"/>
      <c r="P348" s="84"/>
      <c r="Q348" s="257"/>
      <c r="R348" s="257"/>
      <c r="S348" s="257"/>
      <c r="T348" s="85">
        <f t="shared" si="150"/>
        <v>0</v>
      </c>
      <c r="U348" s="238"/>
      <c r="V348" s="238"/>
      <c r="W348" s="238"/>
      <c r="X348" s="257"/>
      <c r="Y348" s="258"/>
      <c r="Z348" s="79"/>
      <c r="AA348" s="257"/>
      <c r="AB348" s="257"/>
      <c r="AC348" s="257"/>
      <c r="AD348" s="257"/>
      <c r="AE348" s="257"/>
      <c r="AF348" s="85">
        <f t="shared" si="151"/>
        <v>0</v>
      </c>
      <c r="AG348" s="259"/>
      <c r="AH348" s="238"/>
      <c r="AI348" s="79"/>
      <c r="AJ348" s="80" t="str">
        <f>IF(ISBLANK(AI348), "", VLOOKUP(AI348, Z!$A$2:$C$4127, 3, FALSE))</f>
        <v/>
      </c>
      <c r="AK348" s="260"/>
      <c r="AL348" s="127">
        <f t="shared" si="152"/>
        <v>0</v>
      </c>
      <c r="AM348" s="271"/>
      <c r="AN348" s="292">
        <f t="shared" si="126"/>
        <v>0</v>
      </c>
      <c r="AO348" s="279">
        <f t="shared" si="153"/>
        <v>1</v>
      </c>
      <c r="AP348" s="279">
        <v>0.75</v>
      </c>
      <c r="AQ348" s="293" t="str">
        <f t="shared" si="127"/>
        <v>-</v>
      </c>
      <c r="AR348" s="293" t="str">
        <f t="shared" si="128"/>
        <v>-</v>
      </c>
      <c r="AS348" s="293" t="str" cm="1">
        <f t="array" ref="AS348">IFERROR(IFERROR((AT348*AU348)/(3600*1000)/AZ348, BY348) * SUMPRODUCT($BA348:$BE348^2.5, $BF348:$BJ348) / 1000, "-")</f>
        <v>-</v>
      </c>
      <c r="AT348" s="279" t="str">
        <f t="shared" si="129"/>
        <v>-</v>
      </c>
      <c r="AU348" s="279" t="str">
        <f t="shared" si="130"/>
        <v>-</v>
      </c>
      <c r="AV348" s="294" t="str">
        <f t="shared" si="140"/>
        <v>-</v>
      </c>
      <c r="AW348" s="294" t="str" cm="1">
        <f t="array" ref="AW348">IF(CH348&gt;0, INDEX($CV$58:$CV$60, CH348), "-")</f>
        <v>-</v>
      </c>
      <c r="AX348" s="294" t="str">
        <f t="shared" si="131"/>
        <v>-</v>
      </c>
      <c r="AY348" s="295" t="str">
        <f t="shared" si="132"/>
        <v>-</v>
      </c>
      <c r="AZ348" s="294">
        <f t="shared" si="133"/>
        <v>0</v>
      </c>
      <c r="BA348" s="296" t="str" cm="1">
        <f t="array" ref="BA348">IFERROR(INDEX($CV$63:$CZ$65, $CF348, BA$23), "-")</f>
        <v>-</v>
      </c>
      <c r="BB348" s="296" t="str" cm="1">
        <f t="array" ref="BB348">IFERROR(INDEX($CV$63:$CZ$65, $CF348, BB$23), "-")</f>
        <v>-</v>
      </c>
      <c r="BC348" s="296" t="str" cm="1">
        <f t="array" ref="BC348">IFERROR(INDEX($CV$63:$CZ$65, $CF348, BC$23), "-")</f>
        <v>-</v>
      </c>
      <c r="BD348" s="296" t="str" cm="1">
        <f t="array" ref="BD348">IFERROR(INDEX($CV$63:$CZ$65, $CF348, BD$23), "-")</f>
        <v>-</v>
      </c>
      <c r="BE348" s="296" t="str" cm="1">
        <f t="array" ref="BE348">IFERROR(INDEX($CV$63:$CZ$65, $CF348, BE$23), "-")</f>
        <v>-</v>
      </c>
      <c r="BF348" s="297" cm="1">
        <f t="array" ref="BF348">IF($CF348=3,
IFERROR(INDEX($CV$68:$CZ$79, $CE348, BF$23), "-"),
IF($CF348=2,
IF(BF$23=5, $Q348, IF(BF$23=4, $R348, 0)), IF(BF$23=5, $Q348, 0)
))</f>
        <v>0</v>
      </c>
      <c r="BG348" s="297" cm="1">
        <f t="array" ref="BG348">IF($CF348=3,
IFERROR(INDEX($CV$68:$CZ$79, $CE348, BG$23), "-"),
IF($CF348=2,
IF(BG$23=5, $Q348, IF(BG$23=4, $R348, 0)), IF(BG$23=5, $Q348, 0)
))</f>
        <v>0</v>
      </c>
      <c r="BH348" s="297" cm="1">
        <f t="array" ref="BH348">IF($CF348=3,
IFERROR(INDEX($CV$68:$CZ$79, $CE348, BH$23), "-"),
IF($CF348=2,
IF(BH$23=5, $Q348, IF(BH$23=4, $R348, 0)), IF(BH$23=5, $Q348, 0)
))</f>
        <v>0</v>
      </c>
      <c r="BI348" s="297" cm="1">
        <f t="array" ref="BI348">IF($CF348=3,
IFERROR(INDEX($CV$68:$CZ$79, $CE348, BI$23), "-"),
IF($CF348=2,
IF(BI$23=5, $Q348, IF(BI$23=4, $R348, 0)), IF(BI$23=5, $Q348, 0)
))</f>
        <v>0</v>
      </c>
      <c r="BJ348" s="297" cm="1">
        <f t="array" ref="BJ348">IF($CF348=3,
IFERROR(INDEX($CV$68:$CZ$79, $CE348, BJ$23), "-"),
IF($CF348=2,
IF(BJ$23=5, $Q348, IF(BJ$23=4, $R348, 0)), IF(BJ$23=5, $Q348, 0)
))</f>
        <v>0</v>
      </c>
      <c r="BK348" s="293" t="str" cm="1">
        <f t="array" ref="BK348">IFERROR(IF(OR($AN$20="EZ", ISNUMBER((BL348*BM348)/(3600*1000)/BN348)), (BL348*BM348)/(3600*1000)/BN348, BY348) * SUMPRODUCT($BO348:$BS348^2.5, $BT348:$BX348) / 1000, "-")</f>
        <v>-</v>
      </c>
      <c r="BL348" s="279" t="str">
        <f t="shared" si="134"/>
        <v>-</v>
      </c>
      <c r="BM348" s="279" t="str">
        <f t="shared" si="135"/>
        <v>-</v>
      </c>
      <c r="BN348" s="298">
        <f t="shared" si="136"/>
        <v>0</v>
      </c>
      <c r="BO348" s="296" t="str" cm="1">
        <f t="array" ref="BO348">IFERROR(INDEX($CV$63:$CZ$65, $CO348, BO$23), "-")</f>
        <v>-</v>
      </c>
      <c r="BP348" s="296" t="str" cm="1">
        <f t="array" ref="BP348">IFERROR(INDEX($CV$63:$CZ$65, $CO348, BP$23), "-")</f>
        <v>-</v>
      </c>
      <c r="BQ348" s="296" t="str" cm="1">
        <f t="array" ref="BQ348">IFERROR(INDEX($CV$63:$CZ$65, $CO348, BQ$23), "-")</f>
        <v>-</v>
      </c>
      <c r="BR348" s="296" t="str" cm="1">
        <f t="array" ref="BR348">IFERROR(INDEX($CV$63:$CZ$65, $CO348, BR$23), "-")</f>
        <v>-</v>
      </c>
      <c r="BS348" s="296" t="str" cm="1">
        <f t="array" ref="BS348">IFERROR(INDEX($CV$63:$CZ$65, $CO348, BS$23), "-")</f>
        <v>-</v>
      </c>
      <c r="BT348" s="297" cm="1">
        <f t="array" ref="BT348">IF($CO348=3,
IFERROR(INDEX($CV$68:$CZ$79, $CE348, BT$23), "-"),
IF($CO348=2,
IF(BT$23=5, $AC348, IF(BT$23=4, $AD348, 0)), IF(BT$23=5, $AC348, 0)
))</f>
        <v>0</v>
      </c>
      <c r="BU348" s="297" cm="1">
        <f t="array" ref="BU348">IF($CO348=3,
IFERROR(INDEX($CV$68:$CZ$79, $CE348, BU$23), "-"),
IF($CO348=2,
IF(BU$23=5, $AC348, IF(BU$23=4, $AD348, 0)), IF(BU$23=5, $AC348, 0)
))</f>
        <v>0</v>
      </c>
      <c r="BV348" s="297" cm="1">
        <f t="array" ref="BV348">IF($CO348=3,
IFERROR(INDEX($CV$68:$CZ$79, $CE348, BV$23), "-"),
IF($CO348=2,
IF(BV$23=5, $AC348, IF(BV$23=4, $AD348, 0)), IF(BV$23=5, $AC348, 0)
))</f>
        <v>0</v>
      </c>
      <c r="BW348" s="297" cm="1">
        <f t="array" ref="BW348">IF($CO348=3,
IFERROR(INDEX($CV$68:$CZ$79, $CE348, BW$23), "-"),
IF($CO348=2,
IF(BW$23=5, $AC348, IF(BW$23=4, $AD348, 0)), IF(BW$23=5, $AC348, 0)
))</f>
        <v>0</v>
      </c>
      <c r="BX348" s="297" cm="1">
        <f t="array" ref="BX348">IF($CO348=3,
IFERROR(INDEX($CV$68:$CZ$79, $CE348, BX$23), "-"),
IF($CO348=2,
IF(BX$23=5, $AC348, IF(BX$23=4, $AD348, 0)), IF(BX$23=5, $AC348, 0)
))</f>
        <v>0</v>
      </c>
      <c r="BY348" s="293" t="str">
        <f t="shared" si="137"/>
        <v>-</v>
      </c>
      <c r="BZ348" s="299">
        <f t="shared" si="141"/>
        <v>0</v>
      </c>
      <c r="CA348" s="294" t="str">
        <f t="shared" si="138"/>
        <v>-</v>
      </c>
      <c r="CB348" s="295" t="str">
        <f t="shared" si="142"/>
        <v>-</v>
      </c>
      <c r="CC348" s="295" t="str">
        <f t="shared" si="139"/>
        <v>-</v>
      </c>
      <c r="CD348" s="299">
        <f t="shared" si="143"/>
        <v>0</v>
      </c>
      <c r="CE348" s="300" t="str">
        <f t="shared" si="144"/>
        <v>-</v>
      </c>
      <c r="CF348" s="300" t="str">
        <f t="shared" si="145"/>
        <v>-</v>
      </c>
      <c r="CG348" s="300">
        <v>0</v>
      </c>
      <c r="CH348" s="300">
        <f t="shared" si="146"/>
        <v>0</v>
      </c>
      <c r="CI348" s="301">
        <f t="shared" si="147"/>
        <v>0</v>
      </c>
      <c r="CJ348" s="301">
        <f t="shared" si="148"/>
        <v>0</v>
      </c>
      <c r="CK348" s="302" t="str" cm="1">
        <f t="array" ref="CK348">IF($CJ348&gt;0, INDEX($CS$28:$DH$35, $CJ348, $CI348+CK$23), "-")</f>
        <v>-</v>
      </c>
      <c r="CL348" s="302" t="str" cm="1">
        <f t="array" ref="CL348">IF($CJ348&gt;0, INDEX($CS$28:$DH$35, $CJ348, $CI348+CL$23), "-")</f>
        <v>-</v>
      </c>
      <c r="CM348" s="302" t="str" cm="1">
        <f t="array" ref="CM348">IF($CJ348&gt;0, INDEX($CS$28:$DH$35, $CJ348, $CI348+CM$23), "-")</f>
        <v>-</v>
      </c>
      <c r="CN348" s="302" t="str" cm="1">
        <f t="array" ref="CN348">IF($CJ348&gt;0, INDEX($CS$28:$DH$35, $CJ348, $CI348+CN$23), "-")</f>
        <v>-</v>
      </c>
      <c r="CO348" s="300" t="str">
        <f t="shared" si="149"/>
        <v>-</v>
      </c>
      <c r="CP348" s="271"/>
      <c r="CQ348" s="272"/>
      <c r="CR348" s="273"/>
      <c r="CS348" s="273"/>
      <c r="CT348" s="273"/>
      <c r="CU348" s="273"/>
      <c r="CV348" s="273"/>
      <c r="CW348" s="273"/>
      <c r="CX348" s="273"/>
      <c r="CY348" s="273"/>
      <c r="CZ348" s="273"/>
      <c r="DA348" s="273"/>
      <c r="DB348" s="273"/>
      <c r="DC348" s="273"/>
      <c r="DD348" s="273"/>
      <c r="DE348" s="273"/>
      <c r="DF348" s="273"/>
      <c r="DG348" s="273"/>
      <c r="DH348" s="273"/>
      <c r="DI348" s="273"/>
      <c r="DJ348" s="271"/>
      <c r="DK348" s="271"/>
    </row>
    <row r="349" spans="1:115" s="45" customFormat="1" ht="12.75" customHeight="1" x14ac:dyDescent="0.25">
      <c r="A349" s="13" cm="1">
        <f t="array" ref="A349">IFERROR(INDEX(Operation, IFERROR(MATCH($N349,#REF!, 0), IFERROR(MATCH($N349,#REF!, 0), MATCH($N349,#REF!, 0))), 4), 0)</f>
        <v>0</v>
      </c>
      <c r="B349" s="10">
        <v>326</v>
      </c>
      <c r="C349" s="238"/>
      <c r="D349" s="238"/>
      <c r="E349" s="79"/>
      <c r="F349" s="80" t="str">
        <f>IF(ISBLANK(E349), "", VLOOKUP(E349, Z!$A$2:$C$4127, 3, FALSE))</f>
        <v/>
      </c>
      <c r="G349" s="238"/>
      <c r="H349" s="81"/>
      <c r="I349" s="255" t="b">
        <v>0</v>
      </c>
      <c r="J349" s="256"/>
      <c r="K349" s="82"/>
      <c r="L349" s="82"/>
      <c r="M349" s="83"/>
      <c r="N349" s="79"/>
      <c r="O349" s="84"/>
      <c r="P349" s="84"/>
      <c r="Q349" s="257"/>
      <c r="R349" s="257"/>
      <c r="S349" s="257"/>
      <c r="T349" s="85">
        <f t="shared" si="150"/>
        <v>0</v>
      </c>
      <c r="U349" s="238"/>
      <c r="V349" s="238"/>
      <c r="W349" s="238"/>
      <c r="X349" s="256"/>
      <c r="Y349" s="258"/>
      <c r="Z349" s="79"/>
      <c r="AA349" s="257"/>
      <c r="AB349" s="257"/>
      <c r="AC349" s="257"/>
      <c r="AD349" s="257"/>
      <c r="AE349" s="257"/>
      <c r="AF349" s="85">
        <f t="shared" si="151"/>
        <v>0</v>
      </c>
      <c r="AG349" s="259"/>
      <c r="AH349" s="238"/>
      <c r="AI349" s="79"/>
      <c r="AJ349" s="80" t="str">
        <f>IF(ISBLANK(AI349), "", VLOOKUP(AI349, Z!$A$2:$C$4127, 3, FALSE))</f>
        <v/>
      </c>
      <c r="AK349" s="260"/>
      <c r="AL349" s="127">
        <f t="shared" si="152"/>
        <v>0</v>
      </c>
      <c r="AM349" s="271"/>
      <c r="AN349" s="292">
        <f t="shared" si="126"/>
        <v>0</v>
      </c>
      <c r="AO349" s="279">
        <f t="shared" si="153"/>
        <v>1</v>
      </c>
      <c r="AP349" s="279">
        <v>0.75</v>
      </c>
      <c r="AQ349" s="293" t="str">
        <f t="shared" si="127"/>
        <v>-</v>
      </c>
      <c r="AR349" s="293" t="str">
        <f t="shared" si="128"/>
        <v>-</v>
      </c>
      <c r="AS349" s="293" t="str" cm="1">
        <f t="array" ref="AS349">IFERROR(IFERROR((AT349*AU349)/(3600*1000)/AZ349, BY349) * SUMPRODUCT($BA349:$BE349^2.5, $BF349:$BJ349) / 1000, "-")</f>
        <v>-</v>
      </c>
      <c r="AT349" s="279" t="str">
        <f t="shared" si="129"/>
        <v>-</v>
      </c>
      <c r="AU349" s="279" t="str">
        <f t="shared" si="130"/>
        <v>-</v>
      </c>
      <c r="AV349" s="294" t="str">
        <f t="shared" si="140"/>
        <v>-</v>
      </c>
      <c r="AW349" s="294" t="str" cm="1">
        <f t="array" ref="AW349">IF(CH349&gt;0, INDEX($CV$58:$CV$60, CH349), "-")</f>
        <v>-</v>
      </c>
      <c r="AX349" s="294" t="str">
        <f t="shared" si="131"/>
        <v>-</v>
      </c>
      <c r="AY349" s="295" t="str">
        <f t="shared" si="132"/>
        <v>-</v>
      </c>
      <c r="AZ349" s="294">
        <f t="shared" si="133"/>
        <v>0</v>
      </c>
      <c r="BA349" s="296" t="str" cm="1">
        <f t="array" ref="BA349">IFERROR(INDEX($CV$63:$CZ$65, $CF349, BA$23), "-")</f>
        <v>-</v>
      </c>
      <c r="BB349" s="296" t="str" cm="1">
        <f t="array" ref="BB349">IFERROR(INDEX($CV$63:$CZ$65, $CF349, BB$23), "-")</f>
        <v>-</v>
      </c>
      <c r="BC349" s="296" t="str" cm="1">
        <f t="array" ref="BC349">IFERROR(INDEX($CV$63:$CZ$65, $CF349, BC$23), "-")</f>
        <v>-</v>
      </c>
      <c r="BD349" s="296" t="str" cm="1">
        <f t="array" ref="BD349">IFERROR(INDEX($CV$63:$CZ$65, $CF349, BD$23), "-")</f>
        <v>-</v>
      </c>
      <c r="BE349" s="296" t="str" cm="1">
        <f t="array" ref="BE349">IFERROR(INDEX($CV$63:$CZ$65, $CF349, BE$23), "-")</f>
        <v>-</v>
      </c>
      <c r="BF349" s="297" cm="1">
        <f t="array" ref="BF349">IF($CF349=3,
IFERROR(INDEX($CV$68:$CZ$79, $CE349, BF$23), "-"),
IF($CF349=2,
IF(BF$23=5, $Q349, IF(BF$23=4, $R349, 0)), IF(BF$23=5, $Q349, 0)
))</f>
        <v>0</v>
      </c>
      <c r="BG349" s="297" cm="1">
        <f t="array" ref="BG349">IF($CF349=3,
IFERROR(INDEX($CV$68:$CZ$79, $CE349, BG$23), "-"),
IF($CF349=2,
IF(BG$23=5, $Q349, IF(BG$23=4, $R349, 0)), IF(BG$23=5, $Q349, 0)
))</f>
        <v>0</v>
      </c>
      <c r="BH349" s="297" cm="1">
        <f t="array" ref="BH349">IF($CF349=3,
IFERROR(INDEX($CV$68:$CZ$79, $CE349, BH$23), "-"),
IF($CF349=2,
IF(BH$23=5, $Q349, IF(BH$23=4, $R349, 0)), IF(BH$23=5, $Q349, 0)
))</f>
        <v>0</v>
      </c>
      <c r="BI349" s="297" cm="1">
        <f t="array" ref="BI349">IF($CF349=3,
IFERROR(INDEX($CV$68:$CZ$79, $CE349, BI$23), "-"),
IF($CF349=2,
IF(BI$23=5, $Q349, IF(BI$23=4, $R349, 0)), IF(BI$23=5, $Q349, 0)
))</f>
        <v>0</v>
      </c>
      <c r="BJ349" s="297" cm="1">
        <f t="array" ref="BJ349">IF($CF349=3,
IFERROR(INDEX($CV$68:$CZ$79, $CE349, BJ$23), "-"),
IF($CF349=2,
IF(BJ$23=5, $Q349, IF(BJ$23=4, $R349, 0)), IF(BJ$23=5, $Q349, 0)
))</f>
        <v>0</v>
      </c>
      <c r="BK349" s="293" t="str" cm="1">
        <f t="array" ref="BK349">IFERROR(IF(OR($AN$20="EZ", ISNUMBER((BL349*BM349)/(3600*1000)/BN349)), (BL349*BM349)/(3600*1000)/BN349, BY349) * SUMPRODUCT($BO349:$BS349^2.5, $BT349:$BX349) / 1000, "-")</f>
        <v>-</v>
      </c>
      <c r="BL349" s="279" t="str">
        <f t="shared" si="134"/>
        <v>-</v>
      </c>
      <c r="BM349" s="279" t="str">
        <f t="shared" si="135"/>
        <v>-</v>
      </c>
      <c r="BN349" s="298">
        <f t="shared" si="136"/>
        <v>0</v>
      </c>
      <c r="BO349" s="296" t="str" cm="1">
        <f t="array" ref="BO349">IFERROR(INDEX($CV$63:$CZ$65, $CO349, BO$23), "-")</f>
        <v>-</v>
      </c>
      <c r="BP349" s="296" t="str" cm="1">
        <f t="array" ref="BP349">IFERROR(INDEX($CV$63:$CZ$65, $CO349, BP$23), "-")</f>
        <v>-</v>
      </c>
      <c r="BQ349" s="296" t="str" cm="1">
        <f t="array" ref="BQ349">IFERROR(INDEX($CV$63:$CZ$65, $CO349, BQ$23), "-")</f>
        <v>-</v>
      </c>
      <c r="BR349" s="296" t="str" cm="1">
        <f t="array" ref="BR349">IFERROR(INDEX($CV$63:$CZ$65, $CO349, BR$23), "-")</f>
        <v>-</v>
      </c>
      <c r="BS349" s="296" t="str" cm="1">
        <f t="array" ref="BS349">IFERROR(INDEX($CV$63:$CZ$65, $CO349, BS$23), "-")</f>
        <v>-</v>
      </c>
      <c r="BT349" s="297" cm="1">
        <f t="array" ref="BT349">IF($CO349=3,
IFERROR(INDEX($CV$68:$CZ$79, $CE349, BT$23), "-"),
IF($CO349=2,
IF(BT$23=5, $AC349, IF(BT$23=4, $AD349, 0)), IF(BT$23=5, $AC349, 0)
))</f>
        <v>0</v>
      </c>
      <c r="BU349" s="297" cm="1">
        <f t="array" ref="BU349">IF($CO349=3,
IFERROR(INDEX($CV$68:$CZ$79, $CE349, BU$23), "-"),
IF($CO349=2,
IF(BU$23=5, $AC349, IF(BU$23=4, $AD349, 0)), IF(BU$23=5, $AC349, 0)
))</f>
        <v>0</v>
      </c>
      <c r="BV349" s="297" cm="1">
        <f t="array" ref="BV349">IF($CO349=3,
IFERROR(INDEX($CV$68:$CZ$79, $CE349, BV$23), "-"),
IF($CO349=2,
IF(BV$23=5, $AC349, IF(BV$23=4, $AD349, 0)), IF(BV$23=5, $AC349, 0)
))</f>
        <v>0</v>
      </c>
      <c r="BW349" s="297" cm="1">
        <f t="array" ref="BW349">IF($CO349=3,
IFERROR(INDEX($CV$68:$CZ$79, $CE349, BW$23), "-"),
IF($CO349=2,
IF(BW$23=5, $AC349, IF(BW$23=4, $AD349, 0)), IF(BW$23=5, $AC349, 0)
))</f>
        <v>0</v>
      </c>
      <c r="BX349" s="297" cm="1">
        <f t="array" ref="BX349">IF($CO349=3,
IFERROR(INDEX($CV$68:$CZ$79, $CE349, BX$23), "-"),
IF($CO349=2,
IF(BX$23=5, $AC349, IF(BX$23=4, $AD349, 0)), IF(BX$23=5, $AC349, 0)
))</f>
        <v>0</v>
      </c>
      <c r="BY349" s="293" t="str">
        <f t="shared" si="137"/>
        <v>-</v>
      </c>
      <c r="BZ349" s="299">
        <f t="shared" si="141"/>
        <v>0</v>
      </c>
      <c r="CA349" s="294" t="str">
        <f t="shared" si="138"/>
        <v>-</v>
      </c>
      <c r="CB349" s="295" t="str">
        <f t="shared" si="142"/>
        <v>-</v>
      </c>
      <c r="CC349" s="295" t="str">
        <f t="shared" si="139"/>
        <v>-</v>
      </c>
      <c r="CD349" s="299">
        <f t="shared" si="143"/>
        <v>0</v>
      </c>
      <c r="CE349" s="300" t="str">
        <f t="shared" si="144"/>
        <v>-</v>
      </c>
      <c r="CF349" s="300" t="str">
        <f t="shared" si="145"/>
        <v>-</v>
      </c>
      <c r="CG349" s="300">
        <v>0</v>
      </c>
      <c r="CH349" s="300">
        <f t="shared" si="146"/>
        <v>0</v>
      </c>
      <c r="CI349" s="301">
        <f t="shared" si="147"/>
        <v>0</v>
      </c>
      <c r="CJ349" s="301">
        <f t="shared" si="148"/>
        <v>0</v>
      </c>
      <c r="CK349" s="302" t="str" cm="1">
        <f t="array" ref="CK349">IF($CJ349&gt;0, INDEX($CS$28:$DH$35, $CJ349, $CI349+CK$23), "-")</f>
        <v>-</v>
      </c>
      <c r="CL349" s="302" t="str" cm="1">
        <f t="array" ref="CL349">IF($CJ349&gt;0, INDEX($CS$28:$DH$35, $CJ349, $CI349+CL$23), "-")</f>
        <v>-</v>
      </c>
      <c r="CM349" s="302" t="str" cm="1">
        <f t="array" ref="CM349">IF($CJ349&gt;0, INDEX($CS$28:$DH$35, $CJ349, $CI349+CM$23), "-")</f>
        <v>-</v>
      </c>
      <c r="CN349" s="302" t="str" cm="1">
        <f t="array" ref="CN349">IF($CJ349&gt;0, INDEX($CS$28:$DH$35, $CJ349, $CI349+CN$23), "-")</f>
        <v>-</v>
      </c>
      <c r="CO349" s="300" t="str">
        <f t="shared" si="149"/>
        <v>-</v>
      </c>
      <c r="CP349" s="271"/>
      <c r="CQ349" s="272"/>
      <c r="CR349" s="273"/>
      <c r="CS349" s="273"/>
      <c r="CT349" s="273"/>
      <c r="CU349" s="273"/>
      <c r="CV349" s="273"/>
      <c r="CW349" s="273"/>
      <c r="CX349" s="273"/>
      <c r="CY349" s="273"/>
      <c r="CZ349" s="273"/>
      <c r="DA349" s="273"/>
      <c r="DB349" s="273"/>
      <c r="DC349" s="273"/>
      <c r="DD349" s="273"/>
      <c r="DE349" s="273"/>
      <c r="DF349" s="273"/>
      <c r="DG349" s="273"/>
      <c r="DH349" s="273"/>
      <c r="DI349" s="273"/>
      <c r="DJ349" s="271"/>
      <c r="DK349" s="271"/>
    </row>
    <row r="350" spans="1:115" s="45" customFormat="1" ht="12.75" customHeight="1" x14ac:dyDescent="0.25">
      <c r="A350" s="13" cm="1">
        <f t="array" ref="A350">IFERROR(INDEX(Operation, IFERROR(MATCH($N350,#REF!, 0), IFERROR(MATCH($N350,#REF!, 0), MATCH($N350,#REF!, 0))), 4), 0)</f>
        <v>0</v>
      </c>
      <c r="B350" s="10">
        <v>327</v>
      </c>
      <c r="C350" s="238"/>
      <c r="D350" s="238"/>
      <c r="E350" s="79"/>
      <c r="F350" s="80" t="str">
        <f>IF(ISBLANK(E350), "", VLOOKUP(E350, Z!$A$2:$C$4127, 3, FALSE))</f>
        <v/>
      </c>
      <c r="G350" s="238"/>
      <c r="H350" s="81"/>
      <c r="I350" s="255" t="b">
        <v>0</v>
      </c>
      <c r="J350" s="256"/>
      <c r="K350" s="82"/>
      <c r="L350" s="82"/>
      <c r="M350" s="83"/>
      <c r="N350" s="79"/>
      <c r="O350" s="84"/>
      <c r="P350" s="84"/>
      <c r="Q350" s="257"/>
      <c r="R350" s="257"/>
      <c r="S350" s="257"/>
      <c r="T350" s="85">
        <f t="shared" si="150"/>
        <v>0</v>
      </c>
      <c r="U350" s="238"/>
      <c r="V350" s="238"/>
      <c r="W350" s="238"/>
      <c r="X350" s="257"/>
      <c r="Y350" s="258"/>
      <c r="Z350" s="79"/>
      <c r="AA350" s="257"/>
      <c r="AB350" s="257"/>
      <c r="AC350" s="257"/>
      <c r="AD350" s="257"/>
      <c r="AE350" s="257"/>
      <c r="AF350" s="85">
        <f t="shared" si="151"/>
        <v>0</v>
      </c>
      <c r="AG350" s="259"/>
      <c r="AH350" s="238"/>
      <c r="AI350" s="79"/>
      <c r="AJ350" s="80" t="str">
        <f>IF(ISBLANK(AI350), "", VLOOKUP(AI350, Z!$A$2:$C$4127, 3, FALSE))</f>
        <v/>
      </c>
      <c r="AK350" s="260"/>
      <c r="AL350" s="127">
        <f t="shared" si="152"/>
        <v>0</v>
      </c>
      <c r="AM350" s="271"/>
      <c r="AN350" s="292">
        <f t="shared" si="126"/>
        <v>0</v>
      </c>
      <c r="AO350" s="279">
        <f t="shared" si="153"/>
        <v>1</v>
      </c>
      <c r="AP350" s="279">
        <v>0.75</v>
      </c>
      <c r="AQ350" s="293" t="str">
        <f t="shared" si="127"/>
        <v>-</v>
      </c>
      <c r="AR350" s="293" t="str">
        <f t="shared" si="128"/>
        <v>-</v>
      </c>
      <c r="AS350" s="293" t="str" cm="1">
        <f t="array" ref="AS350">IFERROR(IFERROR((AT350*AU350)/(3600*1000)/AZ350, BY350) * SUMPRODUCT($BA350:$BE350^2.5, $BF350:$BJ350) / 1000, "-")</f>
        <v>-</v>
      </c>
      <c r="AT350" s="279" t="str">
        <f t="shared" si="129"/>
        <v>-</v>
      </c>
      <c r="AU350" s="279" t="str">
        <f t="shared" si="130"/>
        <v>-</v>
      </c>
      <c r="AV350" s="294" t="str">
        <f t="shared" si="140"/>
        <v>-</v>
      </c>
      <c r="AW350" s="294" t="str" cm="1">
        <f t="array" ref="AW350">IF(CH350&gt;0, INDEX($CV$58:$CV$60, CH350), "-")</f>
        <v>-</v>
      </c>
      <c r="AX350" s="294" t="str">
        <f t="shared" si="131"/>
        <v>-</v>
      </c>
      <c r="AY350" s="295" t="str">
        <f t="shared" si="132"/>
        <v>-</v>
      </c>
      <c r="AZ350" s="294">
        <f t="shared" si="133"/>
        <v>0</v>
      </c>
      <c r="BA350" s="296" t="str" cm="1">
        <f t="array" ref="BA350">IFERROR(INDEX($CV$63:$CZ$65, $CF350, BA$23), "-")</f>
        <v>-</v>
      </c>
      <c r="BB350" s="296" t="str" cm="1">
        <f t="array" ref="BB350">IFERROR(INDEX($CV$63:$CZ$65, $CF350, BB$23), "-")</f>
        <v>-</v>
      </c>
      <c r="BC350" s="296" t="str" cm="1">
        <f t="array" ref="BC350">IFERROR(INDEX($CV$63:$CZ$65, $CF350, BC$23), "-")</f>
        <v>-</v>
      </c>
      <c r="BD350" s="296" t="str" cm="1">
        <f t="array" ref="BD350">IFERROR(INDEX($CV$63:$CZ$65, $CF350, BD$23), "-")</f>
        <v>-</v>
      </c>
      <c r="BE350" s="296" t="str" cm="1">
        <f t="array" ref="BE350">IFERROR(INDEX($CV$63:$CZ$65, $CF350, BE$23), "-")</f>
        <v>-</v>
      </c>
      <c r="BF350" s="297" cm="1">
        <f t="array" ref="BF350">IF($CF350=3,
IFERROR(INDEX($CV$68:$CZ$79, $CE350, BF$23), "-"),
IF($CF350=2,
IF(BF$23=5, $Q350, IF(BF$23=4, $R350, 0)), IF(BF$23=5, $Q350, 0)
))</f>
        <v>0</v>
      </c>
      <c r="BG350" s="297" cm="1">
        <f t="array" ref="BG350">IF($CF350=3,
IFERROR(INDEX($CV$68:$CZ$79, $CE350, BG$23), "-"),
IF($CF350=2,
IF(BG$23=5, $Q350, IF(BG$23=4, $R350, 0)), IF(BG$23=5, $Q350, 0)
))</f>
        <v>0</v>
      </c>
      <c r="BH350" s="297" cm="1">
        <f t="array" ref="BH350">IF($CF350=3,
IFERROR(INDEX($CV$68:$CZ$79, $CE350, BH$23), "-"),
IF($CF350=2,
IF(BH$23=5, $Q350, IF(BH$23=4, $R350, 0)), IF(BH$23=5, $Q350, 0)
))</f>
        <v>0</v>
      </c>
      <c r="BI350" s="297" cm="1">
        <f t="array" ref="BI350">IF($CF350=3,
IFERROR(INDEX($CV$68:$CZ$79, $CE350, BI$23), "-"),
IF($CF350=2,
IF(BI$23=5, $Q350, IF(BI$23=4, $R350, 0)), IF(BI$23=5, $Q350, 0)
))</f>
        <v>0</v>
      </c>
      <c r="BJ350" s="297" cm="1">
        <f t="array" ref="BJ350">IF($CF350=3,
IFERROR(INDEX($CV$68:$CZ$79, $CE350, BJ$23), "-"),
IF($CF350=2,
IF(BJ$23=5, $Q350, IF(BJ$23=4, $R350, 0)), IF(BJ$23=5, $Q350, 0)
))</f>
        <v>0</v>
      </c>
      <c r="BK350" s="293" t="str" cm="1">
        <f t="array" ref="BK350">IFERROR(IF(OR($AN$20="EZ", ISNUMBER((BL350*BM350)/(3600*1000)/BN350)), (BL350*BM350)/(3600*1000)/BN350, BY350) * SUMPRODUCT($BO350:$BS350^2.5, $BT350:$BX350) / 1000, "-")</f>
        <v>-</v>
      </c>
      <c r="BL350" s="279" t="str">
        <f t="shared" si="134"/>
        <v>-</v>
      </c>
      <c r="BM350" s="279" t="str">
        <f t="shared" si="135"/>
        <v>-</v>
      </c>
      <c r="BN350" s="298">
        <f t="shared" si="136"/>
        <v>0</v>
      </c>
      <c r="BO350" s="296" t="str" cm="1">
        <f t="array" ref="BO350">IFERROR(INDEX($CV$63:$CZ$65, $CO350, BO$23), "-")</f>
        <v>-</v>
      </c>
      <c r="BP350" s="296" t="str" cm="1">
        <f t="array" ref="BP350">IFERROR(INDEX($CV$63:$CZ$65, $CO350, BP$23), "-")</f>
        <v>-</v>
      </c>
      <c r="BQ350" s="296" t="str" cm="1">
        <f t="array" ref="BQ350">IFERROR(INDEX($CV$63:$CZ$65, $CO350, BQ$23), "-")</f>
        <v>-</v>
      </c>
      <c r="BR350" s="296" t="str" cm="1">
        <f t="array" ref="BR350">IFERROR(INDEX($CV$63:$CZ$65, $CO350, BR$23), "-")</f>
        <v>-</v>
      </c>
      <c r="BS350" s="296" t="str" cm="1">
        <f t="array" ref="BS350">IFERROR(INDEX($CV$63:$CZ$65, $CO350, BS$23), "-")</f>
        <v>-</v>
      </c>
      <c r="BT350" s="297" cm="1">
        <f t="array" ref="BT350">IF($CO350=3,
IFERROR(INDEX($CV$68:$CZ$79, $CE350, BT$23), "-"),
IF($CO350=2,
IF(BT$23=5, $AC350, IF(BT$23=4, $AD350, 0)), IF(BT$23=5, $AC350, 0)
))</f>
        <v>0</v>
      </c>
      <c r="BU350" s="297" cm="1">
        <f t="array" ref="BU350">IF($CO350=3,
IFERROR(INDEX($CV$68:$CZ$79, $CE350, BU$23), "-"),
IF($CO350=2,
IF(BU$23=5, $AC350, IF(BU$23=4, $AD350, 0)), IF(BU$23=5, $AC350, 0)
))</f>
        <v>0</v>
      </c>
      <c r="BV350" s="297" cm="1">
        <f t="array" ref="BV350">IF($CO350=3,
IFERROR(INDEX($CV$68:$CZ$79, $CE350, BV$23), "-"),
IF($CO350=2,
IF(BV$23=5, $AC350, IF(BV$23=4, $AD350, 0)), IF(BV$23=5, $AC350, 0)
))</f>
        <v>0</v>
      </c>
      <c r="BW350" s="297" cm="1">
        <f t="array" ref="BW350">IF($CO350=3,
IFERROR(INDEX($CV$68:$CZ$79, $CE350, BW$23), "-"),
IF($CO350=2,
IF(BW$23=5, $AC350, IF(BW$23=4, $AD350, 0)), IF(BW$23=5, $AC350, 0)
))</f>
        <v>0</v>
      </c>
      <c r="BX350" s="297" cm="1">
        <f t="array" ref="BX350">IF($CO350=3,
IFERROR(INDEX($CV$68:$CZ$79, $CE350, BX$23), "-"),
IF($CO350=2,
IF(BX$23=5, $AC350, IF(BX$23=4, $AD350, 0)), IF(BX$23=5, $AC350, 0)
))</f>
        <v>0</v>
      </c>
      <c r="BY350" s="293" t="str">
        <f t="shared" si="137"/>
        <v>-</v>
      </c>
      <c r="BZ350" s="299">
        <f t="shared" si="141"/>
        <v>0</v>
      </c>
      <c r="CA350" s="294" t="str">
        <f t="shared" si="138"/>
        <v>-</v>
      </c>
      <c r="CB350" s="295" t="str">
        <f t="shared" si="142"/>
        <v>-</v>
      </c>
      <c r="CC350" s="295" t="str">
        <f t="shared" si="139"/>
        <v>-</v>
      </c>
      <c r="CD350" s="299">
        <f t="shared" si="143"/>
        <v>0</v>
      </c>
      <c r="CE350" s="300" t="str">
        <f t="shared" si="144"/>
        <v>-</v>
      </c>
      <c r="CF350" s="300" t="str">
        <f t="shared" si="145"/>
        <v>-</v>
      </c>
      <c r="CG350" s="300">
        <v>0</v>
      </c>
      <c r="CH350" s="300">
        <f t="shared" si="146"/>
        <v>0</v>
      </c>
      <c r="CI350" s="301">
        <f t="shared" si="147"/>
        <v>0</v>
      </c>
      <c r="CJ350" s="301">
        <f t="shared" si="148"/>
        <v>0</v>
      </c>
      <c r="CK350" s="302" t="str" cm="1">
        <f t="array" ref="CK350">IF($CJ350&gt;0, INDEX($CS$28:$DH$35, $CJ350, $CI350+CK$23), "-")</f>
        <v>-</v>
      </c>
      <c r="CL350" s="302" t="str" cm="1">
        <f t="array" ref="CL350">IF($CJ350&gt;0, INDEX($CS$28:$DH$35, $CJ350, $CI350+CL$23), "-")</f>
        <v>-</v>
      </c>
      <c r="CM350" s="302" t="str" cm="1">
        <f t="array" ref="CM350">IF($CJ350&gt;0, INDEX($CS$28:$DH$35, $CJ350, $CI350+CM$23), "-")</f>
        <v>-</v>
      </c>
      <c r="CN350" s="302" t="str" cm="1">
        <f t="array" ref="CN350">IF($CJ350&gt;0, INDEX($CS$28:$DH$35, $CJ350, $CI350+CN$23), "-")</f>
        <v>-</v>
      </c>
      <c r="CO350" s="300" t="str">
        <f t="shared" si="149"/>
        <v>-</v>
      </c>
      <c r="CP350" s="271"/>
      <c r="CQ350" s="272"/>
      <c r="CR350" s="273"/>
      <c r="CS350" s="273"/>
      <c r="CT350" s="273"/>
      <c r="CU350" s="273"/>
      <c r="CV350" s="273"/>
      <c r="CW350" s="273"/>
      <c r="CX350" s="273"/>
      <c r="CY350" s="273"/>
      <c r="CZ350" s="273"/>
      <c r="DA350" s="273"/>
      <c r="DB350" s="273"/>
      <c r="DC350" s="273"/>
      <c r="DD350" s="273"/>
      <c r="DE350" s="273"/>
      <c r="DF350" s="273"/>
      <c r="DG350" s="273"/>
      <c r="DH350" s="273"/>
      <c r="DI350" s="273"/>
      <c r="DJ350" s="271"/>
      <c r="DK350" s="271"/>
    </row>
    <row r="351" spans="1:115" s="45" customFormat="1" ht="12.75" customHeight="1" x14ac:dyDescent="0.25">
      <c r="A351" s="13" cm="1">
        <f t="array" ref="A351">IFERROR(INDEX(Operation, IFERROR(MATCH($N351,#REF!, 0), IFERROR(MATCH($N351,#REF!, 0), MATCH($N351,#REF!, 0))), 4), 0)</f>
        <v>0</v>
      </c>
      <c r="B351" s="10">
        <v>328</v>
      </c>
      <c r="C351" s="238"/>
      <c r="D351" s="238"/>
      <c r="E351" s="79"/>
      <c r="F351" s="80" t="str">
        <f>IF(ISBLANK(E351), "", VLOOKUP(E351, Z!$A$2:$C$4127, 3, FALSE))</f>
        <v/>
      </c>
      <c r="G351" s="238"/>
      <c r="H351" s="81"/>
      <c r="I351" s="255" t="b">
        <v>0</v>
      </c>
      <c r="J351" s="256"/>
      <c r="K351" s="82"/>
      <c r="L351" s="82"/>
      <c r="M351" s="83"/>
      <c r="N351" s="79"/>
      <c r="O351" s="84"/>
      <c r="P351" s="84"/>
      <c r="Q351" s="257"/>
      <c r="R351" s="257"/>
      <c r="S351" s="257"/>
      <c r="T351" s="85">
        <f t="shared" si="150"/>
        <v>0</v>
      </c>
      <c r="U351" s="238"/>
      <c r="V351" s="238"/>
      <c r="W351" s="238"/>
      <c r="X351" s="257"/>
      <c r="Y351" s="258"/>
      <c r="Z351" s="79"/>
      <c r="AA351" s="257"/>
      <c r="AB351" s="257"/>
      <c r="AC351" s="257"/>
      <c r="AD351" s="257"/>
      <c r="AE351" s="257"/>
      <c r="AF351" s="85">
        <f t="shared" si="151"/>
        <v>0</v>
      </c>
      <c r="AG351" s="259"/>
      <c r="AH351" s="238"/>
      <c r="AI351" s="79"/>
      <c r="AJ351" s="80" t="str">
        <f>IF(ISBLANK(AI351), "", VLOOKUP(AI351, Z!$A$2:$C$4127, 3, FALSE))</f>
        <v/>
      </c>
      <c r="AK351" s="260"/>
      <c r="AL351" s="127">
        <f t="shared" si="152"/>
        <v>0</v>
      </c>
      <c r="AM351" s="271"/>
      <c r="AN351" s="292">
        <f t="shared" si="126"/>
        <v>0</v>
      </c>
      <c r="AO351" s="279">
        <f t="shared" si="153"/>
        <v>1</v>
      </c>
      <c r="AP351" s="279">
        <v>0.75</v>
      </c>
      <c r="AQ351" s="293" t="str">
        <f t="shared" si="127"/>
        <v>-</v>
      </c>
      <c r="AR351" s="293" t="str">
        <f t="shared" si="128"/>
        <v>-</v>
      </c>
      <c r="AS351" s="293" t="str" cm="1">
        <f t="array" ref="AS351">IFERROR(IFERROR((AT351*AU351)/(3600*1000)/AZ351, BY351) * SUMPRODUCT($BA351:$BE351^2.5, $BF351:$BJ351) / 1000, "-")</f>
        <v>-</v>
      </c>
      <c r="AT351" s="279" t="str">
        <f t="shared" si="129"/>
        <v>-</v>
      </c>
      <c r="AU351" s="279" t="str">
        <f t="shared" si="130"/>
        <v>-</v>
      </c>
      <c r="AV351" s="294" t="str">
        <f t="shared" si="140"/>
        <v>-</v>
      </c>
      <c r="AW351" s="294" t="str" cm="1">
        <f t="array" ref="AW351">IF(CH351&gt;0, INDEX($CV$58:$CV$60, CH351), "-")</f>
        <v>-</v>
      </c>
      <c r="AX351" s="294" t="str">
        <f t="shared" si="131"/>
        <v>-</v>
      </c>
      <c r="AY351" s="295" t="str">
        <f t="shared" si="132"/>
        <v>-</v>
      </c>
      <c r="AZ351" s="294">
        <f t="shared" si="133"/>
        <v>0</v>
      </c>
      <c r="BA351" s="296" t="str" cm="1">
        <f t="array" ref="BA351">IFERROR(INDEX($CV$63:$CZ$65, $CF351, BA$23), "-")</f>
        <v>-</v>
      </c>
      <c r="BB351" s="296" t="str" cm="1">
        <f t="array" ref="BB351">IFERROR(INDEX($CV$63:$CZ$65, $CF351, BB$23), "-")</f>
        <v>-</v>
      </c>
      <c r="BC351" s="296" t="str" cm="1">
        <f t="array" ref="BC351">IFERROR(INDEX($CV$63:$CZ$65, $CF351, BC$23), "-")</f>
        <v>-</v>
      </c>
      <c r="BD351" s="296" t="str" cm="1">
        <f t="array" ref="BD351">IFERROR(INDEX($CV$63:$CZ$65, $CF351, BD$23), "-")</f>
        <v>-</v>
      </c>
      <c r="BE351" s="296" t="str" cm="1">
        <f t="array" ref="BE351">IFERROR(INDEX($CV$63:$CZ$65, $CF351, BE$23), "-")</f>
        <v>-</v>
      </c>
      <c r="BF351" s="297" cm="1">
        <f t="array" ref="BF351">IF($CF351=3,
IFERROR(INDEX($CV$68:$CZ$79, $CE351, BF$23), "-"),
IF($CF351=2,
IF(BF$23=5, $Q351, IF(BF$23=4, $R351, 0)), IF(BF$23=5, $Q351, 0)
))</f>
        <v>0</v>
      </c>
      <c r="BG351" s="297" cm="1">
        <f t="array" ref="BG351">IF($CF351=3,
IFERROR(INDEX($CV$68:$CZ$79, $CE351, BG$23), "-"),
IF($CF351=2,
IF(BG$23=5, $Q351, IF(BG$23=4, $R351, 0)), IF(BG$23=5, $Q351, 0)
))</f>
        <v>0</v>
      </c>
      <c r="BH351" s="297" cm="1">
        <f t="array" ref="BH351">IF($CF351=3,
IFERROR(INDEX($CV$68:$CZ$79, $CE351, BH$23), "-"),
IF($CF351=2,
IF(BH$23=5, $Q351, IF(BH$23=4, $R351, 0)), IF(BH$23=5, $Q351, 0)
))</f>
        <v>0</v>
      </c>
      <c r="BI351" s="297" cm="1">
        <f t="array" ref="BI351">IF($CF351=3,
IFERROR(INDEX($CV$68:$CZ$79, $CE351, BI$23), "-"),
IF($CF351=2,
IF(BI$23=5, $Q351, IF(BI$23=4, $R351, 0)), IF(BI$23=5, $Q351, 0)
))</f>
        <v>0</v>
      </c>
      <c r="BJ351" s="297" cm="1">
        <f t="array" ref="BJ351">IF($CF351=3,
IFERROR(INDEX($CV$68:$CZ$79, $CE351, BJ$23), "-"),
IF($CF351=2,
IF(BJ$23=5, $Q351, IF(BJ$23=4, $R351, 0)), IF(BJ$23=5, $Q351, 0)
))</f>
        <v>0</v>
      </c>
      <c r="BK351" s="293" t="str" cm="1">
        <f t="array" ref="BK351">IFERROR(IF(OR($AN$20="EZ", ISNUMBER((BL351*BM351)/(3600*1000)/BN351)), (BL351*BM351)/(3600*1000)/BN351, BY351) * SUMPRODUCT($BO351:$BS351^2.5, $BT351:$BX351) / 1000, "-")</f>
        <v>-</v>
      </c>
      <c r="BL351" s="279" t="str">
        <f t="shared" si="134"/>
        <v>-</v>
      </c>
      <c r="BM351" s="279" t="str">
        <f t="shared" si="135"/>
        <v>-</v>
      </c>
      <c r="BN351" s="298">
        <f t="shared" si="136"/>
        <v>0</v>
      </c>
      <c r="BO351" s="296" t="str" cm="1">
        <f t="array" ref="BO351">IFERROR(INDEX($CV$63:$CZ$65, $CO351, BO$23), "-")</f>
        <v>-</v>
      </c>
      <c r="BP351" s="296" t="str" cm="1">
        <f t="array" ref="BP351">IFERROR(INDEX($CV$63:$CZ$65, $CO351, BP$23), "-")</f>
        <v>-</v>
      </c>
      <c r="BQ351" s="296" t="str" cm="1">
        <f t="array" ref="BQ351">IFERROR(INDEX($CV$63:$CZ$65, $CO351, BQ$23), "-")</f>
        <v>-</v>
      </c>
      <c r="BR351" s="296" t="str" cm="1">
        <f t="array" ref="BR351">IFERROR(INDEX($CV$63:$CZ$65, $CO351, BR$23), "-")</f>
        <v>-</v>
      </c>
      <c r="BS351" s="296" t="str" cm="1">
        <f t="array" ref="BS351">IFERROR(INDEX($CV$63:$CZ$65, $CO351, BS$23), "-")</f>
        <v>-</v>
      </c>
      <c r="BT351" s="297" cm="1">
        <f t="array" ref="BT351">IF($CO351=3,
IFERROR(INDEX($CV$68:$CZ$79, $CE351, BT$23), "-"),
IF($CO351=2,
IF(BT$23=5, $AC351, IF(BT$23=4, $AD351, 0)), IF(BT$23=5, $AC351, 0)
))</f>
        <v>0</v>
      </c>
      <c r="BU351" s="297" cm="1">
        <f t="array" ref="BU351">IF($CO351=3,
IFERROR(INDEX($CV$68:$CZ$79, $CE351, BU$23), "-"),
IF($CO351=2,
IF(BU$23=5, $AC351, IF(BU$23=4, $AD351, 0)), IF(BU$23=5, $AC351, 0)
))</f>
        <v>0</v>
      </c>
      <c r="BV351" s="297" cm="1">
        <f t="array" ref="BV351">IF($CO351=3,
IFERROR(INDEX($CV$68:$CZ$79, $CE351, BV$23), "-"),
IF($CO351=2,
IF(BV$23=5, $AC351, IF(BV$23=4, $AD351, 0)), IF(BV$23=5, $AC351, 0)
))</f>
        <v>0</v>
      </c>
      <c r="BW351" s="297" cm="1">
        <f t="array" ref="BW351">IF($CO351=3,
IFERROR(INDEX($CV$68:$CZ$79, $CE351, BW$23), "-"),
IF($CO351=2,
IF(BW$23=5, $AC351, IF(BW$23=4, $AD351, 0)), IF(BW$23=5, $AC351, 0)
))</f>
        <v>0</v>
      </c>
      <c r="BX351" s="297" cm="1">
        <f t="array" ref="BX351">IF($CO351=3,
IFERROR(INDEX($CV$68:$CZ$79, $CE351, BX$23), "-"),
IF($CO351=2,
IF(BX$23=5, $AC351, IF(BX$23=4, $AD351, 0)), IF(BX$23=5, $AC351, 0)
))</f>
        <v>0</v>
      </c>
      <c r="BY351" s="293" t="str">
        <f t="shared" si="137"/>
        <v>-</v>
      </c>
      <c r="BZ351" s="299">
        <f t="shared" si="141"/>
        <v>0</v>
      </c>
      <c r="CA351" s="294" t="str">
        <f t="shared" si="138"/>
        <v>-</v>
      </c>
      <c r="CB351" s="295" t="str">
        <f t="shared" si="142"/>
        <v>-</v>
      </c>
      <c r="CC351" s="295" t="str">
        <f t="shared" si="139"/>
        <v>-</v>
      </c>
      <c r="CD351" s="299">
        <f t="shared" si="143"/>
        <v>0</v>
      </c>
      <c r="CE351" s="300" t="str">
        <f t="shared" si="144"/>
        <v>-</v>
      </c>
      <c r="CF351" s="300" t="str">
        <f t="shared" si="145"/>
        <v>-</v>
      </c>
      <c r="CG351" s="300">
        <v>0</v>
      </c>
      <c r="CH351" s="300">
        <f t="shared" si="146"/>
        <v>0</v>
      </c>
      <c r="CI351" s="301">
        <f t="shared" si="147"/>
        <v>0</v>
      </c>
      <c r="CJ351" s="301">
        <f t="shared" si="148"/>
        <v>0</v>
      </c>
      <c r="CK351" s="302" t="str" cm="1">
        <f t="array" ref="CK351">IF($CJ351&gt;0, INDEX($CS$28:$DH$35, $CJ351, $CI351+CK$23), "-")</f>
        <v>-</v>
      </c>
      <c r="CL351" s="302" t="str" cm="1">
        <f t="array" ref="CL351">IF($CJ351&gt;0, INDEX($CS$28:$DH$35, $CJ351, $CI351+CL$23), "-")</f>
        <v>-</v>
      </c>
      <c r="CM351" s="302" t="str" cm="1">
        <f t="array" ref="CM351">IF($CJ351&gt;0, INDEX($CS$28:$DH$35, $CJ351, $CI351+CM$23), "-")</f>
        <v>-</v>
      </c>
      <c r="CN351" s="302" t="str" cm="1">
        <f t="array" ref="CN351">IF($CJ351&gt;0, INDEX($CS$28:$DH$35, $CJ351, $CI351+CN$23), "-")</f>
        <v>-</v>
      </c>
      <c r="CO351" s="300" t="str">
        <f t="shared" si="149"/>
        <v>-</v>
      </c>
      <c r="CP351" s="271"/>
      <c r="CQ351" s="272"/>
      <c r="CR351" s="273"/>
      <c r="CS351" s="273"/>
      <c r="CT351" s="273"/>
      <c r="CU351" s="273"/>
      <c r="CV351" s="273"/>
      <c r="CW351" s="273"/>
      <c r="CX351" s="273"/>
      <c r="CY351" s="273"/>
      <c r="CZ351" s="273"/>
      <c r="DA351" s="273"/>
      <c r="DB351" s="273"/>
      <c r="DC351" s="273"/>
      <c r="DD351" s="273"/>
      <c r="DE351" s="273"/>
      <c r="DF351" s="273"/>
      <c r="DG351" s="273"/>
      <c r="DH351" s="273"/>
      <c r="DI351" s="273"/>
      <c r="DJ351" s="271"/>
      <c r="DK351" s="271"/>
    </row>
    <row r="352" spans="1:115" s="45" customFormat="1" ht="12.75" customHeight="1" x14ac:dyDescent="0.25">
      <c r="A352" s="13" cm="1">
        <f t="array" ref="A352">IFERROR(INDEX(Operation, IFERROR(MATCH($N352,#REF!, 0), IFERROR(MATCH($N352,#REF!, 0), MATCH($N352,#REF!, 0))), 4), 0)</f>
        <v>0</v>
      </c>
      <c r="B352" s="10">
        <v>329</v>
      </c>
      <c r="C352" s="238"/>
      <c r="D352" s="238"/>
      <c r="E352" s="79"/>
      <c r="F352" s="80" t="str">
        <f>IF(ISBLANK(E352), "", VLOOKUP(E352, Z!$A$2:$C$4127, 3, FALSE))</f>
        <v/>
      </c>
      <c r="G352" s="238"/>
      <c r="H352" s="81"/>
      <c r="I352" s="255" t="b">
        <v>0</v>
      </c>
      <c r="J352" s="256"/>
      <c r="K352" s="82"/>
      <c r="L352" s="82"/>
      <c r="M352" s="83"/>
      <c r="N352" s="79"/>
      <c r="O352" s="84"/>
      <c r="P352" s="84"/>
      <c r="Q352" s="257"/>
      <c r="R352" s="257"/>
      <c r="S352" s="257"/>
      <c r="T352" s="85">
        <f t="shared" si="150"/>
        <v>0</v>
      </c>
      <c r="U352" s="238"/>
      <c r="V352" s="238"/>
      <c r="W352" s="238"/>
      <c r="X352" s="257"/>
      <c r="Y352" s="258"/>
      <c r="Z352" s="79"/>
      <c r="AA352" s="257"/>
      <c r="AB352" s="257"/>
      <c r="AC352" s="257"/>
      <c r="AD352" s="257"/>
      <c r="AE352" s="257"/>
      <c r="AF352" s="85">
        <f t="shared" si="151"/>
        <v>0</v>
      </c>
      <c r="AG352" s="259"/>
      <c r="AH352" s="238"/>
      <c r="AI352" s="79"/>
      <c r="AJ352" s="80" t="str">
        <f>IF(ISBLANK(AI352), "", VLOOKUP(AI352, Z!$A$2:$C$4127, 3, FALSE))</f>
        <v/>
      </c>
      <c r="AK352" s="260"/>
      <c r="AL352" s="127">
        <f t="shared" si="152"/>
        <v>0</v>
      </c>
      <c r="AM352" s="271"/>
      <c r="AN352" s="292">
        <f t="shared" ref="AN352:AN415" si="154">IFERROR(AP352*AO352*(AQ352-AR352), 0)</f>
        <v>0</v>
      </c>
      <c r="AO352" s="279">
        <f t="shared" si="153"/>
        <v>1</v>
      </c>
      <c r="AP352" s="279">
        <v>0.75</v>
      </c>
      <c r="AQ352" s="293" t="str">
        <f t="shared" ref="AQ352:AQ415" si="155">IF($I352, S352/1000, AS352)</f>
        <v>-</v>
      </c>
      <c r="AR352" s="293" t="str">
        <f t="shared" ref="AR352:AR415" si="156">IF($I352, AE352/1000, BK352)</f>
        <v>-</v>
      </c>
      <c r="AS352" s="293" t="str" cm="1">
        <f t="array" ref="AS352">IFERROR(IFERROR((AT352*AU352)/(3600*1000)/AZ352, BY352) * SUMPRODUCT($BA352:$BE352^2.5, $BF352:$BJ352) / 1000, "-")</f>
        <v>-</v>
      </c>
      <c r="AT352" s="279" t="str">
        <f t="shared" ref="AT352:AT415" si="157">IF(ISNUMBER(O352),O352,"-")</f>
        <v>-</v>
      </c>
      <c r="AU352" s="279" t="str">
        <f t="shared" ref="AU352:AU415" si="158">IF(ISNUMBER(P352),P352,"-")</f>
        <v>-</v>
      </c>
      <c r="AV352" s="294" t="str">
        <f t="shared" si="140"/>
        <v>-</v>
      </c>
      <c r="AW352" s="294" t="str" cm="1">
        <f t="array" ref="AW352">IF(CH352&gt;0, INDEX($CV$58:$CV$60, CH352), "-")</f>
        <v>-</v>
      </c>
      <c r="AX352" s="294" t="str">
        <f t="shared" ref="AX352:AX415" si="159">CA352</f>
        <v>-</v>
      </c>
      <c r="AY352" s="295" t="str">
        <f t="shared" ref="AY352:AY415" si="160">CC352</f>
        <v>-</v>
      </c>
      <c r="AZ352" s="294">
        <f t="shared" ref="AZ352:AZ415" si="161">PRODUCT(AV352:AY352)</f>
        <v>0</v>
      </c>
      <c r="BA352" s="296" t="str" cm="1">
        <f t="array" ref="BA352">IFERROR(INDEX($CV$63:$CZ$65, $CF352, BA$23), "-")</f>
        <v>-</v>
      </c>
      <c r="BB352" s="296" t="str" cm="1">
        <f t="array" ref="BB352">IFERROR(INDEX($CV$63:$CZ$65, $CF352, BB$23), "-")</f>
        <v>-</v>
      </c>
      <c r="BC352" s="296" t="str" cm="1">
        <f t="array" ref="BC352">IFERROR(INDEX($CV$63:$CZ$65, $CF352, BC$23), "-")</f>
        <v>-</v>
      </c>
      <c r="BD352" s="296" t="str" cm="1">
        <f t="array" ref="BD352">IFERROR(INDEX($CV$63:$CZ$65, $CF352, BD$23), "-")</f>
        <v>-</v>
      </c>
      <c r="BE352" s="296" t="str" cm="1">
        <f t="array" ref="BE352">IFERROR(INDEX($CV$63:$CZ$65, $CF352, BE$23), "-")</f>
        <v>-</v>
      </c>
      <c r="BF352" s="297" cm="1">
        <f t="array" ref="BF352">IF($CF352=3,
IFERROR(INDEX($CV$68:$CZ$79, $CE352, BF$23), "-"),
IF($CF352=2,
IF(BF$23=5, $Q352, IF(BF$23=4, $R352, 0)), IF(BF$23=5, $Q352, 0)
))</f>
        <v>0</v>
      </c>
      <c r="BG352" s="297" cm="1">
        <f t="array" ref="BG352">IF($CF352=3,
IFERROR(INDEX($CV$68:$CZ$79, $CE352, BG$23), "-"),
IF($CF352=2,
IF(BG$23=5, $Q352, IF(BG$23=4, $R352, 0)), IF(BG$23=5, $Q352, 0)
))</f>
        <v>0</v>
      </c>
      <c r="BH352" s="297" cm="1">
        <f t="array" ref="BH352">IF($CF352=3,
IFERROR(INDEX($CV$68:$CZ$79, $CE352, BH$23), "-"),
IF($CF352=2,
IF(BH$23=5, $Q352, IF(BH$23=4, $R352, 0)), IF(BH$23=5, $Q352, 0)
))</f>
        <v>0</v>
      </c>
      <c r="BI352" s="297" cm="1">
        <f t="array" ref="BI352">IF($CF352=3,
IFERROR(INDEX($CV$68:$CZ$79, $CE352, BI$23), "-"),
IF($CF352=2,
IF(BI$23=5, $Q352, IF(BI$23=4, $R352, 0)), IF(BI$23=5, $Q352, 0)
))</f>
        <v>0</v>
      </c>
      <c r="BJ352" s="297" cm="1">
        <f t="array" ref="BJ352">IF($CF352=3,
IFERROR(INDEX($CV$68:$CZ$79, $CE352, BJ$23), "-"),
IF($CF352=2,
IF(BJ$23=5, $Q352, IF(BJ$23=4, $R352, 0)), IF(BJ$23=5, $Q352, 0)
))</f>
        <v>0</v>
      </c>
      <c r="BK352" s="293" t="str" cm="1">
        <f t="array" ref="BK352">IFERROR(IF(OR($AN$20="EZ", ISNUMBER((BL352*BM352)/(3600*1000)/BN352)), (BL352*BM352)/(3600*1000)/BN352, BY352) * SUMPRODUCT($BO352:$BS352^2.5, $BT352:$BX352) / 1000, "-")</f>
        <v>-</v>
      </c>
      <c r="BL352" s="279" t="str">
        <f t="shared" ref="BL352:BL415" si="162">IF($AN$20="EZ", IF(ISNUMBER(AA352),AA352,"-"), AT352)</f>
        <v>-</v>
      </c>
      <c r="BM352" s="279" t="str">
        <f t="shared" ref="BM352:BM415" si="163">IF($AN$20="EZ", IF(ISNUMBER(AB352),AB352,"-"), AU352)</f>
        <v>-</v>
      </c>
      <c r="BN352" s="298">
        <f t="shared" ref="BN352:BN415" si="164">IF($AN$20="EZ", IF(ISNUMBER(Y352), Y352,"-"), AZ352)</f>
        <v>0</v>
      </c>
      <c r="BO352" s="296" t="str" cm="1">
        <f t="array" ref="BO352">IFERROR(INDEX($CV$63:$CZ$65, $CO352, BO$23), "-")</f>
        <v>-</v>
      </c>
      <c r="BP352" s="296" t="str" cm="1">
        <f t="array" ref="BP352">IFERROR(INDEX($CV$63:$CZ$65, $CO352, BP$23), "-")</f>
        <v>-</v>
      </c>
      <c r="BQ352" s="296" t="str" cm="1">
        <f t="array" ref="BQ352">IFERROR(INDEX($CV$63:$CZ$65, $CO352, BQ$23), "-")</f>
        <v>-</v>
      </c>
      <c r="BR352" s="296" t="str" cm="1">
        <f t="array" ref="BR352">IFERROR(INDEX($CV$63:$CZ$65, $CO352, BR$23), "-")</f>
        <v>-</v>
      </c>
      <c r="BS352" s="296" t="str" cm="1">
        <f t="array" ref="BS352">IFERROR(INDEX($CV$63:$CZ$65, $CO352, BS$23), "-")</f>
        <v>-</v>
      </c>
      <c r="BT352" s="297" cm="1">
        <f t="array" ref="BT352">IF($CO352=3,
IFERROR(INDEX($CV$68:$CZ$79, $CE352, BT$23), "-"),
IF($CO352=2,
IF(BT$23=5, $AC352, IF(BT$23=4, $AD352, 0)), IF(BT$23=5, $AC352, 0)
))</f>
        <v>0</v>
      </c>
      <c r="BU352" s="297" cm="1">
        <f t="array" ref="BU352">IF($CO352=3,
IFERROR(INDEX($CV$68:$CZ$79, $CE352, BU$23), "-"),
IF($CO352=2,
IF(BU$23=5, $AC352, IF(BU$23=4, $AD352, 0)), IF(BU$23=5, $AC352, 0)
))</f>
        <v>0</v>
      </c>
      <c r="BV352" s="297" cm="1">
        <f t="array" ref="BV352">IF($CO352=3,
IFERROR(INDEX($CV$68:$CZ$79, $CE352, BV$23), "-"),
IF($CO352=2,
IF(BV$23=5, $AC352, IF(BV$23=4, $AD352, 0)), IF(BV$23=5, $AC352, 0)
))</f>
        <v>0</v>
      </c>
      <c r="BW352" s="297" cm="1">
        <f t="array" ref="BW352">IF($CO352=3,
IFERROR(INDEX($CV$68:$CZ$79, $CE352, BW$23), "-"),
IF($CO352=2,
IF(BW$23=5, $AC352, IF(BW$23=4, $AD352, 0)), IF(BW$23=5, $AC352, 0)
))</f>
        <v>0</v>
      </c>
      <c r="BX352" s="297" cm="1">
        <f t="array" ref="BX352">IF($CO352=3,
IFERROR(INDEX($CV$68:$CZ$79, $CE352, BX$23), "-"),
IF($CO352=2,
IF(BX$23=5, $AC352, IF(BX$23=4, $AD352, 0)), IF(BX$23=5, $AC352, 0)
))</f>
        <v>0</v>
      </c>
      <c r="BY352" s="293" t="str">
        <f t="shared" ref="BY352:BY415" si="165">IFERROR(0.75*BZ352/(CA352*CB352), "-")</f>
        <v>-</v>
      </c>
      <c r="BZ352" s="299">
        <f t="shared" si="141"/>
        <v>0</v>
      </c>
      <c r="CA352" s="294" t="str">
        <f t="shared" ref="CA352:CA415" si="166">IFERROR((CK352*LOG($J352)^3 + CL352*LOG($J352)^2 + CM352*LOG($J352) + CN352) / 100, "-")</f>
        <v>-</v>
      </c>
      <c r="CB352" s="295" t="str">
        <f t="shared" si="142"/>
        <v>-</v>
      </c>
      <c r="CC352" s="295" t="str">
        <f t="shared" ref="CC352:CC415" si="167">IF(CD352&gt;0, IF(CF352=3, 0.79 + 0.22 * (1 - 1 /LOG10(40 * CD352)), 1), "-")</f>
        <v>-</v>
      </c>
      <c r="CD352" s="299">
        <f t="shared" si="143"/>
        <v>0</v>
      </c>
      <c r="CE352" s="300" t="str">
        <f t="shared" si="144"/>
        <v>-</v>
      </c>
      <c r="CF352" s="300" t="str">
        <f t="shared" si="145"/>
        <v>-</v>
      </c>
      <c r="CG352" s="300">
        <v>0</v>
      </c>
      <c r="CH352" s="300">
        <f t="shared" si="146"/>
        <v>0</v>
      </c>
      <c r="CI352" s="301">
        <f t="shared" si="147"/>
        <v>0</v>
      </c>
      <c r="CJ352" s="301">
        <f t="shared" si="148"/>
        <v>0</v>
      </c>
      <c r="CK352" s="302" t="str" cm="1">
        <f t="array" ref="CK352">IF($CJ352&gt;0, INDEX($CS$28:$DH$35, $CJ352, $CI352+CK$23), "-")</f>
        <v>-</v>
      </c>
      <c r="CL352" s="302" t="str" cm="1">
        <f t="array" ref="CL352">IF($CJ352&gt;0, INDEX($CS$28:$DH$35, $CJ352, $CI352+CL$23), "-")</f>
        <v>-</v>
      </c>
      <c r="CM352" s="302" t="str" cm="1">
        <f t="array" ref="CM352">IF($CJ352&gt;0, INDEX($CS$28:$DH$35, $CJ352, $CI352+CM$23), "-")</f>
        <v>-</v>
      </c>
      <c r="CN352" s="302" t="str" cm="1">
        <f t="array" ref="CN352">IF($CJ352&gt;0, INDEX($CS$28:$DH$35, $CJ352, $CI352+CN$23), "-")</f>
        <v>-</v>
      </c>
      <c r="CO352" s="300" t="str">
        <f t="shared" si="149"/>
        <v>-</v>
      </c>
      <c r="CP352" s="271"/>
      <c r="CQ352" s="272"/>
      <c r="CR352" s="273"/>
      <c r="CS352" s="273"/>
      <c r="CT352" s="273"/>
      <c r="CU352" s="273"/>
      <c r="CV352" s="273"/>
      <c r="CW352" s="273"/>
      <c r="CX352" s="273"/>
      <c r="CY352" s="273"/>
      <c r="CZ352" s="273"/>
      <c r="DA352" s="273"/>
      <c r="DB352" s="273"/>
      <c r="DC352" s="273"/>
      <c r="DD352" s="273"/>
      <c r="DE352" s="273"/>
      <c r="DF352" s="273"/>
      <c r="DG352" s="273"/>
      <c r="DH352" s="273"/>
      <c r="DI352" s="273"/>
      <c r="DJ352" s="271"/>
      <c r="DK352" s="271"/>
    </row>
    <row r="353" spans="1:115" s="45" customFormat="1" ht="12.75" customHeight="1" x14ac:dyDescent="0.25">
      <c r="A353" s="13" cm="1">
        <f t="array" ref="A353">IFERROR(INDEX(Operation, IFERROR(MATCH($N353,#REF!, 0), IFERROR(MATCH($N353,#REF!, 0), MATCH($N353,#REF!, 0))), 4), 0)</f>
        <v>0</v>
      </c>
      <c r="B353" s="10">
        <v>330</v>
      </c>
      <c r="C353" s="238"/>
      <c r="D353" s="238"/>
      <c r="E353" s="79"/>
      <c r="F353" s="80" t="str">
        <f>IF(ISBLANK(E353), "", VLOOKUP(E353, Z!$A$2:$C$4127, 3, FALSE))</f>
        <v/>
      </c>
      <c r="G353" s="238"/>
      <c r="H353" s="81"/>
      <c r="I353" s="255" t="b">
        <v>0</v>
      </c>
      <c r="J353" s="256"/>
      <c r="K353" s="82"/>
      <c r="L353" s="82"/>
      <c r="M353" s="83"/>
      <c r="N353" s="79"/>
      <c r="O353" s="84"/>
      <c r="P353" s="84"/>
      <c r="Q353" s="257"/>
      <c r="R353" s="257"/>
      <c r="S353" s="257"/>
      <c r="T353" s="85">
        <f t="shared" si="150"/>
        <v>0</v>
      </c>
      <c r="U353" s="238"/>
      <c r="V353" s="238"/>
      <c r="W353" s="238"/>
      <c r="X353" s="256"/>
      <c r="Y353" s="258"/>
      <c r="Z353" s="79"/>
      <c r="AA353" s="257"/>
      <c r="AB353" s="257"/>
      <c r="AC353" s="257"/>
      <c r="AD353" s="257"/>
      <c r="AE353" s="257"/>
      <c r="AF353" s="85">
        <f t="shared" si="151"/>
        <v>0</v>
      </c>
      <c r="AG353" s="259"/>
      <c r="AH353" s="238"/>
      <c r="AI353" s="79"/>
      <c r="AJ353" s="80" t="str">
        <f>IF(ISBLANK(AI353), "", VLOOKUP(AI353, Z!$A$2:$C$4127, 3, FALSE))</f>
        <v/>
      </c>
      <c r="AK353" s="260"/>
      <c r="AL353" s="127">
        <f t="shared" si="152"/>
        <v>0</v>
      </c>
      <c r="AM353" s="271"/>
      <c r="AN353" s="292">
        <f t="shared" si="154"/>
        <v>0</v>
      </c>
      <c r="AO353" s="279">
        <f t="shared" si="153"/>
        <v>1</v>
      </c>
      <c r="AP353" s="279">
        <v>0.75</v>
      </c>
      <c r="AQ353" s="293" t="str">
        <f t="shared" si="155"/>
        <v>-</v>
      </c>
      <c r="AR353" s="293" t="str">
        <f t="shared" si="156"/>
        <v>-</v>
      </c>
      <c r="AS353" s="293" t="str" cm="1">
        <f t="array" ref="AS353">IFERROR(IFERROR((AT353*AU353)/(3600*1000)/AZ353, BY353) * SUMPRODUCT($BA353:$BE353^2.5, $BF353:$BJ353) / 1000, "-")</f>
        <v>-</v>
      </c>
      <c r="AT353" s="279" t="str">
        <f t="shared" si="157"/>
        <v>-</v>
      </c>
      <c r="AU353" s="279" t="str">
        <f t="shared" si="158"/>
        <v>-</v>
      </c>
      <c r="AV353" s="294" t="str">
        <f t="shared" si="140"/>
        <v>-</v>
      </c>
      <c r="AW353" s="294" t="str" cm="1">
        <f t="array" ref="AW353">IF(CH353&gt;0, INDEX($CV$58:$CV$60, CH353), "-")</f>
        <v>-</v>
      </c>
      <c r="AX353" s="294" t="str">
        <f t="shared" si="159"/>
        <v>-</v>
      </c>
      <c r="AY353" s="295" t="str">
        <f t="shared" si="160"/>
        <v>-</v>
      </c>
      <c r="AZ353" s="294">
        <f t="shared" si="161"/>
        <v>0</v>
      </c>
      <c r="BA353" s="296" t="str" cm="1">
        <f t="array" ref="BA353">IFERROR(INDEX($CV$63:$CZ$65, $CF353, BA$23), "-")</f>
        <v>-</v>
      </c>
      <c r="BB353" s="296" t="str" cm="1">
        <f t="array" ref="BB353">IFERROR(INDEX($CV$63:$CZ$65, $CF353, BB$23), "-")</f>
        <v>-</v>
      </c>
      <c r="BC353" s="296" t="str" cm="1">
        <f t="array" ref="BC353">IFERROR(INDEX($CV$63:$CZ$65, $CF353, BC$23), "-")</f>
        <v>-</v>
      </c>
      <c r="BD353" s="296" t="str" cm="1">
        <f t="array" ref="BD353">IFERROR(INDEX($CV$63:$CZ$65, $CF353, BD$23), "-")</f>
        <v>-</v>
      </c>
      <c r="BE353" s="296" t="str" cm="1">
        <f t="array" ref="BE353">IFERROR(INDEX($CV$63:$CZ$65, $CF353, BE$23), "-")</f>
        <v>-</v>
      </c>
      <c r="BF353" s="297" cm="1">
        <f t="array" ref="BF353">IF($CF353=3,
IFERROR(INDEX($CV$68:$CZ$79, $CE353, BF$23), "-"),
IF($CF353=2,
IF(BF$23=5, $Q353, IF(BF$23=4, $R353, 0)), IF(BF$23=5, $Q353, 0)
))</f>
        <v>0</v>
      </c>
      <c r="BG353" s="297" cm="1">
        <f t="array" ref="BG353">IF($CF353=3,
IFERROR(INDEX($CV$68:$CZ$79, $CE353, BG$23), "-"),
IF($CF353=2,
IF(BG$23=5, $Q353, IF(BG$23=4, $R353, 0)), IF(BG$23=5, $Q353, 0)
))</f>
        <v>0</v>
      </c>
      <c r="BH353" s="297" cm="1">
        <f t="array" ref="BH353">IF($CF353=3,
IFERROR(INDEX($CV$68:$CZ$79, $CE353, BH$23), "-"),
IF($CF353=2,
IF(BH$23=5, $Q353, IF(BH$23=4, $R353, 0)), IF(BH$23=5, $Q353, 0)
))</f>
        <v>0</v>
      </c>
      <c r="BI353" s="297" cm="1">
        <f t="array" ref="BI353">IF($CF353=3,
IFERROR(INDEX($CV$68:$CZ$79, $CE353, BI$23), "-"),
IF($CF353=2,
IF(BI$23=5, $Q353, IF(BI$23=4, $R353, 0)), IF(BI$23=5, $Q353, 0)
))</f>
        <v>0</v>
      </c>
      <c r="BJ353" s="297" cm="1">
        <f t="array" ref="BJ353">IF($CF353=3,
IFERROR(INDEX($CV$68:$CZ$79, $CE353, BJ$23), "-"),
IF($CF353=2,
IF(BJ$23=5, $Q353, IF(BJ$23=4, $R353, 0)), IF(BJ$23=5, $Q353, 0)
))</f>
        <v>0</v>
      </c>
      <c r="BK353" s="293" t="str" cm="1">
        <f t="array" ref="BK353">IFERROR(IF(OR($AN$20="EZ", ISNUMBER((BL353*BM353)/(3600*1000)/BN353)), (BL353*BM353)/(3600*1000)/BN353, BY353) * SUMPRODUCT($BO353:$BS353^2.5, $BT353:$BX353) / 1000, "-")</f>
        <v>-</v>
      </c>
      <c r="BL353" s="279" t="str">
        <f t="shared" si="162"/>
        <v>-</v>
      </c>
      <c r="BM353" s="279" t="str">
        <f t="shared" si="163"/>
        <v>-</v>
      </c>
      <c r="BN353" s="298">
        <f t="shared" si="164"/>
        <v>0</v>
      </c>
      <c r="BO353" s="296" t="str" cm="1">
        <f t="array" ref="BO353">IFERROR(INDEX($CV$63:$CZ$65, $CO353, BO$23), "-")</f>
        <v>-</v>
      </c>
      <c r="BP353" s="296" t="str" cm="1">
        <f t="array" ref="BP353">IFERROR(INDEX($CV$63:$CZ$65, $CO353, BP$23), "-")</f>
        <v>-</v>
      </c>
      <c r="BQ353" s="296" t="str" cm="1">
        <f t="array" ref="BQ353">IFERROR(INDEX($CV$63:$CZ$65, $CO353, BQ$23), "-")</f>
        <v>-</v>
      </c>
      <c r="BR353" s="296" t="str" cm="1">
        <f t="array" ref="BR353">IFERROR(INDEX($CV$63:$CZ$65, $CO353, BR$23), "-")</f>
        <v>-</v>
      </c>
      <c r="BS353" s="296" t="str" cm="1">
        <f t="array" ref="BS353">IFERROR(INDEX($CV$63:$CZ$65, $CO353, BS$23), "-")</f>
        <v>-</v>
      </c>
      <c r="BT353" s="297" cm="1">
        <f t="array" ref="BT353">IF($CO353=3,
IFERROR(INDEX($CV$68:$CZ$79, $CE353, BT$23), "-"),
IF($CO353=2,
IF(BT$23=5, $AC353, IF(BT$23=4, $AD353, 0)), IF(BT$23=5, $AC353, 0)
))</f>
        <v>0</v>
      </c>
      <c r="BU353" s="297" cm="1">
        <f t="array" ref="BU353">IF($CO353=3,
IFERROR(INDEX($CV$68:$CZ$79, $CE353, BU$23), "-"),
IF($CO353=2,
IF(BU$23=5, $AC353, IF(BU$23=4, $AD353, 0)), IF(BU$23=5, $AC353, 0)
))</f>
        <v>0</v>
      </c>
      <c r="BV353" s="297" cm="1">
        <f t="array" ref="BV353">IF($CO353=3,
IFERROR(INDEX($CV$68:$CZ$79, $CE353, BV$23), "-"),
IF($CO353=2,
IF(BV$23=5, $AC353, IF(BV$23=4, $AD353, 0)), IF(BV$23=5, $AC353, 0)
))</f>
        <v>0</v>
      </c>
      <c r="BW353" s="297" cm="1">
        <f t="array" ref="BW353">IF($CO353=3,
IFERROR(INDEX($CV$68:$CZ$79, $CE353, BW$23), "-"),
IF($CO353=2,
IF(BW$23=5, $AC353, IF(BW$23=4, $AD353, 0)), IF(BW$23=5, $AC353, 0)
))</f>
        <v>0</v>
      </c>
      <c r="BX353" s="297" cm="1">
        <f t="array" ref="BX353">IF($CO353=3,
IFERROR(INDEX($CV$68:$CZ$79, $CE353, BX$23), "-"),
IF($CO353=2,
IF(BX$23=5, $AC353, IF(BX$23=4, $AD353, 0)), IF(BX$23=5, $AC353, 0)
))</f>
        <v>0</v>
      </c>
      <c r="BY353" s="293" t="str">
        <f t="shared" si="165"/>
        <v>-</v>
      </c>
      <c r="BZ353" s="299">
        <f t="shared" si="141"/>
        <v>0</v>
      </c>
      <c r="CA353" s="294" t="str">
        <f t="shared" si="166"/>
        <v>-</v>
      </c>
      <c r="CB353" s="295" t="str">
        <f t="shared" si="142"/>
        <v>-</v>
      </c>
      <c r="CC353" s="295" t="str">
        <f t="shared" si="167"/>
        <v>-</v>
      </c>
      <c r="CD353" s="299">
        <f t="shared" si="143"/>
        <v>0</v>
      </c>
      <c r="CE353" s="300" t="str">
        <f t="shared" si="144"/>
        <v>-</v>
      </c>
      <c r="CF353" s="300" t="str">
        <f t="shared" si="145"/>
        <v>-</v>
      </c>
      <c r="CG353" s="300">
        <v>0</v>
      </c>
      <c r="CH353" s="300">
        <f t="shared" si="146"/>
        <v>0</v>
      </c>
      <c r="CI353" s="301">
        <f t="shared" si="147"/>
        <v>0</v>
      </c>
      <c r="CJ353" s="301">
        <f t="shared" si="148"/>
        <v>0</v>
      </c>
      <c r="CK353" s="302" t="str" cm="1">
        <f t="array" ref="CK353">IF($CJ353&gt;0, INDEX($CS$28:$DH$35, $CJ353, $CI353+CK$23), "-")</f>
        <v>-</v>
      </c>
      <c r="CL353" s="302" t="str" cm="1">
        <f t="array" ref="CL353">IF($CJ353&gt;0, INDEX($CS$28:$DH$35, $CJ353, $CI353+CL$23), "-")</f>
        <v>-</v>
      </c>
      <c r="CM353" s="302" t="str" cm="1">
        <f t="array" ref="CM353">IF($CJ353&gt;0, INDEX($CS$28:$DH$35, $CJ353, $CI353+CM$23), "-")</f>
        <v>-</v>
      </c>
      <c r="CN353" s="302" t="str" cm="1">
        <f t="array" ref="CN353">IF($CJ353&gt;0, INDEX($CS$28:$DH$35, $CJ353, $CI353+CN$23), "-")</f>
        <v>-</v>
      </c>
      <c r="CO353" s="300" t="str">
        <f t="shared" si="149"/>
        <v>-</v>
      </c>
      <c r="CP353" s="271"/>
      <c r="CQ353" s="272"/>
      <c r="CR353" s="273"/>
      <c r="CS353" s="273"/>
      <c r="CT353" s="273"/>
      <c r="CU353" s="273"/>
      <c r="CV353" s="273"/>
      <c r="CW353" s="273"/>
      <c r="CX353" s="273"/>
      <c r="CY353" s="273"/>
      <c r="CZ353" s="273"/>
      <c r="DA353" s="273"/>
      <c r="DB353" s="273"/>
      <c r="DC353" s="273"/>
      <c r="DD353" s="273"/>
      <c r="DE353" s="273"/>
      <c r="DF353" s="273"/>
      <c r="DG353" s="273"/>
      <c r="DH353" s="273"/>
      <c r="DI353" s="273"/>
      <c r="DJ353" s="271"/>
      <c r="DK353" s="271"/>
    </row>
    <row r="354" spans="1:115" s="45" customFormat="1" ht="12.75" customHeight="1" x14ac:dyDescent="0.25">
      <c r="A354" s="13" cm="1">
        <f t="array" ref="A354">IFERROR(INDEX(Operation, IFERROR(MATCH($N354,#REF!, 0), IFERROR(MATCH($N354,#REF!, 0), MATCH($N354,#REF!, 0))), 4), 0)</f>
        <v>0</v>
      </c>
      <c r="B354" s="10">
        <v>331</v>
      </c>
      <c r="C354" s="238"/>
      <c r="D354" s="238"/>
      <c r="E354" s="79"/>
      <c r="F354" s="80" t="str">
        <f>IF(ISBLANK(E354), "", VLOOKUP(E354, Z!$A$2:$C$4127, 3, FALSE))</f>
        <v/>
      </c>
      <c r="G354" s="238"/>
      <c r="H354" s="81"/>
      <c r="I354" s="255" t="b">
        <v>0</v>
      </c>
      <c r="J354" s="256"/>
      <c r="K354" s="82"/>
      <c r="L354" s="82"/>
      <c r="M354" s="83"/>
      <c r="N354" s="79"/>
      <c r="O354" s="84"/>
      <c r="P354" s="84"/>
      <c r="Q354" s="257"/>
      <c r="R354" s="257"/>
      <c r="S354" s="257"/>
      <c r="T354" s="85">
        <f t="shared" si="150"/>
        <v>0</v>
      </c>
      <c r="U354" s="238"/>
      <c r="V354" s="238"/>
      <c r="W354" s="238"/>
      <c r="X354" s="257"/>
      <c r="Y354" s="258"/>
      <c r="Z354" s="79"/>
      <c r="AA354" s="257"/>
      <c r="AB354" s="257"/>
      <c r="AC354" s="257"/>
      <c r="AD354" s="257"/>
      <c r="AE354" s="257"/>
      <c r="AF354" s="85">
        <f t="shared" si="151"/>
        <v>0</v>
      </c>
      <c r="AG354" s="259"/>
      <c r="AH354" s="238"/>
      <c r="AI354" s="79"/>
      <c r="AJ354" s="80" t="str">
        <f>IF(ISBLANK(AI354), "", VLOOKUP(AI354, Z!$A$2:$C$4127, 3, FALSE))</f>
        <v/>
      </c>
      <c r="AK354" s="260"/>
      <c r="AL354" s="127">
        <f t="shared" si="152"/>
        <v>0</v>
      </c>
      <c r="AM354" s="271"/>
      <c r="AN354" s="292">
        <f t="shared" si="154"/>
        <v>0</v>
      </c>
      <c r="AO354" s="279">
        <f t="shared" si="153"/>
        <v>1</v>
      </c>
      <c r="AP354" s="279">
        <v>0.75</v>
      </c>
      <c r="AQ354" s="293" t="str">
        <f t="shared" si="155"/>
        <v>-</v>
      </c>
      <c r="AR354" s="293" t="str">
        <f t="shared" si="156"/>
        <v>-</v>
      </c>
      <c r="AS354" s="293" t="str" cm="1">
        <f t="array" ref="AS354">IFERROR(IFERROR((AT354*AU354)/(3600*1000)/AZ354, BY354) * SUMPRODUCT($BA354:$BE354^2.5, $BF354:$BJ354) / 1000, "-")</f>
        <v>-</v>
      </c>
      <c r="AT354" s="279" t="str">
        <f t="shared" si="157"/>
        <v>-</v>
      </c>
      <c r="AU354" s="279" t="str">
        <f t="shared" si="158"/>
        <v>-</v>
      </c>
      <c r="AV354" s="294" t="str">
        <f t="shared" si="140"/>
        <v>-</v>
      </c>
      <c r="AW354" s="294" t="str" cm="1">
        <f t="array" ref="AW354">IF(CH354&gt;0, INDEX($CV$58:$CV$60, CH354), "-")</f>
        <v>-</v>
      </c>
      <c r="AX354" s="294" t="str">
        <f t="shared" si="159"/>
        <v>-</v>
      </c>
      <c r="AY354" s="295" t="str">
        <f t="shared" si="160"/>
        <v>-</v>
      </c>
      <c r="AZ354" s="294">
        <f t="shared" si="161"/>
        <v>0</v>
      </c>
      <c r="BA354" s="296" t="str" cm="1">
        <f t="array" ref="BA354">IFERROR(INDEX($CV$63:$CZ$65, $CF354, BA$23), "-")</f>
        <v>-</v>
      </c>
      <c r="BB354" s="296" t="str" cm="1">
        <f t="array" ref="BB354">IFERROR(INDEX($CV$63:$CZ$65, $CF354, BB$23), "-")</f>
        <v>-</v>
      </c>
      <c r="BC354" s="296" t="str" cm="1">
        <f t="array" ref="BC354">IFERROR(INDEX($CV$63:$CZ$65, $CF354, BC$23), "-")</f>
        <v>-</v>
      </c>
      <c r="BD354" s="296" t="str" cm="1">
        <f t="array" ref="BD354">IFERROR(INDEX($CV$63:$CZ$65, $CF354, BD$23), "-")</f>
        <v>-</v>
      </c>
      <c r="BE354" s="296" t="str" cm="1">
        <f t="array" ref="BE354">IFERROR(INDEX($CV$63:$CZ$65, $CF354, BE$23), "-")</f>
        <v>-</v>
      </c>
      <c r="BF354" s="297" cm="1">
        <f t="array" ref="BF354">IF($CF354=3,
IFERROR(INDEX($CV$68:$CZ$79, $CE354, BF$23), "-"),
IF($CF354=2,
IF(BF$23=5, $Q354, IF(BF$23=4, $R354, 0)), IF(BF$23=5, $Q354, 0)
))</f>
        <v>0</v>
      </c>
      <c r="BG354" s="297" cm="1">
        <f t="array" ref="BG354">IF($CF354=3,
IFERROR(INDEX($CV$68:$CZ$79, $CE354, BG$23), "-"),
IF($CF354=2,
IF(BG$23=5, $Q354, IF(BG$23=4, $R354, 0)), IF(BG$23=5, $Q354, 0)
))</f>
        <v>0</v>
      </c>
      <c r="BH354" s="297" cm="1">
        <f t="array" ref="BH354">IF($CF354=3,
IFERROR(INDEX($CV$68:$CZ$79, $CE354, BH$23), "-"),
IF($CF354=2,
IF(BH$23=5, $Q354, IF(BH$23=4, $R354, 0)), IF(BH$23=5, $Q354, 0)
))</f>
        <v>0</v>
      </c>
      <c r="BI354" s="297" cm="1">
        <f t="array" ref="BI354">IF($CF354=3,
IFERROR(INDEX($CV$68:$CZ$79, $CE354, BI$23), "-"),
IF($CF354=2,
IF(BI$23=5, $Q354, IF(BI$23=4, $R354, 0)), IF(BI$23=5, $Q354, 0)
))</f>
        <v>0</v>
      </c>
      <c r="BJ354" s="297" cm="1">
        <f t="array" ref="BJ354">IF($CF354=3,
IFERROR(INDEX($CV$68:$CZ$79, $CE354, BJ$23), "-"),
IF($CF354=2,
IF(BJ$23=5, $Q354, IF(BJ$23=4, $R354, 0)), IF(BJ$23=5, $Q354, 0)
))</f>
        <v>0</v>
      </c>
      <c r="BK354" s="293" t="str" cm="1">
        <f t="array" ref="BK354">IFERROR(IF(OR($AN$20="EZ", ISNUMBER((BL354*BM354)/(3600*1000)/BN354)), (BL354*BM354)/(3600*1000)/BN354, BY354) * SUMPRODUCT($BO354:$BS354^2.5, $BT354:$BX354) / 1000, "-")</f>
        <v>-</v>
      </c>
      <c r="BL354" s="279" t="str">
        <f t="shared" si="162"/>
        <v>-</v>
      </c>
      <c r="BM354" s="279" t="str">
        <f t="shared" si="163"/>
        <v>-</v>
      </c>
      <c r="BN354" s="298">
        <f t="shared" si="164"/>
        <v>0</v>
      </c>
      <c r="BO354" s="296" t="str" cm="1">
        <f t="array" ref="BO354">IFERROR(INDEX($CV$63:$CZ$65, $CO354, BO$23), "-")</f>
        <v>-</v>
      </c>
      <c r="BP354" s="296" t="str" cm="1">
        <f t="array" ref="BP354">IFERROR(INDEX($CV$63:$CZ$65, $CO354, BP$23), "-")</f>
        <v>-</v>
      </c>
      <c r="BQ354" s="296" t="str" cm="1">
        <f t="array" ref="BQ354">IFERROR(INDEX($CV$63:$CZ$65, $CO354, BQ$23), "-")</f>
        <v>-</v>
      </c>
      <c r="BR354" s="296" t="str" cm="1">
        <f t="array" ref="BR354">IFERROR(INDEX($CV$63:$CZ$65, $CO354, BR$23), "-")</f>
        <v>-</v>
      </c>
      <c r="BS354" s="296" t="str" cm="1">
        <f t="array" ref="BS354">IFERROR(INDEX($CV$63:$CZ$65, $CO354, BS$23), "-")</f>
        <v>-</v>
      </c>
      <c r="BT354" s="297" cm="1">
        <f t="array" ref="BT354">IF($CO354=3,
IFERROR(INDEX($CV$68:$CZ$79, $CE354, BT$23), "-"),
IF($CO354=2,
IF(BT$23=5, $AC354, IF(BT$23=4, $AD354, 0)), IF(BT$23=5, $AC354, 0)
))</f>
        <v>0</v>
      </c>
      <c r="BU354" s="297" cm="1">
        <f t="array" ref="BU354">IF($CO354=3,
IFERROR(INDEX($CV$68:$CZ$79, $CE354, BU$23), "-"),
IF($CO354=2,
IF(BU$23=5, $AC354, IF(BU$23=4, $AD354, 0)), IF(BU$23=5, $AC354, 0)
))</f>
        <v>0</v>
      </c>
      <c r="BV354" s="297" cm="1">
        <f t="array" ref="BV354">IF($CO354=3,
IFERROR(INDEX($CV$68:$CZ$79, $CE354, BV$23), "-"),
IF($CO354=2,
IF(BV$23=5, $AC354, IF(BV$23=4, $AD354, 0)), IF(BV$23=5, $AC354, 0)
))</f>
        <v>0</v>
      </c>
      <c r="BW354" s="297" cm="1">
        <f t="array" ref="BW354">IF($CO354=3,
IFERROR(INDEX($CV$68:$CZ$79, $CE354, BW$23), "-"),
IF($CO354=2,
IF(BW$23=5, $AC354, IF(BW$23=4, $AD354, 0)), IF(BW$23=5, $AC354, 0)
))</f>
        <v>0</v>
      </c>
      <c r="BX354" s="297" cm="1">
        <f t="array" ref="BX354">IF($CO354=3,
IFERROR(INDEX($CV$68:$CZ$79, $CE354, BX$23), "-"),
IF($CO354=2,
IF(BX$23=5, $AC354, IF(BX$23=4, $AD354, 0)), IF(BX$23=5, $AC354, 0)
))</f>
        <v>0</v>
      </c>
      <c r="BY354" s="293" t="str">
        <f t="shared" si="165"/>
        <v>-</v>
      </c>
      <c r="BZ354" s="299">
        <f t="shared" si="141"/>
        <v>0</v>
      </c>
      <c r="CA354" s="294" t="str">
        <f t="shared" si="166"/>
        <v>-</v>
      </c>
      <c r="CB354" s="295" t="str">
        <f t="shared" si="142"/>
        <v>-</v>
      </c>
      <c r="CC354" s="295" t="str">
        <f t="shared" si="167"/>
        <v>-</v>
      </c>
      <c r="CD354" s="299">
        <f t="shared" si="143"/>
        <v>0</v>
      </c>
      <c r="CE354" s="300" t="str">
        <f t="shared" si="144"/>
        <v>-</v>
      </c>
      <c r="CF354" s="300" t="str">
        <f t="shared" si="145"/>
        <v>-</v>
      </c>
      <c r="CG354" s="300">
        <v>0</v>
      </c>
      <c r="CH354" s="300">
        <f t="shared" si="146"/>
        <v>0</v>
      </c>
      <c r="CI354" s="301">
        <f t="shared" si="147"/>
        <v>0</v>
      </c>
      <c r="CJ354" s="301">
        <f t="shared" si="148"/>
        <v>0</v>
      </c>
      <c r="CK354" s="302" t="str" cm="1">
        <f t="array" ref="CK354">IF($CJ354&gt;0, INDEX($CS$28:$DH$35, $CJ354, $CI354+CK$23), "-")</f>
        <v>-</v>
      </c>
      <c r="CL354" s="302" t="str" cm="1">
        <f t="array" ref="CL354">IF($CJ354&gt;0, INDEX($CS$28:$DH$35, $CJ354, $CI354+CL$23), "-")</f>
        <v>-</v>
      </c>
      <c r="CM354" s="302" t="str" cm="1">
        <f t="array" ref="CM354">IF($CJ354&gt;0, INDEX($CS$28:$DH$35, $CJ354, $CI354+CM$23), "-")</f>
        <v>-</v>
      </c>
      <c r="CN354" s="302" t="str" cm="1">
        <f t="array" ref="CN354">IF($CJ354&gt;0, INDEX($CS$28:$DH$35, $CJ354, $CI354+CN$23), "-")</f>
        <v>-</v>
      </c>
      <c r="CO354" s="300" t="str">
        <f t="shared" si="149"/>
        <v>-</v>
      </c>
      <c r="CP354" s="271"/>
      <c r="CQ354" s="272"/>
      <c r="CR354" s="273"/>
      <c r="CS354" s="273"/>
      <c r="CT354" s="273"/>
      <c r="CU354" s="273"/>
      <c r="CV354" s="273"/>
      <c r="CW354" s="273"/>
      <c r="CX354" s="273"/>
      <c r="CY354" s="273"/>
      <c r="CZ354" s="273"/>
      <c r="DA354" s="273"/>
      <c r="DB354" s="273"/>
      <c r="DC354" s="273"/>
      <c r="DD354" s="273"/>
      <c r="DE354" s="273"/>
      <c r="DF354" s="273"/>
      <c r="DG354" s="273"/>
      <c r="DH354" s="273"/>
      <c r="DI354" s="273"/>
      <c r="DJ354" s="271"/>
      <c r="DK354" s="271"/>
    </row>
    <row r="355" spans="1:115" s="45" customFormat="1" ht="12.75" customHeight="1" x14ac:dyDescent="0.25">
      <c r="A355" s="13" cm="1">
        <f t="array" ref="A355">IFERROR(INDEX(Operation, IFERROR(MATCH($N355,#REF!, 0), IFERROR(MATCH($N355,#REF!, 0), MATCH($N355,#REF!, 0))), 4), 0)</f>
        <v>0</v>
      </c>
      <c r="B355" s="10">
        <v>332</v>
      </c>
      <c r="C355" s="238"/>
      <c r="D355" s="238"/>
      <c r="E355" s="79"/>
      <c r="F355" s="80" t="str">
        <f>IF(ISBLANK(E355), "", VLOOKUP(E355, Z!$A$2:$C$4127, 3, FALSE))</f>
        <v/>
      </c>
      <c r="G355" s="238"/>
      <c r="H355" s="81"/>
      <c r="I355" s="255" t="b">
        <v>0</v>
      </c>
      <c r="J355" s="256"/>
      <c r="K355" s="82"/>
      <c r="L355" s="82"/>
      <c r="M355" s="83"/>
      <c r="N355" s="79"/>
      <c r="O355" s="84"/>
      <c r="P355" s="84"/>
      <c r="Q355" s="257"/>
      <c r="R355" s="257"/>
      <c r="S355" s="257"/>
      <c r="T355" s="85">
        <f t="shared" si="150"/>
        <v>0</v>
      </c>
      <c r="U355" s="238"/>
      <c r="V355" s="238"/>
      <c r="W355" s="238"/>
      <c r="X355" s="257"/>
      <c r="Y355" s="258"/>
      <c r="Z355" s="79"/>
      <c r="AA355" s="257"/>
      <c r="AB355" s="257"/>
      <c r="AC355" s="257"/>
      <c r="AD355" s="257"/>
      <c r="AE355" s="257"/>
      <c r="AF355" s="85">
        <f t="shared" si="151"/>
        <v>0</v>
      </c>
      <c r="AG355" s="259"/>
      <c r="AH355" s="238"/>
      <c r="AI355" s="79"/>
      <c r="AJ355" s="80" t="str">
        <f>IF(ISBLANK(AI355), "", VLOOKUP(AI355, Z!$A$2:$C$4127, 3, FALSE))</f>
        <v/>
      </c>
      <c r="AK355" s="260"/>
      <c r="AL355" s="127">
        <f t="shared" si="152"/>
        <v>0</v>
      </c>
      <c r="AM355" s="271"/>
      <c r="AN355" s="292">
        <f t="shared" si="154"/>
        <v>0</v>
      </c>
      <c r="AO355" s="279">
        <f t="shared" si="153"/>
        <v>1</v>
      </c>
      <c r="AP355" s="279">
        <v>0.75</v>
      </c>
      <c r="AQ355" s="293" t="str">
        <f t="shared" si="155"/>
        <v>-</v>
      </c>
      <c r="AR355" s="293" t="str">
        <f t="shared" si="156"/>
        <v>-</v>
      </c>
      <c r="AS355" s="293" t="str" cm="1">
        <f t="array" ref="AS355">IFERROR(IFERROR((AT355*AU355)/(3600*1000)/AZ355, BY355) * SUMPRODUCT($BA355:$BE355^2.5, $BF355:$BJ355) / 1000, "-")</f>
        <v>-</v>
      </c>
      <c r="AT355" s="279" t="str">
        <f t="shared" si="157"/>
        <v>-</v>
      </c>
      <c r="AU355" s="279" t="str">
        <f t="shared" si="158"/>
        <v>-</v>
      </c>
      <c r="AV355" s="294" t="str">
        <f t="shared" si="140"/>
        <v>-</v>
      </c>
      <c r="AW355" s="294" t="str" cm="1">
        <f t="array" ref="AW355">IF(CH355&gt;0, INDEX($CV$58:$CV$60, CH355), "-")</f>
        <v>-</v>
      </c>
      <c r="AX355" s="294" t="str">
        <f t="shared" si="159"/>
        <v>-</v>
      </c>
      <c r="AY355" s="295" t="str">
        <f t="shared" si="160"/>
        <v>-</v>
      </c>
      <c r="AZ355" s="294">
        <f t="shared" si="161"/>
        <v>0</v>
      </c>
      <c r="BA355" s="296" t="str" cm="1">
        <f t="array" ref="BA355">IFERROR(INDEX($CV$63:$CZ$65, $CF355, BA$23), "-")</f>
        <v>-</v>
      </c>
      <c r="BB355" s="296" t="str" cm="1">
        <f t="array" ref="BB355">IFERROR(INDEX($CV$63:$CZ$65, $CF355, BB$23), "-")</f>
        <v>-</v>
      </c>
      <c r="BC355" s="296" t="str" cm="1">
        <f t="array" ref="BC355">IFERROR(INDEX($CV$63:$CZ$65, $CF355, BC$23), "-")</f>
        <v>-</v>
      </c>
      <c r="BD355" s="296" t="str" cm="1">
        <f t="array" ref="BD355">IFERROR(INDEX($CV$63:$CZ$65, $CF355, BD$23), "-")</f>
        <v>-</v>
      </c>
      <c r="BE355" s="296" t="str" cm="1">
        <f t="array" ref="BE355">IFERROR(INDEX($CV$63:$CZ$65, $CF355, BE$23), "-")</f>
        <v>-</v>
      </c>
      <c r="BF355" s="297" cm="1">
        <f t="array" ref="BF355">IF($CF355=3,
IFERROR(INDEX($CV$68:$CZ$79, $CE355, BF$23), "-"),
IF($CF355=2,
IF(BF$23=5, $Q355, IF(BF$23=4, $R355, 0)), IF(BF$23=5, $Q355, 0)
))</f>
        <v>0</v>
      </c>
      <c r="BG355" s="297" cm="1">
        <f t="array" ref="BG355">IF($CF355=3,
IFERROR(INDEX($CV$68:$CZ$79, $CE355, BG$23), "-"),
IF($CF355=2,
IF(BG$23=5, $Q355, IF(BG$23=4, $R355, 0)), IF(BG$23=5, $Q355, 0)
))</f>
        <v>0</v>
      </c>
      <c r="BH355" s="297" cm="1">
        <f t="array" ref="BH355">IF($CF355=3,
IFERROR(INDEX($CV$68:$CZ$79, $CE355, BH$23), "-"),
IF($CF355=2,
IF(BH$23=5, $Q355, IF(BH$23=4, $R355, 0)), IF(BH$23=5, $Q355, 0)
))</f>
        <v>0</v>
      </c>
      <c r="BI355" s="297" cm="1">
        <f t="array" ref="BI355">IF($CF355=3,
IFERROR(INDEX($CV$68:$CZ$79, $CE355, BI$23), "-"),
IF($CF355=2,
IF(BI$23=5, $Q355, IF(BI$23=4, $R355, 0)), IF(BI$23=5, $Q355, 0)
))</f>
        <v>0</v>
      </c>
      <c r="BJ355" s="297" cm="1">
        <f t="array" ref="BJ355">IF($CF355=3,
IFERROR(INDEX($CV$68:$CZ$79, $CE355, BJ$23), "-"),
IF($CF355=2,
IF(BJ$23=5, $Q355, IF(BJ$23=4, $R355, 0)), IF(BJ$23=5, $Q355, 0)
))</f>
        <v>0</v>
      </c>
      <c r="BK355" s="293" t="str" cm="1">
        <f t="array" ref="BK355">IFERROR(IF(OR($AN$20="EZ", ISNUMBER((BL355*BM355)/(3600*1000)/BN355)), (BL355*BM355)/(3600*1000)/BN355, BY355) * SUMPRODUCT($BO355:$BS355^2.5, $BT355:$BX355) / 1000, "-")</f>
        <v>-</v>
      </c>
      <c r="BL355" s="279" t="str">
        <f t="shared" si="162"/>
        <v>-</v>
      </c>
      <c r="BM355" s="279" t="str">
        <f t="shared" si="163"/>
        <v>-</v>
      </c>
      <c r="BN355" s="298">
        <f t="shared" si="164"/>
        <v>0</v>
      </c>
      <c r="BO355" s="296" t="str" cm="1">
        <f t="array" ref="BO355">IFERROR(INDEX($CV$63:$CZ$65, $CO355, BO$23), "-")</f>
        <v>-</v>
      </c>
      <c r="BP355" s="296" t="str" cm="1">
        <f t="array" ref="BP355">IFERROR(INDEX($CV$63:$CZ$65, $CO355, BP$23), "-")</f>
        <v>-</v>
      </c>
      <c r="BQ355" s="296" t="str" cm="1">
        <f t="array" ref="BQ355">IFERROR(INDEX($CV$63:$CZ$65, $CO355, BQ$23), "-")</f>
        <v>-</v>
      </c>
      <c r="BR355" s="296" t="str" cm="1">
        <f t="array" ref="BR355">IFERROR(INDEX($CV$63:$CZ$65, $CO355, BR$23), "-")</f>
        <v>-</v>
      </c>
      <c r="BS355" s="296" t="str" cm="1">
        <f t="array" ref="BS355">IFERROR(INDEX($CV$63:$CZ$65, $CO355, BS$23), "-")</f>
        <v>-</v>
      </c>
      <c r="BT355" s="297" cm="1">
        <f t="array" ref="BT355">IF($CO355=3,
IFERROR(INDEX($CV$68:$CZ$79, $CE355, BT$23), "-"),
IF($CO355=2,
IF(BT$23=5, $AC355, IF(BT$23=4, $AD355, 0)), IF(BT$23=5, $AC355, 0)
))</f>
        <v>0</v>
      </c>
      <c r="BU355" s="297" cm="1">
        <f t="array" ref="BU355">IF($CO355=3,
IFERROR(INDEX($CV$68:$CZ$79, $CE355, BU$23), "-"),
IF($CO355=2,
IF(BU$23=5, $AC355, IF(BU$23=4, $AD355, 0)), IF(BU$23=5, $AC355, 0)
))</f>
        <v>0</v>
      </c>
      <c r="BV355" s="297" cm="1">
        <f t="array" ref="BV355">IF($CO355=3,
IFERROR(INDEX($CV$68:$CZ$79, $CE355, BV$23), "-"),
IF($CO355=2,
IF(BV$23=5, $AC355, IF(BV$23=4, $AD355, 0)), IF(BV$23=5, $AC355, 0)
))</f>
        <v>0</v>
      </c>
      <c r="BW355" s="297" cm="1">
        <f t="array" ref="BW355">IF($CO355=3,
IFERROR(INDEX($CV$68:$CZ$79, $CE355, BW$23), "-"),
IF($CO355=2,
IF(BW$23=5, $AC355, IF(BW$23=4, $AD355, 0)), IF(BW$23=5, $AC355, 0)
))</f>
        <v>0</v>
      </c>
      <c r="BX355" s="297" cm="1">
        <f t="array" ref="BX355">IF($CO355=3,
IFERROR(INDEX($CV$68:$CZ$79, $CE355, BX$23), "-"),
IF($CO355=2,
IF(BX$23=5, $AC355, IF(BX$23=4, $AD355, 0)), IF(BX$23=5, $AC355, 0)
))</f>
        <v>0</v>
      </c>
      <c r="BY355" s="293" t="str">
        <f t="shared" si="165"/>
        <v>-</v>
      </c>
      <c r="BZ355" s="299">
        <f t="shared" si="141"/>
        <v>0</v>
      </c>
      <c r="CA355" s="294" t="str">
        <f t="shared" si="166"/>
        <v>-</v>
      </c>
      <c r="CB355" s="295" t="str">
        <f t="shared" si="142"/>
        <v>-</v>
      </c>
      <c r="CC355" s="295" t="str">
        <f t="shared" si="167"/>
        <v>-</v>
      </c>
      <c r="CD355" s="299">
        <f t="shared" si="143"/>
        <v>0</v>
      </c>
      <c r="CE355" s="300" t="str">
        <f t="shared" si="144"/>
        <v>-</v>
      </c>
      <c r="CF355" s="300" t="str">
        <f t="shared" si="145"/>
        <v>-</v>
      </c>
      <c r="CG355" s="300">
        <v>0</v>
      </c>
      <c r="CH355" s="300">
        <f t="shared" si="146"/>
        <v>0</v>
      </c>
      <c r="CI355" s="301">
        <f t="shared" si="147"/>
        <v>0</v>
      </c>
      <c r="CJ355" s="301">
        <f t="shared" si="148"/>
        <v>0</v>
      </c>
      <c r="CK355" s="302" t="str" cm="1">
        <f t="array" ref="CK355">IF($CJ355&gt;0, INDEX($CS$28:$DH$35, $CJ355, $CI355+CK$23), "-")</f>
        <v>-</v>
      </c>
      <c r="CL355" s="302" t="str" cm="1">
        <f t="array" ref="CL355">IF($CJ355&gt;0, INDEX($CS$28:$DH$35, $CJ355, $CI355+CL$23), "-")</f>
        <v>-</v>
      </c>
      <c r="CM355" s="302" t="str" cm="1">
        <f t="array" ref="CM355">IF($CJ355&gt;0, INDEX($CS$28:$DH$35, $CJ355, $CI355+CM$23), "-")</f>
        <v>-</v>
      </c>
      <c r="CN355" s="302" t="str" cm="1">
        <f t="array" ref="CN355">IF($CJ355&gt;0, INDEX($CS$28:$DH$35, $CJ355, $CI355+CN$23), "-")</f>
        <v>-</v>
      </c>
      <c r="CO355" s="300" t="str">
        <f t="shared" si="149"/>
        <v>-</v>
      </c>
      <c r="CP355" s="271"/>
      <c r="CQ355" s="272"/>
      <c r="CR355" s="273"/>
      <c r="CS355" s="273"/>
      <c r="CT355" s="273"/>
      <c r="CU355" s="273"/>
      <c r="CV355" s="273"/>
      <c r="CW355" s="273"/>
      <c r="CX355" s="273"/>
      <c r="CY355" s="273"/>
      <c r="CZ355" s="273"/>
      <c r="DA355" s="273"/>
      <c r="DB355" s="273"/>
      <c r="DC355" s="273"/>
      <c r="DD355" s="273"/>
      <c r="DE355" s="273"/>
      <c r="DF355" s="273"/>
      <c r="DG355" s="273"/>
      <c r="DH355" s="273"/>
      <c r="DI355" s="273"/>
      <c r="DJ355" s="271"/>
      <c r="DK355" s="271"/>
    </row>
    <row r="356" spans="1:115" s="45" customFormat="1" ht="12.75" customHeight="1" x14ac:dyDescent="0.25">
      <c r="A356" s="13" cm="1">
        <f t="array" ref="A356">IFERROR(INDEX(Operation, IFERROR(MATCH($N356,#REF!, 0), IFERROR(MATCH($N356,#REF!, 0), MATCH($N356,#REF!, 0))), 4), 0)</f>
        <v>0</v>
      </c>
      <c r="B356" s="10">
        <v>333</v>
      </c>
      <c r="C356" s="238"/>
      <c r="D356" s="238"/>
      <c r="E356" s="79"/>
      <c r="F356" s="80" t="str">
        <f>IF(ISBLANK(E356), "", VLOOKUP(E356, Z!$A$2:$C$4127, 3, FALSE))</f>
        <v/>
      </c>
      <c r="G356" s="238"/>
      <c r="H356" s="81"/>
      <c r="I356" s="255" t="b">
        <v>0</v>
      </c>
      <c r="J356" s="256"/>
      <c r="K356" s="82"/>
      <c r="L356" s="82"/>
      <c r="M356" s="83"/>
      <c r="N356" s="79"/>
      <c r="O356" s="84"/>
      <c r="P356" s="84"/>
      <c r="Q356" s="257"/>
      <c r="R356" s="257"/>
      <c r="S356" s="257"/>
      <c r="T356" s="85">
        <f t="shared" si="150"/>
        <v>0</v>
      </c>
      <c r="U356" s="238"/>
      <c r="V356" s="238"/>
      <c r="W356" s="238"/>
      <c r="X356" s="257"/>
      <c r="Y356" s="258"/>
      <c r="Z356" s="79"/>
      <c r="AA356" s="257"/>
      <c r="AB356" s="257"/>
      <c r="AC356" s="257"/>
      <c r="AD356" s="257"/>
      <c r="AE356" s="257"/>
      <c r="AF356" s="85">
        <f t="shared" si="151"/>
        <v>0</v>
      </c>
      <c r="AG356" s="259"/>
      <c r="AH356" s="238"/>
      <c r="AI356" s="79"/>
      <c r="AJ356" s="80" t="str">
        <f>IF(ISBLANK(AI356), "", VLOOKUP(AI356, Z!$A$2:$C$4127, 3, FALSE))</f>
        <v/>
      </c>
      <c r="AK356" s="260"/>
      <c r="AL356" s="127">
        <f t="shared" si="152"/>
        <v>0</v>
      </c>
      <c r="AM356" s="271"/>
      <c r="AN356" s="292">
        <f t="shared" si="154"/>
        <v>0</v>
      </c>
      <c r="AO356" s="279">
        <f t="shared" si="153"/>
        <v>1</v>
      </c>
      <c r="AP356" s="279">
        <v>0.75</v>
      </c>
      <c r="AQ356" s="293" t="str">
        <f t="shared" si="155"/>
        <v>-</v>
      </c>
      <c r="AR356" s="293" t="str">
        <f t="shared" si="156"/>
        <v>-</v>
      </c>
      <c r="AS356" s="293" t="str" cm="1">
        <f t="array" ref="AS356">IFERROR(IFERROR((AT356*AU356)/(3600*1000)/AZ356, BY356) * SUMPRODUCT($BA356:$BE356^2.5, $BF356:$BJ356) / 1000, "-")</f>
        <v>-</v>
      </c>
      <c r="AT356" s="279" t="str">
        <f t="shared" si="157"/>
        <v>-</v>
      </c>
      <c r="AU356" s="279" t="str">
        <f t="shared" si="158"/>
        <v>-</v>
      </c>
      <c r="AV356" s="294" t="str">
        <f t="shared" si="140"/>
        <v>-</v>
      </c>
      <c r="AW356" s="294" t="str" cm="1">
        <f t="array" ref="AW356">IF(CH356&gt;0, INDEX($CV$58:$CV$60, CH356), "-")</f>
        <v>-</v>
      </c>
      <c r="AX356" s="294" t="str">
        <f t="shared" si="159"/>
        <v>-</v>
      </c>
      <c r="AY356" s="295" t="str">
        <f t="shared" si="160"/>
        <v>-</v>
      </c>
      <c r="AZ356" s="294">
        <f t="shared" si="161"/>
        <v>0</v>
      </c>
      <c r="BA356" s="296" t="str" cm="1">
        <f t="array" ref="BA356">IFERROR(INDEX($CV$63:$CZ$65, $CF356, BA$23), "-")</f>
        <v>-</v>
      </c>
      <c r="BB356" s="296" t="str" cm="1">
        <f t="array" ref="BB356">IFERROR(INDEX($CV$63:$CZ$65, $CF356, BB$23), "-")</f>
        <v>-</v>
      </c>
      <c r="BC356" s="296" t="str" cm="1">
        <f t="array" ref="BC356">IFERROR(INDEX($CV$63:$CZ$65, $CF356, BC$23), "-")</f>
        <v>-</v>
      </c>
      <c r="BD356" s="296" t="str" cm="1">
        <f t="array" ref="BD356">IFERROR(INDEX($CV$63:$CZ$65, $CF356, BD$23), "-")</f>
        <v>-</v>
      </c>
      <c r="BE356" s="296" t="str" cm="1">
        <f t="array" ref="BE356">IFERROR(INDEX($CV$63:$CZ$65, $CF356, BE$23), "-")</f>
        <v>-</v>
      </c>
      <c r="BF356" s="297" cm="1">
        <f t="array" ref="BF356">IF($CF356=3,
IFERROR(INDEX($CV$68:$CZ$79, $CE356, BF$23), "-"),
IF($CF356=2,
IF(BF$23=5, $Q356, IF(BF$23=4, $R356, 0)), IF(BF$23=5, $Q356, 0)
))</f>
        <v>0</v>
      </c>
      <c r="BG356" s="297" cm="1">
        <f t="array" ref="BG356">IF($CF356=3,
IFERROR(INDEX($CV$68:$CZ$79, $CE356, BG$23), "-"),
IF($CF356=2,
IF(BG$23=5, $Q356, IF(BG$23=4, $R356, 0)), IF(BG$23=5, $Q356, 0)
))</f>
        <v>0</v>
      </c>
      <c r="BH356" s="297" cm="1">
        <f t="array" ref="BH356">IF($CF356=3,
IFERROR(INDEX($CV$68:$CZ$79, $CE356, BH$23), "-"),
IF($CF356=2,
IF(BH$23=5, $Q356, IF(BH$23=4, $R356, 0)), IF(BH$23=5, $Q356, 0)
))</f>
        <v>0</v>
      </c>
      <c r="BI356" s="297" cm="1">
        <f t="array" ref="BI356">IF($CF356=3,
IFERROR(INDEX($CV$68:$CZ$79, $CE356, BI$23), "-"),
IF($CF356=2,
IF(BI$23=5, $Q356, IF(BI$23=4, $R356, 0)), IF(BI$23=5, $Q356, 0)
))</f>
        <v>0</v>
      </c>
      <c r="BJ356" s="297" cm="1">
        <f t="array" ref="BJ356">IF($CF356=3,
IFERROR(INDEX($CV$68:$CZ$79, $CE356, BJ$23), "-"),
IF($CF356=2,
IF(BJ$23=5, $Q356, IF(BJ$23=4, $R356, 0)), IF(BJ$23=5, $Q356, 0)
))</f>
        <v>0</v>
      </c>
      <c r="BK356" s="293" t="str" cm="1">
        <f t="array" ref="BK356">IFERROR(IF(OR($AN$20="EZ", ISNUMBER((BL356*BM356)/(3600*1000)/BN356)), (BL356*BM356)/(3600*1000)/BN356, BY356) * SUMPRODUCT($BO356:$BS356^2.5, $BT356:$BX356) / 1000, "-")</f>
        <v>-</v>
      </c>
      <c r="BL356" s="279" t="str">
        <f t="shared" si="162"/>
        <v>-</v>
      </c>
      <c r="BM356" s="279" t="str">
        <f t="shared" si="163"/>
        <v>-</v>
      </c>
      <c r="BN356" s="298">
        <f t="shared" si="164"/>
        <v>0</v>
      </c>
      <c r="BO356" s="296" t="str" cm="1">
        <f t="array" ref="BO356">IFERROR(INDEX($CV$63:$CZ$65, $CO356, BO$23), "-")</f>
        <v>-</v>
      </c>
      <c r="BP356" s="296" t="str" cm="1">
        <f t="array" ref="BP356">IFERROR(INDEX($CV$63:$CZ$65, $CO356, BP$23), "-")</f>
        <v>-</v>
      </c>
      <c r="BQ356" s="296" t="str" cm="1">
        <f t="array" ref="BQ356">IFERROR(INDEX($CV$63:$CZ$65, $CO356, BQ$23), "-")</f>
        <v>-</v>
      </c>
      <c r="BR356" s="296" t="str" cm="1">
        <f t="array" ref="BR356">IFERROR(INDEX($CV$63:$CZ$65, $CO356, BR$23), "-")</f>
        <v>-</v>
      </c>
      <c r="BS356" s="296" t="str" cm="1">
        <f t="array" ref="BS356">IFERROR(INDEX($CV$63:$CZ$65, $CO356, BS$23), "-")</f>
        <v>-</v>
      </c>
      <c r="BT356" s="297" cm="1">
        <f t="array" ref="BT356">IF($CO356=3,
IFERROR(INDEX($CV$68:$CZ$79, $CE356, BT$23), "-"),
IF($CO356=2,
IF(BT$23=5, $AC356, IF(BT$23=4, $AD356, 0)), IF(BT$23=5, $AC356, 0)
))</f>
        <v>0</v>
      </c>
      <c r="BU356" s="297" cm="1">
        <f t="array" ref="BU356">IF($CO356=3,
IFERROR(INDEX($CV$68:$CZ$79, $CE356, BU$23), "-"),
IF($CO356=2,
IF(BU$23=5, $AC356, IF(BU$23=4, $AD356, 0)), IF(BU$23=5, $AC356, 0)
))</f>
        <v>0</v>
      </c>
      <c r="BV356" s="297" cm="1">
        <f t="array" ref="BV356">IF($CO356=3,
IFERROR(INDEX($CV$68:$CZ$79, $CE356, BV$23), "-"),
IF($CO356=2,
IF(BV$23=5, $AC356, IF(BV$23=4, $AD356, 0)), IF(BV$23=5, $AC356, 0)
))</f>
        <v>0</v>
      </c>
      <c r="BW356" s="297" cm="1">
        <f t="array" ref="BW356">IF($CO356=3,
IFERROR(INDEX($CV$68:$CZ$79, $CE356, BW$23), "-"),
IF($CO356=2,
IF(BW$23=5, $AC356, IF(BW$23=4, $AD356, 0)), IF(BW$23=5, $AC356, 0)
))</f>
        <v>0</v>
      </c>
      <c r="BX356" s="297" cm="1">
        <f t="array" ref="BX356">IF($CO356=3,
IFERROR(INDEX($CV$68:$CZ$79, $CE356, BX$23), "-"),
IF($CO356=2,
IF(BX$23=5, $AC356, IF(BX$23=4, $AD356, 0)), IF(BX$23=5, $AC356, 0)
))</f>
        <v>0</v>
      </c>
      <c r="BY356" s="293" t="str">
        <f t="shared" si="165"/>
        <v>-</v>
      </c>
      <c r="BZ356" s="299">
        <f t="shared" si="141"/>
        <v>0</v>
      </c>
      <c r="CA356" s="294" t="str">
        <f t="shared" si="166"/>
        <v>-</v>
      </c>
      <c r="CB356" s="295" t="str">
        <f t="shared" si="142"/>
        <v>-</v>
      </c>
      <c r="CC356" s="295" t="str">
        <f t="shared" si="167"/>
        <v>-</v>
      </c>
      <c r="CD356" s="299">
        <f t="shared" si="143"/>
        <v>0</v>
      </c>
      <c r="CE356" s="300" t="str">
        <f t="shared" si="144"/>
        <v>-</v>
      </c>
      <c r="CF356" s="300" t="str">
        <f t="shared" si="145"/>
        <v>-</v>
      </c>
      <c r="CG356" s="300">
        <v>0</v>
      </c>
      <c r="CH356" s="300">
        <f t="shared" si="146"/>
        <v>0</v>
      </c>
      <c r="CI356" s="301">
        <f t="shared" si="147"/>
        <v>0</v>
      </c>
      <c r="CJ356" s="301">
        <f t="shared" si="148"/>
        <v>0</v>
      </c>
      <c r="CK356" s="302" t="str" cm="1">
        <f t="array" ref="CK356">IF($CJ356&gt;0, INDEX($CS$28:$DH$35, $CJ356, $CI356+CK$23), "-")</f>
        <v>-</v>
      </c>
      <c r="CL356" s="302" t="str" cm="1">
        <f t="array" ref="CL356">IF($CJ356&gt;0, INDEX($CS$28:$DH$35, $CJ356, $CI356+CL$23), "-")</f>
        <v>-</v>
      </c>
      <c r="CM356" s="302" t="str" cm="1">
        <f t="array" ref="CM356">IF($CJ356&gt;0, INDEX($CS$28:$DH$35, $CJ356, $CI356+CM$23), "-")</f>
        <v>-</v>
      </c>
      <c r="CN356" s="302" t="str" cm="1">
        <f t="array" ref="CN356">IF($CJ356&gt;0, INDEX($CS$28:$DH$35, $CJ356, $CI356+CN$23), "-")</f>
        <v>-</v>
      </c>
      <c r="CO356" s="300" t="str">
        <f t="shared" si="149"/>
        <v>-</v>
      </c>
      <c r="CP356" s="271"/>
      <c r="CQ356" s="272"/>
      <c r="CR356" s="273"/>
      <c r="CS356" s="273"/>
      <c r="CT356" s="273"/>
      <c r="CU356" s="273"/>
      <c r="CV356" s="273"/>
      <c r="CW356" s="273"/>
      <c r="CX356" s="273"/>
      <c r="CY356" s="273"/>
      <c r="CZ356" s="273"/>
      <c r="DA356" s="273"/>
      <c r="DB356" s="273"/>
      <c r="DC356" s="273"/>
      <c r="DD356" s="273"/>
      <c r="DE356" s="273"/>
      <c r="DF356" s="273"/>
      <c r="DG356" s="273"/>
      <c r="DH356" s="273"/>
      <c r="DI356" s="273"/>
      <c r="DJ356" s="271"/>
      <c r="DK356" s="271"/>
    </row>
    <row r="357" spans="1:115" s="45" customFormat="1" ht="12.75" customHeight="1" x14ac:dyDescent="0.25">
      <c r="A357" s="13" cm="1">
        <f t="array" ref="A357">IFERROR(INDEX(Operation, IFERROR(MATCH($N357,#REF!, 0), IFERROR(MATCH($N357,#REF!, 0), MATCH($N357,#REF!, 0))), 4), 0)</f>
        <v>0</v>
      </c>
      <c r="B357" s="10">
        <v>334</v>
      </c>
      <c r="C357" s="238"/>
      <c r="D357" s="238"/>
      <c r="E357" s="79"/>
      <c r="F357" s="80" t="str">
        <f>IF(ISBLANK(E357), "", VLOOKUP(E357, Z!$A$2:$C$4127, 3, FALSE))</f>
        <v/>
      </c>
      <c r="G357" s="238"/>
      <c r="H357" s="81"/>
      <c r="I357" s="255" t="b">
        <v>0</v>
      </c>
      <c r="J357" s="256"/>
      <c r="K357" s="82"/>
      <c r="L357" s="82"/>
      <c r="M357" s="83"/>
      <c r="N357" s="79"/>
      <c r="O357" s="84"/>
      <c r="P357" s="84"/>
      <c r="Q357" s="257"/>
      <c r="R357" s="257"/>
      <c r="S357" s="257"/>
      <c r="T357" s="85">
        <f t="shared" si="150"/>
        <v>0</v>
      </c>
      <c r="U357" s="238"/>
      <c r="V357" s="238"/>
      <c r="W357" s="238"/>
      <c r="X357" s="256"/>
      <c r="Y357" s="258"/>
      <c r="Z357" s="79"/>
      <c r="AA357" s="257"/>
      <c r="AB357" s="257"/>
      <c r="AC357" s="257"/>
      <c r="AD357" s="257"/>
      <c r="AE357" s="257"/>
      <c r="AF357" s="85">
        <f t="shared" si="151"/>
        <v>0</v>
      </c>
      <c r="AG357" s="259"/>
      <c r="AH357" s="238"/>
      <c r="AI357" s="79"/>
      <c r="AJ357" s="80" t="str">
        <f>IF(ISBLANK(AI357), "", VLOOKUP(AI357, Z!$A$2:$C$4127, 3, FALSE))</f>
        <v/>
      </c>
      <c r="AK357" s="260"/>
      <c r="AL357" s="127">
        <f t="shared" si="152"/>
        <v>0</v>
      </c>
      <c r="AM357" s="271"/>
      <c r="AN357" s="292">
        <f t="shared" si="154"/>
        <v>0</v>
      </c>
      <c r="AO357" s="279">
        <f t="shared" si="153"/>
        <v>1</v>
      </c>
      <c r="AP357" s="279">
        <v>0.75</v>
      </c>
      <c r="AQ357" s="293" t="str">
        <f t="shared" si="155"/>
        <v>-</v>
      </c>
      <c r="AR357" s="293" t="str">
        <f t="shared" si="156"/>
        <v>-</v>
      </c>
      <c r="AS357" s="293" t="str" cm="1">
        <f t="array" ref="AS357">IFERROR(IFERROR((AT357*AU357)/(3600*1000)/AZ357, BY357) * SUMPRODUCT($BA357:$BE357^2.5, $BF357:$BJ357) / 1000, "-")</f>
        <v>-</v>
      </c>
      <c r="AT357" s="279" t="str">
        <f t="shared" si="157"/>
        <v>-</v>
      </c>
      <c r="AU357" s="279" t="str">
        <f t="shared" si="158"/>
        <v>-</v>
      </c>
      <c r="AV357" s="294" t="str">
        <f t="shared" si="140"/>
        <v>-</v>
      </c>
      <c r="AW357" s="294" t="str" cm="1">
        <f t="array" ref="AW357">IF(CH357&gt;0, INDEX($CV$58:$CV$60, CH357), "-")</f>
        <v>-</v>
      </c>
      <c r="AX357" s="294" t="str">
        <f t="shared" si="159"/>
        <v>-</v>
      </c>
      <c r="AY357" s="295" t="str">
        <f t="shared" si="160"/>
        <v>-</v>
      </c>
      <c r="AZ357" s="294">
        <f t="shared" si="161"/>
        <v>0</v>
      </c>
      <c r="BA357" s="296" t="str" cm="1">
        <f t="array" ref="BA357">IFERROR(INDEX($CV$63:$CZ$65, $CF357, BA$23), "-")</f>
        <v>-</v>
      </c>
      <c r="BB357" s="296" t="str" cm="1">
        <f t="array" ref="BB357">IFERROR(INDEX($CV$63:$CZ$65, $CF357, BB$23), "-")</f>
        <v>-</v>
      </c>
      <c r="BC357" s="296" t="str" cm="1">
        <f t="array" ref="BC357">IFERROR(INDEX($CV$63:$CZ$65, $CF357, BC$23), "-")</f>
        <v>-</v>
      </c>
      <c r="BD357" s="296" t="str" cm="1">
        <f t="array" ref="BD357">IFERROR(INDEX($CV$63:$CZ$65, $CF357, BD$23), "-")</f>
        <v>-</v>
      </c>
      <c r="BE357" s="296" t="str" cm="1">
        <f t="array" ref="BE357">IFERROR(INDEX($CV$63:$CZ$65, $CF357, BE$23), "-")</f>
        <v>-</v>
      </c>
      <c r="BF357" s="297" cm="1">
        <f t="array" ref="BF357">IF($CF357=3,
IFERROR(INDEX($CV$68:$CZ$79, $CE357, BF$23), "-"),
IF($CF357=2,
IF(BF$23=5, $Q357, IF(BF$23=4, $R357, 0)), IF(BF$23=5, $Q357, 0)
))</f>
        <v>0</v>
      </c>
      <c r="BG357" s="297" cm="1">
        <f t="array" ref="BG357">IF($CF357=3,
IFERROR(INDEX($CV$68:$CZ$79, $CE357, BG$23), "-"),
IF($CF357=2,
IF(BG$23=5, $Q357, IF(BG$23=4, $R357, 0)), IF(BG$23=5, $Q357, 0)
))</f>
        <v>0</v>
      </c>
      <c r="BH357" s="297" cm="1">
        <f t="array" ref="BH357">IF($CF357=3,
IFERROR(INDEX($CV$68:$CZ$79, $CE357, BH$23), "-"),
IF($CF357=2,
IF(BH$23=5, $Q357, IF(BH$23=4, $R357, 0)), IF(BH$23=5, $Q357, 0)
))</f>
        <v>0</v>
      </c>
      <c r="BI357" s="297" cm="1">
        <f t="array" ref="BI357">IF($CF357=3,
IFERROR(INDEX($CV$68:$CZ$79, $CE357, BI$23), "-"),
IF($CF357=2,
IF(BI$23=5, $Q357, IF(BI$23=4, $R357, 0)), IF(BI$23=5, $Q357, 0)
))</f>
        <v>0</v>
      </c>
      <c r="BJ357" s="297" cm="1">
        <f t="array" ref="BJ357">IF($CF357=3,
IFERROR(INDEX($CV$68:$CZ$79, $CE357, BJ$23), "-"),
IF($CF357=2,
IF(BJ$23=5, $Q357, IF(BJ$23=4, $R357, 0)), IF(BJ$23=5, $Q357, 0)
))</f>
        <v>0</v>
      </c>
      <c r="BK357" s="293" t="str" cm="1">
        <f t="array" ref="BK357">IFERROR(IF(OR($AN$20="EZ", ISNUMBER((BL357*BM357)/(3600*1000)/BN357)), (BL357*BM357)/(3600*1000)/BN357, BY357) * SUMPRODUCT($BO357:$BS357^2.5, $BT357:$BX357) / 1000, "-")</f>
        <v>-</v>
      </c>
      <c r="BL357" s="279" t="str">
        <f t="shared" si="162"/>
        <v>-</v>
      </c>
      <c r="BM357" s="279" t="str">
        <f t="shared" si="163"/>
        <v>-</v>
      </c>
      <c r="BN357" s="298">
        <f t="shared" si="164"/>
        <v>0</v>
      </c>
      <c r="BO357" s="296" t="str" cm="1">
        <f t="array" ref="BO357">IFERROR(INDEX($CV$63:$CZ$65, $CO357, BO$23), "-")</f>
        <v>-</v>
      </c>
      <c r="BP357" s="296" t="str" cm="1">
        <f t="array" ref="BP357">IFERROR(INDEX($CV$63:$CZ$65, $CO357, BP$23), "-")</f>
        <v>-</v>
      </c>
      <c r="BQ357" s="296" t="str" cm="1">
        <f t="array" ref="BQ357">IFERROR(INDEX($CV$63:$CZ$65, $CO357, BQ$23), "-")</f>
        <v>-</v>
      </c>
      <c r="BR357" s="296" t="str" cm="1">
        <f t="array" ref="BR357">IFERROR(INDEX($CV$63:$CZ$65, $CO357, BR$23), "-")</f>
        <v>-</v>
      </c>
      <c r="BS357" s="296" t="str" cm="1">
        <f t="array" ref="BS357">IFERROR(INDEX($CV$63:$CZ$65, $CO357, BS$23), "-")</f>
        <v>-</v>
      </c>
      <c r="BT357" s="297" cm="1">
        <f t="array" ref="BT357">IF($CO357=3,
IFERROR(INDEX($CV$68:$CZ$79, $CE357, BT$23), "-"),
IF($CO357=2,
IF(BT$23=5, $AC357, IF(BT$23=4, $AD357, 0)), IF(BT$23=5, $AC357, 0)
))</f>
        <v>0</v>
      </c>
      <c r="BU357" s="297" cm="1">
        <f t="array" ref="BU357">IF($CO357=3,
IFERROR(INDEX($CV$68:$CZ$79, $CE357, BU$23), "-"),
IF($CO357=2,
IF(BU$23=5, $AC357, IF(BU$23=4, $AD357, 0)), IF(BU$23=5, $AC357, 0)
))</f>
        <v>0</v>
      </c>
      <c r="BV357" s="297" cm="1">
        <f t="array" ref="BV357">IF($CO357=3,
IFERROR(INDEX($CV$68:$CZ$79, $CE357, BV$23), "-"),
IF($CO357=2,
IF(BV$23=5, $AC357, IF(BV$23=4, $AD357, 0)), IF(BV$23=5, $AC357, 0)
))</f>
        <v>0</v>
      </c>
      <c r="BW357" s="297" cm="1">
        <f t="array" ref="BW357">IF($CO357=3,
IFERROR(INDEX($CV$68:$CZ$79, $CE357, BW$23), "-"),
IF($CO357=2,
IF(BW$23=5, $AC357, IF(BW$23=4, $AD357, 0)), IF(BW$23=5, $AC357, 0)
))</f>
        <v>0</v>
      </c>
      <c r="BX357" s="297" cm="1">
        <f t="array" ref="BX357">IF($CO357=3,
IFERROR(INDEX($CV$68:$CZ$79, $CE357, BX$23), "-"),
IF($CO357=2,
IF(BX$23=5, $AC357, IF(BX$23=4, $AD357, 0)), IF(BX$23=5, $AC357, 0)
))</f>
        <v>0</v>
      </c>
      <c r="BY357" s="293" t="str">
        <f t="shared" si="165"/>
        <v>-</v>
      </c>
      <c r="BZ357" s="299">
        <f t="shared" si="141"/>
        <v>0</v>
      </c>
      <c r="CA357" s="294" t="str">
        <f t="shared" si="166"/>
        <v>-</v>
      </c>
      <c r="CB357" s="295" t="str">
        <f t="shared" si="142"/>
        <v>-</v>
      </c>
      <c r="CC357" s="295" t="str">
        <f t="shared" si="167"/>
        <v>-</v>
      </c>
      <c r="CD357" s="299">
        <f t="shared" si="143"/>
        <v>0</v>
      </c>
      <c r="CE357" s="300" t="str">
        <f t="shared" si="144"/>
        <v>-</v>
      </c>
      <c r="CF357" s="300" t="str">
        <f t="shared" si="145"/>
        <v>-</v>
      </c>
      <c r="CG357" s="300">
        <v>0</v>
      </c>
      <c r="CH357" s="300">
        <f t="shared" si="146"/>
        <v>0</v>
      </c>
      <c r="CI357" s="301">
        <f t="shared" si="147"/>
        <v>0</v>
      </c>
      <c r="CJ357" s="301">
        <f t="shared" si="148"/>
        <v>0</v>
      </c>
      <c r="CK357" s="302" t="str" cm="1">
        <f t="array" ref="CK357">IF($CJ357&gt;0, INDEX($CS$28:$DH$35, $CJ357, $CI357+CK$23), "-")</f>
        <v>-</v>
      </c>
      <c r="CL357" s="302" t="str" cm="1">
        <f t="array" ref="CL357">IF($CJ357&gt;0, INDEX($CS$28:$DH$35, $CJ357, $CI357+CL$23), "-")</f>
        <v>-</v>
      </c>
      <c r="CM357" s="302" t="str" cm="1">
        <f t="array" ref="CM357">IF($CJ357&gt;0, INDEX($CS$28:$DH$35, $CJ357, $CI357+CM$23), "-")</f>
        <v>-</v>
      </c>
      <c r="CN357" s="302" t="str" cm="1">
        <f t="array" ref="CN357">IF($CJ357&gt;0, INDEX($CS$28:$DH$35, $CJ357, $CI357+CN$23), "-")</f>
        <v>-</v>
      </c>
      <c r="CO357" s="300" t="str">
        <f t="shared" si="149"/>
        <v>-</v>
      </c>
      <c r="CP357" s="271"/>
      <c r="CQ357" s="272"/>
      <c r="CR357" s="273"/>
      <c r="CS357" s="273"/>
      <c r="CT357" s="273"/>
      <c r="CU357" s="273"/>
      <c r="CV357" s="273"/>
      <c r="CW357" s="273"/>
      <c r="CX357" s="273"/>
      <c r="CY357" s="273"/>
      <c r="CZ357" s="273"/>
      <c r="DA357" s="273"/>
      <c r="DB357" s="273"/>
      <c r="DC357" s="273"/>
      <c r="DD357" s="273"/>
      <c r="DE357" s="273"/>
      <c r="DF357" s="273"/>
      <c r="DG357" s="273"/>
      <c r="DH357" s="273"/>
      <c r="DI357" s="273"/>
      <c r="DJ357" s="271"/>
      <c r="DK357" s="271"/>
    </row>
    <row r="358" spans="1:115" s="45" customFormat="1" ht="12.75" customHeight="1" x14ac:dyDescent="0.25">
      <c r="A358" s="13" cm="1">
        <f t="array" ref="A358">IFERROR(INDEX(Operation, IFERROR(MATCH($N358,#REF!, 0), IFERROR(MATCH($N358,#REF!, 0), MATCH($N358,#REF!, 0))), 4), 0)</f>
        <v>0</v>
      </c>
      <c r="B358" s="10">
        <v>335</v>
      </c>
      <c r="C358" s="238"/>
      <c r="D358" s="238"/>
      <c r="E358" s="79"/>
      <c r="F358" s="80" t="str">
        <f>IF(ISBLANK(E358), "", VLOOKUP(E358, Z!$A$2:$C$4127, 3, FALSE))</f>
        <v/>
      </c>
      <c r="G358" s="238"/>
      <c r="H358" s="81"/>
      <c r="I358" s="255" t="b">
        <v>0</v>
      </c>
      <c r="J358" s="256"/>
      <c r="K358" s="82"/>
      <c r="L358" s="82"/>
      <c r="M358" s="83"/>
      <c r="N358" s="79"/>
      <c r="O358" s="84"/>
      <c r="P358" s="84"/>
      <c r="Q358" s="257"/>
      <c r="R358" s="257"/>
      <c r="S358" s="257"/>
      <c r="T358" s="85">
        <f t="shared" si="150"/>
        <v>0</v>
      </c>
      <c r="U358" s="238"/>
      <c r="V358" s="238"/>
      <c r="W358" s="238"/>
      <c r="X358" s="257"/>
      <c r="Y358" s="258"/>
      <c r="Z358" s="79"/>
      <c r="AA358" s="257"/>
      <c r="AB358" s="257"/>
      <c r="AC358" s="257"/>
      <c r="AD358" s="257"/>
      <c r="AE358" s="257"/>
      <c r="AF358" s="85">
        <f t="shared" si="151"/>
        <v>0</v>
      </c>
      <c r="AG358" s="259"/>
      <c r="AH358" s="238"/>
      <c r="AI358" s="79"/>
      <c r="AJ358" s="80" t="str">
        <f>IF(ISBLANK(AI358), "", VLOOKUP(AI358, Z!$A$2:$C$4127, 3, FALSE))</f>
        <v/>
      </c>
      <c r="AK358" s="260"/>
      <c r="AL358" s="127">
        <f t="shared" si="152"/>
        <v>0</v>
      </c>
      <c r="AM358" s="271"/>
      <c r="AN358" s="292">
        <f t="shared" si="154"/>
        <v>0</v>
      </c>
      <c r="AO358" s="279">
        <f t="shared" si="153"/>
        <v>1</v>
      </c>
      <c r="AP358" s="279">
        <v>0.75</v>
      </c>
      <c r="AQ358" s="293" t="str">
        <f t="shared" si="155"/>
        <v>-</v>
      </c>
      <c r="AR358" s="293" t="str">
        <f t="shared" si="156"/>
        <v>-</v>
      </c>
      <c r="AS358" s="293" t="str" cm="1">
        <f t="array" ref="AS358">IFERROR(IFERROR((AT358*AU358)/(3600*1000)/AZ358, BY358) * SUMPRODUCT($BA358:$BE358^2.5, $BF358:$BJ358) / 1000, "-")</f>
        <v>-</v>
      </c>
      <c r="AT358" s="279" t="str">
        <f t="shared" si="157"/>
        <v>-</v>
      </c>
      <c r="AU358" s="279" t="str">
        <f t="shared" si="158"/>
        <v>-</v>
      </c>
      <c r="AV358" s="294" t="str">
        <f t="shared" si="140"/>
        <v>-</v>
      </c>
      <c r="AW358" s="294" t="str" cm="1">
        <f t="array" ref="AW358">IF(CH358&gt;0, INDEX($CV$58:$CV$60, CH358), "-")</f>
        <v>-</v>
      </c>
      <c r="AX358" s="294" t="str">
        <f t="shared" si="159"/>
        <v>-</v>
      </c>
      <c r="AY358" s="295" t="str">
        <f t="shared" si="160"/>
        <v>-</v>
      </c>
      <c r="AZ358" s="294">
        <f t="shared" si="161"/>
        <v>0</v>
      </c>
      <c r="BA358" s="296" t="str" cm="1">
        <f t="array" ref="BA358">IFERROR(INDEX($CV$63:$CZ$65, $CF358, BA$23), "-")</f>
        <v>-</v>
      </c>
      <c r="BB358" s="296" t="str" cm="1">
        <f t="array" ref="BB358">IFERROR(INDEX($CV$63:$CZ$65, $CF358, BB$23), "-")</f>
        <v>-</v>
      </c>
      <c r="BC358" s="296" t="str" cm="1">
        <f t="array" ref="BC358">IFERROR(INDEX($CV$63:$CZ$65, $CF358, BC$23), "-")</f>
        <v>-</v>
      </c>
      <c r="BD358" s="296" t="str" cm="1">
        <f t="array" ref="BD358">IFERROR(INDEX($CV$63:$CZ$65, $CF358, BD$23), "-")</f>
        <v>-</v>
      </c>
      <c r="BE358" s="296" t="str" cm="1">
        <f t="array" ref="BE358">IFERROR(INDEX($CV$63:$CZ$65, $CF358, BE$23), "-")</f>
        <v>-</v>
      </c>
      <c r="BF358" s="297" cm="1">
        <f t="array" ref="BF358">IF($CF358=3,
IFERROR(INDEX($CV$68:$CZ$79, $CE358, BF$23), "-"),
IF($CF358=2,
IF(BF$23=5, $Q358, IF(BF$23=4, $R358, 0)), IF(BF$23=5, $Q358, 0)
))</f>
        <v>0</v>
      </c>
      <c r="BG358" s="297" cm="1">
        <f t="array" ref="BG358">IF($CF358=3,
IFERROR(INDEX($CV$68:$CZ$79, $CE358, BG$23), "-"),
IF($CF358=2,
IF(BG$23=5, $Q358, IF(BG$23=4, $R358, 0)), IF(BG$23=5, $Q358, 0)
))</f>
        <v>0</v>
      </c>
      <c r="BH358" s="297" cm="1">
        <f t="array" ref="BH358">IF($CF358=3,
IFERROR(INDEX($CV$68:$CZ$79, $CE358, BH$23), "-"),
IF($CF358=2,
IF(BH$23=5, $Q358, IF(BH$23=4, $R358, 0)), IF(BH$23=5, $Q358, 0)
))</f>
        <v>0</v>
      </c>
      <c r="BI358" s="297" cm="1">
        <f t="array" ref="BI358">IF($CF358=3,
IFERROR(INDEX($CV$68:$CZ$79, $CE358, BI$23), "-"),
IF($CF358=2,
IF(BI$23=5, $Q358, IF(BI$23=4, $R358, 0)), IF(BI$23=5, $Q358, 0)
))</f>
        <v>0</v>
      </c>
      <c r="BJ358" s="297" cm="1">
        <f t="array" ref="BJ358">IF($CF358=3,
IFERROR(INDEX($CV$68:$CZ$79, $CE358, BJ$23), "-"),
IF($CF358=2,
IF(BJ$23=5, $Q358, IF(BJ$23=4, $R358, 0)), IF(BJ$23=5, $Q358, 0)
))</f>
        <v>0</v>
      </c>
      <c r="BK358" s="293" t="str" cm="1">
        <f t="array" ref="BK358">IFERROR(IF(OR($AN$20="EZ", ISNUMBER((BL358*BM358)/(3600*1000)/BN358)), (BL358*BM358)/(3600*1000)/BN358, BY358) * SUMPRODUCT($BO358:$BS358^2.5, $BT358:$BX358) / 1000, "-")</f>
        <v>-</v>
      </c>
      <c r="BL358" s="279" t="str">
        <f t="shared" si="162"/>
        <v>-</v>
      </c>
      <c r="BM358" s="279" t="str">
        <f t="shared" si="163"/>
        <v>-</v>
      </c>
      <c r="BN358" s="298">
        <f t="shared" si="164"/>
        <v>0</v>
      </c>
      <c r="BO358" s="296" t="str" cm="1">
        <f t="array" ref="BO358">IFERROR(INDEX($CV$63:$CZ$65, $CO358, BO$23), "-")</f>
        <v>-</v>
      </c>
      <c r="BP358" s="296" t="str" cm="1">
        <f t="array" ref="BP358">IFERROR(INDEX($CV$63:$CZ$65, $CO358, BP$23), "-")</f>
        <v>-</v>
      </c>
      <c r="BQ358" s="296" t="str" cm="1">
        <f t="array" ref="BQ358">IFERROR(INDEX($CV$63:$CZ$65, $CO358, BQ$23), "-")</f>
        <v>-</v>
      </c>
      <c r="BR358" s="296" t="str" cm="1">
        <f t="array" ref="BR358">IFERROR(INDEX($CV$63:$CZ$65, $CO358, BR$23), "-")</f>
        <v>-</v>
      </c>
      <c r="BS358" s="296" t="str" cm="1">
        <f t="array" ref="BS358">IFERROR(INDEX($CV$63:$CZ$65, $CO358, BS$23), "-")</f>
        <v>-</v>
      </c>
      <c r="BT358" s="297" cm="1">
        <f t="array" ref="BT358">IF($CO358=3,
IFERROR(INDEX($CV$68:$CZ$79, $CE358, BT$23), "-"),
IF($CO358=2,
IF(BT$23=5, $AC358, IF(BT$23=4, $AD358, 0)), IF(BT$23=5, $AC358, 0)
))</f>
        <v>0</v>
      </c>
      <c r="BU358" s="297" cm="1">
        <f t="array" ref="BU358">IF($CO358=3,
IFERROR(INDEX($CV$68:$CZ$79, $CE358, BU$23), "-"),
IF($CO358=2,
IF(BU$23=5, $AC358, IF(BU$23=4, $AD358, 0)), IF(BU$23=5, $AC358, 0)
))</f>
        <v>0</v>
      </c>
      <c r="BV358" s="297" cm="1">
        <f t="array" ref="BV358">IF($CO358=3,
IFERROR(INDEX($CV$68:$CZ$79, $CE358, BV$23), "-"),
IF($CO358=2,
IF(BV$23=5, $AC358, IF(BV$23=4, $AD358, 0)), IF(BV$23=5, $AC358, 0)
))</f>
        <v>0</v>
      </c>
      <c r="BW358" s="297" cm="1">
        <f t="array" ref="BW358">IF($CO358=3,
IFERROR(INDEX($CV$68:$CZ$79, $CE358, BW$23), "-"),
IF($CO358=2,
IF(BW$23=5, $AC358, IF(BW$23=4, $AD358, 0)), IF(BW$23=5, $AC358, 0)
))</f>
        <v>0</v>
      </c>
      <c r="BX358" s="297" cm="1">
        <f t="array" ref="BX358">IF($CO358=3,
IFERROR(INDEX($CV$68:$CZ$79, $CE358, BX$23), "-"),
IF($CO358=2,
IF(BX$23=5, $AC358, IF(BX$23=4, $AD358, 0)), IF(BX$23=5, $AC358, 0)
))</f>
        <v>0</v>
      </c>
      <c r="BY358" s="293" t="str">
        <f t="shared" si="165"/>
        <v>-</v>
      </c>
      <c r="BZ358" s="299">
        <f t="shared" si="141"/>
        <v>0</v>
      </c>
      <c r="CA358" s="294" t="str">
        <f t="shared" si="166"/>
        <v>-</v>
      </c>
      <c r="CB358" s="295" t="str">
        <f t="shared" si="142"/>
        <v>-</v>
      </c>
      <c r="CC358" s="295" t="str">
        <f t="shared" si="167"/>
        <v>-</v>
      </c>
      <c r="CD358" s="299">
        <f t="shared" si="143"/>
        <v>0</v>
      </c>
      <c r="CE358" s="300" t="str">
        <f t="shared" si="144"/>
        <v>-</v>
      </c>
      <c r="CF358" s="300" t="str">
        <f t="shared" si="145"/>
        <v>-</v>
      </c>
      <c r="CG358" s="300">
        <v>0</v>
      </c>
      <c r="CH358" s="300">
        <f t="shared" si="146"/>
        <v>0</v>
      </c>
      <c r="CI358" s="301">
        <f t="shared" si="147"/>
        <v>0</v>
      </c>
      <c r="CJ358" s="301">
        <f t="shared" si="148"/>
        <v>0</v>
      </c>
      <c r="CK358" s="302" t="str" cm="1">
        <f t="array" ref="CK358">IF($CJ358&gt;0, INDEX($CS$28:$DH$35, $CJ358, $CI358+CK$23), "-")</f>
        <v>-</v>
      </c>
      <c r="CL358" s="302" t="str" cm="1">
        <f t="array" ref="CL358">IF($CJ358&gt;0, INDEX($CS$28:$DH$35, $CJ358, $CI358+CL$23), "-")</f>
        <v>-</v>
      </c>
      <c r="CM358" s="302" t="str" cm="1">
        <f t="array" ref="CM358">IF($CJ358&gt;0, INDEX($CS$28:$DH$35, $CJ358, $CI358+CM$23), "-")</f>
        <v>-</v>
      </c>
      <c r="CN358" s="302" t="str" cm="1">
        <f t="array" ref="CN358">IF($CJ358&gt;0, INDEX($CS$28:$DH$35, $CJ358, $CI358+CN$23), "-")</f>
        <v>-</v>
      </c>
      <c r="CO358" s="300" t="str">
        <f t="shared" si="149"/>
        <v>-</v>
      </c>
      <c r="CP358" s="271"/>
      <c r="CQ358" s="272"/>
      <c r="CR358" s="273"/>
      <c r="CS358" s="273"/>
      <c r="CT358" s="273"/>
      <c r="CU358" s="273"/>
      <c r="CV358" s="273"/>
      <c r="CW358" s="273"/>
      <c r="CX358" s="273"/>
      <c r="CY358" s="273"/>
      <c r="CZ358" s="273"/>
      <c r="DA358" s="273"/>
      <c r="DB358" s="273"/>
      <c r="DC358" s="273"/>
      <c r="DD358" s="273"/>
      <c r="DE358" s="273"/>
      <c r="DF358" s="273"/>
      <c r="DG358" s="273"/>
      <c r="DH358" s="273"/>
      <c r="DI358" s="273"/>
      <c r="DJ358" s="271"/>
      <c r="DK358" s="271"/>
    </row>
    <row r="359" spans="1:115" s="45" customFormat="1" ht="12.75" customHeight="1" x14ac:dyDescent="0.25">
      <c r="A359" s="13" cm="1">
        <f t="array" ref="A359">IFERROR(INDEX(Operation, IFERROR(MATCH($N359,#REF!, 0), IFERROR(MATCH($N359,#REF!, 0), MATCH($N359,#REF!, 0))), 4), 0)</f>
        <v>0</v>
      </c>
      <c r="B359" s="10">
        <v>336</v>
      </c>
      <c r="C359" s="238"/>
      <c r="D359" s="238"/>
      <c r="E359" s="79"/>
      <c r="F359" s="80" t="str">
        <f>IF(ISBLANK(E359), "", VLOOKUP(E359, Z!$A$2:$C$4127, 3, FALSE))</f>
        <v/>
      </c>
      <c r="G359" s="238"/>
      <c r="H359" s="81"/>
      <c r="I359" s="255" t="b">
        <v>0</v>
      </c>
      <c r="J359" s="256"/>
      <c r="K359" s="82"/>
      <c r="L359" s="82"/>
      <c r="M359" s="83"/>
      <c r="N359" s="79"/>
      <c r="O359" s="84"/>
      <c r="P359" s="84"/>
      <c r="Q359" s="257"/>
      <c r="R359" s="257"/>
      <c r="S359" s="257"/>
      <c r="T359" s="85">
        <f t="shared" si="150"/>
        <v>0</v>
      </c>
      <c r="U359" s="238"/>
      <c r="V359" s="238"/>
      <c r="W359" s="238"/>
      <c r="X359" s="257"/>
      <c r="Y359" s="258"/>
      <c r="Z359" s="79"/>
      <c r="AA359" s="257"/>
      <c r="AB359" s="257"/>
      <c r="AC359" s="257"/>
      <c r="AD359" s="257"/>
      <c r="AE359" s="257"/>
      <c r="AF359" s="85">
        <f t="shared" si="151"/>
        <v>0</v>
      </c>
      <c r="AG359" s="259"/>
      <c r="AH359" s="238"/>
      <c r="AI359" s="79"/>
      <c r="AJ359" s="80" t="str">
        <f>IF(ISBLANK(AI359), "", VLOOKUP(AI359, Z!$A$2:$C$4127, 3, FALSE))</f>
        <v/>
      </c>
      <c r="AK359" s="260"/>
      <c r="AL359" s="127">
        <f t="shared" si="152"/>
        <v>0</v>
      </c>
      <c r="AM359" s="271"/>
      <c r="AN359" s="292">
        <f t="shared" si="154"/>
        <v>0</v>
      </c>
      <c r="AO359" s="279">
        <f t="shared" si="153"/>
        <v>1</v>
      </c>
      <c r="AP359" s="279">
        <v>0.75</v>
      </c>
      <c r="AQ359" s="293" t="str">
        <f t="shared" si="155"/>
        <v>-</v>
      </c>
      <c r="AR359" s="293" t="str">
        <f t="shared" si="156"/>
        <v>-</v>
      </c>
      <c r="AS359" s="293" t="str" cm="1">
        <f t="array" ref="AS359">IFERROR(IFERROR((AT359*AU359)/(3600*1000)/AZ359, BY359) * SUMPRODUCT($BA359:$BE359^2.5, $BF359:$BJ359) / 1000, "-")</f>
        <v>-</v>
      </c>
      <c r="AT359" s="279" t="str">
        <f t="shared" si="157"/>
        <v>-</v>
      </c>
      <c r="AU359" s="279" t="str">
        <f t="shared" si="158"/>
        <v>-</v>
      </c>
      <c r="AV359" s="294" t="str">
        <f t="shared" si="140"/>
        <v>-</v>
      </c>
      <c r="AW359" s="294" t="str" cm="1">
        <f t="array" ref="AW359">IF(CH359&gt;0, INDEX($CV$58:$CV$60, CH359), "-")</f>
        <v>-</v>
      </c>
      <c r="AX359" s="294" t="str">
        <f t="shared" si="159"/>
        <v>-</v>
      </c>
      <c r="AY359" s="295" t="str">
        <f t="shared" si="160"/>
        <v>-</v>
      </c>
      <c r="AZ359" s="294">
        <f t="shared" si="161"/>
        <v>0</v>
      </c>
      <c r="BA359" s="296" t="str" cm="1">
        <f t="array" ref="BA359">IFERROR(INDEX($CV$63:$CZ$65, $CF359, BA$23), "-")</f>
        <v>-</v>
      </c>
      <c r="BB359" s="296" t="str" cm="1">
        <f t="array" ref="BB359">IFERROR(INDEX($CV$63:$CZ$65, $CF359, BB$23), "-")</f>
        <v>-</v>
      </c>
      <c r="BC359" s="296" t="str" cm="1">
        <f t="array" ref="BC359">IFERROR(INDEX($CV$63:$CZ$65, $CF359, BC$23), "-")</f>
        <v>-</v>
      </c>
      <c r="BD359" s="296" t="str" cm="1">
        <f t="array" ref="BD359">IFERROR(INDEX($CV$63:$CZ$65, $CF359, BD$23), "-")</f>
        <v>-</v>
      </c>
      <c r="BE359" s="296" t="str" cm="1">
        <f t="array" ref="BE359">IFERROR(INDEX($CV$63:$CZ$65, $CF359, BE$23), "-")</f>
        <v>-</v>
      </c>
      <c r="BF359" s="297" cm="1">
        <f t="array" ref="BF359">IF($CF359=3,
IFERROR(INDEX($CV$68:$CZ$79, $CE359, BF$23), "-"),
IF($CF359=2,
IF(BF$23=5, $Q359, IF(BF$23=4, $R359, 0)), IF(BF$23=5, $Q359, 0)
))</f>
        <v>0</v>
      </c>
      <c r="BG359" s="297" cm="1">
        <f t="array" ref="BG359">IF($CF359=3,
IFERROR(INDEX($CV$68:$CZ$79, $CE359, BG$23), "-"),
IF($CF359=2,
IF(BG$23=5, $Q359, IF(BG$23=4, $R359, 0)), IF(BG$23=5, $Q359, 0)
))</f>
        <v>0</v>
      </c>
      <c r="BH359" s="297" cm="1">
        <f t="array" ref="BH359">IF($CF359=3,
IFERROR(INDEX($CV$68:$CZ$79, $CE359, BH$23), "-"),
IF($CF359=2,
IF(BH$23=5, $Q359, IF(BH$23=4, $R359, 0)), IF(BH$23=5, $Q359, 0)
))</f>
        <v>0</v>
      </c>
      <c r="BI359" s="297" cm="1">
        <f t="array" ref="BI359">IF($CF359=3,
IFERROR(INDEX($CV$68:$CZ$79, $CE359, BI$23), "-"),
IF($CF359=2,
IF(BI$23=5, $Q359, IF(BI$23=4, $R359, 0)), IF(BI$23=5, $Q359, 0)
))</f>
        <v>0</v>
      </c>
      <c r="BJ359" s="297" cm="1">
        <f t="array" ref="BJ359">IF($CF359=3,
IFERROR(INDEX($CV$68:$CZ$79, $CE359, BJ$23), "-"),
IF($CF359=2,
IF(BJ$23=5, $Q359, IF(BJ$23=4, $R359, 0)), IF(BJ$23=5, $Q359, 0)
))</f>
        <v>0</v>
      </c>
      <c r="BK359" s="293" t="str" cm="1">
        <f t="array" ref="BK359">IFERROR(IF(OR($AN$20="EZ", ISNUMBER((BL359*BM359)/(3600*1000)/BN359)), (BL359*BM359)/(3600*1000)/BN359, BY359) * SUMPRODUCT($BO359:$BS359^2.5, $BT359:$BX359) / 1000, "-")</f>
        <v>-</v>
      </c>
      <c r="BL359" s="279" t="str">
        <f t="shared" si="162"/>
        <v>-</v>
      </c>
      <c r="BM359" s="279" t="str">
        <f t="shared" si="163"/>
        <v>-</v>
      </c>
      <c r="BN359" s="298">
        <f t="shared" si="164"/>
        <v>0</v>
      </c>
      <c r="BO359" s="296" t="str" cm="1">
        <f t="array" ref="BO359">IFERROR(INDEX($CV$63:$CZ$65, $CO359, BO$23), "-")</f>
        <v>-</v>
      </c>
      <c r="BP359" s="296" t="str" cm="1">
        <f t="array" ref="BP359">IFERROR(INDEX($CV$63:$CZ$65, $CO359, BP$23), "-")</f>
        <v>-</v>
      </c>
      <c r="BQ359" s="296" t="str" cm="1">
        <f t="array" ref="BQ359">IFERROR(INDEX($CV$63:$CZ$65, $CO359, BQ$23), "-")</f>
        <v>-</v>
      </c>
      <c r="BR359" s="296" t="str" cm="1">
        <f t="array" ref="BR359">IFERROR(INDEX($CV$63:$CZ$65, $CO359, BR$23), "-")</f>
        <v>-</v>
      </c>
      <c r="BS359" s="296" t="str" cm="1">
        <f t="array" ref="BS359">IFERROR(INDEX($CV$63:$CZ$65, $CO359, BS$23), "-")</f>
        <v>-</v>
      </c>
      <c r="BT359" s="297" cm="1">
        <f t="array" ref="BT359">IF($CO359=3,
IFERROR(INDEX($CV$68:$CZ$79, $CE359, BT$23), "-"),
IF($CO359=2,
IF(BT$23=5, $AC359, IF(BT$23=4, $AD359, 0)), IF(BT$23=5, $AC359, 0)
))</f>
        <v>0</v>
      </c>
      <c r="BU359" s="297" cm="1">
        <f t="array" ref="BU359">IF($CO359=3,
IFERROR(INDEX($CV$68:$CZ$79, $CE359, BU$23), "-"),
IF($CO359=2,
IF(BU$23=5, $AC359, IF(BU$23=4, $AD359, 0)), IF(BU$23=5, $AC359, 0)
))</f>
        <v>0</v>
      </c>
      <c r="BV359" s="297" cm="1">
        <f t="array" ref="BV359">IF($CO359=3,
IFERROR(INDEX($CV$68:$CZ$79, $CE359, BV$23), "-"),
IF($CO359=2,
IF(BV$23=5, $AC359, IF(BV$23=4, $AD359, 0)), IF(BV$23=5, $AC359, 0)
))</f>
        <v>0</v>
      </c>
      <c r="BW359" s="297" cm="1">
        <f t="array" ref="BW359">IF($CO359=3,
IFERROR(INDEX($CV$68:$CZ$79, $CE359, BW$23), "-"),
IF($CO359=2,
IF(BW$23=5, $AC359, IF(BW$23=4, $AD359, 0)), IF(BW$23=5, $AC359, 0)
))</f>
        <v>0</v>
      </c>
      <c r="BX359" s="297" cm="1">
        <f t="array" ref="BX359">IF($CO359=3,
IFERROR(INDEX($CV$68:$CZ$79, $CE359, BX$23), "-"),
IF($CO359=2,
IF(BX$23=5, $AC359, IF(BX$23=4, $AD359, 0)), IF(BX$23=5, $AC359, 0)
))</f>
        <v>0</v>
      </c>
      <c r="BY359" s="293" t="str">
        <f t="shared" si="165"/>
        <v>-</v>
      </c>
      <c r="BZ359" s="299">
        <f t="shared" si="141"/>
        <v>0</v>
      </c>
      <c r="CA359" s="294" t="str">
        <f t="shared" si="166"/>
        <v>-</v>
      </c>
      <c r="CB359" s="295" t="str">
        <f t="shared" si="142"/>
        <v>-</v>
      </c>
      <c r="CC359" s="295" t="str">
        <f t="shared" si="167"/>
        <v>-</v>
      </c>
      <c r="CD359" s="299">
        <f t="shared" si="143"/>
        <v>0</v>
      </c>
      <c r="CE359" s="300" t="str">
        <f t="shared" si="144"/>
        <v>-</v>
      </c>
      <c r="CF359" s="300" t="str">
        <f t="shared" si="145"/>
        <v>-</v>
      </c>
      <c r="CG359" s="300">
        <v>0</v>
      </c>
      <c r="CH359" s="300">
        <f t="shared" si="146"/>
        <v>0</v>
      </c>
      <c r="CI359" s="301">
        <f t="shared" si="147"/>
        <v>0</v>
      </c>
      <c r="CJ359" s="301">
        <f t="shared" si="148"/>
        <v>0</v>
      </c>
      <c r="CK359" s="302" t="str" cm="1">
        <f t="array" ref="CK359">IF($CJ359&gt;0, INDEX($CS$28:$DH$35, $CJ359, $CI359+CK$23), "-")</f>
        <v>-</v>
      </c>
      <c r="CL359" s="302" t="str" cm="1">
        <f t="array" ref="CL359">IF($CJ359&gt;0, INDEX($CS$28:$DH$35, $CJ359, $CI359+CL$23), "-")</f>
        <v>-</v>
      </c>
      <c r="CM359" s="302" t="str" cm="1">
        <f t="array" ref="CM359">IF($CJ359&gt;0, INDEX($CS$28:$DH$35, $CJ359, $CI359+CM$23), "-")</f>
        <v>-</v>
      </c>
      <c r="CN359" s="302" t="str" cm="1">
        <f t="array" ref="CN359">IF($CJ359&gt;0, INDEX($CS$28:$DH$35, $CJ359, $CI359+CN$23), "-")</f>
        <v>-</v>
      </c>
      <c r="CO359" s="300" t="str">
        <f t="shared" si="149"/>
        <v>-</v>
      </c>
      <c r="CP359" s="271"/>
      <c r="CQ359" s="272"/>
      <c r="CR359" s="273"/>
      <c r="CS359" s="273"/>
      <c r="CT359" s="273"/>
      <c r="CU359" s="273"/>
      <c r="CV359" s="273"/>
      <c r="CW359" s="273"/>
      <c r="CX359" s="273"/>
      <c r="CY359" s="273"/>
      <c r="CZ359" s="273"/>
      <c r="DA359" s="273"/>
      <c r="DB359" s="273"/>
      <c r="DC359" s="273"/>
      <c r="DD359" s="273"/>
      <c r="DE359" s="273"/>
      <c r="DF359" s="273"/>
      <c r="DG359" s="273"/>
      <c r="DH359" s="273"/>
      <c r="DI359" s="273"/>
      <c r="DJ359" s="271"/>
      <c r="DK359" s="271"/>
    </row>
    <row r="360" spans="1:115" s="45" customFormat="1" ht="12.75" customHeight="1" x14ac:dyDescent="0.25">
      <c r="A360" s="13" cm="1">
        <f t="array" ref="A360">IFERROR(INDEX(Operation, IFERROR(MATCH($N360,#REF!, 0), IFERROR(MATCH($N360,#REF!, 0), MATCH($N360,#REF!, 0))), 4), 0)</f>
        <v>0</v>
      </c>
      <c r="B360" s="10">
        <v>337</v>
      </c>
      <c r="C360" s="238"/>
      <c r="D360" s="238"/>
      <c r="E360" s="79"/>
      <c r="F360" s="80" t="str">
        <f>IF(ISBLANK(E360), "", VLOOKUP(E360, Z!$A$2:$C$4127, 3, FALSE))</f>
        <v/>
      </c>
      <c r="G360" s="238"/>
      <c r="H360" s="81"/>
      <c r="I360" s="255" t="b">
        <v>0</v>
      </c>
      <c r="J360" s="256"/>
      <c r="K360" s="82"/>
      <c r="L360" s="82"/>
      <c r="M360" s="83"/>
      <c r="N360" s="79"/>
      <c r="O360" s="84"/>
      <c r="P360" s="84"/>
      <c r="Q360" s="257"/>
      <c r="R360" s="257"/>
      <c r="S360" s="257"/>
      <c r="T360" s="85">
        <f t="shared" si="150"/>
        <v>0</v>
      </c>
      <c r="U360" s="238"/>
      <c r="V360" s="238"/>
      <c r="W360" s="238"/>
      <c r="X360" s="257"/>
      <c r="Y360" s="258"/>
      <c r="Z360" s="79"/>
      <c r="AA360" s="257"/>
      <c r="AB360" s="257"/>
      <c r="AC360" s="257"/>
      <c r="AD360" s="257"/>
      <c r="AE360" s="257"/>
      <c r="AF360" s="85">
        <f t="shared" si="151"/>
        <v>0</v>
      </c>
      <c r="AG360" s="259"/>
      <c r="AH360" s="238"/>
      <c r="AI360" s="79"/>
      <c r="AJ360" s="80" t="str">
        <f>IF(ISBLANK(AI360), "", VLOOKUP(AI360, Z!$A$2:$C$4127, 3, FALSE))</f>
        <v/>
      </c>
      <c r="AK360" s="260"/>
      <c r="AL360" s="127">
        <f t="shared" si="152"/>
        <v>0</v>
      </c>
      <c r="AM360" s="271"/>
      <c r="AN360" s="292">
        <f t="shared" si="154"/>
        <v>0</v>
      </c>
      <c r="AO360" s="279">
        <f t="shared" si="153"/>
        <v>1</v>
      </c>
      <c r="AP360" s="279">
        <v>0.75</v>
      </c>
      <c r="AQ360" s="293" t="str">
        <f t="shared" si="155"/>
        <v>-</v>
      </c>
      <c r="AR360" s="293" t="str">
        <f t="shared" si="156"/>
        <v>-</v>
      </c>
      <c r="AS360" s="293" t="str" cm="1">
        <f t="array" ref="AS360">IFERROR(IFERROR((AT360*AU360)/(3600*1000)/AZ360, BY360) * SUMPRODUCT($BA360:$BE360^2.5, $BF360:$BJ360) / 1000, "-")</f>
        <v>-</v>
      </c>
      <c r="AT360" s="279" t="str">
        <f t="shared" si="157"/>
        <v>-</v>
      </c>
      <c r="AU360" s="279" t="str">
        <f t="shared" si="158"/>
        <v>-</v>
      </c>
      <c r="AV360" s="294" t="str">
        <f t="shared" si="140"/>
        <v>-</v>
      </c>
      <c r="AW360" s="294" t="str" cm="1">
        <f t="array" ref="AW360">IF(CH360&gt;0, INDEX($CV$58:$CV$60, CH360), "-")</f>
        <v>-</v>
      </c>
      <c r="AX360" s="294" t="str">
        <f t="shared" si="159"/>
        <v>-</v>
      </c>
      <c r="AY360" s="295" t="str">
        <f t="shared" si="160"/>
        <v>-</v>
      </c>
      <c r="AZ360" s="294">
        <f t="shared" si="161"/>
        <v>0</v>
      </c>
      <c r="BA360" s="296" t="str" cm="1">
        <f t="array" ref="BA360">IFERROR(INDEX($CV$63:$CZ$65, $CF360, BA$23), "-")</f>
        <v>-</v>
      </c>
      <c r="BB360" s="296" t="str" cm="1">
        <f t="array" ref="BB360">IFERROR(INDEX($CV$63:$CZ$65, $CF360, BB$23), "-")</f>
        <v>-</v>
      </c>
      <c r="BC360" s="296" t="str" cm="1">
        <f t="array" ref="BC360">IFERROR(INDEX($CV$63:$CZ$65, $CF360, BC$23), "-")</f>
        <v>-</v>
      </c>
      <c r="BD360" s="296" t="str" cm="1">
        <f t="array" ref="BD360">IFERROR(INDEX($CV$63:$CZ$65, $CF360, BD$23), "-")</f>
        <v>-</v>
      </c>
      <c r="BE360" s="296" t="str" cm="1">
        <f t="array" ref="BE360">IFERROR(INDEX($CV$63:$CZ$65, $CF360, BE$23), "-")</f>
        <v>-</v>
      </c>
      <c r="BF360" s="297" cm="1">
        <f t="array" ref="BF360">IF($CF360=3,
IFERROR(INDEX($CV$68:$CZ$79, $CE360, BF$23), "-"),
IF($CF360=2,
IF(BF$23=5, $Q360, IF(BF$23=4, $R360, 0)), IF(BF$23=5, $Q360, 0)
))</f>
        <v>0</v>
      </c>
      <c r="BG360" s="297" cm="1">
        <f t="array" ref="BG360">IF($CF360=3,
IFERROR(INDEX($CV$68:$CZ$79, $CE360, BG$23), "-"),
IF($CF360=2,
IF(BG$23=5, $Q360, IF(BG$23=4, $R360, 0)), IF(BG$23=5, $Q360, 0)
))</f>
        <v>0</v>
      </c>
      <c r="BH360" s="297" cm="1">
        <f t="array" ref="BH360">IF($CF360=3,
IFERROR(INDEX($CV$68:$CZ$79, $CE360, BH$23), "-"),
IF($CF360=2,
IF(BH$23=5, $Q360, IF(BH$23=4, $R360, 0)), IF(BH$23=5, $Q360, 0)
))</f>
        <v>0</v>
      </c>
      <c r="BI360" s="297" cm="1">
        <f t="array" ref="BI360">IF($CF360=3,
IFERROR(INDEX($CV$68:$CZ$79, $CE360, BI$23), "-"),
IF($CF360=2,
IF(BI$23=5, $Q360, IF(BI$23=4, $R360, 0)), IF(BI$23=5, $Q360, 0)
))</f>
        <v>0</v>
      </c>
      <c r="BJ360" s="297" cm="1">
        <f t="array" ref="BJ360">IF($CF360=3,
IFERROR(INDEX($CV$68:$CZ$79, $CE360, BJ$23), "-"),
IF($CF360=2,
IF(BJ$23=5, $Q360, IF(BJ$23=4, $R360, 0)), IF(BJ$23=5, $Q360, 0)
))</f>
        <v>0</v>
      </c>
      <c r="BK360" s="293" t="str" cm="1">
        <f t="array" ref="BK360">IFERROR(IF(OR($AN$20="EZ", ISNUMBER((BL360*BM360)/(3600*1000)/BN360)), (BL360*BM360)/(3600*1000)/BN360, BY360) * SUMPRODUCT($BO360:$BS360^2.5, $BT360:$BX360) / 1000, "-")</f>
        <v>-</v>
      </c>
      <c r="BL360" s="279" t="str">
        <f t="shared" si="162"/>
        <v>-</v>
      </c>
      <c r="BM360" s="279" t="str">
        <f t="shared" si="163"/>
        <v>-</v>
      </c>
      <c r="BN360" s="298">
        <f t="shared" si="164"/>
        <v>0</v>
      </c>
      <c r="BO360" s="296" t="str" cm="1">
        <f t="array" ref="BO360">IFERROR(INDEX($CV$63:$CZ$65, $CO360, BO$23), "-")</f>
        <v>-</v>
      </c>
      <c r="BP360" s="296" t="str" cm="1">
        <f t="array" ref="BP360">IFERROR(INDEX($CV$63:$CZ$65, $CO360, BP$23), "-")</f>
        <v>-</v>
      </c>
      <c r="BQ360" s="296" t="str" cm="1">
        <f t="array" ref="BQ360">IFERROR(INDEX($CV$63:$CZ$65, $CO360, BQ$23), "-")</f>
        <v>-</v>
      </c>
      <c r="BR360" s="296" t="str" cm="1">
        <f t="array" ref="BR360">IFERROR(INDEX($CV$63:$CZ$65, $CO360, BR$23), "-")</f>
        <v>-</v>
      </c>
      <c r="BS360" s="296" t="str" cm="1">
        <f t="array" ref="BS360">IFERROR(INDEX($CV$63:$CZ$65, $CO360, BS$23), "-")</f>
        <v>-</v>
      </c>
      <c r="BT360" s="297" cm="1">
        <f t="array" ref="BT360">IF($CO360=3,
IFERROR(INDEX($CV$68:$CZ$79, $CE360, BT$23), "-"),
IF($CO360=2,
IF(BT$23=5, $AC360, IF(BT$23=4, $AD360, 0)), IF(BT$23=5, $AC360, 0)
))</f>
        <v>0</v>
      </c>
      <c r="BU360" s="297" cm="1">
        <f t="array" ref="BU360">IF($CO360=3,
IFERROR(INDEX($CV$68:$CZ$79, $CE360, BU$23), "-"),
IF($CO360=2,
IF(BU$23=5, $AC360, IF(BU$23=4, $AD360, 0)), IF(BU$23=5, $AC360, 0)
))</f>
        <v>0</v>
      </c>
      <c r="BV360" s="297" cm="1">
        <f t="array" ref="BV360">IF($CO360=3,
IFERROR(INDEX($CV$68:$CZ$79, $CE360, BV$23), "-"),
IF($CO360=2,
IF(BV$23=5, $AC360, IF(BV$23=4, $AD360, 0)), IF(BV$23=5, $AC360, 0)
))</f>
        <v>0</v>
      </c>
      <c r="BW360" s="297" cm="1">
        <f t="array" ref="BW360">IF($CO360=3,
IFERROR(INDEX($CV$68:$CZ$79, $CE360, BW$23), "-"),
IF($CO360=2,
IF(BW$23=5, $AC360, IF(BW$23=4, $AD360, 0)), IF(BW$23=5, $AC360, 0)
))</f>
        <v>0</v>
      </c>
      <c r="BX360" s="297" cm="1">
        <f t="array" ref="BX360">IF($CO360=3,
IFERROR(INDEX($CV$68:$CZ$79, $CE360, BX$23), "-"),
IF($CO360=2,
IF(BX$23=5, $AC360, IF(BX$23=4, $AD360, 0)), IF(BX$23=5, $AC360, 0)
))</f>
        <v>0</v>
      </c>
      <c r="BY360" s="293" t="str">
        <f t="shared" si="165"/>
        <v>-</v>
      </c>
      <c r="BZ360" s="299">
        <f t="shared" si="141"/>
        <v>0</v>
      </c>
      <c r="CA360" s="294" t="str">
        <f t="shared" si="166"/>
        <v>-</v>
      </c>
      <c r="CB360" s="295" t="str">
        <f t="shared" si="142"/>
        <v>-</v>
      </c>
      <c r="CC360" s="295" t="str">
        <f t="shared" si="167"/>
        <v>-</v>
      </c>
      <c r="CD360" s="299">
        <f t="shared" si="143"/>
        <v>0</v>
      </c>
      <c r="CE360" s="300" t="str">
        <f t="shared" si="144"/>
        <v>-</v>
      </c>
      <c r="CF360" s="300" t="str">
        <f t="shared" si="145"/>
        <v>-</v>
      </c>
      <c r="CG360" s="300">
        <v>0</v>
      </c>
      <c r="CH360" s="300">
        <f t="shared" si="146"/>
        <v>0</v>
      </c>
      <c r="CI360" s="301">
        <f t="shared" si="147"/>
        <v>0</v>
      </c>
      <c r="CJ360" s="301">
        <f t="shared" si="148"/>
        <v>0</v>
      </c>
      <c r="CK360" s="302" t="str" cm="1">
        <f t="array" ref="CK360">IF($CJ360&gt;0, INDEX($CS$28:$DH$35, $CJ360, $CI360+CK$23), "-")</f>
        <v>-</v>
      </c>
      <c r="CL360" s="302" t="str" cm="1">
        <f t="array" ref="CL360">IF($CJ360&gt;0, INDEX($CS$28:$DH$35, $CJ360, $CI360+CL$23), "-")</f>
        <v>-</v>
      </c>
      <c r="CM360" s="302" t="str" cm="1">
        <f t="array" ref="CM360">IF($CJ360&gt;0, INDEX($CS$28:$DH$35, $CJ360, $CI360+CM$23), "-")</f>
        <v>-</v>
      </c>
      <c r="CN360" s="302" t="str" cm="1">
        <f t="array" ref="CN360">IF($CJ360&gt;0, INDEX($CS$28:$DH$35, $CJ360, $CI360+CN$23), "-")</f>
        <v>-</v>
      </c>
      <c r="CO360" s="300" t="str">
        <f t="shared" si="149"/>
        <v>-</v>
      </c>
      <c r="CP360" s="271"/>
      <c r="CQ360" s="272"/>
      <c r="CR360" s="273"/>
      <c r="CS360" s="273"/>
      <c r="CT360" s="273"/>
      <c r="CU360" s="273"/>
      <c r="CV360" s="273"/>
      <c r="CW360" s="273"/>
      <c r="CX360" s="273"/>
      <c r="CY360" s="273"/>
      <c r="CZ360" s="273"/>
      <c r="DA360" s="273"/>
      <c r="DB360" s="273"/>
      <c r="DC360" s="273"/>
      <c r="DD360" s="273"/>
      <c r="DE360" s="273"/>
      <c r="DF360" s="273"/>
      <c r="DG360" s="273"/>
      <c r="DH360" s="273"/>
      <c r="DI360" s="273"/>
      <c r="DJ360" s="271"/>
      <c r="DK360" s="271"/>
    </row>
    <row r="361" spans="1:115" s="45" customFormat="1" ht="12.75" customHeight="1" x14ac:dyDescent="0.25">
      <c r="A361" s="13" cm="1">
        <f t="array" ref="A361">IFERROR(INDEX(Operation, IFERROR(MATCH($N361,#REF!, 0), IFERROR(MATCH($N361,#REF!, 0), MATCH($N361,#REF!, 0))), 4), 0)</f>
        <v>0</v>
      </c>
      <c r="B361" s="10">
        <v>338</v>
      </c>
      <c r="C361" s="238"/>
      <c r="D361" s="238"/>
      <c r="E361" s="79"/>
      <c r="F361" s="80" t="str">
        <f>IF(ISBLANK(E361), "", VLOOKUP(E361, Z!$A$2:$C$4127, 3, FALSE))</f>
        <v/>
      </c>
      <c r="G361" s="238"/>
      <c r="H361" s="81"/>
      <c r="I361" s="255" t="b">
        <v>0</v>
      </c>
      <c r="J361" s="256"/>
      <c r="K361" s="82"/>
      <c r="L361" s="82"/>
      <c r="M361" s="83"/>
      <c r="N361" s="79"/>
      <c r="O361" s="84"/>
      <c r="P361" s="84"/>
      <c r="Q361" s="257"/>
      <c r="R361" s="257"/>
      <c r="S361" s="257"/>
      <c r="T361" s="85">
        <f t="shared" si="150"/>
        <v>0</v>
      </c>
      <c r="U361" s="238"/>
      <c r="V361" s="238"/>
      <c r="W361" s="238"/>
      <c r="X361" s="256"/>
      <c r="Y361" s="258"/>
      <c r="Z361" s="79"/>
      <c r="AA361" s="257"/>
      <c r="AB361" s="257"/>
      <c r="AC361" s="257"/>
      <c r="AD361" s="257"/>
      <c r="AE361" s="257"/>
      <c r="AF361" s="85">
        <f t="shared" si="151"/>
        <v>0</v>
      </c>
      <c r="AG361" s="259"/>
      <c r="AH361" s="238"/>
      <c r="AI361" s="79"/>
      <c r="AJ361" s="80" t="str">
        <f>IF(ISBLANK(AI361), "", VLOOKUP(AI361, Z!$A$2:$C$4127, 3, FALSE))</f>
        <v/>
      </c>
      <c r="AK361" s="260"/>
      <c r="AL361" s="127">
        <f t="shared" si="152"/>
        <v>0</v>
      </c>
      <c r="AM361" s="271"/>
      <c r="AN361" s="292">
        <f t="shared" si="154"/>
        <v>0</v>
      </c>
      <c r="AO361" s="279">
        <f t="shared" si="153"/>
        <v>1</v>
      </c>
      <c r="AP361" s="279">
        <v>0.75</v>
      </c>
      <c r="AQ361" s="293" t="str">
        <f t="shared" si="155"/>
        <v>-</v>
      </c>
      <c r="AR361" s="293" t="str">
        <f t="shared" si="156"/>
        <v>-</v>
      </c>
      <c r="AS361" s="293" t="str" cm="1">
        <f t="array" ref="AS361">IFERROR(IFERROR((AT361*AU361)/(3600*1000)/AZ361, BY361) * SUMPRODUCT($BA361:$BE361^2.5, $BF361:$BJ361) / 1000, "-")</f>
        <v>-</v>
      </c>
      <c r="AT361" s="279" t="str">
        <f t="shared" si="157"/>
        <v>-</v>
      </c>
      <c r="AU361" s="279" t="str">
        <f t="shared" si="158"/>
        <v>-</v>
      </c>
      <c r="AV361" s="294" t="str">
        <f t="shared" si="140"/>
        <v>-</v>
      </c>
      <c r="AW361" s="294" t="str" cm="1">
        <f t="array" ref="AW361">IF(CH361&gt;0, INDEX($CV$58:$CV$60, CH361), "-")</f>
        <v>-</v>
      </c>
      <c r="AX361" s="294" t="str">
        <f t="shared" si="159"/>
        <v>-</v>
      </c>
      <c r="AY361" s="295" t="str">
        <f t="shared" si="160"/>
        <v>-</v>
      </c>
      <c r="AZ361" s="294">
        <f t="shared" si="161"/>
        <v>0</v>
      </c>
      <c r="BA361" s="296" t="str" cm="1">
        <f t="array" ref="BA361">IFERROR(INDEX($CV$63:$CZ$65, $CF361, BA$23), "-")</f>
        <v>-</v>
      </c>
      <c r="BB361" s="296" t="str" cm="1">
        <f t="array" ref="BB361">IFERROR(INDEX($CV$63:$CZ$65, $CF361, BB$23), "-")</f>
        <v>-</v>
      </c>
      <c r="BC361" s="296" t="str" cm="1">
        <f t="array" ref="BC361">IFERROR(INDEX($CV$63:$CZ$65, $CF361, BC$23), "-")</f>
        <v>-</v>
      </c>
      <c r="BD361" s="296" t="str" cm="1">
        <f t="array" ref="BD361">IFERROR(INDEX($CV$63:$CZ$65, $CF361, BD$23), "-")</f>
        <v>-</v>
      </c>
      <c r="BE361" s="296" t="str" cm="1">
        <f t="array" ref="BE361">IFERROR(INDEX($CV$63:$CZ$65, $CF361, BE$23), "-")</f>
        <v>-</v>
      </c>
      <c r="BF361" s="297" cm="1">
        <f t="array" ref="BF361">IF($CF361=3,
IFERROR(INDEX($CV$68:$CZ$79, $CE361, BF$23), "-"),
IF($CF361=2,
IF(BF$23=5, $Q361, IF(BF$23=4, $R361, 0)), IF(BF$23=5, $Q361, 0)
))</f>
        <v>0</v>
      </c>
      <c r="BG361" s="297" cm="1">
        <f t="array" ref="BG361">IF($CF361=3,
IFERROR(INDEX($CV$68:$CZ$79, $CE361, BG$23), "-"),
IF($CF361=2,
IF(BG$23=5, $Q361, IF(BG$23=4, $R361, 0)), IF(BG$23=5, $Q361, 0)
))</f>
        <v>0</v>
      </c>
      <c r="BH361" s="297" cm="1">
        <f t="array" ref="BH361">IF($CF361=3,
IFERROR(INDEX($CV$68:$CZ$79, $CE361, BH$23), "-"),
IF($CF361=2,
IF(BH$23=5, $Q361, IF(BH$23=4, $R361, 0)), IF(BH$23=5, $Q361, 0)
))</f>
        <v>0</v>
      </c>
      <c r="BI361" s="297" cm="1">
        <f t="array" ref="BI361">IF($CF361=3,
IFERROR(INDEX($CV$68:$CZ$79, $CE361, BI$23), "-"),
IF($CF361=2,
IF(BI$23=5, $Q361, IF(BI$23=4, $R361, 0)), IF(BI$23=5, $Q361, 0)
))</f>
        <v>0</v>
      </c>
      <c r="BJ361" s="297" cm="1">
        <f t="array" ref="BJ361">IF($CF361=3,
IFERROR(INDEX($CV$68:$CZ$79, $CE361, BJ$23), "-"),
IF($CF361=2,
IF(BJ$23=5, $Q361, IF(BJ$23=4, $R361, 0)), IF(BJ$23=5, $Q361, 0)
))</f>
        <v>0</v>
      </c>
      <c r="BK361" s="293" t="str" cm="1">
        <f t="array" ref="BK361">IFERROR(IF(OR($AN$20="EZ", ISNUMBER((BL361*BM361)/(3600*1000)/BN361)), (BL361*BM361)/(3600*1000)/BN361, BY361) * SUMPRODUCT($BO361:$BS361^2.5, $BT361:$BX361) / 1000, "-")</f>
        <v>-</v>
      </c>
      <c r="BL361" s="279" t="str">
        <f t="shared" si="162"/>
        <v>-</v>
      </c>
      <c r="BM361" s="279" t="str">
        <f t="shared" si="163"/>
        <v>-</v>
      </c>
      <c r="BN361" s="298">
        <f t="shared" si="164"/>
        <v>0</v>
      </c>
      <c r="BO361" s="296" t="str" cm="1">
        <f t="array" ref="BO361">IFERROR(INDEX($CV$63:$CZ$65, $CO361, BO$23), "-")</f>
        <v>-</v>
      </c>
      <c r="BP361" s="296" t="str" cm="1">
        <f t="array" ref="BP361">IFERROR(INDEX($CV$63:$CZ$65, $CO361, BP$23), "-")</f>
        <v>-</v>
      </c>
      <c r="BQ361" s="296" t="str" cm="1">
        <f t="array" ref="BQ361">IFERROR(INDEX($CV$63:$CZ$65, $CO361, BQ$23), "-")</f>
        <v>-</v>
      </c>
      <c r="BR361" s="296" t="str" cm="1">
        <f t="array" ref="BR361">IFERROR(INDEX($CV$63:$CZ$65, $CO361, BR$23), "-")</f>
        <v>-</v>
      </c>
      <c r="BS361" s="296" t="str" cm="1">
        <f t="array" ref="BS361">IFERROR(INDEX($CV$63:$CZ$65, $CO361, BS$23), "-")</f>
        <v>-</v>
      </c>
      <c r="BT361" s="297" cm="1">
        <f t="array" ref="BT361">IF($CO361=3,
IFERROR(INDEX($CV$68:$CZ$79, $CE361, BT$23), "-"),
IF($CO361=2,
IF(BT$23=5, $AC361, IF(BT$23=4, $AD361, 0)), IF(BT$23=5, $AC361, 0)
))</f>
        <v>0</v>
      </c>
      <c r="BU361" s="297" cm="1">
        <f t="array" ref="BU361">IF($CO361=3,
IFERROR(INDEX($CV$68:$CZ$79, $CE361, BU$23), "-"),
IF($CO361=2,
IF(BU$23=5, $AC361, IF(BU$23=4, $AD361, 0)), IF(BU$23=5, $AC361, 0)
))</f>
        <v>0</v>
      </c>
      <c r="BV361" s="297" cm="1">
        <f t="array" ref="BV361">IF($CO361=3,
IFERROR(INDEX($CV$68:$CZ$79, $CE361, BV$23), "-"),
IF($CO361=2,
IF(BV$23=5, $AC361, IF(BV$23=4, $AD361, 0)), IF(BV$23=5, $AC361, 0)
))</f>
        <v>0</v>
      </c>
      <c r="BW361" s="297" cm="1">
        <f t="array" ref="BW361">IF($CO361=3,
IFERROR(INDEX($CV$68:$CZ$79, $CE361, BW$23), "-"),
IF($CO361=2,
IF(BW$23=5, $AC361, IF(BW$23=4, $AD361, 0)), IF(BW$23=5, $AC361, 0)
))</f>
        <v>0</v>
      </c>
      <c r="BX361" s="297" cm="1">
        <f t="array" ref="BX361">IF($CO361=3,
IFERROR(INDEX($CV$68:$CZ$79, $CE361, BX$23), "-"),
IF($CO361=2,
IF(BX$23=5, $AC361, IF(BX$23=4, $AD361, 0)), IF(BX$23=5, $AC361, 0)
))</f>
        <v>0</v>
      </c>
      <c r="BY361" s="293" t="str">
        <f t="shared" si="165"/>
        <v>-</v>
      </c>
      <c r="BZ361" s="299">
        <f t="shared" si="141"/>
        <v>0</v>
      </c>
      <c r="CA361" s="294" t="str">
        <f t="shared" si="166"/>
        <v>-</v>
      </c>
      <c r="CB361" s="295" t="str">
        <f t="shared" si="142"/>
        <v>-</v>
      </c>
      <c r="CC361" s="295" t="str">
        <f t="shared" si="167"/>
        <v>-</v>
      </c>
      <c r="CD361" s="299">
        <f t="shared" si="143"/>
        <v>0</v>
      </c>
      <c r="CE361" s="300" t="str">
        <f t="shared" si="144"/>
        <v>-</v>
      </c>
      <c r="CF361" s="300" t="str">
        <f t="shared" si="145"/>
        <v>-</v>
      </c>
      <c r="CG361" s="300">
        <v>0</v>
      </c>
      <c r="CH361" s="300">
        <f t="shared" si="146"/>
        <v>0</v>
      </c>
      <c r="CI361" s="301">
        <f t="shared" si="147"/>
        <v>0</v>
      </c>
      <c r="CJ361" s="301">
        <f t="shared" si="148"/>
        <v>0</v>
      </c>
      <c r="CK361" s="302" t="str" cm="1">
        <f t="array" ref="CK361">IF($CJ361&gt;0, INDEX($CS$28:$DH$35, $CJ361, $CI361+CK$23), "-")</f>
        <v>-</v>
      </c>
      <c r="CL361" s="302" t="str" cm="1">
        <f t="array" ref="CL361">IF($CJ361&gt;0, INDEX($CS$28:$DH$35, $CJ361, $CI361+CL$23), "-")</f>
        <v>-</v>
      </c>
      <c r="CM361" s="302" t="str" cm="1">
        <f t="array" ref="CM361">IF($CJ361&gt;0, INDEX($CS$28:$DH$35, $CJ361, $CI361+CM$23), "-")</f>
        <v>-</v>
      </c>
      <c r="CN361" s="302" t="str" cm="1">
        <f t="array" ref="CN361">IF($CJ361&gt;0, INDEX($CS$28:$DH$35, $CJ361, $CI361+CN$23), "-")</f>
        <v>-</v>
      </c>
      <c r="CO361" s="300" t="str">
        <f t="shared" si="149"/>
        <v>-</v>
      </c>
      <c r="CP361" s="271"/>
      <c r="CQ361" s="272"/>
      <c r="CR361" s="273"/>
      <c r="CS361" s="273"/>
      <c r="CT361" s="273"/>
      <c r="CU361" s="273"/>
      <c r="CV361" s="273"/>
      <c r="CW361" s="273"/>
      <c r="CX361" s="273"/>
      <c r="CY361" s="273"/>
      <c r="CZ361" s="273"/>
      <c r="DA361" s="273"/>
      <c r="DB361" s="273"/>
      <c r="DC361" s="273"/>
      <c r="DD361" s="273"/>
      <c r="DE361" s="273"/>
      <c r="DF361" s="273"/>
      <c r="DG361" s="273"/>
      <c r="DH361" s="273"/>
      <c r="DI361" s="273"/>
      <c r="DJ361" s="271"/>
      <c r="DK361" s="271"/>
    </row>
    <row r="362" spans="1:115" s="45" customFormat="1" ht="12.75" customHeight="1" x14ac:dyDescent="0.25">
      <c r="A362" s="13" cm="1">
        <f t="array" ref="A362">IFERROR(INDEX(Operation, IFERROR(MATCH($N362,#REF!, 0), IFERROR(MATCH($N362,#REF!, 0), MATCH($N362,#REF!, 0))), 4), 0)</f>
        <v>0</v>
      </c>
      <c r="B362" s="10">
        <v>339</v>
      </c>
      <c r="C362" s="238"/>
      <c r="D362" s="238"/>
      <c r="E362" s="79"/>
      <c r="F362" s="80" t="str">
        <f>IF(ISBLANK(E362), "", VLOOKUP(E362, Z!$A$2:$C$4127, 3, FALSE))</f>
        <v/>
      </c>
      <c r="G362" s="238"/>
      <c r="H362" s="81"/>
      <c r="I362" s="255" t="b">
        <v>0</v>
      </c>
      <c r="J362" s="256"/>
      <c r="K362" s="82"/>
      <c r="L362" s="82"/>
      <c r="M362" s="83"/>
      <c r="N362" s="79"/>
      <c r="O362" s="84"/>
      <c r="P362" s="84"/>
      <c r="Q362" s="257"/>
      <c r="R362" s="257"/>
      <c r="S362" s="257"/>
      <c r="T362" s="85">
        <f t="shared" si="150"/>
        <v>0</v>
      </c>
      <c r="U362" s="238"/>
      <c r="V362" s="238"/>
      <c r="W362" s="238"/>
      <c r="X362" s="257"/>
      <c r="Y362" s="258"/>
      <c r="Z362" s="79"/>
      <c r="AA362" s="257"/>
      <c r="AB362" s="257"/>
      <c r="AC362" s="257"/>
      <c r="AD362" s="257"/>
      <c r="AE362" s="257"/>
      <c r="AF362" s="85">
        <f t="shared" si="151"/>
        <v>0</v>
      </c>
      <c r="AG362" s="259"/>
      <c r="AH362" s="238"/>
      <c r="AI362" s="79"/>
      <c r="AJ362" s="80" t="str">
        <f>IF(ISBLANK(AI362), "", VLOOKUP(AI362, Z!$A$2:$C$4127, 3, FALSE))</f>
        <v/>
      </c>
      <c r="AK362" s="260"/>
      <c r="AL362" s="127">
        <f t="shared" si="152"/>
        <v>0</v>
      </c>
      <c r="AM362" s="271"/>
      <c r="AN362" s="292">
        <f t="shared" si="154"/>
        <v>0</v>
      </c>
      <c r="AO362" s="279">
        <f t="shared" si="153"/>
        <v>1</v>
      </c>
      <c r="AP362" s="279">
        <v>0.75</v>
      </c>
      <c r="AQ362" s="293" t="str">
        <f t="shared" si="155"/>
        <v>-</v>
      </c>
      <c r="AR362" s="293" t="str">
        <f t="shared" si="156"/>
        <v>-</v>
      </c>
      <c r="AS362" s="293" t="str" cm="1">
        <f t="array" ref="AS362">IFERROR(IFERROR((AT362*AU362)/(3600*1000)/AZ362, BY362) * SUMPRODUCT($BA362:$BE362^2.5, $BF362:$BJ362) / 1000, "-")</f>
        <v>-</v>
      </c>
      <c r="AT362" s="279" t="str">
        <f t="shared" si="157"/>
        <v>-</v>
      </c>
      <c r="AU362" s="279" t="str">
        <f t="shared" si="158"/>
        <v>-</v>
      </c>
      <c r="AV362" s="294" t="str">
        <f t="shared" si="140"/>
        <v>-</v>
      </c>
      <c r="AW362" s="294" t="str" cm="1">
        <f t="array" ref="AW362">IF(CH362&gt;0, INDEX($CV$58:$CV$60, CH362), "-")</f>
        <v>-</v>
      </c>
      <c r="AX362" s="294" t="str">
        <f t="shared" si="159"/>
        <v>-</v>
      </c>
      <c r="AY362" s="295" t="str">
        <f t="shared" si="160"/>
        <v>-</v>
      </c>
      <c r="AZ362" s="294">
        <f t="shared" si="161"/>
        <v>0</v>
      </c>
      <c r="BA362" s="296" t="str" cm="1">
        <f t="array" ref="BA362">IFERROR(INDEX($CV$63:$CZ$65, $CF362, BA$23), "-")</f>
        <v>-</v>
      </c>
      <c r="BB362" s="296" t="str" cm="1">
        <f t="array" ref="BB362">IFERROR(INDEX($CV$63:$CZ$65, $CF362, BB$23), "-")</f>
        <v>-</v>
      </c>
      <c r="BC362" s="296" t="str" cm="1">
        <f t="array" ref="BC362">IFERROR(INDEX($CV$63:$CZ$65, $CF362, BC$23), "-")</f>
        <v>-</v>
      </c>
      <c r="BD362" s="296" t="str" cm="1">
        <f t="array" ref="BD362">IFERROR(INDEX($CV$63:$CZ$65, $CF362, BD$23), "-")</f>
        <v>-</v>
      </c>
      <c r="BE362" s="296" t="str" cm="1">
        <f t="array" ref="BE362">IFERROR(INDEX($CV$63:$CZ$65, $CF362, BE$23), "-")</f>
        <v>-</v>
      </c>
      <c r="BF362" s="297" cm="1">
        <f t="array" ref="BF362">IF($CF362=3,
IFERROR(INDEX($CV$68:$CZ$79, $CE362, BF$23), "-"),
IF($CF362=2,
IF(BF$23=5, $Q362, IF(BF$23=4, $R362, 0)), IF(BF$23=5, $Q362, 0)
))</f>
        <v>0</v>
      </c>
      <c r="BG362" s="297" cm="1">
        <f t="array" ref="BG362">IF($CF362=3,
IFERROR(INDEX($CV$68:$CZ$79, $CE362, BG$23), "-"),
IF($CF362=2,
IF(BG$23=5, $Q362, IF(BG$23=4, $R362, 0)), IF(BG$23=5, $Q362, 0)
))</f>
        <v>0</v>
      </c>
      <c r="BH362" s="297" cm="1">
        <f t="array" ref="BH362">IF($CF362=3,
IFERROR(INDEX($CV$68:$CZ$79, $CE362, BH$23), "-"),
IF($CF362=2,
IF(BH$23=5, $Q362, IF(BH$23=4, $R362, 0)), IF(BH$23=5, $Q362, 0)
))</f>
        <v>0</v>
      </c>
      <c r="BI362" s="297" cm="1">
        <f t="array" ref="BI362">IF($CF362=3,
IFERROR(INDEX($CV$68:$CZ$79, $CE362, BI$23), "-"),
IF($CF362=2,
IF(BI$23=5, $Q362, IF(BI$23=4, $R362, 0)), IF(BI$23=5, $Q362, 0)
))</f>
        <v>0</v>
      </c>
      <c r="BJ362" s="297" cm="1">
        <f t="array" ref="BJ362">IF($CF362=3,
IFERROR(INDEX($CV$68:$CZ$79, $CE362, BJ$23), "-"),
IF($CF362=2,
IF(BJ$23=5, $Q362, IF(BJ$23=4, $R362, 0)), IF(BJ$23=5, $Q362, 0)
))</f>
        <v>0</v>
      </c>
      <c r="BK362" s="293" t="str" cm="1">
        <f t="array" ref="BK362">IFERROR(IF(OR($AN$20="EZ", ISNUMBER((BL362*BM362)/(3600*1000)/BN362)), (BL362*BM362)/(3600*1000)/BN362, BY362) * SUMPRODUCT($BO362:$BS362^2.5, $BT362:$BX362) / 1000, "-")</f>
        <v>-</v>
      </c>
      <c r="BL362" s="279" t="str">
        <f t="shared" si="162"/>
        <v>-</v>
      </c>
      <c r="BM362" s="279" t="str">
        <f t="shared" si="163"/>
        <v>-</v>
      </c>
      <c r="BN362" s="298">
        <f t="shared" si="164"/>
        <v>0</v>
      </c>
      <c r="BO362" s="296" t="str" cm="1">
        <f t="array" ref="BO362">IFERROR(INDEX($CV$63:$CZ$65, $CO362, BO$23), "-")</f>
        <v>-</v>
      </c>
      <c r="BP362" s="296" t="str" cm="1">
        <f t="array" ref="BP362">IFERROR(INDEX($CV$63:$CZ$65, $CO362, BP$23), "-")</f>
        <v>-</v>
      </c>
      <c r="BQ362" s="296" t="str" cm="1">
        <f t="array" ref="BQ362">IFERROR(INDEX($CV$63:$CZ$65, $CO362, BQ$23), "-")</f>
        <v>-</v>
      </c>
      <c r="BR362" s="296" t="str" cm="1">
        <f t="array" ref="BR362">IFERROR(INDEX($CV$63:$CZ$65, $CO362, BR$23), "-")</f>
        <v>-</v>
      </c>
      <c r="BS362" s="296" t="str" cm="1">
        <f t="array" ref="BS362">IFERROR(INDEX($CV$63:$CZ$65, $CO362, BS$23), "-")</f>
        <v>-</v>
      </c>
      <c r="BT362" s="297" cm="1">
        <f t="array" ref="BT362">IF($CO362=3,
IFERROR(INDEX($CV$68:$CZ$79, $CE362, BT$23), "-"),
IF($CO362=2,
IF(BT$23=5, $AC362, IF(BT$23=4, $AD362, 0)), IF(BT$23=5, $AC362, 0)
))</f>
        <v>0</v>
      </c>
      <c r="BU362" s="297" cm="1">
        <f t="array" ref="BU362">IF($CO362=3,
IFERROR(INDEX($CV$68:$CZ$79, $CE362, BU$23), "-"),
IF($CO362=2,
IF(BU$23=5, $AC362, IF(BU$23=4, $AD362, 0)), IF(BU$23=5, $AC362, 0)
))</f>
        <v>0</v>
      </c>
      <c r="BV362" s="297" cm="1">
        <f t="array" ref="BV362">IF($CO362=3,
IFERROR(INDEX($CV$68:$CZ$79, $CE362, BV$23), "-"),
IF($CO362=2,
IF(BV$23=5, $AC362, IF(BV$23=4, $AD362, 0)), IF(BV$23=5, $AC362, 0)
))</f>
        <v>0</v>
      </c>
      <c r="BW362" s="297" cm="1">
        <f t="array" ref="BW362">IF($CO362=3,
IFERROR(INDEX($CV$68:$CZ$79, $CE362, BW$23), "-"),
IF($CO362=2,
IF(BW$23=5, $AC362, IF(BW$23=4, $AD362, 0)), IF(BW$23=5, $AC362, 0)
))</f>
        <v>0</v>
      </c>
      <c r="BX362" s="297" cm="1">
        <f t="array" ref="BX362">IF($CO362=3,
IFERROR(INDEX($CV$68:$CZ$79, $CE362, BX$23), "-"),
IF($CO362=2,
IF(BX$23=5, $AC362, IF(BX$23=4, $AD362, 0)), IF(BX$23=5, $AC362, 0)
))</f>
        <v>0</v>
      </c>
      <c r="BY362" s="293" t="str">
        <f t="shared" si="165"/>
        <v>-</v>
      </c>
      <c r="BZ362" s="299">
        <f t="shared" si="141"/>
        <v>0</v>
      </c>
      <c r="CA362" s="294" t="str">
        <f t="shared" si="166"/>
        <v>-</v>
      </c>
      <c r="CB362" s="295" t="str">
        <f t="shared" si="142"/>
        <v>-</v>
      </c>
      <c r="CC362" s="295" t="str">
        <f t="shared" si="167"/>
        <v>-</v>
      </c>
      <c r="CD362" s="299">
        <f t="shared" si="143"/>
        <v>0</v>
      </c>
      <c r="CE362" s="300" t="str">
        <f t="shared" si="144"/>
        <v>-</v>
      </c>
      <c r="CF362" s="300" t="str">
        <f t="shared" si="145"/>
        <v>-</v>
      </c>
      <c r="CG362" s="300">
        <v>0</v>
      </c>
      <c r="CH362" s="300">
        <f t="shared" si="146"/>
        <v>0</v>
      </c>
      <c r="CI362" s="301">
        <f t="shared" si="147"/>
        <v>0</v>
      </c>
      <c r="CJ362" s="301">
        <f t="shared" si="148"/>
        <v>0</v>
      </c>
      <c r="CK362" s="302" t="str" cm="1">
        <f t="array" ref="CK362">IF($CJ362&gt;0, INDEX($CS$28:$DH$35, $CJ362, $CI362+CK$23), "-")</f>
        <v>-</v>
      </c>
      <c r="CL362" s="302" t="str" cm="1">
        <f t="array" ref="CL362">IF($CJ362&gt;0, INDEX($CS$28:$DH$35, $CJ362, $CI362+CL$23), "-")</f>
        <v>-</v>
      </c>
      <c r="CM362" s="302" t="str" cm="1">
        <f t="array" ref="CM362">IF($CJ362&gt;0, INDEX($CS$28:$DH$35, $CJ362, $CI362+CM$23), "-")</f>
        <v>-</v>
      </c>
      <c r="CN362" s="302" t="str" cm="1">
        <f t="array" ref="CN362">IF($CJ362&gt;0, INDEX($CS$28:$DH$35, $CJ362, $CI362+CN$23), "-")</f>
        <v>-</v>
      </c>
      <c r="CO362" s="300" t="str">
        <f t="shared" si="149"/>
        <v>-</v>
      </c>
      <c r="CP362" s="271"/>
      <c r="CQ362" s="272"/>
      <c r="CR362" s="273"/>
      <c r="CS362" s="273"/>
      <c r="CT362" s="273"/>
      <c r="CU362" s="273"/>
      <c r="CV362" s="273"/>
      <c r="CW362" s="273"/>
      <c r="CX362" s="273"/>
      <c r="CY362" s="273"/>
      <c r="CZ362" s="273"/>
      <c r="DA362" s="273"/>
      <c r="DB362" s="273"/>
      <c r="DC362" s="273"/>
      <c r="DD362" s="273"/>
      <c r="DE362" s="273"/>
      <c r="DF362" s="273"/>
      <c r="DG362" s="273"/>
      <c r="DH362" s="273"/>
      <c r="DI362" s="273"/>
      <c r="DJ362" s="271"/>
      <c r="DK362" s="271"/>
    </row>
    <row r="363" spans="1:115" s="45" customFormat="1" ht="12.75" customHeight="1" x14ac:dyDescent="0.25">
      <c r="A363" s="13" cm="1">
        <f t="array" ref="A363">IFERROR(INDEX(Operation, IFERROR(MATCH($N363,#REF!, 0), IFERROR(MATCH($N363,#REF!, 0), MATCH($N363,#REF!, 0))), 4), 0)</f>
        <v>0</v>
      </c>
      <c r="B363" s="10">
        <v>340</v>
      </c>
      <c r="C363" s="238"/>
      <c r="D363" s="238"/>
      <c r="E363" s="79"/>
      <c r="F363" s="80" t="str">
        <f>IF(ISBLANK(E363), "", VLOOKUP(E363, Z!$A$2:$C$4127, 3, FALSE))</f>
        <v/>
      </c>
      <c r="G363" s="238"/>
      <c r="H363" s="81"/>
      <c r="I363" s="255" t="b">
        <v>0</v>
      </c>
      <c r="J363" s="256"/>
      <c r="K363" s="82"/>
      <c r="L363" s="82"/>
      <c r="M363" s="83"/>
      <c r="N363" s="79"/>
      <c r="O363" s="84"/>
      <c r="P363" s="84"/>
      <c r="Q363" s="257"/>
      <c r="R363" s="257"/>
      <c r="S363" s="257"/>
      <c r="T363" s="85">
        <f t="shared" si="150"/>
        <v>0</v>
      </c>
      <c r="U363" s="238"/>
      <c r="V363" s="238"/>
      <c r="W363" s="238"/>
      <c r="X363" s="257"/>
      <c r="Y363" s="258"/>
      <c r="Z363" s="79"/>
      <c r="AA363" s="257"/>
      <c r="AB363" s="257"/>
      <c r="AC363" s="257"/>
      <c r="AD363" s="257"/>
      <c r="AE363" s="257"/>
      <c r="AF363" s="85">
        <f t="shared" si="151"/>
        <v>0</v>
      </c>
      <c r="AG363" s="259"/>
      <c r="AH363" s="238"/>
      <c r="AI363" s="79"/>
      <c r="AJ363" s="80" t="str">
        <f>IF(ISBLANK(AI363), "", VLOOKUP(AI363, Z!$A$2:$C$4127, 3, FALSE))</f>
        <v/>
      </c>
      <c r="AK363" s="260"/>
      <c r="AL363" s="127">
        <f t="shared" si="152"/>
        <v>0</v>
      </c>
      <c r="AM363" s="271"/>
      <c r="AN363" s="292">
        <f t="shared" si="154"/>
        <v>0</v>
      </c>
      <c r="AO363" s="279">
        <f t="shared" si="153"/>
        <v>1</v>
      </c>
      <c r="AP363" s="279">
        <v>0.75</v>
      </c>
      <c r="AQ363" s="293" t="str">
        <f t="shared" si="155"/>
        <v>-</v>
      </c>
      <c r="AR363" s="293" t="str">
        <f t="shared" si="156"/>
        <v>-</v>
      </c>
      <c r="AS363" s="293" t="str" cm="1">
        <f t="array" ref="AS363">IFERROR(IFERROR((AT363*AU363)/(3600*1000)/AZ363, BY363) * SUMPRODUCT($BA363:$BE363^2.5, $BF363:$BJ363) / 1000, "-")</f>
        <v>-</v>
      </c>
      <c r="AT363" s="279" t="str">
        <f t="shared" si="157"/>
        <v>-</v>
      </c>
      <c r="AU363" s="279" t="str">
        <f t="shared" si="158"/>
        <v>-</v>
      </c>
      <c r="AV363" s="294" t="str">
        <f t="shared" si="140"/>
        <v>-</v>
      </c>
      <c r="AW363" s="294" t="str" cm="1">
        <f t="array" ref="AW363">IF(CH363&gt;0, INDEX($CV$58:$CV$60, CH363), "-")</f>
        <v>-</v>
      </c>
      <c r="AX363" s="294" t="str">
        <f t="shared" si="159"/>
        <v>-</v>
      </c>
      <c r="AY363" s="295" t="str">
        <f t="shared" si="160"/>
        <v>-</v>
      </c>
      <c r="AZ363" s="294">
        <f t="shared" si="161"/>
        <v>0</v>
      </c>
      <c r="BA363" s="296" t="str" cm="1">
        <f t="array" ref="BA363">IFERROR(INDEX($CV$63:$CZ$65, $CF363, BA$23), "-")</f>
        <v>-</v>
      </c>
      <c r="BB363" s="296" t="str" cm="1">
        <f t="array" ref="BB363">IFERROR(INDEX($CV$63:$CZ$65, $CF363, BB$23), "-")</f>
        <v>-</v>
      </c>
      <c r="BC363" s="296" t="str" cm="1">
        <f t="array" ref="BC363">IFERROR(INDEX($CV$63:$CZ$65, $CF363, BC$23), "-")</f>
        <v>-</v>
      </c>
      <c r="BD363" s="296" t="str" cm="1">
        <f t="array" ref="BD363">IFERROR(INDEX($CV$63:$CZ$65, $CF363, BD$23), "-")</f>
        <v>-</v>
      </c>
      <c r="BE363" s="296" t="str" cm="1">
        <f t="array" ref="BE363">IFERROR(INDEX($CV$63:$CZ$65, $CF363, BE$23), "-")</f>
        <v>-</v>
      </c>
      <c r="BF363" s="297" cm="1">
        <f t="array" ref="BF363">IF($CF363=3,
IFERROR(INDEX($CV$68:$CZ$79, $CE363, BF$23), "-"),
IF($CF363=2,
IF(BF$23=5, $Q363, IF(BF$23=4, $R363, 0)), IF(BF$23=5, $Q363, 0)
))</f>
        <v>0</v>
      </c>
      <c r="BG363" s="297" cm="1">
        <f t="array" ref="BG363">IF($CF363=3,
IFERROR(INDEX($CV$68:$CZ$79, $CE363, BG$23), "-"),
IF($CF363=2,
IF(BG$23=5, $Q363, IF(BG$23=4, $R363, 0)), IF(BG$23=5, $Q363, 0)
))</f>
        <v>0</v>
      </c>
      <c r="BH363" s="297" cm="1">
        <f t="array" ref="BH363">IF($CF363=3,
IFERROR(INDEX($CV$68:$CZ$79, $CE363, BH$23), "-"),
IF($CF363=2,
IF(BH$23=5, $Q363, IF(BH$23=4, $R363, 0)), IF(BH$23=5, $Q363, 0)
))</f>
        <v>0</v>
      </c>
      <c r="BI363" s="297" cm="1">
        <f t="array" ref="BI363">IF($CF363=3,
IFERROR(INDEX($CV$68:$CZ$79, $CE363, BI$23), "-"),
IF($CF363=2,
IF(BI$23=5, $Q363, IF(BI$23=4, $R363, 0)), IF(BI$23=5, $Q363, 0)
))</f>
        <v>0</v>
      </c>
      <c r="BJ363" s="297" cm="1">
        <f t="array" ref="BJ363">IF($CF363=3,
IFERROR(INDEX($CV$68:$CZ$79, $CE363, BJ$23), "-"),
IF($CF363=2,
IF(BJ$23=5, $Q363, IF(BJ$23=4, $R363, 0)), IF(BJ$23=5, $Q363, 0)
))</f>
        <v>0</v>
      </c>
      <c r="BK363" s="293" t="str" cm="1">
        <f t="array" ref="BK363">IFERROR(IF(OR($AN$20="EZ", ISNUMBER((BL363*BM363)/(3600*1000)/BN363)), (BL363*BM363)/(3600*1000)/BN363, BY363) * SUMPRODUCT($BO363:$BS363^2.5, $BT363:$BX363) / 1000, "-")</f>
        <v>-</v>
      </c>
      <c r="BL363" s="279" t="str">
        <f t="shared" si="162"/>
        <v>-</v>
      </c>
      <c r="BM363" s="279" t="str">
        <f t="shared" si="163"/>
        <v>-</v>
      </c>
      <c r="BN363" s="298">
        <f t="shared" si="164"/>
        <v>0</v>
      </c>
      <c r="BO363" s="296" t="str" cm="1">
        <f t="array" ref="BO363">IFERROR(INDEX($CV$63:$CZ$65, $CO363, BO$23), "-")</f>
        <v>-</v>
      </c>
      <c r="BP363" s="296" t="str" cm="1">
        <f t="array" ref="BP363">IFERROR(INDEX($CV$63:$CZ$65, $CO363, BP$23), "-")</f>
        <v>-</v>
      </c>
      <c r="BQ363" s="296" t="str" cm="1">
        <f t="array" ref="BQ363">IFERROR(INDEX($CV$63:$CZ$65, $CO363, BQ$23), "-")</f>
        <v>-</v>
      </c>
      <c r="BR363" s="296" t="str" cm="1">
        <f t="array" ref="BR363">IFERROR(INDEX($CV$63:$CZ$65, $CO363, BR$23), "-")</f>
        <v>-</v>
      </c>
      <c r="BS363" s="296" t="str" cm="1">
        <f t="array" ref="BS363">IFERROR(INDEX($CV$63:$CZ$65, $CO363, BS$23), "-")</f>
        <v>-</v>
      </c>
      <c r="BT363" s="297" cm="1">
        <f t="array" ref="BT363">IF($CO363=3,
IFERROR(INDEX($CV$68:$CZ$79, $CE363, BT$23), "-"),
IF($CO363=2,
IF(BT$23=5, $AC363, IF(BT$23=4, $AD363, 0)), IF(BT$23=5, $AC363, 0)
))</f>
        <v>0</v>
      </c>
      <c r="BU363" s="297" cm="1">
        <f t="array" ref="BU363">IF($CO363=3,
IFERROR(INDEX($CV$68:$CZ$79, $CE363, BU$23), "-"),
IF($CO363=2,
IF(BU$23=5, $AC363, IF(BU$23=4, $AD363, 0)), IF(BU$23=5, $AC363, 0)
))</f>
        <v>0</v>
      </c>
      <c r="BV363" s="297" cm="1">
        <f t="array" ref="BV363">IF($CO363=3,
IFERROR(INDEX($CV$68:$CZ$79, $CE363, BV$23), "-"),
IF($CO363=2,
IF(BV$23=5, $AC363, IF(BV$23=4, $AD363, 0)), IF(BV$23=5, $AC363, 0)
))</f>
        <v>0</v>
      </c>
      <c r="BW363" s="297" cm="1">
        <f t="array" ref="BW363">IF($CO363=3,
IFERROR(INDEX($CV$68:$CZ$79, $CE363, BW$23), "-"),
IF($CO363=2,
IF(BW$23=5, $AC363, IF(BW$23=4, $AD363, 0)), IF(BW$23=5, $AC363, 0)
))</f>
        <v>0</v>
      </c>
      <c r="BX363" s="297" cm="1">
        <f t="array" ref="BX363">IF($CO363=3,
IFERROR(INDEX($CV$68:$CZ$79, $CE363, BX$23), "-"),
IF($CO363=2,
IF(BX$23=5, $AC363, IF(BX$23=4, $AD363, 0)), IF(BX$23=5, $AC363, 0)
))</f>
        <v>0</v>
      </c>
      <c r="BY363" s="293" t="str">
        <f t="shared" si="165"/>
        <v>-</v>
      </c>
      <c r="BZ363" s="299">
        <f t="shared" si="141"/>
        <v>0</v>
      </c>
      <c r="CA363" s="294" t="str">
        <f t="shared" si="166"/>
        <v>-</v>
      </c>
      <c r="CB363" s="295" t="str">
        <f t="shared" si="142"/>
        <v>-</v>
      </c>
      <c r="CC363" s="295" t="str">
        <f t="shared" si="167"/>
        <v>-</v>
      </c>
      <c r="CD363" s="299">
        <f t="shared" si="143"/>
        <v>0</v>
      </c>
      <c r="CE363" s="300" t="str">
        <f t="shared" si="144"/>
        <v>-</v>
      </c>
      <c r="CF363" s="300" t="str">
        <f t="shared" si="145"/>
        <v>-</v>
      </c>
      <c r="CG363" s="300">
        <v>0</v>
      </c>
      <c r="CH363" s="300">
        <f t="shared" si="146"/>
        <v>0</v>
      </c>
      <c r="CI363" s="301">
        <f t="shared" si="147"/>
        <v>0</v>
      </c>
      <c r="CJ363" s="301">
        <f t="shared" si="148"/>
        <v>0</v>
      </c>
      <c r="CK363" s="302" t="str" cm="1">
        <f t="array" ref="CK363">IF($CJ363&gt;0, INDEX($CS$28:$DH$35, $CJ363, $CI363+CK$23), "-")</f>
        <v>-</v>
      </c>
      <c r="CL363" s="302" t="str" cm="1">
        <f t="array" ref="CL363">IF($CJ363&gt;0, INDEX($CS$28:$DH$35, $CJ363, $CI363+CL$23), "-")</f>
        <v>-</v>
      </c>
      <c r="CM363" s="302" t="str" cm="1">
        <f t="array" ref="CM363">IF($CJ363&gt;0, INDEX($CS$28:$DH$35, $CJ363, $CI363+CM$23), "-")</f>
        <v>-</v>
      </c>
      <c r="CN363" s="302" t="str" cm="1">
        <f t="array" ref="CN363">IF($CJ363&gt;0, INDEX($CS$28:$DH$35, $CJ363, $CI363+CN$23), "-")</f>
        <v>-</v>
      </c>
      <c r="CO363" s="300" t="str">
        <f t="shared" si="149"/>
        <v>-</v>
      </c>
      <c r="CP363" s="271"/>
      <c r="CQ363" s="272"/>
      <c r="CR363" s="273"/>
      <c r="CS363" s="273"/>
      <c r="CT363" s="273"/>
      <c r="CU363" s="273"/>
      <c r="CV363" s="273"/>
      <c r="CW363" s="273"/>
      <c r="CX363" s="273"/>
      <c r="CY363" s="273"/>
      <c r="CZ363" s="273"/>
      <c r="DA363" s="273"/>
      <c r="DB363" s="273"/>
      <c r="DC363" s="273"/>
      <c r="DD363" s="273"/>
      <c r="DE363" s="273"/>
      <c r="DF363" s="273"/>
      <c r="DG363" s="273"/>
      <c r="DH363" s="273"/>
      <c r="DI363" s="273"/>
      <c r="DJ363" s="271"/>
      <c r="DK363" s="271"/>
    </row>
    <row r="364" spans="1:115" s="45" customFormat="1" ht="12.75" customHeight="1" x14ac:dyDescent="0.25">
      <c r="A364" s="13" cm="1">
        <f t="array" ref="A364">IFERROR(INDEX(Operation, IFERROR(MATCH($N364,#REF!, 0), IFERROR(MATCH($N364,#REF!, 0), MATCH($N364,#REF!, 0))), 4), 0)</f>
        <v>0</v>
      </c>
      <c r="B364" s="10">
        <v>341</v>
      </c>
      <c r="C364" s="238"/>
      <c r="D364" s="238"/>
      <c r="E364" s="79"/>
      <c r="F364" s="80" t="str">
        <f>IF(ISBLANK(E364), "", VLOOKUP(E364, Z!$A$2:$C$4127, 3, FALSE))</f>
        <v/>
      </c>
      <c r="G364" s="238"/>
      <c r="H364" s="81"/>
      <c r="I364" s="255" t="b">
        <v>0</v>
      </c>
      <c r="J364" s="256"/>
      <c r="K364" s="82"/>
      <c r="L364" s="82"/>
      <c r="M364" s="83"/>
      <c r="N364" s="79"/>
      <c r="O364" s="84"/>
      <c r="P364" s="84"/>
      <c r="Q364" s="257"/>
      <c r="R364" s="257"/>
      <c r="S364" s="257"/>
      <c r="T364" s="85">
        <f t="shared" si="150"/>
        <v>0</v>
      </c>
      <c r="U364" s="238"/>
      <c r="V364" s="238"/>
      <c r="W364" s="238"/>
      <c r="X364" s="257"/>
      <c r="Y364" s="258"/>
      <c r="Z364" s="79"/>
      <c r="AA364" s="257"/>
      <c r="AB364" s="257"/>
      <c r="AC364" s="257"/>
      <c r="AD364" s="257"/>
      <c r="AE364" s="257"/>
      <c r="AF364" s="85">
        <f t="shared" si="151"/>
        <v>0</v>
      </c>
      <c r="AG364" s="259"/>
      <c r="AH364" s="238"/>
      <c r="AI364" s="79"/>
      <c r="AJ364" s="80" t="str">
        <f>IF(ISBLANK(AI364), "", VLOOKUP(AI364, Z!$A$2:$C$4127, 3, FALSE))</f>
        <v/>
      </c>
      <c r="AK364" s="260"/>
      <c r="AL364" s="127">
        <f t="shared" si="152"/>
        <v>0</v>
      </c>
      <c r="AM364" s="271"/>
      <c r="AN364" s="292">
        <f t="shared" si="154"/>
        <v>0</v>
      </c>
      <c r="AO364" s="279">
        <f t="shared" si="153"/>
        <v>1</v>
      </c>
      <c r="AP364" s="279">
        <v>0.75</v>
      </c>
      <c r="AQ364" s="293" t="str">
        <f t="shared" si="155"/>
        <v>-</v>
      </c>
      <c r="AR364" s="293" t="str">
        <f t="shared" si="156"/>
        <v>-</v>
      </c>
      <c r="AS364" s="293" t="str" cm="1">
        <f t="array" ref="AS364">IFERROR(IFERROR((AT364*AU364)/(3600*1000)/AZ364, BY364) * SUMPRODUCT($BA364:$BE364^2.5, $BF364:$BJ364) / 1000, "-")</f>
        <v>-</v>
      </c>
      <c r="AT364" s="279" t="str">
        <f t="shared" si="157"/>
        <v>-</v>
      </c>
      <c r="AU364" s="279" t="str">
        <f t="shared" si="158"/>
        <v>-</v>
      </c>
      <c r="AV364" s="294" t="str">
        <f t="shared" si="140"/>
        <v>-</v>
      </c>
      <c r="AW364" s="294" t="str" cm="1">
        <f t="array" ref="AW364">IF(CH364&gt;0, INDEX($CV$58:$CV$60, CH364), "-")</f>
        <v>-</v>
      </c>
      <c r="AX364" s="294" t="str">
        <f t="shared" si="159"/>
        <v>-</v>
      </c>
      <c r="AY364" s="295" t="str">
        <f t="shared" si="160"/>
        <v>-</v>
      </c>
      <c r="AZ364" s="294">
        <f t="shared" si="161"/>
        <v>0</v>
      </c>
      <c r="BA364" s="296" t="str" cm="1">
        <f t="array" ref="BA364">IFERROR(INDEX($CV$63:$CZ$65, $CF364, BA$23), "-")</f>
        <v>-</v>
      </c>
      <c r="BB364" s="296" t="str" cm="1">
        <f t="array" ref="BB364">IFERROR(INDEX($CV$63:$CZ$65, $CF364, BB$23), "-")</f>
        <v>-</v>
      </c>
      <c r="BC364" s="296" t="str" cm="1">
        <f t="array" ref="BC364">IFERROR(INDEX($CV$63:$CZ$65, $CF364, BC$23), "-")</f>
        <v>-</v>
      </c>
      <c r="BD364" s="296" t="str" cm="1">
        <f t="array" ref="BD364">IFERROR(INDEX($CV$63:$CZ$65, $CF364, BD$23), "-")</f>
        <v>-</v>
      </c>
      <c r="BE364" s="296" t="str" cm="1">
        <f t="array" ref="BE364">IFERROR(INDEX($CV$63:$CZ$65, $CF364, BE$23), "-")</f>
        <v>-</v>
      </c>
      <c r="BF364" s="297" cm="1">
        <f t="array" ref="BF364">IF($CF364=3,
IFERROR(INDEX($CV$68:$CZ$79, $CE364, BF$23), "-"),
IF($CF364=2,
IF(BF$23=5, $Q364, IF(BF$23=4, $R364, 0)), IF(BF$23=5, $Q364, 0)
))</f>
        <v>0</v>
      </c>
      <c r="BG364" s="297" cm="1">
        <f t="array" ref="BG364">IF($CF364=3,
IFERROR(INDEX($CV$68:$CZ$79, $CE364, BG$23), "-"),
IF($CF364=2,
IF(BG$23=5, $Q364, IF(BG$23=4, $R364, 0)), IF(BG$23=5, $Q364, 0)
))</f>
        <v>0</v>
      </c>
      <c r="BH364" s="297" cm="1">
        <f t="array" ref="BH364">IF($CF364=3,
IFERROR(INDEX($CV$68:$CZ$79, $CE364, BH$23), "-"),
IF($CF364=2,
IF(BH$23=5, $Q364, IF(BH$23=4, $R364, 0)), IF(BH$23=5, $Q364, 0)
))</f>
        <v>0</v>
      </c>
      <c r="BI364" s="297" cm="1">
        <f t="array" ref="BI364">IF($CF364=3,
IFERROR(INDEX($CV$68:$CZ$79, $CE364, BI$23), "-"),
IF($CF364=2,
IF(BI$23=5, $Q364, IF(BI$23=4, $R364, 0)), IF(BI$23=5, $Q364, 0)
))</f>
        <v>0</v>
      </c>
      <c r="BJ364" s="297" cm="1">
        <f t="array" ref="BJ364">IF($CF364=3,
IFERROR(INDEX($CV$68:$CZ$79, $CE364, BJ$23), "-"),
IF($CF364=2,
IF(BJ$23=5, $Q364, IF(BJ$23=4, $R364, 0)), IF(BJ$23=5, $Q364, 0)
))</f>
        <v>0</v>
      </c>
      <c r="BK364" s="293" t="str" cm="1">
        <f t="array" ref="BK364">IFERROR(IF(OR($AN$20="EZ", ISNUMBER((BL364*BM364)/(3600*1000)/BN364)), (BL364*BM364)/(3600*1000)/BN364, BY364) * SUMPRODUCT($BO364:$BS364^2.5, $BT364:$BX364) / 1000, "-")</f>
        <v>-</v>
      </c>
      <c r="BL364" s="279" t="str">
        <f t="shared" si="162"/>
        <v>-</v>
      </c>
      <c r="BM364" s="279" t="str">
        <f t="shared" si="163"/>
        <v>-</v>
      </c>
      <c r="BN364" s="298">
        <f t="shared" si="164"/>
        <v>0</v>
      </c>
      <c r="BO364" s="296" t="str" cm="1">
        <f t="array" ref="BO364">IFERROR(INDEX($CV$63:$CZ$65, $CO364, BO$23), "-")</f>
        <v>-</v>
      </c>
      <c r="BP364" s="296" t="str" cm="1">
        <f t="array" ref="BP364">IFERROR(INDEX($CV$63:$CZ$65, $CO364, BP$23), "-")</f>
        <v>-</v>
      </c>
      <c r="BQ364" s="296" t="str" cm="1">
        <f t="array" ref="BQ364">IFERROR(INDEX($CV$63:$CZ$65, $CO364, BQ$23), "-")</f>
        <v>-</v>
      </c>
      <c r="BR364" s="296" t="str" cm="1">
        <f t="array" ref="BR364">IFERROR(INDEX($CV$63:$CZ$65, $CO364, BR$23), "-")</f>
        <v>-</v>
      </c>
      <c r="BS364" s="296" t="str" cm="1">
        <f t="array" ref="BS364">IFERROR(INDEX($CV$63:$CZ$65, $CO364, BS$23), "-")</f>
        <v>-</v>
      </c>
      <c r="BT364" s="297" cm="1">
        <f t="array" ref="BT364">IF($CO364=3,
IFERROR(INDEX($CV$68:$CZ$79, $CE364, BT$23), "-"),
IF($CO364=2,
IF(BT$23=5, $AC364, IF(BT$23=4, $AD364, 0)), IF(BT$23=5, $AC364, 0)
))</f>
        <v>0</v>
      </c>
      <c r="BU364" s="297" cm="1">
        <f t="array" ref="BU364">IF($CO364=3,
IFERROR(INDEX($CV$68:$CZ$79, $CE364, BU$23), "-"),
IF($CO364=2,
IF(BU$23=5, $AC364, IF(BU$23=4, $AD364, 0)), IF(BU$23=5, $AC364, 0)
))</f>
        <v>0</v>
      </c>
      <c r="BV364" s="297" cm="1">
        <f t="array" ref="BV364">IF($CO364=3,
IFERROR(INDEX($CV$68:$CZ$79, $CE364, BV$23), "-"),
IF($CO364=2,
IF(BV$23=5, $AC364, IF(BV$23=4, $AD364, 0)), IF(BV$23=5, $AC364, 0)
))</f>
        <v>0</v>
      </c>
      <c r="BW364" s="297" cm="1">
        <f t="array" ref="BW364">IF($CO364=3,
IFERROR(INDEX($CV$68:$CZ$79, $CE364, BW$23), "-"),
IF($CO364=2,
IF(BW$23=5, $AC364, IF(BW$23=4, $AD364, 0)), IF(BW$23=5, $AC364, 0)
))</f>
        <v>0</v>
      </c>
      <c r="BX364" s="297" cm="1">
        <f t="array" ref="BX364">IF($CO364=3,
IFERROR(INDEX($CV$68:$CZ$79, $CE364, BX$23), "-"),
IF($CO364=2,
IF(BX$23=5, $AC364, IF(BX$23=4, $AD364, 0)), IF(BX$23=5, $AC364, 0)
))</f>
        <v>0</v>
      </c>
      <c r="BY364" s="293" t="str">
        <f t="shared" si="165"/>
        <v>-</v>
      </c>
      <c r="BZ364" s="299">
        <f t="shared" si="141"/>
        <v>0</v>
      </c>
      <c r="CA364" s="294" t="str">
        <f t="shared" si="166"/>
        <v>-</v>
      </c>
      <c r="CB364" s="295" t="str">
        <f t="shared" si="142"/>
        <v>-</v>
      </c>
      <c r="CC364" s="295" t="str">
        <f t="shared" si="167"/>
        <v>-</v>
      </c>
      <c r="CD364" s="299">
        <f t="shared" si="143"/>
        <v>0</v>
      </c>
      <c r="CE364" s="300" t="str">
        <f t="shared" si="144"/>
        <v>-</v>
      </c>
      <c r="CF364" s="300" t="str">
        <f t="shared" si="145"/>
        <v>-</v>
      </c>
      <c r="CG364" s="300">
        <v>0</v>
      </c>
      <c r="CH364" s="300">
        <f t="shared" si="146"/>
        <v>0</v>
      </c>
      <c r="CI364" s="301">
        <f t="shared" si="147"/>
        <v>0</v>
      </c>
      <c r="CJ364" s="301">
        <f t="shared" si="148"/>
        <v>0</v>
      </c>
      <c r="CK364" s="302" t="str" cm="1">
        <f t="array" ref="CK364">IF($CJ364&gt;0, INDEX($CS$28:$DH$35, $CJ364, $CI364+CK$23), "-")</f>
        <v>-</v>
      </c>
      <c r="CL364" s="302" t="str" cm="1">
        <f t="array" ref="CL364">IF($CJ364&gt;0, INDEX($CS$28:$DH$35, $CJ364, $CI364+CL$23), "-")</f>
        <v>-</v>
      </c>
      <c r="CM364" s="302" t="str" cm="1">
        <f t="array" ref="CM364">IF($CJ364&gt;0, INDEX($CS$28:$DH$35, $CJ364, $CI364+CM$23), "-")</f>
        <v>-</v>
      </c>
      <c r="CN364" s="302" t="str" cm="1">
        <f t="array" ref="CN364">IF($CJ364&gt;0, INDEX($CS$28:$DH$35, $CJ364, $CI364+CN$23), "-")</f>
        <v>-</v>
      </c>
      <c r="CO364" s="300" t="str">
        <f t="shared" si="149"/>
        <v>-</v>
      </c>
      <c r="CP364" s="271"/>
      <c r="CQ364" s="272"/>
      <c r="CR364" s="273"/>
      <c r="CS364" s="273"/>
      <c r="CT364" s="273"/>
      <c r="CU364" s="273"/>
      <c r="CV364" s="273"/>
      <c r="CW364" s="273"/>
      <c r="CX364" s="273"/>
      <c r="CY364" s="273"/>
      <c r="CZ364" s="273"/>
      <c r="DA364" s="273"/>
      <c r="DB364" s="273"/>
      <c r="DC364" s="273"/>
      <c r="DD364" s="273"/>
      <c r="DE364" s="273"/>
      <c r="DF364" s="273"/>
      <c r="DG364" s="273"/>
      <c r="DH364" s="273"/>
      <c r="DI364" s="273"/>
      <c r="DJ364" s="271"/>
      <c r="DK364" s="271"/>
    </row>
    <row r="365" spans="1:115" s="45" customFormat="1" ht="12.75" customHeight="1" x14ac:dyDescent="0.25">
      <c r="A365" s="13" cm="1">
        <f t="array" ref="A365">IFERROR(INDEX(Operation, IFERROR(MATCH($N365,#REF!, 0), IFERROR(MATCH($N365,#REF!, 0), MATCH($N365,#REF!, 0))), 4), 0)</f>
        <v>0</v>
      </c>
      <c r="B365" s="10">
        <v>342</v>
      </c>
      <c r="C365" s="238"/>
      <c r="D365" s="238"/>
      <c r="E365" s="79"/>
      <c r="F365" s="80" t="str">
        <f>IF(ISBLANK(E365), "", VLOOKUP(E365, Z!$A$2:$C$4127, 3, FALSE))</f>
        <v/>
      </c>
      <c r="G365" s="238"/>
      <c r="H365" s="81"/>
      <c r="I365" s="255" t="b">
        <v>0</v>
      </c>
      <c r="J365" s="256"/>
      <c r="K365" s="82"/>
      <c r="L365" s="82"/>
      <c r="M365" s="83"/>
      <c r="N365" s="79"/>
      <c r="O365" s="84"/>
      <c r="P365" s="84"/>
      <c r="Q365" s="257"/>
      <c r="R365" s="257"/>
      <c r="S365" s="257"/>
      <c r="T365" s="85">
        <f t="shared" si="150"/>
        <v>0</v>
      </c>
      <c r="U365" s="238"/>
      <c r="V365" s="238"/>
      <c r="W365" s="238"/>
      <c r="X365" s="256"/>
      <c r="Y365" s="258"/>
      <c r="Z365" s="79"/>
      <c r="AA365" s="257"/>
      <c r="AB365" s="257"/>
      <c r="AC365" s="257"/>
      <c r="AD365" s="257"/>
      <c r="AE365" s="257"/>
      <c r="AF365" s="85">
        <f t="shared" si="151"/>
        <v>0</v>
      </c>
      <c r="AG365" s="259"/>
      <c r="AH365" s="238"/>
      <c r="AI365" s="79"/>
      <c r="AJ365" s="80" t="str">
        <f>IF(ISBLANK(AI365), "", VLOOKUP(AI365, Z!$A$2:$C$4127, 3, FALSE))</f>
        <v/>
      </c>
      <c r="AK365" s="260"/>
      <c r="AL365" s="127">
        <f t="shared" si="152"/>
        <v>0</v>
      </c>
      <c r="AM365" s="271"/>
      <c r="AN365" s="292">
        <f t="shared" si="154"/>
        <v>0</v>
      </c>
      <c r="AO365" s="279">
        <f t="shared" si="153"/>
        <v>1</v>
      </c>
      <c r="AP365" s="279">
        <v>0.75</v>
      </c>
      <c r="AQ365" s="293" t="str">
        <f t="shared" si="155"/>
        <v>-</v>
      </c>
      <c r="AR365" s="293" t="str">
        <f t="shared" si="156"/>
        <v>-</v>
      </c>
      <c r="AS365" s="293" t="str" cm="1">
        <f t="array" ref="AS365">IFERROR(IFERROR((AT365*AU365)/(3600*1000)/AZ365, BY365) * SUMPRODUCT($BA365:$BE365^2.5, $BF365:$BJ365) / 1000, "-")</f>
        <v>-</v>
      </c>
      <c r="AT365" s="279" t="str">
        <f t="shared" si="157"/>
        <v>-</v>
      </c>
      <c r="AU365" s="279" t="str">
        <f t="shared" si="158"/>
        <v>-</v>
      </c>
      <c r="AV365" s="294" t="str">
        <f t="shared" si="140"/>
        <v>-</v>
      </c>
      <c r="AW365" s="294" t="str" cm="1">
        <f t="array" ref="AW365">IF(CH365&gt;0, INDEX($CV$58:$CV$60, CH365), "-")</f>
        <v>-</v>
      </c>
      <c r="AX365" s="294" t="str">
        <f t="shared" si="159"/>
        <v>-</v>
      </c>
      <c r="AY365" s="295" t="str">
        <f t="shared" si="160"/>
        <v>-</v>
      </c>
      <c r="AZ365" s="294">
        <f t="shared" si="161"/>
        <v>0</v>
      </c>
      <c r="BA365" s="296" t="str" cm="1">
        <f t="array" ref="BA365">IFERROR(INDEX($CV$63:$CZ$65, $CF365, BA$23), "-")</f>
        <v>-</v>
      </c>
      <c r="BB365" s="296" t="str" cm="1">
        <f t="array" ref="BB365">IFERROR(INDEX($CV$63:$CZ$65, $CF365, BB$23), "-")</f>
        <v>-</v>
      </c>
      <c r="BC365" s="296" t="str" cm="1">
        <f t="array" ref="BC365">IFERROR(INDEX($CV$63:$CZ$65, $CF365, BC$23), "-")</f>
        <v>-</v>
      </c>
      <c r="BD365" s="296" t="str" cm="1">
        <f t="array" ref="BD365">IFERROR(INDEX($CV$63:$CZ$65, $CF365, BD$23), "-")</f>
        <v>-</v>
      </c>
      <c r="BE365" s="296" t="str" cm="1">
        <f t="array" ref="BE365">IFERROR(INDEX($CV$63:$CZ$65, $CF365, BE$23), "-")</f>
        <v>-</v>
      </c>
      <c r="BF365" s="297" cm="1">
        <f t="array" ref="BF365">IF($CF365=3,
IFERROR(INDEX($CV$68:$CZ$79, $CE365, BF$23), "-"),
IF($CF365=2,
IF(BF$23=5, $Q365, IF(BF$23=4, $R365, 0)), IF(BF$23=5, $Q365, 0)
))</f>
        <v>0</v>
      </c>
      <c r="BG365" s="297" cm="1">
        <f t="array" ref="BG365">IF($CF365=3,
IFERROR(INDEX($CV$68:$CZ$79, $CE365, BG$23), "-"),
IF($CF365=2,
IF(BG$23=5, $Q365, IF(BG$23=4, $R365, 0)), IF(BG$23=5, $Q365, 0)
))</f>
        <v>0</v>
      </c>
      <c r="BH365" s="297" cm="1">
        <f t="array" ref="BH365">IF($CF365=3,
IFERROR(INDEX($CV$68:$CZ$79, $CE365, BH$23), "-"),
IF($CF365=2,
IF(BH$23=5, $Q365, IF(BH$23=4, $R365, 0)), IF(BH$23=5, $Q365, 0)
))</f>
        <v>0</v>
      </c>
      <c r="BI365" s="297" cm="1">
        <f t="array" ref="BI365">IF($CF365=3,
IFERROR(INDEX($CV$68:$CZ$79, $CE365, BI$23), "-"),
IF($CF365=2,
IF(BI$23=5, $Q365, IF(BI$23=4, $R365, 0)), IF(BI$23=5, $Q365, 0)
))</f>
        <v>0</v>
      </c>
      <c r="BJ365" s="297" cm="1">
        <f t="array" ref="BJ365">IF($CF365=3,
IFERROR(INDEX($CV$68:$CZ$79, $CE365, BJ$23), "-"),
IF($CF365=2,
IF(BJ$23=5, $Q365, IF(BJ$23=4, $R365, 0)), IF(BJ$23=5, $Q365, 0)
))</f>
        <v>0</v>
      </c>
      <c r="BK365" s="293" t="str" cm="1">
        <f t="array" ref="BK365">IFERROR(IF(OR($AN$20="EZ", ISNUMBER((BL365*BM365)/(3600*1000)/BN365)), (BL365*BM365)/(3600*1000)/BN365, BY365) * SUMPRODUCT($BO365:$BS365^2.5, $BT365:$BX365) / 1000, "-")</f>
        <v>-</v>
      </c>
      <c r="BL365" s="279" t="str">
        <f t="shared" si="162"/>
        <v>-</v>
      </c>
      <c r="BM365" s="279" t="str">
        <f t="shared" si="163"/>
        <v>-</v>
      </c>
      <c r="BN365" s="298">
        <f t="shared" si="164"/>
        <v>0</v>
      </c>
      <c r="BO365" s="296" t="str" cm="1">
        <f t="array" ref="BO365">IFERROR(INDEX($CV$63:$CZ$65, $CO365, BO$23), "-")</f>
        <v>-</v>
      </c>
      <c r="BP365" s="296" t="str" cm="1">
        <f t="array" ref="BP365">IFERROR(INDEX($CV$63:$CZ$65, $CO365, BP$23), "-")</f>
        <v>-</v>
      </c>
      <c r="BQ365" s="296" t="str" cm="1">
        <f t="array" ref="BQ365">IFERROR(INDEX($CV$63:$CZ$65, $CO365, BQ$23), "-")</f>
        <v>-</v>
      </c>
      <c r="BR365" s="296" t="str" cm="1">
        <f t="array" ref="BR365">IFERROR(INDEX($CV$63:$CZ$65, $CO365, BR$23), "-")</f>
        <v>-</v>
      </c>
      <c r="BS365" s="296" t="str" cm="1">
        <f t="array" ref="BS365">IFERROR(INDEX($CV$63:$CZ$65, $CO365, BS$23), "-")</f>
        <v>-</v>
      </c>
      <c r="BT365" s="297" cm="1">
        <f t="array" ref="BT365">IF($CO365=3,
IFERROR(INDEX($CV$68:$CZ$79, $CE365, BT$23), "-"),
IF($CO365=2,
IF(BT$23=5, $AC365, IF(BT$23=4, $AD365, 0)), IF(BT$23=5, $AC365, 0)
))</f>
        <v>0</v>
      </c>
      <c r="BU365" s="297" cm="1">
        <f t="array" ref="BU365">IF($CO365=3,
IFERROR(INDEX($CV$68:$CZ$79, $CE365, BU$23), "-"),
IF($CO365=2,
IF(BU$23=5, $AC365, IF(BU$23=4, $AD365, 0)), IF(BU$23=5, $AC365, 0)
))</f>
        <v>0</v>
      </c>
      <c r="BV365" s="297" cm="1">
        <f t="array" ref="BV365">IF($CO365=3,
IFERROR(INDEX($CV$68:$CZ$79, $CE365, BV$23), "-"),
IF($CO365=2,
IF(BV$23=5, $AC365, IF(BV$23=4, $AD365, 0)), IF(BV$23=5, $AC365, 0)
))</f>
        <v>0</v>
      </c>
      <c r="BW365" s="297" cm="1">
        <f t="array" ref="BW365">IF($CO365=3,
IFERROR(INDEX($CV$68:$CZ$79, $CE365, BW$23), "-"),
IF($CO365=2,
IF(BW$23=5, $AC365, IF(BW$23=4, $AD365, 0)), IF(BW$23=5, $AC365, 0)
))</f>
        <v>0</v>
      </c>
      <c r="BX365" s="297" cm="1">
        <f t="array" ref="BX365">IF($CO365=3,
IFERROR(INDEX($CV$68:$CZ$79, $CE365, BX$23), "-"),
IF($CO365=2,
IF(BX$23=5, $AC365, IF(BX$23=4, $AD365, 0)), IF(BX$23=5, $AC365, 0)
))</f>
        <v>0</v>
      </c>
      <c r="BY365" s="293" t="str">
        <f t="shared" si="165"/>
        <v>-</v>
      </c>
      <c r="BZ365" s="299">
        <f t="shared" si="141"/>
        <v>0</v>
      </c>
      <c r="CA365" s="294" t="str">
        <f t="shared" si="166"/>
        <v>-</v>
      </c>
      <c r="CB365" s="295" t="str">
        <f t="shared" si="142"/>
        <v>-</v>
      </c>
      <c r="CC365" s="295" t="str">
        <f t="shared" si="167"/>
        <v>-</v>
      </c>
      <c r="CD365" s="299">
        <f t="shared" si="143"/>
        <v>0</v>
      </c>
      <c r="CE365" s="300" t="str">
        <f t="shared" si="144"/>
        <v>-</v>
      </c>
      <c r="CF365" s="300" t="str">
        <f t="shared" si="145"/>
        <v>-</v>
      </c>
      <c r="CG365" s="300">
        <v>0</v>
      </c>
      <c r="CH365" s="300">
        <f t="shared" si="146"/>
        <v>0</v>
      </c>
      <c r="CI365" s="301">
        <f t="shared" si="147"/>
        <v>0</v>
      </c>
      <c r="CJ365" s="301">
        <f t="shared" si="148"/>
        <v>0</v>
      </c>
      <c r="CK365" s="302" t="str" cm="1">
        <f t="array" ref="CK365">IF($CJ365&gt;0, INDEX($CS$28:$DH$35, $CJ365, $CI365+CK$23), "-")</f>
        <v>-</v>
      </c>
      <c r="CL365" s="302" t="str" cm="1">
        <f t="array" ref="CL365">IF($CJ365&gt;0, INDEX($CS$28:$DH$35, $CJ365, $CI365+CL$23), "-")</f>
        <v>-</v>
      </c>
      <c r="CM365" s="302" t="str" cm="1">
        <f t="array" ref="CM365">IF($CJ365&gt;0, INDEX($CS$28:$DH$35, $CJ365, $CI365+CM$23), "-")</f>
        <v>-</v>
      </c>
      <c r="CN365" s="302" t="str" cm="1">
        <f t="array" ref="CN365">IF($CJ365&gt;0, INDEX($CS$28:$DH$35, $CJ365, $CI365+CN$23), "-")</f>
        <v>-</v>
      </c>
      <c r="CO365" s="300" t="str">
        <f t="shared" si="149"/>
        <v>-</v>
      </c>
      <c r="CP365" s="271"/>
      <c r="CQ365" s="272"/>
      <c r="CR365" s="273"/>
      <c r="CS365" s="273"/>
      <c r="CT365" s="273"/>
      <c r="CU365" s="273"/>
      <c r="CV365" s="273"/>
      <c r="CW365" s="273"/>
      <c r="CX365" s="273"/>
      <c r="CY365" s="273"/>
      <c r="CZ365" s="273"/>
      <c r="DA365" s="273"/>
      <c r="DB365" s="273"/>
      <c r="DC365" s="273"/>
      <c r="DD365" s="273"/>
      <c r="DE365" s="273"/>
      <c r="DF365" s="273"/>
      <c r="DG365" s="273"/>
      <c r="DH365" s="273"/>
      <c r="DI365" s="273"/>
      <c r="DJ365" s="271"/>
      <c r="DK365" s="271"/>
    </row>
    <row r="366" spans="1:115" s="45" customFormat="1" ht="12.75" customHeight="1" x14ac:dyDescent="0.25">
      <c r="A366" s="13" cm="1">
        <f t="array" ref="A366">IFERROR(INDEX(Operation, IFERROR(MATCH($N366,#REF!, 0), IFERROR(MATCH($N366,#REF!, 0), MATCH($N366,#REF!, 0))), 4), 0)</f>
        <v>0</v>
      </c>
      <c r="B366" s="10">
        <v>343</v>
      </c>
      <c r="C366" s="238"/>
      <c r="D366" s="238"/>
      <c r="E366" s="79"/>
      <c r="F366" s="80" t="str">
        <f>IF(ISBLANK(E366), "", VLOOKUP(E366, Z!$A$2:$C$4127, 3, FALSE))</f>
        <v/>
      </c>
      <c r="G366" s="238"/>
      <c r="H366" s="81"/>
      <c r="I366" s="255" t="b">
        <v>0</v>
      </c>
      <c r="J366" s="256"/>
      <c r="K366" s="82"/>
      <c r="L366" s="82"/>
      <c r="M366" s="83"/>
      <c r="N366" s="79"/>
      <c r="O366" s="84"/>
      <c r="P366" s="84"/>
      <c r="Q366" s="257"/>
      <c r="R366" s="257"/>
      <c r="S366" s="257"/>
      <c r="T366" s="85">
        <f t="shared" si="150"/>
        <v>0</v>
      </c>
      <c r="U366" s="238"/>
      <c r="V366" s="238"/>
      <c r="W366" s="238"/>
      <c r="X366" s="257"/>
      <c r="Y366" s="258"/>
      <c r="Z366" s="79"/>
      <c r="AA366" s="257"/>
      <c r="AB366" s="257"/>
      <c r="AC366" s="257"/>
      <c r="AD366" s="257"/>
      <c r="AE366" s="257"/>
      <c r="AF366" s="85">
        <f t="shared" si="151"/>
        <v>0</v>
      </c>
      <c r="AG366" s="259"/>
      <c r="AH366" s="238"/>
      <c r="AI366" s="79"/>
      <c r="AJ366" s="80" t="str">
        <f>IF(ISBLANK(AI366), "", VLOOKUP(AI366, Z!$A$2:$C$4127, 3, FALSE))</f>
        <v/>
      </c>
      <c r="AK366" s="260"/>
      <c r="AL366" s="127">
        <f t="shared" si="152"/>
        <v>0</v>
      </c>
      <c r="AM366" s="271"/>
      <c r="AN366" s="292">
        <f t="shared" si="154"/>
        <v>0</v>
      </c>
      <c r="AO366" s="279">
        <f t="shared" si="153"/>
        <v>1</v>
      </c>
      <c r="AP366" s="279">
        <v>0.75</v>
      </c>
      <c r="AQ366" s="293" t="str">
        <f t="shared" si="155"/>
        <v>-</v>
      </c>
      <c r="AR366" s="293" t="str">
        <f t="shared" si="156"/>
        <v>-</v>
      </c>
      <c r="AS366" s="293" t="str" cm="1">
        <f t="array" ref="AS366">IFERROR(IFERROR((AT366*AU366)/(3600*1000)/AZ366, BY366) * SUMPRODUCT($BA366:$BE366^2.5, $BF366:$BJ366) / 1000, "-")</f>
        <v>-</v>
      </c>
      <c r="AT366" s="279" t="str">
        <f t="shared" si="157"/>
        <v>-</v>
      </c>
      <c r="AU366" s="279" t="str">
        <f t="shared" si="158"/>
        <v>-</v>
      </c>
      <c r="AV366" s="294" t="str">
        <f t="shared" si="140"/>
        <v>-</v>
      </c>
      <c r="AW366" s="294" t="str" cm="1">
        <f t="array" ref="AW366">IF(CH366&gt;0, INDEX($CV$58:$CV$60, CH366), "-")</f>
        <v>-</v>
      </c>
      <c r="AX366" s="294" t="str">
        <f t="shared" si="159"/>
        <v>-</v>
      </c>
      <c r="AY366" s="295" t="str">
        <f t="shared" si="160"/>
        <v>-</v>
      </c>
      <c r="AZ366" s="294">
        <f t="shared" si="161"/>
        <v>0</v>
      </c>
      <c r="BA366" s="296" t="str" cm="1">
        <f t="array" ref="BA366">IFERROR(INDEX($CV$63:$CZ$65, $CF366, BA$23), "-")</f>
        <v>-</v>
      </c>
      <c r="BB366" s="296" t="str" cm="1">
        <f t="array" ref="BB366">IFERROR(INDEX($CV$63:$CZ$65, $CF366, BB$23), "-")</f>
        <v>-</v>
      </c>
      <c r="BC366" s="296" t="str" cm="1">
        <f t="array" ref="BC366">IFERROR(INDEX($CV$63:$CZ$65, $CF366, BC$23), "-")</f>
        <v>-</v>
      </c>
      <c r="BD366" s="296" t="str" cm="1">
        <f t="array" ref="BD366">IFERROR(INDEX($CV$63:$CZ$65, $CF366, BD$23), "-")</f>
        <v>-</v>
      </c>
      <c r="BE366" s="296" t="str" cm="1">
        <f t="array" ref="BE366">IFERROR(INDEX($CV$63:$CZ$65, $CF366, BE$23), "-")</f>
        <v>-</v>
      </c>
      <c r="BF366" s="297" cm="1">
        <f t="array" ref="BF366">IF($CF366=3,
IFERROR(INDEX($CV$68:$CZ$79, $CE366, BF$23), "-"),
IF($CF366=2,
IF(BF$23=5, $Q366, IF(BF$23=4, $R366, 0)), IF(BF$23=5, $Q366, 0)
))</f>
        <v>0</v>
      </c>
      <c r="BG366" s="297" cm="1">
        <f t="array" ref="BG366">IF($CF366=3,
IFERROR(INDEX($CV$68:$CZ$79, $CE366, BG$23), "-"),
IF($CF366=2,
IF(BG$23=5, $Q366, IF(BG$23=4, $R366, 0)), IF(BG$23=5, $Q366, 0)
))</f>
        <v>0</v>
      </c>
      <c r="BH366" s="297" cm="1">
        <f t="array" ref="BH366">IF($CF366=3,
IFERROR(INDEX($CV$68:$CZ$79, $CE366, BH$23), "-"),
IF($CF366=2,
IF(BH$23=5, $Q366, IF(BH$23=4, $R366, 0)), IF(BH$23=5, $Q366, 0)
))</f>
        <v>0</v>
      </c>
      <c r="BI366" s="297" cm="1">
        <f t="array" ref="BI366">IF($CF366=3,
IFERROR(INDEX($CV$68:$CZ$79, $CE366, BI$23), "-"),
IF($CF366=2,
IF(BI$23=5, $Q366, IF(BI$23=4, $R366, 0)), IF(BI$23=5, $Q366, 0)
))</f>
        <v>0</v>
      </c>
      <c r="BJ366" s="297" cm="1">
        <f t="array" ref="BJ366">IF($CF366=3,
IFERROR(INDEX($CV$68:$CZ$79, $CE366, BJ$23), "-"),
IF($CF366=2,
IF(BJ$23=5, $Q366, IF(BJ$23=4, $R366, 0)), IF(BJ$23=5, $Q366, 0)
))</f>
        <v>0</v>
      </c>
      <c r="BK366" s="293" t="str" cm="1">
        <f t="array" ref="BK366">IFERROR(IF(OR($AN$20="EZ", ISNUMBER((BL366*BM366)/(3600*1000)/BN366)), (BL366*BM366)/(3600*1000)/BN366, BY366) * SUMPRODUCT($BO366:$BS366^2.5, $BT366:$BX366) / 1000, "-")</f>
        <v>-</v>
      </c>
      <c r="BL366" s="279" t="str">
        <f t="shared" si="162"/>
        <v>-</v>
      </c>
      <c r="BM366" s="279" t="str">
        <f t="shared" si="163"/>
        <v>-</v>
      </c>
      <c r="BN366" s="298">
        <f t="shared" si="164"/>
        <v>0</v>
      </c>
      <c r="BO366" s="296" t="str" cm="1">
        <f t="array" ref="BO366">IFERROR(INDEX($CV$63:$CZ$65, $CO366, BO$23), "-")</f>
        <v>-</v>
      </c>
      <c r="BP366" s="296" t="str" cm="1">
        <f t="array" ref="BP366">IFERROR(INDEX($CV$63:$CZ$65, $CO366, BP$23), "-")</f>
        <v>-</v>
      </c>
      <c r="BQ366" s="296" t="str" cm="1">
        <f t="array" ref="BQ366">IFERROR(INDEX($CV$63:$CZ$65, $CO366, BQ$23), "-")</f>
        <v>-</v>
      </c>
      <c r="BR366" s="296" t="str" cm="1">
        <f t="array" ref="BR366">IFERROR(INDEX($CV$63:$CZ$65, $CO366, BR$23), "-")</f>
        <v>-</v>
      </c>
      <c r="BS366" s="296" t="str" cm="1">
        <f t="array" ref="BS366">IFERROR(INDEX($CV$63:$CZ$65, $CO366, BS$23), "-")</f>
        <v>-</v>
      </c>
      <c r="BT366" s="297" cm="1">
        <f t="array" ref="BT366">IF($CO366=3,
IFERROR(INDEX($CV$68:$CZ$79, $CE366, BT$23), "-"),
IF($CO366=2,
IF(BT$23=5, $AC366, IF(BT$23=4, $AD366, 0)), IF(BT$23=5, $AC366, 0)
))</f>
        <v>0</v>
      </c>
      <c r="BU366" s="297" cm="1">
        <f t="array" ref="BU366">IF($CO366=3,
IFERROR(INDEX($CV$68:$CZ$79, $CE366, BU$23), "-"),
IF($CO366=2,
IF(BU$23=5, $AC366, IF(BU$23=4, $AD366, 0)), IF(BU$23=5, $AC366, 0)
))</f>
        <v>0</v>
      </c>
      <c r="BV366" s="297" cm="1">
        <f t="array" ref="BV366">IF($CO366=3,
IFERROR(INDEX($CV$68:$CZ$79, $CE366, BV$23), "-"),
IF($CO366=2,
IF(BV$23=5, $AC366, IF(BV$23=4, $AD366, 0)), IF(BV$23=5, $AC366, 0)
))</f>
        <v>0</v>
      </c>
      <c r="BW366" s="297" cm="1">
        <f t="array" ref="BW366">IF($CO366=3,
IFERROR(INDEX($CV$68:$CZ$79, $CE366, BW$23), "-"),
IF($CO366=2,
IF(BW$23=5, $AC366, IF(BW$23=4, $AD366, 0)), IF(BW$23=5, $AC366, 0)
))</f>
        <v>0</v>
      </c>
      <c r="BX366" s="297" cm="1">
        <f t="array" ref="BX366">IF($CO366=3,
IFERROR(INDEX($CV$68:$CZ$79, $CE366, BX$23), "-"),
IF($CO366=2,
IF(BX$23=5, $AC366, IF(BX$23=4, $AD366, 0)), IF(BX$23=5, $AC366, 0)
))</f>
        <v>0</v>
      </c>
      <c r="BY366" s="293" t="str">
        <f t="shared" si="165"/>
        <v>-</v>
      </c>
      <c r="BZ366" s="299">
        <f t="shared" si="141"/>
        <v>0</v>
      </c>
      <c r="CA366" s="294" t="str">
        <f t="shared" si="166"/>
        <v>-</v>
      </c>
      <c r="CB366" s="295" t="str">
        <f t="shared" si="142"/>
        <v>-</v>
      </c>
      <c r="CC366" s="295" t="str">
        <f t="shared" si="167"/>
        <v>-</v>
      </c>
      <c r="CD366" s="299">
        <f t="shared" si="143"/>
        <v>0</v>
      </c>
      <c r="CE366" s="300" t="str">
        <f t="shared" si="144"/>
        <v>-</v>
      </c>
      <c r="CF366" s="300" t="str">
        <f t="shared" si="145"/>
        <v>-</v>
      </c>
      <c r="CG366" s="300">
        <v>0</v>
      </c>
      <c r="CH366" s="300">
        <f t="shared" si="146"/>
        <v>0</v>
      </c>
      <c r="CI366" s="301">
        <f t="shared" si="147"/>
        <v>0</v>
      </c>
      <c r="CJ366" s="301">
        <f t="shared" si="148"/>
        <v>0</v>
      </c>
      <c r="CK366" s="302" t="str" cm="1">
        <f t="array" ref="CK366">IF($CJ366&gt;0, INDEX($CS$28:$DH$35, $CJ366, $CI366+CK$23), "-")</f>
        <v>-</v>
      </c>
      <c r="CL366" s="302" t="str" cm="1">
        <f t="array" ref="CL366">IF($CJ366&gt;0, INDEX($CS$28:$DH$35, $CJ366, $CI366+CL$23), "-")</f>
        <v>-</v>
      </c>
      <c r="CM366" s="302" t="str" cm="1">
        <f t="array" ref="CM366">IF($CJ366&gt;0, INDEX($CS$28:$DH$35, $CJ366, $CI366+CM$23), "-")</f>
        <v>-</v>
      </c>
      <c r="CN366" s="302" t="str" cm="1">
        <f t="array" ref="CN366">IF($CJ366&gt;0, INDEX($CS$28:$DH$35, $CJ366, $CI366+CN$23), "-")</f>
        <v>-</v>
      </c>
      <c r="CO366" s="300" t="str">
        <f t="shared" si="149"/>
        <v>-</v>
      </c>
      <c r="CP366" s="271"/>
      <c r="CQ366" s="272"/>
      <c r="CR366" s="273"/>
      <c r="CS366" s="273"/>
      <c r="CT366" s="273"/>
      <c r="CU366" s="273"/>
      <c r="CV366" s="273"/>
      <c r="CW366" s="273"/>
      <c r="CX366" s="273"/>
      <c r="CY366" s="273"/>
      <c r="CZ366" s="273"/>
      <c r="DA366" s="273"/>
      <c r="DB366" s="273"/>
      <c r="DC366" s="273"/>
      <c r="DD366" s="273"/>
      <c r="DE366" s="273"/>
      <c r="DF366" s="273"/>
      <c r="DG366" s="273"/>
      <c r="DH366" s="273"/>
      <c r="DI366" s="273"/>
      <c r="DJ366" s="271"/>
      <c r="DK366" s="271"/>
    </row>
    <row r="367" spans="1:115" s="45" customFormat="1" ht="12.75" customHeight="1" x14ac:dyDescent="0.25">
      <c r="A367" s="13" cm="1">
        <f t="array" ref="A367">IFERROR(INDEX(Operation, IFERROR(MATCH($N367,#REF!, 0), IFERROR(MATCH($N367,#REF!, 0), MATCH($N367,#REF!, 0))), 4), 0)</f>
        <v>0</v>
      </c>
      <c r="B367" s="10">
        <v>344</v>
      </c>
      <c r="C367" s="238"/>
      <c r="D367" s="238"/>
      <c r="E367" s="79"/>
      <c r="F367" s="80" t="str">
        <f>IF(ISBLANK(E367), "", VLOOKUP(E367, Z!$A$2:$C$4127, 3, FALSE))</f>
        <v/>
      </c>
      <c r="G367" s="238"/>
      <c r="H367" s="81"/>
      <c r="I367" s="255" t="b">
        <v>0</v>
      </c>
      <c r="J367" s="256"/>
      <c r="K367" s="82"/>
      <c r="L367" s="82"/>
      <c r="M367" s="83"/>
      <c r="N367" s="79"/>
      <c r="O367" s="84"/>
      <c r="P367" s="84"/>
      <c r="Q367" s="257"/>
      <c r="R367" s="257"/>
      <c r="S367" s="257"/>
      <c r="T367" s="85">
        <f t="shared" si="150"/>
        <v>0</v>
      </c>
      <c r="U367" s="238"/>
      <c r="V367" s="238"/>
      <c r="W367" s="238"/>
      <c r="X367" s="257"/>
      <c r="Y367" s="258"/>
      <c r="Z367" s="79"/>
      <c r="AA367" s="257"/>
      <c r="AB367" s="257"/>
      <c r="AC367" s="257"/>
      <c r="AD367" s="257"/>
      <c r="AE367" s="257"/>
      <c r="AF367" s="85">
        <f t="shared" si="151"/>
        <v>0</v>
      </c>
      <c r="AG367" s="259"/>
      <c r="AH367" s="238"/>
      <c r="AI367" s="79"/>
      <c r="AJ367" s="80" t="str">
        <f>IF(ISBLANK(AI367), "", VLOOKUP(AI367, Z!$A$2:$C$4127, 3, FALSE))</f>
        <v/>
      </c>
      <c r="AK367" s="260"/>
      <c r="AL367" s="127">
        <f t="shared" si="152"/>
        <v>0</v>
      </c>
      <c r="AM367" s="271"/>
      <c r="AN367" s="292">
        <f t="shared" si="154"/>
        <v>0</v>
      </c>
      <c r="AO367" s="279">
        <f t="shared" si="153"/>
        <v>1</v>
      </c>
      <c r="AP367" s="279">
        <v>0.75</v>
      </c>
      <c r="AQ367" s="293" t="str">
        <f t="shared" si="155"/>
        <v>-</v>
      </c>
      <c r="AR367" s="293" t="str">
        <f t="shared" si="156"/>
        <v>-</v>
      </c>
      <c r="AS367" s="293" t="str" cm="1">
        <f t="array" ref="AS367">IFERROR(IFERROR((AT367*AU367)/(3600*1000)/AZ367, BY367) * SUMPRODUCT($BA367:$BE367^2.5, $BF367:$BJ367) / 1000, "-")</f>
        <v>-</v>
      </c>
      <c r="AT367" s="279" t="str">
        <f t="shared" si="157"/>
        <v>-</v>
      </c>
      <c r="AU367" s="279" t="str">
        <f t="shared" si="158"/>
        <v>-</v>
      </c>
      <c r="AV367" s="294" t="str">
        <f t="shared" si="140"/>
        <v>-</v>
      </c>
      <c r="AW367" s="294" t="str" cm="1">
        <f t="array" ref="AW367">IF(CH367&gt;0, INDEX($CV$58:$CV$60, CH367), "-")</f>
        <v>-</v>
      </c>
      <c r="AX367" s="294" t="str">
        <f t="shared" si="159"/>
        <v>-</v>
      </c>
      <c r="AY367" s="295" t="str">
        <f t="shared" si="160"/>
        <v>-</v>
      </c>
      <c r="AZ367" s="294">
        <f t="shared" si="161"/>
        <v>0</v>
      </c>
      <c r="BA367" s="296" t="str" cm="1">
        <f t="array" ref="BA367">IFERROR(INDEX($CV$63:$CZ$65, $CF367, BA$23), "-")</f>
        <v>-</v>
      </c>
      <c r="BB367" s="296" t="str" cm="1">
        <f t="array" ref="BB367">IFERROR(INDEX($CV$63:$CZ$65, $CF367, BB$23), "-")</f>
        <v>-</v>
      </c>
      <c r="BC367" s="296" t="str" cm="1">
        <f t="array" ref="BC367">IFERROR(INDEX($CV$63:$CZ$65, $CF367, BC$23), "-")</f>
        <v>-</v>
      </c>
      <c r="BD367" s="296" t="str" cm="1">
        <f t="array" ref="BD367">IFERROR(INDEX($CV$63:$CZ$65, $CF367, BD$23), "-")</f>
        <v>-</v>
      </c>
      <c r="BE367" s="296" t="str" cm="1">
        <f t="array" ref="BE367">IFERROR(INDEX($CV$63:$CZ$65, $CF367, BE$23), "-")</f>
        <v>-</v>
      </c>
      <c r="BF367" s="297" cm="1">
        <f t="array" ref="BF367">IF($CF367=3,
IFERROR(INDEX($CV$68:$CZ$79, $CE367, BF$23), "-"),
IF($CF367=2,
IF(BF$23=5, $Q367, IF(BF$23=4, $R367, 0)), IF(BF$23=5, $Q367, 0)
))</f>
        <v>0</v>
      </c>
      <c r="BG367" s="297" cm="1">
        <f t="array" ref="BG367">IF($CF367=3,
IFERROR(INDEX($CV$68:$CZ$79, $CE367, BG$23), "-"),
IF($CF367=2,
IF(BG$23=5, $Q367, IF(BG$23=4, $R367, 0)), IF(BG$23=5, $Q367, 0)
))</f>
        <v>0</v>
      </c>
      <c r="BH367" s="297" cm="1">
        <f t="array" ref="BH367">IF($CF367=3,
IFERROR(INDEX($CV$68:$CZ$79, $CE367, BH$23), "-"),
IF($CF367=2,
IF(BH$23=5, $Q367, IF(BH$23=4, $R367, 0)), IF(BH$23=5, $Q367, 0)
))</f>
        <v>0</v>
      </c>
      <c r="BI367" s="297" cm="1">
        <f t="array" ref="BI367">IF($CF367=3,
IFERROR(INDEX($CV$68:$CZ$79, $CE367, BI$23), "-"),
IF($CF367=2,
IF(BI$23=5, $Q367, IF(BI$23=4, $R367, 0)), IF(BI$23=5, $Q367, 0)
))</f>
        <v>0</v>
      </c>
      <c r="BJ367" s="297" cm="1">
        <f t="array" ref="BJ367">IF($CF367=3,
IFERROR(INDEX($CV$68:$CZ$79, $CE367, BJ$23), "-"),
IF($CF367=2,
IF(BJ$23=5, $Q367, IF(BJ$23=4, $R367, 0)), IF(BJ$23=5, $Q367, 0)
))</f>
        <v>0</v>
      </c>
      <c r="BK367" s="293" t="str" cm="1">
        <f t="array" ref="BK367">IFERROR(IF(OR($AN$20="EZ", ISNUMBER((BL367*BM367)/(3600*1000)/BN367)), (BL367*BM367)/(3600*1000)/BN367, BY367) * SUMPRODUCT($BO367:$BS367^2.5, $BT367:$BX367) / 1000, "-")</f>
        <v>-</v>
      </c>
      <c r="BL367" s="279" t="str">
        <f t="shared" si="162"/>
        <v>-</v>
      </c>
      <c r="BM367" s="279" t="str">
        <f t="shared" si="163"/>
        <v>-</v>
      </c>
      <c r="BN367" s="298">
        <f t="shared" si="164"/>
        <v>0</v>
      </c>
      <c r="BO367" s="296" t="str" cm="1">
        <f t="array" ref="BO367">IFERROR(INDEX($CV$63:$CZ$65, $CO367, BO$23), "-")</f>
        <v>-</v>
      </c>
      <c r="BP367" s="296" t="str" cm="1">
        <f t="array" ref="BP367">IFERROR(INDEX($CV$63:$CZ$65, $CO367, BP$23), "-")</f>
        <v>-</v>
      </c>
      <c r="BQ367" s="296" t="str" cm="1">
        <f t="array" ref="BQ367">IFERROR(INDEX($CV$63:$CZ$65, $CO367, BQ$23), "-")</f>
        <v>-</v>
      </c>
      <c r="BR367" s="296" t="str" cm="1">
        <f t="array" ref="BR367">IFERROR(INDEX($CV$63:$CZ$65, $CO367, BR$23), "-")</f>
        <v>-</v>
      </c>
      <c r="BS367" s="296" t="str" cm="1">
        <f t="array" ref="BS367">IFERROR(INDEX($CV$63:$CZ$65, $CO367, BS$23), "-")</f>
        <v>-</v>
      </c>
      <c r="BT367" s="297" cm="1">
        <f t="array" ref="BT367">IF($CO367=3,
IFERROR(INDEX($CV$68:$CZ$79, $CE367, BT$23), "-"),
IF($CO367=2,
IF(BT$23=5, $AC367, IF(BT$23=4, $AD367, 0)), IF(BT$23=5, $AC367, 0)
))</f>
        <v>0</v>
      </c>
      <c r="BU367" s="297" cm="1">
        <f t="array" ref="BU367">IF($CO367=3,
IFERROR(INDEX($CV$68:$CZ$79, $CE367, BU$23), "-"),
IF($CO367=2,
IF(BU$23=5, $AC367, IF(BU$23=4, $AD367, 0)), IF(BU$23=5, $AC367, 0)
))</f>
        <v>0</v>
      </c>
      <c r="BV367" s="297" cm="1">
        <f t="array" ref="BV367">IF($CO367=3,
IFERROR(INDEX($CV$68:$CZ$79, $CE367, BV$23), "-"),
IF($CO367=2,
IF(BV$23=5, $AC367, IF(BV$23=4, $AD367, 0)), IF(BV$23=5, $AC367, 0)
))</f>
        <v>0</v>
      </c>
      <c r="BW367" s="297" cm="1">
        <f t="array" ref="BW367">IF($CO367=3,
IFERROR(INDEX($CV$68:$CZ$79, $CE367, BW$23), "-"),
IF($CO367=2,
IF(BW$23=5, $AC367, IF(BW$23=4, $AD367, 0)), IF(BW$23=5, $AC367, 0)
))</f>
        <v>0</v>
      </c>
      <c r="BX367" s="297" cm="1">
        <f t="array" ref="BX367">IF($CO367=3,
IFERROR(INDEX($CV$68:$CZ$79, $CE367, BX$23), "-"),
IF($CO367=2,
IF(BX$23=5, $AC367, IF(BX$23=4, $AD367, 0)), IF(BX$23=5, $AC367, 0)
))</f>
        <v>0</v>
      </c>
      <c r="BY367" s="293" t="str">
        <f t="shared" si="165"/>
        <v>-</v>
      </c>
      <c r="BZ367" s="299">
        <f t="shared" si="141"/>
        <v>0</v>
      </c>
      <c r="CA367" s="294" t="str">
        <f t="shared" si="166"/>
        <v>-</v>
      </c>
      <c r="CB367" s="295" t="str">
        <f t="shared" si="142"/>
        <v>-</v>
      </c>
      <c r="CC367" s="295" t="str">
        <f t="shared" si="167"/>
        <v>-</v>
      </c>
      <c r="CD367" s="299">
        <f t="shared" si="143"/>
        <v>0</v>
      </c>
      <c r="CE367" s="300" t="str">
        <f t="shared" si="144"/>
        <v>-</v>
      </c>
      <c r="CF367" s="300" t="str">
        <f t="shared" si="145"/>
        <v>-</v>
      </c>
      <c r="CG367" s="300">
        <v>0</v>
      </c>
      <c r="CH367" s="300">
        <f t="shared" si="146"/>
        <v>0</v>
      </c>
      <c r="CI367" s="301">
        <f t="shared" si="147"/>
        <v>0</v>
      </c>
      <c r="CJ367" s="301">
        <f t="shared" si="148"/>
        <v>0</v>
      </c>
      <c r="CK367" s="302" t="str" cm="1">
        <f t="array" ref="CK367">IF($CJ367&gt;0, INDEX($CS$28:$DH$35, $CJ367, $CI367+CK$23), "-")</f>
        <v>-</v>
      </c>
      <c r="CL367" s="302" t="str" cm="1">
        <f t="array" ref="CL367">IF($CJ367&gt;0, INDEX($CS$28:$DH$35, $CJ367, $CI367+CL$23), "-")</f>
        <v>-</v>
      </c>
      <c r="CM367" s="302" t="str" cm="1">
        <f t="array" ref="CM367">IF($CJ367&gt;0, INDEX($CS$28:$DH$35, $CJ367, $CI367+CM$23), "-")</f>
        <v>-</v>
      </c>
      <c r="CN367" s="302" t="str" cm="1">
        <f t="array" ref="CN367">IF($CJ367&gt;0, INDEX($CS$28:$DH$35, $CJ367, $CI367+CN$23), "-")</f>
        <v>-</v>
      </c>
      <c r="CO367" s="300" t="str">
        <f t="shared" si="149"/>
        <v>-</v>
      </c>
      <c r="CP367" s="271"/>
      <c r="CQ367" s="272"/>
      <c r="CR367" s="273"/>
      <c r="CS367" s="273"/>
      <c r="CT367" s="273"/>
      <c r="CU367" s="273"/>
      <c r="CV367" s="273"/>
      <c r="CW367" s="273"/>
      <c r="CX367" s="273"/>
      <c r="CY367" s="273"/>
      <c r="CZ367" s="273"/>
      <c r="DA367" s="273"/>
      <c r="DB367" s="273"/>
      <c r="DC367" s="273"/>
      <c r="DD367" s="273"/>
      <c r="DE367" s="273"/>
      <c r="DF367" s="273"/>
      <c r="DG367" s="273"/>
      <c r="DH367" s="273"/>
      <c r="DI367" s="273"/>
      <c r="DJ367" s="271"/>
      <c r="DK367" s="271"/>
    </row>
    <row r="368" spans="1:115" s="45" customFormat="1" ht="12.75" customHeight="1" x14ac:dyDescent="0.25">
      <c r="A368" s="13" cm="1">
        <f t="array" ref="A368">IFERROR(INDEX(Operation, IFERROR(MATCH($N368,#REF!, 0), IFERROR(MATCH($N368,#REF!, 0), MATCH($N368,#REF!, 0))), 4), 0)</f>
        <v>0</v>
      </c>
      <c r="B368" s="10">
        <v>345</v>
      </c>
      <c r="C368" s="238"/>
      <c r="D368" s="238"/>
      <c r="E368" s="79"/>
      <c r="F368" s="80" t="str">
        <f>IF(ISBLANK(E368), "", VLOOKUP(E368, Z!$A$2:$C$4127, 3, FALSE))</f>
        <v/>
      </c>
      <c r="G368" s="238"/>
      <c r="H368" s="81"/>
      <c r="I368" s="255" t="b">
        <v>0</v>
      </c>
      <c r="J368" s="256"/>
      <c r="K368" s="82"/>
      <c r="L368" s="82"/>
      <c r="M368" s="83"/>
      <c r="N368" s="79"/>
      <c r="O368" s="84"/>
      <c r="P368" s="84"/>
      <c r="Q368" s="257"/>
      <c r="R368" s="257"/>
      <c r="S368" s="257"/>
      <c r="T368" s="85">
        <f t="shared" si="150"/>
        <v>0</v>
      </c>
      <c r="U368" s="238"/>
      <c r="V368" s="238"/>
      <c r="W368" s="238"/>
      <c r="X368" s="257"/>
      <c r="Y368" s="258"/>
      <c r="Z368" s="79"/>
      <c r="AA368" s="257"/>
      <c r="AB368" s="257"/>
      <c r="AC368" s="257"/>
      <c r="AD368" s="257"/>
      <c r="AE368" s="257"/>
      <c r="AF368" s="85">
        <f t="shared" si="151"/>
        <v>0</v>
      </c>
      <c r="AG368" s="259"/>
      <c r="AH368" s="238"/>
      <c r="AI368" s="79"/>
      <c r="AJ368" s="80" t="str">
        <f>IF(ISBLANK(AI368), "", VLOOKUP(AI368, Z!$A$2:$C$4127, 3, FALSE))</f>
        <v/>
      </c>
      <c r="AK368" s="260"/>
      <c r="AL368" s="127">
        <f t="shared" si="152"/>
        <v>0</v>
      </c>
      <c r="AM368" s="271"/>
      <c r="AN368" s="292">
        <f t="shared" si="154"/>
        <v>0</v>
      </c>
      <c r="AO368" s="279">
        <f t="shared" si="153"/>
        <v>1</v>
      </c>
      <c r="AP368" s="279">
        <v>0.75</v>
      </c>
      <c r="AQ368" s="293" t="str">
        <f t="shared" si="155"/>
        <v>-</v>
      </c>
      <c r="AR368" s="293" t="str">
        <f t="shared" si="156"/>
        <v>-</v>
      </c>
      <c r="AS368" s="293" t="str" cm="1">
        <f t="array" ref="AS368">IFERROR(IFERROR((AT368*AU368)/(3600*1000)/AZ368, BY368) * SUMPRODUCT($BA368:$BE368^2.5, $BF368:$BJ368) / 1000, "-")</f>
        <v>-</v>
      </c>
      <c r="AT368" s="279" t="str">
        <f t="shared" si="157"/>
        <v>-</v>
      </c>
      <c r="AU368" s="279" t="str">
        <f t="shared" si="158"/>
        <v>-</v>
      </c>
      <c r="AV368" s="294" t="str">
        <f t="shared" si="140"/>
        <v>-</v>
      </c>
      <c r="AW368" s="294" t="str" cm="1">
        <f t="array" ref="AW368">IF(CH368&gt;0, INDEX($CV$58:$CV$60, CH368), "-")</f>
        <v>-</v>
      </c>
      <c r="AX368" s="294" t="str">
        <f t="shared" si="159"/>
        <v>-</v>
      </c>
      <c r="AY368" s="295" t="str">
        <f t="shared" si="160"/>
        <v>-</v>
      </c>
      <c r="AZ368" s="294">
        <f t="shared" si="161"/>
        <v>0</v>
      </c>
      <c r="BA368" s="296" t="str" cm="1">
        <f t="array" ref="BA368">IFERROR(INDEX($CV$63:$CZ$65, $CF368, BA$23), "-")</f>
        <v>-</v>
      </c>
      <c r="BB368" s="296" t="str" cm="1">
        <f t="array" ref="BB368">IFERROR(INDEX($CV$63:$CZ$65, $CF368, BB$23), "-")</f>
        <v>-</v>
      </c>
      <c r="BC368" s="296" t="str" cm="1">
        <f t="array" ref="BC368">IFERROR(INDEX($CV$63:$CZ$65, $CF368, BC$23), "-")</f>
        <v>-</v>
      </c>
      <c r="BD368" s="296" t="str" cm="1">
        <f t="array" ref="BD368">IFERROR(INDEX($CV$63:$CZ$65, $CF368, BD$23), "-")</f>
        <v>-</v>
      </c>
      <c r="BE368" s="296" t="str" cm="1">
        <f t="array" ref="BE368">IFERROR(INDEX($CV$63:$CZ$65, $CF368, BE$23), "-")</f>
        <v>-</v>
      </c>
      <c r="BF368" s="297" cm="1">
        <f t="array" ref="BF368">IF($CF368=3,
IFERROR(INDEX($CV$68:$CZ$79, $CE368, BF$23), "-"),
IF($CF368=2,
IF(BF$23=5, $Q368, IF(BF$23=4, $R368, 0)), IF(BF$23=5, $Q368, 0)
))</f>
        <v>0</v>
      </c>
      <c r="BG368" s="297" cm="1">
        <f t="array" ref="BG368">IF($CF368=3,
IFERROR(INDEX($CV$68:$CZ$79, $CE368, BG$23), "-"),
IF($CF368=2,
IF(BG$23=5, $Q368, IF(BG$23=4, $R368, 0)), IF(BG$23=5, $Q368, 0)
))</f>
        <v>0</v>
      </c>
      <c r="BH368" s="297" cm="1">
        <f t="array" ref="BH368">IF($CF368=3,
IFERROR(INDEX($CV$68:$CZ$79, $CE368, BH$23), "-"),
IF($CF368=2,
IF(BH$23=5, $Q368, IF(BH$23=4, $R368, 0)), IF(BH$23=5, $Q368, 0)
))</f>
        <v>0</v>
      </c>
      <c r="BI368" s="297" cm="1">
        <f t="array" ref="BI368">IF($CF368=3,
IFERROR(INDEX($CV$68:$CZ$79, $CE368, BI$23), "-"),
IF($CF368=2,
IF(BI$23=5, $Q368, IF(BI$23=4, $R368, 0)), IF(BI$23=5, $Q368, 0)
))</f>
        <v>0</v>
      </c>
      <c r="BJ368" s="297" cm="1">
        <f t="array" ref="BJ368">IF($CF368=3,
IFERROR(INDEX($CV$68:$CZ$79, $CE368, BJ$23), "-"),
IF($CF368=2,
IF(BJ$23=5, $Q368, IF(BJ$23=4, $R368, 0)), IF(BJ$23=5, $Q368, 0)
))</f>
        <v>0</v>
      </c>
      <c r="BK368" s="293" t="str" cm="1">
        <f t="array" ref="BK368">IFERROR(IF(OR($AN$20="EZ", ISNUMBER((BL368*BM368)/(3600*1000)/BN368)), (BL368*BM368)/(3600*1000)/BN368, BY368) * SUMPRODUCT($BO368:$BS368^2.5, $BT368:$BX368) / 1000, "-")</f>
        <v>-</v>
      </c>
      <c r="BL368" s="279" t="str">
        <f t="shared" si="162"/>
        <v>-</v>
      </c>
      <c r="BM368" s="279" t="str">
        <f t="shared" si="163"/>
        <v>-</v>
      </c>
      <c r="BN368" s="298">
        <f t="shared" si="164"/>
        <v>0</v>
      </c>
      <c r="BO368" s="296" t="str" cm="1">
        <f t="array" ref="BO368">IFERROR(INDEX($CV$63:$CZ$65, $CO368, BO$23), "-")</f>
        <v>-</v>
      </c>
      <c r="BP368" s="296" t="str" cm="1">
        <f t="array" ref="BP368">IFERROR(INDEX($CV$63:$CZ$65, $CO368, BP$23), "-")</f>
        <v>-</v>
      </c>
      <c r="BQ368" s="296" t="str" cm="1">
        <f t="array" ref="BQ368">IFERROR(INDEX($CV$63:$CZ$65, $CO368, BQ$23), "-")</f>
        <v>-</v>
      </c>
      <c r="BR368" s="296" t="str" cm="1">
        <f t="array" ref="BR368">IFERROR(INDEX($CV$63:$CZ$65, $CO368, BR$23), "-")</f>
        <v>-</v>
      </c>
      <c r="BS368" s="296" t="str" cm="1">
        <f t="array" ref="BS368">IFERROR(INDEX($CV$63:$CZ$65, $CO368, BS$23), "-")</f>
        <v>-</v>
      </c>
      <c r="BT368" s="297" cm="1">
        <f t="array" ref="BT368">IF($CO368=3,
IFERROR(INDEX($CV$68:$CZ$79, $CE368, BT$23), "-"),
IF($CO368=2,
IF(BT$23=5, $AC368, IF(BT$23=4, $AD368, 0)), IF(BT$23=5, $AC368, 0)
))</f>
        <v>0</v>
      </c>
      <c r="BU368" s="297" cm="1">
        <f t="array" ref="BU368">IF($CO368=3,
IFERROR(INDEX($CV$68:$CZ$79, $CE368, BU$23), "-"),
IF($CO368=2,
IF(BU$23=5, $AC368, IF(BU$23=4, $AD368, 0)), IF(BU$23=5, $AC368, 0)
))</f>
        <v>0</v>
      </c>
      <c r="BV368" s="297" cm="1">
        <f t="array" ref="BV368">IF($CO368=3,
IFERROR(INDEX($CV$68:$CZ$79, $CE368, BV$23), "-"),
IF($CO368=2,
IF(BV$23=5, $AC368, IF(BV$23=4, $AD368, 0)), IF(BV$23=5, $AC368, 0)
))</f>
        <v>0</v>
      </c>
      <c r="BW368" s="297" cm="1">
        <f t="array" ref="BW368">IF($CO368=3,
IFERROR(INDEX($CV$68:$CZ$79, $CE368, BW$23), "-"),
IF($CO368=2,
IF(BW$23=5, $AC368, IF(BW$23=4, $AD368, 0)), IF(BW$23=5, $AC368, 0)
))</f>
        <v>0</v>
      </c>
      <c r="BX368" s="297" cm="1">
        <f t="array" ref="BX368">IF($CO368=3,
IFERROR(INDEX($CV$68:$CZ$79, $CE368, BX$23), "-"),
IF($CO368=2,
IF(BX$23=5, $AC368, IF(BX$23=4, $AD368, 0)), IF(BX$23=5, $AC368, 0)
))</f>
        <v>0</v>
      </c>
      <c r="BY368" s="293" t="str">
        <f t="shared" si="165"/>
        <v>-</v>
      </c>
      <c r="BZ368" s="299">
        <f t="shared" si="141"/>
        <v>0</v>
      </c>
      <c r="CA368" s="294" t="str">
        <f t="shared" si="166"/>
        <v>-</v>
      </c>
      <c r="CB368" s="295" t="str">
        <f t="shared" si="142"/>
        <v>-</v>
      </c>
      <c r="CC368" s="295" t="str">
        <f t="shared" si="167"/>
        <v>-</v>
      </c>
      <c r="CD368" s="299">
        <f t="shared" si="143"/>
        <v>0</v>
      </c>
      <c r="CE368" s="300" t="str">
        <f t="shared" si="144"/>
        <v>-</v>
      </c>
      <c r="CF368" s="300" t="str">
        <f t="shared" si="145"/>
        <v>-</v>
      </c>
      <c r="CG368" s="300">
        <v>0</v>
      </c>
      <c r="CH368" s="300">
        <f t="shared" si="146"/>
        <v>0</v>
      </c>
      <c r="CI368" s="301">
        <f t="shared" si="147"/>
        <v>0</v>
      </c>
      <c r="CJ368" s="301">
        <f t="shared" si="148"/>
        <v>0</v>
      </c>
      <c r="CK368" s="302" t="str" cm="1">
        <f t="array" ref="CK368">IF($CJ368&gt;0, INDEX($CS$28:$DH$35, $CJ368, $CI368+CK$23), "-")</f>
        <v>-</v>
      </c>
      <c r="CL368" s="302" t="str" cm="1">
        <f t="array" ref="CL368">IF($CJ368&gt;0, INDEX($CS$28:$DH$35, $CJ368, $CI368+CL$23), "-")</f>
        <v>-</v>
      </c>
      <c r="CM368" s="302" t="str" cm="1">
        <f t="array" ref="CM368">IF($CJ368&gt;0, INDEX($CS$28:$DH$35, $CJ368, $CI368+CM$23), "-")</f>
        <v>-</v>
      </c>
      <c r="CN368" s="302" t="str" cm="1">
        <f t="array" ref="CN368">IF($CJ368&gt;0, INDEX($CS$28:$DH$35, $CJ368, $CI368+CN$23), "-")</f>
        <v>-</v>
      </c>
      <c r="CO368" s="300" t="str">
        <f t="shared" si="149"/>
        <v>-</v>
      </c>
      <c r="CP368" s="271"/>
      <c r="CQ368" s="272"/>
      <c r="CR368" s="273"/>
      <c r="CS368" s="273"/>
      <c r="CT368" s="273"/>
      <c r="CU368" s="273"/>
      <c r="CV368" s="273"/>
      <c r="CW368" s="273"/>
      <c r="CX368" s="273"/>
      <c r="CY368" s="273"/>
      <c r="CZ368" s="273"/>
      <c r="DA368" s="273"/>
      <c r="DB368" s="273"/>
      <c r="DC368" s="273"/>
      <c r="DD368" s="273"/>
      <c r="DE368" s="273"/>
      <c r="DF368" s="273"/>
      <c r="DG368" s="273"/>
      <c r="DH368" s="273"/>
      <c r="DI368" s="273"/>
      <c r="DJ368" s="271"/>
      <c r="DK368" s="271"/>
    </row>
    <row r="369" spans="1:115" s="45" customFormat="1" ht="12.75" customHeight="1" x14ac:dyDescent="0.25">
      <c r="A369" s="13" cm="1">
        <f t="array" ref="A369">IFERROR(INDEX(Operation, IFERROR(MATCH($N369,#REF!, 0), IFERROR(MATCH($N369,#REF!, 0), MATCH($N369,#REF!, 0))), 4), 0)</f>
        <v>0</v>
      </c>
      <c r="B369" s="10">
        <v>346</v>
      </c>
      <c r="C369" s="238"/>
      <c r="D369" s="238"/>
      <c r="E369" s="79"/>
      <c r="F369" s="80" t="str">
        <f>IF(ISBLANK(E369), "", VLOOKUP(E369, Z!$A$2:$C$4127, 3, FALSE))</f>
        <v/>
      </c>
      <c r="G369" s="238"/>
      <c r="H369" s="81"/>
      <c r="I369" s="255" t="b">
        <v>0</v>
      </c>
      <c r="J369" s="256"/>
      <c r="K369" s="82"/>
      <c r="L369" s="82"/>
      <c r="M369" s="83"/>
      <c r="N369" s="79"/>
      <c r="O369" s="84"/>
      <c r="P369" s="84"/>
      <c r="Q369" s="257"/>
      <c r="R369" s="257"/>
      <c r="S369" s="257"/>
      <c r="T369" s="85">
        <f t="shared" si="150"/>
        <v>0</v>
      </c>
      <c r="U369" s="238"/>
      <c r="V369" s="238"/>
      <c r="W369" s="238"/>
      <c r="X369" s="256"/>
      <c r="Y369" s="258"/>
      <c r="Z369" s="79"/>
      <c r="AA369" s="257"/>
      <c r="AB369" s="257"/>
      <c r="AC369" s="257"/>
      <c r="AD369" s="257"/>
      <c r="AE369" s="257"/>
      <c r="AF369" s="85">
        <f t="shared" si="151"/>
        <v>0</v>
      </c>
      <c r="AG369" s="259"/>
      <c r="AH369" s="238"/>
      <c r="AI369" s="79"/>
      <c r="AJ369" s="80" t="str">
        <f>IF(ISBLANK(AI369), "", VLOOKUP(AI369, Z!$A$2:$C$4127, 3, FALSE))</f>
        <v/>
      </c>
      <c r="AK369" s="260"/>
      <c r="AL369" s="127">
        <f t="shared" si="152"/>
        <v>0</v>
      </c>
      <c r="AM369" s="271"/>
      <c r="AN369" s="292">
        <f t="shared" si="154"/>
        <v>0</v>
      </c>
      <c r="AO369" s="279">
        <f t="shared" si="153"/>
        <v>1</v>
      </c>
      <c r="AP369" s="279">
        <v>0.75</v>
      </c>
      <c r="AQ369" s="293" t="str">
        <f t="shared" si="155"/>
        <v>-</v>
      </c>
      <c r="AR369" s="293" t="str">
        <f t="shared" si="156"/>
        <v>-</v>
      </c>
      <c r="AS369" s="293" t="str" cm="1">
        <f t="array" ref="AS369">IFERROR(IFERROR((AT369*AU369)/(3600*1000)/AZ369, BY369) * SUMPRODUCT($BA369:$BE369^2.5, $BF369:$BJ369) / 1000, "-")</f>
        <v>-</v>
      </c>
      <c r="AT369" s="279" t="str">
        <f t="shared" si="157"/>
        <v>-</v>
      </c>
      <c r="AU369" s="279" t="str">
        <f t="shared" si="158"/>
        <v>-</v>
      </c>
      <c r="AV369" s="294" t="str">
        <f t="shared" si="140"/>
        <v>-</v>
      </c>
      <c r="AW369" s="294" t="str" cm="1">
        <f t="array" ref="AW369">IF(CH369&gt;0, INDEX($CV$58:$CV$60, CH369), "-")</f>
        <v>-</v>
      </c>
      <c r="AX369" s="294" t="str">
        <f t="shared" si="159"/>
        <v>-</v>
      </c>
      <c r="AY369" s="295" t="str">
        <f t="shared" si="160"/>
        <v>-</v>
      </c>
      <c r="AZ369" s="294">
        <f t="shared" si="161"/>
        <v>0</v>
      </c>
      <c r="BA369" s="296" t="str" cm="1">
        <f t="array" ref="BA369">IFERROR(INDEX($CV$63:$CZ$65, $CF369, BA$23), "-")</f>
        <v>-</v>
      </c>
      <c r="BB369" s="296" t="str" cm="1">
        <f t="array" ref="BB369">IFERROR(INDEX($CV$63:$CZ$65, $CF369, BB$23), "-")</f>
        <v>-</v>
      </c>
      <c r="BC369" s="296" t="str" cm="1">
        <f t="array" ref="BC369">IFERROR(INDEX($CV$63:$CZ$65, $CF369, BC$23), "-")</f>
        <v>-</v>
      </c>
      <c r="BD369" s="296" t="str" cm="1">
        <f t="array" ref="BD369">IFERROR(INDEX($CV$63:$CZ$65, $CF369, BD$23), "-")</f>
        <v>-</v>
      </c>
      <c r="BE369" s="296" t="str" cm="1">
        <f t="array" ref="BE369">IFERROR(INDEX($CV$63:$CZ$65, $CF369, BE$23), "-")</f>
        <v>-</v>
      </c>
      <c r="BF369" s="297" cm="1">
        <f t="array" ref="BF369">IF($CF369=3,
IFERROR(INDEX($CV$68:$CZ$79, $CE369, BF$23), "-"),
IF($CF369=2,
IF(BF$23=5, $Q369, IF(BF$23=4, $R369, 0)), IF(BF$23=5, $Q369, 0)
))</f>
        <v>0</v>
      </c>
      <c r="BG369" s="297" cm="1">
        <f t="array" ref="BG369">IF($CF369=3,
IFERROR(INDEX($CV$68:$CZ$79, $CE369, BG$23), "-"),
IF($CF369=2,
IF(BG$23=5, $Q369, IF(BG$23=4, $R369, 0)), IF(BG$23=5, $Q369, 0)
))</f>
        <v>0</v>
      </c>
      <c r="BH369" s="297" cm="1">
        <f t="array" ref="BH369">IF($CF369=3,
IFERROR(INDEX($CV$68:$CZ$79, $CE369, BH$23), "-"),
IF($CF369=2,
IF(BH$23=5, $Q369, IF(BH$23=4, $R369, 0)), IF(BH$23=5, $Q369, 0)
))</f>
        <v>0</v>
      </c>
      <c r="BI369" s="297" cm="1">
        <f t="array" ref="BI369">IF($CF369=3,
IFERROR(INDEX($CV$68:$CZ$79, $CE369, BI$23), "-"),
IF($CF369=2,
IF(BI$23=5, $Q369, IF(BI$23=4, $R369, 0)), IF(BI$23=5, $Q369, 0)
))</f>
        <v>0</v>
      </c>
      <c r="BJ369" s="297" cm="1">
        <f t="array" ref="BJ369">IF($CF369=3,
IFERROR(INDEX($CV$68:$CZ$79, $CE369, BJ$23), "-"),
IF($CF369=2,
IF(BJ$23=5, $Q369, IF(BJ$23=4, $R369, 0)), IF(BJ$23=5, $Q369, 0)
))</f>
        <v>0</v>
      </c>
      <c r="BK369" s="293" t="str" cm="1">
        <f t="array" ref="BK369">IFERROR(IF(OR($AN$20="EZ", ISNUMBER((BL369*BM369)/(3600*1000)/BN369)), (BL369*BM369)/(3600*1000)/BN369, BY369) * SUMPRODUCT($BO369:$BS369^2.5, $BT369:$BX369) / 1000, "-")</f>
        <v>-</v>
      </c>
      <c r="BL369" s="279" t="str">
        <f t="shared" si="162"/>
        <v>-</v>
      </c>
      <c r="BM369" s="279" t="str">
        <f t="shared" si="163"/>
        <v>-</v>
      </c>
      <c r="BN369" s="298">
        <f t="shared" si="164"/>
        <v>0</v>
      </c>
      <c r="BO369" s="296" t="str" cm="1">
        <f t="array" ref="BO369">IFERROR(INDEX($CV$63:$CZ$65, $CO369, BO$23), "-")</f>
        <v>-</v>
      </c>
      <c r="BP369" s="296" t="str" cm="1">
        <f t="array" ref="BP369">IFERROR(INDEX($CV$63:$CZ$65, $CO369, BP$23), "-")</f>
        <v>-</v>
      </c>
      <c r="BQ369" s="296" t="str" cm="1">
        <f t="array" ref="BQ369">IFERROR(INDEX($CV$63:$CZ$65, $CO369, BQ$23), "-")</f>
        <v>-</v>
      </c>
      <c r="BR369" s="296" t="str" cm="1">
        <f t="array" ref="BR369">IFERROR(INDEX($CV$63:$CZ$65, $CO369, BR$23), "-")</f>
        <v>-</v>
      </c>
      <c r="BS369" s="296" t="str" cm="1">
        <f t="array" ref="BS369">IFERROR(INDEX($CV$63:$CZ$65, $CO369, BS$23), "-")</f>
        <v>-</v>
      </c>
      <c r="BT369" s="297" cm="1">
        <f t="array" ref="BT369">IF($CO369=3,
IFERROR(INDEX($CV$68:$CZ$79, $CE369, BT$23), "-"),
IF($CO369=2,
IF(BT$23=5, $AC369, IF(BT$23=4, $AD369, 0)), IF(BT$23=5, $AC369, 0)
))</f>
        <v>0</v>
      </c>
      <c r="BU369" s="297" cm="1">
        <f t="array" ref="BU369">IF($CO369=3,
IFERROR(INDEX($CV$68:$CZ$79, $CE369, BU$23), "-"),
IF($CO369=2,
IF(BU$23=5, $AC369, IF(BU$23=4, $AD369, 0)), IF(BU$23=5, $AC369, 0)
))</f>
        <v>0</v>
      </c>
      <c r="BV369" s="297" cm="1">
        <f t="array" ref="BV369">IF($CO369=3,
IFERROR(INDEX($CV$68:$CZ$79, $CE369, BV$23), "-"),
IF($CO369=2,
IF(BV$23=5, $AC369, IF(BV$23=4, $AD369, 0)), IF(BV$23=5, $AC369, 0)
))</f>
        <v>0</v>
      </c>
      <c r="BW369" s="297" cm="1">
        <f t="array" ref="BW369">IF($CO369=3,
IFERROR(INDEX($CV$68:$CZ$79, $CE369, BW$23), "-"),
IF($CO369=2,
IF(BW$23=5, $AC369, IF(BW$23=4, $AD369, 0)), IF(BW$23=5, $AC369, 0)
))</f>
        <v>0</v>
      </c>
      <c r="BX369" s="297" cm="1">
        <f t="array" ref="BX369">IF($CO369=3,
IFERROR(INDEX($CV$68:$CZ$79, $CE369, BX$23), "-"),
IF($CO369=2,
IF(BX$23=5, $AC369, IF(BX$23=4, $AD369, 0)), IF(BX$23=5, $AC369, 0)
))</f>
        <v>0</v>
      </c>
      <c r="BY369" s="293" t="str">
        <f t="shared" si="165"/>
        <v>-</v>
      </c>
      <c r="BZ369" s="299">
        <f t="shared" si="141"/>
        <v>0</v>
      </c>
      <c r="CA369" s="294" t="str">
        <f t="shared" si="166"/>
        <v>-</v>
      </c>
      <c r="CB369" s="295" t="str">
        <f t="shared" si="142"/>
        <v>-</v>
      </c>
      <c r="CC369" s="295" t="str">
        <f t="shared" si="167"/>
        <v>-</v>
      </c>
      <c r="CD369" s="299">
        <f t="shared" si="143"/>
        <v>0</v>
      </c>
      <c r="CE369" s="300" t="str">
        <f t="shared" si="144"/>
        <v>-</v>
      </c>
      <c r="CF369" s="300" t="str">
        <f t="shared" si="145"/>
        <v>-</v>
      </c>
      <c r="CG369" s="300">
        <v>0</v>
      </c>
      <c r="CH369" s="300">
        <f t="shared" si="146"/>
        <v>0</v>
      </c>
      <c r="CI369" s="301">
        <f t="shared" si="147"/>
        <v>0</v>
      </c>
      <c r="CJ369" s="301">
        <f t="shared" si="148"/>
        <v>0</v>
      </c>
      <c r="CK369" s="302" t="str" cm="1">
        <f t="array" ref="CK369">IF($CJ369&gt;0, INDEX($CS$28:$DH$35, $CJ369, $CI369+CK$23), "-")</f>
        <v>-</v>
      </c>
      <c r="CL369" s="302" t="str" cm="1">
        <f t="array" ref="CL369">IF($CJ369&gt;0, INDEX($CS$28:$DH$35, $CJ369, $CI369+CL$23), "-")</f>
        <v>-</v>
      </c>
      <c r="CM369" s="302" t="str" cm="1">
        <f t="array" ref="CM369">IF($CJ369&gt;0, INDEX($CS$28:$DH$35, $CJ369, $CI369+CM$23), "-")</f>
        <v>-</v>
      </c>
      <c r="CN369" s="302" t="str" cm="1">
        <f t="array" ref="CN369">IF($CJ369&gt;0, INDEX($CS$28:$DH$35, $CJ369, $CI369+CN$23), "-")</f>
        <v>-</v>
      </c>
      <c r="CO369" s="300" t="str">
        <f t="shared" si="149"/>
        <v>-</v>
      </c>
      <c r="CP369" s="271"/>
      <c r="CQ369" s="272"/>
      <c r="CR369" s="273"/>
      <c r="CS369" s="273"/>
      <c r="CT369" s="273"/>
      <c r="CU369" s="273"/>
      <c r="CV369" s="273"/>
      <c r="CW369" s="273"/>
      <c r="CX369" s="273"/>
      <c r="CY369" s="273"/>
      <c r="CZ369" s="273"/>
      <c r="DA369" s="273"/>
      <c r="DB369" s="273"/>
      <c r="DC369" s="273"/>
      <c r="DD369" s="273"/>
      <c r="DE369" s="273"/>
      <c r="DF369" s="273"/>
      <c r="DG369" s="273"/>
      <c r="DH369" s="273"/>
      <c r="DI369" s="273"/>
      <c r="DJ369" s="271"/>
      <c r="DK369" s="271"/>
    </row>
    <row r="370" spans="1:115" s="45" customFormat="1" ht="12.75" customHeight="1" x14ac:dyDescent="0.25">
      <c r="A370" s="13" cm="1">
        <f t="array" ref="A370">IFERROR(INDEX(Operation, IFERROR(MATCH($N370,#REF!, 0), IFERROR(MATCH($N370,#REF!, 0), MATCH($N370,#REF!, 0))), 4), 0)</f>
        <v>0</v>
      </c>
      <c r="B370" s="10">
        <v>347</v>
      </c>
      <c r="C370" s="238"/>
      <c r="D370" s="238"/>
      <c r="E370" s="79"/>
      <c r="F370" s="80" t="str">
        <f>IF(ISBLANK(E370), "", VLOOKUP(E370, Z!$A$2:$C$4127, 3, FALSE))</f>
        <v/>
      </c>
      <c r="G370" s="238"/>
      <c r="H370" s="81"/>
      <c r="I370" s="255" t="b">
        <v>0</v>
      </c>
      <c r="J370" s="256"/>
      <c r="K370" s="82"/>
      <c r="L370" s="82"/>
      <c r="M370" s="83"/>
      <c r="N370" s="79"/>
      <c r="O370" s="84"/>
      <c r="P370" s="84"/>
      <c r="Q370" s="257"/>
      <c r="R370" s="257"/>
      <c r="S370" s="257"/>
      <c r="T370" s="85">
        <f t="shared" si="150"/>
        <v>0</v>
      </c>
      <c r="U370" s="238"/>
      <c r="V370" s="238"/>
      <c r="W370" s="238"/>
      <c r="X370" s="257"/>
      <c r="Y370" s="258"/>
      <c r="Z370" s="79"/>
      <c r="AA370" s="257"/>
      <c r="AB370" s="257"/>
      <c r="AC370" s="257"/>
      <c r="AD370" s="257"/>
      <c r="AE370" s="257"/>
      <c r="AF370" s="85">
        <f t="shared" si="151"/>
        <v>0</v>
      </c>
      <c r="AG370" s="259"/>
      <c r="AH370" s="238"/>
      <c r="AI370" s="79"/>
      <c r="AJ370" s="80" t="str">
        <f>IF(ISBLANK(AI370), "", VLOOKUP(AI370, Z!$A$2:$C$4127, 3, FALSE))</f>
        <v/>
      </c>
      <c r="AK370" s="260"/>
      <c r="AL370" s="127">
        <f t="shared" si="152"/>
        <v>0</v>
      </c>
      <c r="AM370" s="271"/>
      <c r="AN370" s="292">
        <f t="shared" si="154"/>
        <v>0</v>
      </c>
      <c r="AO370" s="279">
        <f t="shared" si="153"/>
        <v>1</v>
      </c>
      <c r="AP370" s="279">
        <v>0.75</v>
      </c>
      <c r="AQ370" s="293" t="str">
        <f t="shared" si="155"/>
        <v>-</v>
      </c>
      <c r="AR370" s="293" t="str">
        <f t="shared" si="156"/>
        <v>-</v>
      </c>
      <c r="AS370" s="293" t="str" cm="1">
        <f t="array" ref="AS370">IFERROR(IFERROR((AT370*AU370)/(3600*1000)/AZ370, BY370) * SUMPRODUCT($BA370:$BE370^2.5, $BF370:$BJ370) / 1000, "-")</f>
        <v>-</v>
      </c>
      <c r="AT370" s="279" t="str">
        <f t="shared" si="157"/>
        <v>-</v>
      </c>
      <c r="AU370" s="279" t="str">
        <f t="shared" si="158"/>
        <v>-</v>
      </c>
      <c r="AV370" s="294" t="str">
        <f t="shared" si="140"/>
        <v>-</v>
      </c>
      <c r="AW370" s="294" t="str" cm="1">
        <f t="array" ref="AW370">IF(CH370&gt;0, INDEX($CV$58:$CV$60, CH370), "-")</f>
        <v>-</v>
      </c>
      <c r="AX370" s="294" t="str">
        <f t="shared" si="159"/>
        <v>-</v>
      </c>
      <c r="AY370" s="295" t="str">
        <f t="shared" si="160"/>
        <v>-</v>
      </c>
      <c r="AZ370" s="294">
        <f t="shared" si="161"/>
        <v>0</v>
      </c>
      <c r="BA370" s="296" t="str" cm="1">
        <f t="array" ref="BA370">IFERROR(INDEX($CV$63:$CZ$65, $CF370, BA$23), "-")</f>
        <v>-</v>
      </c>
      <c r="BB370" s="296" t="str" cm="1">
        <f t="array" ref="BB370">IFERROR(INDEX($CV$63:$CZ$65, $CF370, BB$23), "-")</f>
        <v>-</v>
      </c>
      <c r="BC370" s="296" t="str" cm="1">
        <f t="array" ref="BC370">IFERROR(INDEX($CV$63:$CZ$65, $CF370, BC$23), "-")</f>
        <v>-</v>
      </c>
      <c r="BD370" s="296" t="str" cm="1">
        <f t="array" ref="BD370">IFERROR(INDEX($CV$63:$CZ$65, $CF370, BD$23), "-")</f>
        <v>-</v>
      </c>
      <c r="BE370" s="296" t="str" cm="1">
        <f t="array" ref="BE370">IFERROR(INDEX($CV$63:$CZ$65, $CF370, BE$23), "-")</f>
        <v>-</v>
      </c>
      <c r="BF370" s="297" cm="1">
        <f t="array" ref="BF370">IF($CF370=3,
IFERROR(INDEX($CV$68:$CZ$79, $CE370, BF$23), "-"),
IF($CF370=2,
IF(BF$23=5, $Q370, IF(BF$23=4, $R370, 0)), IF(BF$23=5, $Q370, 0)
))</f>
        <v>0</v>
      </c>
      <c r="BG370" s="297" cm="1">
        <f t="array" ref="BG370">IF($CF370=3,
IFERROR(INDEX($CV$68:$CZ$79, $CE370, BG$23), "-"),
IF($CF370=2,
IF(BG$23=5, $Q370, IF(BG$23=4, $R370, 0)), IF(BG$23=5, $Q370, 0)
))</f>
        <v>0</v>
      </c>
      <c r="BH370" s="297" cm="1">
        <f t="array" ref="BH370">IF($CF370=3,
IFERROR(INDEX($CV$68:$CZ$79, $CE370, BH$23), "-"),
IF($CF370=2,
IF(BH$23=5, $Q370, IF(BH$23=4, $R370, 0)), IF(BH$23=5, $Q370, 0)
))</f>
        <v>0</v>
      </c>
      <c r="BI370" s="297" cm="1">
        <f t="array" ref="BI370">IF($CF370=3,
IFERROR(INDEX($CV$68:$CZ$79, $CE370, BI$23), "-"),
IF($CF370=2,
IF(BI$23=5, $Q370, IF(BI$23=4, $R370, 0)), IF(BI$23=5, $Q370, 0)
))</f>
        <v>0</v>
      </c>
      <c r="BJ370" s="297" cm="1">
        <f t="array" ref="BJ370">IF($CF370=3,
IFERROR(INDEX($CV$68:$CZ$79, $CE370, BJ$23), "-"),
IF($CF370=2,
IF(BJ$23=5, $Q370, IF(BJ$23=4, $R370, 0)), IF(BJ$23=5, $Q370, 0)
))</f>
        <v>0</v>
      </c>
      <c r="BK370" s="293" t="str" cm="1">
        <f t="array" ref="BK370">IFERROR(IF(OR($AN$20="EZ", ISNUMBER((BL370*BM370)/(3600*1000)/BN370)), (BL370*BM370)/(3600*1000)/BN370, BY370) * SUMPRODUCT($BO370:$BS370^2.5, $BT370:$BX370) / 1000, "-")</f>
        <v>-</v>
      </c>
      <c r="BL370" s="279" t="str">
        <f t="shared" si="162"/>
        <v>-</v>
      </c>
      <c r="BM370" s="279" t="str">
        <f t="shared" si="163"/>
        <v>-</v>
      </c>
      <c r="BN370" s="298">
        <f t="shared" si="164"/>
        <v>0</v>
      </c>
      <c r="BO370" s="296" t="str" cm="1">
        <f t="array" ref="BO370">IFERROR(INDEX($CV$63:$CZ$65, $CO370, BO$23), "-")</f>
        <v>-</v>
      </c>
      <c r="BP370" s="296" t="str" cm="1">
        <f t="array" ref="BP370">IFERROR(INDEX($CV$63:$CZ$65, $CO370, BP$23), "-")</f>
        <v>-</v>
      </c>
      <c r="BQ370" s="296" t="str" cm="1">
        <f t="array" ref="BQ370">IFERROR(INDEX($CV$63:$CZ$65, $CO370, BQ$23), "-")</f>
        <v>-</v>
      </c>
      <c r="BR370" s="296" t="str" cm="1">
        <f t="array" ref="BR370">IFERROR(INDEX($CV$63:$CZ$65, $CO370, BR$23), "-")</f>
        <v>-</v>
      </c>
      <c r="BS370" s="296" t="str" cm="1">
        <f t="array" ref="BS370">IFERROR(INDEX($CV$63:$CZ$65, $CO370, BS$23), "-")</f>
        <v>-</v>
      </c>
      <c r="BT370" s="297" cm="1">
        <f t="array" ref="BT370">IF($CO370=3,
IFERROR(INDEX($CV$68:$CZ$79, $CE370, BT$23), "-"),
IF($CO370=2,
IF(BT$23=5, $AC370, IF(BT$23=4, $AD370, 0)), IF(BT$23=5, $AC370, 0)
))</f>
        <v>0</v>
      </c>
      <c r="BU370" s="297" cm="1">
        <f t="array" ref="BU370">IF($CO370=3,
IFERROR(INDEX($CV$68:$CZ$79, $CE370, BU$23), "-"),
IF($CO370=2,
IF(BU$23=5, $AC370, IF(BU$23=4, $AD370, 0)), IF(BU$23=5, $AC370, 0)
))</f>
        <v>0</v>
      </c>
      <c r="BV370" s="297" cm="1">
        <f t="array" ref="BV370">IF($CO370=3,
IFERROR(INDEX($CV$68:$CZ$79, $CE370, BV$23), "-"),
IF($CO370=2,
IF(BV$23=5, $AC370, IF(BV$23=4, $AD370, 0)), IF(BV$23=5, $AC370, 0)
))</f>
        <v>0</v>
      </c>
      <c r="BW370" s="297" cm="1">
        <f t="array" ref="BW370">IF($CO370=3,
IFERROR(INDEX($CV$68:$CZ$79, $CE370, BW$23), "-"),
IF($CO370=2,
IF(BW$23=5, $AC370, IF(BW$23=4, $AD370, 0)), IF(BW$23=5, $AC370, 0)
))</f>
        <v>0</v>
      </c>
      <c r="BX370" s="297" cm="1">
        <f t="array" ref="BX370">IF($CO370=3,
IFERROR(INDEX($CV$68:$CZ$79, $CE370, BX$23), "-"),
IF($CO370=2,
IF(BX$23=5, $AC370, IF(BX$23=4, $AD370, 0)), IF(BX$23=5, $AC370, 0)
))</f>
        <v>0</v>
      </c>
      <c r="BY370" s="293" t="str">
        <f t="shared" si="165"/>
        <v>-</v>
      </c>
      <c r="BZ370" s="299">
        <f t="shared" si="141"/>
        <v>0</v>
      </c>
      <c r="CA370" s="294" t="str">
        <f t="shared" si="166"/>
        <v>-</v>
      </c>
      <c r="CB370" s="295" t="str">
        <f t="shared" si="142"/>
        <v>-</v>
      </c>
      <c r="CC370" s="295" t="str">
        <f t="shared" si="167"/>
        <v>-</v>
      </c>
      <c r="CD370" s="299">
        <f t="shared" si="143"/>
        <v>0</v>
      </c>
      <c r="CE370" s="300" t="str">
        <f t="shared" si="144"/>
        <v>-</v>
      </c>
      <c r="CF370" s="300" t="str">
        <f t="shared" si="145"/>
        <v>-</v>
      </c>
      <c r="CG370" s="300">
        <v>0</v>
      </c>
      <c r="CH370" s="300">
        <f t="shared" si="146"/>
        <v>0</v>
      </c>
      <c r="CI370" s="301">
        <f t="shared" si="147"/>
        <v>0</v>
      </c>
      <c r="CJ370" s="301">
        <f t="shared" si="148"/>
        <v>0</v>
      </c>
      <c r="CK370" s="302" t="str" cm="1">
        <f t="array" ref="CK370">IF($CJ370&gt;0, INDEX($CS$28:$DH$35, $CJ370, $CI370+CK$23), "-")</f>
        <v>-</v>
      </c>
      <c r="CL370" s="302" t="str" cm="1">
        <f t="array" ref="CL370">IF($CJ370&gt;0, INDEX($CS$28:$DH$35, $CJ370, $CI370+CL$23), "-")</f>
        <v>-</v>
      </c>
      <c r="CM370" s="302" t="str" cm="1">
        <f t="array" ref="CM370">IF($CJ370&gt;0, INDEX($CS$28:$DH$35, $CJ370, $CI370+CM$23), "-")</f>
        <v>-</v>
      </c>
      <c r="CN370" s="302" t="str" cm="1">
        <f t="array" ref="CN370">IF($CJ370&gt;0, INDEX($CS$28:$DH$35, $CJ370, $CI370+CN$23), "-")</f>
        <v>-</v>
      </c>
      <c r="CO370" s="300" t="str">
        <f t="shared" si="149"/>
        <v>-</v>
      </c>
      <c r="CP370" s="271"/>
      <c r="CQ370" s="272"/>
      <c r="CR370" s="273"/>
      <c r="CS370" s="273"/>
      <c r="CT370" s="273"/>
      <c r="CU370" s="273"/>
      <c r="CV370" s="273"/>
      <c r="CW370" s="273"/>
      <c r="CX370" s="273"/>
      <c r="CY370" s="273"/>
      <c r="CZ370" s="273"/>
      <c r="DA370" s="273"/>
      <c r="DB370" s="273"/>
      <c r="DC370" s="273"/>
      <c r="DD370" s="273"/>
      <c r="DE370" s="273"/>
      <c r="DF370" s="273"/>
      <c r="DG370" s="273"/>
      <c r="DH370" s="273"/>
      <c r="DI370" s="273"/>
      <c r="DJ370" s="271"/>
      <c r="DK370" s="271"/>
    </row>
    <row r="371" spans="1:115" s="45" customFormat="1" ht="12.75" customHeight="1" x14ac:dyDescent="0.25">
      <c r="A371" s="13" cm="1">
        <f t="array" ref="A371">IFERROR(INDEX(Operation, IFERROR(MATCH($N371,#REF!, 0), IFERROR(MATCH($N371,#REF!, 0), MATCH($N371,#REF!, 0))), 4), 0)</f>
        <v>0</v>
      </c>
      <c r="B371" s="10">
        <v>348</v>
      </c>
      <c r="C371" s="238"/>
      <c r="D371" s="238"/>
      <c r="E371" s="79"/>
      <c r="F371" s="80" t="str">
        <f>IF(ISBLANK(E371), "", VLOOKUP(E371, Z!$A$2:$C$4127, 3, FALSE))</f>
        <v/>
      </c>
      <c r="G371" s="238"/>
      <c r="H371" s="81"/>
      <c r="I371" s="255" t="b">
        <v>0</v>
      </c>
      <c r="J371" s="256"/>
      <c r="K371" s="82"/>
      <c r="L371" s="82"/>
      <c r="M371" s="83"/>
      <c r="N371" s="79"/>
      <c r="O371" s="84"/>
      <c r="P371" s="84"/>
      <c r="Q371" s="257"/>
      <c r="R371" s="257"/>
      <c r="S371" s="257"/>
      <c r="T371" s="85">
        <f t="shared" si="150"/>
        <v>0</v>
      </c>
      <c r="U371" s="238"/>
      <c r="V371" s="238"/>
      <c r="W371" s="238"/>
      <c r="X371" s="257"/>
      <c r="Y371" s="258"/>
      <c r="Z371" s="79"/>
      <c r="AA371" s="257"/>
      <c r="AB371" s="257"/>
      <c r="AC371" s="257"/>
      <c r="AD371" s="257"/>
      <c r="AE371" s="257"/>
      <c r="AF371" s="85">
        <f t="shared" si="151"/>
        <v>0</v>
      </c>
      <c r="AG371" s="259"/>
      <c r="AH371" s="238"/>
      <c r="AI371" s="79"/>
      <c r="AJ371" s="80" t="str">
        <f>IF(ISBLANK(AI371), "", VLOOKUP(AI371, Z!$A$2:$C$4127, 3, FALSE))</f>
        <v/>
      </c>
      <c r="AK371" s="260"/>
      <c r="AL371" s="127">
        <f t="shared" si="152"/>
        <v>0</v>
      </c>
      <c r="AM371" s="271"/>
      <c r="AN371" s="292">
        <f t="shared" si="154"/>
        <v>0</v>
      </c>
      <c r="AO371" s="279">
        <f t="shared" si="153"/>
        <v>1</v>
      </c>
      <c r="AP371" s="279">
        <v>0.75</v>
      </c>
      <c r="AQ371" s="293" t="str">
        <f t="shared" si="155"/>
        <v>-</v>
      </c>
      <c r="AR371" s="293" t="str">
        <f t="shared" si="156"/>
        <v>-</v>
      </c>
      <c r="AS371" s="293" t="str" cm="1">
        <f t="array" ref="AS371">IFERROR(IFERROR((AT371*AU371)/(3600*1000)/AZ371, BY371) * SUMPRODUCT($BA371:$BE371^2.5, $BF371:$BJ371) / 1000, "-")</f>
        <v>-</v>
      </c>
      <c r="AT371" s="279" t="str">
        <f t="shared" si="157"/>
        <v>-</v>
      </c>
      <c r="AU371" s="279" t="str">
        <f t="shared" si="158"/>
        <v>-</v>
      </c>
      <c r="AV371" s="294" t="str">
        <f t="shared" si="140"/>
        <v>-</v>
      </c>
      <c r="AW371" s="294" t="str" cm="1">
        <f t="array" ref="AW371">IF(CH371&gt;0, INDEX($CV$58:$CV$60, CH371), "-")</f>
        <v>-</v>
      </c>
      <c r="AX371" s="294" t="str">
        <f t="shared" si="159"/>
        <v>-</v>
      </c>
      <c r="AY371" s="295" t="str">
        <f t="shared" si="160"/>
        <v>-</v>
      </c>
      <c r="AZ371" s="294">
        <f t="shared" si="161"/>
        <v>0</v>
      </c>
      <c r="BA371" s="296" t="str" cm="1">
        <f t="array" ref="BA371">IFERROR(INDEX($CV$63:$CZ$65, $CF371, BA$23), "-")</f>
        <v>-</v>
      </c>
      <c r="BB371" s="296" t="str" cm="1">
        <f t="array" ref="BB371">IFERROR(INDEX($CV$63:$CZ$65, $CF371, BB$23), "-")</f>
        <v>-</v>
      </c>
      <c r="BC371" s="296" t="str" cm="1">
        <f t="array" ref="BC371">IFERROR(INDEX($CV$63:$CZ$65, $CF371, BC$23), "-")</f>
        <v>-</v>
      </c>
      <c r="BD371" s="296" t="str" cm="1">
        <f t="array" ref="BD371">IFERROR(INDEX($CV$63:$CZ$65, $CF371, BD$23), "-")</f>
        <v>-</v>
      </c>
      <c r="BE371" s="296" t="str" cm="1">
        <f t="array" ref="BE371">IFERROR(INDEX($CV$63:$CZ$65, $CF371, BE$23), "-")</f>
        <v>-</v>
      </c>
      <c r="BF371" s="297" cm="1">
        <f t="array" ref="BF371">IF($CF371=3,
IFERROR(INDEX($CV$68:$CZ$79, $CE371, BF$23), "-"),
IF($CF371=2,
IF(BF$23=5, $Q371, IF(BF$23=4, $R371, 0)), IF(BF$23=5, $Q371, 0)
))</f>
        <v>0</v>
      </c>
      <c r="BG371" s="297" cm="1">
        <f t="array" ref="BG371">IF($CF371=3,
IFERROR(INDEX($CV$68:$CZ$79, $CE371, BG$23), "-"),
IF($CF371=2,
IF(BG$23=5, $Q371, IF(BG$23=4, $R371, 0)), IF(BG$23=5, $Q371, 0)
))</f>
        <v>0</v>
      </c>
      <c r="BH371" s="297" cm="1">
        <f t="array" ref="BH371">IF($CF371=3,
IFERROR(INDEX($CV$68:$CZ$79, $CE371, BH$23), "-"),
IF($CF371=2,
IF(BH$23=5, $Q371, IF(BH$23=4, $R371, 0)), IF(BH$23=5, $Q371, 0)
))</f>
        <v>0</v>
      </c>
      <c r="BI371" s="297" cm="1">
        <f t="array" ref="BI371">IF($CF371=3,
IFERROR(INDEX($CV$68:$CZ$79, $CE371, BI$23), "-"),
IF($CF371=2,
IF(BI$23=5, $Q371, IF(BI$23=4, $R371, 0)), IF(BI$23=5, $Q371, 0)
))</f>
        <v>0</v>
      </c>
      <c r="BJ371" s="297" cm="1">
        <f t="array" ref="BJ371">IF($CF371=3,
IFERROR(INDEX($CV$68:$CZ$79, $CE371, BJ$23), "-"),
IF($CF371=2,
IF(BJ$23=5, $Q371, IF(BJ$23=4, $R371, 0)), IF(BJ$23=5, $Q371, 0)
))</f>
        <v>0</v>
      </c>
      <c r="BK371" s="293" t="str" cm="1">
        <f t="array" ref="BK371">IFERROR(IF(OR($AN$20="EZ", ISNUMBER((BL371*BM371)/(3600*1000)/BN371)), (BL371*BM371)/(3600*1000)/BN371, BY371) * SUMPRODUCT($BO371:$BS371^2.5, $BT371:$BX371) / 1000, "-")</f>
        <v>-</v>
      </c>
      <c r="BL371" s="279" t="str">
        <f t="shared" si="162"/>
        <v>-</v>
      </c>
      <c r="BM371" s="279" t="str">
        <f t="shared" si="163"/>
        <v>-</v>
      </c>
      <c r="BN371" s="298">
        <f t="shared" si="164"/>
        <v>0</v>
      </c>
      <c r="BO371" s="296" t="str" cm="1">
        <f t="array" ref="BO371">IFERROR(INDEX($CV$63:$CZ$65, $CO371, BO$23), "-")</f>
        <v>-</v>
      </c>
      <c r="BP371" s="296" t="str" cm="1">
        <f t="array" ref="BP371">IFERROR(INDEX($CV$63:$CZ$65, $CO371, BP$23), "-")</f>
        <v>-</v>
      </c>
      <c r="BQ371" s="296" t="str" cm="1">
        <f t="array" ref="BQ371">IFERROR(INDEX($CV$63:$CZ$65, $CO371, BQ$23), "-")</f>
        <v>-</v>
      </c>
      <c r="BR371" s="296" t="str" cm="1">
        <f t="array" ref="BR371">IFERROR(INDEX($CV$63:$CZ$65, $CO371, BR$23), "-")</f>
        <v>-</v>
      </c>
      <c r="BS371" s="296" t="str" cm="1">
        <f t="array" ref="BS371">IFERROR(INDEX($CV$63:$CZ$65, $CO371, BS$23), "-")</f>
        <v>-</v>
      </c>
      <c r="BT371" s="297" cm="1">
        <f t="array" ref="BT371">IF($CO371=3,
IFERROR(INDEX($CV$68:$CZ$79, $CE371, BT$23), "-"),
IF($CO371=2,
IF(BT$23=5, $AC371, IF(BT$23=4, $AD371, 0)), IF(BT$23=5, $AC371, 0)
))</f>
        <v>0</v>
      </c>
      <c r="BU371" s="297" cm="1">
        <f t="array" ref="BU371">IF($CO371=3,
IFERROR(INDEX($CV$68:$CZ$79, $CE371, BU$23), "-"),
IF($CO371=2,
IF(BU$23=5, $AC371, IF(BU$23=4, $AD371, 0)), IF(BU$23=5, $AC371, 0)
))</f>
        <v>0</v>
      </c>
      <c r="BV371" s="297" cm="1">
        <f t="array" ref="BV371">IF($CO371=3,
IFERROR(INDEX($CV$68:$CZ$79, $CE371, BV$23), "-"),
IF($CO371=2,
IF(BV$23=5, $AC371, IF(BV$23=4, $AD371, 0)), IF(BV$23=5, $AC371, 0)
))</f>
        <v>0</v>
      </c>
      <c r="BW371" s="297" cm="1">
        <f t="array" ref="BW371">IF($CO371=3,
IFERROR(INDEX($CV$68:$CZ$79, $CE371, BW$23), "-"),
IF($CO371=2,
IF(BW$23=5, $AC371, IF(BW$23=4, $AD371, 0)), IF(BW$23=5, $AC371, 0)
))</f>
        <v>0</v>
      </c>
      <c r="BX371" s="297" cm="1">
        <f t="array" ref="BX371">IF($CO371=3,
IFERROR(INDEX($CV$68:$CZ$79, $CE371, BX$23), "-"),
IF($CO371=2,
IF(BX$23=5, $AC371, IF(BX$23=4, $AD371, 0)), IF(BX$23=5, $AC371, 0)
))</f>
        <v>0</v>
      </c>
      <c r="BY371" s="293" t="str">
        <f t="shared" si="165"/>
        <v>-</v>
      </c>
      <c r="BZ371" s="299">
        <f t="shared" si="141"/>
        <v>0</v>
      </c>
      <c r="CA371" s="294" t="str">
        <f t="shared" si="166"/>
        <v>-</v>
      </c>
      <c r="CB371" s="295" t="str">
        <f t="shared" si="142"/>
        <v>-</v>
      </c>
      <c r="CC371" s="295" t="str">
        <f t="shared" si="167"/>
        <v>-</v>
      </c>
      <c r="CD371" s="299">
        <f t="shared" si="143"/>
        <v>0</v>
      </c>
      <c r="CE371" s="300" t="str">
        <f t="shared" si="144"/>
        <v>-</v>
      </c>
      <c r="CF371" s="300" t="str">
        <f t="shared" si="145"/>
        <v>-</v>
      </c>
      <c r="CG371" s="300">
        <v>0</v>
      </c>
      <c r="CH371" s="300">
        <f t="shared" si="146"/>
        <v>0</v>
      </c>
      <c r="CI371" s="301">
        <f t="shared" si="147"/>
        <v>0</v>
      </c>
      <c r="CJ371" s="301">
        <f t="shared" si="148"/>
        <v>0</v>
      </c>
      <c r="CK371" s="302" t="str" cm="1">
        <f t="array" ref="CK371">IF($CJ371&gt;0, INDEX($CS$28:$DH$35, $CJ371, $CI371+CK$23), "-")</f>
        <v>-</v>
      </c>
      <c r="CL371" s="302" t="str" cm="1">
        <f t="array" ref="CL371">IF($CJ371&gt;0, INDEX($CS$28:$DH$35, $CJ371, $CI371+CL$23), "-")</f>
        <v>-</v>
      </c>
      <c r="CM371" s="302" t="str" cm="1">
        <f t="array" ref="CM371">IF($CJ371&gt;0, INDEX($CS$28:$DH$35, $CJ371, $CI371+CM$23), "-")</f>
        <v>-</v>
      </c>
      <c r="CN371" s="302" t="str" cm="1">
        <f t="array" ref="CN371">IF($CJ371&gt;0, INDEX($CS$28:$DH$35, $CJ371, $CI371+CN$23), "-")</f>
        <v>-</v>
      </c>
      <c r="CO371" s="300" t="str">
        <f t="shared" si="149"/>
        <v>-</v>
      </c>
      <c r="CP371" s="271"/>
      <c r="CQ371" s="272"/>
      <c r="CR371" s="273"/>
      <c r="CS371" s="273"/>
      <c r="CT371" s="273"/>
      <c r="CU371" s="273"/>
      <c r="CV371" s="273"/>
      <c r="CW371" s="273"/>
      <c r="CX371" s="273"/>
      <c r="CY371" s="273"/>
      <c r="CZ371" s="273"/>
      <c r="DA371" s="273"/>
      <c r="DB371" s="273"/>
      <c r="DC371" s="273"/>
      <c r="DD371" s="273"/>
      <c r="DE371" s="273"/>
      <c r="DF371" s="273"/>
      <c r="DG371" s="273"/>
      <c r="DH371" s="273"/>
      <c r="DI371" s="273"/>
      <c r="DJ371" s="271"/>
      <c r="DK371" s="271"/>
    </row>
    <row r="372" spans="1:115" s="45" customFormat="1" ht="12.75" customHeight="1" x14ac:dyDescent="0.25">
      <c r="A372" s="13" cm="1">
        <f t="array" ref="A372">IFERROR(INDEX(Operation, IFERROR(MATCH($N372,#REF!, 0), IFERROR(MATCH($N372,#REF!, 0), MATCH($N372,#REF!, 0))), 4), 0)</f>
        <v>0</v>
      </c>
      <c r="B372" s="10">
        <v>349</v>
      </c>
      <c r="C372" s="238"/>
      <c r="D372" s="238"/>
      <c r="E372" s="79"/>
      <c r="F372" s="80" t="str">
        <f>IF(ISBLANK(E372), "", VLOOKUP(E372, Z!$A$2:$C$4127, 3, FALSE))</f>
        <v/>
      </c>
      <c r="G372" s="238"/>
      <c r="H372" s="81"/>
      <c r="I372" s="255" t="b">
        <v>0</v>
      </c>
      <c r="J372" s="256"/>
      <c r="K372" s="82"/>
      <c r="L372" s="82"/>
      <c r="M372" s="83"/>
      <c r="N372" s="79"/>
      <c r="O372" s="84"/>
      <c r="P372" s="84"/>
      <c r="Q372" s="257"/>
      <c r="R372" s="257"/>
      <c r="S372" s="257"/>
      <c r="T372" s="85">
        <f t="shared" si="150"/>
        <v>0</v>
      </c>
      <c r="U372" s="238"/>
      <c r="V372" s="238"/>
      <c r="W372" s="238"/>
      <c r="X372" s="257"/>
      <c r="Y372" s="258"/>
      <c r="Z372" s="79"/>
      <c r="AA372" s="257"/>
      <c r="AB372" s="257"/>
      <c r="AC372" s="257"/>
      <c r="AD372" s="257"/>
      <c r="AE372" s="257"/>
      <c r="AF372" s="85">
        <f t="shared" si="151"/>
        <v>0</v>
      </c>
      <c r="AG372" s="259"/>
      <c r="AH372" s="238"/>
      <c r="AI372" s="79"/>
      <c r="AJ372" s="80" t="str">
        <f>IF(ISBLANK(AI372), "", VLOOKUP(AI372, Z!$A$2:$C$4127, 3, FALSE))</f>
        <v/>
      </c>
      <c r="AK372" s="260"/>
      <c r="AL372" s="127">
        <f t="shared" si="152"/>
        <v>0</v>
      </c>
      <c r="AM372" s="271"/>
      <c r="AN372" s="292">
        <f t="shared" si="154"/>
        <v>0</v>
      </c>
      <c r="AO372" s="279">
        <f t="shared" si="153"/>
        <v>1</v>
      </c>
      <c r="AP372" s="279">
        <v>0.75</v>
      </c>
      <c r="AQ372" s="293" t="str">
        <f t="shared" si="155"/>
        <v>-</v>
      </c>
      <c r="AR372" s="293" t="str">
        <f t="shared" si="156"/>
        <v>-</v>
      </c>
      <c r="AS372" s="293" t="str" cm="1">
        <f t="array" ref="AS372">IFERROR(IFERROR((AT372*AU372)/(3600*1000)/AZ372, BY372) * SUMPRODUCT($BA372:$BE372^2.5, $BF372:$BJ372) / 1000, "-")</f>
        <v>-</v>
      </c>
      <c r="AT372" s="279" t="str">
        <f t="shared" si="157"/>
        <v>-</v>
      </c>
      <c r="AU372" s="279" t="str">
        <f t="shared" si="158"/>
        <v>-</v>
      </c>
      <c r="AV372" s="294" t="str">
        <f t="shared" si="140"/>
        <v>-</v>
      </c>
      <c r="AW372" s="294" t="str" cm="1">
        <f t="array" ref="AW372">IF(CH372&gt;0, INDEX($CV$58:$CV$60, CH372), "-")</f>
        <v>-</v>
      </c>
      <c r="AX372" s="294" t="str">
        <f t="shared" si="159"/>
        <v>-</v>
      </c>
      <c r="AY372" s="295" t="str">
        <f t="shared" si="160"/>
        <v>-</v>
      </c>
      <c r="AZ372" s="294">
        <f t="shared" si="161"/>
        <v>0</v>
      </c>
      <c r="BA372" s="296" t="str" cm="1">
        <f t="array" ref="BA372">IFERROR(INDEX($CV$63:$CZ$65, $CF372, BA$23), "-")</f>
        <v>-</v>
      </c>
      <c r="BB372" s="296" t="str" cm="1">
        <f t="array" ref="BB372">IFERROR(INDEX($CV$63:$CZ$65, $CF372, BB$23), "-")</f>
        <v>-</v>
      </c>
      <c r="BC372" s="296" t="str" cm="1">
        <f t="array" ref="BC372">IFERROR(INDEX($CV$63:$CZ$65, $CF372, BC$23), "-")</f>
        <v>-</v>
      </c>
      <c r="BD372" s="296" t="str" cm="1">
        <f t="array" ref="BD372">IFERROR(INDEX($CV$63:$CZ$65, $CF372, BD$23), "-")</f>
        <v>-</v>
      </c>
      <c r="BE372" s="296" t="str" cm="1">
        <f t="array" ref="BE372">IFERROR(INDEX($CV$63:$CZ$65, $CF372, BE$23), "-")</f>
        <v>-</v>
      </c>
      <c r="BF372" s="297" cm="1">
        <f t="array" ref="BF372">IF($CF372=3,
IFERROR(INDEX($CV$68:$CZ$79, $CE372, BF$23), "-"),
IF($CF372=2,
IF(BF$23=5, $Q372, IF(BF$23=4, $R372, 0)), IF(BF$23=5, $Q372, 0)
))</f>
        <v>0</v>
      </c>
      <c r="BG372" s="297" cm="1">
        <f t="array" ref="BG372">IF($CF372=3,
IFERROR(INDEX($CV$68:$CZ$79, $CE372, BG$23), "-"),
IF($CF372=2,
IF(BG$23=5, $Q372, IF(BG$23=4, $R372, 0)), IF(BG$23=5, $Q372, 0)
))</f>
        <v>0</v>
      </c>
      <c r="BH372" s="297" cm="1">
        <f t="array" ref="BH372">IF($CF372=3,
IFERROR(INDEX($CV$68:$CZ$79, $CE372, BH$23), "-"),
IF($CF372=2,
IF(BH$23=5, $Q372, IF(BH$23=4, $R372, 0)), IF(BH$23=5, $Q372, 0)
))</f>
        <v>0</v>
      </c>
      <c r="BI372" s="297" cm="1">
        <f t="array" ref="BI372">IF($CF372=3,
IFERROR(INDEX($CV$68:$CZ$79, $CE372, BI$23), "-"),
IF($CF372=2,
IF(BI$23=5, $Q372, IF(BI$23=4, $R372, 0)), IF(BI$23=5, $Q372, 0)
))</f>
        <v>0</v>
      </c>
      <c r="BJ372" s="297" cm="1">
        <f t="array" ref="BJ372">IF($CF372=3,
IFERROR(INDEX($CV$68:$CZ$79, $CE372, BJ$23), "-"),
IF($CF372=2,
IF(BJ$23=5, $Q372, IF(BJ$23=4, $R372, 0)), IF(BJ$23=5, $Q372, 0)
))</f>
        <v>0</v>
      </c>
      <c r="BK372" s="293" t="str" cm="1">
        <f t="array" ref="BK372">IFERROR(IF(OR($AN$20="EZ", ISNUMBER((BL372*BM372)/(3600*1000)/BN372)), (BL372*BM372)/(3600*1000)/BN372, BY372) * SUMPRODUCT($BO372:$BS372^2.5, $BT372:$BX372) / 1000, "-")</f>
        <v>-</v>
      </c>
      <c r="BL372" s="279" t="str">
        <f t="shared" si="162"/>
        <v>-</v>
      </c>
      <c r="BM372" s="279" t="str">
        <f t="shared" si="163"/>
        <v>-</v>
      </c>
      <c r="BN372" s="298">
        <f t="shared" si="164"/>
        <v>0</v>
      </c>
      <c r="BO372" s="296" t="str" cm="1">
        <f t="array" ref="BO372">IFERROR(INDEX($CV$63:$CZ$65, $CO372, BO$23), "-")</f>
        <v>-</v>
      </c>
      <c r="BP372" s="296" t="str" cm="1">
        <f t="array" ref="BP372">IFERROR(INDEX($CV$63:$CZ$65, $CO372, BP$23), "-")</f>
        <v>-</v>
      </c>
      <c r="BQ372" s="296" t="str" cm="1">
        <f t="array" ref="BQ372">IFERROR(INDEX($CV$63:$CZ$65, $CO372, BQ$23), "-")</f>
        <v>-</v>
      </c>
      <c r="BR372" s="296" t="str" cm="1">
        <f t="array" ref="BR372">IFERROR(INDEX($CV$63:$CZ$65, $CO372, BR$23), "-")</f>
        <v>-</v>
      </c>
      <c r="BS372" s="296" t="str" cm="1">
        <f t="array" ref="BS372">IFERROR(INDEX($CV$63:$CZ$65, $CO372, BS$23), "-")</f>
        <v>-</v>
      </c>
      <c r="BT372" s="297" cm="1">
        <f t="array" ref="BT372">IF($CO372=3,
IFERROR(INDEX($CV$68:$CZ$79, $CE372, BT$23), "-"),
IF($CO372=2,
IF(BT$23=5, $AC372, IF(BT$23=4, $AD372, 0)), IF(BT$23=5, $AC372, 0)
))</f>
        <v>0</v>
      </c>
      <c r="BU372" s="297" cm="1">
        <f t="array" ref="BU372">IF($CO372=3,
IFERROR(INDEX($CV$68:$CZ$79, $CE372, BU$23), "-"),
IF($CO372=2,
IF(BU$23=5, $AC372, IF(BU$23=4, $AD372, 0)), IF(BU$23=5, $AC372, 0)
))</f>
        <v>0</v>
      </c>
      <c r="BV372" s="297" cm="1">
        <f t="array" ref="BV372">IF($CO372=3,
IFERROR(INDEX($CV$68:$CZ$79, $CE372, BV$23), "-"),
IF($CO372=2,
IF(BV$23=5, $AC372, IF(BV$23=4, $AD372, 0)), IF(BV$23=5, $AC372, 0)
))</f>
        <v>0</v>
      </c>
      <c r="BW372" s="297" cm="1">
        <f t="array" ref="BW372">IF($CO372=3,
IFERROR(INDEX($CV$68:$CZ$79, $CE372, BW$23), "-"),
IF($CO372=2,
IF(BW$23=5, $AC372, IF(BW$23=4, $AD372, 0)), IF(BW$23=5, $AC372, 0)
))</f>
        <v>0</v>
      </c>
      <c r="BX372" s="297" cm="1">
        <f t="array" ref="BX372">IF($CO372=3,
IFERROR(INDEX($CV$68:$CZ$79, $CE372, BX$23), "-"),
IF($CO372=2,
IF(BX$23=5, $AC372, IF(BX$23=4, $AD372, 0)), IF(BX$23=5, $AC372, 0)
))</f>
        <v>0</v>
      </c>
      <c r="BY372" s="293" t="str">
        <f t="shared" si="165"/>
        <v>-</v>
      </c>
      <c r="BZ372" s="299">
        <f t="shared" si="141"/>
        <v>0</v>
      </c>
      <c r="CA372" s="294" t="str">
        <f t="shared" si="166"/>
        <v>-</v>
      </c>
      <c r="CB372" s="295" t="str">
        <f t="shared" si="142"/>
        <v>-</v>
      </c>
      <c r="CC372" s="295" t="str">
        <f t="shared" si="167"/>
        <v>-</v>
      </c>
      <c r="CD372" s="299">
        <f t="shared" si="143"/>
        <v>0</v>
      </c>
      <c r="CE372" s="300" t="str">
        <f t="shared" si="144"/>
        <v>-</v>
      </c>
      <c r="CF372" s="300" t="str">
        <f t="shared" si="145"/>
        <v>-</v>
      </c>
      <c r="CG372" s="300">
        <v>0</v>
      </c>
      <c r="CH372" s="300">
        <f t="shared" si="146"/>
        <v>0</v>
      </c>
      <c r="CI372" s="301">
        <f t="shared" si="147"/>
        <v>0</v>
      </c>
      <c r="CJ372" s="301">
        <f t="shared" si="148"/>
        <v>0</v>
      </c>
      <c r="CK372" s="302" t="str" cm="1">
        <f t="array" ref="CK372">IF($CJ372&gt;0, INDEX($CS$28:$DH$35, $CJ372, $CI372+CK$23), "-")</f>
        <v>-</v>
      </c>
      <c r="CL372" s="302" t="str" cm="1">
        <f t="array" ref="CL372">IF($CJ372&gt;0, INDEX($CS$28:$DH$35, $CJ372, $CI372+CL$23), "-")</f>
        <v>-</v>
      </c>
      <c r="CM372" s="302" t="str" cm="1">
        <f t="array" ref="CM372">IF($CJ372&gt;0, INDEX($CS$28:$DH$35, $CJ372, $CI372+CM$23), "-")</f>
        <v>-</v>
      </c>
      <c r="CN372" s="302" t="str" cm="1">
        <f t="array" ref="CN372">IF($CJ372&gt;0, INDEX($CS$28:$DH$35, $CJ372, $CI372+CN$23), "-")</f>
        <v>-</v>
      </c>
      <c r="CO372" s="300" t="str">
        <f t="shared" si="149"/>
        <v>-</v>
      </c>
      <c r="CP372" s="271"/>
      <c r="CQ372" s="272"/>
      <c r="CR372" s="273"/>
      <c r="CS372" s="273"/>
      <c r="CT372" s="273"/>
      <c r="CU372" s="273"/>
      <c r="CV372" s="273"/>
      <c r="CW372" s="273"/>
      <c r="CX372" s="273"/>
      <c r="CY372" s="273"/>
      <c r="CZ372" s="273"/>
      <c r="DA372" s="273"/>
      <c r="DB372" s="273"/>
      <c r="DC372" s="273"/>
      <c r="DD372" s="273"/>
      <c r="DE372" s="273"/>
      <c r="DF372" s="273"/>
      <c r="DG372" s="273"/>
      <c r="DH372" s="273"/>
      <c r="DI372" s="273"/>
      <c r="DJ372" s="271"/>
      <c r="DK372" s="271"/>
    </row>
    <row r="373" spans="1:115" s="45" customFormat="1" ht="12.75" customHeight="1" x14ac:dyDescent="0.25">
      <c r="A373" s="13" cm="1">
        <f t="array" ref="A373">IFERROR(INDEX(Operation, IFERROR(MATCH($N373,#REF!, 0), IFERROR(MATCH($N373,#REF!, 0), MATCH($N373,#REF!, 0))), 4), 0)</f>
        <v>0</v>
      </c>
      <c r="B373" s="10">
        <v>350</v>
      </c>
      <c r="C373" s="238"/>
      <c r="D373" s="238"/>
      <c r="E373" s="79"/>
      <c r="F373" s="80" t="str">
        <f>IF(ISBLANK(E373), "", VLOOKUP(E373, Z!$A$2:$C$4127, 3, FALSE))</f>
        <v/>
      </c>
      <c r="G373" s="238"/>
      <c r="H373" s="81"/>
      <c r="I373" s="255" t="b">
        <v>0</v>
      </c>
      <c r="J373" s="256"/>
      <c r="K373" s="82"/>
      <c r="L373" s="82"/>
      <c r="M373" s="83"/>
      <c r="N373" s="79"/>
      <c r="O373" s="84"/>
      <c r="P373" s="84"/>
      <c r="Q373" s="257"/>
      <c r="R373" s="257"/>
      <c r="S373" s="257"/>
      <c r="T373" s="85">
        <f t="shared" si="150"/>
        <v>0</v>
      </c>
      <c r="U373" s="238"/>
      <c r="V373" s="238"/>
      <c r="W373" s="238"/>
      <c r="X373" s="256"/>
      <c r="Y373" s="258"/>
      <c r="Z373" s="79"/>
      <c r="AA373" s="257"/>
      <c r="AB373" s="257"/>
      <c r="AC373" s="257"/>
      <c r="AD373" s="257"/>
      <c r="AE373" s="257"/>
      <c r="AF373" s="85">
        <f t="shared" si="151"/>
        <v>0</v>
      </c>
      <c r="AG373" s="259"/>
      <c r="AH373" s="238"/>
      <c r="AI373" s="79"/>
      <c r="AJ373" s="80" t="str">
        <f>IF(ISBLANK(AI373), "", VLOOKUP(AI373, Z!$A$2:$C$4127, 3, FALSE))</f>
        <v/>
      </c>
      <c r="AK373" s="260"/>
      <c r="AL373" s="127">
        <f t="shared" si="152"/>
        <v>0</v>
      </c>
      <c r="AM373" s="271"/>
      <c r="AN373" s="292">
        <f t="shared" si="154"/>
        <v>0</v>
      </c>
      <c r="AO373" s="279">
        <f t="shared" si="153"/>
        <v>1</v>
      </c>
      <c r="AP373" s="279">
        <v>0.75</v>
      </c>
      <c r="AQ373" s="293" t="str">
        <f t="shared" si="155"/>
        <v>-</v>
      </c>
      <c r="AR373" s="293" t="str">
        <f t="shared" si="156"/>
        <v>-</v>
      </c>
      <c r="AS373" s="293" t="str" cm="1">
        <f t="array" ref="AS373">IFERROR(IFERROR((AT373*AU373)/(3600*1000)/AZ373, BY373) * SUMPRODUCT($BA373:$BE373^2.5, $BF373:$BJ373) / 1000, "-")</f>
        <v>-</v>
      </c>
      <c r="AT373" s="279" t="str">
        <f t="shared" si="157"/>
        <v>-</v>
      </c>
      <c r="AU373" s="279" t="str">
        <f t="shared" si="158"/>
        <v>-</v>
      </c>
      <c r="AV373" s="294" t="str">
        <f t="shared" si="140"/>
        <v>-</v>
      </c>
      <c r="AW373" s="294" t="str" cm="1">
        <f t="array" ref="AW373">IF(CH373&gt;0, INDEX($CV$58:$CV$60, CH373), "-")</f>
        <v>-</v>
      </c>
      <c r="AX373" s="294" t="str">
        <f t="shared" si="159"/>
        <v>-</v>
      </c>
      <c r="AY373" s="295" t="str">
        <f t="shared" si="160"/>
        <v>-</v>
      </c>
      <c r="AZ373" s="294">
        <f t="shared" si="161"/>
        <v>0</v>
      </c>
      <c r="BA373" s="296" t="str" cm="1">
        <f t="array" ref="BA373">IFERROR(INDEX($CV$63:$CZ$65, $CF373, BA$23), "-")</f>
        <v>-</v>
      </c>
      <c r="BB373" s="296" t="str" cm="1">
        <f t="array" ref="BB373">IFERROR(INDEX($CV$63:$CZ$65, $CF373, BB$23), "-")</f>
        <v>-</v>
      </c>
      <c r="BC373" s="296" t="str" cm="1">
        <f t="array" ref="BC373">IFERROR(INDEX($CV$63:$CZ$65, $CF373, BC$23), "-")</f>
        <v>-</v>
      </c>
      <c r="BD373" s="296" t="str" cm="1">
        <f t="array" ref="BD373">IFERROR(INDEX($CV$63:$CZ$65, $CF373, BD$23), "-")</f>
        <v>-</v>
      </c>
      <c r="BE373" s="296" t="str" cm="1">
        <f t="array" ref="BE373">IFERROR(INDEX($CV$63:$CZ$65, $CF373, BE$23), "-")</f>
        <v>-</v>
      </c>
      <c r="BF373" s="297" cm="1">
        <f t="array" ref="BF373">IF($CF373=3,
IFERROR(INDEX($CV$68:$CZ$79, $CE373, BF$23), "-"),
IF($CF373=2,
IF(BF$23=5, $Q373, IF(BF$23=4, $R373, 0)), IF(BF$23=5, $Q373, 0)
))</f>
        <v>0</v>
      </c>
      <c r="BG373" s="297" cm="1">
        <f t="array" ref="BG373">IF($CF373=3,
IFERROR(INDEX($CV$68:$CZ$79, $CE373, BG$23), "-"),
IF($CF373=2,
IF(BG$23=5, $Q373, IF(BG$23=4, $R373, 0)), IF(BG$23=5, $Q373, 0)
))</f>
        <v>0</v>
      </c>
      <c r="BH373" s="297" cm="1">
        <f t="array" ref="BH373">IF($CF373=3,
IFERROR(INDEX($CV$68:$CZ$79, $CE373, BH$23), "-"),
IF($CF373=2,
IF(BH$23=5, $Q373, IF(BH$23=4, $R373, 0)), IF(BH$23=5, $Q373, 0)
))</f>
        <v>0</v>
      </c>
      <c r="BI373" s="297" cm="1">
        <f t="array" ref="BI373">IF($CF373=3,
IFERROR(INDEX($CV$68:$CZ$79, $CE373, BI$23), "-"),
IF($CF373=2,
IF(BI$23=5, $Q373, IF(BI$23=4, $R373, 0)), IF(BI$23=5, $Q373, 0)
))</f>
        <v>0</v>
      </c>
      <c r="BJ373" s="297" cm="1">
        <f t="array" ref="BJ373">IF($CF373=3,
IFERROR(INDEX($CV$68:$CZ$79, $CE373, BJ$23), "-"),
IF($CF373=2,
IF(BJ$23=5, $Q373, IF(BJ$23=4, $R373, 0)), IF(BJ$23=5, $Q373, 0)
))</f>
        <v>0</v>
      </c>
      <c r="BK373" s="293" t="str" cm="1">
        <f t="array" ref="BK373">IFERROR(IF(OR($AN$20="EZ", ISNUMBER((BL373*BM373)/(3600*1000)/BN373)), (BL373*BM373)/(3600*1000)/BN373, BY373) * SUMPRODUCT($BO373:$BS373^2.5, $BT373:$BX373) / 1000, "-")</f>
        <v>-</v>
      </c>
      <c r="BL373" s="279" t="str">
        <f t="shared" si="162"/>
        <v>-</v>
      </c>
      <c r="BM373" s="279" t="str">
        <f t="shared" si="163"/>
        <v>-</v>
      </c>
      <c r="BN373" s="298">
        <f t="shared" si="164"/>
        <v>0</v>
      </c>
      <c r="BO373" s="296" t="str" cm="1">
        <f t="array" ref="BO373">IFERROR(INDEX($CV$63:$CZ$65, $CO373, BO$23), "-")</f>
        <v>-</v>
      </c>
      <c r="BP373" s="296" t="str" cm="1">
        <f t="array" ref="BP373">IFERROR(INDEX($CV$63:$CZ$65, $CO373, BP$23), "-")</f>
        <v>-</v>
      </c>
      <c r="BQ373" s="296" t="str" cm="1">
        <f t="array" ref="BQ373">IFERROR(INDEX($CV$63:$CZ$65, $CO373, BQ$23), "-")</f>
        <v>-</v>
      </c>
      <c r="BR373" s="296" t="str" cm="1">
        <f t="array" ref="BR373">IFERROR(INDEX($CV$63:$CZ$65, $CO373, BR$23), "-")</f>
        <v>-</v>
      </c>
      <c r="BS373" s="296" t="str" cm="1">
        <f t="array" ref="BS373">IFERROR(INDEX($CV$63:$CZ$65, $CO373, BS$23), "-")</f>
        <v>-</v>
      </c>
      <c r="BT373" s="297" cm="1">
        <f t="array" ref="BT373">IF($CO373=3,
IFERROR(INDEX($CV$68:$CZ$79, $CE373, BT$23), "-"),
IF($CO373=2,
IF(BT$23=5, $AC373, IF(BT$23=4, $AD373, 0)), IF(BT$23=5, $AC373, 0)
))</f>
        <v>0</v>
      </c>
      <c r="BU373" s="297" cm="1">
        <f t="array" ref="BU373">IF($CO373=3,
IFERROR(INDEX($CV$68:$CZ$79, $CE373, BU$23), "-"),
IF($CO373=2,
IF(BU$23=5, $AC373, IF(BU$23=4, $AD373, 0)), IF(BU$23=5, $AC373, 0)
))</f>
        <v>0</v>
      </c>
      <c r="BV373" s="297" cm="1">
        <f t="array" ref="BV373">IF($CO373=3,
IFERROR(INDEX($CV$68:$CZ$79, $CE373, BV$23), "-"),
IF($CO373=2,
IF(BV$23=5, $AC373, IF(BV$23=4, $AD373, 0)), IF(BV$23=5, $AC373, 0)
))</f>
        <v>0</v>
      </c>
      <c r="BW373" s="297" cm="1">
        <f t="array" ref="BW373">IF($CO373=3,
IFERROR(INDEX($CV$68:$CZ$79, $CE373, BW$23), "-"),
IF($CO373=2,
IF(BW$23=5, $AC373, IF(BW$23=4, $AD373, 0)), IF(BW$23=5, $AC373, 0)
))</f>
        <v>0</v>
      </c>
      <c r="BX373" s="297" cm="1">
        <f t="array" ref="BX373">IF($CO373=3,
IFERROR(INDEX($CV$68:$CZ$79, $CE373, BX$23), "-"),
IF($CO373=2,
IF(BX$23=5, $AC373, IF(BX$23=4, $AD373, 0)), IF(BX$23=5, $AC373, 0)
))</f>
        <v>0</v>
      </c>
      <c r="BY373" s="293" t="str">
        <f t="shared" si="165"/>
        <v>-</v>
      </c>
      <c r="BZ373" s="299">
        <f t="shared" si="141"/>
        <v>0</v>
      </c>
      <c r="CA373" s="294" t="str">
        <f t="shared" si="166"/>
        <v>-</v>
      </c>
      <c r="CB373" s="295" t="str">
        <f t="shared" si="142"/>
        <v>-</v>
      </c>
      <c r="CC373" s="295" t="str">
        <f t="shared" si="167"/>
        <v>-</v>
      </c>
      <c r="CD373" s="299">
        <f t="shared" si="143"/>
        <v>0</v>
      </c>
      <c r="CE373" s="300" t="str">
        <f t="shared" si="144"/>
        <v>-</v>
      </c>
      <c r="CF373" s="300" t="str">
        <f t="shared" si="145"/>
        <v>-</v>
      </c>
      <c r="CG373" s="300">
        <v>0</v>
      </c>
      <c r="CH373" s="300">
        <f t="shared" si="146"/>
        <v>0</v>
      </c>
      <c r="CI373" s="301">
        <f t="shared" si="147"/>
        <v>0</v>
      </c>
      <c r="CJ373" s="301">
        <f t="shared" si="148"/>
        <v>0</v>
      </c>
      <c r="CK373" s="302" t="str" cm="1">
        <f t="array" ref="CK373">IF($CJ373&gt;0, INDEX($CS$28:$DH$35, $CJ373, $CI373+CK$23), "-")</f>
        <v>-</v>
      </c>
      <c r="CL373" s="302" t="str" cm="1">
        <f t="array" ref="CL373">IF($CJ373&gt;0, INDEX($CS$28:$DH$35, $CJ373, $CI373+CL$23), "-")</f>
        <v>-</v>
      </c>
      <c r="CM373" s="302" t="str" cm="1">
        <f t="array" ref="CM373">IF($CJ373&gt;0, INDEX($CS$28:$DH$35, $CJ373, $CI373+CM$23), "-")</f>
        <v>-</v>
      </c>
      <c r="CN373" s="302" t="str" cm="1">
        <f t="array" ref="CN373">IF($CJ373&gt;0, INDEX($CS$28:$DH$35, $CJ373, $CI373+CN$23), "-")</f>
        <v>-</v>
      </c>
      <c r="CO373" s="300" t="str">
        <f t="shared" si="149"/>
        <v>-</v>
      </c>
      <c r="CP373" s="271"/>
      <c r="CQ373" s="272"/>
      <c r="CR373" s="273"/>
      <c r="CS373" s="273"/>
      <c r="CT373" s="273"/>
      <c r="CU373" s="273"/>
      <c r="CV373" s="273"/>
      <c r="CW373" s="273"/>
      <c r="CX373" s="273"/>
      <c r="CY373" s="273"/>
      <c r="CZ373" s="273"/>
      <c r="DA373" s="273"/>
      <c r="DB373" s="273"/>
      <c r="DC373" s="273"/>
      <c r="DD373" s="273"/>
      <c r="DE373" s="273"/>
      <c r="DF373" s="273"/>
      <c r="DG373" s="273"/>
      <c r="DH373" s="273"/>
      <c r="DI373" s="273"/>
      <c r="DJ373" s="271"/>
      <c r="DK373" s="271"/>
    </row>
    <row r="374" spans="1:115" s="45" customFormat="1" ht="12.75" customHeight="1" x14ac:dyDescent="0.25">
      <c r="A374" s="13" cm="1">
        <f t="array" ref="A374">IFERROR(INDEX(Operation, IFERROR(MATCH($N374,#REF!, 0), IFERROR(MATCH($N374,#REF!, 0), MATCH($N374,#REF!, 0))), 4), 0)</f>
        <v>0</v>
      </c>
      <c r="B374" s="10">
        <v>351</v>
      </c>
      <c r="C374" s="238"/>
      <c r="D374" s="238"/>
      <c r="E374" s="79"/>
      <c r="F374" s="80" t="str">
        <f>IF(ISBLANK(E374), "", VLOOKUP(E374, Z!$A$2:$C$4127, 3, FALSE))</f>
        <v/>
      </c>
      <c r="G374" s="238"/>
      <c r="H374" s="81"/>
      <c r="I374" s="255" t="b">
        <v>0</v>
      </c>
      <c r="J374" s="256"/>
      <c r="K374" s="82"/>
      <c r="L374" s="82"/>
      <c r="M374" s="83"/>
      <c r="N374" s="79"/>
      <c r="O374" s="84"/>
      <c r="P374" s="84"/>
      <c r="Q374" s="257"/>
      <c r="R374" s="257"/>
      <c r="S374" s="257"/>
      <c r="T374" s="85">
        <f t="shared" si="150"/>
        <v>0</v>
      </c>
      <c r="U374" s="238"/>
      <c r="V374" s="238"/>
      <c r="W374" s="238"/>
      <c r="X374" s="257"/>
      <c r="Y374" s="258"/>
      <c r="Z374" s="79"/>
      <c r="AA374" s="257"/>
      <c r="AB374" s="257"/>
      <c r="AC374" s="257"/>
      <c r="AD374" s="257"/>
      <c r="AE374" s="257"/>
      <c r="AF374" s="85">
        <f t="shared" si="151"/>
        <v>0</v>
      </c>
      <c r="AG374" s="259"/>
      <c r="AH374" s="238"/>
      <c r="AI374" s="79"/>
      <c r="AJ374" s="80" t="str">
        <f>IF(ISBLANK(AI374), "", VLOOKUP(AI374, Z!$A$2:$C$4127, 3, FALSE))</f>
        <v/>
      </c>
      <c r="AK374" s="260"/>
      <c r="AL374" s="127">
        <f t="shared" si="152"/>
        <v>0</v>
      </c>
      <c r="AM374" s="271"/>
      <c r="AN374" s="292">
        <f t="shared" si="154"/>
        <v>0</v>
      </c>
      <c r="AO374" s="279">
        <f t="shared" si="153"/>
        <v>1</v>
      </c>
      <c r="AP374" s="279">
        <v>0.75</v>
      </c>
      <c r="AQ374" s="293" t="str">
        <f t="shared" si="155"/>
        <v>-</v>
      </c>
      <c r="AR374" s="293" t="str">
        <f t="shared" si="156"/>
        <v>-</v>
      </c>
      <c r="AS374" s="293" t="str" cm="1">
        <f t="array" ref="AS374">IFERROR(IFERROR((AT374*AU374)/(3600*1000)/AZ374, BY374) * SUMPRODUCT($BA374:$BE374^2.5, $BF374:$BJ374) / 1000, "-")</f>
        <v>-</v>
      </c>
      <c r="AT374" s="279" t="str">
        <f t="shared" si="157"/>
        <v>-</v>
      </c>
      <c r="AU374" s="279" t="str">
        <f t="shared" si="158"/>
        <v>-</v>
      </c>
      <c r="AV374" s="294" t="str">
        <f t="shared" si="140"/>
        <v>-</v>
      </c>
      <c r="AW374" s="294" t="str" cm="1">
        <f t="array" ref="AW374">IF(CH374&gt;0, INDEX($CV$58:$CV$60, CH374), "-")</f>
        <v>-</v>
      </c>
      <c r="AX374" s="294" t="str">
        <f t="shared" si="159"/>
        <v>-</v>
      </c>
      <c r="AY374" s="295" t="str">
        <f t="shared" si="160"/>
        <v>-</v>
      </c>
      <c r="AZ374" s="294">
        <f t="shared" si="161"/>
        <v>0</v>
      </c>
      <c r="BA374" s="296" t="str" cm="1">
        <f t="array" ref="BA374">IFERROR(INDEX($CV$63:$CZ$65, $CF374, BA$23), "-")</f>
        <v>-</v>
      </c>
      <c r="BB374" s="296" t="str" cm="1">
        <f t="array" ref="BB374">IFERROR(INDEX($CV$63:$CZ$65, $CF374, BB$23), "-")</f>
        <v>-</v>
      </c>
      <c r="BC374" s="296" t="str" cm="1">
        <f t="array" ref="BC374">IFERROR(INDEX($CV$63:$CZ$65, $CF374, BC$23), "-")</f>
        <v>-</v>
      </c>
      <c r="BD374" s="296" t="str" cm="1">
        <f t="array" ref="BD374">IFERROR(INDEX($CV$63:$CZ$65, $CF374, BD$23), "-")</f>
        <v>-</v>
      </c>
      <c r="BE374" s="296" t="str" cm="1">
        <f t="array" ref="BE374">IFERROR(INDEX($CV$63:$CZ$65, $CF374, BE$23), "-")</f>
        <v>-</v>
      </c>
      <c r="BF374" s="297" cm="1">
        <f t="array" ref="BF374">IF($CF374=3,
IFERROR(INDEX($CV$68:$CZ$79, $CE374, BF$23), "-"),
IF($CF374=2,
IF(BF$23=5, $Q374, IF(BF$23=4, $R374, 0)), IF(BF$23=5, $Q374, 0)
))</f>
        <v>0</v>
      </c>
      <c r="BG374" s="297" cm="1">
        <f t="array" ref="BG374">IF($CF374=3,
IFERROR(INDEX($CV$68:$CZ$79, $CE374, BG$23), "-"),
IF($CF374=2,
IF(BG$23=5, $Q374, IF(BG$23=4, $R374, 0)), IF(BG$23=5, $Q374, 0)
))</f>
        <v>0</v>
      </c>
      <c r="BH374" s="297" cm="1">
        <f t="array" ref="BH374">IF($CF374=3,
IFERROR(INDEX($CV$68:$CZ$79, $CE374, BH$23), "-"),
IF($CF374=2,
IF(BH$23=5, $Q374, IF(BH$23=4, $R374, 0)), IF(BH$23=5, $Q374, 0)
))</f>
        <v>0</v>
      </c>
      <c r="BI374" s="297" cm="1">
        <f t="array" ref="BI374">IF($CF374=3,
IFERROR(INDEX($CV$68:$CZ$79, $CE374, BI$23), "-"),
IF($CF374=2,
IF(BI$23=5, $Q374, IF(BI$23=4, $R374, 0)), IF(BI$23=5, $Q374, 0)
))</f>
        <v>0</v>
      </c>
      <c r="BJ374" s="297" cm="1">
        <f t="array" ref="BJ374">IF($CF374=3,
IFERROR(INDEX($CV$68:$CZ$79, $CE374, BJ$23), "-"),
IF($CF374=2,
IF(BJ$23=5, $Q374, IF(BJ$23=4, $R374, 0)), IF(BJ$23=5, $Q374, 0)
))</f>
        <v>0</v>
      </c>
      <c r="BK374" s="293" t="str" cm="1">
        <f t="array" ref="BK374">IFERROR(IF(OR($AN$20="EZ", ISNUMBER((BL374*BM374)/(3600*1000)/BN374)), (BL374*BM374)/(3600*1000)/BN374, BY374) * SUMPRODUCT($BO374:$BS374^2.5, $BT374:$BX374) / 1000, "-")</f>
        <v>-</v>
      </c>
      <c r="BL374" s="279" t="str">
        <f t="shared" si="162"/>
        <v>-</v>
      </c>
      <c r="BM374" s="279" t="str">
        <f t="shared" si="163"/>
        <v>-</v>
      </c>
      <c r="BN374" s="298">
        <f t="shared" si="164"/>
        <v>0</v>
      </c>
      <c r="BO374" s="296" t="str" cm="1">
        <f t="array" ref="BO374">IFERROR(INDEX($CV$63:$CZ$65, $CO374, BO$23), "-")</f>
        <v>-</v>
      </c>
      <c r="BP374" s="296" t="str" cm="1">
        <f t="array" ref="BP374">IFERROR(INDEX($CV$63:$CZ$65, $CO374, BP$23), "-")</f>
        <v>-</v>
      </c>
      <c r="BQ374" s="296" t="str" cm="1">
        <f t="array" ref="BQ374">IFERROR(INDEX($CV$63:$CZ$65, $CO374, BQ$23), "-")</f>
        <v>-</v>
      </c>
      <c r="BR374" s="296" t="str" cm="1">
        <f t="array" ref="BR374">IFERROR(INDEX($CV$63:$CZ$65, $CO374, BR$23), "-")</f>
        <v>-</v>
      </c>
      <c r="BS374" s="296" t="str" cm="1">
        <f t="array" ref="BS374">IFERROR(INDEX($CV$63:$CZ$65, $CO374, BS$23), "-")</f>
        <v>-</v>
      </c>
      <c r="BT374" s="297" cm="1">
        <f t="array" ref="BT374">IF($CO374=3,
IFERROR(INDEX($CV$68:$CZ$79, $CE374, BT$23), "-"),
IF($CO374=2,
IF(BT$23=5, $AC374, IF(BT$23=4, $AD374, 0)), IF(BT$23=5, $AC374, 0)
))</f>
        <v>0</v>
      </c>
      <c r="BU374" s="297" cm="1">
        <f t="array" ref="BU374">IF($CO374=3,
IFERROR(INDEX($CV$68:$CZ$79, $CE374, BU$23), "-"),
IF($CO374=2,
IF(BU$23=5, $AC374, IF(BU$23=4, $AD374, 0)), IF(BU$23=5, $AC374, 0)
))</f>
        <v>0</v>
      </c>
      <c r="BV374" s="297" cm="1">
        <f t="array" ref="BV374">IF($CO374=3,
IFERROR(INDEX($CV$68:$CZ$79, $CE374, BV$23), "-"),
IF($CO374=2,
IF(BV$23=5, $AC374, IF(BV$23=4, $AD374, 0)), IF(BV$23=5, $AC374, 0)
))</f>
        <v>0</v>
      </c>
      <c r="BW374" s="297" cm="1">
        <f t="array" ref="BW374">IF($CO374=3,
IFERROR(INDEX($CV$68:$CZ$79, $CE374, BW$23), "-"),
IF($CO374=2,
IF(BW$23=5, $AC374, IF(BW$23=4, $AD374, 0)), IF(BW$23=5, $AC374, 0)
))</f>
        <v>0</v>
      </c>
      <c r="BX374" s="297" cm="1">
        <f t="array" ref="BX374">IF($CO374=3,
IFERROR(INDEX($CV$68:$CZ$79, $CE374, BX$23), "-"),
IF($CO374=2,
IF(BX$23=5, $AC374, IF(BX$23=4, $AD374, 0)), IF(BX$23=5, $AC374, 0)
))</f>
        <v>0</v>
      </c>
      <c r="BY374" s="293" t="str">
        <f t="shared" si="165"/>
        <v>-</v>
      </c>
      <c r="BZ374" s="299">
        <f t="shared" si="141"/>
        <v>0</v>
      </c>
      <c r="CA374" s="294" t="str">
        <f t="shared" si="166"/>
        <v>-</v>
      </c>
      <c r="CB374" s="295" t="str">
        <f t="shared" si="142"/>
        <v>-</v>
      </c>
      <c r="CC374" s="295" t="str">
        <f t="shared" si="167"/>
        <v>-</v>
      </c>
      <c r="CD374" s="299">
        <f t="shared" si="143"/>
        <v>0</v>
      </c>
      <c r="CE374" s="300" t="str">
        <f t="shared" si="144"/>
        <v>-</v>
      </c>
      <c r="CF374" s="300" t="str">
        <f t="shared" si="145"/>
        <v>-</v>
      </c>
      <c r="CG374" s="300">
        <v>0</v>
      </c>
      <c r="CH374" s="300">
        <f t="shared" si="146"/>
        <v>0</v>
      </c>
      <c r="CI374" s="301">
        <f t="shared" si="147"/>
        <v>0</v>
      </c>
      <c r="CJ374" s="301">
        <f t="shared" si="148"/>
        <v>0</v>
      </c>
      <c r="CK374" s="302" t="str" cm="1">
        <f t="array" ref="CK374">IF($CJ374&gt;0, INDEX($CS$28:$DH$35, $CJ374, $CI374+CK$23), "-")</f>
        <v>-</v>
      </c>
      <c r="CL374" s="302" t="str" cm="1">
        <f t="array" ref="CL374">IF($CJ374&gt;0, INDEX($CS$28:$DH$35, $CJ374, $CI374+CL$23), "-")</f>
        <v>-</v>
      </c>
      <c r="CM374" s="302" t="str" cm="1">
        <f t="array" ref="CM374">IF($CJ374&gt;0, INDEX($CS$28:$DH$35, $CJ374, $CI374+CM$23), "-")</f>
        <v>-</v>
      </c>
      <c r="CN374" s="302" t="str" cm="1">
        <f t="array" ref="CN374">IF($CJ374&gt;0, INDEX($CS$28:$DH$35, $CJ374, $CI374+CN$23), "-")</f>
        <v>-</v>
      </c>
      <c r="CO374" s="300" t="str">
        <f t="shared" si="149"/>
        <v>-</v>
      </c>
      <c r="CP374" s="271"/>
      <c r="CQ374" s="272"/>
      <c r="CR374" s="273"/>
      <c r="CS374" s="273"/>
      <c r="CT374" s="273"/>
      <c r="CU374" s="273"/>
      <c r="CV374" s="273"/>
      <c r="CW374" s="273"/>
      <c r="CX374" s="273"/>
      <c r="CY374" s="273"/>
      <c r="CZ374" s="273"/>
      <c r="DA374" s="273"/>
      <c r="DB374" s="273"/>
      <c r="DC374" s="273"/>
      <c r="DD374" s="273"/>
      <c r="DE374" s="273"/>
      <c r="DF374" s="273"/>
      <c r="DG374" s="273"/>
      <c r="DH374" s="273"/>
      <c r="DI374" s="273"/>
      <c r="DJ374" s="271"/>
      <c r="DK374" s="271"/>
    </row>
    <row r="375" spans="1:115" s="45" customFormat="1" ht="12.75" customHeight="1" x14ac:dyDescent="0.25">
      <c r="A375" s="13" cm="1">
        <f t="array" ref="A375">IFERROR(INDEX(Operation, IFERROR(MATCH($N375,#REF!, 0), IFERROR(MATCH($N375,#REF!, 0), MATCH($N375,#REF!, 0))), 4), 0)</f>
        <v>0</v>
      </c>
      <c r="B375" s="10">
        <v>352</v>
      </c>
      <c r="C375" s="238"/>
      <c r="D375" s="238"/>
      <c r="E375" s="79"/>
      <c r="F375" s="80" t="str">
        <f>IF(ISBLANK(E375), "", VLOOKUP(E375, Z!$A$2:$C$4127, 3, FALSE))</f>
        <v/>
      </c>
      <c r="G375" s="238"/>
      <c r="H375" s="81"/>
      <c r="I375" s="255" t="b">
        <v>0</v>
      </c>
      <c r="J375" s="256"/>
      <c r="K375" s="82"/>
      <c r="L375" s="82"/>
      <c r="M375" s="83"/>
      <c r="N375" s="79"/>
      <c r="O375" s="84"/>
      <c r="P375" s="84"/>
      <c r="Q375" s="257"/>
      <c r="R375" s="257"/>
      <c r="S375" s="257"/>
      <c r="T375" s="85">
        <f t="shared" si="150"/>
        <v>0</v>
      </c>
      <c r="U375" s="238"/>
      <c r="V375" s="238"/>
      <c r="W375" s="238"/>
      <c r="X375" s="257"/>
      <c r="Y375" s="258"/>
      <c r="Z375" s="79"/>
      <c r="AA375" s="257"/>
      <c r="AB375" s="257"/>
      <c r="AC375" s="257"/>
      <c r="AD375" s="257"/>
      <c r="AE375" s="257"/>
      <c r="AF375" s="85">
        <f t="shared" si="151"/>
        <v>0</v>
      </c>
      <c r="AG375" s="259"/>
      <c r="AH375" s="238"/>
      <c r="AI375" s="79"/>
      <c r="AJ375" s="80" t="str">
        <f>IF(ISBLANK(AI375), "", VLOOKUP(AI375, Z!$A$2:$C$4127, 3, FALSE))</f>
        <v/>
      </c>
      <c r="AK375" s="260"/>
      <c r="AL375" s="127">
        <f t="shared" si="152"/>
        <v>0</v>
      </c>
      <c r="AM375" s="271"/>
      <c r="AN375" s="292">
        <f t="shared" si="154"/>
        <v>0</v>
      </c>
      <c r="AO375" s="279">
        <f t="shared" si="153"/>
        <v>1</v>
      </c>
      <c r="AP375" s="279">
        <v>0.75</v>
      </c>
      <c r="AQ375" s="293" t="str">
        <f t="shared" si="155"/>
        <v>-</v>
      </c>
      <c r="AR375" s="293" t="str">
        <f t="shared" si="156"/>
        <v>-</v>
      </c>
      <c r="AS375" s="293" t="str" cm="1">
        <f t="array" ref="AS375">IFERROR(IFERROR((AT375*AU375)/(3600*1000)/AZ375, BY375) * SUMPRODUCT($BA375:$BE375^2.5, $BF375:$BJ375) / 1000, "-")</f>
        <v>-</v>
      </c>
      <c r="AT375" s="279" t="str">
        <f t="shared" si="157"/>
        <v>-</v>
      </c>
      <c r="AU375" s="279" t="str">
        <f t="shared" si="158"/>
        <v>-</v>
      </c>
      <c r="AV375" s="294" t="str">
        <f t="shared" si="140"/>
        <v>-</v>
      </c>
      <c r="AW375" s="294" t="str" cm="1">
        <f t="array" ref="AW375">IF(CH375&gt;0, INDEX($CV$58:$CV$60, CH375), "-")</f>
        <v>-</v>
      </c>
      <c r="AX375" s="294" t="str">
        <f t="shared" si="159"/>
        <v>-</v>
      </c>
      <c r="AY375" s="295" t="str">
        <f t="shared" si="160"/>
        <v>-</v>
      </c>
      <c r="AZ375" s="294">
        <f t="shared" si="161"/>
        <v>0</v>
      </c>
      <c r="BA375" s="296" t="str" cm="1">
        <f t="array" ref="BA375">IFERROR(INDEX($CV$63:$CZ$65, $CF375, BA$23), "-")</f>
        <v>-</v>
      </c>
      <c r="BB375" s="296" t="str" cm="1">
        <f t="array" ref="BB375">IFERROR(INDEX($CV$63:$CZ$65, $CF375, BB$23), "-")</f>
        <v>-</v>
      </c>
      <c r="BC375" s="296" t="str" cm="1">
        <f t="array" ref="BC375">IFERROR(INDEX($CV$63:$CZ$65, $CF375, BC$23), "-")</f>
        <v>-</v>
      </c>
      <c r="BD375" s="296" t="str" cm="1">
        <f t="array" ref="BD375">IFERROR(INDEX($CV$63:$CZ$65, $CF375, BD$23), "-")</f>
        <v>-</v>
      </c>
      <c r="BE375" s="296" t="str" cm="1">
        <f t="array" ref="BE375">IFERROR(INDEX($CV$63:$CZ$65, $CF375, BE$23), "-")</f>
        <v>-</v>
      </c>
      <c r="BF375" s="297" cm="1">
        <f t="array" ref="BF375">IF($CF375=3,
IFERROR(INDEX($CV$68:$CZ$79, $CE375, BF$23), "-"),
IF($CF375=2,
IF(BF$23=5, $Q375, IF(BF$23=4, $R375, 0)), IF(BF$23=5, $Q375, 0)
))</f>
        <v>0</v>
      </c>
      <c r="BG375" s="297" cm="1">
        <f t="array" ref="BG375">IF($CF375=3,
IFERROR(INDEX($CV$68:$CZ$79, $CE375, BG$23), "-"),
IF($CF375=2,
IF(BG$23=5, $Q375, IF(BG$23=4, $R375, 0)), IF(BG$23=5, $Q375, 0)
))</f>
        <v>0</v>
      </c>
      <c r="BH375" s="297" cm="1">
        <f t="array" ref="BH375">IF($CF375=3,
IFERROR(INDEX($CV$68:$CZ$79, $CE375, BH$23), "-"),
IF($CF375=2,
IF(BH$23=5, $Q375, IF(BH$23=4, $R375, 0)), IF(BH$23=5, $Q375, 0)
))</f>
        <v>0</v>
      </c>
      <c r="BI375" s="297" cm="1">
        <f t="array" ref="BI375">IF($CF375=3,
IFERROR(INDEX($CV$68:$CZ$79, $CE375, BI$23), "-"),
IF($CF375=2,
IF(BI$23=5, $Q375, IF(BI$23=4, $R375, 0)), IF(BI$23=5, $Q375, 0)
))</f>
        <v>0</v>
      </c>
      <c r="BJ375" s="297" cm="1">
        <f t="array" ref="BJ375">IF($CF375=3,
IFERROR(INDEX($CV$68:$CZ$79, $CE375, BJ$23), "-"),
IF($CF375=2,
IF(BJ$23=5, $Q375, IF(BJ$23=4, $R375, 0)), IF(BJ$23=5, $Q375, 0)
))</f>
        <v>0</v>
      </c>
      <c r="BK375" s="293" t="str" cm="1">
        <f t="array" ref="BK375">IFERROR(IF(OR($AN$20="EZ", ISNUMBER((BL375*BM375)/(3600*1000)/BN375)), (BL375*BM375)/(3600*1000)/BN375, BY375) * SUMPRODUCT($BO375:$BS375^2.5, $BT375:$BX375) / 1000, "-")</f>
        <v>-</v>
      </c>
      <c r="BL375" s="279" t="str">
        <f t="shared" si="162"/>
        <v>-</v>
      </c>
      <c r="BM375" s="279" t="str">
        <f t="shared" si="163"/>
        <v>-</v>
      </c>
      <c r="BN375" s="298">
        <f t="shared" si="164"/>
        <v>0</v>
      </c>
      <c r="BO375" s="296" t="str" cm="1">
        <f t="array" ref="BO375">IFERROR(INDEX($CV$63:$CZ$65, $CO375, BO$23), "-")</f>
        <v>-</v>
      </c>
      <c r="BP375" s="296" t="str" cm="1">
        <f t="array" ref="BP375">IFERROR(INDEX($CV$63:$CZ$65, $CO375, BP$23), "-")</f>
        <v>-</v>
      </c>
      <c r="BQ375" s="296" t="str" cm="1">
        <f t="array" ref="BQ375">IFERROR(INDEX($CV$63:$CZ$65, $CO375, BQ$23), "-")</f>
        <v>-</v>
      </c>
      <c r="BR375" s="296" t="str" cm="1">
        <f t="array" ref="BR375">IFERROR(INDEX($CV$63:$CZ$65, $CO375, BR$23), "-")</f>
        <v>-</v>
      </c>
      <c r="BS375" s="296" t="str" cm="1">
        <f t="array" ref="BS375">IFERROR(INDEX($CV$63:$CZ$65, $CO375, BS$23), "-")</f>
        <v>-</v>
      </c>
      <c r="BT375" s="297" cm="1">
        <f t="array" ref="BT375">IF($CO375=3,
IFERROR(INDEX($CV$68:$CZ$79, $CE375, BT$23), "-"),
IF($CO375=2,
IF(BT$23=5, $AC375, IF(BT$23=4, $AD375, 0)), IF(BT$23=5, $AC375, 0)
))</f>
        <v>0</v>
      </c>
      <c r="BU375" s="297" cm="1">
        <f t="array" ref="BU375">IF($CO375=3,
IFERROR(INDEX($CV$68:$CZ$79, $CE375, BU$23), "-"),
IF($CO375=2,
IF(BU$23=5, $AC375, IF(BU$23=4, $AD375, 0)), IF(BU$23=5, $AC375, 0)
))</f>
        <v>0</v>
      </c>
      <c r="BV375" s="297" cm="1">
        <f t="array" ref="BV375">IF($CO375=3,
IFERROR(INDEX($CV$68:$CZ$79, $CE375, BV$23), "-"),
IF($CO375=2,
IF(BV$23=5, $AC375, IF(BV$23=4, $AD375, 0)), IF(BV$23=5, $AC375, 0)
))</f>
        <v>0</v>
      </c>
      <c r="BW375" s="297" cm="1">
        <f t="array" ref="BW375">IF($CO375=3,
IFERROR(INDEX($CV$68:$CZ$79, $CE375, BW$23), "-"),
IF($CO375=2,
IF(BW$23=5, $AC375, IF(BW$23=4, $AD375, 0)), IF(BW$23=5, $AC375, 0)
))</f>
        <v>0</v>
      </c>
      <c r="BX375" s="297" cm="1">
        <f t="array" ref="BX375">IF($CO375=3,
IFERROR(INDEX($CV$68:$CZ$79, $CE375, BX$23), "-"),
IF($CO375=2,
IF(BX$23=5, $AC375, IF(BX$23=4, $AD375, 0)), IF(BX$23=5, $AC375, 0)
))</f>
        <v>0</v>
      </c>
      <c r="BY375" s="293" t="str">
        <f t="shared" si="165"/>
        <v>-</v>
      </c>
      <c r="BZ375" s="299">
        <f t="shared" si="141"/>
        <v>0</v>
      </c>
      <c r="CA375" s="294" t="str">
        <f t="shared" si="166"/>
        <v>-</v>
      </c>
      <c r="CB375" s="295" t="str">
        <f t="shared" si="142"/>
        <v>-</v>
      </c>
      <c r="CC375" s="295" t="str">
        <f t="shared" si="167"/>
        <v>-</v>
      </c>
      <c r="CD375" s="299">
        <f t="shared" si="143"/>
        <v>0</v>
      </c>
      <c r="CE375" s="300" t="str">
        <f t="shared" si="144"/>
        <v>-</v>
      </c>
      <c r="CF375" s="300" t="str">
        <f t="shared" si="145"/>
        <v>-</v>
      </c>
      <c r="CG375" s="300">
        <v>0</v>
      </c>
      <c r="CH375" s="300">
        <f t="shared" si="146"/>
        <v>0</v>
      </c>
      <c r="CI375" s="301">
        <f t="shared" si="147"/>
        <v>0</v>
      </c>
      <c r="CJ375" s="301">
        <f t="shared" si="148"/>
        <v>0</v>
      </c>
      <c r="CK375" s="302" t="str" cm="1">
        <f t="array" ref="CK375">IF($CJ375&gt;0, INDEX($CS$28:$DH$35, $CJ375, $CI375+CK$23), "-")</f>
        <v>-</v>
      </c>
      <c r="CL375" s="302" t="str" cm="1">
        <f t="array" ref="CL375">IF($CJ375&gt;0, INDEX($CS$28:$DH$35, $CJ375, $CI375+CL$23), "-")</f>
        <v>-</v>
      </c>
      <c r="CM375" s="302" t="str" cm="1">
        <f t="array" ref="CM375">IF($CJ375&gt;0, INDEX($CS$28:$DH$35, $CJ375, $CI375+CM$23), "-")</f>
        <v>-</v>
      </c>
      <c r="CN375" s="302" t="str" cm="1">
        <f t="array" ref="CN375">IF($CJ375&gt;0, INDEX($CS$28:$DH$35, $CJ375, $CI375+CN$23), "-")</f>
        <v>-</v>
      </c>
      <c r="CO375" s="300" t="str">
        <f t="shared" si="149"/>
        <v>-</v>
      </c>
      <c r="CP375" s="271"/>
      <c r="CQ375" s="272"/>
      <c r="CR375" s="273"/>
      <c r="CS375" s="273"/>
      <c r="CT375" s="273"/>
      <c r="CU375" s="273"/>
      <c r="CV375" s="273"/>
      <c r="CW375" s="273"/>
      <c r="CX375" s="273"/>
      <c r="CY375" s="273"/>
      <c r="CZ375" s="273"/>
      <c r="DA375" s="273"/>
      <c r="DB375" s="273"/>
      <c r="DC375" s="273"/>
      <c r="DD375" s="273"/>
      <c r="DE375" s="273"/>
      <c r="DF375" s="273"/>
      <c r="DG375" s="273"/>
      <c r="DH375" s="273"/>
      <c r="DI375" s="273"/>
      <c r="DJ375" s="271"/>
      <c r="DK375" s="271"/>
    </row>
    <row r="376" spans="1:115" s="45" customFormat="1" ht="12.75" customHeight="1" x14ac:dyDescent="0.25">
      <c r="A376" s="13" cm="1">
        <f t="array" ref="A376">IFERROR(INDEX(Operation, IFERROR(MATCH($N376,#REF!, 0), IFERROR(MATCH($N376,#REF!, 0), MATCH($N376,#REF!, 0))), 4), 0)</f>
        <v>0</v>
      </c>
      <c r="B376" s="10">
        <v>353</v>
      </c>
      <c r="C376" s="238"/>
      <c r="D376" s="238"/>
      <c r="E376" s="79"/>
      <c r="F376" s="80" t="str">
        <f>IF(ISBLANK(E376), "", VLOOKUP(E376, Z!$A$2:$C$4127, 3, FALSE))</f>
        <v/>
      </c>
      <c r="G376" s="238"/>
      <c r="H376" s="81"/>
      <c r="I376" s="255" t="b">
        <v>0</v>
      </c>
      <c r="J376" s="256"/>
      <c r="K376" s="82"/>
      <c r="L376" s="82"/>
      <c r="M376" s="83"/>
      <c r="N376" s="79"/>
      <c r="O376" s="84"/>
      <c r="P376" s="84"/>
      <c r="Q376" s="257"/>
      <c r="R376" s="257"/>
      <c r="S376" s="257"/>
      <c r="T376" s="85">
        <f t="shared" si="150"/>
        <v>0</v>
      </c>
      <c r="U376" s="238"/>
      <c r="V376" s="238"/>
      <c r="W376" s="238"/>
      <c r="X376" s="257"/>
      <c r="Y376" s="258"/>
      <c r="Z376" s="79"/>
      <c r="AA376" s="257"/>
      <c r="AB376" s="257"/>
      <c r="AC376" s="257"/>
      <c r="AD376" s="257"/>
      <c r="AE376" s="257"/>
      <c r="AF376" s="85">
        <f t="shared" si="151"/>
        <v>0</v>
      </c>
      <c r="AG376" s="259"/>
      <c r="AH376" s="238"/>
      <c r="AI376" s="79"/>
      <c r="AJ376" s="80" t="str">
        <f>IF(ISBLANK(AI376), "", VLOOKUP(AI376, Z!$A$2:$C$4127, 3, FALSE))</f>
        <v/>
      </c>
      <c r="AK376" s="260"/>
      <c r="AL376" s="127">
        <f t="shared" si="152"/>
        <v>0</v>
      </c>
      <c r="AM376" s="271"/>
      <c r="AN376" s="292">
        <f t="shared" si="154"/>
        <v>0</v>
      </c>
      <c r="AO376" s="279">
        <f t="shared" si="153"/>
        <v>1</v>
      </c>
      <c r="AP376" s="279">
        <v>0.75</v>
      </c>
      <c r="AQ376" s="293" t="str">
        <f t="shared" si="155"/>
        <v>-</v>
      </c>
      <c r="AR376" s="293" t="str">
        <f t="shared" si="156"/>
        <v>-</v>
      </c>
      <c r="AS376" s="293" t="str" cm="1">
        <f t="array" ref="AS376">IFERROR(IFERROR((AT376*AU376)/(3600*1000)/AZ376, BY376) * SUMPRODUCT($BA376:$BE376^2.5, $BF376:$BJ376) / 1000, "-")</f>
        <v>-</v>
      </c>
      <c r="AT376" s="279" t="str">
        <f t="shared" si="157"/>
        <v>-</v>
      </c>
      <c r="AU376" s="279" t="str">
        <f t="shared" si="158"/>
        <v>-</v>
      </c>
      <c r="AV376" s="294" t="str">
        <f t="shared" si="140"/>
        <v>-</v>
      </c>
      <c r="AW376" s="294" t="str" cm="1">
        <f t="array" ref="AW376">IF(CH376&gt;0, INDEX($CV$58:$CV$60, CH376), "-")</f>
        <v>-</v>
      </c>
      <c r="AX376" s="294" t="str">
        <f t="shared" si="159"/>
        <v>-</v>
      </c>
      <c r="AY376" s="295" t="str">
        <f t="shared" si="160"/>
        <v>-</v>
      </c>
      <c r="AZ376" s="294">
        <f t="shared" si="161"/>
        <v>0</v>
      </c>
      <c r="BA376" s="296" t="str" cm="1">
        <f t="array" ref="BA376">IFERROR(INDEX($CV$63:$CZ$65, $CF376, BA$23), "-")</f>
        <v>-</v>
      </c>
      <c r="BB376" s="296" t="str" cm="1">
        <f t="array" ref="BB376">IFERROR(INDEX($CV$63:$CZ$65, $CF376, BB$23), "-")</f>
        <v>-</v>
      </c>
      <c r="BC376" s="296" t="str" cm="1">
        <f t="array" ref="BC376">IFERROR(INDEX($CV$63:$CZ$65, $CF376, BC$23), "-")</f>
        <v>-</v>
      </c>
      <c r="BD376" s="296" t="str" cm="1">
        <f t="array" ref="BD376">IFERROR(INDEX($CV$63:$CZ$65, $CF376, BD$23), "-")</f>
        <v>-</v>
      </c>
      <c r="BE376" s="296" t="str" cm="1">
        <f t="array" ref="BE376">IFERROR(INDEX($CV$63:$CZ$65, $CF376, BE$23), "-")</f>
        <v>-</v>
      </c>
      <c r="BF376" s="297" cm="1">
        <f t="array" ref="BF376">IF($CF376=3,
IFERROR(INDEX($CV$68:$CZ$79, $CE376, BF$23), "-"),
IF($CF376=2,
IF(BF$23=5, $Q376, IF(BF$23=4, $R376, 0)), IF(BF$23=5, $Q376, 0)
))</f>
        <v>0</v>
      </c>
      <c r="BG376" s="297" cm="1">
        <f t="array" ref="BG376">IF($CF376=3,
IFERROR(INDEX($CV$68:$CZ$79, $CE376, BG$23), "-"),
IF($CF376=2,
IF(BG$23=5, $Q376, IF(BG$23=4, $R376, 0)), IF(BG$23=5, $Q376, 0)
))</f>
        <v>0</v>
      </c>
      <c r="BH376" s="297" cm="1">
        <f t="array" ref="BH376">IF($CF376=3,
IFERROR(INDEX($CV$68:$CZ$79, $CE376, BH$23), "-"),
IF($CF376=2,
IF(BH$23=5, $Q376, IF(BH$23=4, $R376, 0)), IF(BH$23=5, $Q376, 0)
))</f>
        <v>0</v>
      </c>
      <c r="BI376" s="297" cm="1">
        <f t="array" ref="BI376">IF($CF376=3,
IFERROR(INDEX($CV$68:$CZ$79, $CE376, BI$23), "-"),
IF($CF376=2,
IF(BI$23=5, $Q376, IF(BI$23=4, $R376, 0)), IF(BI$23=5, $Q376, 0)
))</f>
        <v>0</v>
      </c>
      <c r="BJ376" s="297" cm="1">
        <f t="array" ref="BJ376">IF($CF376=3,
IFERROR(INDEX($CV$68:$CZ$79, $CE376, BJ$23), "-"),
IF($CF376=2,
IF(BJ$23=5, $Q376, IF(BJ$23=4, $R376, 0)), IF(BJ$23=5, $Q376, 0)
))</f>
        <v>0</v>
      </c>
      <c r="BK376" s="293" t="str" cm="1">
        <f t="array" ref="BK376">IFERROR(IF(OR($AN$20="EZ", ISNUMBER((BL376*BM376)/(3600*1000)/BN376)), (BL376*BM376)/(3600*1000)/BN376, BY376) * SUMPRODUCT($BO376:$BS376^2.5, $BT376:$BX376) / 1000, "-")</f>
        <v>-</v>
      </c>
      <c r="BL376" s="279" t="str">
        <f t="shared" si="162"/>
        <v>-</v>
      </c>
      <c r="BM376" s="279" t="str">
        <f t="shared" si="163"/>
        <v>-</v>
      </c>
      <c r="BN376" s="298">
        <f t="shared" si="164"/>
        <v>0</v>
      </c>
      <c r="BO376" s="296" t="str" cm="1">
        <f t="array" ref="BO376">IFERROR(INDEX($CV$63:$CZ$65, $CO376, BO$23), "-")</f>
        <v>-</v>
      </c>
      <c r="BP376" s="296" t="str" cm="1">
        <f t="array" ref="BP376">IFERROR(INDEX($CV$63:$CZ$65, $CO376, BP$23), "-")</f>
        <v>-</v>
      </c>
      <c r="BQ376" s="296" t="str" cm="1">
        <f t="array" ref="BQ376">IFERROR(INDEX($CV$63:$CZ$65, $CO376, BQ$23), "-")</f>
        <v>-</v>
      </c>
      <c r="BR376" s="296" t="str" cm="1">
        <f t="array" ref="BR376">IFERROR(INDEX($CV$63:$CZ$65, $CO376, BR$23), "-")</f>
        <v>-</v>
      </c>
      <c r="BS376" s="296" t="str" cm="1">
        <f t="array" ref="BS376">IFERROR(INDEX($CV$63:$CZ$65, $CO376, BS$23), "-")</f>
        <v>-</v>
      </c>
      <c r="BT376" s="297" cm="1">
        <f t="array" ref="BT376">IF($CO376=3,
IFERROR(INDEX($CV$68:$CZ$79, $CE376, BT$23), "-"),
IF($CO376=2,
IF(BT$23=5, $AC376, IF(BT$23=4, $AD376, 0)), IF(BT$23=5, $AC376, 0)
))</f>
        <v>0</v>
      </c>
      <c r="BU376" s="297" cm="1">
        <f t="array" ref="BU376">IF($CO376=3,
IFERROR(INDEX($CV$68:$CZ$79, $CE376, BU$23), "-"),
IF($CO376=2,
IF(BU$23=5, $AC376, IF(BU$23=4, $AD376, 0)), IF(BU$23=5, $AC376, 0)
))</f>
        <v>0</v>
      </c>
      <c r="BV376" s="297" cm="1">
        <f t="array" ref="BV376">IF($CO376=3,
IFERROR(INDEX($CV$68:$CZ$79, $CE376, BV$23), "-"),
IF($CO376=2,
IF(BV$23=5, $AC376, IF(BV$23=4, $AD376, 0)), IF(BV$23=5, $AC376, 0)
))</f>
        <v>0</v>
      </c>
      <c r="BW376" s="297" cm="1">
        <f t="array" ref="BW376">IF($CO376=3,
IFERROR(INDEX($CV$68:$CZ$79, $CE376, BW$23), "-"),
IF($CO376=2,
IF(BW$23=5, $AC376, IF(BW$23=4, $AD376, 0)), IF(BW$23=5, $AC376, 0)
))</f>
        <v>0</v>
      </c>
      <c r="BX376" s="297" cm="1">
        <f t="array" ref="BX376">IF($CO376=3,
IFERROR(INDEX($CV$68:$CZ$79, $CE376, BX$23), "-"),
IF($CO376=2,
IF(BX$23=5, $AC376, IF(BX$23=4, $AD376, 0)), IF(BX$23=5, $AC376, 0)
))</f>
        <v>0</v>
      </c>
      <c r="BY376" s="293" t="str">
        <f t="shared" si="165"/>
        <v>-</v>
      </c>
      <c r="BZ376" s="299">
        <f t="shared" si="141"/>
        <v>0</v>
      </c>
      <c r="CA376" s="294" t="str">
        <f t="shared" si="166"/>
        <v>-</v>
      </c>
      <c r="CB376" s="295" t="str">
        <f t="shared" si="142"/>
        <v>-</v>
      </c>
      <c r="CC376" s="295" t="str">
        <f t="shared" si="167"/>
        <v>-</v>
      </c>
      <c r="CD376" s="299">
        <f t="shared" si="143"/>
        <v>0</v>
      </c>
      <c r="CE376" s="300" t="str">
        <f t="shared" si="144"/>
        <v>-</v>
      </c>
      <c r="CF376" s="300" t="str">
        <f t="shared" si="145"/>
        <v>-</v>
      </c>
      <c r="CG376" s="300">
        <v>0</v>
      </c>
      <c r="CH376" s="300">
        <f t="shared" si="146"/>
        <v>0</v>
      </c>
      <c r="CI376" s="301">
        <f t="shared" si="147"/>
        <v>0</v>
      </c>
      <c r="CJ376" s="301">
        <f t="shared" si="148"/>
        <v>0</v>
      </c>
      <c r="CK376" s="302" t="str" cm="1">
        <f t="array" ref="CK376">IF($CJ376&gt;0, INDEX($CS$28:$DH$35, $CJ376, $CI376+CK$23), "-")</f>
        <v>-</v>
      </c>
      <c r="CL376" s="302" t="str" cm="1">
        <f t="array" ref="CL376">IF($CJ376&gt;0, INDEX($CS$28:$DH$35, $CJ376, $CI376+CL$23), "-")</f>
        <v>-</v>
      </c>
      <c r="CM376" s="302" t="str" cm="1">
        <f t="array" ref="CM376">IF($CJ376&gt;0, INDEX($CS$28:$DH$35, $CJ376, $CI376+CM$23), "-")</f>
        <v>-</v>
      </c>
      <c r="CN376" s="302" t="str" cm="1">
        <f t="array" ref="CN376">IF($CJ376&gt;0, INDEX($CS$28:$DH$35, $CJ376, $CI376+CN$23), "-")</f>
        <v>-</v>
      </c>
      <c r="CO376" s="300" t="str">
        <f t="shared" si="149"/>
        <v>-</v>
      </c>
      <c r="CP376" s="271"/>
      <c r="CQ376" s="272"/>
      <c r="CR376" s="273"/>
      <c r="CS376" s="273"/>
      <c r="CT376" s="273"/>
      <c r="CU376" s="273"/>
      <c r="CV376" s="273"/>
      <c r="CW376" s="273"/>
      <c r="CX376" s="273"/>
      <c r="CY376" s="273"/>
      <c r="CZ376" s="273"/>
      <c r="DA376" s="273"/>
      <c r="DB376" s="273"/>
      <c r="DC376" s="273"/>
      <c r="DD376" s="273"/>
      <c r="DE376" s="273"/>
      <c r="DF376" s="273"/>
      <c r="DG376" s="273"/>
      <c r="DH376" s="273"/>
      <c r="DI376" s="273"/>
      <c r="DJ376" s="271"/>
      <c r="DK376" s="271"/>
    </row>
    <row r="377" spans="1:115" s="45" customFormat="1" ht="12.75" customHeight="1" x14ac:dyDescent="0.25">
      <c r="A377" s="13" cm="1">
        <f t="array" ref="A377">IFERROR(INDEX(Operation, IFERROR(MATCH($N377,#REF!, 0), IFERROR(MATCH($N377,#REF!, 0), MATCH($N377,#REF!, 0))), 4), 0)</f>
        <v>0</v>
      </c>
      <c r="B377" s="10">
        <v>354</v>
      </c>
      <c r="C377" s="238"/>
      <c r="D377" s="238"/>
      <c r="E377" s="79"/>
      <c r="F377" s="80" t="str">
        <f>IF(ISBLANK(E377), "", VLOOKUP(E377, Z!$A$2:$C$4127, 3, FALSE))</f>
        <v/>
      </c>
      <c r="G377" s="238"/>
      <c r="H377" s="81"/>
      <c r="I377" s="255" t="b">
        <v>0</v>
      </c>
      <c r="J377" s="256"/>
      <c r="K377" s="82"/>
      <c r="L377" s="82"/>
      <c r="M377" s="83"/>
      <c r="N377" s="79"/>
      <c r="O377" s="84"/>
      <c r="P377" s="84"/>
      <c r="Q377" s="257"/>
      <c r="R377" s="257"/>
      <c r="S377" s="257"/>
      <c r="T377" s="85">
        <f t="shared" si="150"/>
        <v>0</v>
      </c>
      <c r="U377" s="238"/>
      <c r="V377" s="238"/>
      <c r="W377" s="238"/>
      <c r="X377" s="256"/>
      <c r="Y377" s="258"/>
      <c r="Z377" s="79"/>
      <c r="AA377" s="257"/>
      <c r="AB377" s="257"/>
      <c r="AC377" s="257"/>
      <c r="AD377" s="257"/>
      <c r="AE377" s="257"/>
      <c r="AF377" s="85">
        <f t="shared" si="151"/>
        <v>0</v>
      </c>
      <c r="AG377" s="259"/>
      <c r="AH377" s="238"/>
      <c r="AI377" s="79"/>
      <c r="AJ377" s="80" t="str">
        <f>IF(ISBLANK(AI377), "", VLOOKUP(AI377, Z!$A$2:$C$4127, 3, FALSE))</f>
        <v/>
      </c>
      <c r="AK377" s="260"/>
      <c r="AL377" s="127">
        <f t="shared" si="152"/>
        <v>0</v>
      </c>
      <c r="AM377" s="271"/>
      <c r="AN377" s="292">
        <f t="shared" si="154"/>
        <v>0</v>
      </c>
      <c r="AO377" s="279">
        <f t="shared" si="153"/>
        <v>1</v>
      </c>
      <c r="AP377" s="279">
        <v>0.75</v>
      </c>
      <c r="AQ377" s="293" t="str">
        <f t="shared" si="155"/>
        <v>-</v>
      </c>
      <c r="AR377" s="293" t="str">
        <f t="shared" si="156"/>
        <v>-</v>
      </c>
      <c r="AS377" s="293" t="str" cm="1">
        <f t="array" ref="AS377">IFERROR(IFERROR((AT377*AU377)/(3600*1000)/AZ377, BY377) * SUMPRODUCT($BA377:$BE377^2.5, $BF377:$BJ377) / 1000, "-")</f>
        <v>-</v>
      </c>
      <c r="AT377" s="279" t="str">
        <f t="shared" si="157"/>
        <v>-</v>
      </c>
      <c r="AU377" s="279" t="str">
        <f t="shared" si="158"/>
        <v>-</v>
      </c>
      <c r="AV377" s="294" t="str">
        <f t="shared" si="140"/>
        <v>-</v>
      </c>
      <c r="AW377" s="294" t="str" cm="1">
        <f t="array" ref="AW377">IF(CH377&gt;0, INDEX($CV$58:$CV$60, CH377), "-")</f>
        <v>-</v>
      </c>
      <c r="AX377" s="294" t="str">
        <f t="shared" si="159"/>
        <v>-</v>
      </c>
      <c r="AY377" s="295" t="str">
        <f t="shared" si="160"/>
        <v>-</v>
      </c>
      <c r="AZ377" s="294">
        <f t="shared" si="161"/>
        <v>0</v>
      </c>
      <c r="BA377" s="296" t="str" cm="1">
        <f t="array" ref="BA377">IFERROR(INDEX($CV$63:$CZ$65, $CF377, BA$23), "-")</f>
        <v>-</v>
      </c>
      <c r="BB377" s="296" t="str" cm="1">
        <f t="array" ref="BB377">IFERROR(INDEX($CV$63:$CZ$65, $CF377, BB$23), "-")</f>
        <v>-</v>
      </c>
      <c r="BC377" s="296" t="str" cm="1">
        <f t="array" ref="BC377">IFERROR(INDEX($CV$63:$CZ$65, $CF377, BC$23), "-")</f>
        <v>-</v>
      </c>
      <c r="BD377" s="296" t="str" cm="1">
        <f t="array" ref="BD377">IFERROR(INDEX($CV$63:$CZ$65, $CF377, BD$23), "-")</f>
        <v>-</v>
      </c>
      <c r="BE377" s="296" t="str" cm="1">
        <f t="array" ref="BE377">IFERROR(INDEX($CV$63:$CZ$65, $CF377, BE$23), "-")</f>
        <v>-</v>
      </c>
      <c r="BF377" s="297" cm="1">
        <f t="array" ref="BF377">IF($CF377=3,
IFERROR(INDEX($CV$68:$CZ$79, $CE377, BF$23), "-"),
IF($CF377=2,
IF(BF$23=5, $Q377, IF(BF$23=4, $R377, 0)), IF(BF$23=5, $Q377, 0)
))</f>
        <v>0</v>
      </c>
      <c r="BG377" s="297" cm="1">
        <f t="array" ref="BG377">IF($CF377=3,
IFERROR(INDEX($CV$68:$CZ$79, $CE377, BG$23), "-"),
IF($CF377=2,
IF(BG$23=5, $Q377, IF(BG$23=4, $R377, 0)), IF(BG$23=5, $Q377, 0)
))</f>
        <v>0</v>
      </c>
      <c r="BH377" s="297" cm="1">
        <f t="array" ref="BH377">IF($CF377=3,
IFERROR(INDEX($CV$68:$CZ$79, $CE377, BH$23), "-"),
IF($CF377=2,
IF(BH$23=5, $Q377, IF(BH$23=4, $R377, 0)), IF(BH$23=5, $Q377, 0)
))</f>
        <v>0</v>
      </c>
      <c r="BI377" s="297" cm="1">
        <f t="array" ref="BI377">IF($CF377=3,
IFERROR(INDEX($CV$68:$CZ$79, $CE377, BI$23), "-"),
IF($CF377=2,
IF(BI$23=5, $Q377, IF(BI$23=4, $R377, 0)), IF(BI$23=5, $Q377, 0)
))</f>
        <v>0</v>
      </c>
      <c r="BJ377" s="297" cm="1">
        <f t="array" ref="BJ377">IF($CF377=3,
IFERROR(INDEX($CV$68:$CZ$79, $CE377, BJ$23), "-"),
IF($CF377=2,
IF(BJ$23=5, $Q377, IF(BJ$23=4, $R377, 0)), IF(BJ$23=5, $Q377, 0)
))</f>
        <v>0</v>
      </c>
      <c r="BK377" s="293" t="str" cm="1">
        <f t="array" ref="BK377">IFERROR(IF(OR($AN$20="EZ", ISNUMBER((BL377*BM377)/(3600*1000)/BN377)), (BL377*BM377)/(3600*1000)/BN377, BY377) * SUMPRODUCT($BO377:$BS377^2.5, $BT377:$BX377) / 1000, "-")</f>
        <v>-</v>
      </c>
      <c r="BL377" s="279" t="str">
        <f t="shared" si="162"/>
        <v>-</v>
      </c>
      <c r="BM377" s="279" t="str">
        <f t="shared" si="163"/>
        <v>-</v>
      </c>
      <c r="BN377" s="298">
        <f t="shared" si="164"/>
        <v>0</v>
      </c>
      <c r="BO377" s="296" t="str" cm="1">
        <f t="array" ref="BO377">IFERROR(INDEX($CV$63:$CZ$65, $CO377, BO$23), "-")</f>
        <v>-</v>
      </c>
      <c r="BP377" s="296" t="str" cm="1">
        <f t="array" ref="BP377">IFERROR(INDEX($CV$63:$CZ$65, $CO377, BP$23), "-")</f>
        <v>-</v>
      </c>
      <c r="BQ377" s="296" t="str" cm="1">
        <f t="array" ref="BQ377">IFERROR(INDEX($CV$63:$CZ$65, $CO377, BQ$23), "-")</f>
        <v>-</v>
      </c>
      <c r="BR377" s="296" t="str" cm="1">
        <f t="array" ref="BR377">IFERROR(INDEX($CV$63:$CZ$65, $CO377, BR$23), "-")</f>
        <v>-</v>
      </c>
      <c r="BS377" s="296" t="str" cm="1">
        <f t="array" ref="BS377">IFERROR(INDEX($CV$63:$CZ$65, $CO377, BS$23), "-")</f>
        <v>-</v>
      </c>
      <c r="BT377" s="297" cm="1">
        <f t="array" ref="BT377">IF($CO377=3,
IFERROR(INDEX($CV$68:$CZ$79, $CE377, BT$23), "-"),
IF($CO377=2,
IF(BT$23=5, $AC377, IF(BT$23=4, $AD377, 0)), IF(BT$23=5, $AC377, 0)
))</f>
        <v>0</v>
      </c>
      <c r="BU377" s="297" cm="1">
        <f t="array" ref="BU377">IF($CO377=3,
IFERROR(INDEX($CV$68:$CZ$79, $CE377, BU$23), "-"),
IF($CO377=2,
IF(BU$23=5, $AC377, IF(BU$23=4, $AD377, 0)), IF(BU$23=5, $AC377, 0)
))</f>
        <v>0</v>
      </c>
      <c r="BV377" s="297" cm="1">
        <f t="array" ref="BV377">IF($CO377=3,
IFERROR(INDEX($CV$68:$CZ$79, $CE377, BV$23), "-"),
IF($CO377=2,
IF(BV$23=5, $AC377, IF(BV$23=4, $AD377, 0)), IF(BV$23=5, $AC377, 0)
))</f>
        <v>0</v>
      </c>
      <c r="BW377" s="297" cm="1">
        <f t="array" ref="BW377">IF($CO377=3,
IFERROR(INDEX($CV$68:$CZ$79, $CE377, BW$23), "-"),
IF($CO377=2,
IF(BW$23=5, $AC377, IF(BW$23=4, $AD377, 0)), IF(BW$23=5, $AC377, 0)
))</f>
        <v>0</v>
      </c>
      <c r="BX377" s="297" cm="1">
        <f t="array" ref="BX377">IF($CO377=3,
IFERROR(INDEX($CV$68:$CZ$79, $CE377, BX$23), "-"),
IF($CO377=2,
IF(BX$23=5, $AC377, IF(BX$23=4, $AD377, 0)), IF(BX$23=5, $AC377, 0)
))</f>
        <v>0</v>
      </c>
      <c r="BY377" s="293" t="str">
        <f t="shared" si="165"/>
        <v>-</v>
      </c>
      <c r="BZ377" s="299">
        <f t="shared" si="141"/>
        <v>0</v>
      </c>
      <c r="CA377" s="294" t="str">
        <f t="shared" si="166"/>
        <v>-</v>
      </c>
      <c r="CB377" s="295" t="str">
        <f t="shared" si="142"/>
        <v>-</v>
      </c>
      <c r="CC377" s="295" t="str">
        <f t="shared" si="167"/>
        <v>-</v>
      </c>
      <c r="CD377" s="299">
        <f t="shared" si="143"/>
        <v>0</v>
      </c>
      <c r="CE377" s="300" t="str">
        <f t="shared" si="144"/>
        <v>-</v>
      </c>
      <c r="CF377" s="300" t="str">
        <f t="shared" si="145"/>
        <v>-</v>
      </c>
      <c r="CG377" s="300">
        <v>0</v>
      </c>
      <c r="CH377" s="300">
        <f t="shared" si="146"/>
        <v>0</v>
      </c>
      <c r="CI377" s="301">
        <f t="shared" si="147"/>
        <v>0</v>
      </c>
      <c r="CJ377" s="301">
        <f t="shared" si="148"/>
        <v>0</v>
      </c>
      <c r="CK377" s="302" t="str" cm="1">
        <f t="array" ref="CK377">IF($CJ377&gt;0, INDEX($CS$28:$DH$35, $CJ377, $CI377+CK$23), "-")</f>
        <v>-</v>
      </c>
      <c r="CL377" s="302" t="str" cm="1">
        <f t="array" ref="CL377">IF($CJ377&gt;0, INDEX($CS$28:$DH$35, $CJ377, $CI377+CL$23), "-")</f>
        <v>-</v>
      </c>
      <c r="CM377" s="302" t="str" cm="1">
        <f t="array" ref="CM377">IF($CJ377&gt;0, INDEX($CS$28:$DH$35, $CJ377, $CI377+CM$23), "-")</f>
        <v>-</v>
      </c>
      <c r="CN377" s="302" t="str" cm="1">
        <f t="array" ref="CN377">IF($CJ377&gt;0, INDEX($CS$28:$DH$35, $CJ377, $CI377+CN$23), "-")</f>
        <v>-</v>
      </c>
      <c r="CO377" s="300" t="str">
        <f t="shared" si="149"/>
        <v>-</v>
      </c>
      <c r="CP377" s="271"/>
      <c r="CQ377" s="272"/>
      <c r="CR377" s="273"/>
      <c r="CS377" s="273"/>
      <c r="CT377" s="273"/>
      <c r="CU377" s="273"/>
      <c r="CV377" s="273"/>
      <c r="CW377" s="273"/>
      <c r="CX377" s="273"/>
      <c r="CY377" s="273"/>
      <c r="CZ377" s="273"/>
      <c r="DA377" s="273"/>
      <c r="DB377" s="273"/>
      <c r="DC377" s="273"/>
      <c r="DD377" s="273"/>
      <c r="DE377" s="273"/>
      <c r="DF377" s="273"/>
      <c r="DG377" s="273"/>
      <c r="DH377" s="273"/>
      <c r="DI377" s="273"/>
      <c r="DJ377" s="271"/>
      <c r="DK377" s="271"/>
    </row>
    <row r="378" spans="1:115" s="45" customFormat="1" ht="12.75" customHeight="1" x14ac:dyDescent="0.25">
      <c r="A378" s="13" cm="1">
        <f t="array" ref="A378">IFERROR(INDEX(Operation, IFERROR(MATCH($N378,#REF!, 0), IFERROR(MATCH($N378,#REF!, 0), MATCH($N378,#REF!, 0))), 4), 0)</f>
        <v>0</v>
      </c>
      <c r="B378" s="10">
        <v>355</v>
      </c>
      <c r="C378" s="238"/>
      <c r="D378" s="238"/>
      <c r="E378" s="79"/>
      <c r="F378" s="80" t="str">
        <f>IF(ISBLANK(E378), "", VLOOKUP(E378, Z!$A$2:$C$4127, 3, FALSE))</f>
        <v/>
      </c>
      <c r="G378" s="238"/>
      <c r="H378" s="81"/>
      <c r="I378" s="255" t="b">
        <v>0</v>
      </c>
      <c r="J378" s="256"/>
      <c r="K378" s="82"/>
      <c r="L378" s="82"/>
      <c r="M378" s="83"/>
      <c r="N378" s="79"/>
      <c r="O378" s="84"/>
      <c r="P378" s="84"/>
      <c r="Q378" s="257"/>
      <c r="R378" s="257"/>
      <c r="S378" s="257"/>
      <c r="T378" s="85">
        <f t="shared" si="150"/>
        <v>0</v>
      </c>
      <c r="U378" s="238"/>
      <c r="V378" s="238"/>
      <c r="W378" s="238"/>
      <c r="X378" s="257"/>
      <c r="Y378" s="258"/>
      <c r="Z378" s="79"/>
      <c r="AA378" s="257"/>
      <c r="AB378" s="257"/>
      <c r="AC378" s="257"/>
      <c r="AD378" s="257"/>
      <c r="AE378" s="257"/>
      <c r="AF378" s="85">
        <f t="shared" si="151"/>
        <v>0</v>
      </c>
      <c r="AG378" s="259"/>
      <c r="AH378" s="238"/>
      <c r="AI378" s="79"/>
      <c r="AJ378" s="80" t="str">
        <f>IF(ISBLANK(AI378), "", VLOOKUP(AI378, Z!$A$2:$C$4127, 3, FALSE))</f>
        <v/>
      </c>
      <c r="AK378" s="260"/>
      <c r="AL378" s="127">
        <f t="shared" si="152"/>
        <v>0</v>
      </c>
      <c r="AM378" s="271"/>
      <c r="AN378" s="292">
        <f t="shared" si="154"/>
        <v>0</v>
      </c>
      <c r="AO378" s="279">
        <f t="shared" si="153"/>
        <v>1</v>
      </c>
      <c r="AP378" s="279">
        <v>0.75</v>
      </c>
      <c r="AQ378" s="293" t="str">
        <f t="shared" si="155"/>
        <v>-</v>
      </c>
      <c r="AR378" s="293" t="str">
        <f t="shared" si="156"/>
        <v>-</v>
      </c>
      <c r="AS378" s="293" t="str" cm="1">
        <f t="array" ref="AS378">IFERROR(IFERROR((AT378*AU378)/(3600*1000)/AZ378, BY378) * SUMPRODUCT($BA378:$BE378^2.5, $BF378:$BJ378) / 1000, "-")</f>
        <v>-</v>
      </c>
      <c r="AT378" s="279" t="str">
        <f t="shared" si="157"/>
        <v>-</v>
      </c>
      <c r="AU378" s="279" t="str">
        <f t="shared" si="158"/>
        <v>-</v>
      </c>
      <c r="AV378" s="294" t="str">
        <f t="shared" si="140"/>
        <v>-</v>
      </c>
      <c r="AW378" s="294" t="str" cm="1">
        <f t="array" ref="AW378">IF(CH378&gt;0, INDEX($CV$58:$CV$60, CH378), "-")</f>
        <v>-</v>
      </c>
      <c r="AX378" s="294" t="str">
        <f t="shared" si="159"/>
        <v>-</v>
      </c>
      <c r="AY378" s="295" t="str">
        <f t="shared" si="160"/>
        <v>-</v>
      </c>
      <c r="AZ378" s="294">
        <f t="shared" si="161"/>
        <v>0</v>
      </c>
      <c r="BA378" s="296" t="str" cm="1">
        <f t="array" ref="BA378">IFERROR(INDEX($CV$63:$CZ$65, $CF378, BA$23), "-")</f>
        <v>-</v>
      </c>
      <c r="BB378" s="296" t="str" cm="1">
        <f t="array" ref="BB378">IFERROR(INDEX($CV$63:$CZ$65, $CF378, BB$23), "-")</f>
        <v>-</v>
      </c>
      <c r="BC378" s="296" t="str" cm="1">
        <f t="array" ref="BC378">IFERROR(INDEX($CV$63:$CZ$65, $CF378, BC$23), "-")</f>
        <v>-</v>
      </c>
      <c r="BD378" s="296" t="str" cm="1">
        <f t="array" ref="BD378">IFERROR(INDEX($CV$63:$CZ$65, $CF378, BD$23), "-")</f>
        <v>-</v>
      </c>
      <c r="BE378" s="296" t="str" cm="1">
        <f t="array" ref="BE378">IFERROR(INDEX($CV$63:$CZ$65, $CF378, BE$23), "-")</f>
        <v>-</v>
      </c>
      <c r="BF378" s="297" cm="1">
        <f t="array" ref="BF378">IF($CF378=3,
IFERROR(INDEX($CV$68:$CZ$79, $CE378, BF$23), "-"),
IF($CF378=2,
IF(BF$23=5, $Q378, IF(BF$23=4, $R378, 0)), IF(BF$23=5, $Q378, 0)
))</f>
        <v>0</v>
      </c>
      <c r="BG378" s="297" cm="1">
        <f t="array" ref="BG378">IF($CF378=3,
IFERROR(INDEX($CV$68:$CZ$79, $CE378, BG$23), "-"),
IF($CF378=2,
IF(BG$23=5, $Q378, IF(BG$23=4, $R378, 0)), IF(BG$23=5, $Q378, 0)
))</f>
        <v>0</v>
      </c>
      <c r="BH378" s="297" cm="1">
        <f t="array" ref="BH378">IF($CF378=3,
IFERROR(INDEX($CV$68:$CZ$79, $CE378, BH$23), "-"),
IF($CF378=2,
IF(BH$23=5, $Q378, IF(BH$23=4, $R378, 0)), IF(BH$23=5, $Q378, 0)
))</f>
        <v>0</v>
      </c>
      <c r="BI378" s="297" cm="1">
        <f t="array" ref="BI378">IF($CF378=3,
IFERROR(INDEX($CV$68:$CZ$79, $CE378, BI$23), "-"),
IF($CF378=2,
IF(BI$23=5, $Q378, IF(BI$23=4, $R378, 0)), IF(BI$23=5, $Q378, 0)
))</f>
        <v>0</v>
      </c>
      <c r="BJ378" s="297" cm="1">
        <f t="array" ref="BJ378">IF($CF378=3,
IFERROR(INDEX($CV$68:$CZ$79, $CE378, BJ$23), "-"),
IF($CF378=2,
IF(BJ$23=5, $Q378, IF(BJ$23=4, $R378, 0)), IF(BJ$23=5, $Q378, 0)
))</f>
        <v>0</v>
      </c>
      <c r="BK378" s="293" t="str" cm="1">
        <f t="array" ref="BK378">IFERROR(IF(OR($AN$20="EZ", ISNUMBER((BL378*BM378)/(3600*1000)/BN378)), (BL378*BM378)/(3600*1000)/BN378, BY378) * SUMPRODUCT($BO378:$BS378^2.5, $BT378:$BX378) / 1000, "-")</f>
        <v>-</v>
      </c>
      <c r="BL378" s="279" t="str">
        <f t="shared" si="162"/>
        <v>-</v>
      </c>
      <c r="BM378" s="279" t="str">
        <f t="shared" si="163"/>
        <v>-</v>
      </c>
      <c r="BN378" s="298">
        <f t="shared" si="164"/>
        <v>0</v>
      </c>
      <c r="BO378" s="296" t="str" cm="1">
        <f t="array" ref="BO378">IFERROR(INDEX($CV$63:$CZ$65, $CO378, BO$23), "-")</f>
        <v>-</v>
      </c>
      <c r="BP378" s="296" t="str" cm="1">
        <f t="array" ref="BP378">IFERROR(INDEX($CV$63:$CZ$65, $CO378, BP$23), "-")</f>
        <v>-</v>
      </c>
      <c r="BQ378" s="296" t="str" cm="1">
        <f t="array" ref="BQ378">IFERROR(INDEX($CV$63:$CZ$65, $CO378, BQ$23), "-")</f>
        <v>-</v>
      </c>
      <c r="BR378" s="296" t="str" cm="1">
        <f t="array" ref="BR378">IFERROR(INDEX($CV$63:$CZ$65, $CO378, BR$23), "-")</f>
        <v>-</v>
      </c>
      <c r="BS378" s="296" t="str" cm="1">
        <f t="array" ref="BS378">IFERROR(INDEX($CV$63:$CZ$65, $CO378, BS$23), "-")</f>
        <v>-</v>
      </c>
      <c r="BT378" s="297" cm="1">
        <f t="array" ref="BT378">IF($CO378=3,
IFERROR(INDEX($CV$68:$CZ$79, $CE378, BT$23), "-"),
IF($CO378=2,
IF(BT$23=5, $AC378, IF(BT$23=4, $AD378, 0)), IF(BT$23=5, $AC378, 0)
))</f>
        <v>0</v>
      </c>
      <c r="BU378" s="297" cm="1">
        <f t="array" ref="BU378">IF($CO378=3,
IFERROR(INDEX($CV$68:$CZ$79, $CE378, BU$23), "-"),
IF($CO378=2,
IF(BU$23=5, $AC378, IF(BU$23=4, $AD378, 0)), IF(BU$23=5, $AC378, 0)
))</f>
        <v>0</v>
      </c>
      <c r="BV378" s="297" cm="1">
        <f t="array" ref="BV378">IF($CO378=3,
IFERROR(INDEX($CV$68:$CZ$79, $CE378, BV$23), "-"),
IF($CO378=2,
IF(BV$23=5, $AC378, IF(BV$23=4, $AD378, 0)), IF(BV$23=5, $AC378, 0)
))</f>
        <v>0</v>
      </c>
      <c r="BW378" s="297" cm="1">
        <f t="array" ref="BW378">IF($CO378=3,
IFERROR(INDEX($CV$68:$CZ$79, $CE378, BW$23), "-"),
IF($CO378=2,
IF(BW$23=5, $AC378, IF(BW$23=4, $AD378, 0)), IF(BW$23=5, $AC378, 0)
))</f>
        <v>0</v>
      </c>
      <c r="BX378" s="297" cm="1">
        <f t="array" ref="BX378">IF($CO378=3,
IFERROR(INDEX($CV$68:$CZ$79, $CE378, BX$23), "-"),
IF($CO378=2,
IF(BX$23=5, $AC378, IF(BX$23=4, $AD378, 0)), IF(BX$23=5, $AC378, 0)
))</f>
        <v>0</v>
      </c>
      <c r="BY378" s="293" t="str">
        <f t="shared" si="165"/>
        <v>-</v>
      </c>
      <c r="BZ378" s="299">
        <f t="shared" si="141"/>
        <v>0</v>
      </c>
      <c r="CA378" s="294" t="str">
        <f t="shared" si="166"/>
        <v>-</v>
      </c>
      <c r="CB378" s="295" t="str">
        <f t="shared" si="142"/>
        <v>-</v>
      </c>
      <c r="CC378" s="295" t="str">
        <f t="shared" si="167"/>
        <v>-</v>
      </c>
      <c r="CD378" s="299">
        <f t="shared" si="143"/>
        <v>0</v>
      </c>
      <c r="CE378" s="300" t="str">
        <f t="shared" si="144"/>
        <v>-</v>
      </c>
      <c r="CF378" s="300" t="str">
        <f t="shared" si="145"/>
        <v>-</v>
      </c>
      <c r="CG378" s="300">
        <v>0</v>
      </c>
      <c r="CH378" s="300">
        <f t="shared" si="146"/>
        <v>0</v>
      </c>
      <c r="CI378" s="301">
        <f t="shared" si="147"/>
        <v>0</v>
      </c>
      <c r="CJ378" s="301">
        <f t="shared" si="148"/>
        <v>0</v>
      </c>
      <c r="CK378" s="302" t="str" cm="1">
        <f t="array" ref="CK378">IF($CJ378&gt;0, INDEX($CS$28:$DH$35, $CJ378, $CI378+CK$23), "-")</f>
        <v>-</v>
      </c>
      <c r="CL378" s="302" t="str" cm="1">
        <f t="array" ref="CL378">IF($CJ378&gt;0, INDEX($CS$28:$DH$35, $CJ378, $CI378+CL$23), "-")</f>
        <v>-</v>
      </c>
      <c r="CM378" s="302" t="str" cm="1">
        <f t="array" ref="CM378">IF($CJ378&gt;0, INDEX($CS$28:$DH$35, $CJ378, $CI378+CM$23), "-")</f>
        <v>-</v>
      </c>
      <c r="CN378" s="302" t="str" cm="1">
        <f t="array" ref="CN378">IF($CJ378&gt;0, INDEX($CS$28:$DH$35, $CJ378, $CI378+CN$23), "-")</f>
        <v>-</v>
      </c>
      <c r="CO378" s="300" t="str">
        <f t="shared" si="149"/>
        <v>-</v>
      </c>
      <c r="CP378" s="271"/>
      <c r="CQ378" s="272"/>
      <c r="CR378" s="273"/>
      <c r="CS378" s="273"/>
      <c r="CT378" s="273"/>
      <c r="CU378" s="273"/>
      <c r="CV378" s="273"/>
      <c r="CW378" s="273"/>
      <c r="CX378" s="273"/>
      <c r="CY378" s="273"/>
      <c r="CZ378" s="273"/>
      <c r="DA378" s="273"/>
      <c r="DB378" s="273"/>
      <c r="DC378" s="273"/>
      <c r="DD378" s="273"/>
      <c r="DE378" s="273"/>
      <c r="DF378" s="273"/>
      <c r="DG378" s="273"/>
      <c r="DH378" s="273"/>
      <c r="DI378" s="273"/>
      <c r="DJ378" s="271"/>
      <c r="DK378" s="271"/>
    </row>
    <row r="379" spans="1:115" s="45" customFormat="1" ht="12.75" customHeight="1" x14ac:dyDescent="0.25">
      <c r="A379" s="13" cm="1">
        <f t="array" ref="A379">IFERROR(INDEX(Operation, IFERROR(MATCH($N379,#REF!, 0), IFERROR(MATCH($N379,#REF!, 0), MATCH($N379,#REF!, 0))), 4), 0)</f>
        <v>0</v>
      </c>
      <c r="B379" s="10">
        <v>356</v>
      </c>
      <c r="C379" s="238"/>
      <c r="D379" s="238"/>
      <c r="E379" s="79"/>
      <c r="F379" s="80" t="str">
        <f>IF(ISBLANK(E379), "", VLOOKUP(E379, Z!$A$2:$C$4127, 3, FALSE))</f>
        <v/>
      </c>
      <c r="G379" s="238"/>
      <c r="H379" s="81"/>
      <c r="I379" s="255" t="b">
        <v>0</v>
      </c>
      <c r="J379" s="256"/>
      <c r="K379" s="82"/>
      <c r="L379" s="82"/>
      <c r="M379" s="83"/>
      <c r="N379" s="79"/>
      <c r="O379" s="84"/>
      <c r="P379" s="84"/>
      <c r="Q379" s="257"/>
      <c r="R379" s="257"/>
      <c r="S379" s="257"/>
      <c r="T379" s="85">
        <f t="shared" si="150"/>
        <v>0</v>
      </c>
      <c r="U379" s="238"/>
      <c r="V379" s="238"/>
      <c r="W379" s="238"/>
      <c r="X379" s="257"/>
      <c r="Y379" s="258"/>
      <c r="Z379" s="79"/>
      <c r="AA379" s="257"/>
      <c r="AB379" s="257"/>
      <c r="AC379" s="257"/>
      <c r="AD379" s="257"/>
      <c r="AE379" s="257"/>
      <c r="AF379" s="85">
        <f t="shared" si="151"/>
        <v>0</v>
      </c>
      <c r="AG379" s="259"/>
      <c r="AH379" s="238"/>
      <c r="AI379" s="79"/>
      <c r="AJ379" s="80" t="str">
        <f>IF(ISBLANK(AI379), "", VLOOKUP(AI379, Z!$A$2:$C$4127, 3, FALSE))</f>
        <v/>
      </c>
      <c r="AK379" s="260"/>
      <c r="AL379" s="127">
        <f t="shared" si="152"/>
        <v>0</v>
      </c>
      <c r="AM379" s="271"/>
      <c r="AN379" s="292">
        <f t="shared" si="154"/>
        <v>0</v>
      </c>
      <c r="AO379" s="279">
        <f t="shared" si="153"/>
        <v>1</v>
      </c>
      <c r="AP379" s="279">
        <v>0.75</v>
      </c>
      <c r="AQ379" s="293" t="str">
        <f t="shared" si="155"/>
        <v>-</v>
      </c>
      <c r="AR379" s="293" t="str">
        <f t="shared" si="156"/>
        <v>-</v>
      </c>
      <c r="AS379" s="293" t="str" cm="1">
        <f t="array" ref="AS379">IFERROR(IFERROR((AT379*AU379)/(3600*1000)/AZ379, BY379) * SUMPRODUCT($BA379:$BE379^2.5, $BF379:$BJ379) / 1000, "-")</f>
        <v>-</v>
      </c>
      <c r="AT379" s="279" t="str">
        <f t="shared" si="157"/>
        <v>-</v>
      </c>
      <c r="AU379" s="279" t="str">
        <f t="shared" si="158"/>
        <v>-</v>
      </c>
      <c r="AV379" s="294" t="str">
        <f t="shared" si="140"/>
        <v>-</v>
      </c>
      <c r="AW379" s="294" t="str" cm="1">
        <f t="array" ref="AW379">IF(CH379&gt;0, INDEX($CV$58:$CV$60, CH379), "-")</f>
        <v>-</v>
      </c>
      <c r="AX379" s="294" t="str">
        <f t="shared" si="159"/>
        <v>-</v>
      </c>
      <c r="AY379" s="295" t="str">
        <f t="shared" si="160"/>
        <v>-</v>
      </c>
      <c r="AZ379" s="294">
        <f t="shared" si="161"/>
        <v>0</v>
      </c>
      <c r="BA379" s="296" t="str" cm="1">
        <f t="array" ref="BA379">IFERROR(INDEX($CV$63:$CZ$65, $CF379, BA$23), "-")</f>
        <v>-</v>
      </c>
      <c r="BB379" s="296" t="str" cm="1">
        <f t="array" ref="BB379">IFERROR(INDEX($CV$63:$CZ$65, $CF379, BB$23), "-")</f>
        <v>-</v>
      </c>
      <c r="BC379" s="296" t="str" cm="1">
        <f t="array" ref="BC379">IFERROR(INDEX($CV$63:$CZ$65, $CF379, BC$23), "-")</f>
        <v>-</v>
      </c>
      <c r="BD379" s="296" t="str" cm="1">
        <f t="array" ref="BD379">IFERROR(INDEX($CV$63:$CZ$65, $CF379, BD$23), "-")</f>
        <v>-</v>
      </c>
      <c r="BE379" s="296" t="str" cm="1">
        <f t="array" ref="BE379">IFERROR(INDEX($CV$63:$CZ$65, $CF379, BE$23), "-")</f>
        <v>-</v>
      </c>
      <c r="BF379" s="297" cm="1">
        <f t="array" ref="BF379">IF($CF379=3,
IFERROR(INDEX($CV$68:$CZ$79, $CE379, BF$23), "-"),
IF($CF379=2,
IF(BF$23=5, $Q379, IF(BF$23=4, $R379, 0)), IF(BF$23=5, $Q379, 0)
))</f>
        <v>0</v>
      </c>
      <c r="BG379" s="297" cm="1">
        <f t="array" ref="BG379">IF($CF379=3,
IFERROR(INDEX($CV$68:$CZ$79, $CE379, BG$23), "-"),
IF($CF379=2,
IF(BG$23=5, $Q379, IF(BG$23=4, $R379, 0)), IF(BG$23=5, $Q379, 0)
))</f>
        <v>0</v>
      </c>
      <c r="BH379" s="297" cm="1">
        <f t="array" ref="BH379">IF($CF379=3,
IFERROR(INDEX($CV$68:$CZ$79, $CE379, BH$23), "-"),
IF($CF379=2,
IF(BH$23=5, $Q379, IF(BH$23=4, $R379, 0)), IF(BH$23=5, $Q379, 0)
))</f>
        <v>0</v>
      </c>
      <c r="BI379" s="297" cm="1">
        <f t="array" ref="BI379">IF($CF379=3,
IFERROR(INDEX($CV$68:$CZ$79, $CE379, BI$23), "-"),
IF($CF379=2,
IF(BI$23=5, $Q379, IF(BI$23=4, $R379, 0)), IF(BI$23=5, $Q379, 0)
))</f>
        <v>0</v>
      </c>
      <c r="BJ379" s="297" cm="1">
        <f t="array" ref="BJ379">IF($CF379=3,
IFERROR(INDEX($CV$68:$CZ$79, $CE379, BJ$23), "-"),
IF($CF379=2,
IF(BJ$23=5, $Q379, IF(BJ$23=4, $R379, 0)), IF(BJ$23=5, $Q379, 0)
))</f>
        <v>0</v>
      </c>
      <c r="BK379" s="293" t="str" cm="1">
        <f t="array" ref="BK379">IFERROR(IF(OR($AN$20="EZ", ISNUMBER((BL379*BM379)/(3600*1000)/BN379)), (BL379*BM379)/(3600*1000)/BN379, BY379) * SUMPRODUCT($BO379:$BS379^2.5, $BT379:$BX379) / 1000, "-")</f>
        <v>-</v>
      </c>
      <c r="BL379" s="279" t="str">
        <f t="shared" si="162"/>
        <v>-</v>
      </c>
      <c r="BM379" s="279" t="str">
        <f t="shared" si="163"/>
        <v>-</v>
      </c>
      <c r="BN379" s="298">
        <f t="shared" si="164"/>
        <v>0</v>
      </c>
      <c r="BO379" s="296" t="str" cm="1">
        <f t="array" ref="BO379">IFERROR(INDEX($CV$63:$CZ$65, $CO379, BO$23), "-")</f>
        <v>-</v>
      </c>
      <c r="BP379" s="296" t="str" cm="1">
        <f t="array" ref="BP379">IFERROR(INDEX($CV$63:$CZ$65, $CO379, BP$23), "-")</f>
        <v>-</v>
      </c>
      <c r="BQ379" s="296" t="str" cm="1">
        <f t="array" ref="BQ379">IFERROR(INDEX($CV$63:$CZ$65, $CO379, BQ$23), "-")</f>
        <v>-</v>
      </c>
      <c r="BR379" s="296" t="str" cm="1">
        <f t="array" ref="BR379">IFERROR(INDEX($CV$63:$CZ$65, $CO379, BR$23), "-")</f>
        <v>-</v>
      </c>
      <c r="BS379" s="296" t="str" cm="1">
        <f t="array" ref="BS379">IFERROR(INDEX($CV$63:$CZ$65, $CO379, BS$23), "-")</f>
        <v>-</v>
      </c>
      <c r="BT379" s="297" cm="1">
        <f t="array" ref="BT379">IF($CO379=3,
IFERROR(INDEX($CV$68:$CZ$79, $CE379, BT$23), "-"),
IF($CO379=2,
IF(BT$23=5, $AC379, IF(BT$23=4, $AD379, 0)), IF(BT$23=5, $AC379, 0)
))</f>
        <v>0</v>
      </c>
      <c r="BU379" s="297" cm="1">
        <f t="array" ref="BU379">IF($CO379=3,
IFERROR(INDEX($CV$68:$CZ$79, $CE379, BU$23), "-"),
IF($CO379=2,
IF(BU$23=5, $AC379, IF(BU$23=4, $AD379, 0)), IF(BU$23=5, $AC379, 0)
))</f>
        <v>0</v>
      </c>
      <c r="BV379" s="297" cm="1">
        <f t="array" ref="BV379">IF($CO379=3,
IFERROR(INDEX($CV$68:$CZ$79, $CE379, BV$23), "-"),
IF($CO379=2,
IF(BV$23=5, $AC379, IF(BV$23=4, $AD379, 0)), IF(BV$23=5, $AC379, 0)
))</f>
        <v>0</v>
      </c>
      <c r="BW379" s="297" cm="1">
        <f t="array" ref="BW379">IF($CO379=3,
IFERROR(INDEX($CV$68:$CZ$79, $CE379, BW$23), "-"),
IF($CO379=2,
IF(BW$23=5, $AC379, IF(BW$23=4, $AD379, 0)), IF(BW$23=5, $AC379, 0)
))</f>
        <v>0</v>
      </c>
      <c r="BX379" s="297" cm="1">
        <f t="array" ref="BX379">IF($CO379=3,
IFERROR(INDEX($CV$68:$CZ$79, $CE379, BX$23), "-"),
IF($CO379=2,
IF(BX$23=5, $AC379, IF(BX$23=4, $AD379, 0)), IF(BX$23=5, $AC379, 0)
))</f>
        <v>0</v>
      </c>
      <c r="BY379" s="293" t="str">
        <f t="shared" si="165"/>
        <v>-</v>
      </c>
      <c r="BZ379" s="299">
        <f t="shared" si="141"/>
        <v>0</v>
      </c>
      <c r="CA379" s="294" t="str">
        <f t="shared" si="166"/>
        <v>-</v>
      </c>
      <c r="CB379" s="295" t="str">
        <f t="shared" si="142"/>
        <v>-</v>
      </c>
      <c r="CC379" s="295" t="str">
        <f t="shared" si="167"/>
        <v>-</v>
      </c>
      <c r="CD379" s="299">
        <f t="shared" si="143"/>
        <v>0</v>
      </c>
      <c r="CE379" s="300" t="str">
        <f t="shared" si="144"/>
        <v>-</v>
      </c>
      <c r="CF379" s="300" t="str">
        <f t="shared" si="145"/>
        <v>-</v>
      </c>
      <c r="CG379" s="300">
        <v>0</v>
      </c>
      <c r="CH379" s="300">
        <f t="shared" si="146"/>
        <v>0</v>
      </c>
      <c r="CI379" s="301">
        <f t="shared" si="147"/>
        <v>0</v>
      </c>
      <c r="CJ379" s="301">
        <f t="shared" si="148"/>
        <v>0</v>
      </c>
      <c r="CK379" s="302" t="str" cm="1">
        <f t="array" ref="CK379">IF($CJ379&gt;0, INDEX($CS$28:$DH$35, $CJ379, $CI379+CK$23), "-")</f>
        <v>-</v>
      </c>
      <c r="CL379" s="302" t="str" cm="1">
        <f t="array" ref="CL379">IF($CJ379&gt;0, INDEX($CS$28:$DH$35, $CJ379, $CI379+CL$23), "-")</f>
        <v>-</v>
      </c>
      <c r="CM379" s="302" t="str" cm="1">
        <f t="array" ref="CM379">IF($CJ379&gt;0, INDEX($CS$28:$DH$35, $CJ379, $CI379+CM$23), "-")</f>
        <v>-</v>
      </c>
      <c r="CN379" s="302" t="str" cm="1">
        <f t="array" ref="CN379">IF($CJ379&gt;0, INDEX($CS$28:$DH$35, $CJ379, $CI379+CN$23), "-")</f>
        <v>-</v>
      </c>
      <c r="CO379" s="300" t="str">
        <f t="shared" si="149"/>
        <v>-</v>
      </c>
      <c r="CP379" s="271"/>
      <c r="CQ379" s="272"/>
      <c r="CR379" s="273"/>
      <c r="CS379" s="273"/>
      <c r="CT379" s="273"/>
      <c r="CU379" s="273"/>
      <c r="CV379" s="273"/>
      <c r="CW379" s="273"/>
      <c r="CX379" s="273"/>
      <c r="CY379" s="273"/>
      <c r="CZ379" s="273"/>
      <c r="DA379" s="273"/>
      <c r="DB379" s="273"/>
      <c r="DC379" s="273"/>
      <c r="DD379" s="273"/>
      <c r="DE379" s="273"/>
      <c r="DF379" s="273"/>
      <c r="DG379" s="273"/>
      <c r="DH379" s="273"/>
      <c r="DI379" s="273"/>
      <c r="DJ379" s="271"/>
      <c r="DK379" s="271"/>
    </row>
    <row r="380" spans="1:115" s="45" customFormat="1" ht="12.75" customHeight="1" x14ac:dyDescent="0.25">
      <c r="A380" s="13" cm="1">
        <f t="array" ref="A380">IFERROR(INDEX(Operation, IFERROR(MATCH($N380,#REF!, 0), IFERROR(MATCH($N380,#REF!, 0), MATCH($N380,#REF!, 0))), 4), 0)</f>
        <v>0</v>
      </c>
      <c r="B380" s="10">
        <v>357</v>
      </c>
      <c r="C380" s="238"/>
      <c r="D380" s="238"/>
      <c r="E380" s="79"/>
      <c r="F380" s="80" t="str">
        <f>IF(ISBLANK(E380), "", VLOOKUP(E380, Z!$A$2:$C$4127, 3, FALSE))</f>
        <v/>
      </c>
      <c r="G380" s="238"/>
      <c r="H380" s="81"/>
      <c r="I380" s="255" t="b">
        <v>0</v>
      </c>
      <c r="J380" s="256"/>
      <c r="K380" s="82"/>
      <c r="L380" s="82"/>
      <c r="M380" s="83"/>
      <c r="N380" s="79"/>
      <c r="O380" s="84"/>
      <c r="P380" s="84"/>
      <c r="Q380" s="257"/>
      <c r="R380" s="257"/>
      <c r="S380" s="257"/>
      <c r="T380" s="85">
        <f t="shared" si="150"/>
        <v>0</v>
      </c>
      <c r="U380" s="238"/>
      <c r="V380" s="238"/>
      <c r="W380" s="238"/>
      <c r="X380" s="257"/>
      <c r="Y380" s="258"/>
      <c r="Z380" s="79"/>
      <c r="AA380" s="257"/>
      <c r="AB380" s="257"/>
      <c r="AC380" s="257"/>
      <c r="AD380" s="257"/>
      <c r="AE380" s="257"/>
      <c r="AF380" s="85">
        <f t="shared" si="151"/>
        <v>0</v>
      </c>
      <c r="AG380" s="259"/>
      <c r="AH380" s="238"/>
      <c r="AI380" s="79"/>
      <c r="AJ380" s="80" t="str">
        <f>IF(ISBLANK(AI380), "", VLOOKUP(AI380, Z!$A$2:$C$4127, 3, FALSE))</f>
        <v/>
      </c>
      <c r="AK380" s="260"/>
      <c r="AL380" s="127">
        <f t="shared" si="152"/>
        <v>0</v>
      </c>
      <c r="AM380" s="271"/>
      <c r="AN380" s="292">
        <f t="shared" si="154"/>
        <v>0</v>
      </c>
      <c r="AO380" s="279">
        <f t="shared" si="153"/>
        <v>1</v>
      </c>
      <c r="AP380" s="279">
        <v>0.75</v>
      </c>
      <c r="AQ380" s="293" t="str">
        <f t="shared" si="155"/>
        <v>-</v>
      </c>
      <c r="AR380" s="293" t="str">
        <f t="shared" si="156"/>
        <v>-</v>
      </c>
      <c r="AS380" s="293" t="str" cm="1">
        <f t="array" ref="AS380">IFERROR(IFERROR((AT380*AU380)/(3600*1000)/AZ380, BY380) * SUMPRODUCT($BA380:$BE380^2.5, $BF380:$BJ380) / 1000, "-")</f>
        <v>-</v>
      </c>
      <c r="AT380" s="279" t="str">
        <f t="shared" si="157"/>
        <v>-</v>
      </c>
      <c r="AU380" s="279" t="str">
        <f t="shared" si="158"/>
        <v>-</v>
      </c>
      <c r="AV380" s="294" t="str">
        <f t="shared" si="140"/>
        <v>-</v>
      </c>
      <c r="AW380" s="294" t="str" cm="1">
        <f t="array" ref="AW380">IF(CH380&gt;0, INDEX($CV$58:$CV$60, CH380), "-")</f>
        <v>-</v>
      </c>
      <c r="AX380" s="294" t="str">
        <f t="shared" si="159"/>
        <v>-</v>
      </c>
      <c r="AY380" s="295" t="str">
        <f t="shared" si="160"/>
        <v>-</v>
      </c>
      <c r="AZ380" s="294">
        <f t="shared" si="161"/>
        <v>0</v>
      </c>
      <c r="BA380" s="296" t="str" cm="1">
        <f t="array" ref="BA380">IFERROR(INDEX($CV$63:$CZ$65, $CF380, BA$23), "-")</f>
        <v>-</v>
      </c>
      <c r="BB380" s="296" t="str" cm="1">
        <f t="array" ref="BB380">IFERROR(INDEX($CV$63:$CZ$65, $CF380, BB$23), "-")</f>
        <v>-</v>
      </c>
      <c r="BC380" s="296" t="str" cm="1">
        <f t="array" ref="BC380">IFERROR(INDEX($CV$63:$CZ$65, $CF380, BC$23), "-")</f>
        <v>-</v>
      </c>
      <c r="BD380" s="296" t="str" cm="1">
        <f t="array" ref="BD380">IFERROR(INDEX($CV$63:$CZ$65, $CF380, BD$23), "-")</f>
        <v>-</v>
      </c>
      <c r="BE380" s="296" t="str" cm="1">
        <f t="array" ref="BE380">IFERROR(INDEX($CV$63:$CZ$65, $CF380, BE$23), "-")</f>
        <v>-</v>
      </c>
      <c r="BF380" s="297" cm="1">
        <f t="array" ref="BF380">IF($CF380=3,
IFERROR(INDEX($CV$68:$CZ$79, $CE380, BF$23), "-"),
IF($CF380=2,
IF(BF$23=5, $Q380, IF(BF$23=4, $R380, 0)), IF(BF$23=5, $Q380, 0)
))</f>
        <v>0</v>
      </c>
      <c r="BG380" s="297" cm="1">
        <f t="array" ref="BG380">IF($CF380=3,
IFERROR(INDEX($CV$68:$CZ$79, $CE380, BG$23), "-"),
IF($CF380=2,
IF(BG$23=5, $Q380, IF(BG$23=4, $R380, 0)), IF(BG$23=5, $Q380, 0)
))</f>
        <v>0</v>
      </c>
      <c r="BH380" s="297" cm="1">
        <f t="array" ref="BH380">IF($CF380=3,
IFERROR(INDEX($CV$68:$CZ$79, $CE380, BH$23), "-"),
IF($CF380=2,
IF(BH$23=5, $Q380, IF(BH$23=4, $R380, 0)), IF(BH$23=5, $Q380, 0)
))</f>
        <v>0</v>
      </c>
      <c r="BI380" s="297" cm="1">
        <f t="array" ref="BI380">IF($CF380=3,
IFERROR(INDEX($CV$68:$CZ$79, $CE380, BI$23), "-"),
IF($CF380=2,
IF(BI$23=5, $Q380, IF(BI$23=4, $R380, 0)), IF(BI$23=5, $Q380, 0)
))</f>
        <v>0</v>
      </c>
      <c r="BJ380" s="297" cm="1">
        <f t="array" ref="BJ380">IF($CF380=3,
IFERROR(INDEX($CV$68:$CZ$79, $CE380, BJ$23), "-"),
IF($CF380=2,
IF(BJ$23=5, $Q380, IF(BJ$23=4, $R380, 0)), IF(BJ$23=5, $Q380, 0)
))</f>
        <v>0</v>
      </c>
      <c r="BK380" s="293" t="str" cm="1">
        <f t="array" ref="BK380">IFERROR(IF(OR($AN$20="EZ", ISNUMBER((BL380*BM380)/(3600*1000)/BN380)), (BL380*BM380)/(3600*1000)/BN380, BY380) * SUMPRODUCT($BO380:$BS380^2.5, $BT380:$BX380) / 1000, "-")</f>
        <v>-</v>
      </c>
      <c r="BL380" s="279" t="str">
        <f t="shared" si="162"/>
        <v>-</v>
      </c>
      <c r="BM380" s="279" t="str">
        <f t="shared" si="163"/>
        <v>-</v>
      </c>
      <c r="BN380" s="298">
        <f t="shared" si="164"/>
        <v>0</v>
      </c>
      <c r="BO380" s="296" t="str" cm="1">
        <f t="array" ref="BO380">IFERROR(INDEX($CV$63:$CZ$65, $CO380, BO$23), "-")</f>
        <v>-</v>
      </c>
      <c r="BP380" s="296" t="str" cm="1">
        <f t="array" ref="BP380">IFERROR(INDEX($CV$63:$CZ$65, $CO380, BP$23), "-")</f>
        <v>-</v>
      </c>
      <c r="BQ380" s="296" t="str" cm="1">
        <f t="array" ref="BQ380">IFERROR(INDEX($CV$63:$CZ$65, $CO380, BQ$23), "-")</f>
        <v>-</v>
      </c>
      <c r="BR380" s="296" t="str" cm="1">
        <f t="array" ref="BR380">IFERROR(INDEX($CV$63:$CZ$65, $CO380, BR$23), "-")</f>
        <v>-</v>
      </c>
      <c r="BS380" s="296" t="str" cm="1">
        <f t="array" ref="BS380">IFERROR(INDEX($CV$63:$CZ$65, $CO380, BS$23), "-")</f>
        <v>-</v>
      </c>
      <c r="BT380" s="297" cm="1">
        <f t="array" ref="BT380">IF($CO380=3,
IFERROR(INDEX($CV$68:$CZ$79, $CE380, BT$23), "-"),
IF($CO380=2,
IF(BT$23=5, $AC380, IF(BT$23=4, $AD380, 0)), IF(BT$23=5, $AC380, 0)
))</f>
        <v>0</v>
      </c>
      <c r="BU380" s="297" cm="1">
        <f t="array" ref="BU380">IF($CO380=3,
IFERROR(INDEX($CV$68:$CZ$79, $CE380, BU$23), "-"),
IF($CO380=2,
IF(BU$23=5, $AC380, IF(BU$23=4, $AD380, 0)), IF(BU$23=5, $AC380, 0)
))</f>
        <v>0</v>
      </c>
      <c r="BV380" s="297" cm="1">
        <f t="array" ref="BV380">IF($CO380=3,
IFERROR(INDEX($CV$68:$CZ$79, $CE380, BV$23), "-"),
IF($CO380=2,
IF(BV$23=5, $AC380, IF(BV$23=4, $AD380, 0)), IF(BV$23=5, $AC380, 0)
))</f>
        <v>0</v>
      </c>
      <c r="BW380" s="297" cm="1">
        <f t="array" ref="BW380">IF($CO380=3,
IFERROR(INDEX($CV$68:$CZ$79, $CE380, BW$23), "-"),
IF($CO380=2,
IF(BW$23=5, $AC380, IF(BW$23=4, $AD380, 0)), IF(BW$23=5, $AC380, 0)
))</f>
        <v>0</v>
      </c>
      <c r="BX380" s="297" cm="1">
        <f t="array" ref="BX380">IF($CO380=3,
IFERROR(INDEX($CV$68:$CZ$79, $CE380, BX$23), "-"),
IF($CO380=2,
IF(BX$23=5, $AC380, IF(BX$23=4, $AD380, 0)), IF(BX$23=5, $AC380, 0)
))</f>
        <v>0</v>
      </c>
      <c r="BY380" s="293" t="str">
        <f t="shared" si="165"/>
        <v>-</v>
      </c>
      <c r="BZ380" s="299">
        <f t="shared" si="141"/>
        <v>0</v>
      </c>
      <c r="CA380" s="294" t="str">
        <f t="shared" si="166"/>
        <v>-</v>
      </c>
      <c r="CB380" s="295" t="str">
        <f t="shared" si="142"/>
        <v>-</v>
      </c>
      <c r="CC380" s="295" t="str">
        <f t="shared" si="167"/>
        <v>-</v>
      </c>
      <c r="CD380" s="299">
        <f t="shared" si="143"/>
        <v>0</v>
      </c>
      <c r="CE380" s="300" t="str">
        <f t="shared" si="144"/>
        <v>-</v>
      </c>
      <c r="CF380" s="300" t="str">
        <f t="shared" si="145"/>
        <v>-</v>
      </c>
      <c r="CG380" s="300">
        <v>0</v>
      </c>
      <c r="CH380" s="300">
        <f t="shared" si="146"/>
        <v>0</v>
      </c>
      <c r="CI380" s="301">
        <f t="shared" si="147"/>
        <v>0</v>
      </c>
      <c r="CJ380" s="301">
        <f t="shared" si="148"/>
        <v>0</v>
      </c>
      <c r="CK380" s="302" t="str" cm="1">
        <f t="array" ref="CK380">IF($CJ380&gt;0, INDEX($CS$28:$DH$35, $CJ380, $CI380+CK$23), "-")</f>
        <v>-</v>
      </c>
      <c r="CL380" s="302" t="str" cm="1">
        <f t="array" ref="CL380">IF($CJ380&gt;0, INDEX($CS$28:$DH$35, $CJ380, $CI380+CL$23), "-")</f>
        <v>-</v>
      </c>
      <c r="CM380" s="302" t="str" cm="1">
        <f t="array" ref="CM380">IF($CJ380&gt;0, INDEX($CS$28:$DH$35, $CJ380, $CI380+CM$23), "-")</f>
        <v>-</v>
      </c>
      <c r="CN380" s="302" t="str" cm="1">
        <f t="array" ref="CN380">IF($CJ380&gt;0, INDEX($CS$28:$DH$35, $CJ380, $CI380+CN$23), "-")</f>
        <v>-</v>
      </c>
      <c r="CO380" s="300" t="str">
        <f t="shared" si="149"/>
        <v>-</v>
      </c>
      <c r="CP380" s="271"/>
      <c r="CQ380" s="272"/>
      <c r="CR380" s="273"/>
      <c r="CS380" s="273"/>
      <c r="CT380" s="273"/>
      <c r="CU380" s="273"/>
      <c r="CV380" s="273"/>
      <c r="CW380" s="273"/>
      <c r="CX380" s="273"/>
      <c r="CY380" s="273"/>
      <c r="CZ380" s="273"/>
      <c r="DA380" s="273"/>
      <c r="DB380" s="273"/>
      <c r="DC380" s="273"/>
      <c r="DD380" s="273"/>
      <c r="DE380" s="273"/>
      <c r="DF380" s="273"/>
      <c r="DG380" s="273"/>
      <c r="DH380" s="273"/>
      <c r="DI380" s="273"/>
      <c r="DJ380" s="271"/>
      <c r="DK380" s="271"/>
    </row>
    <row r="381" spans="1:115" s="45" customFormat="1" ht="12.75" customHeight="1" x14ac:dyDescent="0.25">
      <c r="A381" s="13" cm="1">
        <f t="array" ref="A381">IFERROR(INDEX(Operation, IFERROR(MATCH($N381,#REF!, 0), IFERROR(MATCH($N381,#REF!, 0), MATCH($N381,#REF!, 0))), 4), 0)</f>
        <v>0</v>
      </c>
      <c r="B381" s="10">
        <v>358</v>
      </c>
      <c r="C381" s="238"/>
      <c r="D381" s="238"/>
      <c r="E381" s="79"/>
      <c r="F381" s="80" t="str">
        <f>IF(ISBLANK(E381), "", VLOOKUP(E381, Z!$A$2:$C$4127, 3, FALSE))</f>
        <v/>
      </c>
      <c r="G381" s="238"/>
      <c r="H381" s="81"/>
      <c r="I381" s="255" t="b">
        <v>0</v>
      </c>
      <c r="J381" s="256"/>
      <c r="K381" s="82"/>
      <c r="L381" s="82"/>
      <c r="M381" s="83"/>
      <c r="N381" s="79"/>
      <c r="O381" s="84"/>
      <c r="P381" s="84"/>
      <c r="Q381" s="257"/>
      <c r="R381" s="257"/>
      <c r="S381" s="257"/>
      <c r="T381" s="85">
        <f t="shared" si="150"/>
        <v>0</v>
      </c>
      <c r="U381" s="238"/>
      <c r="V381" s="238"/>
      <c r="W381" s="238"/>
      <c r="X381" s="256"/>
      <c r="Y381" s="258"/>
      <c r="Z381" s="79"/>
      <c r="AA381" s="257"/>
      <c r="AB381" s="257"/>
      <c r="AC381" s="257"/>
      <c r="AD381" s="257"/>
      <c r="AE381" s="257"/>
      <c r="AF381" s="85">
        <f t="shared" si="151"/>
        <v>0</v>
      </c>
      <c r="AG381" s="259"/>
      <c r="AH381" s="238"/>
      <c r="AI381" s="79"/>
      <c r="AJ381" s="80" t="str">
        <f>IF(ISBLANK(AI381), "", VLOOKUP(AI381, Z!$A$2:$C$4127, 3, FALSE))</f>
        <v/>
      </c>
      <c r="AK381" s="260"/>
      <c r="AL381" s="127">
        <f t="shared" si="152"/>
        <v>0</v>
      </c>
      <c r="AM381" s="271"/>
      <c r="AN381" s="292">
        <f t="shared" si="154"/>
        <v>0</v>
      </c>
      <c r="AO381" s="279">
        <f t="shared" si="153"/>
        <v>1</v>
      </c>
      <c r="AP381" s="279">
        <v>0.75</v>
      </c>
      <c r="AQ381" s="293" t="str">
        <f t="shared" si="155"/>
        <v>-</v>
      </c>
      <c r="AR381" s="293" t="str">
        <f t="shared" si="156"/>
        <v>-</v>
      </c>
      <c r="AS381" s="293" t="str" cm="1">
        <f t="array" ref="AS381">IFERROR(IFERROR((AT381*AU381)/(3600*1000)/AZ381, BY381) * SUMPRODUCT($BA381:$BE381^2.5, $BF381:$BJ381) / 1000, "-")</f>
        <v>-</v>
      </c>
      <c r="AT381" s="279" t="str">
        <f t="shared" si="157"/>
        <v>-</v>
      </c>
      <c r="AU381" s="279" t="str">
        <f t="shared" si="158"/>
        <v>-</v>
      </c>
      <c r="AV381" s="294" t="str">
        <f t="shared" si="140"/>
        <v>-</v>
      </c>
      <c r="AW381" s="294" t="str" cm="1">
        <f t="array" ref="AW381">IF(CH381&gt;0, INDEX($CV$58:$CV$60, CH381), "-")</f>
        <v>-</v>
      </c>
      <c r="AX381" s="294" t="str">
        <f t="shared" si="159"/>
        <v>-</v>
      </c>
      <c r="AY381" s="295" t="str">
        <f t="shared" si="160"/>
        <v>-</v>
      </c>
      <c r="AZ381" s="294">
        <f t="shared" si="161"/>
        <v>0</v>
      </c>
      <c r="BA381" s="296" t="str" cm="1">
        <f t="array" ref="BA381">IFERROR(INDEX($CV$63:$CZ$65, $CF381, BA$23), "-")</f>
        <v>-</v>
      </c>
      <c r="BB381" s="296" t="str" cm="1">
        <f t="array" ref="BB381">IFERROR(INDEX($CV$63:$CZ$65, $CF381, BB$23), "-")</f>
        <v>-</v>
      </c>
      <c r="BC381" s="296" t="str" cm="1">
        <f t="array" ref="BC381">IFERROR(INDEX($CV$63:$CZ$65, $CF381, BC$23), "-")</f>
        <v>-</v>
      </c>
      <c r="BD381" s="296" t="str" cm="1">
        <f t="array" ref="BD381">IFERROR(INDEX($CV$63:$CZ$65, $CF381, BD$23), "-")</f>
        <v>-</v>
      </c>
      <c r="BE381" s="296" t="str" cm="1">
        <f t="array" ref="BE381">IFERROR(INDEX($CV$63:$CZ$65, $CF381, BE$23), "-")</f>
        <v>-</v>
      </c>
      <c r="BF381" s="297" cm="1">
        <f t="array" ref="BF381">IF($CF381=3,
IFERROR(INDEX($CV$68:$CZ$79, $CE381, BF$23), "-"),
IF($CF381=2,
IF(BF$23=5, $Q381, IF(BF$23=4, $R381, 0)), IF(BF$23=5, $Q381, 0)
))</f>
        <v>0</v>
      </c>
      <c r="BG381" s="297" cm="1">
        <f t="array" ref="BG381">IF($CF381=3,
IFERROR(INDEX($CV$68:$CZ$79, $CE381, BG$23), "-"),
IF($CF381=2,
IF(BG$23=5, $Q381, IF(BG$23=4, $R381, 0)), IF(BG$23=5, $Q381, 0)
))</f>
        <v>0</v>
      </c>
      <c r="BH381" s="297" cm="1">
        <f t="array" ref="BH381">IF($CF381=3,
IFERROR(INDEX($CV$68:$CZ$79, $CE381, BH$23), "-"),
IF($CF381=2,
IF(BH$23=5, $Q381, IF(BH$23=4, $R381, 0)), IF(BH$23=5, $Q381, 0)
))</f>
        <v>0</v>
      </c>
      <c r="BI381" s="297" cm="1">
        <f t="array" ref="BI381">IF($CF381=3,
IFERROR(INDEX($CV$68:$CZ$79, $CE381, BI$23), "-"),
IF($CF381=2,
IF(BI$23=5, $Q381, IF(BI$23=4, $R381, 0)), IF(BI$23=5, $Q381, 0)
))</f>
        <v>0</v>
      </c>
      <c r="BJ381" s="297" cm="1">
        <f t="array" ref="BJ381">IF($CF381=3,
IFERROR(INDEX($CV$68:$CZ$79, $CE381, BJ$23), "-"),
IF($CF381=2,
IF(BJ$23=5, $Q381, IF(BJ$23=4, $R381, 0)), IF(BJ$23=5, $Q381, 0)
))</f>
        <v>0</v>
      </c>
      <c r="BK381" s="293" t="str" cm="1">
        <f t="array" ref="BK381">IFERROR(IF(OR($AN$20="EZ", ISNUMBER((BL381*BM381)/(3600*1000)/BN381)), (BL381*BM381)/(3600*1000)/BN381, BY381) * SUMPRODUCT($BO381:$BS381^2.5, $BT381:$BX381) / 1000, "-")</f>
        <v>-</v>
      </c>
      <c r="BL381" s="279" t="str">
        <f t="shared" si="162"/>
        <v>-</v>
      </c>
      <c r="BM381" s="279" t="str">
        <f t="shared" si="163"/>
        <v>-</v>
      </c>
      <c r="BN381" s="298">
        <f t="shared" si="164"/>
        <v>0</v>
      </c>
      <c r="BO381" s="296" t="str" cm="1">
        <f t="array" ref="BO381">IFERROR(INDEX($CV$63:$CZ$65, $CO381, BO$23), "-")</f>
        <v>-</v>
      </c>
      <c r="BP381" s="296" t="str" cm="1">
        <f t="array" ref="BP381">IFERROR(INDEX($CV$63:$CZ$65, $CO381, BP$23), "-")</f>
        <v>-</v>
      </c>
      <c r="BQ381" s="296" t="str" cm="1">
        <f t="array" ref="BQ381">IFERROR(INDEX($CV$63:$CZ$65, $CO381, BQ$23), "-")</f>
        <v>-</v>
      </c>
      <c r="BR381" s="296" t="str" cm="1">
        <f t="array" ref="BR381">IFERROR(INDEX($CV$63:$CZ$65, $CO381, BR$23), "-")</f>
        <v>-</v>
      </c>
      <c r="BS381" s="296" t="str" cm="1">
        <f t="array" ref="BS381">IFERROR(INDEX($CV$63:$CZ$65, $CO381, BS$23), "-")</f>
        <v>-</v>
      </c>
      <c r="BT381" s="297" cm="1">
        <f t="array" ref="BT381">IF($CO381=3,
IFERROR(INDEX($CV$68:$CZ$79, $CE381, BT$23), "-"),
IF($CO381=2,
IF(BT$23=5, $AC381, IF(BT$23=4, $AD381, 0)), IF(BT$23=5, $AC381, 0)
))</f>
        <v>0</v>
      </c>
      <c r="BU381" s="297" cm="1">
        <f t="array" ref="BU381">IF($CO381=3,
IFERROR(INDEX($CV$68:$CZ$79, $CE381, BU$23), "-"),
IF($CO381=2,
IF(BU$23=5, $AC381, IF(BU$23=4, $AD381, 0)), IF(BU$23=5, $AC381, 0)
))</f>
        <v>0</v>
      </c>
      <c r="BV381" s="297" cm="1">
        <f t="array" ref="BV381">IF($CO381=3,
IFERROR(INDEX($CV$68:$CZ$79, $CE381, BV$23), "-"),
IF($CO381=2,
IF(BV$23=5, $AC381, IF(BV$23=4, $AD381, 0)), IF(BV$23=5, $AC381, 0)
))</f>
        <v>0</v>
      </c>
      <c r="BW381" s="297" cm="1">
        <f t="array" ref="BW381">IF($CO381=3,
IFERROR(INDEX($CV$68:$CZ$79, $CE381, BW$23), "-"),
IF($CO381=2,
IF(BW$23=5, $AC381, IF(BW$23=4, $AD381, 0)), IF(BW$23=5, $AC381, 0)
))</f>
        <v>0</v>
      </c>
      <c r="BX381" s="297" cm="1">
        <f t="array" ref="BX381">IF($CO381=3,
IFERROR(INDEX($CV$68:$CZ$79, $CE381, BX$23), "-"),
IF($CO381=2,
IF(BX$23=5, $AC381, IF(BX$23=4, $AD381, 0)), IF(BX$23=5, $AC381, 0)
))</f>
        <v>0</v>
      </c>
      <c r="BY381" s="293" t="str">
        <f t="shared" si="165"/>
        <v>-</v>
      </c>
      <c r="BZ381" s="299">
        <f t="shared" si="141"/>
        <v>0</v>
      </c>
      <c r="CA381" s="294" t="str">
        <f t="shared" si="166"/>
        <v>-</v>
      </c>
      <c r="CB381" s="295" t="str">
        <f t="shared" si="142"/>
        <v>-</v>
      </c>
      <c r="CC381" s="295" t="str">
        <f t="shared" si="167"/>
        <v>-</v>
      </c>
      <c r="CD381" s="299">
        <f t="shared" si="143"/>
        <v>0</v>
      </c>
      <c r="CE381" s="300" t="str">
        <f t="shared" si="144"/>
        <v>-</v>
      </c>
      <c r="CF381" s="300" t="str">
        <f t="shared" si="145"/>
        <v>-</v>
      </c>
      <c r="CG381" s="300">
        <v>0</v>
      </c>
      <c r="CH381" s="300">
        <f t="shared" si="146"/>
        <v>0</v>
      </c>
      <c r="CI381" s="301">
        <f t="shared" si="147"/>
        <v>0</v>
      </c>
      <c r="CJ381" s="301">
        <f t="shared" si="148"/>
        <v>0</v>
      </c>
      <c r="CK381" s="302" t="str" cm="1">
        <f t="array" ref="CK381">IF($CJ381&gt;0, INDEX($CS$28:$DH$35, $CJ381, $CI381+CK$23), "-")</f>
        <v>-</v>
      </c>
      <c r="CL381" s="302" t="str" cm="1">
        <f t="array" ref="CL381">IF($CJ381&gt;0, INDEX($CS$28:$DH$35, $CJ381, $CI381+CL$23), "-")</f>
        <v>-</v>
      </c>
      <c r="CM381" s="302" t="str" cm="1">
        <f t="array" ref="CM381">IF($CJ381&gt;0, INDEX($CS$28:$DH$35, $CJ381, $CI381+CM$23), "-")</f>
        <v>-</v>
      </c>
      <c r="CN381" s="302" t="str" cm="1">
        <f t="array" ref="CN381">IF($CJ381&gt;0, INDEX($CS$28:$DH$35, $CJ381, $CI381+CN$23), "-")</f>
        <v>-</v>
      </c>
      <c r="CO381" s="300" t="str">
        <f t="shared" si="149"/>
        <v>-</v>
      </c>
      <c r="CP381" s="271"/>
      <c r="CQ381" s="272"/>
      <c r="CR381" s="273"/>
      <c r="CS381" s="273"/>
      <c r="CT381" s="273"/>
      <c r="CU381" s="273"/>
      <c r="CV381" s="273"/>
      <c r="CW381" s="273"/>
      <c r="CX381" s="273"/>
      <c r="CY381" s="273"/>
      <c r="CZ381" s="273"/>
      <c r="DA381" s="273"/>
      <c r="DB381" s="273"/>
      <c r="DC381" s="273"/>
      <c r="DD381" s="273"/>
      <c r="DE381" s="273"/>
      <c r="DF381" s="273"/>
      <c r="DG381" s="273"/>
      <c r="DH381" s="273"/>
      <c r="DI381" s="273"/>
      <c r="DJ381" s="271"/>
      <c r="DK381" s="271"/>
    </row>
    <row r="382" spans="1:115" s="45" customFormat="1" ht="12.75" customHeight="1" x14ac:dyDescent="0.25">
      <c r="A382" s="13" cm="1">
        <f t="array" ref="A382">IFERROR(INDEX(Operation, IFERROR(MATCH($N382,#REF!, 0), IFERROR(MATCH($N382,#REF!, 0), MATCH($N382,#REF!, 0))), 4), 0)</f>
        <v>0</v>
      </c>
      <c r="B382" s="10">
        <v>359</v>
      </c>
      <c r="C382" s="238"/>
      <c r="D382" s="238"/>
      <c r="E382" s="79"/>
      <c r="F382" s="80" t="str">
        <f>IF(ISBLANK(E382), "", VLOOKUP(E382, Z!$A$2:$C$4127, 3, FALSE))</f>
        <v/>
      </c>
      <c r="G382" s="238"/>
      <c r="H382" s="81"/>
      <c r="I382" s="255" t="b">
        <v>0</v>
      </c>
      <c r="J382" s="256"/>
      <c r="K382" s="82"/>
      <c r="L382" s="82"/>
      <c r="M382" s="83"/>
      <c r="N382" s="79"/>
      <c r="O382" s="84"/>
      <c r="P382" s="84"/>
      <c r="Q382" s="257"/>
      <c r="R382" s="257"/>
      <c r="S382" s="257"/>
      <c r="T382" s="85">
        <f t="shared" si="150"/>
        <v>0</v>
      </c>
      <c r="U382" s="238"/>
      <c r="V382" s="238"/>
      <c r="W382" s="238"/>
      <c r="X382" s="257"/>
      <c r="Y382" s="258"/>
      <c r="Z382" s="79"/>
      <c r="AA382" s="257"/>
      <c r="AB382" s="257"/>
      <c r="AC382" s="257"/>
      <c r="AD382" s="257"/>
      <c r="AE382" s="257"/>
      <c r="AF382" s="85">
        <f t="shared" si="151"/>
        <v>0</v>
      </c>
      <c r="AG382" s="259"/>
      <c r="AH382" s="238"/>
      <c r="AI382" s="79"/>
      <c r="AJ382" s="80" t="str">
        <f>IF(ISBLANK(AI382), "", VLOOKUP(AI382, Z!$A$2:$C$4127, 3, FALSE))</f>
        <v/>
      </c>
      <c r="AK382" s="260"/>
      <c r="AL382" s="127">
        <f t="shared" si="152"/>
        <v>0</v>
      </c>
      <c r="AM382" s="271"/>
      <c r="AN382" s="292">
        <f t="shared" si="154"/>
        <v>0</v>
      </c>
      <c r="AO382" s="279">
        <f t="shared" si="153"/>
        <v>1</v>
      </c>
      <c r="AP382" s="279">
        <v>0.75</v>
      </c>
      <c r="AQ382" s="293" t="str">
        <f t="shared" si="155"/>
        <v>-</v>
      </c>
      <c r="AR382" s="293" t="str">
        <f t="shared" si="156"/>
        <v>-</v>
      </c>
      <c r="AS382" s="293" t="str" cm="1">
        <f t="array" ref="AS382">IFERROR(IFERROR((AT382*AU382)/(3600*1000)/AZ382, BY382) * SUMPRODUCT($BA382:$BE382^2.5, $BF382:$BJ382) / 1000, "-")</f>
        <v>-</v>
      </c>
      <c r="AT382" s="279" t="str">
        <f t="shared" si="157"/>
        <v>-</v>
      </c>
      <c r="AU382" s="279" t="str">
        <f t="shared" si="158"/>
        <v>-</v>
      </c>
      <c r="AV382" s="294" t="str">
        <f t="shared" si="140"/>
        <v>-</v>
      </c>
      <c r="AW382" s="294" t="str" cm="1">
        <f t="array" ref="AW382">IF(CH382&gt;0, INDEX($CV$58:$CV$60, CH382), "-")</f>
        <v>-</v>
      </c>
      <c r="AX382" s="294" t="str">
        <f t="shared" si="159"/>
        <v>-</v>
      </c>
      <c r="AY382" s="295" t="str">
        <f t="shared" si="160"/>
        <v>-</v>
      </c>
      <c r="AZ382" s="294">
        <f t="shared" si="161"/>
        <v>0</v>
      </c>
      <c r="BA382" s="296" t="str" cm="1">
        <f t="array" ref="BA382">IFERROR(INDEX($CV$63:$CZ$65, $CF382, BA$23), "-")</f>
        <v>-</v>
      </c>
      <c r="BB382" s="296" t="str" cm="1">
        <f t="array" ref="BB382">IFERROR(INDEX($CV$63:$CZ$65, $CF382, BB$23), "-")</f>
        <v>-</v>
      </c>
      <c r="BC382" s="296" t="str" cm="1">
        <f t="array" ref="BC382">IFERROR(INDEX($CV$63:$CZ$65, $CF382, BC$23), "-")</f>
        <v>-</v>
      </c>
      <c r="BD382" s="296" t="str" cm="1">
        <f t="array" ref="BD382">IFERROR(INDEX($CV$63:$CZ$65, $CF382, BD$23), "-")</f>
        <v>-</v>
      </c>
      <c r="BE382" s="296" t="str" cm="1">
        <f t="array" ref="BE382">IFERROR(INDEX($CV$63:$CZ$65, $CF382, BE$23), "-")</f>
        <v>-</v>
      </c>
      <c r="BF382" s="297" cm="1">
        <f t="array" ref="BF382">IF($CF382=3,
IFERROR(INDEX($CV$68:$CZ$79, $CE382, BF$23), "-"),
IF($CF382=2,
IF(BF$23=5, $Q382, IF(BF$23=4, $R382, 0)), IF(BF$23=5, $Q382, 0)
))</f>
        <v>0</v>
      </c>
      <c r="BG382" s="297" cm="1">
        <f t="array" ref="BG382">IF($CF382=3,
IFERROR(INDEX($CV$68:$CZ$79, $CE382, BG$23), "-"),
IF($CF382=2,
IF(BG$23=5, $Q382, IF(BG$23=4, $R382, 0)), IF(BG$23=5, $Q382, 0)
))</f>
        <v>0</v>
      </c>
      <c r="BH382" s="297" cm="1">
        <f t="array" ref="BH382">IF($CF382=3,
IFERROR(INDEX($CV$68:$CZ$79, $CE382, BH$23), "-"),
IF($CF382=2,
IF(BH$23=5, $Q382, IF(BH$23=4, $R382, 0)), IF(BH$23=5, $Q382, 0)
))</f>
        <v>0</v>
      </c>
      <c r="BI382" s="297" cm="1">
        <f t="array" ref="BI382">IF($CF382=3,
IFERROR(INDEX($CV$68:$CZ$79, $CE382, BI$23), "-"),
IF($CF382=2,
IF(BI$23=5, $Q382, IF(BI$23=4, $R382, 0)), IF(BI$23=5, $Q382, 0)
))</f>
        <v>0</v>
      </c>
      <c r="BJ382" s="297" cm="1">
        <f t="array" ref="BJ382">IF($CF382=3,
IFERROR(INDEX($CV$68:$CZ$79, $CE382, BJ$23), "-"),
IF($CF382=2,
IF(BJ$23=5, $Q382, IF(BJ$23=4, $R382, 0)), IF(BJ$23=5, $Q382, 0)
))</f>
        <v>0</v>
      </c>
      <c r="BK382" s="293" t="str" cm="1">
        <f t="array" ref="BK382">IFERROR(IF(OR($AN$20="EZ", ISNUMBER((BL382*BM382)/(3600*1000)/BN382)), (BL382*BM382)/(3600*1000)/BN382, BY382) * SUMPRODUCT($BO382:$BS382^2.5, $BT382:$BX382) / 1000, "-")</f>
        <v>-</v>
      </c>
      <c r="BL382" s="279" t="str">
        <f t="shared" si="162"/>
        <v>-</v>
      </c>
      <c r="BM382" s="279" t="str">
        <f t="shared" si="163"/>
        <v>-</v>
      </c>
      <c r="BN382" s="298">
        <f t="shared" si="164"/>
        <v>0</v>
      </c>
      <c r="BO382" s="296" t="str" cm="1">
        <f t="array" ref="BO382">IFERROR(INDEX($CV$63:$CZ$65, $CO382, BO$23), "-")</f>
        <v>-</v>
      </c>
      <c r="BP382" s="296" t="str" cm="1">
        <f t="array" ref="BP382">IFERROR(INDEX($CV$63:$CZ$65, $CO382, BP$23), "-")</f>
        <v>-</v>
      </c>
      <c r="BQ382" s="296" t="str" cm="1">
        <f t="array" ref="BQ382">IFERROR(INDEX($CV$63:$CZ$65, $CO382, BQ$23), "-")</f>
        <v>-</v>
      </c>
      <c r="BR382" s="296" t="str" cm="1">
        <f t="array" ref="BR382">IFERROR(INDEX($CV$63:$CZ$65, $CO382, BR$23), "-")</f>
        <v>-</v>
      </c>
      <c r="BS382" s="296" t="str" cm="1">
        <f t="array" ref="BS382">IFERROR(INDEX($CV$63:$CZ$65, $CO382, BS$23), "-")</f>
        <v>-</v>
      </c>
      <c r="BT382" s="297" cm="1">
        <f t="array" ref="BT382">IF($CO382=3,
IFERROR(INDEX($CV$68:$CZ$79, $CE382, BT$23), "-"),
IF($CO382=2,
IF(BT$23=5, $AC382, IF(BT$23=4, $AD382, 0)), IF(BT$23=5, $AC382, 0)
))</f>
        <v>0</v>
      </c>
      <c r="BU382" s="297" cm="1">
        <f t="array" ref="BU382">IF($CO382=3,
IFERROR(INDEX($CV$68:$CZ$79, $CE382, BU$23), "-"),
IF($CO382=2,
IF(BU$23=5, $AC382, IF(BU$23=4, $AD382, 0)), IF(BU$23=5, $AC382, 0)
))</f>
        <v>0</v>
      </c>
      <c r="BV382" s="297" cm="1">
        <f t="array" ref="BV382">IF($CO382=3,
IFERROR(INDEX($CV$68:$CZ$79, $CE382, BV$23), "-"),
IF($CO382=2,
IF(BV$23=5, $AC382, IF(BV$23=4, $AD382, 0)), IF(BV$23=5, $AC382, 0)
))</f>
        <v>0</v>
      </c>
      <c r="BW382" s="297" cm="1">
        <f t="array" ref="BW382">IF($CO382=3,
IFERROR(INDEX($CV$68:$CZ$79, $CE382, BW$23), "-"),
IF($CO382=2,
IF(BW$23=5, $AC382, IF(BW$23=4, $AD382, 0)), IF(BW$23=5, $AC382, 0)
))</f>
        <v>0</v>
      </c>
      <c r="BX382" s="297" cm="1">
        <f t="array" ref="BX382">IF($CO382=3,
IFERROR(INDEX($CV$68:$CZ$79, $CE382, BX$23), "-"),
IF($CO382=2,
IF(BX$23=5, $AC382, IF(BX$23=4, $AD382, 0)), IF(BX$23=5, $AC382, 0)
))</f>
        <v>0</v>
      </c>
      <c r="BY382" s="293" t="str">
        <f t="shared" si="165"/>
        <v>-</v>
      </c>
      <c r="BZ382" s="299">
        <f t="shared" si="141"/>
        <v>0</v>
      </c>
      <c r="CA382" s="294" t="str">
        <f t="shared" si="166"/>
        <v>-</v>
      </c>
      <c r="CB382" s="295" t="str">
        <f t="shared" si="142"/>
        <v>-</v>
      </c>
      <c r="CC382" s="295" t="str">
        <f t="shared" si="167"/>
        <v>-</v>
      </c>
      <c r="CD382" s="299">
        <f t="shared" si="143"/>
        <v>0</v>
      </c>
      <c r="CE382" s="300" t="str">
        <f t="shared" si="144"/>
        <v>-</v>
      </c>
      <c r="CF382" s="300" t="str">
        <f t="shared" si="145"/>
        <v>-</v>
      </c>
      <c r="CG382" s="300">
        <v>0</v>
      </c>
      <c r="CH382" s="300">
        <f t="shared" si="146"/>
        <v>0</v>
      </c>
      <c r="CI382" s="301">
        <f t="shared" si="147"/>
        <v>0</v>
      </c>
      <c r="CJ382" s="301">
        <f t="shared" si="148"/>
        <v>0</v>
      </c>
      <c r="CK382" s="302" t="str" cm="1">
        <f t="array" ref="CK382">IF($CJ382&gt;0, INDEX($CS$28:$DH$35, $CJ382, $CI382+CK$23), "-")</f>
        <v>-</v>
      </c>
      <c r="CL382" s="302" t="str" cm="1">
        <f t="array" ref="CL382">IF($CJ382&gt;0, INDEX($CS$28:$DH$35, $CJ382, $CI382+CL$23), "-")</f>
        <v>-</v>
      </c>
      <c r="CM382" s="302" t="str" cm="1">
        <f t="array" ref="CM382">IF($CJ382&gt;0, INDEX($CS$28:$DH$35, $CJ382, $CI382+CM$23), "-")</f>
        <v>-</v>
      </c>
      <c r="CN382" s="302" t="str" cm="1">
        <f t="array" ref="CN382">IF($CJ382&gt;0, INDEX($CS$28:$DH$35, $CJ382, $CI382+CN$23), "-")</f>
        <v>-</v>
      </c>
      <c r="CO382" s="300" t="str">
        <f t="shared" si="149"/>
        <v>-</v>
      </c>
      <c r="CP382" s="271"/>
      <c r="CQ382" s="272"/>
      <c r="CR382" s="273"/>
      <c r="CS382" s="273"/>
      <c r="CT382" s="273"/>
      <c r="CU382" s="273"/>
      <c r="CV382" s="273"/>
      <c r="CW382" s="273"/>
      <c r="CX382" s="273"/>
      <c r="CY382" s="273"/>
      <c r="CZ382" s="273"/>
      <c r="DA382" s="273"/>
      <c r="DB382" s="273"/>
      <c r="DC382" s="273"/>
      <c r="DD382" s="273"/>
      <c r="DE382" s="273"/>
      <c r="DF382" s="273"/>
      <c r="DG382" s="273"/>
      <c r="DH382" s="273"/>
      <c r="DI382" s="273"/>
      <c r="DJ382" s="271"/>
      <c r="DK382" s="271"/>
    </row>
    <row r="383" spans="1:115" s="45" customFormat="1" ht="12.75" customHeight="1" x14ac:dyDescent="0.25">
      <c r="A383" s="13" cm="1">
        <f t="array" ref="A383">IFERROR(INDEX(Operation, IFERROR(MATCH($N383,#REF!, 0), IFERROR(MATCH($N383,#REF!, 0), MATCH($N383,#REF!, 0))), 4), 0)</f>
        <v>0</v>
      </c>
      <c r="B383" s="10">
        <v>360</v>
      </c>
      <c r="C383" s="238"/>
      <c r="D383" s="238"/>
      <c r="E383" s="79"/>
      <c r="F383" s="80" t="str">
        <f>IF(ISBLANK(E383), "", VLOOKUP(E383, Z!$A$2:$C$4127, 3, FALSE))</f>
        <v/>
      </c>
      <c r="G383" s="238"/>
      <c r="H383" s="81"/>
      <c r="I383" s="255" t="b">
        <v>0</v>
      </c>
      <c r="J383" s="256"/>
      <c r="K383" s="82"/>
      <c r="L383" s="82"/>
      <c r="M383" s="83"/>
      <c r="N383" s="79"/>
      <c r="O383" s="84"/>
      <c r="P383" s="84"/>
      <c r="Q383" s="257"/>
      <c r="R383" s="257"/>
      <c r="S383" s="257"/>
      <c r="T383" s="85">
        <f t="shared" si="150"/>
        <v>0</v>
      </c>
      <c r="U383" s="238"/>
      <c r="V383" s="238"/>
      <c r="W383" s="238"/>
      <c r="X383" s="257"/>
      <c r="Y383" s="258"/>
      <c r="Z383" s="79"/>
      <c r="AA383" s="257"/>
      <c r="AB383" s="257"/>
      <c r="AC383" s="257"/>
      <c r="AD383" s="257"/>
      <c r="AE383" s="257"/>
      <c r="AF383" s="85">
        <f t="shared" si="151"/>
        <v>0</v>
      </c>
      <c r="AG383" s="259"/>
      <c r="AH383" s="238"/>
      <c r="AI383" s="79"/>
      <c r="AJ383" s="80" t="str">
        <f>IF(ISBLANK(AI383), "", VLOOKUP(AI383, Z!$A$2:$C$4127, 3, FALSE))</f>
        <v/>
      </c>
      <c r="AK383" s="260"/>
      <c r="AL383" s="127">
        <f t="shared" si="152"/>
        <v>0</v>
      </c>
      <c r="AM383" s="271"/>
      <c r="AN383" s="292">
        <f t="shared" si="154"/>
        <v>0</v>
      </c>
      <c r="AO383" s="279">
        <f t="shared" si="153"/>
        <v>1</v>
      </c>
      <c r="AP383" s="279">
        <v>0.75</v>
      </c>
      <c r="AQ383" s="293" t="str">
        <f t="shared" si="155"/>
        <v>-</v>
      </c>
      <c r="AR383" s="293" t="str">
        <f t="shared" si="156"/>
        <v>-</v>
      </c>
      <c r="AS383" s="293" t="str" cm="1">
        <f t="array" ref="AS383">IFERROR(IFERROR((AT383*AU383)/(3600*1000)/AZ383, BY383) * SUMPRODUCT($BA383:$BE383^2.5, $BF383:$BJ383) / 1000, "-")</f>
        <v>-</v>
      </c>
      <c r="AT383" s="279" t="str">
        <f t="shared" si="157"/>
        <v>-</v>
      </c>
      <c r="AU383" s="279" t="str">
        <f t="shared" si="158"/>
        <v>-</v>
      </c>
      <c r="AV383" s="294" t="str">
        <f t="shared" si="140"/>
        <v>-</v>
      </c>
      <c r="AW383" s="294" t="str" cm="1">
        <f t="array" ref="AW383">IF(CH383&gt;0, INDEX($CV$58:$CV$60, CH383), "-")</f>
        <v>-</v>
      </c>
      <c r="AX383" s="294" t="str">
        <f t="shared" si="159"/>
        <v>-</v>
      </c>
      <c r="AY383" s="295" t="str">
        <f t="shared" si="160"/>
        <v>-</v>
      </c>
      <c r="AZ383" s="294">
        <f t="shared" si="161"/>
        <v>0</v>
      </c>
      <c r="BA383" s="296" t="str" cm="1">
        <f t="array" ref="BA383">IFERROR(INDEX($CV$63:$CZ$65, $CF383, BA$23), "-")</f>
        <v>-</v>
      </c>
      <c r="BB383" s="296" t="str" cm="1">
        <f t="array" ref="BB383">IFERROR(INDEX($CV$63:$CZ$65, $CF383, BB$23), "-")</f>
        <v>-</v>
      </c>
      <c r="BC383" s="296" t="str" cm="1">
        <f t="array" ref="BC383">IFERROR(INDEX($CV$63:$CZ$65, $CF383, BC$23), "-")</f>
        <v>-</v>
      </c>
      <c r="BD383" s="296" t="str" cm="1">
        <f t="array" ref="BD383">IFERROR(INDEX($CV$63:$CZ$65, $CF383, BD$23), "-")</f>
        <v>-</v>
      </c>
      <c r="BE383" s="296" t="str" cm="1">
        <f t="array" ref="BE383">IFERROR(INDEX($CV$63:$CZ$65, $CF383, BE$23), "-")</f>
        <v>-</v>
      </c>
      <c r="BF383" s="297" cm="1">
        <f t="array" ref="BF383">IF($CF383=3,
IFERROR(INDEX($CV$68:$CZ$79, $CE383, BF$23), "-"),
IF($CF383=2,
IF(BF$23=5, $Q383, IF(BF$23=4, $R383, 0)), IF(BF$23=5, $Q383, 0)
))</f>
        <v>0</v>
      </c>
      <c r="BG383" s="297" cm="1">
        <f t="array" ref="BG383">IF($CF383=3,
IFERROR(INDEX($CV$68:$CZ$79, $CE383, BG$23), "-"),
IF($CF383=2,
IF(BG$23=5, $Q383, IF(BG$23=4, $R383, 0)), IF(BG$23=5, $Q383, 0)
))</f>
        <v>0</v>
      </c>
      <c r="BH383" s="297" cm="1">
        <f t="array" ref="BH383">IF($CF383=3,
IFERROR(INDEX($CV$68:$CZ$79, $CE383, BH$23), "-"),
IF($CF383=2,
IF(BH$23=5, $Q383, IF(BH$23=4, $R383, 0)), IF(BH$23=5, $Q383, 0)
))</f>
        <v>0</v>
      </c>
      <c r="BI383" s="297" cm="1">
        <f t="array" ref="BI383">IF($CF383=3,
IFERROR(INDEX($CV$68:$CZ$79, $CE383, BI$23), "-"),
IF($CF383=2,
IF(BI$23=5, $Q383, IF(BI$23=4, $R383, 0)), IF(BI$23=5, $Q383, 0)
))</f>
        <v>0</v>
      </c>
      <c r="BJ383" s="297" cm="1">
        <f t="array" ref="BJ383">IF($CF383=3,
IFERROR(INDEX($CV$68:$CZ$79, $CE383, BJ$23), "-"),
IF($CF383=2,
IF(BJ$23=5, $Q383, IF(BJ$23=4, $R383, 0)), IF(BJ$23=5, $Q383, 0)
))</f>
        <v>0</v>
      </c>
      <c r="BK383" s="293" t="str" cm="1">
        <f t="array" ref="BK383">IFERROR(IF(OR($AN$20="EZ", ISNUMBER((BL383*BM383)/(3600*1000)/BN383)), (BL383*BM383)/(3600*1000)/BN383, BY383) * SUMPRODUCT($BO383:$BS383^2.5, $BT383:$BX383) / 1000, "-")</f>
        <v>-</v>
      </c>
      <c r="BL383" s="279" t="str">
        <f t="shared" si="162"/>
        <v>-</v>
      </c>
      <c r="BM383" s="279" t="str">
        <f t="shared" si="163"/>
        <v>-</v>
      </c>
      <c r="BN383" s="298">
        <f t="shared" si="164"/>
        <v>0</v>
      </c>
      <c r="BO383" s="296" t="str" cm="1">
        <f t="array" ref="BO383">IFERROR(INDEX($CV$63:$CZ$65, $CO383, BO$23), "-")</f>
        <v>-</v>
      </c>
      <c r="BP383" s="296" t="str" cm="1">
        <f t="array" ref="BP383">IFERROR(INDEX($CV$63:$CZ$65, $CO383, BP$23), "-")</f>
        <v>-</v>
      </c>
      <c r="BQ383" s="296" t="str" cm="1">
        <f t="array" ref="BQ383">IFERROR(INDEX($CV$63:$CZ$65, $CO383, BQ$23), "-")</f>
        <v>-</v>
      </c>
      <c r="BR383" s="296" t="str" cm="1">
        <f t="array" ref="BR383">IFERROR(INDEX($CV$63:$CZ$65, $CO383, BR$23), "-")</f>
        <v>-</v>
      </c>
      <c r="BS383" s="296" t="str" cm="1">
        <f t="array" ref="BS383">IFERROR(INDEX($CV$63:$CZ$65, $CO383, BS$23), "-")</f>
        <v>-</v>
      </c>
      <c r="BT383" s="297" cm="1">
        <f t="array" ref="BT383">IF($CO383=3,
IFERROR(INDEX($CV$68:$CZ$79, $CE383, BT$23), "-"),
IF($CO383=2,
IF(BT$23=5, $AC383, IF(BT$23=4, $AD383, 0)), IF(BT$23=5, $AC383, 0)
))</f>
        <v>0</v>
      </c>
      <c r="BU383" s="297" cm="1">
        <f t="array" ref="BU383">IF($CO383=3,
IFERROR(INDEX($CV$68:$CZ$79, $CE383, BU$23), "-"),
IF($CO383=2,
IF(BU$23=5, $AC383, IF(BU$23=4, $AD383, 0)), IF(BU$23=5, $AC383, 0)
))</f>
        <v>0</v>
      </c>
      <c r="BV383" s="297" cm="1">
        <f t="array" ref="BV383">IF($CO383=3,
IFERROR(INDEX($CV$68:$CZ$79, $CE383, BV$23), "-"),
IF($CO383=2,
IF(BV$23=5, $AC383, IF(BV$23=4, $AD383, 0)), IF(BV$23=5, $AC383, 0)
))</f>
        <v>0</v>
      </c>
      <c r="BW383" s="297" cm="1">
        <f t="array" ref="BW383">IF($CO383=3,
IFERROR(INDEX($CV$68:$CZ$79, $CE383, BW$23), "-"),
IF($CO383=2,
IF(BW$23=5, $AC383, IF(BW$23=4, $AD383, 0)), IF(BW$23=5, $AC383, 0)
))</f>
        <v>0</v>
      </c>
      <c r="BX383" s="297" cm="1">
        <f t="array" ref="BX383">IF($CO383=3,
IFERROR(INDEX($CV$68:$CZ$79, $CE383, BX$23), "-"),
IF($CO383=2,
IF(BX$23=5, $AC383, IF(BX$23=4, $AD383, 0)), IF(BX$23=5, $AC383, 0)
))</f>
        <v>0</v>
      </c>
      <c r="BY383" s="293" t="str">
        <f t="shared" si="165"/>
        <v>-</v>
      </c>
      <c r="BZ383" s="299">
        <f t="shared" si="141"/>
        <v>0</v>
      </c>
      <c r="CA383" s="294" t="str">
        <f t="shared" si="166"/>
        <v>-</v>
      </c>
      <c r="CB383" s="295" t="str">
        <f t="shared" si="142"/>
        <v>-</v>
      </c>
      <c r="CC383" s="295" t="str">
        <f t="shared" si="167"/>
        <v>-</v>
      </c>
      <c r="CD383" s="299">
        <f t="shared" si="143"/>
        <v>0</v>
      </c>
      <c r="CE383" s="300" t="str">
        <f t="shared" si="144"/>
        <v>-</v>
      </c>
      <c r="CF383" s="300" t="str">
        <f t="shared" si="145"/>
        <v>-</v>
      </c>
      <c r="CG383" s="300">
        <v>0</v>
      </c>
      <c r="CH383" s="300">
        <f t="shared" si="146"/>
        <v>0</v>
      </c>
      <c r="CI383" s="301">
        <f t="shared" si="147"/>
        <v>0</v>
      </c>
      <c r="CJ383" s="301">
        <f t="shared" si="148"/>
        <v>0</v>
      </c>
      <c r="CK383" s="302" t="str" cm="1">
        <f t="array" ref="CK383">IF($CJ383&gt;0, INDEX($CS$28:$DH$35, $CJ383, $CI383+CK$23), "-")</f>
        <v>-</v>
      </c>
      <c r="CL383" s="302" t="str" cm="1">
        <f t="array" ref="CL383">IF($CJ383&gt;0, INDEX($CS$28:$DH$35, $CJ383, $CI383+CL$23), "-")</f>
        <v>-</v>
      </c>
      <c r="CM383" s="302" t="str" cm="1">
        <f t="array" ref="CM383">IF($CJ383&gt;0, INDEX($CS$28:$DH$35, $CJ383, $CI383+CM$23), "-")</f>
        <v>-</v>
      </c>
      <c r="CN383" s="302" t="str" cm="1">
        <f t="array" ref="CN383">IF($CJ383&gt;0, INDEX($CS$28:$DH$35, $CJ383, $CI383+CN$23), "-")</f>
        <v>-</v>
      </c>
      <c r="CO383" s="300" t="str">
        <f t="shared" si="149"/>
        <v>-</v>
      </c>
      <c r="CP383" s="271"/>
      <c r="CQ383" s="272"/>
      <c r="CR383" s="273"/>
      <c r="CS383" s="273"/>
      <c r="CT383" s="273"/>
      <c r="CU383" s="273"/>
      <c r="CV383" s="273"/>
      <c r="CW383" s="273"/>
      <c r="CX383" s="273"/>
      <c r="CY383" s="273"/>
      <c r="CZ383" s="273"/>
      <c r="DA383" s="273"/>
      <c r="DB383" s="273"/>
      <c r="DC383" s="273"/>
      <c r="DD383" s="273"/>
      <c r="DE383" s="273"/>
      <c r="DF383" s="273"/>
      <c r="DG383" s="273"/>
      <c r="DH383" s="273"/>
      <c r="DI383" s="273"/>
      <c r="DJ383" s="271"/>
      <c r="DK383" s="271"/>
    </row>
    <row r="384" spans="1:115" s="45" customFormat="1" ht="12.75" customHeight="1" x14ac:dyDescent="0.25">
      <c r="A384" s="13" cm="1">
        <f t="array" ref="A384">IFERROR(INDEX(Operation, IFERROR(MATCH($N384,#REF!, 0), IFERROR(MATCH($N384,#REF!, 0), MATCH($N384,#REF!, 0))), 4), 0)</f>
        <v>0</v>
      </c>
      <c r="B384" s="10">
        <v>361</v>
      </c>
      <c r="C384" s="238"/>
      <c r="D384" s="238"/>
      <c r="E384" s="79"/>
      <c r="F384" s="80" t="str">
        <f>IF(ISBLANK(E384), "", VLOOKUP(E384, Z!$A$2:$C$4127, 3, FALSE))</f>
        <v/>
      </c>
      <c r="G384" s="238"/>
      <c r="H384" s="81"/>
      <c r="I384" s="255" t="b">
        <v>0</v>
      </c>
      <c r="J384" s="256"/>
      <c r="K384" s="82"/>
      <c r="L384" s="82"/>
      <c r="M384" s="83"/>
      <c r="N384" s="79"/>
      <c r="O384" s="84"/>
      <c r="P384" s="84"/>
      <c r="Q384" s="257"/>
      <c r="R384" s="257"/>
      <c r="S384" s="257"/>
      <c r="T384" s="85">
        <f t="shared" si="150"/>
        <v>0</v>
      </c>
      <c r="U384" s="238"/>
      <c r="V384" s="238"/>
      <c r="W384" s="238"/>
      <c r="X384" s="257"/>
      <c r="Y384" s="258"/>
      <c r="Z384" s="79"/>
      <c r="AA384" s="257"/>
      <c r="AB384" s="257"/>
      <c r="AC384" s="257"/>
      <c r="AD384" s="257"/>
      <c r="AE384" s="257"/>
      <c r="AF384" s="85">
        <f t="shared" si="151"/>
        <v>0</v>
      </c>
      <c r="AG384" s="259"/>
      <c r="AH384" s="238"/>
      <c r="AI384" s="79"/>
      <c r="AJ384" s="80" t="str">
        <f>IF(ISBLANK(AI384), "", VLOOKUP(AI384, Z!$A$2:$C$4127, 3, FALSE))</f>
        <v/>
      </c>
      <c r="AK384" s="260"/>
      <c r="AL384" s="127">
        <f t="shared" si="152"/>
        <v>0</v>
      </c>
      <c r="AM384" s="271"/>
      <c r="AN384" s="292">
        <f t="shared" si="154"/>
        <v>0</v>
      </c>
      <c r="AO384" s="279">
        <f t="shared" si="153"/>
        <v>1</v>
      </c>
      <c r="AP384" s="279">
        <v>0.75</v>
      </c>
      <c r="AQ384" s="293" t="str">
        <f t="shared" si="155"/>
        <v>-</v>
      </c>
      <c r="AR384" s="293" t="str">
        <f t="shared" si="156"/>
        <v>-</v>
      </c>
      <c r="AS384" s="293" t="str" cm="1">
        <f t="array" ref="AS384">IFERROR(IFERROR((AT384*AU384)/(3600*1000)/AZ384, BY384) * SUMPRODUCT($BA384:$BE384^2.5, $BF384:$BJ384) / 1000, "-")</f>
        <v>-</v>
      </c>
      <c r="AT384" s="279" t="str">
        <f t="shared" si="157"/>
        <v>-</v>
      </c>
      <c r="AU384" s="279" t="str">
        <f t="shared" si="158"/>
        <v>-</v>
      </c>
      <c r="AV384" s="294" t="str">
        <f t="shared" si="140"/>
        <v>-</v>
      </c>
      <c r="AW384" s="294" t="str" cm="1">
        <f t="array" ref="AW384">IF(CH384&gt;0, INDEX($CV$58:$CV$60, CH384), "-")</f>
        <v>-</v>
      </c>
      <c r="AX384" s="294" t="str">
        <f t="shared" si="159"/>
        <v>-</v>
      </c>
      <c r="AY384" s="295" t="str">
        <f t="shared" si="160"/>
        <v>-</v>
      </c>
      <c r="AZ384" s="294">
        <f t="shared" si="161"/>
        <v>0</v>
      </c>
      <c r="BA384" s="296" t="str" cm="1">
        <f t="array" ref="BA384">IFERROR(INDEX($CV$63:$CZ$65, $CF384, BA$23), "-")</f>
        <v>-</v>
      </c>
      <c r="BB384" s="296" t="str" cm="1">
        <f t="array" ref="BB384">IFERROR(INDEX($CV$63:$CZ$65, $CF384, BB$23), "-")</f>
        <v>-</v>
      </c>
      <c r="BC384" s="296" t="str" cm="1">
        <f t="array" ref="BC384">IFERROR(INDEX($CV$63:$CZ$65, $CF384, BC$23), "-")</f>
        <v>-</v>
      </c>
      <c r="BD384" s="296" t="str" cm="1">
        <f t="array" ref="BD384">IFERROR(INDEX($CV$63:$CZ$65, $CF384, BD$23), "-")</f>
        <v>-</v>
      </c>
      <c r="BE384" s="296" t="str" cm="1">
        <f t="array" ref="BE384">IFERROR(INDEX($CV$63:$CZ$65, $CF384, BE$23), "-")</f>
        <v>-</v>
      </c>
      <c r="BF384" s="297" cm="1">
        <f t="array" ref="BF384">IF($CF384=3,
IFERROR(INDEX($CV$68:$CZ$79, $CE384, BF$23), "-"),
IF($CF384=2,
IF(BF$23=5, $Q384, IF(BF$23=4, $R384, 0)), IF(BF$23=5, $Q384, 0)
))</f>
        <v>0</v>
      </c>
      <c r="BG384" s="297" cm="1">
        <f t="array" ref="BG384">IF($CF384=3,
IFERROR(INDEX($CV$68:$CZ$79, $CE384, BG$23), "-"),
IF($CF384=2,
IF(BG$23=5, $Q384, IF(BG$23=4, $R384, 0)), IF(BG$23=5, $Q384, 0)
))</f>
        <v>0</v>
      </c>
      <c r="BH384" s="297" cm="1">
        <f t="array" ref="BH384">IF($CF384=3,
IFERROR(INDEX($CV$68:$CZ$79, $CE384, BH$23), "-"),
IF($CF384=2,
IF(BH$23=5, $Q384, IF(BH$23=4, $R384, 0)), IF(BH$23=5, $Q384, 0)
))</f>
        <v>0</v>
      </c>
      <c r="BI384" s="297" cm="1">
        <f t="array" ref="BI384">IF($CF384=3,
IFERROR(INDEX($CV$68:$CZ$79, $CE384, BI$23), "-"),
IF($CF384=2,
IF(BI$23=5, $Q384, IF(BI$23=4, $R384, 0)), IF(BI$23=5, $Q384, 0)
))</f>
        <v>0</v>
      </c>
      <c r="BJ384" s="297" cm="1">
        <f t="array" ref="BJ384">IF($CF384=3,
IFERROR(INDEX($CV$68:$CZ$79, $CE384, BJ$23), "-"),
IF($CF384=2,
IF(BJ$23=5, $Q384, IF(BJ$23=4, $R384, 0)), IF(BJ$23=5, $Q384, 0)
))</f>
        <v>0</v>
      </c>
      <c r="BK384" s="293" t="str" cm="1">
        <f t="array" ref="BK384">IFERROR(IF(OR($AN$20="EZ", ISNUMBER((BL384*BM384)/(3600*1000)/BN384)), (BL384*BM384)/(3600*1000)/BN384, BY384) * SUMPRODUCT($BO384:$BS384^2.5, $BT384:$BX384) / 1000, "-")</f>
        <v>-</v>
      </c>
      <c r="BL384" s="279" t="str">
        <f t="shared" si="162"/>
        <v>-</v>
      </c>
      <c r="BM384" s="279" t="str">
        <f t="shared" si="163"/>
        <v>-</v>
      </c>
      <c r="BN384" s="298">
        <f t="shared" si="164"/>
        <v>0</v>
      </c>
      <c r="BO384" s="296" t="str" cm="1">
        <f t="array" ref="BO384">IFERROR(INDEX($CV$63:$CZ$65, $CO384, BO$23), "-")</f>
        <v>-</v>
      </c>
      <c r="BP384" s="296" t="str" cm="1">
        <f t="array" ref="BP384">IFERROR(INDEX($CV$63:$CZ$65, $CO384, BP$23), "-")</f>
        <v>-</v>
      </c>
      <c r="BQ384" s="296" t="str" cm="1">
        <f t="array" ref="BQ384">IFERROR(INDEX($CV$63:$CZ$65, $CO384, BQ$23), "-")</f>
        <v>-</v>
      </c>
      <c r="BR384" s="296" t="str" cm="1">
        <f t="array" ref="BR384">IFERROR(INDEX($CV$63:$CZ$65, $CO384, BR$23), "-")</f>
        <v>-</v>
      </c>
      <c r="BS384" s="296" t="str" cm="1">
        <f t="array" ref="BS384">IFERROR(INDEX($CV$63:$CZ$65, $CO384, BS$23), "-")</f>
        <v>-</v>
      </c>
      <c r="BT384" s="297" cm="1">
        <f t="array" ref="BT384">IF($CO384=3,
IFERROR(INDEX($CV$68:$CZ$79, $CE384, BT$23), "-"),
IF($CO384=2,
IF(BT$23=5, $AC384, IF(BT$23=4, $AD384, 0)), IF(BT$23=5, $AC384, 0)
))</f>
        <v>0</v>
      </c>
      <c r="BU384" s="297" cm="1">
        <f t="array" ref="BU384">IF($CO384=3,
IFERROR(INDEX($CV$68:$CZ$79, $CE384, BU$23), "-"),
IF($CO384=2,
IF(BU$23=5, $AC384, IF(BU$23=4, $AD384, 0)), IF(BU$23=5, $AC384, 0)
))</f>
        <v>0</v>
      </c>
      <c r="BV384" s="297" cm="1">
        <f t="array" ref="BV384">IF($CO384=3,
IFERROR(INDEX($CV$68:$CZ$79, $CE384, BV$23), "-"),
IF($CO384=2,
IF(BV$23=5, $AC384, IF(BV$23=4, $AD384, 0)), IF(BV$23=5, $AC384, 0)
))</f>
        <v>0</v>
      </c>
      <c r="BW384" s="297" cm="1">
        <f t="array" ref="BW384">IF($CO384=3,
IFERROR(INDEX($CV$68:$CZ$79, $CE384, BW$23), "-"),
IF($CO384=2,
IF(BW$23=5, $AC384, IF(BW$23=4, $AD384, 0)), IF(BW$23=5, $AC384, 0)
))</f>
        <v>0</v>
      </c>
      <c r="BX384" s="297" cm="1">
        <f t="array" ref="BX384">IF($CO384=3,
IFERROR(INDEX($CV$68:$CZ$79, $CE384, BX$23), "-"),
IF($CO384=2,
IF(BX$23=5, $AC384, IF(BX$23=4, $AD384, 0)), IF(BX$23=5, $AC384, 0)
))</f>
        <v>0</v>
      </c>
      <c r="BY384" s="293" t="str">
        <f t="shared" si="165"/>
        <v>-</v>
      </c>
      <c r="BZ384" s="299">
        <f t="shared" si="141"/>
        <v>0</v>
      </c>
      <c r="CA384" s="294" t="str">
        <f t="shared" si="166"/>
        <v>-</v>
      </c>
      <c r="CB384" s="295" t="str">
        <f t="shared" si="142"/>
        <v>-</v>
      </c>
      <c r="CC384" s="295" t="str">
        <f t="shared" si="167"/>
        <v>-</v>
      </c>
      <c r="CD384" s="299">
        <f t="shared" si="143"/>
        <v>0</v>
      </c>
      <c r="CE384" s="300" t="str">
        <f t="shared" si="144"/>
        <v>-</v>
      </c>
      <c r="CF384" s="300" t="str">
        <f t="shared" si="145"/>
        <v>-</v>
      </c>
      <c r="CG384" s="300">
        <v>0</v>
      </c>
      <c r="CH384" s="300">
        <f t="shared" si="146"/>
        <v>0</v>
      </c>
      <c r="CI384" s="301">
        <f t="shared" si="147"/>
        <v>0</v>
      </c>
      <c r="CJ384" s="301">
        <f t="shared" si="148"/>
        <v>0</v>
      </c>
      <c r="CK384" s="302" t="str" cm="1">
        <f t="array" ref="CK384">IF($CJ384&gt;0, INDEX($CS$28:$DH$35, $CJ384, $CI384+CK$23), "-")</f>
        <v>-</v>
      </c>
      <c r="CL384" s="302" t="str" cm="1">
        <f t="array" ref="CL384">IF($CJ384&gt;0, INDEX($CS$28:$DH$35, $CJ384, $CI384+CL$23), "-")</f>
        <v>-</v>
      </c>
      <c r="CM384" s="302" t="str" cm="1">
        <f t="array" ref="CM384">IF($CJ384&gt;0, INDEX($CS$28:$DH$35, $CJ384, $CI384+CM$23), "-")</f>
        <v>-</v>
      </c>
      <c r="CN384" s="302" t="str" cm="1">
        <f t="array" ref="CN384">IF($CJ384&gt;0, INDEX($CS$28:$DH$35, $CJ384, $CI384+CN$23), "-")</f>
        <v>-</v>
      </c>
      <c r="CO384" s="300" t="str">
        <f t="shared" si="149"/>
        <v>-</v>
      </c>
      <c r="CP384" s="271"/>
      <c r="CQ384" s="272"/>
      <c r="CR384" s="273"/>
      <c r="CS384" s="273"/>
      <c r="CT384" s="273"/>
      <c r="CU384" s="273"/>
      <c r="CV384" s="273"/>
      <c r="CW384" s="273"/>
      <c r="CX384" s="273"/>
      <c r="CY384" s="273"/>
      <c r="CZ384" s="273"/>
      <c r="DA384" s="273"/>
      <c r="DB384" s="273"/>
      <c r="DC384" s="273"/>
      <c r="DD384" s="273"/>
      <c r="DE384" s="273"/>
      <c r="DF384" s="273"/>
      <c r="DG384" s="273"/>
      <c r="DH384" s="273"/>
      <c r="DI384" s="273"/>
      <c r="DJ384" s="271"/>
      <c r="DK384" s="271"/>
    </row>
    <row r="385" spans="1:115" s="45" customFormat="1" ht="12.75" customHeight="1" x14ac:dyDescent="0.25">
      <c r="A385" s="13" cm="1">
        <f t="array" ref="A385">IFERROR(INDEX(Operation, IFERROR(MATCH($N385,#REF!, 0), IFERROR(MATCH($N385,#REF!, 0), MATCH($N385,#REF!, 0))), 4), 0)</f>
        <v>0</v>
      </c>
      <c r="B385" s="10">
        <v>362</v>
      </c>
      <c r="C385" s="238"/>
      <c r="D385" s="238"/>
      <c r="E385" s="79"/>
      <c r="F385" s="80" t="str">
        <f>IF(ISBLANK(E385), "", VLOOKUP(E385, Z!$A$2:$C$4127, 3, FALSE))</f>
        <v/>
      </c>
      <c r="G385" s="238"/>
      <c r="H385" s="81"/>
      <c r="I385" s="255" t="b">
        <v>0</v>
      </c>
      <c r="J385" s="256"/>
      <c r="K385" s="82"/>
      <c r="L385" s="82"/>
      <c r="M385" s="83"/>
      <c r="N385" s="79"/>
      <c r="O385" s="84"/>
      <c r="P385" s="84"/>
      <c r="Q385" s="257"/>
      <c r="R385" s="257"/>
      <c r="S385" s="257"/>
      <c r="T385" s="85">
        <f t="shared" si="150"/>
        <v>0</v>
      </c>
      <c r="U385" s="238"/>
      <c r="V385" s="238"/>
      <c r="W385" s="238"/>
      <c r="X385" s="256"/>
      <c r="Y385" s="258"/>
      <c r="Z385" s="79"/>
      <c r="AA385" s="257"/>
      <c r="AB385" s="257"/>
      <c r="AC385" s="257"/>
      <c r="AD385" s="257"/>
      <c r="AE385" s="257"/>
      <c r="AF385" s="85">
        <f t="shared" si="151"/>
        <v>0</v>
      </c>
      <c r="AG385" s="259"/>
      <c r="AH385" s="238"/>
      <c r="AI385" s="79"/>
      <c r="AJ385" s="80" t="str">
        <f>IF(ISBLANK(AI385), "", VLOOKUP(AI385, Z!$A$2:$C$4127, 3, FALSE))</f>
        <v/>
      </c>
      <c r="AK385" s="260"/>
      <c r="AL385" s="127">
        <f t="shared" si="152"/>
        <v>0</v>
      </c>
      <c r="AM385" s="271"/>
      <c r="AN385" s="292">
        <f t="shared" si="154"/>
        <v>0</v>
      </c>
      <c r="AO385" s="279">
        <f t="shared" si="153"/>
        <v>1</v>
      </c>
      <c r="AP385" s="279">
        <v>0.75</v>
      </c>
      <c r="AQ385" s="293" t="str">
        <f t="shared" si="155"/>
        <v>-</v>
      </c>
      <c r="AR385" s="293" t="str">
        <f t="shared" si="156"/>
        <v>-</v>
      </c>
      <c r="AS385" s="293" t="str" cm="1">
        <f t="array" ref="AS385">IFERROR(IFERROR((AT385*AU385)/(3600*1000)/AZ385, BY385) * SUMPRODUCT($BA385:$BE385^2.5, $BF385:$BJ385) / 1000, "-")</f>
        <v>-</v>
      </c>
      <c r="AT385" s="279" t="str">
        <f t="shared" si="157"/>
        <v>-</v>
      </c>
      <c r="AU385" s="279" t="str">
        <f t="shared" si="158"/>
        <v>-</v>
      </c>
      <c r="AV385" s="294" t="str">
        <f t="shared" si="140"/>
        <v>-</v>
      </c>
      <c r="AW385" s="294" t="str" cm="1">
        <f t="array" ref="AW385">IF(CH385&gt;0, INDEX($CV$58:$CV$60, CH385), "-")</f>
        <v>-</v>
      </c>
      <c r="AX385" s="294" t="str">
        <f t="shared" si="159"/>
        <v>-</v>
      </c>
      <c r="AY385" s="295" t="str">
        <f t="shared" si="160"/>
        <v>-</v>
      </c>
      <c r="AZ385" s="294">
        <f t="shared" si="161"/>
        <v>0</v>
      </c>
      <c r="BA385" s="296" t="str" cm="1">
        <f t="array" ref="BA385">IFERROR(INDEX($CV$63:$CZ$65, $CF385, BA$23), "-")</f>
        <v>-</v>
      </c>
      <c r="BB385" s="296" t="str" cm="1">
        <f t="array" ref="BB385">IFERROR(INDEX($CV$63:$CZ$65, $CF385, BB$23), "-")</f>
        <v>-</v>
      </c>
      <c r="BC385" s="296" t="str" cm="1">
        <f t="array" ref="BC385">IFERROR(INDEX($CV$63:$CZ$65, $CF385, BC$23), "-")</f>
        <v>-</v>
      </c>
      <c r="BD385" s="296" t="str" cm="1">
        <f t="array" ref="BD385">IFERROR(INDEX($CV$63:$CZ$65, $CF385, BD$23), "-")</f>
        <v>-</v>
      </c>
      <c r="BE385" s="296" t="str" cm="1">
        <f t="array" ref="BE385">IFERROR(INDEX($CV$63:$CZ$65, $CF385, BE$23), "-")</f>
        <v>-</v>
      </c>
      <c r="BF385" s="297" cm="1">
        <f t="array" ref="BF385">IF($CF385=3,
IFERROR(INDEX($CV$68:$CZ$79, $CE385, BF$23), "-"),
IF($CF385=2,
IF(BF$23=5, $Q385, IF(BF$23=4, $R385, 0)), IF(BF$23=5, $Q385, 0)
))</f>
        <v>0</v>
      </c>
      <c r="BG385" s="297" cm="1">
        <f t="array" ref="BG385">IF($CF385=3,
IFERROR(INDEX($CV$68:$CZ$79, $CE385, BG$23), "-"),
IF($CF385=2,
IF(BG$23=5, $Q385, IF(BG$23=4, $R385, 0)), IF(BG$23=5, $Q385, 0)
))</f>
        <v>0</v>
      </c>
      <c r="BH385" s="297" cm="1">
        <f t="array" ref="BH385">IF($CF385=3,
IFERROR(INDEX($CV$68:$CZ$79, $CE385, BH$23), "-"),
IF($CF385=2,
IF(BH$23=5, $Q385, IF(BH$23=4, $R385, 0)), IF(BH$23=5, $Q385, 0)
))</f>
        <v>0</v>
      </c>
      <c r="BI385" s="297" cm="1">
        <f t="array" ref="BI385">IF($CF385=3,
IFERROR(INDEX($CV$68:$CZ$79, $CE385, BI$23), "-"),
IF($CF385=2,
IF(BI$23=5, $Q385, IF(BI$23=4, $R385, 0)), IF(BI$23=5, $Q385, 0)
))</f>
        <v>0</v>
      </c>
      <c r="BJ385" s="297" cm="1">
        <f t="array" ref="BJ385">IF($CF385=3,
IFERROR(INDEX($CV$68:$CZ$79, $CE385, BJ$23), "-"),
IF($CF385=2,
IF(BJ$23=5, $Q385, IF(BJ$23=4, $R385, 0)), IF(BJ$23=5, $Q385, 0)
))</f>
        <v>0</v>
      </c>
      <c r="BK385" s="293" t="str" cm="1">
        <f t="array" ref="BK385">IFERROR(IF(OR($AN$20="EZ", ISNUMBER((BL385*BM385)/(3600*1000)/BN385)), (BL385*BM385)/(3600*1000)/BN385, BY385) * SUMPRODUCT($BO385:$BS385^2.5, $BT385:$BX385) / 1000, "-")</f>
        <v>-</v>
      </c>
      <c r="BL385" s="279" t="str">
        <f t="shared" si="162"/>
        <v>-</v>
      </c>
      <c r="BM385" s="279" t="str">
        <f t="shared" si="163"/>
        <v>-</v>
      </c>
      <c r="BN385" s="298">
        <f t="shared" si="164"/>
        <v>0</v>
      </c>
      <c r="BO385" s="296" t="str" cm="1">
        <f t="array" ref="BO385">IFERROR(INDEX($CV$63:$CZ$65, $CO385, BO$23), "-")</f>
        <v>-</v>
      </c>
      <c r="BP385" s="296" t="str" cm="1">
        <f t="array" ref="BP385">IFERROR(INDEX($CV$63:$CZ$65, $CO385, BP$23), "-")</f>
        <v>-</v>
      </c>
      <c r="BQ385" s="296" t="str" cm="1">
        <f t="array" ref="BQ385">IFERROR(INDEX($CV$63:$CZ$65, $CO385, BQ$23), "-")</f>
        <v>-</v>
      </c>
      <c r="BR385" s="296" t="str" cm="1">
        <f t="array" ref="BR385">IFERROR(INDEX($CV$63:$CZ$65, $CO385, BR$23), "-")</f>
        <v>-</v>
      </c>
      <c r="BS385" s="296" t="str" cm="1">
        <f t="array" ref="BS385">IFERROR(INDEX($CV$63:$CZ$65, $CO385, BS$23), "-")</f>
        <v>-</v>
      </c>
      <c r="BT385" s="297" cm="1">
        <f t="array" ref="BT385">IF($CO385=3,
IFERROR(INDEX($CV$68:$CZ$79, $CE385, BT$23), "-"),
IF($CO385=2,
IF(BT$23=5, $AC385, IF(BT$23=4, $AD385, 0)), IF(BT$23=5, $AC385, 0)
))</f>
        <v>0</v>
      </c>
      <c r="BU385" s="297" cm="1">
        <f t="array" ref="BU385">IF($CO385=3,
IFERROR(INDEX($CV$68:$CZ$79, $CE385, BU$23), "-"),
IF($CO385=2,
IF(BU$23=5, $AC385, IF(BU$23=4, $AD385, 0)), IF(BU$23=5, $AC385, 0)
))</f>
        <v>0</v>
      </c>
      <c r="BV385" s="297" cm="1">
        <f t="array" ref="BV385">IF($CO385=3,
IFERROR(INDEX($CV$68:$CZ$79, $CE385, BV$23), "-"),
IF($CO385=2,
IF(BV$23=5, $AC385, IF(BV$23=4, $AD385, 0)), IF(BV$23=5, $AC385, 0)
))</f>
        <v>0</v>
      </c>
      <c r="BW385" s="297" cm="1">
        <f t="array" ref="BW385">IF($CO385=3,
IFERROR(INDEX($CV$68:$CZ$79, $CE385, BW$23), "-"),
IF($CO385=2,
IF(BW$23=5, $AC385, IF(BW$23=4, $AD385, 0)), IF(BW$23=5, $AC385, 0)
))</f>
        <v>0</v>
      </c>
      <c r="BX385" s="297" cm="1">
        <f t="array" ref="BX385">IF($CO385=3,
IFERROR(INDEX($CV$68:$CZ$79, $CE385, BX$23), "-"),
IF($CO385=2,
IF(BX$23=5, $AC385, IF(BX$23=4, $AD385, 0)), IF(BX$23=5, $AC385, 0)
))</f>
        <v>0</v>
      </c>
      <c r="BY385" s="293" t="str">
        <f t="shared" si="165"/>
        <v>-</v>
      </c>
      <c r="BZ385" s="299">
        <f t="shared" si="141"/>
        <v>0</v>
      </c>
      <c r="CA385" s="294" t="str">
        <f t="shared" si="166"/>
        <v>-</v>
      </c>
      <c r="CB385" s="295" t="str">
        <f t="shared" si="142"/>
        <v>-</v>
      </c>
      <c r="CC385" s="295" t="str">
        <f t="shared" si="167"/>
        <v>-</v>
      </c>
      <c r="CD385" s="299">
        <f t="shared" si="143"/>
        <v>0</v>
      </c>
      <c r="CE385" s="300" t="str">
        <f t="shared" si="144"/>
        <v>-</v>
      </c>
      <c r="CF385" s="300" t="str">
        <f t="shared" si="145"/>
        <v>-</v>
      </c>
      <c r="CG385" s="300">
        <v>0</v>
      </c>
      <c r="CH385" s="300">
        <f t="shared" si="146"/>
        <v>0</v>
      </c>
      <c r="CI385" s="301">
        <f t="shared" si="147"/>
        <v>0</v>
      </c>
      <c r="CJ385" s="301">
        <f t="shared" si="148"/>
        <v>0</v>
      </c>
      <c r="CK385" s="302" t="str" cm="1">
        <f t="array" ref="CK385">IF($CJ385&gt;0, INDEX($CS$28:$DH$35, $CJ385, $CI385+CK$23), "-")</f>
        <v>-</v>
      </c>
      <c r="CL385" s="302" t="str" cm="1">
        <f t="array" ref="CL385">IF($CJ385&gt;0, INDEX($CS$28:$DH$35, $CJ385, $CI385+CL$23), "-")</f>
        <v>-</v>
      </c>
      <c r="CM385" s="302" t="str" cm="1">
        <f t="array" ref="CM385">IF($CJ385&gt;0, INDEX($CS$28:$DH$35, $CJ385, $CI385+CM$23), "-")</f>
        <v>-</v>
      </c>
      <c r="CN385" s="302" t="str" cm="1">
        <f t="array" ref="CN385">IF($CJ385&gt;0, INDEX($CS$28:$DH$35, $CJ385, $CI385+CN$23), "-")</f>
        <v>-</v>
      </c>
      <c r="CO385" s="300" t="str">
        <f t="shared" si="149"/>
        <v>-</v>
      </c>
      <c r="CP385" s="271"/>
      <c r="CQ385" s="272"/>
      <c r="CR385" s="273"/>
      <c r="CS385" s="273"/>
      <c r="CT385" s="273"/>
      <c r="CU385" s="273"/>
      <c r="CV385" s="273"/>
      <c r="CW385" s="273"/>
      <c r="CX385" s="273"/>
      <c r="CY385" s="273"/>
      <c r="CZ385" s="273"/>
      <c r="DA385" s="273"/>
      <c r="DB385" s="273"/>
      <c r="DC385" s="273"/>
      <c r="DD385" s="273"/>
      <c r="DE385" s="273"/>
      <c r="DF385" s="273"/>
      <c r="DG385" s="273"/>
      <c r="DH385" s="273"/>
      <c r="DI385" s="273"/>
      <c r="DJ385" s="271"/>
      <c r="DK385" s="271"/>
    </row>
    <row r="386" spans="1:115" s="45" customFormat="1" ht="12.75" customHeight="1" x14ac:dyDescent="0.25">
      <c r="A386" s="13" cm="1">
        <f t="array" ref="A386">IFERROR(INDEX(Operation, IFERROR(MATCH($N386,#REF!, 0), IFERROR(MATCH($N386,#REF!, 0), MATCH($N386,#REF!, 0))), 4), 0)</f>
        <v>0</v>
      </c>
      <c r="B386" s="10">
        <v>363</v>
      </c>
      <c r="C386" s="238"/>
      <c r="D386" s="238"/>
      <c r="E386" s="79"/>
      <c r="F386" s="80" t="str">
        <f>IF(ISBLANK(E386), "", VLOOKUP(E386, Z!$A$2:$C$4127, 3, FALSE))</f>
        <v/>
      </c>
      <c r="G386" s="238"/>
      <c r="H386" s="81"/>
      <c r="I386" s="255" t="b">
        <v>0</v>
      </c>
      <c r="J386" s="256"/>
      <c r="K386" s="82"/>
      <c r="L386" s="82"/>
      <c r="M386" s="83"/>
      <c r="N386" s="79"/>
      <c r="O386" s="84"/>
      <c r="P386" s="84"/>
      <c r="Q386" s="257"/>
      <c r="R386" s="257"/>
      <c r="S386" s="257"/>
      <c r="T386" s="85">
        <f t="shared" si="150"/>
        <v>0</v>
      </c>
      <c r="U386" s="238"/>
      <c r="V386" s="238"/>
      <c r="W386" s="238"/>
      <c r="X386" s="257"/>
      <c r="Y386" s="258"/>
      <c r="Z386" s="79"/>
      <c r="AA386" s="257"/>
      <c r="AB386" s="257"/>
      <c r="AC386" s="257"/>
      <c r="AD386" s="257"/>
      <c r="AE386" s="257"/>
      <c r="AF386" s="85">
        <f t="shared" si="151"/>
        <v>0</v>
      </c>
      <c r="AG386" s="259"/>
      <c r="AH386" s="238"/>
      <c r="AI386" s="79"/>
      <c r="AJ386" s="80" t="str">
        <f>IF(ISBLANK(AI386), "", VLOOKUP(AI386, Z!$A$2:$C$4127, 3, FALSE))</f>
        <v/>
      </c>
      <c r="AK386" s="260"/>
      <c r="AL386" s="127">
        <f t="shared" si="152"/>
        <v>0</v>
      </c>
      <c r="AM386" s="271"/>
      <c r="AN386" s="292">
        <f t="shared" si="154"/>
        <v>0</v>
      </c>
      <c r="AO386" s="279">
        <f t="shared" si="153"/>
        <v>1</v>
      </c>
      <c r="AP386" s="279">
        <v>0.75</v>
      </c>
      <c r="AQ386" s="293" t="str">
        <f t="shared" si="155"/>
        <v>-</v>
      </c>
      <c r="AR386" s="293" t="str">
        <f t="shared" si="156"/>
        <v>-</v>
      </c>
      <c r="AS386" s="293" t="str" cm="1">
        <f t="array" ref="AS386">IFERROR(IFERROR((AT386*AU386)/(3600*1000)/AZ386, BY386) * SUMPRODUCT($BA386:$BE386^2.5, $BF386:$BJ386) / 1000, "-")</f>
        <v>-</v>
      </c>
      <c r="AT386" s="279" t="str">
        <f t="shared" si="157"/>
        <v>-</v>
      </c>
      <c r="AU386" s="279" t="str">
        <f t="shared" si="158"/>
        <v>-</v>
      </c>
      <c r="AV386" s="294" t="str">
        <f t="shared" si="140"/>
        <v>-</v>
      </c>
      <c r="AW386" s="294" t="str" cm="1">
        <f t="array" ref="AW386">IF(CH386&gt;0, INDEX($CV$58:$CV$60, CH386), "-")</f>
        <v>-</v>
      </c>
      <c r="AX386" s="294" t="str">
        <f t="shared" si="159"/>
        <v>-</v>
      </c>
      <c r="AY386" s="295" t="str">
        <f t="shared" si="160"/>
        <v>-</v>
      </c>
      <c r="AZ386" s="294">
        <f t="shared" si="161"/>
        <v>0</v>
      </c>
      <c r="BA386" s="296" t="str" cm="1">
        <f t="array" ref="BA386">IFERROR(INDEX($CV$63:$CZ$65, $CF386, BA$23), "-")</f>
        <v>-</v>
      </c>
      <c r="BB386" s="296" t="str" cm="1">
        <f t="array" ref="BB386">IFERROR(INDEX($CV$63:$CZ$65, $CF386, BB$23), "-")</f>
        <v>-</v>
      </c>
      <c r="BC386" s="296" t="str" cm="1">
        <f t="array" ref="BC386">IFERROR(INDEX($CV$63:$CZ$65, $CF386, BC$23), "-")</f>
        <v>-</v>
      </c>
      <c r="BD386" s="296" t="str" cm="1">
        <f t="array" ref="BD386">IFERROR(INDEX($CV$63:$CZ$65, $CF386, BD$23), "-")</f>
        <v>-</v>
      </c>
      <c r="BE386" s="296" t="str" cm="1">
        <f t="array" ref="BE386">IFERROR(INDEX($CV$63:$CZ$65, $CF386, BE$23), "-")</f>
        <v>-</v>
      </c>
      <c r="BF386" s="297" cm="1">
        <f t="array" ref="BF386">IF($CF386=3,
IFERROR(INDEX($CV$68:$CZ$79, $CE386, BF$23), "-"),
IF($CF386=2,
IF(BF$23=5, $Q386, IF(BF$23=4, $R386, 0)), IF(BF$23=5, $Q386, 0)
))</f>
        <v>0</v>
      </c>
      <c r="BG386" s="297" cm="1">
        <f t="array" ref="BG386">IF($CF386=3,
IFERROR(INDEX($CV$68:$CZ$79, $CE386, BG$23), "-"),
IF($CF386=2,
IF(BG$23=5, $Q386, IF(BG$23=4, $R386, 0)), IF(BG$23=5, $Q386, 0)
))</f>
        <v>0</v>
      </c>
      <c r="BH386" s="297" cm="1">
        <f t="array" ref="BH386">IF($CF386=3,
IFERROR(INDEX($CV$68:$CZ$79, $CE386, BH$23), "-"),
IF($CF386=2,
IF(BH$23=5, $Q386, IF(BH$23=4, $R386, 0)), IF(BH$23=5, $Q386, 0)
))</f>
        <v>0</v>
      </c>
      <c r="BI386" s="297" cm="1">
        <f t="array" ref="BI386">IF($CF386=3,
IFERROR(INDEX($CV$68:$CZ$79, $CE386, BI$23), "-"),
IF($CF386=2,
IF(BI$23=5, $Q386, IF(BI$23=4, $R386, 0)), IF(BI$23=5, $Q386, 0)
))</f>
        <v>0</v>
      </c>
      <c r="BJ386" s="297" cm="1">
        <f t="array" ref="BJ386">IF($CF386=3,
IFERROR(INDEX($CV$68:$CZ$79, $CE386, BJ$23), "-"),
IF($CF386=2,
IF(BJ$23=5, $Q386, IF(BJ$23=4, $R386, 0)), IF(BJ$23=5, $Q386, 0)
))</f>
        <v>0</v>
      </c>
      <c r="BK386" s="293" t="str" cm="1">
        <f t="array" ref="BK386">IFERROR(IF(OR($AN$20="EZ", ISNUMBER((BL386*BM386)/(3600*1000)/BN386)), (BL386*BM386)/(3600*1000)/BN386, BY386) * SUMPRODUCT($BO386:$BS386^2.5, $BT386:$BX386) / 1000, "-")</f>
        <v>-</v>
      </c>
      <c r="BL386" s="279" t="str">
        <f t="shared" si="162"/>
        <v>-</v>
      </c>
      <c r="BM386" s="279" t="str">
        <f t="shared" si="163"/>
        <v>-</v>
      </c>
      <c r="BN386" s="298">
        <f t="shared" si="164"/>
        <v>0</v>
      </c>
      <c r="BO386" s="296" t="str" cm="1">
        <f t="array" ref="BO386">IFERROR(INDEX($CV$63:$CZ$65, $CO386, BO$23), "-")</f>
        <v>-</v>
      </c>
      <c r="BP386" s="296" t="str" cm="1">
        <f t="array" ref="BP386">IFERROR(INDEX($CV$63:$CZ$65, $CO386, BP$23), "-")</f>
        <v>-</v>
      </c>
      <c r="BQ386" s="296" t="str" cm="1">
        <f t="array" ref="BQ386">IFERROR(INDEX($CV$63:$CZ$65, $CO386, BQ$23), "-")</f>
        <v>-</v>
      </c>
      <c r="BR386" s="296" t="str" cm="1">
        <f t="array" ref="BR386">IFERROR(INDEX($CV$63:$CZ$65, $CO386, BR$23), "-")</f>
        <v>-</v>
      </c>
      <c r="BS386" s="296" t="str" cm="1">
        <f t="array" ref="BS386">IFERROR(INDEX($CV$63:$CZ$65, $CO386, BS$23), "-")</f>
        <v>-</v>
      </c>
      <c r="BT386" s="297" cm="1">
        <f t="array" ref="BT386">IF($CO386=3,
IFERROR(INDEX($CV$68:$CZ$79, $CE386, BT$23), "-"),
IF($CO386=2,
IF(BT$23=5, $AC386, IF(BT$23=4, $AD386, 0)), IF(BT$23=5, $AC386, 0)
))</f>
        <v>0</v>
      </c>
      <c r="BU386" s="297" cm="1">
        <f t="array" ref="BU386">IF($CO386=3,
IFERROR(INDEX($CV$68:$CZ$79, $CE386, BU$23), "-"),
IF($CO386=2,
IF(BU$23=5, $AC386, IF(BU$23=4, $AD386, 0)), IF(BU$23=5, $AC386, 0)
))</f>
        <v>0</v>
      </c>
      <c r="BV386" s="297" cm="1">
        <f t="array" ref="BV386">IF($CO386=3,
IFERROR(INDEX($CV$68:$CZ$79, $CE386, BV$23), "-"),
IF($CO386=2,
IF(BV$23=5, $AC386, IF(BV$23=4, $AD386, 0)), IF(BV$23=5, $AC386, 0)
))</f>
        <v>0</v>
      </c>
      <c r="BW386" s="297" cm="1">
        <f t="array" ref="BW386">IF($CO386=3,
IFERROR(INDEX($CV$68:$CZ$79, $CE386, BW$23), "-"),
IF($CO386=2,
IF(BW$23=5, $AC386, IF(BW$23=4, $AD386, 0)), IF(BW$23=5, $AC386, 0)
))</f>
        <v>0</v>
      </c>
      <c r="BX386" s="297" cm="1">
        <f t="array" ref="BX386">IF($CO386=3,
IFERROR(INDEX($CV$68:$CZ$79, $CE386, BX$23), "-"),
IF($CO386=2,
IF(BX$23=5, $AC386, IF(BX$23=4, $AD386, 0)), IF(BX$23=5, $AC386, 0)
))</f>
        <v>0</v>
      </c>
      <c r="BY386" s="293" t="str">
        <f t="shared" si="165"/>
        <v>-</v>
      </c>
      <c r="BZ386" s="299">
        <f t="shared" si="141"/>
        <v>0</v>
      </c>
      <c r="CA386" s="294" t="str">
        <f t="shared" si="166"/>
        <v>-</v>
      </c>
      <c r="CB386" s="295" t="str">
        <f t="shared" si="142"/>
        <v>-</v>
      </c>
      <c r="CC386" s="295" t="str">
        <f t="shared" si="167"/>
        <v>-</v>
      </c>
      <c r="CD386" s="299">
        <f t="shared" si="143"/>
        <v>0</v>
      </c>
      <c r="CE386" s="300" t="str">
        <f t="shared" si="144"/>
        <v>-</v>
      </c>
      <c r="CF386" s="300" t="str">
        <f t="shared" si="145"/>
        <v>-</v>
      </c>
      <c r="CG386" s="300">
        <v>0</v>
      </c>
      <c r="CH386" s="300">
        <f t="shared" si="146"/>
        <v>0</v>
      </c>
      <c r="CI386" s="301">
        <f t="shared" si="147"/>
        <v>0</v>
      </c>
      <c r="CJ386" s="301">
        <f t="shared" si="148"/>
        <v>0</v>
      </c>
      <c r="CK386" s="302" t="str" cm="1">
        <f t="array" ref="CK386">IF($CJ386&gt;0, INDEX($CS$28:$DH$35, $CJ386, $CI386+CK$23), "-")</f>
        <v>-</v>
      </c>
      <c r="CL386" s="302" t="str" cm="1">
        <f t="array" ref="CL386">IF($CJ386&gt;0, INDEX($CS$28:$DH$35, $CJ386, $CI386+CL$23), "-")</f>
        <v>-</v>
      </c>
      <c r="CM386" s="302" t="str" cm="1">
        <f t="array" ref="CM386">IF($CJ386&gt;0, INDEX($CS$28:$DH$35, $CJ386, $CI386+CM$23), "-")</f>
        <v>-</v>
      </c>
      <c r="CN386" s="302" t="str" cm="1">
        <f t="array" ref="CN386">IF($CJ386&gt;0, INDEX($CS$28:$DH$35, $CJ386, $CI386+CN$23), "-")</f>
        <v>-</v>
      </c>
      <c r="CO386" s="300" t="str">
        <f t="shared" si="149"/>
        <v>-</v>
      </c>
      <c r="CP386" s="271"/>
      <c r="CQ386" s="272"/>
      <c r="CR386" s="273"/>
      <c r="CS386" s="273"/>
      <c r="CT386" s="273"/>
      <c r="CU386" s="273"/>
      <c r="CV386" s="273"/>
      <c r="CW386" s="273"/>
      <c r="CX386" s="273"/>
      <c r="CY386" s="273"/>
      <c r="CZ386" s="273"/>
      <c r="DA386" s="273"/>
      <c r="DB386" s="273"/>
      <c r="DC386" s="273"/>
      <c r="DD386" s="273"/>
      <c r="DE386" s="273"/>
      <c r="DF386" s="273"/>
      <c r="DG386" s="273"/>
      <c r="DH386" s="273"/>
      <c r="DI386" s="273"/>
      <c r="DJ386" s="271"/>
      <c r="DK386" s="271"/>
    </row>
    <row r="387" spans="1:115" s="45" customFormat="1" ht="12.75" customHeight="1" x14ac:dyDescent="0.25">
      <c r="A387" s="13" cm="1">
        <f t="array" ref="A387">IFERROR(INDEX(Operation, IFERROR(MATCH($N387,#REF!, 0), IFERROR(MATCH($N387,#REF!, 0), MATCH($N387,#REF!, 0))), 4), 0)</f>
        <v>0</v>
      </c>
      <c r="B387" s="10">
        <v>364</v>
      </c>
      <c r="C387" s="238"/>
      <c r="D387" s="238"/>
      <c r="E387" s="79"/>
      <c r="F387" s="80" t="str">
        <f>IF(ISBLANK(E387), "", VLOOKUP(E387, Z!$A$2:$C$4127, 3, FALSE))</f>
        <v/>
      </c>
      <c r="G387" s="238"/>
      <c r="H387" s="81"/>
      <c r="I387" s="255" t="b">
        <v>0</v>
      </c>
      <c r="J387" s="256"/>
      <c r="K387" s="82"/>
      <c r="L387" s="82"/>
      <c r="M387" s="83"/>
      <c r="N387" s="79"/>
      <c r="O387" s="84"/>
      <c r="P387" s="84"/>
      <c r="Q387" s="257"/>
      <c r="R387" s="257"/>
      <c r="S387" s="257"/>
      <c r="T387" s="85">
        <f t="shared" si="150"/>
        <v>0</v>
      </c>
      <c r="U387" s="238"/>
      <c r="V387" s="238"/>
      <c r="W387" s="238"/>
      <c r="X387" s="257"/>
      <c r="Y387" s="258"/>
      <c r="Z387" s="79"/>
      <c r="AA387" s="257"/>
      <c r="AB387" s="257"/>
      <c r="AC387" s="257"/>
      <c r="AD387" s="257"/>
      <c r="AE387" s="257"/>
      <c r="AF387" s="85">
        <f t="shared" si="151"/>
        <v>0</v>
      </c>
      <c r="AG387" s="259"/>
      <c r="AH387" s="238"/>
      <c r="AI387" s="79"/>
      <c r="AJ387" s="80" t="str">
        <f>IF(ISBLANK(AI387), "", VLOOKUP(AI387, Z!$A$2:$C$4127, 3, FALSE))</f>
        <v/>
      </c>
      <c r="AK387" s="260"/>
      <c r="AL387" s="127">
        <f t="shared" si="152"/>
        <v>0</v>
      </c>
      <c r="AM387" s="271"/>
      <c r="AN387" s="292">
        <f t="shared" si="154"/>
        <v>0</v>
      </c>
      <c r="AO387" s="279">
        <f t="shared" si="153"/>
        <v>1</v>
      </c>
      <c r="AP387" s="279">
        <v>0.75</v>
      </c>
      <c r="AQ387" s="293" t="str">
        <f t="shared" si="155"/>
        <v>-</v>
      </c>
      <c r="AR387" s="293" t="str">
        <f t="shared" si="156"/>
        <v>-</v>
      </c>
      <c r="AS387" s="293" t="str" cm="1">
        <f t="array" ref="AS387">IFERROR(IFERROR((AT387*AU387)/(3600*1000)/AZ387, BY387) * SUMPRODUCT($BA387:$BE387^2.5, $BF387:$BJ387) / 1000, "-")</f>
        <v>-</v>
      </c>
      <c r="AT387" s="279" t="str">
        <f t="shared" si="157"/>
        <v>-</v>
      </c>
      <c r="AU387" s="279" t="str">
        <f t="shared" si="158"/>
        <v>-</v>
      </c>
      <c r="AV387" s="294" t="str">
        <f t="shared" si="140"/>
        <v>-</v>
      </c>
      <c r="AW387" s="294" t="str" cm="1">
        <f t="array" ref="AW387">IF(CH387&gt;0, INDEX($CV$58:$CV$60, CH387), "-")</f>
        <v>-</v>
      </c>
      <c r="AX387" s="294" t="str">
        <f t="shared" si="159"/>
        <v>-</v>
      </c>
      <c r="AY387" s="295" t="str">
        <f t="shared" si="160"/>
        <v>-</v>
      </c>
      <c r="AZ387" s="294">
        <f t="shared" si="161"/>
        <v>0</v>
      </c>
      <c r="BA387" s="296" t="str" cm="1">
        <f t="array" ref="BA387">IFERROR(INDEX($CV$63:$CZ$65, $CF387, BA$23), "-")</f>
        <v>-</v>
      </c>
      <c r="BB387" s="296" t="str" cm="1">
        <f t="array" ref="BB387">IFERROR(INDEX($CV$63:$CZ$65, $CF387, BB$23), "-")</f>
        <v>-</v>
      </c>
      <c r="BC387" s="296" t="str" cm="1">
        <f t="array" ref="BC387">IFERROR(INDEX($CV$63:$CZ$65, $CF387, BC$23), "-")</f>
        <v>-</v>
      </c>
      <c r="BD387" s="296" t="str" cm="1">
        <f t="array" ref="BD387">IFERROR(INDEX($CV$63:$CZ$65, $CF387, BD$23), "-")</f>
        <v>-</v>
      </c>
      <c r="BE387" s="296" t="str" cm="1">
        <f t="array" ref="BE387">IFERROR(INDEX($CV$63:$CZ$65, $CF387, BE$23), "-")</f>
        <v>-</v>
      </c>
      <c r="BF387" s="297" cm="1">
        <f t="array" ref="BF387">IF($CF387=3,
IFERROR(INDEX($CV$68:$CZ$79, $CE387, BF$23), "-"),
IF($CF387=2,
IF(BF$23=5, $Q387, IF(BF$23=4, $R387, 0)), IF(BF$23=5, $Q387, 0)
))</f>
        <v>0</v>
      </c>
      <c r="BG387" s="297" cm="1">
        <f t="array" ref="BG387">IF($CF387=3,
IFERROR(INDEX($CV$68:$CZ$79, $CE387, BG$23), "-"),
IF($CF387=2,
IF(BG$23=5, $Q387, IF(BG$23=4, $R387, 0)), IF(BG$23=5, $Q387, 0)
))</f>
        <v>0</v>
      </c>
      <c r="BH387" s="297" cm="1">
        <f t="array" ref="BH387">IF($CF387=3,
IFERROR(INDEX($CV$68:$CZ$79, $CE387, BH$23), "-"),
IF($CF387=2,
IF(BH$23=5, $Q387, IF(BH$23=4, $R387, 0)), IF(BH$23=5, $Q387, 0)
))</f>
        <v>0</v>
      </c>
      <c r="BI387" s="297" cm="1">
        <f t="array" ref="BI387">IF($CF387=3,
IFERROR(INDEX($CV$68:$CZ$79, $CE387, BI$23), "-"),
IF($CF387=2,
IF(BI$23=5, $Q387, IF(BI$23=4, $R387, 0)), IF(BI$23=5, $Q387, 0)
))</f>
        <v>0</v>
      </c>
      <c r="BJ387" s="297" cm="1">
        <f t="array" ref="BJ387">IF($CF387=3,
IFERROR(INDEX($CV$68:$CZ$79, $CE387, BJ$23), "-"),
IF($CF387=2,
IF(BJ$23=5, $Q387, IF(BJ$23=4, $R387, 0)), IF(BJ$23=5, $Q387, 0)
))</f>
        <v>0</v>
      </c>
      <c r="BK387" s="293" t="str" cm="1">
        <f t="array" ref="BK387">IFERROR(IF(OR($AN$20="EZ", ISNUMBER((BL387*BM387)/(3600*1000)/BN387)), (BL387*BM387)/(3600*1000)/BN387, BY387) * SUMPRODUCT($BO387:$BS387^2.5, $BT387:$BX387) / 1000, "-")</f>
        <v>-</v>
      </c>
      <c r="BL387" s="279" t="str">
        <f t="shared" si="162"/>
        <v>-</v>
      </c>
      <c r="BM387" s="279" t="str">
        <f t="shared" si="163"/>
        <v>-</v>
      </c>
      <c r="BN387" s="298">
        <f t="shared" si="164"/>
        <v>0</v>
      </c>
      <c r="BO387" s="296" t="str" cm="1">
        <f t="array" ref="BO387">IFERROR(INDEX($CV$63:$CZ$65, $CO387, BO$23), "-")</f>
        <v>-</v>
      </c>
      <c r="BP387" s="296" t="str" cm="1">
        <f t="array" ref="BP387">IFERROR(INDEX($CV$63:$CZ$65, $CO387, BP$23), "-")</f>
        <v>-</v>
      </c>
      <c r="BQ387" s="296" t="str" cm="1">
        <f t="array" ref="BQ387">IFERROR(INDEX($CV$63:$CZ$65, $CO387, BQ$23), "-")</f>
        <v>-</v>
      </c>
      <c r="BR387" s="296" t="str" cm="1">
        <f t="array" ref="BR387">IFERROR(INDEX($CV$63:$CZ$65, $CO387, BR$23), "-")</f>
        <v>-</v>
      </c>
      <c r="BS387" s="296" t="str" cm="1">
        <f t="array" ref="BS387">IFERROR(INDEX($CV$63:$CZ$65, $CO387, BS$23), "-")</f>
        <v>-</v>
      </c>
      <c r="BT387" s="297" cm="1">
        <f t="array" ref="BT387">IF($CO387=3,
IFERROR(INDEX($CV$68:$CZ$79, $CE387, BT$23), "-"),
IF($CO387=2,
IF(BT$23=5, $AC387, IF(BT$23=4, $AD387, 0)), IF(BT$23=5, $AC387, 0)
))</f>
        <v>0</v>
      </c>
      <c r="BU387" s="297" cm="1">
        <f t="array" ref="BU387">IF($CO387=3,
IFERROR(INDEX($CV$68:$CZ$79, $CE387, BU$23), "-"),
IF($CO387=2,
IF(BU$23=5, $AC387, IF(BU$23=4, $AD387, 0)), IF(BU$23=5, $AC387, 0)
))</f>
        <v>0</v>
      </c>
      <c r="BV387" s="297" cm="1">
        <f t="array" ref="BV387">IF($CO387=3,
IFERROR(INDEX($CV$68:$CZ$79, $CE387, BV$23), "-"),
IF($CO387=2,
IF(BV$23=5, $AC387, IF(BV$23=4, $AD387, 0)), IF(BV$23=5, $AC387, 0)
))</f>
        <v>0</v>
      </c>
      <c r="BW387" s="297" cm="1">
        <f t="array" ref="BW387">IF($CO387=3,
IFERROR(INDEX($CV$68:$CZ$79, $CE387, BW$23), "-"),
IF($CO387=2,
IF(BW$23=5, $AC387, IF(BW$23=4, $AD387, 0)), IF(BW$23=5, $AC387, 0)
))</f>
        <v>0</v>
      </c>
      <c r="BX387" s="297" cm="1">
        <f t="array" ref="BX387">IF($CO387=3,
IFERROR(INDEX($CV$68:$CZ$79, $CE387, BX$23), "-"),
IF($CO387=2,
IF(BX$23=5, $AC387, IF(BX$23=4, $AD387, 0)), IF(BX$23=5, $AC387, 0)
))</f>
        <v>0</v>
      </c>
      <c r="BY387" s="293" t="str">
        <f t="shared" si="165"/>
        <v>-</v>
      </c>
      <c r="BZ387" s="299">
        <f t="shared" si="141"/>
        <v>0</v>
      </c>
      <c r="CA387" s="294" t="str">
        <f t="shared" si="166"/>
        <v>-</v>
      </c>
      <c r="CB387" s="295" t="str">
        <f t="shared" si="142"/>
        <v>-</v>
      </c>
      <c r="CC387" s="295" t="str">
        <f t="shared" si="167"/>
        <v>-</v>
      </c>
      <c r="CD387" s="299">
        <f t="shared" si="143"/>
        <v>0</v>
      </c>
      <c r="CE387" s="300" t="str">
        <f t="shared" si="144"/>
        <v>-</v>
      </c>
      <c r="CF387" s="300" t="str">
        <f t="shared" si="145"/>
        <v>-</v>
      </c>
      <c r="CG387" s="300">
        <v>0</v>
      </c>
      <c r="CH387" s="300">
        <f t="shared" si="146"/>
        <v>0</v>
      </c>
      <c r="CI387" s="301">
        <f t="shared" si="147"/>
        <v>0</v>
      </c>
      <c r="CJ387" s="301">
        <f t="shared" si="148"/>
        <v>0</v>
      </c>
      <c r="CK387" s="302" t="str" cm="1">
        <f t="array" ref="CK387">IF($CJ387&gt;0, INDEX($CS$28:$DH$35, $CJ387, $CI387+CK$23), "-")</f>
        <v>-</v>
      </c>
      <c r="CL387" s="302" t="str" cm="1">
        <f t="array" ref="CL387">IF($CJ387&gt;0, INDEX($CS$28:$DH$35, $CJ387, $CI387+CL$23), "-")</f>
        <v>-</v>
      </c>
      <c r="CM387" s="302" t="str" cm="1">
        <f t="array" ref="CM387">IF($CJ387&gt;0, INDEX($CS$28:$DH$35, $CJ387, $CI387+CM$23), "-")</f>
        <v>-</v>
      </c>
      <c r="CN387" s="302" t="str" cm="1">
        <f t="array" ref="CN387">IF($CJ387&gt;0, INDEX($CS$28:$DH$35, $CJ387, $CI387+CN$23), "-")</f>
        <v>-</v>
      </c>
      <c r="CO387" s="300" t="str">
        <f t="shared" si="149"/>
        <v>-</v>
      </c>
      <c r="CP387" s="271"/>
      <c r="CQ387" s="272"/>
      <c r="CR387" s="273"/>
      <c r="CS387" s="273"/>
      <c r="CT387" s="273"/>
      <c r="CU387" s="273"/>
      <c r="CV387" s="273"/>
      <c r="CW387" s="273"/>
      <c r="CX387" s="273"/>
      <c r="CY387" s="273"/>
      <c r="CZ387" s="273"/>
      <c r="DA387" s="273"/>
      <c r="DB387" s="273"/>
      <c r="DC387" s="273"/>
      <c r="DD387" s="273"/>
      <c r="DE387" s="273"/>
      <c r="DF387" s="273"/>
      <c r="DG387" s="273"/>
      <c r="DH387" s="273"/>
      <c r="DI387" s="273"/>
      <c r="DJ387" s="271"/>
      <c r="DK387" s="271"/>
    </row>
    <row r="388" spans="1:115" s="45" customFormat="1" ht="12.75" customHeight="1" x14ac:dyDescent="0.25">
      <c r="A388" s="13" cm="1">
        <f t="array" ref="A388">IFERROR(INDEX(Operation, IFERROR(MATCH($N388,#REF!, 0), IFERROR(MATCH($N388,#REF!, 0), MATCH($N388,#REF!, 0))), 4), 0)</f>
        <v>0</v>
      </c>
      <c r="B388" s="10">
        <v>365</v>
      </c>
      <c r="C388" s="238"/>
      <c r="D388" s="238"/>
      <c r="E388" s="79"/>
      <c r="F388" s="80" t="str">
        <f>IF(ISBLANK(E388), "", VLOOKUP(E388, Z!$A$2:$C$4127, 3, FALSE))</f>
        <v/>
      </c>
      <c r="G388" s="238"/>
      <c r="H388" s="81"/>
      <c r="I388" s="255" t="b">
        <v>0</v>
      </c>
      <c r="J388" s="256"/>
      <c r="K388" s="82"/>
      <c r="L388" s="82"/>
      <c r="M388" s="83"/>
      <c r="N388" s="79"/>
      <c r="O388" s="84"/>
      <c r="P388" s="84"/>
      <c r="Q388" s="257"/>
      <c r="R388" s="257"/>
      <c r="S388" s="257"/>
      <c r="T388" s="85">
        <f t="shared" si="150"/>
        <v>0</v>
      </c>
      <c r="U388" s="238"/>
      <c r="V388" s="238"/>
      <c r="W388" s="238"/>
      <c r="X388" s="257"/>
      <c r="Y388" s="258"/>
      <c r="Z388" s="79"/>
      <c r="AA388" s="257"/>
      <c r="AB388" s="257"/>
      <c r="AC388" s="257"/>
      <c r="AD388" s="257"/>
      <c r="AE388" s="257"/>
      <c r="AF388" s="85">
        <f t="shared" si="151"/>
        <v>0</v>
      </c>
      <c r="AG388" s="259"/>
      <c r="AH388" s="238"/>
      <c r="AI388" s="79"/>
      <c r="AJ388" s="80" t="str">
        <f>IF(ISBLANK(AI388), "", VLOOKUP(AI388, Z!$A$2:$C$4127, 3, FALSE))</f>
        <v/>
      </c>
      <c r="AK388" s="260"/>
      <c r="AL388" s="127">
        <f t="shared" si="152"/>
        <v>0</v>
      </c>
      <c r="AM388" s="271"/>
      <c r="AN388" s="292">
        <f t="shared" si="154"/>
        <v>0</v>
      </c>
      <c r="AO388" s="279">
        <f t="shared" si="153"/>
        <v>1</v>
      </c>
      <c r="AP388" s="279">
        <v>0.75</v>
      </c>
      <c r="AQ388" s="293" t="str">
        <f t="shared" si="155"/>
        <v>-</v>
      </c>
      <c r="AR388" s="293" t="str">
        <f t="shared" si="156"/>
        <v>-</v>
      </c>
      <c r="AS388" s="293" t="str" cm="1">
        <f t="array" ref="AS388">IFERROR(IFERROR((AT388*AU388)/(3600*1000)/AZ388, BY388) * SUMPRODUCT($BA388:$BE388^2.5, $BF388:$BJ388) / 1000, "-")</f>
        <v>-</v>
      </c>
      <c r="AT388" s="279" t="str">
        <f t="shared" si="157"/>
        <v>-</v>
      </c>
      <c r="AU388" s="279" t="str">
        <f t="shared" si="158"/>
        <v>-</v>
      </c>
      <c r="AV388" s="294" t="str">
        <f t="shared" si="140"/>
        <v>-</v>
      </c>
      <c r="AW388" s="294" t="str" cm="1">
        <f t="array" ref="AW388">IF(CH388&gt;0, INDEX($CV$58:$CV$60, CH388), "-")</f>
        <v>-</v>
      </c>
      <c r="AX388" s="294" t="str">
        <f t="shared" si="159"/>
        <v>-</v>
      </c>
      <c r="AY388" s="295" t="str">
        <f t="shared" si="160"/>
        <v>-</v>
      </c>
      <c r="AZ388" s="294">
        <f t="shared" si="161"/>
        <v>0</v>
      </c>
      <c r="BA388" s="296" t="str" cm="1">
        <f t="array" ref="BA388">IFERROR(INDEX($CV$63:$CZ$65, $CF388, BA$23), "-")</f>
        <v>-</v>
      </c>
      <c r="BB388" s="296" t="str" cm="1">
        <f t="array" ref="BB388">IFERROR(INDEX($CV$63:$CZ$65, $CF388, BB$23), "-")</f>
        <v>-</v>
      </c>
      <c r="BC388" s="296" t="str" cm="1">
        <f t="array" ref="BC388">IFERROR(INDEX($CV$63:$CZ$65, $CF388, BC$23), "-")</f>
        <v>-</v>
      </c>
      <c r="BD388" s="296" t="str" cm="1">
        <f t="array" ref="BD388">IFERROR(INDEX($CV$63:$CZ$65, $CF388, BD$23), "-")</f>
        <v>-</v>
      </c>
      <c r="BE388" s="296" t="str" cm="1">
        <f t="array" ref="BE388">IFERROR(INDEX($CV$63:$CZ$65, $CF388, BE$23), "-")</f>
        <v>-</v>
      </c>
      <c r="BF388" s="297" cm="1">
        <f t="array" ref="BF388">IF($CF388=3,
IFERROR(INDEX($CV$68:$CZ$79, $CE388, BF$23), "-"),
IF($CF388=2,
IF(BF$23=5, $Q388, IF(BF$23=4, $R388, 0)), IF(BF$23=5, $Q388, 0)
))</f>
        <v>0</v>
      </c>
      <c r="BG388" s="297" cm="1">
        <f t="array" ref="BG388">IF($CF388=3,
IFERROR(INDEX($CV$68:$CZ$79, $CE388, BG$23), "-"),
IF($CF388=2,
IF(BG$23=5, $Q388, IF(BG$23=4, $R388, 0)), IF(BG$23=5, $Q388, 0)
))</f>
        <v>0</v>
      </c>
      <c r="BH388" s="297" cm="1">
        <f t="array" ref="BH388">IF($CF388=3,
IFERROR(INDEX($CV$68:$CZ$79, $CE388, BH$23), "-"),
IF($CF388=2,
IF(BH$23=5, $Q388, IF(BH$23=4, $R388, 0)), IF(BH$23=5, $Q388, 0)
))</f>
        <v>0</v>
      </c>
      <c r="BI388" s="297" cm="1">
        <f t="array" ref="BI388">IF($CF388=3,
IFERROR(INDEX($CV$68:$CZ$79, $CE388, BI$23), "-"),
IF($CF388=2,
IF(BI$23=5, $Q388, IF(BI$23=4, $R388, 0)), IF(BI$23=5, $Q388, 0)
))</f>
        <v>0</v>
      </c>
      <c r="BJ388" s="297" cm="1">
        <f t="array" ref="BJ388">IF($CF388=3,
IFERROR(INDEX($CV$68:$CZ$79, $CE388, BJ$23), "-"),
IF($CF388=2,
IF(BJ$23=5, $Q388, IF(BJ$23=4, $R388, 0)), IF(BJ$23=5, $Q388, 0)
))</f>
        <v>0</v>
      </c>
      <c r="BK388" s="293" t="str" cm="1">
        <f t="array" ref="BK388">IFERROR(IF(OR($AN$20="EZ", ISNUMBER((BL388*BM388)/(3600*1000)/BN388)), (BL388*BM388)/(3600*1000)/BN388, BY388) * SUMPRODUCT($BO388:$BS388^2.5, $BT388:$BX388) / 1000, "-")</f>
        <v>-</v>
      </c>
      <c r="BL388" s="279" t="str">
        <f t="shared" si="162"/>
        <v>-</v>
      </c>
      <c r="BM388" s="279" t="str">
        <f t="shared" si="163"/>
        <v>-</v>
      </c>
      <c r="BN388" s="298">
        <f t="shared" si="164"/>
        <v>0</v>
      </c>
      <c r="BO388" s="296" t="str" cm="1">
        <f t="array" ref="BO388">IFERROR(INDEX($CV$63:$CZ$65, $CO388, BO$23), "-")</f>
        <v>-</v>
      </c>
      <c r="BP388" s="296" t="str" cm="1">
        <f t="array" ref="BP388">IFERROR(INDEX($CV$63:$CZ$65, $CO388, BP$23), "-")</f>
        <v>-</v>
      </c>
      <c r="BQ388" s="296" t="str" cm="1">
        <f t="array" ref="BQ388">IFERROR(INDEX($CV$63:$CZ$65, $CO388, BQ$23), "-")</f>
        <v>-</v>
      </c>
      <c r="BR388" s="296" t="str" cm="1">
        <f t="array" ref="BR388">IFERROR(INDEX($CV$63:$CZ$65, $CO388, BR$23), "-")</f>
        <v>-</v>
      </c>
      <c r="BS388" s="296" t="str" cm="1">
        <f t="array" ref="BS388">IFERROR(INDEX($CV$63:$CZ$65, $CO388, BS$23), "-")</f>
        <v>-</v>
      </c>
      <c r="BT388" s="297" cm="1">
        <f t="array" ref="BT388">IF($CO388=3,
IFERROR(INDEX($CV$68:$CZ$79, $CE388, BT$23), "-"),
IF($CO388=2,
IF(BT$23=5, $AC388, IF(BT$23=4, $AD388, 0)), IF(BT$23=5, $AC388, 0)
))</f>
        <v>0</v>
      </c>
      <c r="BU388" s="297" cm="1">
        <f t="array" ref="BU388">IF($CO388=3,
IFERROR(INDEX($CV$68:$CZ$79, $CE388, BU$23), "-"),
IF($CO388=2,
IF(BU$23=5, $AC388, IF(BU$23=4, $AD388, 0)), IF(BU$23=5, $AC388, 0)
))</f>
        <v>0</v>
      </c>
      <c r="BV388" s="297" cm="1">
        <f t="array" ref="BV388">IF($CO388=3,
IFERROR(INDEX($CV$68:$CZ$79, $CE388, BV$23), "-"),
IF($CO388=2,
IF(BV$23=5, $AC388, IF(BV$23=4, $AD388, 0)), IF(BV$23=5, $AC388, 0)
))</f>
        <v>0</v>
      </c>
      <c r="BW388" s="297" cm="1">
        <f t="array" ref="BW388">IF($CO388=3,
IFERROR(INDEX($CV$68:$CZ$79, $CE388, BW$23), "-"),
IF($CO388=2,
IF(BW$23=5, $AC388, IF(BW$23=4, $AD388, 0)), IF(BW$23=5, $AC388, 0)
))</f>
        <v>0</v>
      </c>
      <c r="BX388" s="297" cm="1">
        <f t="array" ref="BX388">IF($CO388=3,
IFERROR(INDEX($CV$68:$CZ$79, $CE388, BX$23), "-"),
IF($CO388=2,
IF(BX$23=5, $AC388, IF(BX$23=4, $AD388, 0)), IF(BX$23=5, $AC388, 0)
))</f>
        <v>0</v>
      </c>
      <c r="BY388" s="293" t="str">
        <f t="shared" si="165"/>
        <v>-</v>
      </c>
      <c r="BZ388" s="299">
        <f t="shared" si="141"/>
        <v>0</v>
      </c>
      <c r="CA388" s="294" t="str">
        <f t="shared" si="166"/>
        <v>-</v>
      </c>
      <c r="CB388" s="295" t="str">
        <f t="shared" si="142"/>
        <v>-</v>
      </c>
      <c r="CC388" s="295" t="str">
        <f t="shared" si="167"/>
        <v>-</v>
      </c>
      <c r="CD388" s="299">
        <f t="shared" si="143"/>
        <v>0</v>
      </c>
      <c r="CE388" s="300" t="str">
        <f t="shared" si="144"/>
        <v>-</v>
      </c>
      <c r="CF388" s="300" t="str">
        <f t="shared" si="145"/>
        <v>-</v>
      </c>
      <c r="CG388" s="300">
        <v>0</v>
      </c>
      <c r="CH388" s="300">
        <f t="shared" si="146"/>
        <v>0</v>
      </c>
      <c r="CI388" s="301">
        <f t="shared" si="147"/>
        <v>0</v>
      </c>
      <c r="CJ388" s="301">
        <f t="shared" si="148"/>
        <v>0</v>
      </c>
      <c r="CK388" s="302" t="str" cm="1">
        <f t="array" ref="CK388">IF($CJ388&gt;0, INDEX($CS$28:$DH$35, $CJ388, $CI388+CK$23), "-")</f>
        <v>-</v>
      </c>
      <c r="CL388" s="302" t="str" cm="1">
        <f t="array" ref="CL388">IF($CJ388&gt;0, INDEX($CS$28:$DH$35, $CJ388, $CI388+CL$23), "-")</f>
        <v>-</v>
      </c>
      <c r="CM388" s="302" t="str" cm="1">
        <f t="array" ref="CM388">IF($CJ388&gt;0, INDEX($CS$28:$DH$35, $CJ388, $CI388+CM$23), "-")</f>
        <v>-</v>
      </c>
      <c r="CN388" s="302" t="str" cm="1">
        <f t="array" ref="CN388">IF($CJ388&gt;0, INDEX($CS$28:$DH$35, $CJ388, $CI388+CN$23), "-")</f>
        <v>-</v>
      </c>
      <c r="CO388" s="300" t="str">
        <f t="shared" si="149"/>
        <v>-</v>
      </c>
      <c r="CP388" s="271"/>
      <c r="CQ388" s="272"/>
      <c r="CR388" s="273"/>
      <c r="CS388" s="273"/>
      <c r="CT388" s="273"/>
      <c r="CU388" s="273"/>
      <c r="CV388" s="273"/>
      <c r="CW388" s="273"/>
      <c r="CX388" s="273"/>
      <c r="CY388" s="273"/>
      <c r="CZ388" s="273"/>
      <c r="DA388" s="273"/>
      <c r="DB388" s="273"/>
      <c r="DC388" s="273"/>
      <c r="DD388" s="273"/>
      <c r="DE388" s="273"/>
      <c r="DF388" s="273"/>
      <c r="DG388" s="273"/>
      <c r="DH388" s="273"/>
      <c r="DI388" s="273"/>
      <c r="DJ388" s="271"/>
      <c r="DK388" s="271"/>
    </row>
    <row r="389" spans="1:115" s="45" customFormat="1" ht="12.75" customHeight="1" x14ac:dyDescent="0.25">
      <c r="A389" s="13" cm="1">
        <f t="array" ref="A389">IFERROR(INDEX(Operation, IFERROR(MATCH($N389,#REF!, 0), IFERROR(MATCH($N389,#REF!, 0), MATCH($N389,#REF!, 0))), 4), 0)</f>
        <v>0</v>
      </c>
      <c r="B389" s="10">
        <v>366</v>
      </c>
      <c r="C389" s="238"/>
      <c r="D389" s="238"/>
      <c r="E389" s="79"/>
      <c r="F389" s="80" t="str">
        <f>IF(ISBLANK(E389), "", VLOOKUP(E389, Z!$A$2:$C$4127, 3, FALSE))</f>
        <v/>
      </c>
      <c r="G389" s="238"/>
      <c r="H389" s="81"/>
      <c r="I389" s="255" t="b">
        <v>0</v>
      </c>
      <c r="J389" s="256"/>
      <c r="K389" s="82"/>
      <c r="L389" s="82"/>
      <c r="M389" s="83"/>
      <c r="N389" s="79"/>
      <c r="O389" s="84"/>
      <c r="P389" s="84"/>
      <c r="Q389" s="257"/>
      <c r="R389" s="257"/>
      <c r="S389" s="257"/>
      <c r="T389" s="85">
        <f t="shared" si="150"/>
        <v>0</v>
      </c>
      <c r="U389" s="238"/>
      <c r="V389" s="238"/>
      <c r="W389" s="238"/>
      <c r="X389" s="256"/>
      <c r="Y389" s="258"/>
      <c r="Z389" s="79"/>
      <c r="AA389" s="257"/>
      <c r="AB389" s="257"/>
      <c r="AC389" s="257"/>
      <c r="AD389" s="257"/>
      <c r="AE389" s="257"/>
      <c r="AF389" s="85">
        <f t="shared" si="151"/>
        <v>0</v>
      </c>
      <c r="AG389" s="259"/>
      <c r="AH389" s="238"/>
      <c r="AI389" s="79"/>
      <c r="AJ389" s="80" t="str">
        <f>IF(ISBLANK(AI389), "", VLOOKUP(AI389, Z!$A$2:$C$4127, 3, FALSE))</f>
        <v/>
      </c>
      <c r="AK389" s="260"/>
      <c r="AL389" s="127">
        <f t="shared" si="152"/>
        <v>0</v>
      </c>
      <c r="AM389" s="271"/>
      <c r="AN389" s="292">
        <f t="shared" si="154"/>
        <v>0</v>
      </c>
      <c r="AO389" s="279">
        <f t="shared" si="153"/>
        <v>1</v>
      </c>
      <c r="AP389" s="279">
        <v>0.75</v>
      </c>
      <c r="AQ389" s="293" t="str">
        <f t="shared" si="155"/>
        <v>-</v>
      </c>
      <c r="AR389" s="293" t="str">
        <f t="shared" si="156"/>
        <v>-</v>
      </c>
      <c r="AS389" s="293" t="str" cm="1">
        <f t="array" ref="AS389">IFERROR(IFERROR((AT389*AU389)/(3600*1000)/AZ389, BY389) * SUMPRODUCT($BA389:$BE389^2.5, $BF389:$BJ389) / 1000, "-")</f>
        <v>-</v>
      </c>
      <c r="AT389" s="279" t="str">
        <f t="shared" si="157"/>
        <v>-</v>
      </c>
      <c r="AU389" s="279" t="str">
        <f t="shared" si="158"/>
        <v>-</v>
      </c>
      <c r="AV389" s="294" t="str">
        <f t="shared" si="140"/>
        <v>-</v>
      </c>
      <c r="AW389" s="294" t="str" cm="1">
        <f t="array" ref="AW389">IF(CH389&gt;0, INDEX($CV$58:$CV$60, CH389), "-")</f>
        <v>-</v>
      </c>
      <c r="AX389" s="294" t="str">
        <f t="shared" si="159"/>
        <v>-</v>
      </c>
      <c r="AY389" s="295" t="str">
        <f t="shared" si="160"/>
        <v>-</v>
      </c>
      <c r="AZ389" s="294">
        <f t="shared" si="161"/>
        <v>0</v>
      </c>
      <c r="BA389" s="296" t="str" cm="1">
        <f t="array" ref="BA389">IFERROR(INDEX($CV$63:$CZ$65, $CF389, BA$23), "-")</f>
        <v>-</v>
      </c>
      <c r="BB389" s="296" t="str" cm="1">
        <f t="array" ref="BB389">IFERROR(INDEX($CV$63:$CZ$65, $CF389, BB$23), "-")</f>
        <v>-</v>
      </c>
      <c r="BC389" s="296" t="str" cm="1">
        <f t="array" ref="BC389">IFERROR(INDEX($CV$63:$CZ$65, $CF389, BC$23), "-")</f>
        <v>-</v>
      </c>
      <c r="BD389" s="296" t="str" cm="1">
        <f t="array" ref="BD389">IFERROR(INDEX($CV$63:$CZ$65, $CF389, BD$23), "-")</f>
        <v>-</v>
      </c>
      <c r="BE389" s="296" t="str" cm="1">
        <f t="array" ref="BE389">IFERROR(INDEX($CV$63:$CZ$65, $CF389, BE$23), "-")</f>
        <v>-</v>
      </c>
      <c r="BF389" s="297" cm="1">
        <f t="array" ref="BF389">IF($CF389=3,
IFERROR(INDEX($CV$68:$CZ$79, $CE389, BF$23), "-"),
IF($CF389=2,
IF(BF$23=5, $Q389, IF(BF$23=4, $R389, 0)), IF(BF$23=5, $Q389, 0)
))</f>
        <v>0</v>
      </c>
      <c r="BG389" s="297" cm="1">
        <f t="array" ref="BG389">IF($CF389=3,
IFERROR(INDEX($CV$68:$CZ$79, $CE389, BG$23), "-"),
IF($CF389=2,
IF(BG$23=5, $Q389, IF(BG$23=4, $R389, 0)), IF(BG$23=5, $Q389, 0)
))</f>
        <v>0</v>
      </c>
      <c r="BH389" s="297" cm="1">
        <f t="array" ref="BH389">IF($CF389=3,
IFERROR(INDEX($CV$68:$CZ$79, $CE389, BH$23), "-"),
IF($CF389=2,
IF(BH$23=5, $Q389, IF(BH$23=4, $R389, 0)), IF(BH$23=5, $Q389, 0)
))</f>
        <v>0</v>
      </c>
      <c r="BI389" s="297" cm="1">
        <f t="array" ref="BI389">IF($CF389=3,
IFERROR(INDEX($CV$68:$CZ$79, $CE389, BI$23), "-"),
IF($CF389=2,
IF(BI$23=5, $Q389, IF(BI$23=4, $R389, 0)), IF(BI$23=5, $Q389, 0)
))</f>
        <v>0</v>
      </c>
      <c r="BJ389" s="297" cm="1">
        <f t="array" ref="BJ389">IF($CF389=3,
IFERROR(INDEX($CV$68:$CZ$79, $CE389, BJ$23), "-"),
IF($CF389=2,
IF(BJ$23=5, $Q389, IF(BJ$23=4, $R389, 0)), IF(BJ$23=5, $Q389, 0)
))</f>
        <v>0</v>
      </c>
      <c r="BK389" s="293" t="str" cm="1">
        <f t="array" ref="BK389">IFERROR(IF(OR($AN$20="EZ", ISNUMBER((BL389*BM389)/(3600*1000)/BN389)), (BL389*BM389)/(3600*1000)/BN389, BY389) * SUMPRODUCT($BO389:$BS389^2.5, $BT389:$BX389) / 1000, "-")</f>
        <v>-</v>
      </c>
      <c r="BL389" s="279" t="str">
        <f t="shared" si="162"/>
        <v>-</v>
      </c>
      <c r="BM389" s="279" t="str">
        <f t="shared" si="163"/>
        <v>-</v>
      </c>
      <c r="BN389" s="298">
        <f t="shared" si="164"/>
        <v>0</v>
      </c>
      <c r="BO389" s="296" t="str" cm="1">
        <f t="array" ref="BO389">IFERROR(INDEX($CV$63:$CZ$65, $CO389, BO$23), "-")</f>
        <v>-</v>
      </c>
      <c r="BP389" s="296" t="str" cm="1">
        <f t="array" ref="BP389">IFERROR(INDEX($CV$63:$CZ$65, $CO389, BP$23), "-")</f>
        <v>-</v>
      </c>
      <c r="BQ389" s="296" t="str" cm="1">
        <f t="array" ref="BQ389">IFERROR(INDEX($CV$63:$CZ$65, $CO389, BQ$23), "-")</f>
        <v>-</v>
      </c>
      <c r="BR389" s="296" t="str" cm="1">
        <f t="array" ref="BR389">IFERROR(INDEX($CV$63:$CZ$65, $CO389, BR$23), "-")</f>
        <v>-</v>
      </c>
      <c r="BS389" s="296" t="str" cm="1">
        <f t="array" ref="BS389">IFERROR(INDEX($CV$63:$CZ$65, $CO389, BS$23), "-")</f>
        <v>-</v>
      </c>
      <c r="BT389" s="297" cm="1">
        <f t="array" ref="BT389">IF($CO389=3,
IFERROR(INDEX($CV$68:$CZ$79, $CE389, BT$23), "-"),
IF($CO389=2,
IF(BT$23=5, $AC389, IF(BT$23=4, $AD389, 0)), IF(BT$23=5, $AC389, 0)
))</f>
        <v>0</v>
      </c>
      <c r="BU389" s="297" cm="1">
        <f t="array" ref="BU389">IF($CO389=3,
IFERROR(INDEX($CV$68:$CZ$79, $CE389, BU$23), "-"),
IF($CO389=2,
IF(BU$23=5, $AC389, IF(BU$23=4, $AD389, 0)), IF(BU$23=5, $AC389, 0)
))</f>
        <v>0</v>
      </c>
      <c r="BV389" s="297" cm="1">
        <f t="array" ref="BV389">IF($CO389=3,
IFERROR(INDEX($CV$68:$CZ$79, $CE389, BV$23), "-"),
IF($CO389=2,
IF(BV$23=5, $AC389, IF(BV$23=4, $AD389, 0)), IF(BV$23=5, $AC389, 0)
))</f>
        <v>0</v>
      </c>
      <c r="BW389" s="297" cm="1">
        <f t="array" ref="BW389">IF($CO389=3,
IFERROR(INDEX($CV$68:$CZ$79, $CE389, BW$23), "-"),
IF($CO389=2,
IF(BW$23=5, $AC389, IF(BW$23=4, $AD389, 0)), IF(BW$23=5, $AC389, 0)
))</f>
        <v>0</v>
      </c>
      <c r="BX389" s="297" cm="1">
        <f t="array" ref="BX389">IF($CO389=3,
IFERROR(INDEX($CV$68:$CZ$79, $CE389, BX$23), "-"),
IF($CO389=2,
IF(BX$23=5, $AC389, IF(BX$23=4, $AD389, 0)), IF(BX$23=5, $AC389, 0)
))</f>
        <v>0</v>
      </c>
      <c r="BY389" s="293" t="str">
        <f t="shared" si="165"/>
        <v>-</v>
      </c>
      <c r="BZ389" s="299">
        <f t="shared" si="141"/>
        <v>0</v>
      </c>
      <c r="CA389" s="294" t="str">
        <f t="shared" si="166"/>
        <v>-</v>
      </c>
      <c r="CB389" s="295" t="str">
        <f t="shared" si="142"/>
        <v>-</v>
      </c>
      <c r="CC389" s="295" t="str">
        <f t="shared" si="167"/>
        <v>-</v>
      </c>
      <c r="CD389" s="299">
        <f t="shared" si="143"/>
        <v>0</v>
      </c>
      <c r="CE389" s="300" t="str">
        <f t="shared" si="144"/>
        <v>-</v>
      </c>
      <c r="CF389" s="300" t="str">
        <f t="shared" si="145"/>
        <v>-</v>
      </c>
      <c r="CG389" s="300">
        <v>0</v>
      </c>
      <c r="CH389" s="300">
        <f t="shared" si="146"/>
        <v>0</v>
      </c>
      <c r="CI389" s="301">
        <f t="shared" si="147"/>
        <v>0</v>
      </c>
      <c r="CJ389" s="301">
        <f t="shared" si="148"/>
        <v>0</v>
      </c>
      <c r="CK389" s="302" t="str" cm="1">
        <f t="array" ref="CK389">IF($CJ389&gt;0, INDEX($CS$28:$DH$35, $CJ389, $CI389+CK$23), "-")</f>
        <v>-</v>
      </c>
      <c r="CL389" s="302" t="str" cm="1">
        <f t="array" ref="CL389">IF($CJ389&gt;0, INDEX($CS$28:$DH$35, $CJ389, $CI389+CL$23), "-")</f>
        <v>-</v>
      </c>
      <c r="CM389" s="302" t="str" cm="1">
        <f t="array" ref="CM389">IF($CJ389&gt;0, INDEX($CS$28:$DH$35, $CJ389, $CI389+CM$23), "-")</f>
        <v>-</v>
      </c>
      <c r="CN389" s="302" t="str" cm="1">
        <f t="array" ref="CN389">IF($CJ389&gt;0, INDEX($CS$28:$DH$35, $CJ389, $CI389+CN$23), "-")</f>
        <v>-</v>
      </c>
      <c r="CO389" s="300" t="str">
        <f t="shared" si="149"/>
        <v>-</v>
      </c>
      <c r="CP389" s="271"/>
      <c r="CQ389" s="272"/>
      <c r="CR389" s="273"/>
      <c r="CS389" s="273"/>
      <c r="CT389" s="273"/>
      <c r="CU389" s="273"/>
      <c r="CV389" s="273"/>
      <c r="CW389" s="273"/>
      <c r="CX389" s="273"/>
      <c r="CY389" s="273"/>
      <c r="CZ389" s="273"/>
      <c r="DA389" s="273"/>
      <c r="DB389" s="273"/>
      <c r="DC389" s="273"/>
      <c r="DD389" s="273"/>
      <c r="DE389" s="273"/>
      <c r="DF389" s="273"/>
      <c r="DG389" s="273"/>
      <c r="DH389" s="273"/>
      <c r="DI389" s="273"/>
      <c r="DJ389" s="271"/>
      <c r="DK389" s="271"/>
    </row>
    <row r="390" spans="1:115" s="45" customFormat="1" ht="12.75" customHeight="1" x14ac:dyDescent="0.25">
      <c r="A390" s="13" cm="1">
        <f t="array" ref="A390">IFERROR(INDEX(Operation, IFERROR(MATCH($N390,#REF!, 0), IFERROR(MATCH($N390,#REF!, 0), MATCH($N390,#REF!, 0))), 4), 0)</f>
        <v>0</v>
      </c>
      <c r="B390" s="10">
        <v>367</v>
      </c>
      <c r="C390" s="238"/>
      <c r="D390" s="238"/>
      <c r="E390" s="79"/>
      <c r="F390" s="80" t="str">
        <f>IF(ISBLANK(E390), "", VLOOKUP(E390, Z!$A$2:$C$4127, 3, FALSE))</f>
        <v/>
      </c>
      <c r="G390" s="238"/>
      <c r="H390" s="81"/>
      <c r="I390" s="255" t="b">
        <v>0</v>
      </c>
      <c r="J390" s="256"/>
      <c r="K390" s="82"/>
      <c r="L390" s="82"/>
      <c r="M390" s="83"/>
      <c r="N390" s="79"/>
      <c r="O390" s="84"/>
      <c r="P390" s="84"/>
      <c r="Q390" s="257"/>
      <c r="R390" s="257"/>
      <c r="S390" s="257"/>
      <c r="T390" s="85">
        <f t="shared" si="150"/>
        <v>0</v>
      </c>
      <c r="U390" s="238"/>
      <c r="V390" s="238"/>
      <c r="W390" s="238"/>
      <c r="X390" s="257"/>
      <c r="Y390" s="258"/>
      <c r="Z390" s="79"/>
      <c r="AA390" s="257"/>
      <c r="AB390" s="257"/>
      <c r="AC390" s="257"/>
      <c r="AD390" s="257"/>
      <c r="AE390" s="257"/>
      <c r="AF390" s="85">
        <f t="shared" si="151"/>
        <v>0</v>
      </c>
      <c r="AG390" s="259"/>
      <c r="AH390" s="238"/>
      <c r="AI390" s="79"/>
      <c r="AJ390" s="80" t="str">
        <f>IF(ISBLANK(AI390), "", VLOOKUP(AI390, Z!$A$2:$C$4127, 3, FALSE))</f>
        <v/>
      </c>
      <c r="AK390" s="260"/>
      <c r="AL390" s="127">
        <f t="shared" si="152"/>
        <v>0</v>
      </c>
      <c r="AM390" s="271"/>
      <c r="AN390" s="292">
        <f t="shared" si="154"/>
        <v>0</v>
      </c>
      <c r="AO390" s="279">
        <f t="shared" si="153"/>
        <v>1</v>
      </c>
      <c r="AP390" s="279">
        <v>0.75</v>
      </c>
      <c r="AQ390" s="293" t="str">
        <f t="shared" si="155"/>
        <v>-</v>
      </c>
      <c r="AR390" s="293" t="str">
        <f t="shared" si="156"/>
        <v>-</v>
      </c>
      <c r="AS390" s="293" t="str" cm="1">
        <f t="array" ref="AS390">IFERROR(IFERROR((AT390*AU390)/(3600*1000)/AZ390, BY390) * SUMPRODUCT($BA390:$BE390^2.5, $BF390:$BJ390) / 1000, "-")</f>
        <v>-</v>
      </c>
      <c r="AT390" s="279" t="str">
        <f t="shared" si="157"/>
        <v>-</v>
      </c>
      <c r="AU390" s="279" t="str">
        <f t="shared" si="158"/>
        <v>-</v>
      </c>
      <c r="AV390" s="294" t="str">
        <f t="shared" si="140"/>
        <v>-</v>
      </c>
      <c r="AW390" s="294" t="str" cm="1">
        <f t="array" ref="AW390">IF(CH390&gt;0, INDEX($CV$58:$CV$60, CH390), "-")</f>
        <v>-</v>
      </c>
      <c r="AX390" s="294" t="str">
        <f t="shared" si="159"/>
        <v>-</v>
      </c>
      <c r="AY390" s="295" t="str">
        <f t="shared" si="160"/>
        <v>-</v>
      </c>
      <c r="AZ390" s="294">
        <f t="shared" si="161"/>
        <v>0</v>
      </c>
      <c r="BA390" s="296" t="str" cm="1">
        <f t="array" ref="BA390">IFERROR(INDEX($CV$63:$CZ$65, $CF390, BA$23), "-")</f>
        <v>-</v>
      </c>
      <c r="BB390" s="296" t="str" cm="1">
        <f t="array" ref="BB390">IFERROR(INDEX($CV$63:$CZ$65, $CF390, BB$23), "-")</f>
        <v>-</v>
      </c>
      <c r="BC390" s="296" t="str" cm="1">
        <f t="array" ref="BC390">IFERROR(INDEX($CV$63:$CZ$65, $CF390, BC$23), "-")</f>
        <v>-</v>
      </c>
      <c r="BD390" s="296" t="str" cm="1">
        <f t="array" ref="BD390">IFERROR(INDEX($CV$63:$CZ$65, $CF390, BD$23), "-")</f>
        <v>-</v>
      </c>
      <c r="BE390" s="296" t="str" cm="1">
        <f t="array" ref="BE390">IFERROR(INDEX($CV$63:$CZ$65, $CF390, BE$23), "-")</f>
        <v>-</v>
      </c>
      <c r="BF390" s="297" cm="1">
        <f t="array" ref="BF390">IF($CF390=3,
IFERROR(INDEX($CV$68:$CZ$79, $CE390, BF$23), "-"),
IF($CF390=2,
IF(BF$23=5, $Q390, IF(BF$23=4, $R390, 0)), IF(BF$23=5, $Q390, 0)
))</f>
        <v>0</v>
      </c>
      <c r="BG390" s="297" cm="1">
        <f t="array" ref="BG390">IF($CF390=3,
IFERROR(INDEX($CV$68:$CZ$79, $CE390, BG$23), "-"),
IF($CF390=2,
IF(BG$23=5, $Q390, IF(BG$23=4, $R390, 0)), IF(BG$23=5, $Q390, 0)
))</f>
        <v>0</v>
      </c>
      <c r="BH390" s="297" cm="1">
        <f t="array" ref="BH390">IF($CF390=3,
IFERROR(INDEX($CV$68:$CZ$79, $CE390, BH$23), "-"),
IF($CF390=2,
IF(BH$23=5, $Q390, IF(BH$23=4, $R390, 0)), IF(BH$23=5, $Q390, 0)
))</f>
        <v>0</v>
      </c>
      <c r="BI390" s="297" cm="1">
        <f t="array" ref="BI390">IF($CF390=3,
IFERROR(INDEX($CV$68:$CZ$79, $CE390, BI$23), "-"),
IF($CF390=2,
IF(BI$23=5, $Q390, IF(BI$23=4, $R390, 0)), IF(BI$23=5, $Q390, 0)
))</f>
        <v>0</v>
      </c>
      <c r="BJ390" s="297" cm="1">
        <f t="array" ref="BJ390">IF($CF390=3,
IFERROR(INDEX($CV$68:$CZ$79, $CE390, BJ$23), "-"),
IF($CF390=2,
IF(BJ$23=5, $Q390, IF(BJ$23=4, $R390, 0)), IF(BJ$23=5, $Q390, 0)
))</f>
        <v>0</v>
      </c>
      <c r="BK390" s="293" t="str" cm="1">
        <f t="array" ref="BK390">IFERROR(IF(OR($AN$20="EZ", ISNUMBER((BL390*BM390)/(3600*1000)/BN390)), (BL390*BM390)/(3600*1000)/BN390, BY390) * SUMPRODUCT($BO390:$BS390^2.5, $BT390:$BX390) / 1000, "-")</f>
        <v>-</v>
      </c>
      <c r="BL390" s="279" t="str">
        <f t="shared" si="162"/>
        <v>-</v>
      </c>
      <c r="BM390" s="279" t="str">
        <f t="shared" si="163"/>
        <v>-</v>
      </c>
      <c r="BN390" s="298">
        <f t="shared" si="164"/>
        <v>0</v>
      </c>
      <c r="BO390" s="296" t="str" cm="1">
        <f t="array" ref="BO390">IFERROR(INDEX($CV$63:$CZ$65, $CO390, BO$23), "-")</f>
        <v>-</v>
      </c>
      <c r="BP390" s="296" t="str" cm="1">
        <f t="array" ref="BP390">IFERROR(INDEX($CV$63:$CZ$65, $CO390, BP$23), "-")</f>
        <v>-</v>
      </c>
      <c r="BQ390" s="296" t="str" cm="1">
        <f t="array" ref="BQ390">IFERROR(INDEX($CV$63:$CZ$65, $CO390, BQ$23), "-")</f>
        <v>-</v>
      </c>
      <c r="BR390" s="296" t="str" cm="1">
        <f t="array" ref="BR390">IFERROR(INDEX($CV$63:$CZ$65, $CO390, BR$23), "-")</f>
        <v>-</v>
      </c>
      <c r="BS390" s="296" t="str" cm="1">
        <f t="array" ref="BS390">IFERROR(INDEX($CV$63:$CZ$65, $CO390, BS$23), "-")</f>
        <v>-</v>
      </c>
      <c r="BT390" s="297" cm="1">
        <f t="array" ref="BT390">IF($CO390=3,
IFERROR(INDEX($CV$68:$CZ$79, $CE390, BT$23), "-"),
IF($CO390=2,
IF(BT$23=5, $AC390, IF(BT$23=4, $AD390, 0)), IF(BT$23=5, $AC390, 0)
))</f>
        <v>0</v>
      </c>
      <c r="BU390" s="297" cm="1">
        <f t="array" ref="BU390">IF($CO390=3,
IFERROR(INDEX($CV$68:$CZ$79, $CE390, BU$23), "-"),
IF($CO390=2,
IF(BU$23=5, $AC390, IF(BU$23=4, $AD390, 0)), IF(BU$23=5, $AC390, 0)
))</f>
        <v>0</v>
      </c>
      <c r="BV390" s="297" cm="1">
        <f t="array" ref="BV390">IF($CO390=3,
IFERROR(INDEX($CV$68:$CZ$79, $CE390, BV$23), "-"),
IF($CO390=2,
IF(BV$23=5, $AC390, IF(BV$23=4, $AD390, 0)), IF(BV$23=5, $AC390, 0)
))</f>
        <v>0</v>
      </c>
      <c r="BW390" s="297" cm="1">
        <f t="array" ref="BW390">IF($CO390=3,
IFERROR(INDEX($CV$68:$CZ$79, $CE390, BW$23), "-"),
IF($CO390=2,
IF(BW$23=5, $AC390, IF(BW$23=4, $AD390, 0)), IF(BW$23=5, $AC390, 0)
))</f>
        <v>0</v>
      </c>
      <c r="BX390" s="297" cm="1">
        <f t="array" ref="BX390">IF($CO390=3,
IFERROR(INDEX($CV$68:$CZ$79, $CE390, BX$23), "-"),
IF($CO390=2,
IF(BX$23=5, $AC390, IF(BX$23=4, $AD390, 0)), IF(BX$23=5, $AC390, 0)
))</f>
        <v>0</v>
      </c>
      <c r="BY390" s="293" t="str">
        <f t="shared" si="165"/>
        <v>-</v>
      </c>
      <c r="BZ390" s="299">
        <f t="shared" si="141"/>
        <v>0</v>
      </c>
      <c r="CA390" s="294" t="str">
        <f t="shared" si="166"/>
        <v>-</v>
      </c>
      <c r="CB390" s="295" t="str">
        <f t="shared" si="142"/>
        <v>-</v>
      </c>
      <c r="CC390" s="295" t="str">
        <f t="shared" si="167"/>
        <v>-</v>
      </c>
      <c r="CD390" s="299">
        <f t="shared" si="143"/>
        <v>0</v>
      </c>
      <c r="CE390" s="300" t="str">
        <f t="shared" si="144"/>
        <v>-</v>
      </c>
      <c r="CF390" s="300" t="str">
        <f t="shared" si="145"/>
        <v>-</v>
      </c>
      <c r="CG390" s="300">
        <v>0</v>
      </c>
      <c r="CH390" s="300">
        <f t="shared" si="146"/>
        <v>0</v>
      </c>
      <c r="CI390" s="301">
        <f t="shared" si="147"/>
        <v>0</v>
      </c>
      <c r="CJ390" s="301">
        <f t="shared" si="148"/>
        <v>0</v>
      </c>
      <c r="CK390" s="302" t="str" cm="1">
        <f t="array" ref="CK390">IF($CJ390&gt;0, INDEX($CS$28:$DH$35, $CJ390, $CI390+CK$23), "-")</f>
        <v>-</v>
      </c>
      <c r="CL390" s="302" t="str" cm="1">
        <f t="array" ref="CL390">IF($CJ390&gt;0, INDEX($CS$28:$DH$35, $CJ390, $CI390+CL$23), "-")</f>
        <v>-</v>
      </c>
      <c r="CM390" s="302" t="str" cm="1">
        <f t="array" ref="CM390">IF($CJ390&gt;0, INDEX($CS$28:$DH$35, $CJ390, $CI390+CM$23), "-")</f>
        <v>-</v>
      </c>
      <c r="CN390" s="302" t="str" cm="1">
        <f t="array" ref="CN390">IF($CJ390&gt;0, INDEX($CS$28:$DH$35, $CJ390, $CI390+CN$23), "-")</f>
        <v>-</v>
      </c>
      <c r="CO390" s="300" t="str">
        <f t="shared" si="149"/>
        <v>-</v>
      </c>
      <c r="CP390" s="271"/>
      <c r="CQ390" s="272"/>
      <c r="CR390" s="273"/>
      <c r="CS390" s="273"/>
      <c r="CT390" s="273"/>
      <c r="CU390" s="273"/>
      <c r="CV390" s="273"/>
      <c r="CW390" s="273"/>
      <c r="CX390" s="273"/>
      <c r="CY390" s="273"/>
      <c r="CZ390" s="273"/>
      <c r="DA390" s="273"/>
      <c r="DB390" s="273"/>
      <c r="DC390" s="273"/>
      <c r="DD390" s="273"/>
      <c r="DE390" s="273"/>
      <c r="DF390" s="273"/>
      <c r="DG390" s="273"/>
      <c r="DH390" s="273"/>
      <c r="DI390" s="273"/>
      <c r="DJ390" s="271"/>
      <c r="DK390" s="271"/>
    </row>
    <row r="391" spans="1:115" s="45" customFormat="1" ht="12.75" customHeight="1" x14ac:dyDescent="0.25">
      <c r="A391" s="13" cm="1">
        <f t="array" ref="A391">IFERROR(INDEX(Operation, IFERROR(MATCH($N391,#REF!, 0), IFERROR(MATCH($N391,#REF!, 0), MATCH($N391,#REF!, 0))), 4), 0)</f>
        <v>0</v>
      </c>
      <c r="B391" s="10">
        <v>368</v>
      </c>
      <c r="C391" s="238"/>
      <c r="D391" s="238"/>
      <c r="E391" s="79"/>
      <c r="F391" s="80" t="str">
        <f>IF(ISBLANK(E391), "", VLOOKUP(E391, Z!$A$2:$C$4127, 3, FALSE))</f>
        <v/>
      </c>
      <c r="G391" s="238"/>
      <c r="H391" s="81"/>
      <c r="I391" s="255" t="b">
        <v>0</v>
      </c>
      <c r="J391" s="256"/>
      <c r="K391" s="82"/>
      <c r="L391" s="82"/>
      <c r="M391" s="83"/>
      <c r="N391" s="79"/>
      <c r="O391" s="84"/>
      <c r="P391" s="84"/>
      <c r="Q391" s="257"/>
      <c r="R391" s="257"/>
      <c r="S391" s="257"/>
      <c r="T391" s="85">
        <f t="shared" si="150"/>
        <v>0</v>
      </c>
      <c r="U391" s="238"/>
      <c r="V391" s="238"/>
      <c r="W391" s="238"/>
      <c r="X391" s="257"/>
      <c r="Y391" s="258"/>
      <c r="Z391" s="79"/>
      <c r="AA391" s="257"/>
      <c r="AB391" s="257"/>
      <c r="AC391" s="257"/>
      <c r="AD391" s="257"/>
      <c r="AE391" s="257"/>
      <c r="AF391" s="85">
        <f t="shared" si="151"/>
        <v>0</v>
      </c>
      <c r="AG391" s="259"/>
      <c r="AH391" s="238"/>
      <c r="AI391" s="79"/>
      <c r="AJ391" s="80" t="str">
        <f>IF(ISBLANK(AI391), "", VLOOKUP(AI391, Z!$A$2:$C$4127, 3, FALSE))</f>
        <v/>
      </c>
      <c r="AK391" s="260"/>
      <c r="AL391" s="127">
        <f t="shared" si="152"/>
        <v>0</v>
      </c>
      <c r="AM391" s="271"/>
      <c r="AN391" s="292">
        <f t="shared" si="154"/>
        <v>0</v>
      </c>
      <c r="AO391" s="279">
        <f t="shared" si="153"/>
        <v>1</v>
      </c>
      <c r="AP391" s="279">
        <v>0.75</v>
      </c>
      <c r="AQ391" s="293" t="str">
        <f t="shared" si="155"/>
        <v>-</v>
      </c>
      <c r="AR391" s="293" t="str">
        <f t="shared" si="156"/>
        <v>-</v>
      </c>
      <c r="AS391" s="293" t="str" cm="1">
        <f t="array" ref="AS391">IFERROR(IFERROR((AT391*AU391)/(3600*1000)/AZ391, BY391) * SUMPRODUCT($BA391:$BE391^2.5, $BF391:$BJ391) / 1000, "-")</f>
        <v>-</v>
      </c>
      <c r="AT391" s="279" t="str">
        <f t="shared" si="157"/>
        <v>-</v>
      </c>
      <c r="AU391" s="279" t="str">
        <f t="shared" si="158"/>
        <v>-</v>
      </c>
      <c r="AV391" s="294" t="str">
        <f t="shared" si="140"/>
        <v>-</v>
      </c>
      <c r="AW391" s="294" t="str" cm="1">
        <f t="array" ref="AW391">IF(CH391&gt;0, INDEX($CV$58:$CV$60, CH391), "-")</f>
        <v>-</v>
      </c>
      <c r="AX391" s="294" t="str">
        <f t="shared" si="159"/>
        <v>-</v>
      </c>
      <c r="AY391" s="295" t="str">
        <f t="shared" si="160"/>
        <v>-</v>
      </c>
      <c r="AZ391" s="294">
        <f t="shared" si="161"/>
        <v>0</v>
      </c>
      <c r="BA391" s="296" t="str" cm="1">
        <f t="array" ref="BA391">IFERROR(INDEX($CV$63:$CZ$65, $CF391, BA$23), "-")</f>
        <v>-</v>
      </c>
      <c r="BB391" s="296" t="str" cm="1">
        <f t="array" ref="BB391">IFERROR(INDEX($CV$63:$CZ$65, $CF391, BB$23), "-")</f>
        <v>-</v>
      </c>
      <c r="BC391" s="296" t="str" cm="1">
        <f t="array" ref="BC391">IFERROR(INDEX($CV$63:$CZ$65, $CF391, BC$23), "-")</f>
        <v>-</v>
      </c>
      <c r="BD391" s="296" t="str" cm="1">
        <f t="array" ref="BD391">IFERROR(INDEX($CV$63:$CZ$65, $CF391, BD$23), "-")</f>
        <v>-</v>
      </c>
      <c r="BE391" s="296" t="str" cm="1">
        <f t="array" ref="BE391">IFERROR(INDEX($CV$63:$CZ$65, $CF391, BE$23), "-")</f>
        <v>-</v>
      </c>
      <c r="BF391" s="297" cm="1">
        <f t="array" ref="BF391">IF($CF391=3,
IFERROR(INDEX($CV$68:$CZ$79, $CE391, BF$23), "-"),
IF($CF391=2,
IF(BF$23=5, $Q391, IF(BF$23=4, $R391, 0)), IF(BF$23=5, $Q391, 0)
))</f>
        <v>0</v>
      </c>
      <c r="BG391" s="297" cm="1">
        <f t="array" ref="BG391">IF($CF391=3,
IFERROR(INDEX($CV$68:$CZ$79, $CE391, BG$23), "-"),
IF($CF391=2,
IF(BG$23=5, $Q391, IF(BG$23=4, $R391, 0)), IF(BG$23=5, $Q391, 0)
))</f>
        <v>0</v>
      </c>
      <c r="BH391" s="297" cm="1">
        <f t="array" ref="BH391">IF($CF391=3,
IFERROR(INDEX($CV$68:$CZ$79, $CE391, BH$23), "-"),
IF($CF391=2,
IF(BH$23=5, $Q391, IF(BH$23=4, $R391, 0)), IF(BH$23=5, $Q391, 0)
))</f>
        <v>0</v>
      </c>
      <c r="BI391" s="297" cm="1">
        <f t="array" ref="BI391">IF($CF391=3,
IFERROR(INDEX($CV$68:$CZ$79, $CE391, BI$23), "-"),
IF($CF391=2,
IF(BI$23=5, $Q391, IF(BI$23=4, $R391, 0)), IF(BI$23=5, $Q391, 0)
))</f>
        <v>0</v>
      </c>
      <c r="BJ391" s="297" cm="1">
        <f t="array" ref="BJ391">IF($CF391=3,
IFERROR(INDEX($CV$68:$CZ$79, $CE391, BJ$23), "-"),
IF($CF391=2,
IF(BJ$23=5, $Q391, IF(BJ$23=4, $R391, 0)), IF(BJ$23=5, $Q391, 0)
))</f>
        <v>0</v>
      </c>
      <c r="BK391" s="293" t="str" cm="1">
        <f t="array" ref="BK391">IFERROR(IF(OR($AN$20="EZ", ISNUMBER((BL391*BM391)/(3600*1000)/BN391)), (BL391*BM391)/(3600*1000)/BN391, BY391) * SUMPRODUCT($BO391:$BS391^2.5, $BT391:$BX391) / 1000, "-")</f>
        <v>-</v>
      </c>
      <c r="BL391" s="279" t="str">
        <f t="shared" si="162"/>
        <v>-</v>
      </c>
      <c r="BM391" s="279" t="str">
        <f t="shared" si="163"/>
        <v>-</v>
      </c>
      <c r="BN391" s="298">
        <f t="shared" si="164"/>
        <v>0</v>
      </c>
      <c r="BO391" s="296" t="str" cm="1">
        <f t="array" ref="BO391">IFERROR(INDEX($CV$63:$CZ$65, $CO391, BO$23), "-")</f>
        <v>-</v>
      </c>
      <c r="BP391" s="296" t="str" cm="1">
        <f t="array" ref="BP391">IFERROR(INDEX($CV$63:$CZ$65, $CO391, BP$23), "-")</f>
        <v>-</v>
      </c>
      <c r="BQ391" s="296" t="str" cm="1">
        <f t="array" ref="BQ391">IFERROR(INDEX($CV$63:$CZ$65, $CO391, BQ$23), "-")</f>
        <v>-</v>
      </c>
      <c r="BR391" s="296" t="str" cm="1">
        <f t="array" ref="BR391">IFERROR(INDEX($CV$63:$CZ$65, $CO391, BR$23), "-")</f>
        <v>-</v>
      </c>
      <c r="BS391" s="296" t="str" cm="1">
        <f t="array" ref="BS391">IFERROR(INDEX($CV$63:$CZ$65, $CO391, BS$23), "-")</f>
        <v>-</v>
      </c>
      <c r="BT391" s="297" cm="1">
        <f t="array" ref="BT391">IF($CO391=3,
IFERROR(INDEX($CV$68:$CZ$79, $CE391, BT$23), "-"),
IF($CO391=2,
IF(BT$23=5, $AC391, IF(BT$23=4, $AD391, 0)), IF(BT$23=5, $AC391, 0)
))</f>
        <v>0</v>
      </c>
      <c r="BU391" s="297" cm="1">
        <f t="array" ref="BU391">IF($CO391=3,
IFERROR(INDEX($CV$68:$CZ$79, $CE391, BU$23), "-"),
IF($CO391=2,
IF(BU$23=5, $AC391, IF(BU$23=4, $AD391, 0)), IF(BU$23=5, $AC391, 0)
))</f>
        <v>0</v>
      </c>
      <c r="BV391" s="297" cm="1">
        <f t="array" ref="BV391">IF($CO391=3,
IFERROR(INDEX($CV$68:$CZ$79, $CE391, BV$23), "-"),
IF($CO391=2,
IF(BV$23=5, $AC391, IF(BV$23=4, $AD391, 0)), IF(BV$23=5, $AC391, 0)
))</f>
        <v>0</v>
      </c>
      <c r="BW391" s="297" cm="1">
        <f t="array" ref="BW391">IF($CO391=3,
IFERROR(INDEX($CV$68:$CZ$79, $CE391, BW$23), "-"),
IF($CO391=2,
IF(BW$23=5, $AC391, IF(BW$23=4, $AD391, 0)), IF(BW$23=5, $AC391, 0)
))</f>
        <v>0</v>
      </c>
      <c r="BX391" s="297" cm="1">
        <f t="array" ref="BX391">IF($CO391=3,
IFERROR(INDEX($CV$68:$CZ$79, $CE391, BX$23), "-"),
IF($CO391=2,
IF(BX$23=5, $AC391, IF(BX$23=4, $AD391, 0)), IF(BX$23=5, $AC391, 0)
))</f>
        <v>0</v>
      </c>
      <c r="BY391" s="293" t="str">
        <f t="shared" si="165"/>
        <v>-</v>
      </c>
      <c r="BZ391" s="299">
        <f t="shared" si="141"/>
        <v>0</v>
      </c>
      <c r="CA391" s="294" t="str">
        <f t="shared" si="166"/>
        <v>-</v>
      </c>
      <c r="CB391" s="295" t="str">
        <f t="shared" si="142"/>
        <v>-</v>
      </c>
      <c r="CC391" s="295" t="str">
        <f t="shared" si="167"/>
        <v>-</v>
      </c>
      <c r="CD391" s="299">
        <f t="shared" si="143"/>
        <v>0</v>
      </c>
      <c r="CE391" s="300" t="str">
        <f t="shared" si="144"/>
        <v>-</v>
      </c>
      <c r="CF391" s="300" t="str">
        <f t="shared" si="145"/>
        <v>-</v>
      </c>
      <c r="CG391" s="300">
        <v>0</v>
      </c>
      <c r="CH391" s="300">
        <f t="shared" si="146"/>
        <v>0</v>
      </c>
      <c r="CI391" s="301">
        <f t="shared" si="147"/>
        <v>0</v>
      </c>
      <c r="CJ391" s="301">
        <f t="shared" si="148"/>
        <v>0</v>
      </c>
      <c r="CK391" s="302" t="str" cm="1">
        <f t="array" ref="CK391">IF($CJ391&gt;0, INDEX($CS$28:$DH$35, $CJ391, $CI391+CK$23), "-")</f>
        <v>-</v>
      </c>
      <c r="CL391" s="302" t="str" cm="1">
        <f t="array" ref="CL391">IF($CJ391&gt;0, INDEX($CS$28:$DH$35, $CJ391, $CI391+CL$23), "-")</f>
        <v>-</v>
      </c>
      <c r="CM391" s="302" t="str" cm="1">
        <f t="array" ref="CM391">IF($CJ391&gt;0, INDEX($CS$28:$DH$35, $CJ391, $CI391+CM$23), "-")</f>
        <v>-</v>
      </c>
      <c r="CN391" s="302" t="str" cm="1">
        <f t="array" ref="CN391">IF($CJ391&gt;0, INDEX($CS$28:$DH$35, $CJ391, $CI391+CN$23), "-")</f>
        <v>-</v>
      </c>
      <c r="CO391" s="300" t="str">
        <f t="shared" si="149"/>
        <v>-</v>
      </c>
      <c r="CP391" s="271"/>
      <c r="CQ391" s="272"/>
      <c r="CR391" s="273"/>
      <c r="CS391" s="273"/>
      <c r="CT391" s="273"/>
      <c r="CU391" s="273"/>
      <c r="CV391" s="273"/>
      <c r="CW391" s="273"/>
      <c r="CX391" s="273"/>
      <c r="CY391" s="273"/>
      <c r="CZ391" s="273"/>
      <c r="DA391" s="273"/>
      <c r="DB391" s="273"/>
      <c r="DC391" s="273"/>
      <c r="DD391" s="273"/>
      <c r="DE391" s="273"/>
      <c r="DF391" s="273"/>
      <c r="DG391" s="273"/>
      <c r="DH391" s="273"/>
      <c r="DI391" s="273"/>
      <c r="DJ391" s="271"/>
      <c r="DK391" s="271"/>
    </row>
    <row r="392" spans="1:115" s="45" customFormat="1" ht="12.75" customHeight="1" x14ac:dyDescent="0.25">
      <c r="A392" s="13" cm="1">
        <f t="array" ref="A392">IFERROR(INDEX(Operation, IFERROR(MATCH($N392,#REF!, 0), IFERROR(MATCH($N392,#REF!, 0), MATCH($N392,#REF!, 0))), 4), 0)</f>
        <v>0</v>
      </c>
      <c r="B392" s="10">
        <v>369</v>
      </c>
      <c r="C392" s="238"/>
      <c r="D392" s="238"/>
      <c r="E392" s="79"/>
      <c r="F392" s="80" t="str">
        <f>IF(ISBLANK(E392), "", VLOOKUP(E392, Z!$A$2:$C$4127, 3, FALSE))</f>
        <v/>
      </c>
      <c r="G392" s="238"/>
      <c r="H392" s="81"/>
      <c r="I392" s="255" t="b">
        <v>0</v>
      </c>
      <c r="J392" s="256"/>
      <c r="K392" s="82"/>
      <c r="L392" s="82"/>
      <c r="M392" s="83"/>
      <c r="N392" s="79"/>
      <c r="O392" s="84"/>
      <c r="P392" s="84"/>
      <c r="Q392" s="257"/>
      <c r="R392" s="257"/>
      <c r="S392" s="257"/>
      <c r="T392" s="85">
        <f t="shared" si="150"/>
        <v>0</v>
      </c>
      <c r="U392" s="238"/>
      <c r="V392" s="238"/>
      <c r="W392" s="238"/>
      <c r="X392" s="257"/>
      <c r="Y392" s="258"/>
      <c r="Z392" s="79"/>
      <c r="AA392" s="257"/>
      <c r="AB392" s="257"/>
      <c r="AC392" s="257"/>
      <c r="AD392" s="257"/>
      <c r="AE392" s="257"/>
      <c r="AF392" s="85">
        <f t="shared" si="151"/>
        <v>0</v>
      </c>
      <c r="AG392" s="259"/>
      <c r="AH392" s="238"/>
      <c r="AI392" s="79"/>
      <c r="AJ392" s="80" t="str">
        <f>IF(ISBLANK(AI392), "", VLOOKUP(AI392, Z!$A$2:$C$4127, 3, FALSE))</f>
        <v/>
      </c>
      <c r="AK392" s="260"/>
      <c r="AL392" s="127">
        <f t="shared" si="152"/>
        <v>0</v>
      </c>
      <c r="AM392" s="271"/>
      <c r="AN392" s="292">
        <f t="shared" si="154"/>
        <v>0</v>
      </c>
      <c r="AO392" s="279">
        <f t="shared" si="153"/>
        <v>1</v>
      </c>
      <c r="AP392" s="279">
        <v>0.75</v>
      </c>
      <c r="AQ392" s="293" t="str">
        <f t="shared" si="155"/>
        <v>-</v>
      </c>
      <c r="AR392" s="293" t="str">
        <f t="shared" si="156"/>
        <v>-</v>
      </c>
      <c r="AS392" s="293" t="str" cm="1">
        <f t="array" ref="AS392">IFERROR(IFERROR((AT392*AU392)/(3600*1000)/AZ392, BY392) * SUMPRODUCT($BA392:$BE392^2.5, $BF392:$BJ392) / 1000, "-")</f>
        <v>-</v>
      </c>
      <c r="AT392" s="279" t="str">
        <f t="shared" si="157"/>
        <v>-</v>
      </c>
      <c r="AU392" s="279" t="str">
        <f t="shared" si="158"/>
        <v>-</v>
      </c>
      <c r="AV392" s="294" t="str">
        <f t="shared" si="140"/>
        <v>-</v>
      </c>
      <c r="AW392" s="294" t="str" cm="1">
        <f t="array" ref="AW392">IF(CH392&gt;0, INDEX($CV$58:$CV$60, CH392), "-")</f>
        <v>-</v>
      </c>
      <c r="AX392" s="294" t="str">
        <f t="shared" si="159"/>
        <v>-</v>
      </c>
      <c r="AY392" s="295" t="str">
        <f t="shared" si="160"/>
        <v>-</v>
      </c>
      <c r="AZ392" s="294">
        <f t="shared" si="161"/>
        <v>0</v>
      </c>
      <c r="BA392" s="296" t="str" cm="1">
        <f t="array" ref="BA392">IFERROR(INDEX($CV$63:$CZ$65, $CF392, BA$23), "-")</f>
        <v>-</v>
      </c>
      <c r="BB392" s="296" t="str" cm="1">
        <f t="array" ref="BB392">IFERROR(INDEX($CV$63:$CZ$65, $CF392, BB$23), "-")</f>
        <v>-</v>
      </c>
      <c r="BC392" s="296" t="str" cm="1">
        <f t="array" ref="BC392">IFERROR(INDEX($CV$63:$CZ$65, $CF392, BC$23), "-")</f>
        <v>-</v>
      </c>
      <c r="BD392" s="296" t="str" cm="1">
        <f t="array" ref="BD392">IFERROR(INDEX($CV$63:$CZ$65, $CF392, BD$23), "-")</f>
        <v>-</v>
      </c>
      <c r="BE392" s="296" t="str" cm="1">
        <f t="array" ref="BE392">IFERROR(INDEX($CV$63:$CZ$65, $CF392, BE$23), "-")</f>
        <v>-</v>
      </c>
      <c r="BF392" s="297" cm="1">
        <f t="array" ref="BF392">IF($CF392=3,
IFERROR(INDEX($CV$68:$CZ$79, $CE392, BF$23), "-"),
IF($CF392=2,
IF(BF$23=5, $Q392, IF(BF$23=4, $R392, 0)), IF(BF$23=5, $Q392, 0)
))</f>
        <v>0</v>
      </c>
      <c r="BG392" s="297" cm="1">
        <f t="array" ref="BG392">IF($CF392=3,
IFERROR(INDEX($CV$68:$CZ$79, $CE392, BG$23), "-"),
IF($CF392=2,
IF(BG$23=5, $Q392, IF(BG$23=4, $R392, 0)), IF(BG$23=5, $Q392, 0)
))</f>
        <v>0</v>
      </c>
      <c r="BH392" s="297" cm="1">
        <f t="array" ref="BH392">IF($CF392=3,
IFERROR(INDEX($CV$68:$CZ$79, $CE392, BH$23), "-"),
IF($CF392=2,
IF(BH$23=5, $Q392, IF(BH$23=4, $R392, 0)), IF(BH$23=5, $Q392, 0)
))</f>
        <v>0</v>
      </c>
      <c r="BI392" s="297" cm="1">
        <f t="array" ref="BI392">IF($CF392=3,
IFERROR(INDEX($CV$68:$CZ$79, $CE392, BI$23), "-"),
IF($CF392=2,
IF(BI$23=5, $Q392, IF(BI$23=4, $R392, 0)), IF(BI$23=5, $Q392, 0)
))</f>
        <v>0</v>
      </c>
      <c r="BJ392" s="297" cm="1">
        <f t="array" ref="BJ392">IF($CF392=3,
IFERROR(INDEX($CV$68:$CZ$79, $CE392, BJ$23), "-"),
IF($CF392=2,
IF(BJ$23=5, $Q392, IF(BJ$23=4, $R392, 0)), IF(BJ$23=5, $Q392, 0)
))</f>
        <v>0</v>
      </c>
      <c r="BK392" s="293" t="str" cm="1">
        <f t="array" ref="BK392">IFERROR(IF(OR($AN$20="EZ", ISNUMBER((BL392*BM392)/(3600*1000)/BN392)), (BL392*BM392)/(3600*1000)/BN392, BY392) * SUMPRODUCT($BO392:$BS392^2.5, $BT392:$BX392) / 1000, "-")</f>
        <v>-</v>
      </c>
      <c r="BL392" s="279" t="str">
        <f t="shared" si="162"/>
        <v>-</v>
      </c>
      <c r="BM392" s="279" t="str">
        <f t="shared" si="163"/>
        <v>-</v>
      </c>
      <c r="BN392" s="298">
        <f t="shared" si="164"/>
        <v>0</v>
      </c>
      <c r="BO392" s="296" t="str" cm="1">
        <f t="array" ref="BO392">IFERROR(INDEX($CV$63:$CZ$65, $CO392, BO$23), "-")</f>
        <v>-</v>
      </c>
      <c r="BP392" s="296" t="str" cm="1">
        <f t="array" ref="BP392">IFERROR(INDEX($CV$63:$CZ$65, $CO392, BP$23), "-")</f>
        <v>-</v>
      </c>
      <c r="BQ392" s="296" t="str" cm="1">
        <f t="array" ref="BQ392">IFERROR(INDEX($CV$63:$CZ$65, $CO392, BQ$23), "-")</f>
        <v>-</v>
      </c>
      <c r="BR392" s="296" t="str" cm="1">
        <f t="array" ref="BR392">IFERROR(INDEX($CV$63:$CZ$65, $CO392, BR$23), "-")</f>
        <v>-</v>
      </c>
      <c r="BS392" s="296" t="str" cm="1">
        <f t="array" ref="BS392">IFERROR(INDEX($CV$63:$CZ$65, $CO392, BS$23), "-")</f>
        <v>-</v>
      </c>
      <c r="BT392" s="297" cm="1">
        <f t="array" ref="BT392">IF($CO392=3,
IFERROR(INDEX($CV$68:$CZ$79, $CE392, BT$23), "-"),
IF($CO392=2,
IF(BT$23=5, $AC392, IF(BT$23=4, $AD392, 0)), IF(BT$23=5, $AC392, 0)
))</f>
        <v>0</v>
      </c>
      <c r="BU392" s="297" cm="1">
        <f t="array" ref="BU392">IF($CO392=3,
IFERROR(INDEX($CV$68:$CZ$79, $CE392, BU$23), "-"),
IF($CO392=2,
IF(BU$23=5, $AC392, IF(BU$23=4, $AD392, 0)), IF(BU$23=5, $AC392, 0)
))</f>
        <v>0</v>
      </c>
      <c r="BV392" s="297" cm="1">
        <f t="array" ref="BV392">IF($CO392=3,
IFERROR(INDEX($CV$68:$CZ$79, $CE392, BV$23), "-"),
IF($CO392=2,
IF(BV$23=5, $AC392, IF(BV$23=4, $AD392, 0)), IF(BV$23=5, $AC392, 0)
))</f>
        <v>0</v>
      </c>
      <c r="BW392" s="297" cm="1">
        <f t="array" ref="BW392">IF($CO392=3,
IFERROR(INDEX($CV$68:$CZ$79, $CE392, BW$23), "-"),
IF($CO392=2,
IF(BW$23=5, $AC392, IF(BW$23=4, $AD392, 0)), IF(BW$23=5, $AC392, 0)
))</f>
        <v>0</v>
      </c>
      <c r="BX392" s="297" cm="1">
        <f t="array" ref="BX392">IF($CO392=3,
IFERROR(INDEX($CV$68:$CZ$79, $CE392, BX$23), "-"),
IF($CO392=2,
IF(BX$23=5, $AC392, IF(BX$23=4, $AD392, 0)), IF(BX$23=5, $AC392, 0)
))</f>
        <v>0</v>
      </c>
      <c r="BY392" s="293" t="str">
        <f t="shared" si="165"/>
        <v>-</v>
      </c>
      <c r="BZ392" s="299">
        <f t="shared" si="141"/>
        <v>0</v>
      </c>
      <c r="CA392" s="294" t="str">
        <f t="shared" si="166"/>
        <v>-</v>
      </c>
      <c r="CB392" s="295" t="str">
        <f t="shared" si="142"/>
        <v>-</v>
      </c>
      <c r="CC392" s="295" t="str">
        <f t="shared" si="167"/>
        <v>-</v>
      </c>
      <c r="CD392" s="299">
        <f t="shared" si="143"/>
        <v>0</v>
      </c>
      <c r="CE392" s="300" t="str">
        <f t="shared" si="144"/>
        <v>-</v>
      </c>
      <c r="CF392" s="300" t="str">
        <f t="shared" si="145"/>
        <v>-</v>
      </c>
      <c r="CG392" s="300">
        <v>0</v>
      </c>
      <c r="CH392" s="300">
        <f t="shared" si="146"/>
        <v>0</v>
      </c>
      <c r="CI392" s="301">
        <f t="shared" si="147"/>
        <v>0</v>
      </c>
      <c r="CJ392" s="301">
        <f t="shared" si="148"/>
        <v>0</v>
      </c>
      <c r="CK392" s="302" t="str" cm="1">
        <f t="array" ref="CK392">IF($CJ392&gt;0, INDEX($CS$28:$DH$35, $CJ392, $CI392+CK$23), "-")</f>
        <v>-</v>
      </c>
      <c r="CL392" s="302" t="str" cm="1">
        <f t="array" ref="CL392">IF($CJ392&gt;0, INDEX($CS$28:$DH$35, $CJ392, $CI392+CL$23), "-")</f>
        <v>-</v>
      </c>
      <c r="CM392" s="302" t="str" cm="1">
        <f t="array" ref="CM392">IF($CJ392&gt;0, INDEX($CS$28:$DH$35, $CJ392, $CI392+CM$23), "-")</f>
        <v>-</v>
      </c>
      <c r="CN392" s="302" t="str" cm="1">
        <f t="array" ref="CN392">IF($CJ392&gt;0, INDEX($CS$28:$DH$35, $CJ392, $CI392+CN$23), "-")</f>
        <v>-</v>
      </c>
      <c r="CO392" s="300" t="str">
        <f t="shared" si="149"/>
        <v>-</v>
      </c>
      <c r="CP392" s="271"/>
      <c r="CQ392" s="272"/>
      <c r="CR392" s="273"/>
      <c r="CS392" s="273"/>
      <c r="CT392" s="273"/>
      <c r="CU392" s="273"/>
      <c r="CV392" s="273"/>
      <c r="CW392" s="273"/>
      <c r="CX392" s="273"/>
      <c r="CY392" s="273"/>
      <c r="CZ392" s="273"/>
      <c r="DA392" s="273"/>
      <c r="DB392" s="273"/>
      <c r="DC392" s="273"/>
      <c r="DD392" s="273"/>
      <c r="DE392" s="273"/>
      <c r="DF392" s="273"/>
      <c r="DG392" s="273"/>
      <c r="DH392" s="273"/>
      <c r="DI392" s="273"/>
      <c r="DJ392" s="271"/>
      <c r="DK392" s="271"/>
    </row>
    <row r="393" spans="1:115" s="45" customFormat="1" ht="12.75" customHeight="1" x14ac:dyDescent="0.25">
      <c r="A393" s="13" cm="1">
        <f t="array" ref="A393">IFERROR(INDEX(Operation, IFERROR(MATCH($N393,#REF!, 0), IFERROR(MATCH($N393,#REF!, 0), MATCH($N393,#REF!, 0))), 4), 0)</f>
        <v>0</v>
      </c>
      <c r="B393" s="10">
        <v>370</v>
      </c>
      <c r="C393" s="238"/>
      <c r="D393" s="238"/>
      <c r="E393" s="79"/>
      <c r="F393" s="80" t="str">
        <f>IF(ISBLANK(E393), "", VLOOKUP(E393, Z!$A$2:$C$4127, 3, FALSE))</f>
        <v/>
      </c>
      <c r="G393" s="238"/>
      <c r="H393" s="81"/>
      <c r="I393" s="255" t="b">
        <v>0</v>
      </c>
      <c r="J393" s="256"/>
      <c r="K393" s="82"/>
      <c r="L393" s="82"/>
      <c r="M393" s="83"/>
      <c r="N393" s="79"/>
      <c r="O393" s="84"/>
      <c r="P393" s="84"/>
      <c r="Q393" s="257"/>
      <c r="R393" s="257"/>
      <c r="S393" s="257"/>
      <c r="T393" s="85">
        <f t="shared" si="150"/>
        <v>0</v>
      </c>
      <c r="U393" s="238"/>
      <c r="V393" s="238"/>
      <c r="W393" s="238"/>
      <c r="X393" s="257"/>
      <c r="Y393" s="258"/>
      <c r="Z393" s="79"/>
      <c r="AA393" s="257"/>
      <c r="AB393" s="257"/>
      <c r="AC393" s="257"/>
      <c r="AD393" s="257"/>
      <c r="AE393" s="257"/>
      <c r="AF393" s="85">
        <f t="shared" si="151"/>
        <v>0</v>
      </c>
      <c r="AG393" s="259"/>
      <c r="AH393" s="238"/>
      <c r="AI393" s="79"/>
      <c r="AJ393" s="80" t="str">
        <f>IF(ISBLANK(AI393), "", VLOOKUP(AI393, Z!$A$2:$C$4127, 3, FALSE))</f>
        <v/>
      </c>
      <c r="AK393" s="260"/>
      <c r="AL393" s="127">
        <f t="shared" si="152"/>
        <v>0</v>
      </c>
      <c r="AM393" s="271"/>
      <c r="AN393" s="292">
        <f t="shared" si="154"/>
        <v>0</v>
      </c>
      <c r="AO393" s="279">
        <f t="shared" si="153"/>
        <v>1</v>
      </c>
      <c r="AP393" s="279">
        <v>0.75</v>
      </c>
      <c r="AQ393" s="293" t="str">
        <f t="shared" si="155"/>
        <v>-</v>
      </c>
      <c r="AR393" s="293" t="str">
        <f t="shared" si="156"/>
        <v>-</v>
      </c>
      <c r="AS393" s="293" t="str" cm="1">
        <f t="array" ref="AS393">IFERROR(IFERROR((AT393*AU393)/(3600*1000)/AZ393, BY393) * SUMPRODUCT($BA393:$BE393^2.5, $BF393:$BJ393) / 1000, "-")</f>
        <v>-</v>
      </c>
      <c r="AT393" s="279" t="str">
        <f t="shared" si="157"/>
        <v>-</v>
      </c>
      <c r="AU393" s="279" t="str">
        <f t="shared" si="158"/>
        <v>-</v>
      </c>
      <c r="AV393" s="294" t="str">
        <f t="shared" si="140"/>
        <v>-</v>
      </c>
      <c r="AW393" s="294" t="str" cm="1">
        <f t="array" ref="AW393">IF(CH393&gt;0, INDEX($CV$58:$CV$60, CH393), "-")</f>
        <v>-</v>
      </c>
      <c r="AX393" s="294" t="str">
        <f t="shared" si="159"/>
        <v>-</v>
      </c>
      <c r="AY393" s="295" t="str">
        <f t="shared" si="160"/>
        <v>-</v>
      </c>
      <c r="AZ393" s="294">
        <f t="shared" si="161"/>
        <v>0</v>
      </c>
      <c r="BA393" s="296" t="str" cm="1">
        <f t="array" ref="BA393">IFERROR(INDEX($CV$63:$CZ$65, $CF393, BA$23), "-")</f>
        <v>-</v>
      </c>
      <c r="BB393" s="296" t="str" cm="1">
        <f t="array" ref="BB393">IFERROR(INDEX($CV$63:$CZ$65, $CF393, BB$23), "-")</f>
        <v>-</v>
      </c>
      <c r="BC393" s="296" t="str" cm="1">
        <f t="array" ref="BC393">IFERROR(INDEX($CV$63:$CZ$65, $CF393, BC$23), "-")</f>
        <v>-</v>
      </c>
      <c r="BD393" s="296" t="str" cm="1">
        <f t="array" ref="BD393">IFERROR(INDEX($CV$63:$CZ$65, $CF393, BD$23), "-")</f>
        <v>-</v>
      </c>
      <c r="BE393" s="296" t="str" cm="1">
        <f t="array" ref="BE393">IFERROR(INDEX($CV$63:$CZ$65, $CF393, BE$23), "-")</f>
        <v>-</v>
      </c>
      <c r="BF393" s="297" cm="1">
        <f t="array" ref="BF393">IF($CF393=3,
IFERROR(INDEX($CV$68:$CZ$79, $CE393, BF$23), "-"),
IF($CF393=2,
IF(BF$23=5, $Q393, IF(BF$23=4, $R393, 0)), IF(BF$23=5, $Q393, 0)
))</f>
        <v>0</v>
      </c>
      <c r="BG393" s="297" cm="1">
        <f t="array" ref="BG393">IF($CF393=3,
IFERROR(INDEX($CV$68:$CZ$79, $CE393, BG$23), "-"),
IF($CF393=2,
IF(BG$23=5, $Q393, IF(BG$23=4, $R393, 0)), IF(BG$23=5, $Q393, 0)
))</f>
        <v>0</v>
      </c>
      <c r="BH393" s="297" cm="1">
        <f t="array" ref="BH393">IF($CF393=3,
IFERROR(INDEX($CV$68:$CZ$79, $CE393, BH$23), "-"),
IF($CF393=2,
IF(BH$23=5, $Q393, IF(BH$23=4, $R393, 0)), IF(BH$23=5, $Q393, 0)
))</f>
        <v>0</v>
      </c>
      <c r="BI393" s="297" cm="1">
        <f t="array" ref="BI393">IF($CF393=3,
IFERROR(INDEX($CV$68:$CZ$79, $CE393, BI$23), "-"),
IF($CF393=2,
IF(BI$23=5, $Q393, IF(BI$23=4, $R393, 0)), IF(BI$23=5, $Q393, 0)
))</f>
        <v>0</v>
      </c>
      <c r="BJ393" s="297" cm="1">
        <f t="array" ref="BJ393">IF($CF393=3,
IFERROR(INDEX($CV$68:$CZ$79, $CE393, BJ$23), "-"),
IF($CF393=2,
IF(BJ$23=5, $Q393, IF(BJ$23=4, $R393, 0)), IF(BJ$23=5, $Q393, 0)
))</f>
        <v>0</v>
      </c>
      <c r="BK393" s="293" t="str" cm="1">
        <f t="array" ref="BK393">IFERROR(IF(OR($AN$20="EZ", ISNUMBER((BL393*BM393)/(3600*1000)/BN393)), (BL393*BM393)/(3600*1000)/BN393, BY393) * SUMPRODUCT($BO393:$BS393^2.5, $BT393:$BX393) / 1000, "-")</f>
        <v>-</v>
      </c>
      <c r="BL393" s="279" t="str">
        <f t="shared" si="162"/>
        <v>-</v>
      </c>
      <c r="BM393" s="279" t="str">
        <f t="shared" si="163"/>
        <v>-</v>
      </c>
      <c r="BN393" s="298">
        <f t="shared" si="164"/>
        <v>0</v>
      </c>
      <c r="BO393" s="296" t="str" cm="1">
        <f t="array" ref="BO393">IFERROR(INDEX($CV$63:$CZ$65, $CO393, BO$23), "-")</f>
        <v>-</v>
      </c>
      <c r="BP393" s="296" t="str" cm="1">
        <f t="array" ref="BP393">IFERROR(INDEX($CV$63:$CZ$65, $CO393, BP$23), "-")</f>
        <v>-</v>
      </c>
      <c r="BQ393" s="296" t="str" cm="1">
        <f t="array" ref="BQ393">IFERROR(INDEX($CV$63:$CZ$65, $CO393, BQ$23), "-")</f>
        <v>-</v>
      </c>
      <c r="BR393" s="296" t="str" cm="1">
        <f t="array" ref="BR393">IFERROR(INDEX($CV$63:$CZ$65, $CO393, BR$23), "-")</f>
        <v>-</v>
      </c>
      <c r="BS393" s="296" t="str" cm="1">
        <f t="array" ref="BS393">IFERROR(INDEX($CV$63:$CZ$65, $CO393, BS$23), "-")</f>
        <v>-</v>
      </c>
      <c r="BT393" s="297" cm="1">
        <f t="array" ref="BT393">IF($CO393=3,
IFERROR(INDEX($CV$68:$CZ$79, $CE393, BT$23), "-"),
IF($CO393=2,
IF(BT$23=5, $AC393, IF(BT$23=4, $AD393, 0)), IF(BT$23=5, $AC393, 0)
))</f>
        <v>0</v>
      </c>
      <c r="BU393" s="297" cm="1">
        <f t="array" ref="BU393">IF($CO393=3,
IFERROR(INDEX($CV$68:$CZ$79, $CE393, BU$23), "-"),
IF($CO393=2,
IF(BU$23=5, $AC393, IF(BU$23=4, $AD393, 0)), IF(BU$23=5, $AC393, 0)
))</f>
        <v>0</v>
      </c>
      <c r="BV393" s="297" cm="1">
        <f t="array" ref="BV393">IF($CO393=3,
IFERROR(INDEX($CV$68:$CZ$79, $CE393, BV$23), "-"),
IF($CO393=2,
IF(BV$23=5, $AC393, IF(BV$23=4, $AD393, 0)), IF(BV$23=5, $AC393, 0)
))</f>
        <v>0</v>
      </c>
      <c r="BW393" s="297" cm="1">
        <f t="array" ref="BW393">IF($CO393=3,
IFERROR(INDEX($CV$68:$CZ$79, $CE393, BW$23), "-"),
IF($CO393=2,
IF(BW$23=5, $AC393, IF(BW$23=4, $AD393, 0)), IF(BW$23=5, $AC393, 0)
))</f>
        <v>0</v>
      </c>
      <c r="BX393" s="297" cm="1">
        <f t="array" ref="BX393">IF($CO393=3,
IFERROR(INDEX($CV$68:$CZ$79, $CE393, BX$23), "-"),
IF($CO393=2,
IF(BX$23=5, $AC393, IF(BX$23=4, $AD393, 0)), IF(BX$23=5, $AC393, 0)
))</f>
        <v>0</v>
      </c>
      <c r="BY393" s="293" t="str">
        <f t="shared" si="165"/>
        <v>-</v>
      </c>
      <c r="BZ393" s="299">
        <f t="shared" si="141"/>
        <v>0</v>
      </c>
      <c r="CA393" s="294" t="str">
        <f t="shared" si="166"/>
        <v>-</v>
      </c>
      <c r="CB393" s="295" t="str">
        <f t="shared" si="142"/>
        <v>-</v>
      </c>
      <c r="CC393" s="295" t="str">
        <f t="shared" si="167"/>
        <v>-</v>
      </c>
      <c r="CD393" s="299">
        <f t="shared" si="143"/>
        <v>0</v>
      </c>
      <c r="CE393" s="300" t="str">
        <f t="shared" si="144"/>
        <v>-</v>
      </c>
      <c r="CF393" s="300" t="str">
        <f t="shared" si="145"/>
        <v>-</v>
      </c>
      <c r="CG393" s="300">
        <v>0</v>
      </c>
      <c r="CH393" s="300">
        <f t="shared" si="146"/>
        <v>0</v>
      </c>
      <c r="CI393" s="301">
        <f t="shared" si="147"/>
        <v>0</v>
      </c>
      <c r="CJ393" s="301">
        <f t="shared" si="148"/>
        <v>0</v>
      </c>
      <c r="CK393" s="302" t="str" cm="1">
        <f t="array" ref="CK393">IF($CJ393&gt;0, INDEX($CS$28:$DH$35, $CJ393, $CI393+CK$23), "-")</f>
        <v>-</v>
      </c>
      <c r="CL393" s="302" t="str" cm="1">
        <f t="array" ref="CL393">IF($CJ393&gt;0, INDEX($CS$28:$DH$35, $CJ393, $CI393+CL$23), "-")</f>
        <v>-</v>
      </c>
      <c r="CM393" s="302" t="str" cm="1">
        <f t="array" ref="CM393">IF($CJ393&gt;0, INDEX($CS$28:$DH$35, $CJ393, $CI393+CM$23), "-")</f>
        <v>-</v>
      </c>
      <c r="CN393" s="302" t="str" cm="1">
        <f t="array" ref="CN393">IF($CJ393&gt;0, INDEX($CS$28:$DH$35, $CJ393, $CI393+CN$23), "-")</f>
        <v>-</v>
      </c>
      <c r="CO393" s="300" t="str">
        <f t="shared" si="149"/>
        <v>-</v>
      </c>
      <c r="CP393" s="271"/>
      <c r="CQ393" s="272"/>
      <c r="CR393" s="273"/>
      <c r="CS393" s="273"/>
      <c r="CT393" s="273"/>
      <c r="CU393" s="273"/>
      <c r="CV393" s="273"/>
      <c r="CW393" s="273"/>
      <c r="CX393" s="273"/>
      <c r="CY393" s="273"/>
      <c r="CZ393" s="273"/>
      <c r="DA393" s="273"/>
      <c r="DB393" s="273"/>
      <c r="DC393" s="273"/>
      <c r="DD393" s="273"/>
      <c r="DE393" s="273"/>
      <c r="DF393" s="273"/>
      <c r="DG393" s="273"/>
      <c r="DH393" s="273"/>
      <c r="DI393" s="273"/>
      <c r="DJ393" s="271"/>
      <c r="DK393" s="271"/>
    </row>
    <row r="394" spans="1:115" s="45" customFormat="1" ht="12.75" customHeight="1" x14ac:dyDescent="0.25">
      <c r="A394" s="13" cm="1">
        <f t="array" ref="A394">IFERROR(INDEX(Operation, IFERROR(MATCH($N394,#REF!, 0), IFERROR(MATCH($N394,#REF!, 0), MATCH($N394,#REF!, 0))), 4), 0)</f>
        <v>0</v>
      </c>
      <c r="B394" s="10">
        <v>371</v>
      </c>
      <c r="C394" s="238"/>
      <c r="D394" s="238"/>
      <c r="E394" s="79"/>
      <c r="F394" s="80" t="str">
        <f>IF(ISBLANK(E394), "", VLOOKUP(E394, Z!$A$2:$C$4127, 3, FALSE))</f>
        <v/>
      </c>
      <c r="G394" s="238"/>
      <c r="H394" s="81"/>
      <c r="I394" s="255" t="b">
        <v>0</v>
      </c>
      <c r="J394" s="256"/>
      <c r="K394" s="82"/>
      <c r="L394" s="82"/>
      <c r="M394" s="83"/>
      <c r="N394" s="79"/>
      <c r="O394" s="84"/>
      <c r="P394" s="84"/>
      <c r="Q394" s="257"/>
      <c r="R394" s="257"/>
      <c r="S394" s="257"/>
      <c r="T394" s="85">
        <f t="shared" si="150"/>
        <v>0</v>
      </c>
      <c r="U394" s="238"/>
      <c r="V394" s="238"/>
      <c r="W394" s="238"/>
      <c r="X394" s="257"/>
      <c r="Y394" s="258"/>
      <c r="Z394" s="79"/>
      <c r="AA394" s="257"/>
      <c r="AB394" s="257"/>
      <c r="AC394" s="257"/>
      <c r="AD394" s="257"/>
      <c r="AE394" s="257"/>
      <c r="AF394" s="85">
        <f t="shared" si="151"/>
        <v>0</v>
      </c>
      <c r="AG394" s="259"/>
      <c r="AH394" s="238"/>
      <c r="AI394" s="79"/>
      <c r="AJ394" s="80" t="str">
        <f>IF(ISBLANK(AI394), "", VLOOKUP(AI394, Z!$A$2:$C$4127, 3, FALSE))</f>
        <v/>
      </c>
      <c r="AK394" s="260"/>
      <c r="AL394" s="127">
        <f t="shared" si="152"/>
        <v>0</v>
      </c>
      <c r="AM394" s="271"/>
      <c r="AN394" s="292">
        <f t="shared" si="154"/>
        <v>0</v>
      </c>
      <c r="AO394" s="279">
        <f t="shared" si="153"/>
        <v>1</v>
      </c>
      <c r="AP394" s="279">
        <v>0.75</v>
      </c>
      <c r="AQ394" s="293" t="str">
        <f t="shared" si="155"/>
        <v>-</v>
      </c>
      <c r="AR394" s="293" t="str">
        <f t="shared" si="156"/>
        <v>-</v>
      </c>
      <c r="AS394" s="293" t="str" cm="1">
        <f t="array" ref="AS394">IFERROR(IFERROR((AT394*AU394)/(3600*1000)/AZ394, BY394) * SUMPRODUCT($BA394:$BE394^2.5, $BF394:$BJ394) / 1000, "-")</f>
        <v>-</v>
      </c>
      <c r="AT394" s="279" t="str">
        <f t="shared" si="157"/>
        <v>-</v>
      </c>
      <c r="AU394" s="279" t="str">
        <f t="shared" si="158"/>
        <v>-</v>
      </c>
      <c r="AV394" s="294" t="str">
        <f t="shared" si="140"/>
        <v>-</v>
      </c>
      <c r="AW394" s="294" t="str" cm="1">
        <f t="array" ref="AW394">IF(CH394&gt;0, INDEX($CV$58:$CV$60, CH394), "-")</f>
        <v>-</v>
      </c>
      <c r="AX394" s="294" t="str">
        <f t="shared" si="159"/>
        <v>-</v>
      </c>
      <c r="AY394" s="295" t="str">
        <f t="shared" si="160"/>
        <v>-</v>
      </c>
      <c r="AZ394" s="294">
        <f t="shared" si="161"/>
        <v>0</v>
      </c>
      <c r="BA394" s="296" t="str" cm="1">
        <f t="array" ref="BA394">IFERROR(INDEX($CV$63:$CZ$65, $CF394, BA$23), "-")</f>
        <v>-</v>
      </c>
      <c r="BB394" s="296" t="str" cm="1">
        <f t="array" ref="BB394">IFERROR(INDEX($CV$63:$CZ$65, $CF394, BB$23), "-")</f>
        <v>-</v>
      </c>
      <c r="BC394" s="296" t="str" cm="1">
        <f t="array" ref="BC394">IFERROR(INDEX($CV$63:$CZ$65, $CF394, BC$23), "-")</f>
        <v>-</v>
      </c>
      <c r="BD394" s="296" t="str" cm="1">
        <f t="array" ref="BD394">IFERROR(INDEX($CV$63:$CZ$65, $CF394, BD$23), "-")</f>
        <v>-</v>
      </c>
      <c r="BE394" s="296" t="str" cm="1">
        <f t="array" ref="BE394">IFERROR(INDEX($CV$63:$CZ$65, $CF394, BE$23), "-")</f>
        <v>-</v>
      </c>
      <c r="BF394" s="297" cm="1">
        <f t="array" ref="BF394">IF($CF394=3,
IFERROR(INDEX($CV$68:$CZ$79, $CE394, BF$23), "-"),
IF($CF394=2,
IF(BF$23=5, $Q394, IF(BF$23=4, $R394, 0)), IF(BF$23=5, $Q394, 0)
))</f>
        <v>0</v>
      </c>
      <c r="BG394" s="297" cm="1">
        <f t="array" ref="BG394">IF($CF394=3,
IFERROR(INDEX($CV$68:$CZ$79, $CE394, BG$23), "-"),
IF($CF394=2,
IF(BG$23=5, $Q394, IF(BG$23=4, $R394, 0)), IF(BG$23=5, $Q394, 0)
))</f>
        <v>0</v>
      </c>
      <c r="BH394" s="297" cm="1">
        <f t="array" ref="BH394">IF($CF394=3,
IFERROR(INDEX($CV$68:$CZ$79, $CE394, BH$23), "-"),
IF($CF394=2,
IF(BH$23=5, $Q394, IF(BH$23=4, $R394, 0)), IF(BH$23=5, $Q394, 0)
))</f>
        <v>0</v>
      </c>
      <c r="BI394" s="297" cm="1">
        <f t="array" ref="BI394">IF($CF394=3,
IFERROR(INDEX($CV$68:$CZ$79, $CE394, BI$23), "-"),
IF($CF394=2,
IF(BI$23=5, $Q394, IF(BI$23=4, $R394, 0)), IF(BI$23=5, $Q394, 0)
))</f>
        <v>0</v>
      </c>
      <c r="BJ394" s="297" cm="1">
        <f t="array" ref="BJ394">IF($CF394=3,
IFERROR(INDEX($CV$68:$CZ$79, $CE394, BJ$23), "-"),
IF($CF394=2,
IF(BJ$23=5, $Q394, IF(BJ$23=4, $R394, 0)), IF(BJ$23=5, $Q394, 0)
))</f>
        <v>0</v>
      </c>
      <c r="BK394" s="293" t="str" cm="1">
        <f t="array" ref="BK394">IFERROR(IF(OR($AN$20="EZ", ISNUMBER((BL394*BM394)/(3600*1000)/BN394)), (BL394*BM394)/(3600*1000)/BN394, BY394) * SUMPRODUCT($BO394:$BS394^2.5, $BT394:$BX394) / 1000, "-")</f>
        <v>-</v>
      </c>
      <c r="BL394" s="279" t="str">
        <f t="shared" si="162"/>
        <v>-</v>
      </c>
      <c r="BM394" s="279" t="str">
        <f t="shared" si="163"/>
        <v>-</v>
      </c>
      <c r="BN394" s="298">
        <f t="shared" si="164"/>
        <v>0</v>
      </c>
      <c r="BO394" s="296" t="str" cm="1">
        <f t="array" ref="BO394">IFERROR(INDEX($CV$63:$CZ$65, $CO394, BO$23), "-")</f>
        <v>-</v>
      </c>
      <c r="BP394" s="296" t="str" cm="1">
        <f t="array" ref="BP394">IFERROR(INDEX($CV$63:$CZ$65, $CO394, BP$23), "-")</f>
        <v>-</v>
      </c>
      <c r="BQ394" s="296" t="str" cm="1">
        <f t="array" ref="BQ394">IFERROR(INDEX($CV$63:$CZ$65, $CO394, BQ$23), "-")</f>
        <v>-</v>
      </c>
      <c r="BR394" s="296" t="str" cm="1">
        <f t="array" ref="BR394">IFERROR(INDEX($CV$63:$CZ$65, $CO394, BR$23), "-")</f>
        <v>-</v>
      </c>
      <c r="BS394" s="296" t="str" cm="1">
        <f t="array" ref="BS394">IFERROR(INDEX($CV$63:$CZ$65, $CO394, BS$23), "-")</f>
        <v>-</v>
      </c>
      <c r="BT394" s="297" cm="1">
        <f t="array" ref="BT394">IF($CO394=3,
IFERROR(INDEX($CV$68:$CZ$79, $CE394, BT$23), "-"),
IF($CO394=2,
IF(BT$23=5, $AC394, IF(BT$23=4, $AD394, 0)), IF(BT$23=5, $AC394, 0)
))</f>
        <v>0</v>
      </c>
      <c r="BU394" s="297" cm="1">
        <f t="array" ref="BU394">IF($CO394=3,
IFERROR(INDEX($CV$68:$CZ$79, $CE394, BU$23), "-"),
IF($CO394=2,
IF(BU$23=5, $AC394, IF(BU$23=4, $AD394, 0)), IF(BU$23=5, $AC394, 0)
))</f>
        <v>0</v>
      </c>
      <c r="BV394" s="297" cm="1">
        <f t="array" ref="BV394">IF($CO394=3,
IFERROR(INDEX($CV$68:$CZ$79, $CE394, BV$23), "-"),
IF($CO394=2,
IF(BV$23=5, $AC394, IF(BV$23=4, $AD394, 0)), IF(BV$23=5, $AC394, 0)
))</f>
        <v>0</v>
      </c>
      <c r="BW394" s="297" cm="1">
        <f t="array" ref="BW394">IF($CO394=3,
IFERROR(INDEX($CV$68:$CZ$79, $CE394, BW$23), "-"),
IF($CO394=2,
IF(BW$23=5, $AC394, IF(BW$23=4, $AD394, 0)), IF(BW$23=5, $AC394, 0)
))</f>
        <v>0</v>
      </c>
      <c r="BX394" s="297" cm="1">
        <f t="array" ref="BX394">IF($CO394=3,
IFERROR(INDEX($CV$68:$CZ$79, $CE394, BX$23), "-"),
IF($CO394=2,
IF(BX$23=5, $AC394, IF(BX$23=4, $AD394, 0)), IF(BX$23=5, $AC394, 0)
))</f>
        <v>0</v>
      </c>
      <c r="BY394" s="293" t="str">
        <f t="shared" si="165"/>
        <v>-</v>
      </c>
      <c r="BZ394" s="299">
        <f t="shared" si="141"/>
        <v>0</v>
      </c>
      <c r="CA394" s="294" t="str">
        <f t="shared" si="166"/>
        <v>-</v>
      </c>
      <c r="CB394" s="295" t="str">
        <f t="shared" si="142"/>
        <v>-</v>
      </c>
      <c r="CC394" s="295" t="str">
        <f t="shared" si="167"/>
        <v>-</v>
      </c>
      <c r="CD394" s="299">
        <f t="shared" si="143"/>
        <v>0</v>
      </c>
      <c r="CE394" s="300" t="str">
        <f t="shared" si="144"/>
        <v>-</v>
      </c>
      <c r="CF394" s="300" t="str">
        <f t="shared" si="145"/>
        <v>-</v>
      </c>
      <c r="CG394" s="300">
        <v>0</v>
      </c>
      <c r="CH394" s="300">
        <f t="shared" si="146"/>
        <v>0</v>
      </c>
      <c r="CI394" s="301">
        <f t="shared" si="147"/>
        <v>0</v>
      </c>
      <c r="CJ394" s="301">
        <f t="shared" si="148"/>
        <v>0</v>
      </c>
      <c r="CK394" s="302" t="str" cm="1">
        <f t="array" ref="CK394">IF($CJ394&gt;0, INDEX($CS$28:$DH$35, $CJ394, $CI394+CK$23), "-")</f>
        <v>-</v>
      </c>
      <c r="CL394" s="302" t="str" cm="1">
        <f t="array" ref="CL394">IF($CJ394&gt;0, INDEX($CS$28:$DH$35, $CJ394, $CI394+CL$23), "-")</f>
        <v>-</v>
      </c>
      <c r="CM394" s="302" t="str" cm="1">
        <f t="array" ref="CM394">IF($CJ394&gt;0, INDEX($CS$28:$DH$35, $CJ394, $CI394+CM$23), "-")</f>
        <v>-</v>
      </c>
      <c r="CN394" s="302" t="str" cm="1">
        <f t="array" ref="CN394">IF($CJ394&gt;0, INDEX($CS$28:$DH$35, $CJ394, $CI394+CN$23), "-")</f>
        <v>-</v>
      </c>
      <c r="CO394" s="300" t="str">
        <f t="shared" si="149"/>
        <v>-</v>
      </c>
      <c r="CP394" s="271"/>
      <c r="CQ394" s="272"/>
      <c r="CR394" s="273"/>
      <c r="CS394" s="273"/>
      <c r="CT394" s="273"/>
      <c r="CU394" s="273"/>
      <c r="CV394" s="273"/>
      <c r="CW394" s="273"/>
      <c r="CX394" s="273"/>
      <c r="CY394" s="273"/>
      <c r="CZ394" s="273"/>
      <c r="DA394" s="273"/>
      <c r="DB394" s="273"/>
      <c r="DC394" s="273"/>
      <c r="DD394" s="273"/>
      <c r="DE394" s="273"/>
      <c r="DF394" s="273"/>
      <c r="DG394" s="273"/>
      <c r="DH394" s="273"/>
      <c r="DI394" s="273"/>
      <c r="DJ394" s="271"/>
      <c r="DK394" s="271"/>
    </row>
    <row r="395" spans="1:115" s="45" customFormat="1" ht="12.75" customHeight="1" x14ac:dyDescent="0.25">
      <c r="A395" s="13" cm="1">
        <f t="array" ref="A395">IFERROR(INDEX(Operation, IFERROR(MATCH($N395,#REF!, 0), IFERROR(MATCH($N395,#REF!, 0), MATCH($N395,#REF!, 0))), 4), 0)</f>
        <v>0</v>
      </c>
      <c r="B395" s="10">
        <v>372</v>
      </c>
      <c r="C395" s="238"/>
      <c r="D395" s="238"/>
      <c r="E395" s="79"/>
      <c r="F395" s="80" t="str">
        <f>IF(ISBLANK(E395), "", VLOOKUP(E395, Z!$A$2:$C$4127, 3, FALSE))</f>
        <v/>
      </c>
      <c r="G395" s="238"/>
      <c r="H395" s="81"/>
      <c r="I395" s="255" t="b">
        <v>0</v>
      </c>
      <c r="J395" s="256"/>
      <c r="K395" s="82"/>
      <c r="L395" s="82"/>
      <c r="M395" s="83"/>
      <c r="N395" s="79"/>
      <c r="O395" s="84"/>
      <c r="P395" s="84"/>
      <c r="Q395" s="257"/>
      <c r="R395" s="257"/>
      <c r="S395" s="257"/>
      <c r="T395" s="85">
        <f t="shared" si="150"/>
        <v>0</v>
      </c>
      <c r="U395" s="238"/>
      <c r="V395" s="238"/>
      <c r="W395" s="238"/>
      <c r="X395" s="257"/>
      <c r="Y395" s="258"/>
      <c r="Z395" s="79"/>
      <c r="AA395" s="257"/>
      <c r="AB395" s="257"/>
      <c r="AC395" s="257"/>
      <c r="AD395" s="257"/>
      <c r="AE395" s="257"/>
      <c r="AF395" s="85">
        <f t="shared" si="151"/>
        <v>0</v>
      </c>
      <c r="AG395" s="259"/>
      <c r="AH395" s="238"/>
      <c r="AI395" s="79"/>
      <c r="AJ395" s="80" t="str">
        <f>IF(ISBLANK(AI395), "", VLOOKUP(AI395, Z!$A$2:$C$4127, 3, FALSE))</f>
        <v/>
      </c>
      <c r="AK395" s="260"/>
      <c r="AL395" s="127">
        <f t="shared" si="152"/>
        <v>0</v>
      </c>
      <c r="AM395" s="271"/>
      <c r="AN395" s="292">
        <f t="shared" si="154"/>
        <v>0</v>
      </c>
      <c r="AO395" s="279">
        <f t="shared" si="153"/>
        <v>1</v>
      </c>
      <c r="AP395" s="279">
        <v>0.75</v>
      </c>
      <c r="AQ395" s="293" t="str">
        <f t="shared" si="155"/>
        <v>-</v>
      </c>
      <c r="AR395" s="293" t="str">
        <f t="shared" si="156"/>
        <v>-</v>
      </c>
      <c r="AS395" s="293" t="str" cm="1">
        <f t="array" ref="AS395">IFERROR(IFERROR((AT395*AU395)/(3600*1000)/AZ395, BY395) * SUMPRODUCT($BA395:$BE395^2.5, $BF395:$BJ395) / 1000, "-")</f>
        <v>-</v>
      </c>
      <c r="AT395" s="279" t="str">
        <f t="shared" si="157"/>
        <v>-</v>
      </c>
      <c r="AU395" s="279" t="str">
        <f t="shared" si="158"/>
        <v>-</v>
      </c>
      <c r="AV395" s="294" t="str">
        <f t="shared" si="140"/>
        <v>-</v>
      </c>
      <c r="AW395" s="294" t="str" cm="1">
        <f t="array" ref="AW395">IF(CH395&gt;0, INDEX($CV$58:$CV$60, CH395), "-")</f>
        <v>-</v>
      </c>
      <c r="AX395" s="294" t="str">
        <f t="shared" si="159"/>
        <v>-</v>
      </c>
      <c r="AY395" s="295" t="str">
        <f t="shared" si="160"/>
        <v>-</v>
      </c>
      <c r="AZ395" s="294">
        <f t="shared" si="161"/>
        <v>0</v>
      </c>
      <c r="BA395" s="296" t="str" cm="1">
        <f t="array" ref="BA395">IFERROR(INDEX($CV$63:$CZ$65, $CF395, BA$23), "-")</f>
        <v>-</v>
      </c>
      <c r="BB395" s="296" t="str" cm="1">
        <f t="array" ref="BB395">IFERROR(INDEX($CV$63:$CZ$65, $CF395, BB$23), "-")</f>
        <v>-</v>
      </c>
      <c r="BC395" s="296" t="str" cm="1">
        <f t="array" ref="BC395">IFERROR(INDEX($CV$63:$CZ$65, $CF395, BC$23), "-")</f>
        <v>-</v>
      </c>
      <c r="BD395" s="296" t="str" cm="1">
        <f t="array" ref="BD395">IFERROR(INDEX($CV$63:$CZ$65, $CF395, BD$23), "-")</f>
        <v>-</v>
      </c>
      <c r="BE395" s="296" t="str" cm="1">
        <f t="array" ref="BE395">IFERROR(INDEX($CV$63:$CZ$65, $CF395, BE$23), "-")</f>
        <v>-</v>
      </c>
      <c r="BF395" s="297" cm="1">
        <f t="array" ref="BF395">IF($CF395=3,
IFERROR(INDEX($CV$68:$CZ$79, $CE395, BF$23), "-"),
IF($CF395=2,
IF(BF$23=5, $Q395, IF(BF$23=4, $R395, 0)), IF(BF$23=5, $Q395, 0)
))</f>
        <v>0</v>
      </c>
      <c r="BG395" s="297" cm="1">
        <f t="array" ref="BG395">IF($CF395=3,
IFERROR(INDEX($CV$68:$CZ$79, $CE395, BG$23), "-"),
IF($CF395=2,
IF(BG$23=5, $Q395, IF(BG$23=4, $R395, 0)), IF(BG$23=5, $Q395, 0)
))</f>
        <v>0</v>
      </c>
      <c r="BH395" s="297" cm="1">
        <f t="array" ref="BH395">IF($CF395=3,
IFERROR(INDEX($CV$68:$CZ$79, $CE395, BH$23), "-"),
IF($CF395=2,
IF(BH$23=5, $Q395, IF(BH$23=4, $R395, 0)), IF(BH$23=5, $Q395, 0)
))</f>
        <v>0</v>
      </c>
      <c r="BI395" s="297" cm="1">
        <f t="array" ref="BI395">IF($CF395=3,
IFERROR(INDEX($CV$68:$CZ$79, $CE395, BI$23), "-"),
IF($CF395=2,
IF(BI$23=5, $Q395, IF(BI$23=4, $R395, 0)), IF(BI$23=5, $Q395, 0)
))</f>
        <v>0</v>
      </c>
      <c r="BJ395" s="297" cm="1">
        <f t="array" ref="BJ395">IF($CF395=3,
IFERROR(INDEX($CV$68:$CZ$79, $CE395, BJ$23), "-"),
IF($CF395=2,
IF(BJ$23=5, $Q395, IF(BJ$23=4, $R395, 0)), IF(BJ$23=5, $Q395, 0)
))</f>
        <v>0</v>
      </c>
      <c r="BK395" s="293" t="str" cm="1">
        <f t="array" ref="BK395">IFERROR(IF(OR($AN$20="EZ", ISNUMBER((BL395*BM395)/(3600*1000)/BN395)), (BL395*BM395)/(3600*1000)/BN395, BY395) * SUMPRODUCT($BO395:$BS395^2.5, $BT395:$BX395) / 1000, "-")</f>
        <v>-</v>
      </c>
      <c r="BL395" s="279" t="str">
        <f t="shared" si="162"/>
        <v>-</v>
      </c>
      <c r="BM395" s="279" t="str">
        <f t="shared" si="163"/>
        <v>-</v>
      </c>
      <c r="BN395" s="298">
        <f t="shared" si="164"/>
        <v>0</v>
      </c>
      <c r="BO395" s="296" t="str" cm="1">
        <f t="array" ref="BO395">IFERROR(INDEX($CV$63:$CZ$65, $CO395, BO$23), "-")</f>
        <v>-</v>
      </c>
      <c r="BP395" s="296" t="str" cm="1">
        <f t="array" ref="BP395">IFERROR(INDEX($CV$63:$CZ$65, $CO395, BP$23), "-")</f>
        <v>-</v>
      </c>
      <c r="BQ395" s="296" t="str" cm="1">
        <f t="array" ref="BQ395">IFERROR(INDEX($CV$63:$CZ$65, $CO395, BQ$23), "-")</f>
        <v>-</v>
      </c>
      <c r="BR395" s="296" t="str" cm="1">
        <f t="array" ref="BR395">IFERROR(INDEX($CV$63:$CZ$65, $CO395, BR$23), "-")</f>
        <v>-</v>
      </c>
      <c r="BS395" s="296" t="str" cm="1">
        <f t="array" ref="BS395">IFERROR(INDEX($CV$63:$CZ$65, $CO395, BS$23), "-")</f>
        <v>-</v>
      </c>
      <c r="BT395" s="297" cm="1">
        <f t="array" ref="BT395">IF($CO395=3,
IFERROR(INDEX($CV$68:$CZ$79, $CE395, BT$23), "-"),
IF($CO395=2,
IF(BT$23=5, $AC395, IF(BT$23=4, $AD395, 0)), IF(BT$23=5, $AC395, 0)
))</f>
        <v>0</v>
      </c>
      <c r="BU395" s="297" cm="1">
        <f t="array" ref="BU395">IF($CO395=3,
IFERROR(INDEX($CV$68:$CZ$79, $CE395, BU$23), "-"),
IF($CO395=2,
IF(BU$23=5, $AC395, IF(BU$23=4, $AD395, 0)), IF(BU$23=5, $AC395, 0)
))</f>
        <v>0</v>
      </c>
      <c r="BV395" s="297" cm="1">
        <f t="array" ref="BV395">IF($CO395=3,
IFERROR(INDEX($CV$68:$CZ$79, $CE395, BV$23), "-"),
IF($CO395=2,
IF(BV$23=5, $AC395, IF(BV$23=4, $AD395, 0)), IF(BV$23=5, $AC395, 0)
))</f>
        <v>0</v>
      </c>
      <c r="BW395" s="297" cm="1">
        <f t="array" ref="BW395">IF($CO395=3,
IFERROR(INDEX($CV$68:$CZ$79, $CE395, BW$23), "-"),
IF($CO395=2,
IF(BW$23=5, $AC395, IF(BW$23=4, $AD395, 0)), IF(BW$23=5, $AC395, 0)
))</f>
        <v>0</v>
      </c>
      <c r="BX395" s="297" cm="1">
        <f t="array" ref="BX395">IF($CO395=3,
IFERROR(INDEX($CV$68:$CZ$79, $CE395, BX$23), "-"),
IF($CO395=2,
IF(BX$23=5, $AC395, IF(BX$23=4, $AD395, 0)), IF(BX$23=5, $AC395, 0)
))</f>
        <v>0</v>
      </c>
      <c r="BY395" s="293" t="str">
        <f t="shared" si="165"/>
        <v>-</v>
      </c>
      <c r="BZ395" s="299">
        <f t="shared" si="141"/>
        <v>0</v>
      </c>
      <c r="CA395" s="294" t="str">
        <f t="shared" si="166"/>
        <v>-</v>
      </c>
      <c r="CB395" s="295" t="str">
        <f t="shared" si="142"/>
        <v>-</v>
      </c>
      <c r="CC395" s="295" t="str">
        <f t="shared" si="167"/>
        <v>-</v>
      </c>
      <c r="CD395" s="299">
        <f t="shared" si="143"/>
        <v>0</v>
      </c>
      <c r="CE395" s="300" t="str">
        <f t="shared" si="144"/>
        <v>-</v>
      </c>
      <c r="CF395" s="300" t="str">
        <f t="shared" si="145"/>
        <v>-</v>
      </c>
      <c r="CG395" s="300">
        <v>0</v>
      </c>
      <c r="CH395" s="300">
        <f t="shared" si="146"/>
        <v>0</v>
      </c>
      <c r="CI395" s="301">
        <f t="shared" si="147"/>
        <v>0</v>
      </c>
      <c r="CJ395" s="301">
        <f t="shared" si="148"/>
        <v>0</v>
      </c>
      <c r="CK395" s="302" t="str" cm="1">
        <f t="array" ref="CK395">IF($CJ395&gt;0, INDEX($CS$28:$DH$35, $CJ395, $CI395+CK$23), "-")</f>
        <v>-</v>
      </c>
      <c r="CL395" s="302" t="str" cm="1">
        <f t="array" ref="CL395">IF($CJ395&gt;0, INDEX($CS$28:$DH$35, $CJ395, $CI395+CL$23), "-")</f>
        <v>-</v>
      </c>
      <c r="CM395" s="302" t="str" cm="1">
        <f t="array" ref="CM395">IF($CJ395&gt;0, INDEX($CS$28:$DH$35, $CJ395, $CI395+CM$23), "-")</f>
        <v>-</v>
      </c>
      <c r="CN395" s="302" t="str" cm="1">
        <f t="array" ref="CN395">IF($CJ395&gt;0, INDEX($CS$28:$DH$35, $CJ395, $CI395+CN$23), "-")</f>
        <v>-</v>
      </c>
      <c r="CO395" s="300" t="str">
        <f t="shared" si="149"/>
        <v>-</v>
      </c>
      <c r="CP395" s="271"/>
      <c r="CQ395" s="272"/>
      <c r="CR395" s="273"/>
      <c r="CS395" s="273"/>
      <c r="CT395" s="273"/>
      <c r="CU395" s="273"/>
      <c r="CV395" s="273"/>
      <c r="CW395" s="273"/>
      <c r="CX395" s="273"/>
      <c r="CY395" s="273"/>
      <c r="CZ395" s="273"/>
      <c r="DA395" s="273"/>
      <c r="DB395" s="273"/>
      <c r="DC395" s="273"/>
      <c r="DD395" s="273"/>
      <c r="DE395" s="273"/>
      <c r="DF395" s="273"/>
      <c r="DG395" s="273"/>
      <c r="DH395" s="273"/>
      <c r="DI395" s="273"/>
      <c r="DJ395" s="271"/>
      <c r="DK395" s="271"/>
    </row>
    <row r="396" spans="1:115" s="45" customFormat="1" ht="12.75" customHeight="1" x14ac:dyDescent="0.25">
      <c r="A396" s="13" cm="1">
        <f t="array" ref="A396">IFERROR(INDEX(Operation, IFERROR(MATCH($N396,#REF!, 0), IFERROR(MATCH($N396,#REF!, 0), MATCH($N396,#REF!, 0))), 4), 0)</f>
        <v>0</v>
      </c>
      <c r="B396" s="10">
        <v>373</v>
      </c>
      <c r="C396" s="238"/>
      <c r="D396" s="238"/>
      <c r="E396" s="79"/>
      <c r="F396" s="80" t="str">
        <f>IF(ISBLANK(E396), "", VLOOKUP(E396, Z!$A$2:$C$4127, 3, FALSE))</f>
        <v/>
      </c>
      <c r="G396" s="238"/>
      <c r="H396" s="81"/>
      <c r="I396" s="255" t="b">
        <v>0</v>
      </c>
      <c r="J396" s="256"/>
      <c r="K396" s="82"/>
      <c r="L396" s="82"/>
      <c r="M396" s="83"/>
      <c r="N396" s="79"/>
      <c r="O396" s="84"/>
      <c r="P396" s="84"/>
      <c r="Q396" s="257"/>
      <c r="R396" s="257"/>
      <c r="S396" s="257"/>
      <c r="T396" s="85">
        <f t="shared" si="150"/>
        <v>0</v>
      </c>
      <c r="U396" s="238"/>
      <c r="V396" s="238"/>
      <c r="W396" s="238"/>
      <c r="X396" s="256"/>
      <c r="Y396" s="258"/>
      <c r="Z396" s="79"/>
      <c r="AA396" s="257"/>
      <c r="AB396" s="257"/>
      <c r="AC396" s="257"/>
      <c r="AD396" s="257"/>
      <c r="AE396" s="257"/>
      <c r="AF396" s="85">
        <f t="shared" si="151"/>
        <v>0</v>
      </c>
      <c r="AG396" s="259"/>
      <c r="AH396" s="238"/>
      <c r="AI396" s="79"/>
      <c r="AJ396" s="80" t="str">
        <f>IF(ISBLANK(AI396), "", VLOOKUP(AI396, Z!$A$2:$C$4127, 3, FALSE))</f>
        <v/>
      </c>
      <c r="AK396" s="260"/>
      <c r="AL396" s="127">
        <f t="shared" si="152"/>
        <v>0</v>
      </c>
      <c r="AM396" s="271"/>
      <c r="AN396" s="292">
        <f t="shared" si="154"/>
        <v>0</v>
      </c>
      <c r="AO396" s="279">
        <f t="shared" si="153"/>
        <v>1</v>
      </c>
      <c r="AP396" s="279">
        <v>0.75</v>
      </c>
      <c r="AQ396" s="293" t="str">
        <f t="shared" si="155"/>
        <v>-</v>
      </c>
      <c r="AR396" s="293" t="str">
        <f t="shared" si="156"/>
        <v>-</v>
      </c>
      <c r="AS396" s="293" t="str" cm="1">
        <f t="array" ref="AS396">IFERROR(IFERROR((AT396*AU396)/(3600*1000)/AZ396, BY396) * SUMPRODUCT($BA396:$BE396^2.5, $BF396:$BJ396) / 1000, "-")</f>
        <v>-</v>
      </c>
      <c r="AT396" s="279" t="str">
        <f t="shared" si="157"/>
        <v>-</v>
      </c>
      <c r="AU396" s="279" t="str">
        <f t="shared" si="158"/>
        <v>-</v>
      </c>
      <c r="AV396" s="294" t="str">
        <f t="shared" si="140"/>
        <v>-</v>
      </c>
      <c r="AW396" s="294" t="str" cm="1">
        <f t="array" ref="AW396">IF(CH396&gt;0, INDEX($CV$58:$CV$60, CH396), "-")</f>
        <v>-</v>
      </c>
      <c r="AX396" s="294" t="str">
        <f t="shared" si="159"/>
        <v>-</v>
      </c>
      <c r="AY396" s="295" t="str">
        <f t="shared" si="160"/>
        <v>-</v>
      </c>
      <c r="AZ396" s="294">
        <f t="shared" si="161"/>
        <v>0</v>
      </c>
      <c r="BA396" s="296" t="str" cm="1">
        <f t="array" ref="BA396">IFERROR(INDEX($CV$63:$CZ$65, $CF396, BA$23), "-")</f>
        <v>-</v>
      </c>
      <c r="BB396" s="296" t="str" cm="1">
        <f t="array" ref="BB396">IFERROR(INDEX($CV$63:$CZ$65, $CF396, BB$23), "-")</f>
        <v>-</v>
      </c>
      <c r="BC396" s="296" t="str" cm="1">
        <f t="array" ref="BC396">IFERROR(INDEX($CV$63:$CZ$65, $CF396, BC$23), "-")</f>
        <v>-</v>
      </c>
      <c r="BD396" s="296" t="str" cm="1">
        <f t="array" ref="BD396">IFERROR(INDEX($CV$63:$CZ$65, $CF396, BD$23), "-")</f>
        <v>-</v>
      </c>
      <c r="BE396" s="296" t="str" cm="1">
        <f t="array" ref="BE396">IFERROR(INDEX($CV$63:$CZ$65, $CF396, BE$23), "-")</f>
        <v>-</v>
      </c>
      <c r="BF396" s="297" cm="1">
        <f t="array" ref="BF396">IF($CF396=3,
IFERROR(INDEX($CV$68:$CZ$79, $CE396, BF$23), "-"),
IF($CF396=2,
IF(BF$23=5, $Q396, IF(BF$23=4, $R396, 0)), IF(BF$23=5, $Q396, 0)
))</f>
        <v>0</v>
      </c>
      <c r="BG396" s="297" cm="1">
        <f t="array" ref="BG396">IF($CF396=3,
IFERROR(INDEX($CV$68:$CZ$79, $CE396, BG$23), "-"),
IF($CF396=2,
IF(BG$23=5, $Q396, IF(BG$23=4, $R396, 0)), IF(BG$23=5, $Q396, 0)
))</f>
        <v>0</v>
      </c>
      <c r="BH396" s="297" cm="1">
        <f t="array" ref="BH396">IF($CF396=3,
IFERROR(INDEX($CV$68:$CZ$79, $CE396, BH$23), "-"),
IF($CF396=2,
IF(BH$23=5, $Q396, IF(BH$23=4, $R396, 0)), IF(BH$23=5, $Q396, 0)
))</f>
        <v>0</v>
      </c>
      <c r="BI396" s="297" cm="1">
        <f t="array" ref="BI396">IF($CF396=3,
IFERROR(INDEX($CV$68:$CZ$79, $CE396, BI$23), "-"),
IF($CF396=2,
IF(BI$23=5, $Q396, IF(BI$23=4, $R396, 0)), IF(BI$23=5, $Q396, 0)
))</f>
        <v>0</v>
      </c>
      <c r="BJ396" s="297" cm="1">
        <f t="array" ref="BJ396">IF($CF396=3,
IFERROR(INDEX($CV$68:$CZ$79, $CE396, BJ$23), "-"),
IF($CF396=2,
IF(BJ$23=5, $Q396, IF(BJ$23=4, $R396, 0)), IF(BJ$23=5, $Q396, 0)
))</f>
        <v>0</v>
      </c>
      <c r="BK396" s="293" t="str" cm="1">
        <f t="array" ref="BK396">IFERROR(IF(OR($AN$20="EZ", ISNUMBER((BL396*BM396)/(3600*1000)/BN396)), (BL396*BM396)/(3600*1000)/BN396, BY396) * SUMPRODUCT($BO396:$BS396^2.5, $BT396:$BX396) / 1000, "-")</f>
        <v>-</v>
      </c>
      <c r="BL396" s="279" t="str">
        <f t="shared" si="162"/>
        <v>-</v>
      </c>
      <c r="BM396" s="279" t="str">
        <f t="shared" si="163"/>
        <v>-</v>
      </c>
      <c r="BN396" s="298">
        <f t="shared" si="164"/>
        <v>0</v>
      </c>
      <c r="BO396" s="296" t="str" cm="1">
        <f t="array" ref="BO396">IFERROR(INDEX($CV$63:$CZ$65, $CO396, BO$23), "-")</f>
        <v>-</v>
      </c>
      <c r="BP396" s="296" t="str" cm="1">
        <f t="array" ref="BP396">IFERROR(INDEX($CV$63:$CZ$65, $CO396, BP$23), "-")</f>
        <v>-</v>
      </c>
      <c r="BQ396" s="296" t="str" cm="1">
        <f t="array" ref="BQ396">IFERROR(INDEX($CV$63:$CZ$65, $CO396, BQ$23), "-")</f>
        <v>-</v>
      </c>
      <c r="BR396" s="296" t="str" cm="1">
        <f t="array" ref="BR396">IFERROR(INDEX($CV$63:$CZ$65, $CO396, BR$23), "-")</f>
        <v>-</v>
      </c>
      <c r="BS396" s="296" t="str" cm="1">
        <f t="array" ref="BS396">IFERROR(INDEX($CV$63:$CZ$65, $CO396, BS$23), "-")</f>
        <v>-</v>
      </c>
      <c r="BT396" s="297" cm="1">
        <f t="array" ref="BT396">IF($CO396=3,
IFERROR(INDEX($CV$68:$CZ$79, $CE396, BT$23), "-"),
IF($CO396=2,
IF(BT$23=5, $AC396, IF(BT$23=4, $AD396, 0)), IF(BT$23=5, $AC396, 0)
))</f>
        <v>0</v>
      </c>
      <c r="BU396" s="297" cm="1">
        <f t="array" ref="BU396">IF($CO396=3,
IFERROR(INDEX($CV$68:$CZ$79, $CE396, BU$23), "-"),
IF($CO396=2,
IF(BU$23=5, $AC396, IF(BU$23=4, $AD396, 0)), IF(BU$23=5, $AC396, 0)
))</f>
        <v>0</v>
      </c>
      <c r="BV396" s="297" cm="1">
        <f t="array" ref="BV396">IF($CO396=3,
IFERROR(INDEX($CV$68:$CZ$79, $CE396, BV$23), "-"),
IF($CO396=2,
IF(BV$23=5, $AC396, IF(BV$23=4, $AD396, 0)), IF(BV$23=5, $AC396, 0)
))</f>
        <v>0</v>
      </c>
      <c r="BW396" s="297" cm="1">
        <f t="array" ref="BW396">IF($CO396=3,
IFERROR(INDEX($CV$68:$CZ$79, $CE396, BW$23), "-"),
IF($CO396=2,
IF(BW$23=5, $AC396, IF(BW$23=4, $AD396, 0)), IF(BW$23=5, $AC396, 0)
))</f>
        <v>0</v>
      </c>
      <c r="BX396" s="297" cm="1">
        <f t="array" ref="BX396">IF($CO396=3,
IFERROR(INDEX($CV$68:$CZ$79, $CE396, BX$23), "-"),
IF($CO396=2,
IF(BX$23=5, $AC396, IF(BX$23=4, $AD396, 0)), IF(BX$23=5, $AC396, 0)
))</f>
        <v>0</v>
      </c>
      <c r="BY396" s="293" t="str">
        <f t="shared" si="165"/>
        <v>-</v>
      </c>
      <c r="BZ396" s="299">
        <f t="shared" si="141"/>
        <v>0</v>
      </c>
      <c r="CA396" s="294" t="str">
        <f t="shared" si="166"/>
        <v>-</v>
      </c>
      <c r="CB396" s="295" t="str">
        <f t="shared" si="142"/>
        <v>-</v>
      </c>
      <c r="CC396" s="295" t="str">
        <f t="shared" si="167"/>
        <v>-</v>
      </c>
      <c r="CD396" s="299">
        <f t="shared" si="143"/>
        <v>0</v>
      </c>
      <c r="CE396" s="300" t="str">
        <f t="shared" si="144"/>
        <v>-</v>
      </c>
      <c r="CF396" s="300" t="str">
        <f t="shared" si="145"/>
        <v>-</v>
      </c>
      <c r="CG396" s="300">
        <v>0</v>
      </c>
      <c r="CH396" s="300">
        <f t="shared" si="146"/>
        <v>0</v>
      </c>
      <c r="CI396" s="301">
        <f t="shared" si="147"/>
        <v>0</v>
      </c>
      <c r="CJ396" s="301">
        <f t="shared" si="148"/>
        <v>0</v>
      </c>
      <c r="CK396" s="302" t="str" cm="1">
        <f t="array" ref="CK396">IF($CJ396&gt;0, INDEX($CS$28:$DH$35, $CJ396, $CI396+CK$23), "-")</f>
        <v>-</v>
      </c>
      <c r="CL396" s="302" t="str" cm="1">
        <f t="array" ref="CL396">IF($CJ396&gt;0, INDEX($CS$28:$DH$35, $CJ396, $CI396+CL$23), "-")</f>
        <v>-</v>
      </c>
      <c r="CM396" s="302" t="str" cm="1">
        <f t="array" ref="CM396">IF($CJ396&gt;0, INDEX($CS$28:$DH$35, $CJ396, $CI396+CM$23), "-")</f>
        <v>-</v>
      </c>
      <c r="CN396" s="302" t="str" cm="1">
        <f t="array" ref="CN396">IF($CJ396&gt;0, INDEX($CS$28:$DH$35, $CJ396, $CI396+CN$23), "-")</f>
        <v>-</v>
      </c>
      <c r="CO396" s="300" t="str">
        <f t="shared" si="149"/>
        <v>-</v>
      </c>
      <c r="CP396" s="271"/>
      <c r="CQ396" s="272"/>
      <c r="CR396" s="273"/>
      <c r="CS396" s="273"/>
      <c r="CT396" s="273"/>
      <c r="CU396" s="273"/>
      <c r="CV396" s="273"/>
      <c r="CW396" s="273"/>
      <c r="CX396" s="273"/>
      <c r="CY396" s="273"/>
      <c r="CZ396" s="273"/>
      <c r="DA396" s="273"/>
      <c r="DB396" s="273"/>
      <c r="DC396" s="273"/>
      <c r="DD396" s="273"/>
      <c r="DE396" s="273"/>
      <c r="DF396" s="273"/>
      <c r="DG396" s="273"/>
      <c r="DH396" s="273"/>
      <c r="DI396" s="273"/>
      <c r="DJ396" s="271"/>
      <c r="DK396" s="271"/>
    </row>
    <row r="397" spans="1:115" s="45" customFormat="1" ht="12.75" customHeight="1" x14ac:dyDescent="0.25">
      <c r="A397" s="13" cm="1">
        <f t="array" ref="A397">IFERROR(INDEX(Operation, IFERROR(MATCH($N397,#REF!, 0), IFERROR(MATCH($N397,#REF!, 0), MATCH($N397,#REF!, 0))), 4), 0)</f>
        <v>0</v>
      </c>
      <c r="B397" s="10">
        <v>374</v>
      </c>
      <c r="C397" s="238"/>
      <c r="D397" s="238"/>
      <c r="E397" s="79"/>
      <c r="F397" s="80" t="str">
        <f>IF(ISBLANK(E397), "", VLOOKUP(E397, Z!$A$2:$C$4127, 3, FALSE))</f>
        <v/>
      </c>
      <c r="G397" s="238"/>
      <c r="H397" s="81"/>
      <c r="I397" s="255" t="b">
        <v>0</v>
      </c>
      <c r="J397" s="256"/>
      <c r="K397" s="82"/>
      <c r="L397" s="82"/>
      <c r="M397" s="83"/>
      <c r="N397" s="79"/>
      <c r="O397" s="84"/>
      <c r="P397" s="84"/>
      <c r="Q397" s="257"/>
      <c r="R397" s="257"/>
      <c r="S397" s="257"/>
      <c r="T397" s="85">
        <f t="shared" si="150"/>
        <v>0</v>
      </c>
      <c r="U397" s="238"/>
      <c r="V397" s="238"/>
      <c r="W397" s="238"/>
      <c r="X397" s="257"/>
      <c r="Y397" s="258"/>
      <c r="Z397" s="79"/>
      <c r="AA397" s="257"/>
      <c r="AB397" s="257"/>
      <c r="AC397" s="257"/>
      <c r="AD397" s="257"/>
      <c r="AE397" s="257"/>
      <c r="AF397" s="85">
        <f t="shared" si="151"/>
        <v>0</v>
      </c>
      <c r="AG397" s="259"/>
      <c r="AH397" s="238"/>
      <c r="AI397" s="79"/>
      <c r="AJ397" s="80" t="str">
        <f>IF(ISBLANK(AI397), "", VLOOKUP(AI397, Z!$A$2:$C$4127, 3, FALSE))</f>
        <v/>
      </c>
      <c r="AK397" s="260"/>
      <c r="AL397" s="127">
        <f t="shared" si="152"/>
        <v>0</v>
      </c>
      <c r="AM397" s="271"/>
      <c r="AN397" s="292">
        <f t="shared" si="154"/>
        <v>0</v>
      </c>
      <c r="AO397" s="279">
        <f t="shared" si="153"/>
        <v>1</v>
      </c>
      <c r="AP397" s="279">
        <v>0.75</v>
      </c>
      <c r="AQ397" s="293" t="str">
        <f t="shared" si="155"/>
        <v>-</v>
      </c>
      <c r="AR397" s="293" t="str">
        <f t="shared" si="156"/>
        <v>-</v>
      </c>
      <c r="AS397" s="293" t="str" cm="1">
        <f t="array" ref="AS397">IFERROR(IFERROR((AT397*AU397)/(3600*1000)/AZ397, BY397) * SUMPRODUCT($BA397:$BE397^2.5, $BF397:$BJ397) / 1000, "-")</f>
        <v>-</v>
      </c>
      <c r="AT397" s="279" t="str">
        <f t="shared" si="157"/>
        <v>-</v>
      </c>
      <c r="AU397" s="279" t="str">
        <f t="shared" si="158"/>
        <v>-</v>
      </c>
      <c r="AV397" s="294" t="str">
        <f t="shared" si="140"/>
        <v>-</v>
      </c>
      <c r="AW397" s="294" t="str" cm="1">
        <f t="array" ref="AW397">IF(CH397&gt;0, INDEX($CV$58:$CV$60, CH397), "-")</f>
        <v>-</v>
      </c>
      <c r="AX397" s="294" t="str">
        <f t="shared" si="159"/>
        <v>-</v>
      </c>
      <c r="AY397" s="295" t="str">
        <f t="shared" si="160"/>
        <v>-</v>
      </c>
      <c r="AZ397" s="294">
        <f t="shared" si="161"/>
        <v>0</v>
      </c>
      <c r="BA397" s="296" t="str" cm="1">
        <f t="array" ref="BA397">IFERROR(INDEX($CV$63:$CZ$65, $CF397, BA$23), "-")</f>
        <v>-</v>
      </c>
      <c r="BB397" s="296" t="str" cm="1">
        <f t="array" ref="BB397">IFERROR(INDEX($CV$63:$CZ$65, $CF397, BB$23), "-")</f>
        <v>-</v>
      </c>
      <c r="BC397" s="296" t="str" cm="1">
        <f t="array" ref="BC397">IFERROR(INDEX($CV$63:$CZ$65, $CF397, BC$23), "-")</f>
        <v>-</v>
      </c>
      <c r="BD397" s="296" t="str" cm="1">
        <f t="array" ref="BD397">IFERROR(INDEX($CV$63:$CZ$65, $CF397, BD$23), "-")</f>
        <v>-</v>
      </c>
      <c r="BE397" s="296" t="str" cm="1">
        <f t="array" ref="BE397">IFERROR(INDEX($CV$63:$CZ$65, $CF397, BE$23), "-")</f>
        <v>-</v>
      </c>
      <c r="BF397" s="297" cm="1">
        <f t="array" ref="BF397">IF($CF397=3,
IFERROR(INDEX($CV$68:$CZ$79, $CE397, BF$23), "-"),
IF($CF397=2,
IF(BF$23=5, $Q397, IF(BF$23=4, $R397, 0)), IF(BF$23=5, $Q397, 0)
))</f>
        <v>0</v>
      </c>
      <c r="BG397" s="297" cm="1">
        <f t="array" ref="BG397">IF($CF397=3,
IFERROR(INDEX($CV$68:$CZ$79, $CE397, BG$23), "-"),
IF($CF397=2,
IF(BG$23=5, $Q397, IF(BG$23=4, $R397, 0)), IF(BG$23=5, $Q397, 0)
))</f>
        <v>0</v>
      </c>
      <c r="BH397" s="297" cm="1">
        <f t="array" ref="BH397">IF($CF397=3,
IFERROR(INDEX($CV$68:$CZ$79, $CE397, BH$23), "-"),
IF($CF397=2,
IF(BH$23=5, $Q397, IF(BH$23=4, $R397, 0)), IF(BH$23=5, $Q397, 0)
))</f>
        <v>0</v>
      </c>
      <c r="BI397" s="297" cm="1">
        <f t="array" ref="BI397">IF($CF397=3,
IFERROR(INDEX($CV$68:$CZ$79, $CE397, BI$23), "-"),
IF($CF397=2,
IF(BI$23=5, $Q397, IF(BI$23=4, $R397, 0)), IF(BI$23=5, $Q397, 0)
))</f>
        <v>0</v>
      </c>
      <c r="BJ397" s="297" cm="1">
        <f t="array" ref="BJ397">IF($CF397=3,
IFERROR(INDEX($CV$68:$CZ$79, $CE397, BJ$23), "-"),
IF($CF397=2,
IF(BJ$23=5, $Q397, IF(BJ$23=4, $R397, 0)), IF(BJ$23=5, $Q397, 0)
))</f>
        <v>0</v>
      </c>
      <c r="BK397" s="293" t="str" cm="1">
        <f t="array" ref="BK397">IFERROR(IF(OR($AN$20="EZ", ISNUMBER((BL397*BM397)/(3600*1000)/BN397)), (BL397*BM397)/(3600*1000)/BN397, BY397) * SUMPRODUCT($BO397:$BS397^2.5, $BT397:$BX397) / 1000, "-")</f>
        <v>-</v>
      </c>
      <c r="BL397" s="279" t="str">
        <f t="shared" si="162"/>
        <v>-</v>
      </c>
      <c r="BM397" s="279" t="str">
        <f t="shared" si="163"/>
        <v>-</v>
      </c>
      <c r="BN397" s="298">
        <f t="shared" si="164"/>
        <v>0</v>
      </c>
      <c r="BO397" s="296" t="str" cm="1">
        <f t="array" ref="BO397">IFERROR(INDEX($CV$63:$CZ$65, $CO397, BO$23), "-")</f>
        <v>-</v>
      </c>
      <c r="BP397" s="296" t="str" cm="1">
        <f t="array" ref="BP397">IFERROR(INDEX($CV$63:$CZ$65, $CO397, BP$23), "-")</f>
        <v>-</v>
      </c>
      <c r="BQ397" s="296" t="str" cm="1">
        <f t="array" ref="BQ397">IFERROR(INDEX($CV$63:$CZ$65, $CO397, BQ$23), "-")</f>
        <v>-</v>
      </c>
      <c r="BR397" s="296" t="str" cm="1">
        <f t="array" ref="BR397">IFERROR(INDEX($CV$63:$CZ$65, $CO397, BR$23), "-")</f>
        <v>-</v>
      </c>
      <c r="BS397" s="296" t="str" cm="1">
        <f t="array" ref="BS397">IFERROR(INDEX($CV$63:$CZ$65, $CO397, BS$23), "-")</f>
        <v>-</v>
      </c>
      <c r="BT397" s="297" cm="1">
        <f t="array" ref="BT397">IF($CO397=3,
IFERROR(INDEX($CV$68:$CZ$79, $CE397, BT$23), "-"),
IF($CO397=2,
IF(BT$23=5, $AC397, IF(BT$23=4, $AD397, 0)), IF(BT$23=5, $AC397, 0)
))</f>
        <v>0</v>
      </c>
      <c r="BU397" s="297" cm="1">
        <f t="array" ref="BU397">IF($CO397=3,
IFERROR(INDEX($CV$68:$CZ$79, $CE397, BU$23), "-"),
IF($CO397=2,
IF(BU$23=5, $AC397, IF(BU$23=4, $AD397, 0)), IF(BU$23=5, $AC397, 0)
))</f>
        <v>0</v>
      </c>
      <c r="BV397" s="297" cm="1">
        <f t="array" ref="BV397">IF($CO397=3,
IFERROR(INDEX($CV$68:$CZ$79, $CE397, BV$23), "-"),
IF($CO397=2,
IF(BV$23=5, $AC397, IF(BV$23=4, $AD397, 0)), IF(BV$23=5, $AC397, 0)
))</f>
        <v>0</v>
      </c>
      <c r="BW397" s="297" cm="1">
        <f t="array" ref="BW397">IF($CO397=3,
IFERROR(INDEX($CV$68:$CZ$79, $CE397, BW$23), "-"),
IF($CO397=2,
IF(BW$23=5, $AC397, IF(BW$23=4, $AD397, 0)), IF(BW$23=5, $AC397, 0)
))</f>
        <v>0</v>
      </c>
      <c r="BX397" s="297" cm="1">
        <f t="array" ref="BX397">IF($CO397=3,
IFERROR(INDEX($CV$68:$CZ$79, $CE397, BX$23), "-"),
IF($CO397=2,
IF(BX$23=5, $AC397, IF(BX$23=4, $AD397, 0)), IF(BX$23=5, $AC397, 0)
))</f>
        <v>0</v>
      </c>
      <c r="BY397" s="293" t="str">
        <f t="shared" si="165"/>
        <v>-</v>
      </c>
      <c r="BZ397" s="299">
        <f t="shared" si="141"/>
        <v>0</v>
      </c>
      <c r="CA397" s="294" t="str">
        <f t="shared" si="166"/>
        <v>-</v>
      </c>
      <c r="CB397" s="295" t="str">
        <f t="shared" si="142"/>
        <v>-</v>
      </c>
      <c r="CC397" s="295" t="str">
        <f t="shared" si="167"/>
        <v>-</v>
      </c>
      <c r="CD397" s="299">
        <f t="shared" si="143"/>
        <v>0</v>
      </c>
      <c r="CE397" s="300" t="str">
        <f t="shared" si="144"/>
        <v>-</v>
      </c>
      <c r="CF397" s="300" t="str">
        <f t="shared" si="145"/>
        <v>-</v>
      </c>
      <c r="CG397" s="300">
        <v>0</v>
      </c>
      <c r="CH397" s="300">
        <f t="shared" si="146"/>
        <v>0</v>
      </c>
      <c r="CI397" s="301">
        <f t="shared" si="147"/>
        <v>0</v>
      </c>
      <c r="CJ397" s="301">
        <f t="shared" si="148"/>
        <v>0</v>
      </c>
      <c r="CK397" s="302" t="str" cm="1">
        <f t="array" ref="CK397">IF($CJ397&gt;0, INDEX($CS$28:$DH$35, $CJ397, $CI397+CK$23), "-")</f>
        <v>-</v>
      </c>
      <c r="CL397" s="302" t="str" cm="1">
        <f t="array" ref="CL397">IF($CJ397&gt;0, INDEX($CS$28:$DH$35, $CJ397, $CI397+CL$23), "-")</f>
        <v>-</v>
      </c>
      <c r="CM397" s="302" t="str" cm="1">
        <f t="array" ref="CM397">IF($CJ397&gt;0, INDEX($CS$28:$DH$35, $CJ397, $CI397+CM$23), "-")</f>
        <v>-</v>
      </c>
      <c r="CN397" s="302" t="str" cm="1">
        <f t="array" ref="CN397">IF($CJ397&gt;0, INDEX($CS$28:$DH$35, $CJ397, $CI397+CN$23), "-")</f>
        <v>-</v>
      </c>
      <c r="CO397" s="300" t="str">
        <f t="shared" si="149"/>
        <v>-</v>
      </c>
      <c r="CP397" s="271"/>
      <c r="CQ397" s="272"/>
      <c r="CR397" s="273"/>
      <c r="CS397" s="273"/>
      <c r="CT397" s="273"/>
      <c r="CU397" s="273"/>
      <c r="CV397" s="273"/>
      <c r="CW397" s="273"/>
      <c r="CX397" s="273"/>
      <c r="CY397" s="273"/>
      <c r="CZ397" s="273"/>
      <c r="DA397" s="273"/>
      <c r="DB397" s="273"/>
      <c r="DC397" s="273"/>
      <c r="DD397" s="273"/>
      <c r="DE397" s="273"/>
      <c r="DF397" s="273"/>
      <c r="DG397" s="273"/>
      <c r="DH397" s="273"/>
      <c r="DI397" s="273"/>
      <c r="DJ397" s="271"/>
      <c r="DK397" s="271"/>
    </row>
    <row r="398" spans="1:115" s="45" customFormat="1" ht="12.75" customHeight="1" x14ac:dyDescent="0.25">
      <c r="A398" s="13" cm="1">
        <f t="array" ref="A398">IFERROR(INDEX(Operation, IFERROR(MATCH($N398,#REF!, 0), IFERROR(MATCH($N398,#REF!, 0), MATCH($N398,#REF!, 0))), 4), 0)</f>
        <v>0</v>
      </c>
      <c r="B398" s="10">
        <v>375</v>
      </c>
      <c r="C398" s="238"/>
      <c r="D398" s="238"/>
      <c r="E398" s="79"/>
      <c r="F398" s="80" t="str">
        <f>IF(ISBLANK(E398), "", VLOOKUP(E398, Z!$A$2:$C$4127, 3, FALSE))</f>
        <v/>
      </c>
      <c r="G398" s="238"/>
      <c r="H398" s="81"/>
      <c r="I398" s="255" t="b">
        <v>0</v>
      </c>
      <c r="J398" s="256"/>
      <c r="K398" s="82"/>
      <c r="L398" s="82"/>
      <c r="M398" s="83"/>
      <c r="N398" s="79"/>
      <c r="O398" s="84"/>
      <c r="P398" s="84"/>
      <c r="Q398" s="257"/>
      <c r="R398" s="257"/>
      <c r="S398" s="257"/>
      <c r="T398" s="85">
        <f t="shared" si="150"/>
        <v>0</v>
      </c>
      <c r="U398" s="238"/>
      <c r="V398" s="238"/>
      <c r="W398" s="238"/>
      <c r="X398" s="257"/>
      <c r="Y398" s="258"/>
      <c r="Z398" s="79"/>
      <c r="AA398" s="257"/>
      <c r="AB398" s="257"/>
      <c r="AC398" s="257"/>
      <c r="AD398" s="257"/>
      <c r="AE398" s="257"/>
      <c r="AF398" s="85">
        <f t="shared" si="151"/>
        <v>0</v>
      </c>
      <c r="AG398" s="259"/>
      <c r="AH398" s="238"/>
      <c r="AI398" s="79"/>
      <c r="AJ398" s="80" t="str">
        <f>IF(ISBLANK(AI398), "", VLOOKUP(AI398, Z!$A$2:$C$4127, 3, FALSE))</f>
        <v/>
      </c>
      <c r="AK398" s="260"/>
      <c r="AL398" s="127">
        <f t="shared" si="152"/>
        <v>0</v>
      </c>
      <c r="AM398" s="271"/>
      <c r="AN398" s="292">
        <f t="shared" si="154"/>
        <v>0</v>
      </c>
      <c r="AO398" s="279">
        <f t="shared" si="153"/>
        <v>1</v>
      </c>
      <c r="AP398" s="279">
        <v>0.75</v>
      </c>
      <c r="AQ398" s="293" t="str">
        <f t="shared" si="155"/>
        <v>-</v>
      </c>
      <c r="AR398" s="293" t="str">
        <f t="shared" si="156"/>
        <v>-</v>
      </c>
      <c r="AS398" s="293" t="str" cm="1">
        <f t="array" ref="AS398">IFERROR(IFERROR((AT398*AU398)/(3600*1000)/AZ398, BY398) * SUMPRODUCT($BA398:$BE398^2.5, $BF398:$BJ398) / 1000, "-")</f>
        <v>-</v>
      </c>
      <c r="AT398" s="279" t="str">
        <f t="shared" si="157"/>
        <v>-</v>
      </c>
      <c r="AU398" s="279" t="str">
        <f t="shared" si="158"/>
        <v>-</v>
      </c>
      <c r="AV398" s="294" t="str">
        <f t="shared" si="140"/>
        <v>-</v>
      </c>
      <c r="AW398" s="294" t="str" cm="1">
        <f t="array" ref="AW398">IF(CH398&gt;0, INDEX($CV$58:$CV$60, CH398), "-")</f>
        <v>-</v>
      </c>
      <c r="AX398" s="294" t="str">
        <f t="shared" si="159"/>
        <v>-</v>
      </c>
      <c r="AY398" s="295" t="str">
        <f t="shared" si="160"/>
        <v>-</v>
      </c>
      <c r="AZ398" s="294">
        <f t="shared" si="161"/>
        <v>0</v>
      </c>
      <c r="BA398" s="296" t="str" cm="1">
        <f t="array" ref="BA398">IFERROR(INDEX($CV$63:$CZ$65, $CF398, BA$23), "-")</f>
        <v>-</v>
      </c>
      <c r="BB398" s="296" t="str" cm="1">
        <f t="array" ref="BB398">IFERROR(INDEX($CV$63:$CZ$65, $CF398, BB$23), "-")</f>
        <v>-</v>
      </c>
      <c r="BC398" s="296" t="str" cm="1">
        <f t="array" ref="BC398">IFERROR(INDEX($CV$63:$CZ$65, $CF398, BC$23), "-")</f>
        <v>-</v>
      </c>
      <c r="BD398" s="296" t="str" cm="1">
        <f t="array" ref="BD398">IFERROR(INDEX($CV$63:$CZ$65, $CF398, BD$23), "-")</f>
        <v>-</v>
      </c>
      <c r="BE398" s="296" t="str" cm="1">
        <f t="array" ref="BE398">IFERROR(INDEX($CV$63:$CZ$65, $CF398, BE$23), "-")</f>
        <v>-</v>
      </c>
      <c r="BF398" s="297" cm="1">
        <f t="array" ref="BF398">IF($CF398=3,
IFERROR(INDEX($CV$68:$CZ$79, $CE398, BF$23), "-"),
IF($CF398=2,
IF(BF$23=5, $Q398, IF(BF$23=4, $R398, 0)), IF(BF$23=5, $Q398, 0)
))</f>
        <v>0</v>
      </c>
      <c r="BG398" s="297" cm="1">
        <f t="array" ref="BG398">IF($CF398=3,
IFERROR(INDEX($CV$68:$CZ$79, $CE398, BG$23), "-"),
IF($CF398=2,
IF(BG$23=5, $Q398, IF(BG$23=4, $R398, 0)), IF(BG$23=5, $Q398, 0)
))</f>
        <v>0</v>
      </c>
      <c r="BH398" s="297" cm="1">
        <f t="array" ref="BH398">IF($CF398=3,
IFERROR(INDEX($CV$68:$CZ$79, $CE398, BH$23), "-"),
IF($CF398=2,
IF(BH$23=5, $Q398, IF(BH$23=4, $R398, 0)), IF(BH$23=5, $Q398, 0)
))</f>
        <v>0</v>
      </c>
      <c r="BI398" s="297" cm="1">
        <f t="array" ref="BI398">IF($CF398=3,
IFERROR(INDEX($CV$68:$CZ$79, $CE398, BI$23), "-"),
IF($CF398=2,
IF(BI$23=5, $Q398, IF(BI$23=4, $R398, 0)), IF(BI$23=5, $Q398, 0)
))</f>
        <v>0</v>
      </c>
      <c r="BJ398" s="297" cm="1">
        <f t="array" ref="BJ398">IF($CF398=3,
IFERROR(INDEX($CV$68:$CZ$79, $CE398, BJ$23), "-"),
IF($CF398=2,
IF(BJ$23=5, $Q398, IF(BJ$23=4, $R398, 0)), IF(BJ$23=5, $Q398, 0)
))</f>
        <v>0</v>
      </c>
      <c r="BK398" s="293" t="str" cm="1">
        <f t="array" ref="BK398">IFERROR(IF(OR($AN$20="EZ", ISNUMBER((BL398*BM398)/(3600*1000)/BN398)), (BL398*BM398)/(3600*1000)/BN398, BY398) * SUMPRODUCT($BO398:$BS398^2.5, $BT398:$BX398) / 1000, "-")</f>
        <v>-</v>
      </c>
      <c r="BL398" s="279" t="str">
        <f t="shared" si="162"/>
        <v>-</v>
      </c>
      <c r="BM398" s="279" t="str">
        <f t="shared" si="163"/>
        <v>-</v>
      </c>
      <c r="BN398" s="298">
        <f t="shared" si="164"/>
        <v>0</v>
      </c>
      <c r="BO398" s="296" t="str" cm="1">
        <f t="array" ref="BO398">IFERROR(INDEX($CV$63:$CZ$65, $CO398, BO$23), "-")</f>
        <v>-</v>
      </c>
      <c r="BP398" s="296" t="str" cm="1">
        <f t="array" ref="BP398">IFERROR(INDEX($CV$63:$CZ$65, $CO398, BP$23), "-")</f>
        <v>-</v>
      </c>
      <c r="BQ398" s="296" t="str" cm="1">
        <f t="array" ref="BQ398">IFERROR(INDEX($CV$63:$CZ$65, $CO398, BQ$23), "-")</f>
        <v>-</v>
      </c>
      <c r="BR398" s="296" t="str" cm="1">
        <f t="array" ref="BR398">IFERROR(INDEX($CV$63:$CZ$65, $CO398, BR$23), "-")</f>
        <v>-</v>
      </c>
      <c r="BS398" s="296" t="str" cm="1">
        <f t="array" ref="BS398">IFERROR(INDEX($CV$63:$CZ$65, $CO398, BS$23), "-")</f>
        <v>-</v>
      </c>
      <c r="BT398" s="297" cm="1">
        <f t="array" ref="BT398">IF($CO398=3,
IFERROR(INDEX($CV$68:$CZ$79, $CE398, BT$23), "-"),
IF($CO398=2,
IF(BT$23=5, $AC398, IF(BT$23=4, $AD398, 0)), IF(BT$23=5, $AC398, 0)
))</f>
        <v>0</v>
      </c>
      <c r="BU398" s="297" cm="1">
        <f t="array" ref="BU398">IF($CO398=3,
IFERROR(INDEX($CV$68:$CZ$79, $CE398, BU$23), "-"),
IF($CO398=2,
IF(BU$23=5, $AC398, IF(BU$23=4, $AD398, 0)), IF(BU$23=5, $AC398, 0)
))</f>
        <v>0</v>
      </c>
      <c r="BV398" s="297" cm="1">
        <f t="array" ref="BV398">IF($CO398=3,
IFERROR(INDEX($CV$68:$CZ$79, $CE398, BV$23), "-"),
IF($CO398=2,
IF(BV$23=5, $AC398, IF(BV$23=4, $AD398, 0)), IF(BV$23=5, $AC398, 0)
))</f>
        <v>0</v>
      </c>
      <c r="BW398" s="297" cm="1">
        <f t="array" ref="BW398">IF($CO398=3,
IFERROR(INDEX($CV$68:$CZ$79, $CE398, BW$23), "-"),
IF($CO398=2,
IF(BW$23=5, $AC398, IF(BW$23=4, $AD398, 0)), IF(BW$23=5, $AC398, 0)
))</f>
        <v>0</v>
      </c>
      <c r="BX398" s="297" cm="1">
        <f t="array" ref="BX398">IF($CO398=3,
IFERROR(INDEX($CV$68:$CZ$79, $CE398, BX$23), "-"),
IF($CO398=2,
IF(BX$23=5, $AC398, IF(BX$23=4, $AD398, 0)), IF(BX$23=5, $AC398, 0)
))</f>
        <v>0</v>
      </c>
      <c r="BY398" s="293" t="str">
        <f t="shared" si="165"/>
        <v>-</v>
      </c>
      <c r="BZ398" s="299">
        <f t="shared" si="141"/>
        <v>0</v>
      </c>
      <c r="CA398" s="294" t="str">
        <f t="shared" si="166"/>
        <v>-</v>
      </c>
      <c r="CB398" s="295" t="str">
        <f t="shared" si="142"/>
        <v>-</v>
      </c>
      <c r="CC398" s="295" t="str">
        <f t="shared" si="167"/>
        <v>-</v>
      </c>
      <c r="CD398" s="299">
        <f t="shared" si="143"/>
        <v>0</v>
      </c>
      <c r="CE398" s="300" t="str">
        <f t="shared" si="144"/>
        <v>-</v>
      </c>
      <c r="CF398" s="300" t="str">
        <f t="shared" si="145"/>
        <v>-</v>
      </c>
      <c r="CG398" s="300">
        <v>0</v>
      </c>
      <c r="CH398" s="300">
        <f t="shared" si="146"/>
        <v>0</v>
      </c>
      <c r="CI398" s="301">
        <f t="shared" si="147"/>
        <v>0</v>
      </c>
      <c r="CJ398" s="301">
        <f t="shared" si="148"/>
        <v>0</v>
      </c>
      <c r="CK398" s="302" t="str" cm="1">
        <f t="array" ref="CK398">IF($CJ398&gt;0, INDEX($CS$28:$DH$35, $CJ398, $CI398+CK$23), "-")</f>
        <v>-</v>
      </c>
      <c r="CL398" s="302" t="str" cm="1">
        <f t="array" ref="CL398">IF($CJ398&gt;0, INDEX($CS$28:$DH$35, $CJ398, $CI398+CL$23), "-")</f>
        <v>-</v>
      </c>
      <c r="CM398" s="302" t="str" cm="1">
        <f t="array" ref="CM398">IF($CJ398&gt;0, INDEX($CS$28:$DH$35, $CJ398, $CI398+CM$23), "-")</f>
        <v>-</v>
      </c>
      <c r="CN398" s="302" t="str" cm="1">
        <f t="array" ref="CN398">IF($CJ398&gt;0, INDEX($CS$28:$DH$35, $CJ398, $CI398+CN$23), "-")</f>
        <v>-</v>
      </c>
      <c r="CO398" s="300" t="str">
        <f t="shared" si="149"/>
        <v>-</v>
      </c>
      <c r="CP398" s="271"/>
      <c r="CQ398" s="272"/>
      <c r="CR398" s="273"/>
      <c r="CS398" s="273"/>
      <c r="CT398" s="273"/>
      <c r="CU398" s="273"/>
      <c r="CV398" s="273"/>
      <c r="CW398" s="273"/>
      <c r="CX398" s="273"/>
      <c r="CY398" s="273"/>
      <c r="CZ398" s="273"/>
      <c r="DA398" s="273"/>
      <c r="DB398" s="273"/>
      <c r="DC398" s="273"/>
      <c r="DD398" s="273"/>
      <c r="DE398" s="273"/>
      <c r="DF398" s="273"/>
      <c r="DG398" s="273"/>
      <c r="DH398" s="273"/>
      <c r="DI398" s="273"/>
      <c r="DJ398" s="271"/>
      <c r="DK398" s="271"/>
    </row>
    <row r="399" spans="1:115" s="45" customFormat="1" ht="12.75" customHeight="1" x14ac:dyDescent="0.25">
      <c r="A399" s="13" cm="1">
        <f t="array" ref="A399">IFERROR(INDEX(Operation, IFERROR(MATCH($N399,#REF!, 0), IFERROR(MATCH($N399,#REF!, 0), MATCH($N399,#REF!, 0))), 4), 0)</f>
        <v>0</v>
      </c>
      <c r="B399" s="10">
        <v>376</v>
      </c>
      <c r="C399" s="238"/>
      <c r="D399" s="238"/>
      <c r="E399" s="79"/>
      <c r="F399" s="80" t="str">
        <f>IF(ISBLANK(E399), "", VLOOKUP(E399, Z!$A$2:$C$4127, 3, FALSE))</f>
        <v/>
      </c>
      <c r="G399" s="238"/>
      <c r="H399" s="81"/>
      <c r="I399" s="255" t="b">
        <v>0</v>
      </c>
      <c r="J399" s="256"/>
      <c r="K399" s="82"/>
      <c r="L399" s="82"/>
      <c r="M399" s="83"/>
      <c r="N399" s="79"/>
      <c r="O399" s="84"/>
      <c r="P399" s="84"/>
      <c r="Q399" s="257"/>
      <c r="R399" s="257"/>
      <c r="S399" s="257"/>
      <c r="T399" s="85">
        <f t="shared" si="150"/>
        <v>0</v>
      </c>
      <c r="U399" s="238"/>
      <c r="V399" s="238"/>
      <c r="W399" s="238"/>
      <c r="X399" s="257"/>
      <c r="Y399" s="258"/>
      <c r="Z399" s="79"/>
      <c r="AA399" s="257"/>
      <c r="AB399" s="257"/>
      <c r="AC399" s="257"/>
      <c r="AD399" s="257"/>
      <c r="AE399" s="257"/>
      <c r="AF399" s="85">
        <f t="shared" si="151"/>
        <v>0</v>
      </c>
      <c r="AG399" s="259"/>
      <c r="AH399" s="238"/>
      <c r="AI399" s="79"/>
      <c r="AJ399" s="80" t="str">
        <f>IF(ISBLANK(AI399), "", VLOOKUP(AI399, Z!$A$2:$C$4127, 3, FALSE))</f>
        <v/>
      </c>
      <c r="AK399" s="260"/>
      <c r="AL399" s="127">
        <f t="shared" si="152"/>
        <v>0</v>
      </c>
      <c r="AM399" s="271"/>
      <c r="AN399" s="292">
        <f t="shared" si="154"/>
        <v>0</v>
      </c>
      <c r="AO399" s="279">
        <f t="shared" si="153"/>
        <v>1</v>
      </c>
      <c r="AP399" s="279">
        <v>0.75</v>
      </c>
      <c r="AQ399" s="293" t="str">
        <f t="shared" si="155"/>
        <v>-</v>
      </c>
      <c r="AR399" s="293" t="str">
        <f t="shared" si="156"/>
        <v>-</v>
      </c>
      <c r="AS399" s="293" t="str" cm="1">
        <f t="array" ref="AS399">IFERROR(IFERROR((AT399*AU399)/(3600*1000)/AZ399, BY399) * SUMPRODUCT($BA399:$BE399^2.5, $BF399:$BJ399) / 1000, "-")</f>
        <v>-</v>
      </c>
      <c r="AT399" s="279" t="str">
        <f t="shared" si="157"/>
        <v>-</v>
      </c>
      <c r="AU399" s="279" t="str">
        <f t="shared" si="158"/>
        <v>-</v>
      </c>
      <c r="AV399" s="294" t="str">
        <f t="shared" si="140"/>
        <v>-</v>
      </c>
      <c r="AW399" s="294" t="str" cm="1">
        <f t="array" ref="AW399">IF(CH399&gt;0, INDEX($CV$58:$CV$60, CH399), "-")</f>
        <v>-</v>
      </c>
      <c r="AX399" s="294" t="str">
        <f t="shared" si="159"/>
        <v>-</v>
      </c>
      <c r="AY399" s="295" t="str">
        <f t="shared" si="160"/>
        <v>-</v>
      </c>
      <c r="AZ399" s="294">
        <f t="shared" si="161"/>
        <v>0</v>
      </c>
      <c r="BA399" s="296" t="str" cm="1">
        <f t="array" ref="BA399">IFERROR(INDEX($CV$63:$CZ$65, $CF399, BA$23), "-")</f>
        <v>-</v>
      </c>
      <c r="BB399" s="296" t="str" cm="1">
        <f t="array" ref="BB399">IFERROR(INDEX($CV$63:$CZ$65, $CF399, BB$23), "-")</f>
        <v>-</v>
      </c>
      <c r="BC399" s="296" t="str" cm="1">
        <f t="array" ref="BC399">IFERROR(INDEX($CV$63:$CZ$65, $CF399, BC$23), "-")</f>
        <v>-</v>
      </c>
      <c r="BD399" s="296" t="str" cm="1">
        <f t="array" ref="BD399">IFERROR(INDEX($CV$63:$CZ$65, $CF399, BD$23), "-")</f>
        <v>-</v>
      </c>
      <c r="BE399" s="296" t="str" cm="1">
        <f t="array" ref="BE399">IFERROR(INDEX($CV$63:$CZ$65, $CF399, BE$23), "-")</f>
        <v>-</v>
      </c>
      <c r="BF399" s="297" cm="1">
        <f t="array" ref="BF399">IF($CF399=3,
IFERROR(INDEX($CV$68:$CZ$79, $CE399, BF$23), "-"),
IF($CF399=2,
IF(BF$23=5, $Q399, IF(BF$23=4, $R399, 0)), IF(BF$23=5, $Q399, 0)
))</f>
        <v>0</v>
      </c>
      <c r="BG399" s="297" cm="1">
        <f t="array" ref="BG399">IF($CF399=3,
IFERROR(INDEX($CV$68:$CZ$79, $CE399, BG$23), "-"),
IF($CF399=2,
IF(BG$23=5, $Q399, IF(BG$23=4, $R399, 0)), IF(BG$23=5, $Q399, 0)
))</f>
        <v>0</v>
      </c>
      <c r="BH399" s="297" cm="1">
        <f t="array" ref="BH399">IF($CF399=3,
IFERROR(INDEX($CV$68:$CZ$79, $CE399, BH$23), "-"),
IF($CF399=2,
IF(BH$23=5, $Q399, IF(BH$23=4, $R399, 0)), IF(BH$23=5, $Q399, 0)
))</f>
        <v>0</v>
      </c>
      <c r="BI399" s="297" cm="1">
        <f t="array" ref="BI399">IF($CF399=3,
IFERROR(INDEX($CV$68:$CZ$79, $CE399, BI$23), "-"),
IF($CF399=2,
IF(BI$23=5, $Q399, IF(BI$23=4, $R399, 0)), IF(BI$23=5, $Q399, 0)
))</f>
        <v>0</v>
      </c>
      <c r="BJ399" s="297" cm="1">
        <f t="array" ref="BJ399">IF($CF399=3,
IFERROR(INDEX($CV$68:$CZ$79, $CE399, BJ$23), "-"),
IF($CF399=2,
IF(BJ$23=5, $Q399, IF(BJ$23=4, $R399, 0)), IF(BJ$23=5, $Q399, 0)
))</f>
        <v>0</v>
      </c>
      <c r="BK399" s="293" t="str" cm="1">
        <f t="array" ref="BK399">IFERROR(IF(OR($AN$20="EZ", ISNUMBER((BL399*BM399)/(3600*1000)/BN399)), (BL399*BM399)/(3600*1000)/BN399, BY399) * SUMPRODUCT($BO399:$BS399^2.5, $BT399:$BX399) / 1000, "-")</f>
        <v>-</v>
      </c>
      <c r="BL399" s="279" t="str">
        <f t="shared" si="162"/>
        <v>-</v>
      </c>
      <c r="BM399" s="279" t="str">
        <f t="shared" si="163"/>
        <v>-</v>
      </c>
      <c r="BN399" s="298">
        <f t="shared" si="164"/>
        <v>0</v>
      </c>
      <c r="BO399" s="296" t="str" cm="1">
        <f t="array" ref="BO399">IFERROR(INDEX($CV$63:$CZ$65, $CO399, BO$23), "-")</f>
        <v>-</v>
      </c>
      <c r="BP399" s="296" t="str" cm="1">
        <f t="array" ref="BP399">IFERROR(INDEX($CV$63:$CZ$65, $CO399, BP$23), "-")</f>
        <v>-</v>
      </c>
      <c r="BQ399" s="296" t="str" cm="1">
        <f t="array" ref="BQ399">IFERROR(INDEX($CV$63:$CZ$65, $CO399, BQ$23), "-")</f>
        <v>-</v>
      </c>
      <c r="BR399" s="296" t="str" cm="1">
        <f t="array" ref="BR399">IFERROR(INDEX($CV$63:$CZ$65, $CO399, BR$23), "-")</f>
        <v>-</v>
      </c>
      <c r="BS399" s="296" t="str" cm="1">
        <f t="array" ref="BS399">IFERROR(INDEX($CV$63:$CZ$65, $CO399, BS$23), "-")</f>
        <v>-</v>
      </c>
      <c r="BT399" s="297" cm="1">
        <f t="array" ref="BT399">IF($CO399=3,
IFERROR(INDEX($CV$68:$CZ$79, $CE399, BT$23), "-"),
IF($CO399=2,
IF(BT$23=5, $AC399, IF(BT$23=4, $AD399, 0)), IF(BT$23=5, $AC399, 0)
))</f>
        <v>0</v>
      </c>
      <c r="BU399" s="297" cm="1">
        <f t="array" ref="BU399">IF($CO399=3,
IFERROR(INDEX($CV$68:$CZ$79, $CE399, BU$23), "-"),
IF($CO399=2,
IF(BU$23=5, $AC399, IF(BU$23=4, $AD399, 0)), IF(BU$23=5, $AC399, 0)
))</f>
        <v>0</v>
      </c>
      <c r="BV399" s="297" cm="1">
        <f t="array" ref="BV399">IF($CO399=3,
IFERROR(INDEX($CV$68:$CZ$79, $CE399, BV$23), "-"),
IF($CO399=2,
IF(BV$23=5, $AC399, IF(BV$23=4, $AD399, 0)), IF(BV$23=5, $AC399, 0)
))</f>
        <v>0</v>
      </c>
      <c r="BW399" s="297" cm="1">
        <f t="array" ref="BW399">IF($CO399=3,
IFERROR(INDEX($CV$68:$CZ$79, $CE399, BW$23), "-"),
IF($CO399=2,
IF(BW$23=5, $AC399, IF(BW$23=4, $AD399, 0)), IF(BW$23=5, $AC399, 0)
))</f>
        <v>0</v>
      </c>
      <c r="BX399" s="297" cm="1">
        <f t="array" ref="BX399">IF($CO399=3,
IFERROR(INDEX($CV$68:$CZ$79, $CE399, BX$23), "-"),
IF($CO399=2,
IF(BX$23=5, $AC399, IF(BX$23=4, $AD399, 0)), IF(BX$23=5, $AC399, 0)
))</f>
        <v>0</v>
      </c>
      <c r="BY399" s="293" t="str">
        <f t="shared" si="165"/>
        <v>-</v>
      </c>
      <c r="BZ399" s="299">
        <f t="shared" si="141"/>
        <v>0</v>
      </c>
      <c r="CA399" s="294" t="str">
        <f t="shared" si="166"/>
        <v>-</v>
      </c>
      <c r="CB399" s="295" t="str">
        <f t="shared" si="142"/>
        <v>-</v>
      </c>
      <c r="CC399" s="295" t="str">
        <f t="shared" si="167"/>
        <v>-</v>
      </c>
      <c r="CD399" s="299">
        <f t="shared" si="143"/>
        <v>0</v>
      </c>
      <c r="CE399" s="300" t="str">
        <f t="shared" si="144"/>
        <v>-</v>
      </c>
      <c r="CF399" s="300" t="str">
        <f t="shared" si="145"/>
        <v>-</v>
      </c>
      <c r="CG399" s="300">
        <v>0</v>
      </c>
      <c r="CH399" s="300">
        <f t="shared" si="146"/>
        <v>0</v>
      </c>
      <c r="CI399" s="301">
        <f t="shared" si="147"/>
        <v>0</v>
      </c>
      <c r="CJ399" s="301">
        <f t="shared" si="148"/>
        <v>0</v>
      </c>
      <c r="CK399" s="302" t="str" cm="1">
        <f t="array" ref="CK399">IF($CJ399&gt;0, INDEX($CS$28:$DH$35, $CJ399, $CI399+CK$23), "-")</f>
        <v>-</v>
      </c>
      <c r="CL399" s="302" t="str" cm="1">
        <f t="array" ref="CL399">IF($CJ399&gt;0, INDEX($CS$28:$DH$35, $CJ399, $CI399+CL$23), "-")</f>
        <v>-</v>
      </c>
      <c r="CM399" s="302" t="str" cm="1">
        <f t="array" ref="CM399">IF($CJ399&gt;0, INDEX($CS$28:$DH$35, $CJ399, $CI399+CM$23), "-")</f>
        <v>-</v>
      </c>
      <c r="CN399" s="302" t="str" cm="1">
        <f t="array" ref="CN399">IF($CJ399&gt;0, INDEX($CS$28:$DH$35, $CJ399, $CI399+CN$23), "-")</f>
        <v>-</v>
      </c>
      <c r="CO399" s="300" t="str">
        <f t="shared" si="149"/>
        <v>-</v>
      </c>
      <c r="CP399" s="271"/>
      <c r="CQ399" s="272"/>
      <c r="CR399" s="273"/>
      <c r="CS399" s="273"/>
      <c r="CT399" s="273"/>
      <c r="CU399" s="273"/>
      <c r="CV399" s="273"/>
      <c r="CW399" s="273"/>
      <c r="CX399" s="273"/>
      <c r="CY399" s="273"/>
      <c r="CZ399" s="273"/>
      <c r="DA399" s="273"/>
      <c r="DB399" s="273"/>
      <c r="DC399" s="273"/>
      <c r="DD399" s="273"/>
      <c r="DE399" s="273"/>
      <c r="DF399" s="273"/>
      <c r="DG399" s="273"/>
      <c r="DH399" s="273"/>
      <c r="DI399" s="273"/>
      <c r="DJ399" s="271"/>
      <c r="DK399" s="271"/>
    </row>
    <row r="400" spans="1:115" s="45" customFormat="1" ht="12.75" customHeight="1" x14ac:dyDescent="0.25">
      <c r="A400" s="13" cm="1">
        <f t="array" ref="A400">IFERROR(INDEX(Operation, IFERROR(MATCH($N400,#REF!, 0), IFERROR(MATCH($N400,#REF!, 0), MATCH($N400,#REF!, 0))), 4), 0)</f>
        <v>0</v>
      </c>
      <c r="B400" s="10">
        <v>377</v>
      </c>
      <c r="C400" s="238"/>
      <c r="D400" s="238"/>
      <c r="E400" s="79"/>
      <c r="F400" s="80" t="str">
        <f>IF(ISBLANK(E400), "", VLOOKUP(E400, Z!$A$2:$C$4127, 3, FALSE))</f>
        <v/>
      </c>
      <c r="G400" s="238"/>
      <c r="H400" s="81"/>
      <c r="I400" s="255" t="b">
        <v>0</v>
      </c>
      <c r="J400" s="256"/>
      <c r="K400" s="82"/>
      <c r="L400" s="82"/>
      <c r="M400" s="83"/>
      <c r="N400" s="79"/>
      <c r="O400" s="84"/>
      <c r="P400" s="84"/>
      <c r="Q400" s="257"/>
      <c r="R400" s="257"/>
      <c r="S400" s="257"/>
      <c r="T400" s="85">
        <f t="shared" si="150"/>
        <v>0</v>
      </c>
      <c r="U400" s="238"/>
      <c r="V400" s="238"/>
      <c r="W400" s="238"/>
      <c r="X400" s="256"/>
      <c r="Y400" s="258"/>
      <c r="Z400" s="79"/>
      <c r="AA400" s="257"/>
      <c r="AB400" s="257"/>
      <c r="AC400" s="257"/>
      <c r="AD400" s="257"/>
      <c r="AE400" s="257"/>
      <c r="AF400" s="85">
        <f t="shared" si="151"/>
        <v>0</v>
      </c>
      <c r="AG400" s="259"/>
      <c r="AH400" s="238"/>
      <c r="AI400" s="79"/>
      <c r="AJ400" s="80" t="str">
        <f>IF(ISBLANK(AI400), "", VLOOKUP(AI400, Z!$A$2:$C$4127, 3, FALSE))</f>
        <v/>
      </c>
      <c r="AK400" s="260"/>
      <c r="AL400" s="127">
        <f t="shared" si="152"/>
        <v>0</v>
      </c>
      <c r="AM400" s="271"/>
      <c r="AN400" s="292">
        <f t="shared" si="154"/>
        <v>0</v>
      </c>
      <c r="AO400" s="279">
        <f t="shared" si="153"/>
        <v>1</v>
      </c>
      <c r="AP400" s="279">
        <v>0.75</v>
      </c>
      <c r="AQ400" s="293" t="str">
        <f t="shared" si="155"/>
        <v>-</v>
      </c>
      <c r="AR400" s="293" t="str">
        <f t="shared" si="156"/>
        <v>-</v>
      </c>
      <c r="AS400" s="293" t="str" cm="1">
        <f t="array" ref="AS400">IFERROR(IFERROR((AT400*AU400)/(3600*1000)/AZ400, BY400) * SUMPRODUCT($BA400:$BE400^2.5, $BF400:$BJ400) / 1000, "-")</f>
        <v>-</v>
      </c>
      <c r="AT400" s="279" t="str">
        <f t="shared" si="157"/>
        <v>-</v>
      </c>
      <c r="AU400" s="279" t="str">
        <f t="shared" si="158"/>
        <v>-</v>
      </c>
      <c r="AV400" s="294" t="str">
        <f t="shared" si="140"/>
        <v>-</v>
      </c>
      <c r="AW400" s="294" t="str" cm="1">
        <f t="array" ref="AW400">IF(CH400&gt;0, INDEX($CV$58:$CV$60, CH400), "-")</f>
        <v>-</v>
      </c>
      <c r="AX400" s="294" t="str">
        <f t="shared" si="159"/>
        <v>-</v>
      </c>
      <c r="AY400" s="295" t="str">
        <f t="shared" si="160"/>
        <v>-</v>
      </c>
      <c r="AZ400" s="294">
        <f t="shared" si="161"/>
        <v>0</v>
      </c>
      <c r="BA400" s="296" t="str" cm="1">
        <f t="array" ref="BA400">IFERROR(INDEX($CV$63:$CZ$65, $CF400, BA$23), "-")</f>
        <v>-</v>
      </c>
      <c r="BB400" s="296" t="str" cm="1">
        <f t="array" ref="BB400">IFERROR(INDEX($CV$63:$CZ$65, $CF400, BB$23), "-")</f>
        <v>-</v>
      </c>
      <c r="BC400" s="296" t="str" cm="1">
        <f t="array" ref="BC400">IFERROR(INDEX($CV$63:$CZ$65, $CF400, BC$23), "-")</f>
        <v>-</v>
      </c>
      <c r="BD400" s="296" t="str" cm="1">
        <f t="array" ref="BD400">IFERROR(INDEX($CV$63:$CZ$65, $CF400, BD$23), "-")</f>
        <v>-</v>
      </c>
      <c r="BE400" s="296" t="str" cm="1">
        <f t="array" ref="BE400">IFERROR(INDEX($CV$63:$CZ$65, $CF400, BE$23), "-")</f>
        <v>-</v>
      </c>
      <c r="BF400" s="297" cm="1">
        <f t="array" ref="BF400">IF($CF400=3,
IFERROR(INDEX($CV$68:$CZ$79, $CE400, BF$23), "-"),
IF($CF400=2,
IF(BF$23=5, $Q400, IF(BF$23=4, $R400, 0)), IF(BF$23=5, $Q400, 0)
))</f>
        <v>0</v>
      </c>
      <c r="BG400" s="297" cm="1">
        <f t="array" ref="BG400">IF($CF400=3,
IFERROR(INDEX($CV$68:$CZ$79, $CE400, BG$23), "-"),
IF($CF400=2,
IF(BG$23=5, $Q400, IF(BG$23=4, $R400, 0)), IF(BG$23=5, $Q400, 0)
))</f>
        <v>0</v>
      </c>
      <c r="BH400" s="297" cm="1">
        <f t="array" ref="BH400">IF($CF400=3,
IFERROR(INDEX($CV$68:$CZ$79, $CE400, BH$23), "-"),
IF($CF400=2,
IF(BH$23=5, $Q400, IF(BH$23=4, $R400, 0)), IF(BH$23=5, $Q400, 0)
))</f>
        <v>0</v>
      </c>
      <c r="BI400" s="297" cm="1">
        <f t="array" ref="BI400">IF($CF400=3,
IFERROR(INDEX($CV$68:$CZ$79, $CE400, BI$23), "-"),
IF($CF400=2,
IF(BI$23=5, $Q400, IF(BI$23=4, $R400, 0)), IF(BI$23=5, $Q400, 0)
))</f>
        <v>0</v>
      </c>
      <c r="BJ400" s="297" cm="1">
        <f t="array" ref="BJ400">IF($CF400=3,
IFERROR(INDEX($CV$68:$CZ$79, $CE400, BJ$23), "-"),
IF($CF400=2,
IF(BJ$23=5, $Q400, IF(BJ$23=4, $R400, 0)), IF(BJ$23=5, $Q400, 0)
))</f>
        <v>0</v>
      </c>
      <c r="BK400" s="293" t="str" cm="1">
        <f t="array" ref="BK400">IFERROR(IF(OR($AN$20="EZ", ISNUMBER((BL400*BM400)/(3600*1000)/BN400)), (BL400*BM400)/(3600*1000)/BN400, BY400) * SUMPRODUCT($BO400:$BS400^2.5, $BT400:$BX400) / 1000, "-")</f>
        <v>-</v>
      </c>
      <c r="BL400" s="279" t="str">
        <f t="shared" si="162"/>
        <v>-</v>
      </c>
      <c r="BM400" s="279" t="str">
        <f t="shared" si="163"/>
        <v>-</v>
      </c>
      <c r="BN400" s="298">
        <f t="shared" si="164"/>
        <v>0</v>
      </c>
      <c r="BO400" s="296" t="str" cm="1">
        <f t="array" ref="BO400">IFERROR(INDEX($CV$63:$CZ$65, $CO400, BO$23), "-")</f>
        <v>-</v>
      </c>
      <c r="BP400" s="296" t="str" cm="1">
        <f t="array" ref="BP400">IFERROR(INDEX($CV$63:$CZ$65, $CO400, BP$23), "-")</f>
        <v>-</v>
      </c>
      <c r="BQ400" s="296" t="str" cm="1">
        <f t="array" ref="BQ400">IFERROR(INDEX($CV$63:$CZ$65, $CO400, BQ$23), "-")</f>
        <v>-</v>
      </c>
      <c r="BR400" s="296" t="str" cm="1">
        <f t="array" ref="BR400">IFERROR(INDEX($CV$63:$CZ$65, $CO400, BR$23), "-")</f>
        <v>-</v>
      </c>
      <c r="BS400" s="296" t="str" cm="1">
        <f t="array" ref="BS400">IFERROR(INDEX($CV$63:$CZ$65, $CO400, BS$23), "-")</f>
        <v>-</v>
      </c>
      <c r="BT400" s="297" cm="1">
        <f t="array" ref="BT400">IF($CO400=3,
IFERROR(INDEX($CV$68:$CZ$79, $CE400, BT$23), "-"),
IF($CO400=2,
IF(BT$23=5, $AC400, IF(BT$23=4, $AD400, 0)), IF(BT$23=5, $AC400, 0)
))</f>
        <v>0</v>
      </c>
      <c r="BU400" s="297" cm="1">
        <f t="array" ref="BU400">IF($CO400=3,
IFERROR(INDEX($CV$68:$CZ$79, $CE400, BU$23), "-"),
IF($CO400=2,
IF(BU$23=5, $AC400, IF(BU$23=4, $AD400, 0)), IF(BU$23=5, $AC400, 0)
))</f>
        <v>0</v>
      </c>
      <c r="BV400" s="297" cm="1">
        <f t="array" ref="BV400">IF($CO400=3,
IFERROR(INDEX($CV$68:$CZ$79, $CE400, BV$23), "-"),
IF($CO400=2,
IF(BV$23=5, $AC400, IF(BV$23=4, $AD400, 0)), IF(BV$23=5, $AC400, 0)
))</f>
        <v>0</v>
      </c>
      <c r="BW400" s="297" cm="1">
        <f t="array" ref="BW400">IF($CO400=3,
IFERROR(INDEX($CV$68:$CZ$79, $CE400, BW$23), "-"),
IF($CO400=2,
IF(BW$23=5, $AC400, IF(BW$23=4, $AD400, 0)), IF(BW$23=5, $AC400, 0)
))</f>
        <v>0</v>
      </c>
      <c r="BX400" s="297" cm="1">
        <f t="array" ref="BX400">IF($CO400=3,
IFERROR(INDEX($CV$68:$CZ$79, $CE400, BX$23), "-"),
IF($CO400=2,
IF(BX$23=5, $AC400, IF(BX$23=4, $AD400, 0)), IF(BX$23=5, $AC400, 0)
))</f>
        <v>0</v>
      </c>
      <c r="BY400" s="293" t="str">
        <f t="shared" si="165"/>
        <v>-</v>
      </c>
      <c r="BZ400" s="299">
        <f t="shared" si="141"/>
        <v>0</v>
      </c>
      <c r="CA400" s="294" t="str">
        <f t="shared" si="166"/>
        <v>-</v>
      </c>
      <c r="CB400" s="295" t="str">
        <f t="shared" si="142"/>
        <v>-</v>
      </c>
      <c r="CC400" s="295" t="str">
        <f t="shared" si="167"/>
        <v>-</v>
      </c>
      <c r="CD400" s="299">
        <f t="shared" si="143"/>
        <v>0</v>
      </c>
      <c r="CE400" s="300" t="str">
        <f t="shared" si="144"/>
        <v>-</v>
      </c>
      <c r="CF400" s="300" t="str">
        <f t="shared" si="145"/>
        <v>-</v>
      </c>
      <c r="CG400" s="300">
        <v>0</v>
      </c>
      <c r="CH400" s="300">
        <f t="shared" si="146"/>
        <v>0</v>
      </c>
      <c r="CI400" s="301">
        <f t="shared" si="147"/>
        <v>0</v>
      </c>
      <c r="CJ400" s="301">
        <f t="shared" si="148"/>
        <v>0</v>
      </c>
      <c r="CK400" s="302" t="str" cm="1">
        <f t="array" ref="CK400">IF($CJ400&gt;0, INDEX($CS$28:$DH$35, $CJ400, $CI400+CK$23), "-")</f>
        <v>-</v>
      </c>
      <c r="CL400" s="302" t="str" cm="1">
        <f t="array" ref="CL400">IF($CJ400&gt;0, INDEX($CS$28:$DH$35, $CJ400, $CI400+CL$23), "-")</f>
        <v>-</v>
      </c>
      <c r="CM400" s="302" t="str" cm="1">
        <f t="array" ref="CM400">IF($CJ400&gt;0, INDEX($CS$28:$DH$35, $CJ400, $CI400+CM$23), "-")</f>
        <v>-</v>
      </c>
      <c r="CN400" s="302" t="str" cm="1">
        <f t="array" ref="CN400">IF($CJ400&gt;0, INDEX($CS$28:$DH$35, $CJ400, $CI400+CN$23), "-")</f>
        <v>-</v>
      </c>
      <c r="CO400" s="300" t="str">
        <f t="shared" si="149"/>
        <v>-</v>
      </c>
      <c r="CP400" s="271"/>
      <c r="CQ400" s="272"/>
      <c r="CR400" s="273"/>
      <c r="CS400" s="273"/>
      <c r="CT400" s="273"/>
      <c r="CU400" s="273"/>
      <c r="CV400" s="273"/>
      <c r="CW400" s="273"/>
      <c r="CX400" s="273"/>
      <c r="CY400" s="273"/>
      <c r="CZ400" s="273"/>
      <c r="DA400" s="273"/>
      <c r="DB400" s="273"/>
      <c r="DC400" s="273"/>
      <c r="DD400" s="273"/>
      <c r="DE400" s="273"/>
      <c r="DF400" s="273"/>
      <c r="DG400" s="273"/>
      <c r="DH400" s="273"/>
      <c r="DI400" s="273"/>
      <c r="DJ400" s="271"/>
      <c r="DK400" s="271"/>
    </row>
    <row r="401" spans="1:115" s="45" customFormat="1" ht="12.75" customHeight="1" x14ac:dyDescent="0.25">
      <c r="A401" s="13" cm="1">
        <f t="array" ref="A401">IFERROR(INDEX(Operation, IFERROR(MATCH($N401,#REF!, 0), IFERROR(MATCH($N401,#REF!, 0), MATCH($N401,#REF!, 0))), 4), 0)</f>
        <v>0</v>
      </c>
      <c r="B401" s="10">
        <v>378</v>
      </c>
      <c r="C401" s="238"/>
      <c r="D401" s="238"/>
      <c r="E401" s="79"/>
      <c r="F401" s="80" t="str">
        <f>IF(ISBLANK(E401), "", VLOOKUP(E401, Z!$A$2:$C$4127, 3, FALSE))</f>
        <v/>
      </c>
      <c r="G401" s="238"/>
      <c r="H401" s="81"/>
      <c r="I401" s="255" t="b">
        <v>0</v>
      </c>
      <c r="J401" s="256"/>
      <c r="K401" s="82"/>
      <c r="L401" s="82"/>
      <c r="M401" s="83"/>
      <c r="N401" s="79"/>
      <c r="O401" s="84"/>
      <c r="P401" s="84"/>
      <c r="Q401" s="257"/>
      <c r="R401" s="257"/>
      <c r="S401" s="257"/>
      <c r="T401" s="85">
        <f t="shared" si="150"/>
        <v>0</v>
      </c>
      <c r="U401" s="238"/>
      <c r="V401" s="238"/>
      <c r="W401" s="238"/>
      <c r="X401" s="257"/>
      <c r="Y401" s="258"/>
      <c r="Z401" s="79"/>
      <c r="AA401" s="257"/>
      <c r="AB401" s="257"/>
      <c r="AC401" s="257"/>
      <c r="AD401" s="257"/>
      <c r="AE401" s="257"/>
      <c r="AF401" s="85">
        <f t="shared" si="151"/>
        <v>0</v>
      </c>
      <c r="AG401" s="259"/>
      <c r="AH401" s="238"/>
      <c r="AI401" s="79"/>
      <c r="AJ401" s="80" t="str">
        <f>IF(ISBLANK(AI401), "", VLOOKUP(AI401, Z!$A$2:$C$4127, 3, FALSE))</f>
        <v/>
      </c>
      <c r="AK401" s="260"/>
      <c r="AL401" s="127">
        <f t="shared" si="152"/>
        <v>0</v>
      </c>
      <c r="AM401" s="271"/>
      <c r="AN401" s="292">
        <f t="shared" si="154"/>
        <v>0</v>
      </c>
      <c r="AO401" s="279">
        <f t="shared" si="153"/>
        <v>1</v>
      </c>
      <c r="AP401" s="279">
        <v>0.75</v>
      </c>
      <c r="AQ401" s="293" t="str">
        <f t="shared" si="155"/>
        <v>-</v>
      </c>
      <c r="AR401" s="293" t="str">
        <f t="shared" si="156"/>
        <v>-</v>
      </c>
      <c r="AS401" s="293" t="str" cm="1">
        <f t="array" ref="AS401">IFERROR(IFERROR((AT401*AU401)/(3600*1000)/AZ401, BY401) * SUMPRODUCT($BA401:$BE401^2.5, $BF401:$BJ401) / 1000, "-")</f>
        <v>-</v>
      </c>
      <c r="AT401" s="279" t="str">
        <f t="shared" si="157"/>
        <v>-</v>
      </c>
      <c r="AU401" s="279" t="str">
        <f t="shared" si="158"/>
        <v>-</v>
      </c>
      <c r="AV401" s="294" t="str">
        <f t="shared" si="140"/>
        <v>-</v>
      </c>
      <c r="AW401" s="294" t="str" cm="1">
        <f t="array" ref="AW401">IF(CH401&gt;0, INDEX($CV$58:$CV$60, CH401), "-")</f>
        <v>-</v>
      </c>
      <c r="AX401" s="294" t="str">
        <f t="shared" si="159"/>
        <v>-</v>
      </c>
      <c r="AY401" s="295" t="str">
        <f t="shared" si="160"/>
        <v>-</v>
      </c>
      <c r="AZ401" s="294">
        <f t="shared" si="161"/>
        <v>0</v>
      </c>
      <c r="BA401" s="296" t="str" cm="1">
        <f t="array" ref="BA401">IFERROR(INDEX($CV$63:$CZ$65, $CF401, BA$23), "-")</f>
        <v>-</v>
      </c>
      <c r="BB401" s="296" t="str" cm="1">
        <f t="array" ref="BB401">IFERROR(INDEX($CV$63:$CZ$65, $CF401, BB$23), "-")</f>
        <v>-</v>
      </c>
      <c r="BC401" s="296" t="str" cm="1">
        <f t="array" ref="BC401">IFERROR(INDEX($CV$63:$CZ$65, $CF401, BC$23), "-")</f>
        <v>-</v>
      </c>
      <c r="BD401" s="296" t="str" cm="1">
        <f t="array" ref="BD401">IFERROR(INDEX($CV$63:$CZ$65, $CF401, BD$23), "-")</f>
        <v>-</v>
      </c>
      <c r="BE401" s="296" t="str" cm="1">
        <f t="array" ref="BE401">IFERROR(INDEX($CV$63:$CZ$65, $CF401, BE$23), "-")</f>
        <v>-</v>
      </c>
      <c r="BF401" s="297" cm="1">
        <f t="array" ref="BF401">IF($CF401=3,
IFERROR(INDEX($CV$68:$CZ$79, $CE401, BF$23), "-"),
IF($CF401=2,
IF(BF$23=5, $Q401, IF(BF$23=4, $R401, 0)), IF(BF$23=5, $Q401, 0)
))</f>
        <v>0</v>
      </c>
      <c r="BG401" s="297" cm="1">
        <f t="array" ref="BG401">IF($CF401=3,
IFERROR(INDEX($CV$68:$CZ$79, $CE401, BG$23), "-"),
IF($CF401=2,
IF(BG$23=5, $Q401, IF(BG$23=4, $R401, 0)), IF(BG$23=5, $Q401, 0)
))</f>
        <v>0</v>
      </c>
      <c r="BH401" s="297" cm="1">
        <f t="array" ref="BH401">IF($CF401=3,
IFERROR(INDEX($CV$68:$CZ$79, $CE401, BH$23), "-"),
IF($CF401=2,
IF(BH$23=5, $Q401, IF(BH$23=4, $R401, 0)), IF(BH$23=5, $Q401, 0)
))</f>
        <v>0</v>
      </c>
      <c r="BI401" s="297" cm="1">
        <f t="array" ref="BI401">IF($CF401=3,
IFERROR(INDEX($CV$68:$CZ$79, $CE401, BI$23), "-"),
IF($CF401=2,
IF(BI$23=5, $Q401, IF(BI$23=4, $R401, 0)), IF(BI$23=5, $Q401, 0)
))</f>
        <v>0</v>
      </c>
      <c r="BJ401" s="297" cm="1">
        <f t="array" ref="BJ401">IF($CF401=3,
IFERROR(INDEX($CV$68:$CZ$79, $CE401, BJ$23), "-"),
IF($CF401=2,
IF(BJ$23=5, $Q401, IF(BJ$23=4, $R401, 0)), IF(BJ$23=5, $Q401, 0)
))</f>
        <v>0</v>
      </c>
      <c r="BK401" s="293" t="str" cm="1">
        <f t="array" ref="BK401">IFERROR(IF(OR($AN$20="EZ", ISNUMBER((BL401*BM401)/(3600*1000)/BN401)), (BL401*BM401)/(3600*1000)/BN401, BY401) * SUMPRODUCT($BO401:$BS401^2.5, $BT401:$BX401) / 1000, "-")</f>
        <v>-</v>
      </c>
      <c r="BL401" s="279" t="str">
        <f t="shared" si="162"/>
        <v>-</v>
      </c>
      <c r="BM401" s="279" t="str">
        <f t="shared" si="163"/>
        <v>-</v>
      </c>
      <c r="BN401" s="298">
        <f t="shared" si="164"/>
        <v>0</v>
      </c>
      <c r="BO401" s="296" t="str" cm="1">
        <f t="array" ref="BO401">IFERROR(INDEX($CV$63:$CZ$65, $CO401, BO$23), "-")</f>
        <v>-</v>
      </c>
      <c r="BP401" s="296" t="str" cm="1">
        <f t="array" ref="BP401">IFERROR(INDEX($CV$63:$CZ$65, $CO401, BP$23), "-")</f>
        <v>-</v>
      </c>
      <c r="BQ401" s="296" t="str" cm="1">
        <f t="array" ref="BQ401">IFERROR(INDEX($CV$63:$CZ$65, $CO401, BQ$23), "-")</f>
        <v>-</v>
      </c>
      <c r="BR401" s="296" t="str" cm="1">
        <f t="array" ref="BR401">IFERROR(INDEX($CV$63:$CZ$65, $CO401, BR$23), "-")</f>
        <v>-</v>
      </c>
      <c r="BS401" s="296" t="str" cm="1">
        <f t="array" ref="BS401">IFERROR(INDEX($CV$63:$CZ$65, $CO401, BS$23), "-")</f>
        <v>-</v>
      </c>
      <c r="BT401" s="297" cm="1">
        <f t="array" ref="BT401">IF($CO401=3,
IFERROR(INDEX($CV$68:$CZ$79, $CE401, BT$23), "-"),
IF($CO401=2,
IF(BT$23=5, $AC401, IF(BT$23=4, $AD401, 0)), IF(BT$23=5, $AC401, 0)
))</f>
        <v>0</v>
      </c>
      <c r="BU401" s="297" cm="1">
        <f t="array" ref="BU401">IF($CO401=3,
IFERROR(INDEX($CV$68:$CZ$79, $CE401, BU$23), "-"),
IF($CO401=2,
IF(BU$23=5, $AC401, IF(BU$23=4, $AD401, 0)), IF(BU$23=5, $AC401, 0)
))</f>
        <v>0</v>
      </c>
      <c r="BV401" s="297" cm="1">
        <f t="array" ref="BV401">IF($CO401=3,
IFERROR(INDEX($CV$68:$CZ$79, $CE401, BV$23), "-"),
IF($CO401=2,
IF(BV$23=5, $AC401, IF(BV$23=4, $AD401, 0)), IF(BV$23=5, $AC401, 0)
))</f>
        <v>0</v>
      </c>
      <c r="BW401" s="297" cm="1">
        <f t="array" ref="BW401">IF($CO401=3,
IFERROR(INDEX($CV$68:$CZ$79, $CE401, BW$23), "-"),
IF($CO401=2,
IF(BW$23=5, $AC401, IF(BW$23=4, $AD401, 0)), IF(BW$23=5, $AC401, 0)
))</f>
        <v>0</v>
      </c>
      <c r="BX401" s="297" cm="1">
        <f t="array" ref="BX401">IF($CO401=3,
IFERROR(INDEX($CV$68:$CZ$79, $CE401, BX$23), "-"),
IF($CO401=2,
IF(BX$23=5, $AC401, IF(BX$23=4, $AD401, 0)), IF(BX$23=5, $AC401, 0)
))</f>
        <v>0</v>
      </c>
      <c r="BY401" s="293" t="str">
        <f t="shared" si="165"/>
        <v>-</v>
      </c>
      <c r="BZ401" s="299">
        <f t="shared" si="141"/>
        <v>0</v>
      </c>
      <c r="CA401" s="294" t="str">
        <f t="shared" si="166"/>
        <v>-</v>
      </c>
      <c r="CB401" s="295" t="str">
        <f t="shared" si="142"/>
        <v>-</v>
      </c>
      <c r="CC401" s="295" t="str">
        <f t="shared" si="167"/>
        <v>-</v>
      </c>
      <c r="CD401" s="299">
        <f t="shared" si="143"/>
        <v>0</v>
      </c>
      <c r="CE401" s="300" t="str">
        <f t="shared" si="144"/>
        <v>-</v>
      </c>
      <c r="CF401" s="300" t="str">
        <f t="shared" si="145"/>
        <v>-</v>
      </c>
      <c r="CG401" s="300">
        <v>0</v>
      </c>
      <c r="CH401" s="300">
        <f t="shared" si="146"/>
        <v>0</v>
      </c>
      <c r="CI401" s="301">
        <f t="shared" si="147"/>
        <v>0</v>
      </c>
      <c r="CJ401" s="301">
        <f t="shared" si="148"/>
        <v>0</v>
      </c>
      <c r="CK401" s="302" t="str" cm="1">
        <f t="array" ref="CK401">IF($CJ401&gt;0, INDEX($CS$28:$DH$35, $CJ401, $CI401+CK$23), "-")</f>
        <v>-</v>
      </c>
      <c r="CL401" s="302" t="str" cm="1">
        <f t="array" ref="CL401">IF($CJ401&gt;0, INDEX($CS$28:$DH$35, $CJ401, $CI401+CL$23), "-")</f>
        <v>-</v>
      </c>
      <c r="CM401" s="302" t="str" cm="1">
        <f t="array" ref="CM401">IF($CJ401&gt;0, INDEX($CS$28:$DH$35, $CJ401, $CI401+CM$23), "-")</f>
        <v>-</v>
      </c>
      <c r="CN401" s="302" t="str" cm="1">
        <f t="array" ref="CN401">IF($CJ401&gt;0, INDEX($CS$28:$DH$35, $CJ401, $CI401+CN$23), "-")</f>
        <v>-</v>
      </c>
      <c r="CO401" s="300" t="str">
        <f t="shared" si="149"/>
        <v>-</v>
      </c>
      <c r="CP401" s="271"/>
      <c r="CQ401" s="272"/>
      <c r="CR401" s="273"/>
      <c r="CS401" s="273"/>
      <c r="CT401" s="273"/>
      <c r="CU401" s="273"/>
      <c r="CV401" s="273"/>
      <c r="CW401" s="273"/>
      <c r="CX401" s="273"/>
      <c r="CY401" s="273"/>
      <c r="CZ401" s="273"/>
      <c r="DA401" s="273"/>
      <c r="DB401" s="273"/>
      <c r="DC401" s="273"/>
      <c r="DD401" s="273"/>
      <c r="DE401" s="273"/>
      <c r="DF401" s="273"/>
      <c r="DG401" s="273"/>
      <c r="DH401" s="273"/>
      <c r="DI401" s="273"/>
      <c r="DJ401" s="271"/>
      <c r="DK401" s="271"/>
    </row>
    <row r="402" spans="1:115" s="45" customFormat="1" ht="12.75" customHeight="1" x14ac:dyDescent="0.25">
      <c r="A402" s="13" cm="1">
        <f t="array" ref="A402">IFERROR(INDEX(Operation, IFERROR(MATCH($N402,#REF!, 0), IFERROR(MATCH($N402,#REF!, 0), MATCH($N402,#REF!, 0))), 4), 0)</f>
        <v>0</v>
      </c>
      <c r="B402" s="10">
        <v>379</v>
      </c>
      <c r="C402" s="238"/>
      <c r="D402" s="238"/>
      <c r="E402" s="79"/>
      <c r="F402" s="80" t="str">
        <f>IF(ISBLANK(E402), "", VLOOKUP(E402, Z!$A$2:$C$4127, 3, FALSE))</f>
        <v/>
      </c>
      <c r="G402" s="238"/>
      <c r="H402" s="81"/>
      <c r="I402" s="255" t="b">
        <v>0</v>
      </c>
      <c r="J402" s="256"/>
      <c r="K402" s="82"/>
      <c r="L402" s="82"/>
      <c r="M402" s="83"/>
      <c r="N402" s="79"/>
      <c r="O402" s="84"/>
      <c r="P402" s="84"/>
      <c r="Q402" s="257"/>
      <c r="R402" s="257"/>
      <c r="S402" s="257"/>
      <c r="T402" s="85">
        <f t="shared" si="150"/>
        <v>0</v>
      </c>
      <c r="U402" s="238"/>
      <c r="V402" s="238"/>
      <c r="W402" s="238"/>
      <c r="X402" s="257"/>
      <c r="Y402" s="258"/>
      <c r="Z402" s="79"/>
      <c r="AA402" s="257"/>
      <c r="AB402" s="257"/>
      <c r="AC402" s="257"/>
      <c r="AD402" s="257"/>
      <c r="AE402" s="257"/>
      <c r="AF402" s="85">
        <f t="shared" si="151"/>
        <v>0</v>
      </c>
      <c r="AG402" s="259"/>
      <c r="AH402" s="238"/>
      <c r="AI402" s="79"/>
      <c r="AJ402" s="80" t="str">
        <f>IF(ISBLANK(AI402), "", VLOOKUP(AI402, Z!$A$2:$C$4127, 3, FALSE))</f>
        <v/>
      </c>
      <c r="AK402" s="260"/>
      <c r="AL402" s="127">
        <f t="shared" si="152"/>
        <v>0</v>
      </c>
      <c r="AM402" s="271"/>
      <c r="AN402" s="292">
        <f t="shared" si="154"/>
        <v>0</v>
      </c>
      <c r="AO402" s="279">
        <f t="shared" si="153"/>
        <v>1</v>
      </c>
      <c r="AP402" s="279">
        <v>0.75</v>
      </c>
      <c r="AQ402" s="293" t="str">
        <f t="shared" si="155"/>
        <v>-</v>
      </c>
      <c r="AR402" s="293" t="str">
        <f t="shared" si="156"/>
        <v>-</v>
      </c>
      <c r="AS402" s="293" t="str" cm="1">
        <f t="array" ref="AS402">IFERROR(IFERROR((AT402*AU402)/(3600*1000)/AZ402, BY402) * SUMPRODUCT($BA402:$BE402^2.5, $BF402:$BJ402) / 1000, "-")</f>
        <v>-</v>
      </c>
      <c r="AT402" s="279" t="str">
        <f t="shared" si="157"/>
        <v>-</v>
      </c>
      <c r="AU402" s="279" t="str">
        <f t="shared" si="158"/>
        <v>-</v>
      </c>
      <c r="AV402" s="294" t="str">
        <f t="shared" si="140"/>
        <v>-</v>
      </c>
      <c r="AW402" s="294" t="str" cm="1">
        <f t="array" ref="AW402">IF(CH402&gt;0, INDEX($CV$58:$CV$60, CH402), "-")</f>
        <v>-</v>
      </c>
      <c r="AX402" s="294" t="str">
        <f t="shared" si="159"/>
        <v>-</v>
      </c>
      <c r="AY402" s="295" t="str">
        <f t="shared" si="160"/>
        <v>-</v>
      </c>
      <c r="AZ402" s="294">
        <f t="shared" si="161"/>
        <v>0</v>
      </c>
      <c r="BA402" s="296" t="str" cm="1">
        <f t="array" ref="BA402">IFERROR(INDEX($CV$63:$CZ$65, $CF402, BA$23), "-")</f>
        <v>-</v>
      </c>
      <c r="BB402" s="296" t="str" cm="1">
        <f t="array" ref="BB402">IFERROR(INDEX($CV$63:$CZ$65, $CF402, BB$23), "-")</f>
        <v>-</v>
      </c>
      <c r="BC402" s="296" t="str" cm="1">
        <f t="array" ref="BC402">IFERROR(INDEX($CV$63:$CZ$65, $CF402, BC$23), "-")</f>
        <v>-</v>
      </c>
      <c r="BD402" s="296" t="str" cm="1">
        <f t="array" ref="BD402">IFERROR(INDEX($CV$63:$CZ$65, $CF402, BD$23), "-")</f>
        <v>-</v>
      </c>
      <c r="BE402" s="296" t="str" cm="1">
        <f t="array" ref="BE402">IFERROR(INDEX($CV$63:$CZ$65, $CF402, BE$23), "-")</f>
        <v>-</v>
      </c>
      <c r="BF402" s="297" cm="1">
        <f t="array" ref="BF402">IF($CF402=3,
IFERROR(INDEX($CV$68:$CZ$79, $CE402, BF$23), "-"),
IF($CF402=2,
IF(BF$23=5, $Q402, IF(BF$23=4, $R402, 0)), IF(BF$23=5, $Q402, 0)
))</f>
        <v>0</v>
      </c>
      <c r="BG402" s="297" cm="1">
        <f t="array" ref="BG402">IF($CF402=3,
IFERROR(INDEX($CV$68:$CZ$79, $CE402, BG$23), "-"),
IF($CF402=2,
IF(BG$23=5, $Q402, IF(BG$23=4, $R402, 0)), IF(BG$23=5, $Q402, 0)
))</f>
        <v>0</v>
      </c>
      <c r="BH402" s="297" cm="1">
        <f t="array" ref="BH402">IF($CF402=3,
IFERROR(INDEX($CV$68:$CZ$79, $CE402, BH$23), "-"),
IF($CF402=2,
IF(BH$23=5, $Q402, IF(BH$23=4, $R402, 0)), IF(BH$23=5, $Q402, 0)
))</f>
        <v>0</v>
      </c>
      <c r="BI402" s="297" cm="1">
        <f t="array" ref="BI402">IF($CF402=3,
IFERROR(INDEX($CV$68:$CZ$79, $CE402, BI$23), "-"),
IF($CF402=2,
IF(BI$23=5, $Q402, IF(BI$23=4, $R402, 0)), IF(BI$23=5, $Q402, 0)
))</f>
        <v>0</v>
      </c>
      <c r="BJ402" s="297" cm="1">
        <f t="array" ref="BJ402">IF($CF402=3,
IFERROR(INDEX($CV$68:$CZ$79, $CE402, BJ$23), "-"),
IF($CF402=2,
IF(BJ$23=5, $Q402, IF(BJ$23=4, $R402, 0)), IF(BJ$23=5, $Q402, 0)
))</f>
        <v>0</v>
      </c>
      <c r="BK402" s="293" t="str" cm="1">
        <f t="array" ref="BK402">IFERROR(IF(OR($AN$20="EZ", ISNUMBER((BL402*BM402)/(3600*1000)/BN402)), (BL402*BM402)/(3600*1000)/BN402, BY402) * SUMPRODUCT($BO402:$BS402^2.5, $BT402:$BX402) / 1000, "-")</f>
        <v>-</v>
      </c>
      <c r="BL402" s="279" t="str">
        <f t="shared" si="162"/>
        <v>-</v>
      </c>
      <c r="BM402" s="279" t="str">
        <f t="shared" si="163"/>
        <v>-</v>
      </c>
      <c r="BN402" s="298">
        <f t="shared" si="164"/>
        <v>0</v>
      </c>
      <c r="BO402" s="296" t="str" cm="1">
        <f t="array" ref="BO402">IFERROR(INDEX($CV$63:$CZ$65, $CO402, BO$23), "-")</f>
        <v>-</v>
      </c>
      <c r="BP402" s="296" t="str" cm="1">
        <f t="array" ref="BP402">IFERROR(INDEX($CV$63:$CZ$65, $CO402, BP$23), "-")</f>
        <v>-</v>
      </c>
      <c r="BQ402" s="296" t="str" cm="1">
        <f t="array" ref="BQ402">IFERROR(INDEX($CV$63:$CZ$65, $CO402, BQ$23), "-")</f>
        <v>-</v>
      </c>
      <c r="BR402" s="296" t="str" cm="1">
        <f t="array" ref="BR402">IFERROR(INDEX($CV$63:$CZ$65, $CO402, BR$23), "-")</f>
        <v>-</v>
      </c>
      <c r="BS402" s="296" t="str" cm="1">
        <f t="array" ref="BS402">IFERROR(INDEX($CV$63:$CZ$65, $CO402, BS$23), "-")</f>
        <v>-</v>
      </c>
      <c r="BT402" s="297" cm="1">
        <f t="array" ref="BT402">IF($CO402=3,
IFERROR(INDEX($CV$68:$CZ$79, $CE402, BT$23), "-"),
IF($CO402=2,
IF(BT$23=5, $AC402, IF(BT$23=4, $AD402, 0)), IF(BT$23=5, $AC402, 0)
))</f>
        <v>0</v>
      </c>
      <c r="BU402" s="297" cm="1">
        <f t="array" ref="BU402">IF($CO402=3,
IFERROR(INDEX($CV$68:$CZ$79, $CE402, BU$23), "-"),
IF($CO402=2,
IF(BU$23=5, $AC402, IF(BU$23=4, $AD402, 0)), IF(BU$23=5, $AC402, 0)
))</f>
        <v>0</v>
      </c>
      <c r="BV402" s="297" cm="1">
        <f t="array" ref="BV402">IF($CO402=3,
IFERROR(INDEX($CV$68:$CZ$79, $CE402, BV$23), "-"),
IF($CO402=2,
IF(BV$23=5, $AC402, IF(BV$23=4, $AD402, 0)), IF(BV$23=5, $AC402, 0)
))</f>
        <v>0</v>
      </c>
      <c r="BW402" s="297" cm="1">
        <f t="array" ref="BW402">IF($CO402=3,
IFERROR(INDEX($CV$68:$CZ$79, $CE402, BW$23), "-"),
IF($CO402=2,
IF(BW$23=5, $AC402, IF(BW$23=4, $AD402, 0)), IF(BW$23=5, $AC402, 0)
))</f>
        <v>0</v>
      </c>
      <c r="BX402" s="297" cm="1">
        <f t="array" ref="BX402">IF($CO402=3,
IFERROR(INDEX($CV$68:$CZ$79, $CE402, BX$23), "-"),
IF($CO402=2,
IF(BX$23=5, $AC402, IF(BX$23=4, $AD402, 0)), IF(BX$23=5, $AC402, 0)
))</f>
        <v>0</v>
      </c>
      <c r="BY402" s="293" t="str">
        <f t="shared" si="165"/>
        <v>-</v>
      </c>
      <c r="BZ402" s="299">
        <f t="shared" si="141"/>
        <v>0</v>
      </c>
      <c r="CA402" s="294" t="str">
        <f t="shared" si="166"/>
        <v>-</v>
      </c>
      <c r="CB402" s="295" t="str">
        <f t="shared" si="142"/>
        <v>-</v>
      </c>
      <c r="CC402" s="295" t="str">
        <f t="shared" si="167"/>
        <v>-</v>
      </c>
      <c r="CD402" s="299">
        <f t="shared" si="143"/>
        <v>0</v>
      </c>
      <c r="CE402" s="300" t="str">
        <f t="shared" si="144"/>
        <v>-</v>
      </c>
      <c r="CF402" s="300" t="str">
        <f t="shared" si="145"/>
        <v>-</v>
      </c>
      <c r="CG402" s="300">
        <v>0</v>
      </c>
      <c r="CH402" s="300">
        <f t="shared" si="146"/>
        <v>0</v>
      </c>
      <c r="CI402" s="301">
        <f t="shared" si="147"/>
        <v>0</v>
      </c>
      <c r="CJ402" s="301">
        <f t="shared" si="148"/>
        <v>0</v>
      </c>
      <c r="CK402" s="302" t="str" cm="1">
        <f t="array" ref="CK402">IF($CJ402&gt;0, INDEX($CS$28:$DH$35, $CJ402, $CI402+CK$23), "-")</f>
        <v>-</v>
      </c>
      <c r="CL402" s="302" t="str" cm="1">
        <f t="array" ref="CL402">IF($CJ402&gt;0, INDEX($CS$28:$DH$35, $CJ402, $CI402+CL$23), "-")</f>
        <v>-</v>
      </c>
      <c r="CM402" s="302" t="str" cm="1">
        <f t="array" ref="CM402">IF($CJ402&gt;0, INDEX($CS$28:$DH$35, $CJ402, $CI402+CM$23), "-")</f>
        <v>-</v>
      </c>
      <c r="CN402" s="302" t="str" cm="1">
        <f t="array" ref="CN402">IF($CJ402&gt;0, INDEX($CS$28:$DH$35, $CJ402, $CI402+CN$23), "-")</f>
        <v>-</v>
      </c>
      <c r="CO402" s="300" t="str">
        <f t="shared" si="149"/>
        <v>-</v>
      </c>
      <c r="CP402" s="271"/>
      <c r="CQ402" s="272"/>
      <c r="CR402" s="273"/>
      <c r="CS402" s="273"/>
      <c r="CT402" s="273"/>
      <c r="CU402" s="273"/>
      <c r="CV402" s="273"/>
      <c r="CW402" s="273"/>
      <c r="CX402" s="273"/>
      <c r="CY402" s="273"/>
      <c r="CZ402" s="273"/>
      <c r="DA402" s="273"/>
      <c r="DB402" s="273"/>
      <c r="DC402" s="273"/>
      <c r="DD402" s="273"/>
      <c r="DE402" s="273"/>
      <c r="DF402" s="273"/>
      <c r="DG402" s="273"/>
      <c r="DH402" s="273"/>
      <c r="DI402" s="273"/>
      <c r="DJ402" s="271"/>
      <c r="DK402" s="271"/>
    </row>
    <row r="403" spans="1:115" s="45" customFormat="1" ht="12.75" customHeight="1" x14ac:dyDescent="0.25">
      <c r="A403" s="13" cm="1">
        <f t="array" ref="A403">IFERROR(INDEX(Operation, IFERROR(MATCH($N403,#REF!, 0), IFERROR(MATCH($N403,#REF!, 0), MATCH($N403,#REF!, 0))), 4), 0)</f>
        <v>0</v>
      </c>
      <c r="B403" s="10">
        <v>380</v>
      </c>
      <c r="C403" s="238"/>
      <c r="D403" s="238"/>
      <c r="E403" s="79"/>
      <c r="F403" s="80" t="str">
        <f>IF(ISBLANK(E403), "", VLOOKUP(E403, Z!$A$2:$C$4127, 3, FALSE))</f>
        <v/>
      </c>
      <c r="G403" s="238"/>
      <c r="H403" s="81"/>
      <c r="I403" s="255" t="b">
        <v>0</v>
      </c>
      <c r="J403" s="256"/>
      <c r="K403" s="82"/>
      <c r="L403" s="82"/>
      <c r="M403" s="83"/>
      <c r="N403" s="79"/>
      <c r="O403" s="84"/>
      <c r="P403" s="84"/>
      <c r="Q403" s="257"/>
      <c r="R403" s="257"/>
      <c r="S403" s="257"/>
      <c r="T403" s="85">
        <f t="shared" si="150"/>
        <v>0</v>
      </c>
      <c r="U403" s="238"/>
      <c r="V403" s="238"/>
      <c r="W403" s="238"/>
      <c r="X403" s="257"/>
      <c r="Y403" s="258"/>
      <c r="Z403" s="79"/>
      <c r="AA403" s="257"/>
      <c r="AB403" s="257"/>
      <c r="AC403" s="257"/>
      <c r="AD403" s="257"/>
      <c r="AE403" s="257"/>
      <c r="AF403" s="85">
        <f t="shared" si="151"/>
        <v>0</v>
      </c>
      <c r="AG403" s="259"/>
      <c r="AH403" s="238"/>
      <c r="AI403" s="79"/>
      <c r="AJ403" s="80" t="str">
        <f>IF(ISBLANK(AI403), "", VLOOKUP(AI403, Z!$A$2:$C$4127, 3, FALSE))</f>
        <v/>
      </c>
      <c r="AK403" s="260"/>
      <c r="AL403" s="127">
        <f t="shared" si="152"/>
        <v>0</v>
      </c>
      <c r="AM403" s="271"/>
      <c r="AN403" s="292">
        <f t="shared" si="154"/>
        <v>0</v>
      </c>
      <c r="AO403" s="279">
        <f t="shared" si="153"/>
        <v>1</v>
      </c>
      <c r="AP403" s="279">
        <v>0.75</v>
      </c>
      <c r="AQ403" s="293" t="str">
        <f t="shared" si="155"/>
        <v>-</v>
      </c>
      <c r="AR403" s="293" t="str">
        <f t="shared" si="156"/>
        <v>-</v>
      </c>
      <c r="AS403" s="293" t="str" cm="1">
        <f t="array" ref="AS403">IFERROR(IFERROR((AT403*AU403)/(3600*1000)/AZ403, BY403) * SUMPRODUCT($BA403:$BE403^2.5, $BF403:$BJ403) / 1000, "-")</f>
        <v>-</v>
      </c>
      <c r="AT403" s="279" t="str">
        <f t="shared" si="157"/>
        <v>-</v>
      </c>
      <c r="AU403" s="279" t="str">
        <f t="shared" si="158"/>
        <v>-</v>
      </c>
      <c r="AV403" s="294" t="str">
        <f t="shared" si="140"/>
        <v>-</v>
      </c>
      <c r="AW403" s="294" t="str" cm="1">
        <f t="array" ref="AW403">IF(CH403&gt;0, INDEX($CV$58:$CV$60, CH403), "-")</f>
        <v>-</v>
      </c>
      <c r="AX403" s="294" t="str">
        <f t="shared" si="159"/>
        <v>-</v>
      </c>
      <c r="AY403" s="295" t="str">
        <f t="shared" si="160"/>
        <v>-</v>
      </c>
      <c r="AZ403" s="294">
        <f t="shared" si="161"/>
        <v>0</v>
      </c>
      <c r="BA403" s="296" t="str" cm="1">
        <f t="array" ref="BA403">IFERROR(INDEX($CV$63:$CZ$65, $CF403, BA$23), "-")</f>
        <v>-</v>
      </c>
      <c r="BB403" s="296" t="str" cm="1">
        <f t="array" ref="BB403">IFERROR(INDEX($CV$63:$CZ$65, $CF403, BB$23), "-")</f>
        <v>-</v>
      </c>
      <c r="BC403" s="296" t="str" cm="1">
        <f t="array" ref="BC403">IFERROR(INDEX($CV$63:$CZ$65, $CF403, BC$23), "-")</f>
        <v>-</v>
      </c>
      <c r="BD403" s="296" t="str" cm="1">
        <f t="array" ref="BD403">IFERROR(INDEX($CV$63:$CZ$65, $CF403, BD$23), "-")</f>
        <v>-</v>
      </c>
      <c r="BE403" s="296" t="str" cm="1">
        <f t="array" ref="BE403">IFERROR(INDEX($CV$63:$CZ$65, $CF403, BE$23), "-")</f>
        <v>-</v>
      </c>
      <c r="BF403" s="297" cm="1">
        <f t="array" ref="BF403">IF($CF403=3,
IFERROR(INDEX($CV$68:$CZ$79, $CE403, BF$23), "-"),
IF($CF403=2,
IF(BF$23=5, $Q403, IF(BF$23=4, $R403, 0)), IF(BF$23=5, $Q403, 0)
))</f>
        <v>0</v>
      </c>
      <c r="BG403" s="297" cm="1">
        <f t="array" ref="BG403">IF($CF403=3,
IFERROR(INDEX($CV$68:$CZ$79, $CE403, BG$23), "-"),
IF($CF403=2,
IF(BG$23=5, $Q403, IF(BG$23=4, $R403, 0)), IF(BG$23=5, $Q403, 0)
))</f>
        <v>0</v>
      </c>
      <c r="BH403" s="297" cm="1">
        <f t="array" ref="BH403">IF($CF403=3,
IFERROR(INDEX($CV$68:$CZ$79, $CE403, BH$23), "-"),
IF($CF403=2,
IF(BH$23=5, $Q403, IF(BH$23=4, $R403, 0)), IF(BH$23=5, $Q403, 0)
))</f>
        <v>0</v>
      </c>
      <c r="BI403" s="297" cm="1">
        <f t="array" ref="BI403">IF($CF403=3,
IFERROR(INDEX($CV$68:$CZ$79, $CE403, BI$23), "-"),
IF($CF403=2,
IF(BI$23=5, $Q403, IF(BI$23=4, $R403, 0)), IF(BI$23=5, $Q403, 0)
))</f>
        <v>0</v>
      </c>
      <c r="BJ403" s="297" cm="1">
        <f t="array" ref="BJ403">IF($CF403=3,
IFERROR(INDEX($CV$68:$CZ$79, $CE403, BJ$23), "-"),
IF($CF403=2,
IF(BJ$23=5, $Q403, IF(BJ$23=4, $R403, 0)), IF(BJ$23=5, $Q403, 0)
))</f>
        <v>0</v>
      </c>
      <c r="BK403" s="293" t="str" cm="1">
        <f t="array" ref="BK403">IFERROR(IF(OR($AN$20="EZ", ISNUMBER((BL403*BM403)/(3600*1000)/BN403)), (BL403*BM403)/(3600*1000)/BN403, BY403) * SUMPRODUCT($BO403:$BS403^2.5, $BT403:$BX403) / 1000, "-")</f>
        <v>-</v>
      </c>
      <c r="BL403" s="279" t="str">
        <f t="shared" si="162"/>
        <v>-</v>
      </c>
      <c r="BM403" s="279" t="str">
        <f t="shared" si="163"/>
        <v>-</v>
      </c>
      <c r="BN403" s="298">
        <f t="shared" si="164"/>
        <v>0</v>
      </c>
      <c r="BO403" s="296" t="str" cm="1">
        <f t="array" ref="BO403">IFERROR(INDEX($CV$63:$CZ$65, $CO403, BO$23), "-")</f>
        <v>-</v>
      </c>
      <c r="BP403" s="296" t="str" cm="1">
        <f t="array" ref="BP403">IFERROR(INDEX($CV$63:$CZ$65, $CO403, BP$23), "-")</f>
        <v>-</v>
      </c>
      <c r="BQ403" s="296" t="str" cm="1">
        <f t="array" ref="BQ403">IFERROR(INDEX($CV$63:$CZ$65, $CO403, BQ$23), "-")</f>
        <v>-</v>
      </c>
      <c r="BR403" s="296" t="str" cm="1">
        <f t="array" ref="BR403">IFERROR(INDEX($CV$63:$CZ$65, $CO403, BR$23), "-")</f>
        <v>-</v>
      </c>
      <c r="BS403" s="296" t="str" cm="1">
        <f t="array" ref="BS403">IFERROR(INDEX($CV$63:$CZ$65, $CO403, BS$23), "-")</f>
        <v>-</v>
      </c>
      <c r="BT403" s="297" cm="1">
        <f t="array" ref="BT403">IF($CO403=3,
IFERROR(INDEX($CV$68:$CZ$79, $CE403, BT$23), "-"),
IF($CO403=2,
IF(BT$23=5, $AC403, IF(BT$23=4, $AD403, 0)), IF(BT$23=5, $AC403, 0)
))</f>
        <v>0</v>
      </c>
      <c r="BU403" s="297" cm="1">
        <f t="array" ref="BU403">IF($CO403=3,
IFERROR(INDEX($CV$68:$CZ$79, $CE403, BU$23), "-"),
IF($CO403=2,
IF(BU$23=5, $AC403, IF(BU$23=4, $AD403, 0)), IF(BU$23=5, $AC403, 0)
))</f>
        <v>0</v>
      </c>
      <c r="BV403" s="297" cm="1">
        <f t="array" ref="BV403">IF($CO403=3,
IFERROR(INDEX($CV$68:$CZ$79, $CE403, BV$23), "-"),
IF($CO403=2,
IF(BV$23=5, $AC403, IF(BV$23=4, $AD403, 0)), IF(BV$23=5, $AC403, 0)
))</f>
        <v>0</v>
      </c>
      <c r="BW403" s="297" cm="1">
        <f t="array" ref="BW403">IF($CO403=3,
IFERROR(INDEX($CV$68:$CZ$79, $CE403, BW$23), "-"),
IF($CO403=2,
IF(BW$23=5, $AC403, IF(BW$23=4, $AD403, 0)), IF(BW$23=5, $AC403, 0)
))</f>
        <v>0</v>
      </c>
      <c r="BX403" s="297" cm="1">
        <f t="array" ref="BX403">IF($CO403=3,
IFERROR(INDEX($CV$68:$CZ$79, $CE403, BX$23), "-"),
IF($CO403=2,
IF(BX$23=5, $AC403, IF(BX$23=4, $AD403, 0)), IF(BX$23=5, $AC403, 0)
))</f>
        <v>0</v>
      </c>
      <c r="BY403" s="293" t="str">
        <f t="shared" si="165"/>
        <v>-</v>
      </c>
      <c r="BZ403" s="299">
        <f t="shared" si="141"/>
        <v>0</v>
      </c>
      <c r="CA403" s="294" t="str">
        <f t="shared" si="166"/>
        <v>-</v>
      </c>
      <c r="CB403" s="295" t="str">
        <f t="shared" si="142"/>
        <v>-</v>
      </c>
      <c r="CC403" s="295" t="str">
        <f t="shared" si="167"/>
        <v>-</v>
      </c>
      <c r="CD403" s="299">
        <f t="shared" si="143"/>
        <v>0</v>
      </c>
      <c r="CE403" s="300" t="str">
        <f t="shared" si="144"/>
        <v>-</v>
      </c>
      <c r="CF403" s="300" t="str">
        <f t="shared" si="145"/>
        <v>-</v>
      </c>
      <c r="CG403" s="300">
        <v>0</v>
      </c>
      <c r="CH403" s="300">
        <f t="shared" si="146"/>
        <v>0</v>
      </c>
      <c r="CI403" s="301">
        <f t="shared" si="147"/>
        <v>0</v>
      </c>
      <c r="CJ403" s="301">
        <f t="shared" si="148"/>
        <v>0</v>
      </c>
      <c r="CK403" s="302" t="str" cm="1">
        <f t="array" ref="CK403">IF($CJ403&gt;0, INDEX($CS$28:$DH$35, $CJ403, $CI403+CK$23), "-")</f>
        <v>-</v>
      </c>
      <c r="CL403" s="302" t="str" cm="1">
        <f t="array" ref="CL403">IF($CJ403&gt;0, INDEX($CS$28:$DH$35, $CJ403, $CI403+CL$23), "-")</f>
        <v>-</v>
      </c>
      <c r="CM403" s="302" t="str" cm="1">
        <f t="array" ref="CM403">IF($CJ403&gt;0, INDEX($CS$28:$DH$35, $CJ403, $CI403+CM$23), "-")</f>
        <v>-</v>
      </c>
      <c r="CN403" s="302" t="str" cm="1">
        <f t="array" ref="CN403">IF($CJ403&gt;0, INDEX($CS$28:$DH$35, $CJ403, $CI403+CN$23), "-")</f>
        <v>-</v>
      </c>
      <c r="CO403" s="300" t="str">
        <f t="shared" si="149"/>
        <v>-</v>
      </c>
      <c r="CP403" s="271"/>
      <c r="CQ403" s="272"/>
      <c r="CR403" s="273"/>
      <c r="CS403" s="273"/>
      <c r="CT403" s="273"/>
      <c r="CU403" s="273"/>
      <c r="CV403" s="273"/>
      <c r="CW403" s="273"/>
      <c r="CX403" s="273"/>
      <c r="CY403" s="273"/>
      <c r="CZ403" s="273"/>
      <c r="DA403" s="273"/>
      <c r="DB403" s="273"/>
      <c r="DC403" s="273"/>
      <c r="DD403" s="273"/>
      <c r="DE403" s="273"/>
      <c r="DF403" s="273"/>
      <c r="DG403" s="273"/>
      <c r="DH403" s="273"/>
      <c r="DI403" s="273"/>
      <c r="DJ403" s="271"/>
      <c r="DK403" s="271"/>
    </row>
    <row r="404" spans="1:115" s="45" customFormat="1" ht="12.75" customHeight="1" x14ac:dyDescent="0.25">
      <c r="A404" s="13" cm="1">
        <f t="array" ref="A404">IFERROR(INDEX(Operation, IFERROR(MATCH($N404,#REF!, 0), IFERROR(MATCH($N404,#REF!, 0), MATCH($N404,#REF!, 0))), 4), 0)</f>
        <v>0</v>
      </c>
      <c r="B404" s="10">
        <v>381</v>
      </c>
      <c r="C404" s="238"/>
      <c r="D404" s="238"/>
      <c r="E404" s="79"/>
      <c r="F404" s="80" t="str">
        <f>IF(ISBLANK(E404), "", VLOOKUP(E404, Z!$A$2:$C$4127, 3, FALSE))</f>
        <v/>
      </c>
      <c r="G404" s="238"/>
      <c r="H404" s="81"/>
      <c r="I404" s="255" t="b">
        <v>0</v>
      </c>
      <c r="J404" s="256"/>
      <c r="K404" s="82"/>
      <c r="L404" s="82"/>
      <c r="M404" s="83"/>
      <c r="N404" s="79"/>
      <c r="O404" s="84"/>
      <c r="P404" s="84"/>
      <c r="Q404" s="257"/>
      <c r="R404" s="257"/>
      <c r="S404" s="257"/>
      <c r="T404" s="85">
        <f t="shared" si="150"/>
        <v>0</v>
      </c>
      <c r="U404" s="238"/>
      <c r="V404" s="238"/>
      <c r="W404" s="238"/>
      <c r="X404" s="256"/>
      <c r="Y404" s="258"/>
      <c r="Z404" s="79"/>
      <c r="AA404" s="257"/>
      <c r="AB404" s="257"/>
      <c r="AC404" s="257"/>
      <c r="AD404" s="257"/>
      <c r="AE404" s="257"/>
      <c r="AF404" s="85">
        <f t="shared" si="151"/>
        <v>0</v>
      </c>
      <c r="AG404" s="259"/>
      <c r="AH404" s="238"/>
      <c r="AI404" s="79"/>
      <c r="AJ404" s="80" t="str">
        <f>IF(ISBLANK(AI404), "", VLOOKUP(AI404, Z!$A$2:$C$4127, 3, FALSE))</f>
        <v/>
      </c>
      <c r="AK404" s="260"/>
      <c r="AL404" s="127">
        <f t="shared" si="152"/>
        <v>0</v>
      </c>
      <c r="AM404" s="271"/>
      <c r="AN404" s="292">
        <f t="shared" si="154"/>
        <v>0</v>
      </c>
      <c r="AO404" s="279">
        <f t="shared" si="153"/>
        <v>1</v>
      </c>
      <c r="AP404" s="279">
        <v>0.75</v>
      </c>
      <c r="AQ404" s="293" t="str">
        <f t="shared" si="155"/>
        <v>-</v>
      </c>
      <c r="AR404" s="293" t="str">
        <f t="shared" si="156"/>
        <v>-</v>
      </c>
      <c r="AS404" s="293" t="str" cm="1">
        <f t="array" ref="AS404">IFERROR(IFERROR((AT404*AU404)/(3600*1000)/AZ404, BY404) * SUMPRODUCT($BA404:$BE404^2.5, $BF404:$BJ404) / 1000, "-")</f>
        <v>-</v>
      </c>
      <c r="AT404" s="279" t="str">
        <f t="shared" si="157"/>
        <v>-</v>
      </c>
      <c r="AU404" s="279" t="str">
        <f t="shared" si="158"/>
        <v>-</v>
      </c>
      <c r="AV404" s="294" t="str">
        <f t="shared" si="140"/>
        <v>-</v>
      </c>
      <c r="AW404" s="294" t="str" cm="1">
        <f t="array" ref="AW404">IF(CH404&gt;0, INDEX($CV$58:$CV$60, CH404), "-")</f>
        <v>-</v>
      </c>
      <c r="AX404" s="294" t="str">
        <f t="shared" si="159"/>
        <v>-</v>
      </c>
      <c r="AY404" s="295" t="str">
        <f t="shared" si="160"/>
        <v>-</v>
      </c>
      <c r="AZ404" s="294">
        <f t="shared" si="161"/>
        <v>0</v>
      </c>
      <c r="BA404" s="296" t="str" cm="1">
        <f t="array" ref="BA404">IFERROR(INDEX($CV$63:$CZ$65, $CF404, BA$23), "-")</f>
        <v>-</v>
      </c>
      <c r="BB404" s="296" t="str" cm="1">
        <f t="array" ref="BB404">IFERROR(INDEX($CV$63:$CZ$65, $CF404, BB$23), "-")</f>
        <v>-</v>
      </c>
      <c r="BC404" s="296" t="str" cm="1">
        <f t="array" ref="BC404">IFERROR(INDEX($CV$63:$CZ$65, $CF404, BC$23), "-")</f>
        <v>-</v>
      </c>
      <c r="BD404" s="296" t="str" cm="1">
        <f t="array" ref="BD404">IFERROR(INDEX($CV$63:$CZ$65, $CF404, BD$23), "-")</f>
        <v>-</v>
      </c>
      <c r="BE404" s="296" t="str" cm="1">
        <f t="array" ref="BE404">IFERROR(INDEX($CV$63:$CZ$65, $CF404, BE$23), "-")</f>
        <v>-</v>
      </c>
      <c r="BF404" s="297" cm="1">
        <f t="array" ref="BF404">IF($CF404=3,
IFERROR(INDEX($CV$68:$CZ$79, $CE404, BF$23), "-"),
IF($CF404=2,
IF(BF$23=5, $Q404, IF(BF$23=4, $R404, 0)), IF(BF$23=5, $Q404, 0)
))</f>
        <v>0</v>
      </c>
      <c r="BG404" s="297" cm="1">
        <f t="array" ref="BG404">IF($CF404=3,
IFERROR(INDEX($CV$68:$CZ$79, $CE404, BG$23), "-"),
IF($CF404=2,
IF(BG$23=5, $Q404, IF(BG$23=4, $R404, 0)), IF(BG$23=5, $Q404, 0)
))</f>
        <v>0</v>
      </c>
      <c r="BH404" s="297" cm="1">
        <f t="array" ref="BH404">IF($CF404=3,
IFERROR(INDEX($CV$68:$CZ$79, $CE404, BH$23), "-"),
IF($CF404=2,
IF(BH$23=5, $Q404, IF(BH$23=4, $R404, 0)), IF(BH$23=5, $Q404, 0)
))</f>
        <v>0</v>
      </c>
      <c r="BI404" s="297" cm="1">
        <f t="array" ref="BI404">IF($CF404=3,
IFERROR(INDEX($CV$68:$CZ$79, $CE404, BI$23), "-"),
IF($CF404=2,
IF(BI$23=5, $Q404, IF(BI$23=4, $R404, 0)), IF(BI$23=5, $Q404, 0)
))</f>
        <v>0</v>
      </c>
      <c r="BJ404" s="297" cm="1">
        <f t="array" ref="BJ404">IF($CF404=3,
IFERROR(INDEX($CV$68:$CZ$79, $CE404, BJ$23), "-"),
IF($CF404=2,
IF(BJ$23=5, $Q404, IF(BJ$23=4, $R404, 0)), IF(BJ$23=5, $Q404, 0)
))</f>
        <v>0</v>
      </c>
      <c r="BK404" s="293" t="str" cm="1">
        <f t="array" ref="BK404">IFERROR(IF(OR($AN$20="EZ", ISNUMBER((BL404*BM404)/(3600*1000)/BN404)), (BL404*BM404)/(3600*1000)/BN404, BY404) * SUMPRODUCT($BO404:$BS404^2.5, $BT404:$BX404) / 1000, "-")</f>
        <v>-</v>
      </c>
      <c r="BL404" s="279" t="str">
        <f t="shared" si="162"/>
        <v>-</v>
      </c>
      <c r="BM404" s="279" t="str">
        <f t="shared" si="163"/>
        <v>-</v>
      </c>
      <c r="BN404" s="298">
        <f t="shared" si="164"/>
        <v>0</v>
      </c>
      <c r="BO404" s="296" t="str" cm="1">
        <f t="array" ref="BO404">IFERROR(INDEX($CV$63:$CZ$65, $CO404, BO$23), "-")</f>
        <v>-</v>
      </c>
      <c r="BP404" s="296" t="str" cm="1">
        <f t="array" ref="BP404">IFERROR(INDEX($CV$63:$CZ$65, $CO404, BP$23), "-")</f>
        <v>-</v>
      </c>
      <c r="BQ404" s="296" t="str" cm="1">
        <f t="array" ref="BQ404">IFERROR(INDEX($CV$63:$CZ$65, $CO404, BQ$23), "-")</f>
        <v>-</v>
      </c>
      <c r="BR404" s="296" t="str" cm="1">
        <f t="array" ref="BR404">IFERROR(INDEX($CV$63:$CZ$65, $CO404, BR$23), "-")</f>
        <v>-</v>
      </c>
      <c r="BS404" s="296" t="str" cm="1">
        <f t="array" ref="BS404">IFERROR(INDEX($CV$63:$CZ$65, $CO404, BS$23), "-")</f>
        <v>-</v>
      </c>
      <c r="BT404" s="297" cm="1">
        <f t="array" ref="BT404">IF($CO404=3,
IFERROR(INDEX($CV$68:$CZ$79, $CE404, BT$23), "-"),
IF($CO404=2,
IF(BT$23=5, $AC404, IF(BT$23=4, $AD404, 0)), IF(BT$23=5, $AC404, 0)
))</f>
        <v>0</v>
      </c>
      <c r="BU404" s="297" cm="1">
        <f t="array" ref="BU404">IF($CO404=3,
IFERROR(INDEX($CV$68:$CZ$79, $CE404, BU$23), "-"),
IF($CO404=2,
IF(BU$23=5, $AC404, IF(BU$23=4, $AD404, 0)), IF(BU$23=5, $AC404, 0)
))</f>
        <v>0</v>
      </c>
      <c r="BV404" s="297" cm="1">
        <f t="array" ref="BV404">IF($CO404=3,
IFERROR(INDEX($CV$68:$CZ$79, $CE404, BV$23), "-"),
IF($CO404=2,
IF(BV$23=5, $AC404, IF(BV$23=4, $AD404, 0)), IF(BV$23=5, $AC404, 0)
))</f>
        <v>0</v>
      </c>
      <c r="BW404" s="297" cm="1">
        <f t="array" ref="BW404">IF($CO404=3,
IFERROR(INDEX($CV$68:$CZ$79, $CE404, BW$23), "-"),
IF($CO404=2,
IF(BW$23=5, $AC404, IF(BW$23=4, $AD404, 0)), IF(BW$23=5, $AC404, 0)
))</f>
        <v>0</v>
      </c>
      <c r="BX404" s="297" cm="1">
        <f t="array" ref="BX404">IF($CO404=3,
IFERROR(INDEX($CV$68:$CZ$79, $CE404, BX$23), "-"),
IF($CO404=2,
IF(BX$23=5, $AC404, IF(BX$23=4, $AD404, 0)), IF(BX$23=5, $AC404, 0)
))</f>
        <v>0</v>
      </c>
      <c r="BY404" s="293" t="str">
        <f t="shared" si="165"/>
        <v>-</v>
      </c>
      <c r="BZ404" s="299">
        <f t="shared" si="141"/>
        <v>0</v>
      </c>
      <c r="CA404" s="294" t="str">
        <f t="shared" si="166"/>
        <v>-</v>
      </c>
      <c r="CB404" s="295" t="str">
        <f t="shared" si="142"/>
        <v>-</v>
      </c>
      <c r="CC404" s="295" t="str">
        <f t="shared" si="167"/>
        <v>-</v>
      </c>
      <c r="CD404" s="299">
        <f t="shared" si="143"/>
        <v>0</v>
      </c>
      <c r="CE404" s="300" t="str">
        <f t="shared" si="144"/>
        <v>-</v>
      </c>
      <c r="CF404" s="300" t="str">
        <f t="shared" si="145"/>
        <v>-</v>
      </c>
      <c r="CG404" s="300">
        <v>0</v>
      </c>
      <c r="CH404" s="300">
        <f t="shared" si="146"/>
        <v>0</v>
      </c>
      <c r="CI404" s="301">
        <f t="shared" si="147"/>
        <v>0</v>
      </c>
      <c r="CJ404" s="301">
        <f t="shared" si="148"/>
        <v>0</v>
      </c>
      <c r="CK404" s="302" t="str" cm="1">
        <f t="array" ref="CK404">IF($CJ404&gt;0, INDEX($CS$28:$DH$35, $CJ404, $CI404+CK$23), "-")</f>
        <v>-</v>
      </c>
      <c r="CL404" s="302" t="str" cm="1">
        <f t="array" ref="CL404">IF($CJ404&gt;0, INDEX($CS$28:$DH$35, $CJ404, $CI404+CL$23), "-")</f>
        <v>-</v>
      </c>
      <c r="CM404" s="302" t="str" cm="1">
        <f t="array" ref="CM404">IF($CJ404&gt;0, INDEX($CS$28:$DH$35, $CJ404, $CI404+CM$23), "-")</f>
        <v>-</v>
      </c>
      <c r="CN404" s="302" t="str" cm="1">
        <f t="array" ref="CN404">IF($CJ404&gt;0, INDEX($CS$28:$DH$35, $CJ404, $CI404+CN$23), "-")</f>
        <v>-</v>
      </c>
      <c r="CO404" s="300" t="str">
        <f t="shared" si="149"/>
        <v>-</v>
      </c>
      <c r="CP404" s="271"/>
      <c r="CQ404" s="272"/>
      <c r="CR404" s="273"/>
      <c r="CS404" s="273"/>
      <c r="CT404" s="273"/>
      <c r="CU404" s="273"/>
      <c r="CV404" s="273"/>
      <c r="CW404" s="273"/>
      <c r="CX404" s="273"/>
      <c r="CY404" s="273"/>
      <c r="CZ404" s="273"/>
      <c r="DA404" s="273"/>
      <c r="DB404" s="273"/>
      <c r="DC404" s="273"/>
      <c r="DD404" s="273"/>
      <c r="DE404" s="273"/>
      <c r="DF404" s="273"/>
      <c r="DG404" s="273"/>
      <c r="DH404" s="273"/>
      <c r="DI404" s="273"/>
      <c r="DJ404" s="271"/>
      <c r="DK404" s="271"/>
    </row>
    <row r="405" spans="1:115" s="45" customFormat="1" ht="12.75" customHeight="1" x14ac:dyDescent="0.25">
      <c r="A405" s="13" cm="1">
        <f t="array" ref="A405">IFERROR(INDEX(Operation, IFERROR(MATCH($N405,#REF!, 0), IFERROR(MATCH($N405,#REF!, 0), MATCH($N405,#REF!, 0))), 4), 0)</f>
        <v>0</v>
      </c>
      <c r="B405" s="10">
        <v>382</v>
      </c>
      <c r="C405" s="238"/>
      <c r="D405" s="238"/>
      <c r="E405" s="79"/>
      <c r="F405" s="80" t="str">
        <f>IF(ISBLANK(E405), "", VLOOKUP(E405, Z!$A$2:$C$4127, 3, FALSE))</f>
        <v/>
      </c>
      <c r="G405" s="238"/>
      <c r="H405" s="81"/>
      <c r="I405" s="255" t="b">
        <v>0</v>
      </c>
      <c r="J405" s="256"/>
      <c r="K405" s="82"/>
      <c r="L405" s="82"/>
      <c r="M405" s="83"/>
      <c r="N405" s="79"/>
      <c r="O405" s="84"/>
      <c r="P405" s="84"/>
      <c r="Q405" s="257"/>
      <c r="R405" s="257"/>
      <c r="S405" s="257"/>
      <c r="T405" s="85">
        <f t="shared" si="150"/>
        <v>0</v>
      </c>
      <c r="U405" s="238"/>
      <c r="V405" s="238"/>
      <c r="W405" s="238"/>
      <c r="X405" s="257"/>
      <c r="Y405" s="258"/>
      <c r="Z405" s="79"/>
      <c r="AA405" s="257"/>
      <c r="AB405" s="257"/>
      <c r="AC405" s="257"/>
      <c r="AD405" s="257"/>
      <c r="AE405" s="257"/>
      <c r="AF405" s="85">
        <f t="shared" si="151"/>
        <v>0</v>
      </c>
      <c r="AG405" s="259"/>
      <c r="AH405" s="238"/>
      <c r="AI405" s="79"/>
      <c r="AJ405" s="80" t="str">
        <f>IF(ISBLANK(AI405), "", VLOOKUP(AI405, Z!$A$2:$C$4127, 3, FALSE))</f>
        <v/>
      </c>
      <c r="AK405" s="260"/>
      <c r="AL405" s="127">
        <f t="shared" si="152"/>
        <v>0</v>
      </c>
      <c r="AM405" s="271"/>
      <c r="AN405" s="292">
        <f t="shared" si="154"/>
        <v>0</v>
      </c>
      <c r="AO405" s="279">
        <f t="shared" si="153"/>
        <v>1</v>
      </c>
      <c r="AP405" s="279">
        <v>0.75</v>
      </c>
      <c r="AQ405" s="293" t="str">
        <f t="shared" si="155"/>
        <v>-</v>
      </c>
      <c r="AR405" s="293" t="str">
        <f t="shared" si="156"/>
        <v>-</v>
      </c>
      <c r="AS405" s="293" t="str" cm="1">
        <f t="array" ref="AS405">IFERROR(IFERROR((AT405*AU405)/(3600*1000)/AZ405, BY405) * SUMPRODUCT($BA405:$BE405^2.5, $BF405:$BJ405) / 1000, "-")</f>
        <v>-</v>
      </c>
      <c r="AT405" s="279" t="str">
        <f t="shared" si="157"/>
        <v>-</v>
      </c>
      <c r="AU405" s="279" t="str">
        <f t="shared" si="158"/>
        <v>-</v>
      </c>
      <c r="AV405" s="294" t="str">
        <f t="shared" si="140"/>
        <v>-</v>
      </c>
      <c r="AW405" s="294" t="str" cm="1">
        <f t="array" ref="AW405">IF(CH405&gt;0, INDEX($CV$58:$CV$60, CH405), "-")</f>
        <v>-</v>
      </c>
      <c r="AX405" s="294" t="str">
        <f t="shared" si="159"/>
        <v>-</v>
      </c>
      <c r="AY405" s="295" t="str">
        <f t="shared" si="160"/>
        <v>-</v>
      </c>
      <c r="AZ405" s="294">
        <f t="shared" si="161"/>
        <v>0</v>
      </c>
      <c r="BA405" s="296" t="str" cm="1">
        <f t="array" ref="BA405">IFERROR(INDEX($CV$63:$CZ$65, $CF405, BA$23), "-")</f>
        <v>-</v>
      </c>
      <c r="BB405" s="296" t="str" cm="1">
        <f t="array" ref="BB405">IFERROR(INDEX($CV$63:$CZ$65, $CF405, BB$23), "-")</f>
        <v>-</v>
      </c>
      <c r="BC405" s="296" t="str" cm="1">
        <f t="array" ref="BC405">IFERROR(INDEX($CV$63:$CZ$65, $CF405, BC$23), "-")</f>
        <v>-</v>
      </c>
      <c r="BD405" s="296" t="str" cm="1">
        <f t="array" ref="BD405">IFERROR(INDEX($CV$63:$CZ$65, $CF405, BD$23), "-")</f>
        <v>-</v>
      </c>
      <c r="BE405" s="296" t="str" cm="1">
        <f t="array" ref="BE405">IFERROR(INDEX($CV$63:$CZ$65, $CF405, BE$23), "-")</f>
        <v>-</v>
      </c>
      <c r="BF405" s="297" cm="1">
        <f t="array" ref="BF405">IF($CF405=3,
IFERROR(INDEX($CV$68:$CZ$79, $CE405, BF$23), "-"),
IF($CF405=2,
IF(BF$23=5, $Q405, IF(BF$23=4, $R405, 0)), IF(BF$23=5, $Q405, 0)
))</f>
        <v>0</v>
      </c>
      <c r="BG405" s="297" cm="1">
        <f t="array" ref="BG405">IF($CF405=3,
IFERROR(INDEX($CV$68:$CZ$79, $CE405, BG$23), "-"),
IF($CF405=2,
IF(BG$23=5, $Q405, IF(BG$23=4, $R405, 0)), IF(BG$23=5, $Q405, 0)
))</f>
        <v>0</v>
      </c>
      <c r="BH405" s="297" cm="1">
        <f t="array" ref="BH405">IF($CF405=3,
IFERROR(INDEX($CV$68:$CZ$79, $CE405, BH$23), "-"),
IF($CF405=2,
IF(BH$23=5, $Q405, IF(BH$23=4, $R405, 0)), IF(BH$23=5, $Q405, 0)
))</f>
        <v>0</v>
      </c>
      <c r="BI405" s="297" cm="1">
        <f t="array" ref="BI405">IF($CF405=3,
IFERROR(INDEX($CV$68:$CZ$79, $CE405, BI$23), "-"),
IF($CF405=2,
IF(BI$23=5, $Q405, IF(BI$23=4, $R405, 0)), IF(BI$23=5, $Q405, 0)
))</f>
        <v>0</v>
      </c>
      <c r="BJ405" s="297" cm="1">
        <f t="array" ref="BJ405">IF($CF405=3,
IFERROR(INDEX($CV$68:$CZ$79, $CE405, BJ$23), "-"),
IF($CF405=2,
IF(BJ$23=5, $Q405, IF(BJ$23=4, $R405, 0)), IF(BJ$23=5, $Q405, 0)
))</f>
        <v>0</v>
      </c>
      <c r="BK405" s="293" t="str" cm="1">
        <f t="array" ref="BK405">IFERROR(IF(OR($AN$20="EZ", ISNUMBER((BL405*BM405)/(3600*1000)/BN405)), (BL405*BM405)/(3600*1000)/BN405, BY405) * SUMPRODUCT($BO405:$BS405^2.5, $BT405:$BX405) / 1000, "-")</f>
        <v>-</v>
      </c>
      <c r="BL405" s="279" t="str">
        <f t="shared" si="162"/>
        <v>-</v>
      </c>
      <c r="BM405" s="279" t="str">
        <f t="shared" si="163"/>
        <v>-</v>
      </c>
      <c r="BN405" s="298">
        <f t="shared" si="164"/>
        <v>0</v>
      </c>
      <c r="BO405" s="296" t="str" cm="1">
        <f t="array" ref="BO405">IFERROR(INDEX($CV$63:$CZ$65, $CO405, BO$23), "-")</f>
        <v>-</v>
      </c>
      <c r="BP405" s="296" t="str" cm="1">
        <f t="array" ref="BP405">IFERROR(INDEX($CV$63:$CZ$65, $CO405, BP$23), "-")</f>
        <v>-</v>
      </c>
      <c r="BQ405" s="296" t="str" cm="1">
        <f t="array" ref="BQ405">IFERROR(INDEX($CV$63:$CZ$65, $CO405, BQ$23), "-")</f>
        <v>-</v>
      </c>
      <c r="BR405" s="296" t="str" cm="1">
        <f t="array" ref="BR405">IFERROR(INDEX($CV$63:$CZ$65, $CO405, BR$23), "-")</f>
        <v>-</v>
      </c>
      <c r="BS405" s="296" t="str" cm="1">
        <f t="array" ref="BS405">IFERROR(INDEX($CV$63:$CZ$65, $CO405, BS$23), "-")</f>
        <v>-</v>
      </c>
      <c r="BT405" s="297" cm="1">
        <f t="array" ref="BT405">IF($CO405=3,
IFERROR(INDEX($CV$68:$CZ$79, $CE405, BT$23), "-"),
IF($CO405=2,
IF(BT$23=5, $AC405, IF(BT$23=4, $AD405, 0)), IF(BT$23=5, $AC405, 0)
))</f>
        <v>0</v>
      </c>
      <c r="BU405" s="297" cm="1">
        <f t="array" ref="BU405">IF($CO405=3,
IFERROR(INDEX($CV$68:$CZ$79, $CE405, BU$23), "-"),
IF($CO405=2,
IF(BU$23=5, $AC405, IF(BU$23=4, $AD405, 0)), IF(BU$23=5, $AC405, 0)
))</f>
        <v>0</v>
      </c>
      <c r="BV405" s="297" cm="1">
        <f t="array" ref="BV405">IF($CO405=3,
IFERROR(INDEX($CV$68:$CZ$79, $CE405, BV$23), "-"),
IF($CO405=2,
IF(BV$23=5, $AC405, IF(BV$23=4, $AD405, 0)), IF(BV$23=5, $AC405, 0)
))</f>
        <v>0</v>
      </c>
      <c r="BW405" s="297" cm="1">
        <f t="array" ref="BW405">IF($CO405=3,
IFERROR(INDEX($CV$68:$CZ$79, $CE405, BW$23), "-"),
IF($CO405=2,
IF(BW$23=5, $AC405, IF(BW$23=4, $AD405, 0)), IF(BW$23=5, $AC405, 0)
))</f>
        <v>0</v>
      </c>
      <c r="BX405" s="297" cm="1">
        <f t="array" ref="BX405">IF($CO405=3,
IFERROR(INDEX($CV$68:$CZ$79, $CE405, BX$23), "-"),
IF($CO405=2,
IF(BX$23=5, $AC405, IF(BX$23=4, $AD405, 0)), IF(BX$23=5, $AC405, 0)
))</f>
        <v>0</v>
      </c>
      <c r="BY405" s="293" t="str">
        <f t="shared" si="165"/>
        <v>-</v>
      </c>
      <c r="BZ405" s="299">
        <f t="shared" si="141"/>
        <v>0</v>
      </c>
      <c r="CA405" s="294" t="str">
        <f t="shared" si="166"/>
        <v>-</v>
      </c>
      <c r="CB405" s="295" t="str">
        <f t="shared" si="142"/>
        <v>-</v>
      </c>
      <c r="CC405" s="295" t="str">
        <f t="shared" si="167"/>
        <v>-</v>
      </c>
      <c r="CD405" s="299">
        <f t="shared" si="143"/>
        <v>0</v>
      </c>
      <c r="CE405" s="300" t="str">
        <f t="shared" si="144"/>
        <v>-</v>
      </c>
      <c r="CF405" s="300" t="str">
        <f t="shared" si="145"/>
        <v>-</v>
      </c>
      <c r="CG405" s="300">
        <v>0</v>
      </c>
      <c r="CH405" s="300">
        <f t="shared" si="146"/>
        <v>0</v>
      </c>
      <c r="CI405" s="301">
        <f t="shared" si="147"/>
        <v>0</v>
      </c>
      <c r="CJ405" s="301">
        <f t="shared" si="148"/>
        <v>0</v>
      </c>
      <c r="CK405" s="302" t="str" cm="1">
        <f t="array" ref="CK405">IF($CJ405&gt;0, INDEX($CS$28:$DH$35, $CJ405, $CI405+CK$23), "-")</f>
        <v>-</v>
      </c>
      <c r="CL405" s="302" t="str" cm="1">
        <f t="array" ref="CL405">IF($CJ405&gt;0, INDEX($CS$28:$DH$35, $CJ405, $CI405+CL$23), "-")</f>
        <v>-</v>
      </c>
      <c r="CM405" s="302" t="str" cm="1">
        <f t="array" ref="CM405">IF($CJ405&gt;0, INDEX($CS$28:$DH$35, $CJ405, $CI405+CM$23), "-")</f>
        <v>-</v>
      </c>
      <c r="CN405" s="302" t="str" cm="1">
        <f t="array" ref="CN405">IF($CJ405&gt;0, INDEX($CS$28:$DH$35, $CJ405, $CI405+CN$23), "-")</f>
        <v>-</v>
      </c>
      <c r="CO405" s="300" t="str">
        <f t="shared" si="149"/>
        <v>-</v>
      </c>
      <c r="CP405" s="271"/>
      <c r="CQ405" s="272"/>
      <c r="CR405" s="273"/>
      <c r="CS405" s="273"/>
      <c r="CT405" s="273"/>
      <c r="CU405" s="273"/>
      <c r="CV405" s="273"/>
      <c r="CW405" s="273"/>
      <c r="CX405" s="273"/>
      <c r="CY405" s="273"/>
      <c r="CZ405" s="273"/>
      <c r="DA405" s="273"/>
      <c r="DB405" s="273"/>
      <c r="DC405" s="273"/>
      <c r="DD405" s="273"/>
      <c r="DE405" s="273"/>
      <c r="DF405" s="273"/>
      <c r="DG405" s="273"/>
      <c r="DH405" s="273"/>
      <c r="DI405" s="273"/>
      <c r="DJ405" s="271"/>
      <c r="DK405" s="271"/>
    </row>
    <row r="406" spans="1:115" s="45" customFormat="1" ht="12.75" customHeight="1" x14ac:dyDescent="0.25">
      <c r="A406" s="13" cm="1">
        <f t="array" ref="A406">IFERROR(INDEX(Operation, IFERROR(MATCH($N406,#REF!, 0), IFERROR(MATCH($N406,#REF!, 0), MATCH($N406,#REF!, 0))), 4), 0)</f>
        <v>0</v>
      </c>
      <c r="B406" s="10">
        <v>383</v>
      </c>
      <c r="C406" s="238"/>
      <c r="D406" s="238"/>
      <c r="E406" s="79"/>
      <c r="F406" s="80" t="str">
        <f>IF(ISBLANK(E406), "", VLOOKUP(E406, Z!$A$2:$C$4127, 3, FALSE))</f>
        <v/>
      </c>
      <c r="G406" s="238"/>
      <c r="H406" s="81"/>
      <c r="I406" s="255" t="b">
        <v>0</v>
      </c>
      <c r="J406" s="256"/>
      <c r="K406" s="82"/>
      <c r="L406" s="82"/>
      <c r="M406" s="83"/>
      <c r="N406" s="79"/>
      <c r="O406" s="84"/>
      <c r="P406" s="84"/>
      <c r="Q406" s="257"/>
      <c r="R406" s="257"/>
      <c r="S406" s="257"/>
      <c r="T406" s="85">
        <f t="shared" si="150"/>
        <v>0</v>
      </c>
      <c r="U406" s="238"/>
      <c r="V406" s="238"/>
      <c r="W406" s="238"/>
      <c r="X406" s="257"/>
      <c r="Y406" s="258"/>
      <c r="Z406" s="79"/>
      <c r="AA406" s="257"/>
      <c r="AB406" s="257"/>
      <c r="AC406" s="257"/>
      <c r="AD406" s="257"/>
      <c r="AE406" s="257"/>
      <c r="AF406" s="85">
        <f t="shared" si="151"/>
        <v>0</v>
      </c>
      <c r="AG406" s="259"/>
      <c r="AH406" s="238"/>
      <c r="AI406" s="79"/>
      <c r="AJ406" s="80" t="str">
        <f>IF(ISBLANK(AI406), "", VLOOKUP(AI406, Z!$A$2:$C$4127, 3, FALSE))</f>
        <v/>
      </c>
      <c r="AK406" s="260"/>
      <c r="AL406" s="127">
        <f t="shared" si="152"/>
        <v>0</v>
      </c>
      <c r="AM406" s="271"/>
      <c r="AN406" s="292">
        <f t="shared" si="154"/>
        <v>0</v>
      </c>
      <c r="AO406" s="279">
        <f t="shared" si="153"/>
        <v>1</v>
      </c>
      <c r="AP406" s="279">
        <v>0.75</v>
      </c>
      <c r="AQ406" s="293" t="str">
        <f t="shared" si="155"/>
        <v>-</v>
      </c>
      <c r="AR406" s="293" t="str">
        <f t="shared" si="156"/>
        <v>-</v>
      </c>
      <c r="AS406" s="293" t="str" cm="1">
        <f t="array" ref="AS406">IFERROR(IFERROR((AT406*AU406)/(3600*1000)/AZ406, BY406) * SUMPRODUCT($BA406:$BE406^2.5, $BF406:$BJ406) / 1000, "-")</f>
        <v>-</v>
      </c>
      <c r="AT406" s="279" t="str">
        <f t="shared" si="157"/>
        <v>-</v>
      </c>
      <c r="AU406" s="279" t="str">
        <f t="shared" si="158"/>
        <v>-</v>
      </c>
      <c r="AV406" s="294" t="str">
        <f t="shared" si="140"/>
        <v>-</v>
      </c>
      <c r="AW406" s="294" t="str" cm="1">
        <f t="array" ref="AW406">IF(CH406&gt;0, INDEX($CV$58:$CV$60, CH406), "-")</f>
        <v>-</v>
      </c>
      <c r="AX406" s="294" t="str">
        <f t="shared" si="159"/>
        <v>-</v>
      </c>
      <c r="AY406" s="295" t="str">
        <f t="shared" si="160"/>
        <v>-</v>
      </c>
      <c r="AZ406" s="294">
        <f t="shared" si="161"/>
        <v>0</v>
      </c>
      <c r="BA406" s="296" t="str" cm="1">
        <f t="array" ref="BA406">IFERROR(INDEX($CV$63:$CZ$65, $CF406, BA$23), "-")</f>
        <v>-</v>
      </c>
      <c r="BB406" s="296" t="str" cm="1">
        <f t="array" ref="BB406">IFERROR(INDEX($CV$63:$CZ$65, $CF406, BB$23), "-")</f>
        <v>-</v>
      </c>
      <c r="BC406" s="296" t="str" cm="1">
        <f t="array" ref="BC406">IFERROR(INDEX($CV$63:$CZ$65, $CF406, BC$23), "-")</f>
        <v>-</v>
      </c>
      <c r="BD406" s="296" t="str" cm="1">
        <f t="array" ref="BD406">IFERROR(INDEX($CV$63:$CZ$65, $CF406, BD$23), "-")</f>
        <v>-</v>
      </c>
      <c r="BE406" s="296" t="str" cm="1">
        <f t="array" ref="BE406">IFERROR(INDEX($CV$63:$CZ$65, $CF406, BE$23), "-")</f>
        <v>-</v>
      </c>
      <c r="BF406" s="297" cm="1">
        <f t="array" ref="BF406">IF($CF406=3,
IFERROR(INDEX($CV$68:$CZ$79, $CE406, BF$23), "-"),
IF($CF406=2,
IF(BF$23=5, $Q406, IF(BF$23=4, $R406, 0)), IF(BF$23=5, $Q406, 0)
))</f>
        <v>0</v>
      </c>
      <c r="BG406" s="297" cm="1">
        <f t="array" ref="BG406">IF($CF406=3,
IFERROR(INDEX($CV$68:$CZ$79, $CE406, BG$23), "-"),
IF($CF406=2,
IF(BG$23=5, $Q406, IF(BG$23=4, $R406, 0)), IF(BG$23=5, $Q406, 0)
))</f>
        <v>0</v>
      </c>
      <c r="BH406" s="297" cm="1">
        <f t="array" ref="BH406">IF($CF406=3,
IFERROR(INDEX($CV$68:$CZ$79, $CE406, BH$23), "-"),
IF($CF406=2,
IF(BH$23=5, $Q406, IF(BH$23=4, $R406, 0)), IF(BH$23=5, $Q406, 0)
))</f>
        <v>0</v>
      </c>
      <c r="BI406" s="297" cm="1">
        <f t="array" ref="BI406">IF($CF406=3,
IFERROR(INDEX($CV$68:$CZ$79, $CE406, BI$23), "-"),
IF($CF406=2,
IF(BI$23=5, $Q406, IF(BI$23=4, $R406, 0)), IF(BI$23=5, $Q406, 0)
))</f>
        <v>0</v>
      </c>
      <c r="BJ406" s="297" cm="1">
        <f t="array" ref="BJ406">IF($CF406=3,
IFERROR(INDEX($CV$68:$CZ$79, $CE406, BJ$23), "-"),
IF($CF406=2,
IF(BJ$23=5, $Q406, IF(BJ$23=4, $R406, 0)), IF(BJ$23=5, $Q406, 0)
))</f>
        <v>0</v>
      </c>
      <c r="BK406" s="293" t="str" cm="1">
        <f t="array" ref="BK406">IFERROR(IF(OR($AN$20="EZ", ISNUMBER((BL406*BM406)/(3600*1000)/BN406)), (BL406*BM406)/(3600*1000)/BN406, BY406) * SUMPRODUCT($BO406:$BS406^2.5, $BT406:$BX406) / 1000, "-")</f>
        <v>-</v>
      </c>
      <c r="BL406" s="279" t="str">
        <f t="shared" si="162"/>
        <v>-</v>
      </c>
      <c r="BM406" s="279" t="str">
        <f t="shared" si="163"/>
        <v>-</v>
      </c>
      <c r="BN406" s="298">
        <f t="shared" si="164"/>
        <v>0</v>
      </c>
      <c r="BO406" s="296" t="str" cm="1">
        <f t="array" ref="BO406">IFERROR(INDEX($CV$63:$CZ$65, $CO406, BO$23), "-")</f>
        <v>-</v>
      </c>
      <c r="BP406" s="296" t="str" cm="1">
        <f t="array" ref="BP406">IFERROR(INDEX($CV$63:$CZ$65, $CO406, BP$23), "-")</f>
        <v>-</v>
      </c>
      <c r="BQ406" s="296" t="str" cm="1">
        <f t="array" ref="BQ406">IFERROR(INDEX($CV$63:$CZ$65, $CO406, BQ$23), "-")</f>
        <v>-</v>
      </c>
      <c r="BR406" s="296" t="str" cm="1">
        <f t="array" ref="BR406">IFERROR(INDEX($CV$63:$CZ$65, $CO406, BR$23), "-")</f>
        <v>-</v>
      </c>
      <c r="BS406" s="296" t="str" cm="1">
        <f t="array" ref="BS406">IFERROR(INDEX($CV$63:$CZ$65, $CO406, BS$23), "-")</f>
        <v>-</v>
      </c>
      <c r="BT406" s="297" cm="1">
        <f t="array" ref="BT406">IF($CO406=3,
IFERROR(INDEX($CV$68:$CZ$79, $CE406, BT$23), "-"),
IF($CO406=2,
IF(BT$23=5, $AC406, IF(BT$23=4, $AD406, 0)), IF(BT$23=5, $AC406, 0)
))</f>
        <v>0</v>
      </c>
      <c r="BU406" s="297" cm="1">
        <f t="array" ref="BU406">IF($CO406=3,
IFERROR(INDEX($CV$68:$CZ$79, $CE406, BU$23), "-"),
IF($CO406=2,
IF(BU$23=5, $AC406, IF(BU$23=4, $AD406, 0)), IF(BU$23=5, $AC406, 0)
))</f>
        <v>0</v>
      </c>
      <c r="BV406" s="297" cm="1">
        <f t="array" ref="BV406">IF($CO406=3,
IFERROR(INDEX($CV$68:$CZ$79, $CE406, BV$23), "-"),
IF($CO406=2,
IF(BV$23=5, $AC406, IF(BV$23=4, $AD406, 0)), IF(BV$23=5, $AC406, 0)
))</f>
        <v>0</v>
      </c>
      <c r="BW406" s="297" cm="1">
        <f t="array" ref="BW406">IF($CO406=3,
IFERROR(INDEX($CV$68:$CZ$79, $CE406, BW$23), "-"),
IF($CO406=2,
IF(BW$23=5, $AC406, IF(BW$23=4, $AD406, 0)), IF(BW$23=5, $AC406, 0)
))</f>
        <v>0</v>
      </c>
      <c r="BX406" s="297" cm="1">
        <f t="array" ref="BX406">IF($CO406=3,
IFERROR(INDEX($CV$68:$CZ$79, $CE406, BX$23), "-"),
IF($CO406=2,
IF(BX$23=5, $AC406, IF(BX$23=4, $AD406, 0)), IF(BX$23=5, $AC406, 0)
))</f>
        <v>0</v>
      </c>
      <c r="BY406" s="293" t="str">
        <f t="shared" si="165"/>
        <v>-</v>
      </c>
      <c r="BZ406" s="299">
        <f t="shared" si="141"/>
        <v>0</v>
      </c>
      <c r="CA406" s="294" t="str">
        <f t="shared" si="166"/>
        <v>-</v>
      </c>
      <c r="CB406" s="295" t="str">
        <f t="shared" si="142"/>
        <v>-</v>
      </c>
      <c r="CC406" s="295" t="str">
        <f t="shared" si="167"/>
        <v>-</v>
      </c>
      <c r="CD406" s="299">
        <f t="shared" si="143"/>
        <v>0</v>
      </c>
      <c r="CE406" s="300" t="str">
        <f t="shared" si="144"/>
        <v>-</v>
      </c>
      <c r="CF406" s="300" t="str">
        <f t="shared" si="145"/>
        <v>-</v>
      </c>
      <c r="CG406" s="300">
        <v>0</v>
      </c>
      <c r="CH406" s="300">
        <f t="shared" si="146"/>
        <v>0</v>
      </c>
      <c r="CI406" s="301">
        <f t="shared" si="147"/>
        <v>0</v>
      </c>
      <c r="CJ406" s="301">
        <f t="shared" si="148"/>
        <v>0</v>
      </c>
      <c r="CK406" s="302" t="str" cm="1">
        <f t="array" ref="CK406">IF($CJ406&gt;0, INDEX($CS$28:$DH$35, $CJ406, $CI406+CK$23), "-")</f>
        <v>-</v>
      </c>
      <c r="CL406" s="302" t="str" cm="1">
        <f t="array" ref="CL406">IF($CJ406&gt;0, INDEX($CS$28:$DH$35, $CJ406, $CI406+CL$23), "-")</f>
        <v>-</v>
      </c>
      <c r="CM406" s="302" t="str" cm="1">
        <f t="array" ref="CM406">IF($CJ406&gt;0, INDEX($CS$28:$DH$35, $CJ406, $CI406+CM$23), "-")</f>
        <v>-</v>
      </c>
      <c r="CN406" s="302" t="str" cm="1">
        <f t="array" ref="CN406">IF($CJ406&gt;0, INDEX($CS$28:$DH$35, $CJ406, $CI406+CN$23), "-")</f>
        <v>-</v>
      </c>
      <c r="CO406" s="300" t="str">
        <f t="shared" si="149"/>
        <v>-</v>
      </c>
      <c r="CP406" s="271"/>
      <c r="CQ406" s="272"/>
      <c r="CR406" s="273"/>
      <c r="CS406" s="273"/>
      <c r="CT406" s="273"/>
      <c r="CU406" s="273"/>
      <c r="CV406" s="273"/>
      <c r="CW406" s="273"/>
      <c r="CX406" s="273"/>
      <c r="CY406" s="273"/>
      <c r="CZ406" s="273"/>
      <c r="DA406" s="273"/>
      <c r="DB406" s="273"/>
      <c r="DC406" s="273"/>
      <c r="DD406" s="273"/>
      <c r="DE406" s="273"/>
      <c r="DF406" s="273"/>
      <c r="DG406" s="273"/>
      <c r="DH406" s="273"/>
      <c r="DI406" s="273"/>
      <c r="DJ406" s="271"/>
      <c r="DK406" s="271"/>
    </row>
    <row r="407" spans="1:115" s="45" customFormat="1" ht="12.75" customHeight="1" x14ac:dyDescent="0.25">
      <c r="A407" s="13" cm="1">
        <f t="array" ref="A407">IFERROR(INDEX(Operation, IFERROR(MATCH($N407,#REF!, 0), IFERROR(MATCH($N407,#REF!, 0), MATCH($N407,#REF!, 0))), 4), 0)</f>
        <v>0</v>
      </c>
      <c r="B407" s="10">
        <v>384</v>
      </c>
      <c r="C407" s="238"/>
      <c r="D407" s="238"/>
      <c r="E407" s="79"/>
      <c r="F407" s="80" t="str">
        <f>IF(ISBLANK(E407), "", VLOOKUP(E407, Z!$A$2:$C$4127, 3, FALSE))</f>
        <v/>
      </c>
      <c r="G407" s="238"/>
      <c r="H407" s="81"/>
      <c r="I407" s="255" t="b">
        <v>0</v>
      </c>
      <c r="J407" s="256"/>
      <c r="K407" s="82"/>
      <c r="L407" s="82"/>
      <c r="M407" s="83"/>
      <c r="N407" s="79"/>
      <c r="O407" s="84"/>
      <c r="P407" s="84"/>
      <c r="Q407" s="257"/>
      <c r="R407" s="257"/>
      <c r="S407" s="257"/>
      <c r="T407" s="85">
        <f t="shared" si="150"/>
        <v>0</v>
      </c>
      <c r="U407" s="238"/>
      <c r="V407" s="238"/>
      <c r="W407" s="238"/>
      <c r="X407" s="257"/>
      <c r="Y407" s="258"/>
      <c r="Z407" s="79"/>
      <c r="AA407" s="257"/>
      <c r="AB407" s="257"/>
      <c r="AC407" s="257"/>
      <c r="AD407" s="257"/>
      <c r="AE407" s="257"/>
      <c r="AF407" s="85">
        <f t="shared" si="151"/>
        <v>0</v>
      </c>
      <c r="AG407" s="259"/>
      <c r="AH407" s="238"/>
      <c r="AI407" s="79"/>
      <c r="AJ407" s="80" t="str">
        <f>IF(ISBLANK(AI407), "", VLOOKUP(AI407, Z!$A$2:$C$4127, 3, FALSE))</f>
        <v/>
      </c>
      <c r="AK407" s="260"/>
      <c r="AL407" s="127">
        <f t="shared" si="152"/>
        <v>0</v>
      </c>
      <c r="AM407" s="271"/>
      <c r="AN407" s="292">
        <f t="shared" si="154"/>
        <v>0</v>
      </c>
      <c r="AO407" s="279">
        <f t="shared" si="153"/>
        <v>1</v>
      </c>
      <c r="AP407" s="279">
        <v>0.75</v>
      </c>
      <c r="AQ407" s="293" t="str">
        <f t="shared" si="155"/>
        <v>-</v>
      </c>
      <c r="AR407" s="293" t="str">
        <f t="shared" si="156"/>
        <v>-</v>
      </c>
      <c r="AS407" s="293" t="str" cm="1">
        <f t="array" ref="AS407">IFERROR(IFERROR((AT407*AU407)/(3600*1000)/AZ407, BY407) * SUMPRODUCT($BA407:$BE407^2.5, $BF407:$BJ407) / 1000, "-")</f>
        <v>-</v>
      </c>
      <c r="AT407" s="279" t="str">
        <f t="shared" si="157"/>
        <v>-</v>
      </c>
      <c r="AU407" s="279" t="str">
        <f t="shared" si="158"/>
        <v>-</v>
      </c>
      <c r="AV407" s="294" t="str">
        <f t="shared" si="140"/>
        <v>-</v>
      </c>
      <c r="AW407" s="294" t="str" cm="1">
        <f t="array" ref="AW407">IF(CH407&gt;0, INDEX($CV$58:$CV$60, CH407), "-")</f>
        <v>-</v>
      </c>
      <c r="AX407" s="294" t="str">
        <f t="shared" si="159"/>
        <v>-</v>
      </c>
      <c r="AY407" s="295" t="str">
        <f t="shared" si="160"/>
        <v>-</v>
      </c>
      <c r="AZ407" s="294">
        <f t="shared" si="161"/>
        <v>0</v>
      </c>
      <c r="BA407" s="296" t="str" cm="1">
        <f t="array" ref="BA407">IFERROR(INDEX($CV$63:$CZ$65, $CF407, BA$23), "-")</f>
        <v>-</v>
      </c>
      <c r="BB407" s="296" t="str" cm="1">
        <f t="array" ref="BB407">IFERROR(INDEX($CV$63:$CZ$65, $CF407, BB$23), "-")</f>
        <v>-</v>
      </c>
      <c r="BC407" s="296" t="str" cm="1">
        <f t="array" ref="BC407">IFERROR(INDEX($CV$63:$CZ$65, $CF407, BC$23), "-")</f>
        <v>-</v>
      </c>
      <c r="BD407" s="296" t="str" cm="1">
        <f t="array" ref="BD407">IFERROR(INDEX($CV$63:$CZ$65, $CF407, BD$23), "-")</f>
        <v>-</v>
      </c>
      <c r="BE407" s="296" t="str" cm="1">
        <f t="array" ref="BE407">IFERROR(INDEX($CV$63:$CZ$65, $CF407, BE$23), "-")</f>
        <v>-</v>
      </c>
      <c r="BF407" s="297" cm="1">
        <f t="array" ref="BF407">IF($CF407=3,
IFERROR(INDEX($CV$68:$CZ$79, $CE407, BF$23), "-"),
IF($CF407=2,
IF(BF$23=5, $Q407, IF(BF$23=4, $R407, 0)), IF(BF$23=5, $Q407, 0)
))</f>
        <v>0</v>
      </c>
      <c r="BG407" s="297" cm="1">
        <f t="array" ref="BG407">IF($CF407=3,
IFERROR(INDEX($CV$68:$CZ$79, $CE407, BG$23), "-"),
IF($CF407=2,
IF(BG$23=5, $Q407, IF(BG$23=4, $R407, 0)), IF(BG$23=5, $Q407, 0)
))</f>
        <v>0</v>
      </c>
      <c r="BH407" s="297" cm="1">
        <f t="array" ref="BH407">IF($CF407=3,
IFERROR(INDEX($CV$68:$CZ$79, $CE407, BH$23), "-"),
IF($CF407=2,
IF(BH$23=5, $Q407, IF(BH$23=4, $R407, 0)), IF(BH$23=5, $Q407, 0)
))</f>
        <v>0</v>
      </c>
      <c r="BI407" s="297" cm="1">
        <f t="array" ref="BI407">IF($CF407=3,
IFERROR(INDEX($CV$68:$CZ$79, $CE407, BI$23), "-"),
IF($CF407=2,
IF(BI$23=5, $Q407, IF(BI$23=4, $R407, 0)), IF(BI$23=5, $Q407, 0)
))</f>
        <v>0</v>
      </c>
      <c r="BJ407" s="297" cm="1">
        <f t="array" ref="BJ407">IF($CF407=3,
IFERROR(INDEX($CV$68:$CZ$79, $CE407, BJ$23), "-"),
IF($CF407=2,
IF(BJ$23=5, $Q407, IF(BJ$23=4, $R407, 0)), IF(BJ$23=5, $Q407, 0)
))</f>
        <v>0</v>
      </c>
      <c r="BK407" s="293" t="str" cm="1">
        <f t="array" ref="BK407">IFERROR(IF(OR($AN$20="EZ", ISNUMBER((BL407*BM407)/(3600*1000)/BN407)), (BL407*BM407)/(3600*1000)/BN407, BY407) * SUMPRODUCT($BO407:$BS407^2.5, $BT407:$BX407) / 1000, "-")</f>
        <v>-</v>
      </c>
      <c r="BL407" s="279" t="str">
        <f t="shared" si="162"/>
        <v>-</v>
      </c>
      <c r="BM407" s="279" t="str">
        <f t="shared" si="163"/>
        <v>-</v>
      </c>
      <c r="BN407" s="298">
        <f t="shared" si="164"/>
        <v>0</v>
      </c>
      <c r="BO407" s="296" t="str" cm="1">
        <f t="array" ref="BO407">IFERROR(INDEX($CV$63:$CZ$65, $CO407, BO$23), "-")</f>
        <v>-</v>
      </c>
      <c r="BP407" s="296" t="str" cm="1">
        <f t="array" ref="BP407">IFERROR(INDEX($CV$63:$CZ$65, $CO407, BP$23), "-")</f>
        <v>-</v>
      </c>
      <c r="BQ407" s="296" t="str" cm="1">
        <f t="array" ref="BQ407">IFERROR(INDEX($CV$63:$CZ$65, $CO407, BQ$23), "-")</f>
        <v>-</v>
      </c>
      <c r="BR407" s="296" t="str" cm="1">
        <f t="array" ref="BR407">IFERROR(INDEX($CV$63:$CZ$65, $CO407, BR$23), "-")</f>
        <v>-</v>
      </c>
      <c r="BS407" s="296" t="str" cm="1">
        <f t="array" ref="BS407">IFERROR(INDEX($CV$63:$CZ$65, $CO407, BS$23), "-")</f>
        <v>-</v>
      </c>
      <c r="BT407" s="297" cm="1">
        <f t="array" ref="BT407">IF($CO407=3,
IFERROR(INDEX($CV$68:$CZ$79, $CE407, BT$23), "-"),
IF($CO407=2,
IF(BT$23=5, $AC407, IF(BT$23=4, $AD407, 0)), IF(BT$23=5, $AC407, 0)
))</f>
        <v>0</v>
      </c>
      <c r="BU407" s="297" cm="1">
        <f t="array" ref="BU407">IF($CO407=3,
IFERROR(INDEX($CV$68:$CZ$79, $CE407, BU$23), "-"),
IF($CO407=2,
IF(BU$23=5, $AC407, IF(BU$23=4, $AD407, 0)), IF(BU$23=5, $AC407, 0)
))</f>
        <v>0</v>
      </c>
      <c r="BV407" s="297" cm="1">
        <f t="array" ref="BV407">IF($CO407=3,
IFERROR(INDEX($CV$68:$CZ$79, $CE407, BV$23), "-"),
IF($CO407=2,
IF(BV$23=5, $AC407, IF(BV$23=4, $AD407, 0)), IF(BV$23=5, $AC407, 0)
))</f>
        <v>0</v>
      </c>
      <c r="BW407" s="297" cm="1">
        <f t="array" ref="BW407">IF($CO407=3,
IFERROR(INDEX($CV$68:$CZ$79, $CE407, BW$23), "-"),
IF($CO407=2,
IF(BW$23=5, $AC407, IF(BW$23=4, $AD407, 0)), IF(BW$23=5, $AC407, 0)
))</f>
        <v>0</v>
      </c>
      <c r="BX407" s="297" cm="1">
        <f t="array" ref="BX407">IF($CO407=3,
IFERROR(INDEX($CV$68:$CZ$79, $CE407, BX$23), "-"),
IF($CO407=2,
IF(BX$23=5, $AC407, IF(BX$23=4, $AD407, 0)), IF(BX$23=5, $AC407, 0)
))</f>
        <v>0</v>
      </c>
      <c r="BY407" s="293" t="str">
        <f t="shared" si="165"/>
        <v>-</v>
      </c>
      <c r="BZ407" s="299">
        <f t="shared" si="141"/>
        <v>0</v>
      </c>
      <c r="CA407" s="294" t="str">
        <f t="shared" si="166"/>
        <v>-</v>
      </c>
      <c r="CB407" s="295" t="str">
        <f t="shared" si="142"/>
        <v>-</v>
      </c>
      <c r="CC407" s="295" t="str">
        <f t="shared" si="167"/>
        <v>-</v>
      </c>
      <c r="CD407" s="299">
        <f t="shared" si="143"/>
        <v>0</v>
      </c>
      <c r="CE407" s="300" t="str">
        <f t="shared" si="144"/>
        <v>-</v>
      </c>
      <c r="CF407" s="300" t="str">
        <f t="shared" si="145"/>
        <v>-</v>
      </c>
      <c r="CG407" s="300">
        <v>0</v>
      </c>
      <c r="CH407" s="300">
        <f t="shared" si="146"/>
        <v>0</v>
      </c>
      <c r="CI407" s="301">
        <f t="shared" si="147"/>
        <v>0</v>
      </c>
      <c r="CJ407" s="301">
        <f t="shared" si="148"/>
        <v>0</v>
      </c>
      <c r="CK407" s="302" t="str" cm="1">
        <f t="array" ref="CK407">IF($CJ407&gt;0, INDEX($CS$28:$DH$35, $CJ407, $CI407+CK$23), "-")</f>
        <v>-</v>
      </c>
      <c r="CL407" s="302" t="str" cm="1">
        <f t="array" ref="CL407">IF($CJ407&gt;0, INDEX($CS$28:$DH$35, $CJ407, $CI407+CL$23), "-")</f>
        <v>-</v>
      </c>
      <c r="CM407" s="302" t="str" cm="1">
        <f t="array" ref="CM407">IF($CJ407&gt;0, INDEX($CS$28:$DH$35, $CJ407, $CI407+CM$23), "-")</f>
        <v>-</v>
      </c>
      <c r="CN407" s="302" t="str" cm="1">
        <f t="array" ref="CN407">IF($CJ407&gt;0, INDEX($CS$28:$DH$35, $CJ407, $CI407+CN$23), "-")</f>
        <v>-</v>
      </c>
      <c r="CO407" s="300" t="str">
        <f t="shared" si="149"/>
        <v>-</v>
      </c>
      <c r="CP407" s="271"/>
      <c r="CQ407" s="272"/>
      <c r="CR407" s="273"/>
      <c r="CS407" s="273"/>
      <c r="CT407" s="273"/>
      <c r="CU407" s="273"/>
      <c r="CV407" s="273"/>
      <c r="CW407" s="273"/>
      <c r="CX407" s="273"/>
      <c r="CY407" s="273"/>
      <c r="CZ407" s="273"/>
      <c r="DA407" s="273"/>
      <c r="DB407" s="273"/>
      <c r="DC407" s="273"/>
      <c r="DD407" s="273"/>
      <c r="DE407" s="273"/>
      <c r="DF407" s="273"/>
      <c r="DG407" s="273"/>
      <c r="DH407" s="273"/>
      <c r="DI407" s="273"/>
      <c r="DJ407" s="271"/>
      <c r="DK407" s="271"/>
    </row>
    <row r="408" spans="1:115" s="45" customFormat="1" ht="12.75" customHeight="1" x14ac:dyDescent="0.25">
      <c r="A408" s="13" cm="1">
        <f t="array" ref="A408">IFERROR(INDEX(Operation, IFERROR(MATCH($N408,#REF!, 0), IFERROR(MATCH($N408,#REF!, 0), MATCH($N408,#REF!, 0))), 4), 0)</f>
        <v>0</v>
      </c>
      <c r="B408" s="10">
        <v>385</v>
      </c>
      <c r="C408" s="238"/>
      <c r="D408" s="238"/>
      <c r="E408" s="79"/>
      <c r="F408" s="80" t="str">
        <f>IF(ISBLANK(E408), "", VLOOKUP(E408, Z!$A$2:$C$4127, 3, FALSE))</f>
        <v/>
      </c>
      <c r="G408" s="238"/>
      <c r="H408" s="81"/>
      <c r="I408" s="255" t="b">
        <v>0</v>
      </c>
      <c r="J408" s="256"/>
      <c r="K408" s="82"/>
      <c r="L408" s="82"/>
      <c r="M408" s="83"/>
      <c r="N408" s="79"/>
      <c r="O408" s="84"/>
      <c r="P408" s="84"/>
      <c r="Q408" s="257"/>
      <c r="R408" s="257"/>
      <c r="S408" s="257"/>
      <c r="T408" s="85">
        <f t="shared" si="150"/>
        <v>0</v>
      </c>
      <c r="U408" s="238"/>
      <c r="V408" s="238"/>
      <c r="W408" s="238"/>
      <c r="X408" s="256"/>
      <c r="Y408" s="258"/>
      <c r="Z408" s="79"/>
      <c r="AA408" s="257"/>
      <c r="AB408" s="257"/>
      <c r="AC408" s="257"/>
      <c r="AD408" s="257"/>
      <c r="AE408" s="257"/>
      <c r="AF408" s="85">
        <f t="shared" si="151"/>
        <v>0</v>
      </c>
      <c r="AG408" s="259"/>
      <c r="AH408" s="238"/>
      <c r="AI408" s="79"/>
      <c r="AJ408" s="80" t="str">
        <f>IF(ISBLANK(AI408), "", VLOOKUP(AI408, Z!$A$2:$C$4127, 3, FALSE))</f>
        <v/>
      </c>
      <c r="AK408" s="260"/>
      <c r="AL408" s="127">
        <f t="shared" si="152"/>
        <v>0</v>
      </c>
      <c r="AM408" s="271"/>
      <c r="AN408" s="292">
        <f t="shared" si="154"/>
        <v>0</v>
      </c>
      <c r="AO408" s="279">
        <f t="shared" si="153"/>
        <v>1</v>
      </c>
      <c r="AP408" s="279">
        <v>0.75</v>
      </c>
      <c r="AQ408" s="293" t="str">
        <f t="shared" si="155"/>
        <v>-</v>
      </c>
      <c r="AR408" s="293" t="str">
        <f t="shared" si="156"/>
        <v>-</v>
      </c>
      <c r="AS408" s="293" t="str" cm="1">
        <f t="array" ref="AS408">IFERROR(IFERROR((AT408*AU408)/(3600*1000)/AZ408, BY408) * SUMPRODUCT($BA408:$BE408^2.5, $BF408:$BJ408) / 1000, "-")</f>
        <v>-</v>
      </c>
      <c r="AT408" s="279" t="str">
        <f t="shared" si="157"/>
        <v>-</v>
      </c>
      <c r="AU408" s="279" t="str">
        <f t="shared" si="158"/>
        <v>-</v>
      </c>
      <c r="AV408" s="294" t="str">
        <f t="shared" ref="AV408:AV471" si="168">IFERROR(0.00357 * LN($J408) + 0.6656, "-")</f>
        <v>-</v>
      </c>
      <c r="AW408" s="294" t="str" cm="1">
        <f t="array" ref="AW408">IF(CH408&gt;0, INDEX($CV$58:$CV$60, CH408), "-")</f>
        <v>-</v>
      </c>
      <c r="AX408" s="294" t="str">
        <f t="shared" si="159"/>
        <v>-</v>
      </c>
      <c r="AY408" s="295" t="str">
        <f t="shared" si="160"/>
        <v>-</v>
      </c>
      <c r="AZ408" s="294">
        <f t="shared" si="161"/>
        <v>0</v>
      </c>
      <c r="BA408" s="296" t="str" cm="1">
        <f t="array" ref="BA408">IFERROR(INDEX($CV$63:$CZ$65, $CF408, BA$23), "-")</f>
        <v>-</v>
      </c>
      <c r="BB408" s="296" t="str" cm="1">
        <f t="array" ref="BB408">IFERROR(INDEX($CV$63:$CZ$65, $CF408, BB$23), "-")</f>
        <v>-</v>
      </c>
      <c r="BC408" s="296" t="str" cm="1">
        <f t="array" ref="BC408">IFERROR(INDEX($CV$63:$CZ$65, $CF408, BC$23), "-")</f>
        <v>-</v>
      </c>
      <c r="BD408" s="296" t="str" cm="1">
        <f t="array" ref="BD408">IFERROR(INDEX($CV$63:$CZ$65, $CF408, BD$23), "-")</f>
        <v>-</v>
      </c>
      <c r="BE408" s="296" t="str" cm="1">
        <f t="array" ref="BE408">IFERROR(INDEX($CV$63:$CZ$65, $CF408, BE$23), "-")</f>
        <v>-</v>
      </c>
      <c r="BF408" s="297" cm="1">
        <f t="array" ref="BF408">IF($CF408=3,
IFERROR(INDEX($CV$68:$CZ$79, $CE408, BF$23), "-"),
IF($CF408=2,
IF(BF$23=5, $Q408, IF(BF$23=4, $R408, 0)), IF(BF$23=5, $Q408, 0)
))</f>
        <v>0</v>
      </c>
      <c r="BG408" s="297" cm="1">
        <f t="array" ref="BG408">IF($CF408=3,
IFERROR(INDEX($CV$68:$CZ$79, $CE408, BG$23), "-"),
IF($CF408=2,
IF(BG$23=5, $Q408, IF(BG$23=4, $R408, 0)), IF(BG$23=5, $Q408, 0)
))</f>
        <v>0</v>
      </c>
      <c r="BH408" s="297" cm="1">
        <f t="array" ref="BH408">IF($CF408=3,
IFERROR(INDEX($CV$68:$CZ$79, $CE408, BH$23), "-"),
IF($CF408=2,
IF(BH$23=5, $Q408, IF(BH$23=4, $R408, 0)), IF(BH$23=5, $Q408, 0)
))</f>
        <v>0</v>
      </c>
      <c r="BI408" s="297" cm="1">
        <f t="array" ref="BI408">IF($CF408=3,
IFERROR(INDEX($CV$68:$CZ$79, $CE408, BI$23), "-"),
IF($CF408=2,
IF(BI$23=5, $Q408, IF(BI$23=4, $R408, 0)), IF(BI$23=5, $Q408, 0)
))</f>
        <v>0</v>
      </c>
      <c r="BJ408" s="297" cm="1">
        <f t="array" ref="BJ408">IF($CF408=3,
IFERROR(INDEX($CV$68:$CZ$79, $CE408, BJ$23), "-"),
IF($CF408=2,
IF(BJ$23=5, $Q408, IF(BJ$23=4, $R408, 0)), IF(BJ$23=5, $Q408, 0)
))</f>
        <v>0</v>
      </c>
      <c r="BK408" s="293" t="str" cm="1">
        <f t="array" ref="BK408">IFERROR(IF(OR($AN$20="EZ", ISNUMBER((BL408*BM408)/(3600*1000)/BN408)), (BL408*BM408)/(3600*1000)/BN408, BY408) * SUMPRODUCT($BO408:$BS408^2.5, $BT408:$BX408) / 1000, "-")</f>
        <v>-</v>
      </c>
      <c r="BL408" s="279" t="str">
        <f t="shared" si="162"/>
        <v>-</v>
      </c>
      <c r="BM408" s="279" t="str">
        <f t="shared" si="163"/>
        <v>-</v>
      </c>
      <c r="BN408" s="298">
        <f t="shared" si="164"/>
        <v>0</v>
      </c>
      <c r="BO408" s="296" t="str" cm="1">
        <f t="array" ref="BO408">IFERROR(INDEX($CV$63:$CZ$65, $CO408, BO$23), "-")</f>
        <v>-</v>
      </c>
      <c r="BP408" s="296" t="str" cm="1">
        <f t="array" ref="BP408">IFERROR(INDEX($CV$63:$CZ$65, $CO408, BP$23), "-")</f>
        <v>-</v>
      </c>
      <c r="BQ408" s="296" t="str" cm="1">
        <f t="array" ref="BQ408">IFERROR(INDEX($CV$63:$CZ$65, $CO408, BQ$23), "-")</f>
        <v>-</v>
      </c>
      <c r="BR408" s="296" t="str" cm="1">
        <f t="array" ref="BR408">IFERROR(INDEX($CV$63:$CZ$65, $CO408, BR$23), "-")</f>
        <v>-</v>
      </c>
      <c r="BS408" s="296" t="str" cm="1">
        <f t="array" ref="BS408">IFERROR(INDEX($CV$63:$CZ$65, $CO408, BS$23), "-")</f>
        <v>-</v>
      </c>
      <c r="BT408" s="297" cm="1">
        <f t="array" ref="BT408">IF($CO408=3,
IFERROR(INDEX($CV$68:$CZ$79, $CE408, BT$23), "-"),
IF($CO408=2,
IF(BT$23=5, $AC408, IF(BT$23=4, $AD408, 0)), IF(BT$23=5, $AC408, 0)
))</f>
        <v>0</v>
      </c>
      <c r="BU408" s="297" cm="1">
        <f t="array" ref="BU408">IF($CO408=3,
IFERROR(INDEX($CV$68:$CZ$79, $CE408, BU$23), "-"),
IF($CO408=2,
IF(BU$23=5, $AC408, IF(BU$23=4, $AD408, 0)), IF(BU$23=5, $AC408, 0)
))</f>
        <v>0</v>
      </c>
      <c r="BV408" s="297" cm="1">
        <f t="array" ref="BV408">IF($CO408=3,
IFERROR(INDEX($CV$68:$CZ$79, $CE408, BV$23), "-"),
IF($CO408=2,
IF(BV$23=5, $AC408, IF(BV$23=4, $AD408, 0)), IF(BV$23=5, $AC408, 0)
))</f>
        <v>0</v>
      </c>
      <c r="BW408" s="297" cm="1">
        <f t="array" ref="BW408">IF($CO408=3,
IFERROR(INDEX($CV$68:$CZ$79, $CE408, BW$23), "-"),
IF($CO408=2,
IF(BW$23=5, $AC408, IF(BW$23=4, $AD408, 0)), IF(BW$23=5, $AC408, 0)
))</f>
        <v>0</v>
      </c>
      <c r="BX408" s="297" cm="1">
        <f t="array" ref="BX408">IF($CO408=3,
IFERROR(INDEX($CV$68:$CZ$79, $CE408, BX$23), "-"),
IF($CO408=2,
IF(BX$23=5, $AC408, IF(BX$23=4, $AD408, 0)), IF(BX$23=5, $AC408, 0)
))</f>
        <v>0</v>
      </c>
      <c r="BY408" s="293" t="str">
        <f t="shared" si="165"/>
        <v>-</v>
      </c>
      <c r="BZ408" s="299">
        <f t="shared" ref="BZ408:BZ471" si="169">$J408</f>
        <v>0</v>
      </c>
      <c r="CA408" s="294" t="str">
        <f t="shared" si="166"/>
        <v>-</v>
      </c>
      <c r="CB408" s="295" t="str">
        <f t="shared" ref="CB408:CB471" si="170">CC408</f>
        <v>-</v>
      </c>
      <c r="CC408" s="295" t="str">
        <f t="shared" si="167"/>
        <v>-</v>
      </c>
      <c r="CD408" s="299">
        <f t="shared" ref="CD408:CD471" si="171">$J408</f>
        <v>0</v>
      </c>
      <c r="CE408" s="300" t="str">
        <f t="shared" ref="CE408:CE471" si="172">IFERROR(IFERROR( IFERROR(MATCH($H408,INDEX(categories,,1),0), MATCH($H408,INDEX(categories,,2),0)), MATCH($H408,INDEX(categories,,3),0)), "-")</f>
        <v>-</v>
      </c>
      <c r="CF408" s="300" t="str">
        <f t="shared" ref="CF408:CF471" si="173">IFERROR(MATCH($N408, $CU$63:$CU$65), "-")</f>
        <v>-</v>
      </c>
      <c r="CG408" s="300">
        <v>0</v>
      </c>
      <c r="CH408" s="300">
        <f t="shared" ref="CH408:CH471" si="174">IFERROR(IFERROR( IFERROR(MATCH($M408,INDEX(Transmission,,1),0), MATCH($M408,INDEX(Transmission,,2),0)), MATCH($M408,INDEX(Transmission,,3),0)), 0)</f>
        <v>0</v>
      </c>
      <c r="CI408" s="301">
        <f t="shared" ref="CI408:CI471" si="175">IFERROR((MATCH($L408, $CS$38:$CS$41, 0) - 1)*4, 0)</f>
        <v>0</v>
      </c>
      <c r="CJ408" s="301">
        <f t="shared" ref="CJ408:CJ471" si="176">IFERROR($K408/2 + IF($J408&lt;0.75, 0, 4), 0)</f>
        <v>0</v>
      </c>
      <c r="CK408" s="302" t="str" cm="1">
        <f t="array" ref="CK408">IF($CJ408&gt;0, INDEX($CS$28:$DH$35, $CJ408, $CI408+CK$23), "-")</f>
        <v>-</v>
      </c>
      <c r="CL408" s="302" t="str" cm="1">
        <f t="array" ref="CL408">IF($CJ408&gt;0, INDEX($CS$28:$DH$35, $CJ408, $CI408+CL$23), "-")</f>
        <v>-</v>
      </c>
      <c r="CM408" s="302" t="str" cm="1">
        <f t="array" ref="CM408">IF($CJ408&gt;0, INDEX($CS$28:$DH$35, $CJ408, $CI408+CM$23), "-")</f>
        <v>-</v>
      </c>
      <c r="CN408" s="302" t="str" cm="1">
        <f t="array" ref="CN408">IF($CJ408&gt;0, INDEX($CS$28:$DH$35, $CJ408, $CI408+CN$23), "-")</f>
        <v>-</v>
      </c>
      <c r="CO408" s="300" t="str">
        <f t="shared" ref="CO408:CO471" si="177">IF($AN$20="EZ", 3, IFERROR(MATCH($Z408, $CU$63:$CU$65), "-"))</f>
        <v>-</v>
      </c>
      <c r="CP408" s="271"/>
      <c r="CQ408" s="272"/>
      <c r="CR408" s="273"/>
      <c r="CS408" s="273"/>
      <c r="CT408" s="273"/>
      <c r="CU408" s="273"/>
      <c r="CV408" s="273"/>
      <c r="CW408" s="273"/>
      <c r="CX408" s="273"/>
      <c r="CY408" s="273"/>
      <c r="CZ408" s="273"/>
      <c r="DA408" s="273"/>
      <c r="DB408" s="273"/>
      <c r="DC408" s="273"/>
      <c r="DD408" s="273"/>
      <c r="DE408" s="273"/>
      <c r="DF408" s="273"/>
      <c r="DG408" s="273"/>
      <c r="DH408" s="273"/>
      <c r="DI408" s="273"/>
      <c r="DJ408" s="271"/>
      <c r="DK408" s="271"/>
    </row>
    <row r="409" spans="1:115" s="45" customFormat="1" ht="12.75" customHeight="1" x14ac:dyDescent="0.25">
      <c r="A409" s="13" cm="1">
        <f t="array" ref="A409">IFERROR(INDEX(Operation, IFERROR(MATCH($N409,#REF!, 0), IFERROR(MATCH($N409,#REF!, 0), MATCH($N409,#REF!, 0))), 4), 0)</f>
        <v>0</v>
      </c>
      <c r="B409" s="10">
        <v>386</v>
      </c>
      <c r="C409" s="238"/>
      <c r="D409" s="238"/>
      <c r="E409" s="79"/>
      <c r="F409" s="80" t="str">
        <f>IF(ISBLANK(E409), "", VLOOKUP(E409, Z!$A$2:$C$4127, 3, FALSE))</f>
        <v/>
      </c>
      <c r="G409" s="238"/>
      <c r="H409" s="81"/>
      <c r="I409" s="255" t="b">
        <v>0</v>
      </c>
      <c r="J409" s="256"/>
      <c r="K409" s="82"/>
      <c r="L409" s="82"/>
      <c r="M409" s="83"/>
      <c r="N409" s="79"/>
      <c r="O409" s="84"/>
      <c r="P409" s="84"/>
      <c r="Q409" s="257"/>
      <c r="R409" s="257"/>
      <c r="S409" s="257"/>
      <c r="T409" s="85">
        <f t="shared" ref="T409:T472" si="178">IFERROR(AQ409*1000, 0)</f>
        <v>0</v>
      </c>
      <c r="U409" s="238"/>
      <c r="V409" s="238"/>
      <c r="W409" s="238"/>
      <c r="X409" s="257"/>
      <c r="Y409" s="258"/>
      <c r="Z409" s="79"/>
      <c r="AA409" s="257"/>
      <c r="AB409" s="257"/>
      <c r="AC409" s="257"/>
      <c r="AD409" s="257"/>
      <c r="AE409" s="257"/>
      <c r="AF409" s="85">
        <f t="shared" ref="AF409:AF472" si="179">IFERROR(AR409*1000, 0)</f>
        <v>0</v>
      </c>
      <c r="AG409" s="259"/>
      <c r="AH409" s="238"/>
      <c r="AI409" s="79"/>
      <c r="AJ409" s="80" t="str">
        <f>IF(ISBLANK(AI409), "", VLOOKUP(AI409, Z!$A$2:$C$4127, 3, FALSE))</f>
        <v/>
      </c>
      <c r="AK409" s="260"/>
      <c r="AL409" s="127">
        <f t="shared" ref="AL409:AL472" si="180">AN409*1000</f>
        <v>0</v>
      </c>
      <c r="AM409" s="271"/>
      <c r="AN409" s="292">
        <f t="shared" si="154"/>
        <v>0</v>
      </c>
      <c r="AO409" s="279">
        <f t="shared" ref="AO409:AO472" si="181">IF($AN$20="EZ", 15, IF(OR($I409=TRUE, AND(CO409=3,CF409&lt;&gt; 3)), 4, 1))</f>
        <v>1</v>
      </c>
      <c r="AP409" s="279">
        <v>0.75</v>
      </c>
      <c r="AQ409" s="293" t="str">
        <f t="shared" si="155"/>
        <v>-</v>
      </c>
      <c r="AR409" s="293" t="str">
        <f t="shared" si="156"/>
        <v>-</v>
      </c>
      <c r="AS409" s="293" t="str" cm="1">
        <f t="array" ref="AS409">IFERROR(IFERROR((AT409*AU409)/(3600*1000)/AZ409, BY409) * SUMPRODUCT($BA409:$BE409^2.5, $BF409:$BJ409) / 1000, "-")</f>
        <v>-</v>
      </c>
      <c r="AT409" s="279" t="str">
        <f t="shared" si="157"/>
        <v>-</v>
      </c>
      <c r="AU409" s="279" t="str">
        <f t="shared" si="158"/>
        <v>-</v>
      </c>
      <c r="AV409" s="294" t="str">
        <f t="shared" si="168"/>
        <v>-</v>
      </c>
      <c r="AW409" s="294" t="str" cm="1">
        <f t="array" ref="AW409">IF(CH409&gt;0, INDEX($CV$58:$CV$60, CH409), "-")</f>
        <v>-</v>
      </c>
      <c r="AX409" s="294" t="str">
        <f t="shared" si="159"/>
        <v>-</v>
      </c>
      <c r="AY409" s="295" t="str">
        <f t="shared" si="160"/>
        <v>-</v>
      </c>
      <c r="AZ409" s="294">
        <f t="shared" si="161"/>
        <v>0</v>
      </c>
      <c r="BA409" s="296" t="str" cm="1">
        <f t="array" ref="BA409">IFERROR(INDEX($CV$63:$CZ$65, $CF409, BA$23), "-")</f>
        <v>-</v>
      </c>
      <c r="BB409" s="296" t="str" cm="1">
        <f t="array" ref="BB409">IFERROR(INDEX($CV$63:$CZ$65, $CF409, BB$23), "-")</f>
        <v>-</v>
      </c>
      <c r="BC409" s="296" t="str" cm="1">
        <f t="array" ref="BC409">IFERROR(INDEX($CV$63:$CZ$65, $CF409, BC$23), "-")</f>
        <v>-</v>
      </c>
      <c r="BD409" s="296" t="str" cm="1">
        <f t="array" ref="BD409">IFERROR(INDEX($CV$63:$CZ$65, $CF409, BD$23), "-")</f>
        <v>-</v>
      </c>
      <c r="BE409" s="296" t="str" cm="1">
        <f t="array" ref="BE409">IFERROR(INDEX($CV$63:$CZ$65, $CF409, BE$23), "-")</f>
        <v>-</v>
      </c>
      <c r="BF409" s="297" cm="1">
        <f t="array" ref="BF409">IF($CF409=3,
IFERROR(INDEX($CV$68:$CZ$79, $CE409, BF$23), "-"),
IF($CF409=2,
IF(BF$23=5, $Q409, IF(BF$23=4, $R409, 0)), IF(BF$23=5, $Q409, 0)
))</f>
        <v>0</v>
      </c>
      <c r="BG409" s="297" cm="1">
        <f t="array" ref="BG409">IF($CF409=3,
IFERROR(INDEX($CV$68:$CZ$79, $CE409, BG$23), "-"),
IF($CF409=2,
IF(BG$23=5, $Q409, IF(BG$23=4, $R409, 0)), IF(BG$23=5, $Q409, 0)
))</f>
        <v>0</v>
      </c>
      <c r="BH409" s="297" cm="1">
        <f t="array" ref="BH409">IF($CF409=3,
IFERROR(INDEX($CV$68:$CZ$79, $CE409, BH$23), "-"),
IF($CF409=2,
IF(BH$23=5, $Q409, IF(BH$23=4, $R409, 0)), IF(BH$23=5, $Q409, 0)
))</f>
        <v>0</v>
      </c>
      <c r="BI409" s="297" cm="1">
        <f t="array" ref="BI409">IF($CF409=3,
IFERROR(INDEX($CV$68:$CZ$79, $CE409, BI$23), "-"),
IF($CF409=2,
IF(BI$23=5, $Q409, IF(BI$23=4, $R409, 0)), IF(BI$23=5, $Q409, 0)
))</f>
        <v>0</v>
      </c>
      <c r="BJ409" s="297" cm="1">
        <f t="array" ref="BJ409">IF($CF409=3,
IFERROR(INDEX($CV$68:$CZ$79, $CE409, BJ$23), "-"),
IF($CF409=2,
IF(BJ$23=5, $Q409, IF(BJ$23=4, $R409, 0)), IF(BJ$23=5, $Q409, 0)
))</f>
        <v>0</v>
      </c>
      <c r="BK409" s="293" t="str" cm="1">
        <f t="array" ref="BK409">IFERROR(IF(OR($AN$20="EZ", ISNUMBER((BL409*BM409)/(3600*1000)/BN409)), (BL409*BM409)/(3600*1000)/BN409, BY409) * SUMPRODUCT($BO409:$BS409^2.5, $BT409:$BX409) / 1000, "-")</f>
        <v>-</v>
      </c>
      <c r="BL409" s="279" t="str">
        <f t="shared" si="162"/>
        <v>-</v>
      </c>
      <c r="BM409" s="279" t="str">
        <f t="shared" si="163"/>
        <v>-</v>
      </c>
      <c r="BN409" s="298">
        <f t="shared" si="164"/>
        <v>0</v>
      </c>
      <c r="BO409" s="296" t="str" cm="1">
        <f t="array" ref="BO409">IFERROR(INDEX($CV$63:$CZ$65, $CO409, BO$23), "-")</f>
        <v>-</v>
      </c>
      <c r="BP409" s="296" t="str" cm="1">
        <f t="array" ref="BP409">IFERROR(INDEX($CV$63:$CZ$65, $CO409, BP$23), "-")</f>
        <v>-</v>
      </c>
      <c r="BQ409" s="296" t="str" cm="1">
        <f t="array" ref="BQ409">IFERROR(INDEX($CV$63:$CZ$65, $CO409, BQ$23), "-")</f>
        <v>-</v>
      </c>
      <c r="BR409" s="296" t="str" cm="1">
        <f t="array" ref="BR409">IFERROR(INDEX($CV$63:$CZ$65, $CO409, BR$23), "-")</f>
        <v>-</v>
      </c>
      <c r="BS409" s="296" t="str" cm="1">
        <f t="array" ref="BS409">IFERROR(INDEX($CV$63:$CZ$65, $CO409, BS$23), "-")</f>
        <v>-</v>
      </c>
      <c r="BT409" s="297" cm="1">
        <f t="array" ref="BT409">IF($CO409=3,
IFERROR(INDEX($CV$68:$CZ$79, $CE409, BT$23), "-"),
IF($CO409=2,
IF(BT$23=5, $AC409, IF(BT$23=4, $AD409, 0)), IF(BT$23=5, $AC409, 0)
))</f>
        <v>0</v>
      </c>
      <c r="BU409" s="297" cm="1">
        <f t="array" ref="BU409">IF($CO409=3,
IFERROR(INDEX($CV$68:$CZ$79, $CE409, BU$23), "-"),
IF($CO409=2,
IF(BU$23=5, $AC409, IF(BU$23=4, $AD409, 0)), IF(BU$23=5, $AC409, 0)
))</f>
        <v>0</v>
      </c>
      <c r="BV409" s="297" cm="1">
        <f t="array" ref="BV409">IF($CO409=3,
IFERROR(INDEX($CV$68:$CZ$79, $CE409, BV$23), "-"),
IF($CO409=2,
IF(BV$23=5, $AC409, IF(BV$23=4, $AD409, 0)), IF(BV$23=5, $AC409, 0)
))</f>
        <v>0</v>
      </c>
      <c r="BW409" s="297" cm="1">
        <f t="array" ref="BW409">IF($CO409=3,
IFERROR(INDEX($CV$68:$CZ$79, $CE409, BW$23), "-"),
IF($CO409=2,
IF(BW$23=5, $AC409, IF(BW$23=4, $AD409, 0)), IF(BW$23=5, $AC409, 0)
))</f>
        <v>0</v>
      </c>
      <c r="BX409" s="297" cm="1">
        <f t="array" ref="BX409">IF($CO409=3,
IFERROR(INDEX($CV$68:$CZ$79, $CE409, BX$23), "-"),
IF($CO409=2,
IF(BX$23=5, $AC409, IF(BX$23=4, $AD409, 0)), IF(BX$23=5, $AC409, 0)
))</f>
        <v>0</v>
      </c>
      <c r="BY409" s="293" t="str">
        <f t="shared" si="165"/>
        <v>-</v>
      </c>
      <c r="BZ409" s="299">
        <f t="shared" si="169"/>
        <v>0</v>
      </c>
      <c r="CA409" s="294" t="str">
        <f t="shared" si="166"/>
        <v>-</v>
      </c>
      <c r="CB409" s="295" t="str">
        <f t="shared" si="170"/>
        <v>-</v>
      </c>
      <c r="CC409" s="295" t="str">
        <f t="shared" si="167"/>
        <v>-</v>
      </c>
      <c r="CD409" s="299">
        <f t="shared" si="171"/>
        <v>0</v>
      </c>
      <c r="CE409" s="300" t="str">
        <f t="shared" si="172"/>
        <v>-</v>
      </c>
      <c r="CF409" s="300" t="str">
        <f t="shared" si="173"/>
        <v>-</v>
      </c>
      <c r="CG409" s="300">
        <v>0</v>
      </c>
      <c r="CH409" s="300">
        <f t="shared" si="174"/>
        <v>0</v>
      </c>
      <c r="CI409" s="301">
        <f t="shared" si="175"/>
        <v>0</v>
      </c>
      <c r="CJ409" s="301">
        <f t="shared" si="176"/>
        <v>0</v>
      </c>
      <c r="CK409" s="302" t="str" cm="1">
        <f t="array" ref="CK409">IF($CJ409&gt;0, INDEX($CS$28:$DH$35, $CJ409, $CI409+CK$23), "-")</f>
        <v>-</v>
      </c>
      <c r="CL409" s="302" t="str" cm="1">
        <f t="array" ref="CL409">IF($CJ409&gt;0, INDEX($CS$28:$DH$35, $CJ409, $CI409+CL$23), "-")</f>
        <v>-</v>
      </c>
      <c r="CM409" s="302" t="str" cm="1">
        <f t="array" ref="CM409">IF($CJ409&gt;0, INDEX($CS$28:$DH$35, $CJ409, $CI409+CM$23), "-")</f>
        <v>-</v>
      </c>
      <c r="CN409" s="302" t="str" cm="1">
        <f t="array" ref="CN409">IF($CJ409&gt;0, INDEX($CS$28:$DH$35, $CJ409, $CI409+CN$23), "-")</f>
        <v>-</v>
      </c>
      <c r="CO409" s="300" t="str">
        <f t="shared" si="177"/>
        <v>-</v>
      </c>
      <c r="CP409" s="271"/>
      <c r="CQ409" s="272"/>
      <c r="CR409" s="273"/>
      <c r="CS409" s="273"/>
      <c r="CT409" s="273"/>
      <c r="CU409" s="273"/>
      <c r="CV409" s="273"/>
      <c r="CW409" s="273"/>
      <c r="CX409" s="273"/>
      <c r="CY409" s="273"/>
      <c r="CZ409" s="273"/>
      <c r="DA409" s="273"/>
      <c r="DB409" s="273"/>
      <c r="DC409" s="273"/>
      <c r="DD409" s="273"/>
      <c r="DE409" s="273"/>
      <c r="DF409" s="273"/>
      <c r="DG409" s="273"/>
      <c r="DH409" s="273"/>
      <c r="DI409" s="273"/>
      <c r="DJ409" s="271"/>
      <c r="DK409" s="271"/>
    </row>
    <row r="410" spans="1:115" s="45" customFormat="1" ht="12.75" customHeight="1" x14ac:dyDescent="0.25">
      <c r="A410" s="13" cm="1">
        <f t="array" ref="A410">IFERROR(INDEX(Operation, IFERROR(MATCH($N410,#REF!, 0), IFERROR(MATCH($N410,#REF!, 0), MATCH($N410,#REF!, 0))), 4), 0)</f>
        <v>0</v>
      </c>
      <c r="B410" s="10">
        <v>387</v>
      </c>
      <c r="C410" s="238"/>
      <c r="D410" s="238"/>
      <c r="E410" s="79"/>
      <c r="F410" s="80" t="str">
        <f>IF(ISBLANK(E410), "", VLOOKUP(E410, Z!$A$2:$C$4127, 3, FALSE))</f>
        <v/>
      </c>
      <c r="G410" s="238"/>
      <c r="H410" s="81"/>
      <c r="I410" s="255" t="b">
        <v>0</v>
      </c>
      <c r="J410" s="256"/>
      <c r="K410" s="82"/>
      <c r="L410" s="82"/>
      <c r="M410" s="83"/>
      <c r="N410" s="79"/>
      <c r="O410" s="84"/>
      <c r="P410" s="84"/>
      <c r="Q410" s="257"/>
      <c r="R410" s="257"/>
      <c r="S410" s="257"/>
      <c r="T410" s="85">
        <f t="shared" si="178"/>
        <v>0</v>
      </c>
      <c r="U410" s="238"/>
      <c r="V410" s="238"/>
      <c r="W410" s="238"/>
      <c r="X410" s="257"/>
      <c r="Y410" s="258"/>
      <c r="Z410" s="79"/>
      <c r="AA410" s="257"/>
      <c r="AB410" s="257"/>
      <c r="AC410" s="257"/>
      <c r="AD410" s="257"/>
      <c r="AE410" s="257"/>
      <c r="AF410" s="85">
        <f t="shared" si="179"/>
        <v>0</v>
      </c>
      <c r="AG410" s="259"/>
      <c r="AH410" s="238"/>
      <c r="AI410" s="79"/>
      <c r="AJ410" s="80" t="str">
        <f>IF(ISBLANK(AI410), "", VLOOKUP(AI410, Z!$A$2:$C$4127, 3, FALSE))</f>
        <v/>
      </c>
      <c r="AK410" s="260"/>
      <c r="AL410" s="127">
        <f t="shared" si="180"/>
        <v>0</v>
      </c>
      <c r="AM410" s="271"/>
      <c r="AN410" s="292">
        <f t="shared" si="154"/>
        <v>0</v>
      </c>
      <c r="AO410" s="279">
        <f t="shared" si="181"/>
        <v>1</v>
      </c>
      <c r="AP410" s="279">
        <v>0.75</v>
      </c>
      <c r="AQ410" s="293" t="str">
        <f t="shared" si="155"/>
        <v>-</v>
      </c>
      <c r="AR410" s="293" t="str">
        <f t="shared" si="156"/>
        <v>-</v>
      </c>
      <c r="AS410" s="293" t="str" cm="1">
        <f t="array" ref="AS410">IFERROR(IFERROR((AT410*AU410)/(3600*1000)/AZ410, BY410) * SUMPRODUCT($BA410:$BE410^2.5, $BF410:$BJ410) / 1000, "-")</f>
        <v>-</v>
      </c>
      <c r="AT410" s="279" t="str">
        <f t="shared" si="157"/>
        <v>-</v>
      </c>
      <c r="AU410" s="279" t="str">
        <f t="shared" si="158"/>
        <v>-</v>
      </c>
      <c r="AV410" s="294" t="str">
        <f t="shared" si="168"/>
        <v>-</v>
      </c>
      <c r="AW410" s="294" t="str" cm="1">
        <f t="array" ref="AW410">IF(CH410&gt;0, INDEX($CV$58:$CV$60, CH410), "-")</f>
        <v>-</v>
      </c>
      <c r="AX410" s="294" t="str">
        <f t="shared" si="159"/>
        <v>-</v>
      </c>
      <c r="AY410" s="295" t="str">
        <f t="shared" si="160"/>
        <v>-</v>
      </c>
      <c r="AZ410" s="294">
        <f t="shared" si="161"/>
        <v>0</v>
      </c>
      <c r="BA410" s="296" t="str" cm="1">
        <f t="array" ref="BA410">IFERROR(INDEX($CV$63:$CZ$65, $CF410, BA$23), "-")</f>
        <v>-</v>
      </c>
      <c r="BB410" s="296" t="str" cm="1">
        <f t="array" ref="BB410">IFERROR(INDEX($CV$63:$CZ$65, $CF410, BB$23), "-")</f>
        <v>-</v>
      </c>
      <c r="BC410" s="296" t="str" cm="1">
        <f t="array" ref="BC410">IFERROR(INDEX($CV$63:$CZ$65, $CF410, BC$23), "-")</f>
        <v>-</v>
      </c>
      <c r="BD410" s="296" t="str" cm="1">
        <f t="array" ref="BD410">IFERROR(INDEX($CV$63:$CZ$65, $CF410, BD$23), "-")</f>
        <v>-</v>
      </c>
      <c r="BE410" s="296" t="str" cm="1">
        <f t="array" ref="BE410">IFERROR(INDEX($CV$63:$CZ$65, $CF410, BE$23), "-")</f>
        <v>-</v>
      </c>
      <c r="BF410" s="297" cm="1">
        <f t="array" ref="BF410">IF($CF410=3,
IFERROR(INDEX($CV$68:$CZ$79, $CE410, BF$23), "-"),
IF($CF410=2,
IF(BF$23=5, $Q410, IF(BF$23=4, $R410, 0)), IF(BF$23=5, $Q410, 0)
))</f>
        <v>0</v>
      </c>
      <c r="BG410" s="297" cm="1">
        <f t="array" ref="BG410">IF($CF410=3,
IFERROR(INDEX($CV$68:$CZ$79, $CE410, BG$23), "-"),
IF($CF410=2,
IF(BG$23=5, $Q410, IF(BG$23=4, $R410, 0)), IF(BG$23=5, $Q410, 0)
))</f>
        <v>0</v>
      </c>
      <c r="BH410" s="297" cm="1">
        <f t="array" ref="BH410">IF($CF410=3,
IFERROR(INDEX($CV$68:$CZ$79, $CE410, BH$23), "-"),
IF($CF410=2,
IF(BH$23=5, $Q410, IF(BH$23=4, $R410, 0)), IF(BH$23=5, $Q410, 0)
))</f>
        <v>0</v>
      </c>
      <c r="BI410" s="297" cm="1">
        <f t="array" ref="BI410">IF($CF410=3,
IFERROR(INDEX($CV$68:$CZ$79, $CE410, BI$23), "-"),
IF($CF410=2,
IF(BI$23=5, $Q410, IF(BI$23=4, $R410, 0)), IF(BI$23=5, $Q410, 0)
))</f>
        <v>0</v>
      </c>
      <c r="BJ410" s="297" cm="1">
        <f t="array" ref="BJ410">IF($CF410=3,
IFERROR(INDEX($CV$68:$CZ$79, $CE410, BJ$23), "-"),
IF($CF410=2,
IF(BJ$23=5, $Q410, IF(BJ$23=4, $R410, 0)), IF(BJ$23=5, $Q410, 0)
))</f>
        <v>0</v>
      </c>
      <c r="BK410" s="293" t="str" cm="1">
        <f t="array" ref="BK410">IFERROR(IF(OR($AN$20="EZ", ISNUMBER((BL410*BM410)/(3600*1000)/BN410)), (BL410*BM410)/(3600*1000)/BN410, BY410) * SUMPRODUCT($BO410:$BS410^2.5, $BT410:$BX410) / 1000, "-")</f>
        <v>-</v>
      </c>
      <c r="BL410" s="279" t="str">
        <f t="shared" si="162"/>
        <v>-</v>
      </c>
      <c r="BM410" s="279" t="str">
        <f t="shared" si="163"/>
        <v>-</v>
      </c>
      <c r="BN410" s="298">
        <f t="shared" si="164"/>
        <v>0</v>
      </c>
      <c r="BO410" s="296" t="str" cm="1">
        <f t="array" ref="BO410">IFERROR(INDEX($CV$63:$CZ$65, $CO410, BO$23), "-")</f>
        <v>-</v>
      </c>
      <c r="BP410" s="296" t="str" cm="1">
        <f t="array" ref="BP410">IFERROR(INDEX($CV$63:$CZ$65, $CO410, BP$23), "-")</f>
        <v>-</v>
      </c>
      <c r="BQ410" s="296" t="str" cm="1">
        <f t="array" ref="BQ410">IFERROR(INDEX($CV$63:$CZ$65, $CO410, BQ$23), "-")</f>
        <v>-</v>
      </c>
      <c r="BR410" s="296" t="str" cm="1">
        <f t="array" ref="BR410">IFERROR(INDEX($CV$63:$CZ$65, $CO410, BR$23), "-")</f>
        <v>-</v>
      </c>
      <c r="BS410" s="296" t="str" cm="1">
        <f t="array" ref="BS410">IFERROR(INDEX($CV$63:$CZ$65, $CO410, BS$23), "-")</f>
        <v>-</v>
      </c>
      <c r="BT410" s="297" cm="1">
        <f t="array" ref="BT410">IF($CO410=3,
IFERROR(INDEX($CV$68:$CZ$79, $CE410, BT$23), "-"),
IF($CO410=2,
IF(BT$23=5, $AC410, IF(BT$23=4, $AD410, 0)), IF(BT$23=5, $AC410, 0)
))</f>
        <v>0</v>
      </c>
      <c r="BU410" s="297" cm="1">
        <f t="array" ref="BU410">IF($CO410=3,
IFERROR(INDEX($CV$68:$CZ$79, $CE410, BU$23), "-"),
IF($CO410=2,
IF(BU$23=5, $AC410, IF(BU$23=4, $AD410, 0)), IF(BU$23=5, $AC410, 0)
))</f>
        <v>0</v>
      </c>
      <c r="BV410" s="297" cm="1">
        <f t="array" ref="BV410">IF($CO410=3,
IFERROR(INDEX($CV$68:$CZ$79, $CE410, BV$23), "-"),
IF($CO410=2,
IF(BV$23=5, $AC410, IF(BV$23=4, $AD410, 0)), IF(BV$23=5, $AC410, 0)
))</f>
        <v>0</v>
      </c>
      <c r="BW410" s="297" cm="1">
        <f t="array" ref="BW410">IF($CO410=3,
IFERROR(INDEX($CV$68:$CZ$79, $CE410, BW$23), "-"),
IF($CO410=2,
IF(BW$23=5, $AC410, IF(BW$23=4, $AD410, 0)), IF(BW$23=5, $AC410, 0)
))</f>
        <v>0</v>
      </c>
      <c r="BX410" s="297" cm="1">
        <f t="array" ref="BX410">IF($CO410=3,
IFERROR(INDEX($CV$68:$CZ$79, $CE410, BX$23), "-"),
IF($CO410=2,
IF(BX$23=5, $AC410, IF(BX$23=4, $AD410, 0)), IF(BX$23=5, $AC410, 0)
))</f>
        <v>0</v>
      </c>
      <c r="BY410" s="293" t="str">
        <f t="shared" si="165"/>
        <v>-</v>
      </c>
      <c r="BZ410" s="299">
        <f t="shared" si="169"/>
        <v>0</v>
      </c>
      <c r="CA410" s="294" t="str">
        <f t="shared" si="166"/>
        <v>-</v>
      </c>
      <c r="CB410" s="295" t="str">
        <f t="shared" si="170"/>
        <v>-</v>
      </c>
      <c r="CC410" s="295" t="str">
        <f t="shared" si="167"/>
        <v>-</v>
      </c>
      <c r="CD410" s="299">
        <f t="shared" si="171"/>
        <v>0</v>
      </c>
      <c r="CE410" s="300" t="str">
        <f t="shared" si="172"/>
        <v>-</v>
      </c>
      <c r="CF410" s="300" t="str">
        <f t="shared" si="173"/>
        <v>-</v>
      </c>
      <c r="CG410" s="300">
        <v>0</v>
      </c>
      <c r="CH410" s="300">
        <f t="shared" si="174"/>
        <v>0</v>
      </c>
      <c r="CI410" s="301">
        <f t="shared" si="175"/>
        <v>0</v>
      </c>
      <c r="CJ410" s="301">
        <f t="shared" si="176"/>
        <v>0</v>
      </c>
      <c r="CK410" s="302" t="str" cm="1">
        <f t="array" ref="CK410">IF($CJ410&gt;0, INDEX($CS$28:$DH$35, $CJ410, $CI410+CK$23), "-")</f>
        <v>-</v>
      </c>
      <c r="CL410" s="302" t="str" cm="1">
        <f t="array" ref="CL410">IF($CJ410&gt;0, INDEX($CS$28:$DH$35, $CJ410, $CI410+CL$23), "-")</f>
        <v>-</v>
      </c>
      <c r="CM410" s="302" t="str" cm="1">
        <f t="array" ref="CM410">IF($CJ410&gt;0, INDEX($CS$28:$DH$35, $CJ410, $CI410+CM$23), "-")</f>
        <v>-</v>
      </c>
      <c r="CN410" s="302" t="str" cm="1">
        <f t="array" ref="CN410">IF($CJ410&gt;0, INDEX($CS$28:$DH$35, $CJ410, $CI410+CN$23), "-")</f>
        <v>-</v>
      </c>
      <c r="CO410" s="300" t="str">
        <f t="shared" si="177"/>
        <v>-</v>
      </c>
      <c r="CP410" s="271"/>
      <c r="CQ410" s="272"/>
      <c r="CR410" s="273"/>
      <c r="CS410" s="273"/>
      <c r="CT410" s="273"/>
      <c r="CU410" s="273"/>
      <c r="CV410" s="273"/>
      <c r="CW410" s="273"/>
      <c r="CX410" s="273"/>
      <c r="CY410" s="273"/>
      <c r="CZ410" s="273"/>
      <c r="DA410" s="273"/>
      <c r="DB410" s="273"/>
      <c r="DC410" s="273"/>
      <c r="DD410" s="273"/>
      <c r="DE410" s="273"/>
      <c r="DF410" s="273"/>
      <c r="DG410" s="273"/>
      <c r="DH410" s="273"/>
      <c r="DI410" s="273"/>
      <c r="DJ410" s="271"/>
      <c r="DK410" s="271"/>
    </row>
    <row r="411" spans="1:115" s="45" customFormat="1" ht="12.75" customHeight="1" x14ac:dyDescent="0.25">
      <c r="A411" s="13" cm="1">
        <f t="array" ref="A411">IFERROR(INDEX(Operation, IFERROR(MATCH($N411,#REF!, 0), IFERROR(MATCH($N411,#REF!, 0), MATCH($N411,#REF!, 0))), 4), 0)</f>
        <v>0</v>
      </c>
      <c r="B411" s="10">
        <v>388</v>
      </c>
      <c r="C411" s="238"/>
      <c r="D411" s="238"/>
      <c r="E411" s="79"/>
      <c r="F411" s="80" t="str">
        <f>IF(ISBLANK(E411), "", VLOOKUP(E411, Z!$A$2:$C$4127, 3, FALSE))</f>
        <v/>
      </c>
      <c r="G411" s="238"/>
      <c r="H411" s="81"/>
      <c r="I411" s="255" t="b">
        <v>0</v>
      </c>
      <c r="J411" s="256"/>
      <c r="K411" s="82"/>
      <c r="L411" s="82"/>
      <c r="M411" s="83"/>
      <c r="N411" s="79"/>
      <c r="O411" s="84"/>
      <c r="P411" s="84"/>
      <c r="Q411" s="257"/>
      <c r="R411" s="257"/>
      <c r="S411" s="257"/>
      <c r="T411" s="85">
        <f t="shared" si="178"/>
        <v>0</v>
      </c>
      <c r="U411" s="238"/>
      <c r="V411" s="238"/>
      <c r="W411" s="238"/>
      <c r="X411" s="257"/>
      <c r="Y411" s="258"/>
      <c r="Z411" s="79"/>
      <c r="AA411" s="257"/>
      <c r="AB411" s="257"/>
      <c r="AC411" s="257"/>
      <c r="AD411" s="257"/>
      <c r="AE411" s="257"/>
      <c r="AF411" s="85">
        <f t="shared" si="179"/>
        <v>0</v>
      </c>
      <c r="AG411" s="259"/>
      <c r="AH411" s="238"/>
      <c r="AI411" s="79"/>
      <c r="AJ411" s="80" t="str">
        <f>IF(ISBLANK(AI411), "", VLOOKUP(AI411, Z!$A$2:$C$4127, 3, FALSE))</f>
        <v/>
      </c>
      <c r="AK411" s="260"/>
      <c r="AL411" s="127">
        <f t="shared" si="180"/>
        <v>0</v>
      </c>
      <c r="AM411" s="271"/>
      <c r="AN411" s="292">
        <f t="shared" si="154"/>
        <v>0</v>
      </c>
      <c r="AO411" s="279">
        <f t="shared" si="181"/>
        <v>1</v>
      </c>
      <c r="AP411" s="279">
        <v>0.75</v>
      </c>
      <c r="AQ411" s="293" t="str">
        <f t="shared" si="155"/>
        <v>-</v>
      </c>
      <c r="AR411" s="293" t="str">
        <f t="shared" si="156"/>
        <v>-</v>
      </c>
      <c r="AS411" s="293" t="str" cm="1">
        <f t="array" ref="AS411">IFERROR(IFERROR((AT411*AU411)/(3600*1000)/AZ411, BY411) * SUMPRODUCT($BA411:$BE411^2.5, $BF411:$BJ411) / 1000, "-")</f>
        <v>-</v>
      </c>
      <c r="AT411" s="279" t="str">
        <f t="shared" si="157"/>
        <v>-</v>
      </c>
      <c r="AU411" s="279" t="str">
        <f t="shared" si="158"/>
        <v>-</v>
      </c>
      <c r="AV411" s="294" t="str">
        <f t="shared" si="168"/>
        <v>-</v>
      </c>
      <c r="AW411" s="294" t="str" cm="1">
        <f t="array" ref="AW411">IF(CH411&gt;0, INDEX($CV$58:$CV$60, CH411), "-")</f>
        <v>-</v>
      </c>
      <c r="AX411" s="294" t="str">
        <f t="shared" si="159"/>
        <v>-</v>
      </c>
      <c r="AY411" s="295" t="str">
        <f t="shared" si="160"/>
        <v>-</v>
      </c>
      <c r="AZ411" s="294">
        <f t="shared" si="161"/>
        <v>0</v>
      </c>
      <c r="BA411" s="296" t="str" cm="1">
        <f t="array" ref="BA411">IFERROR(INDEX($CV$63:$CZ$65, $CF411, BA$23), "-")</f>
        <v>-</v>
      </c>
      <c r="BB411" s="296" t="str" cm="1">
        <f t="array" ref="BB411">IFERROR(INDEX($CV$63:$CZ$65, $CF411, BB$23), "-")</f>
        <v>-</v>
      </c>
      <c r="BC411" s="296" t="str" cm="1">
        <f t="array" ref="BC411">IFERROR(INDEX($CV$63:$CZ$65, $CF411, BC$23), "-")</f>
        <v>-</v>
      </c>
      <c r="BD411" s="296" t="str" cm="1">
        <f t="array" ref="BD411">IFERROR(INDEX($CV$63:$CZ$65, $CF411, BD$23), "-")</f>
        <v>-</v>
      </c>
      <c r="BE411" s="296" t="str" cm="1">
        <f t="array" ref="BE411">IFERROR(INDEX($CV$63:$CZ$65, $CF411, BE$23), "-")</f>
        <v>-</v>
      </c>
      <c r="BF411" s="297" cm="1">
        <f t="array" ref="BF411">IF($CF411=3,
IFERROR(INDEX($CV$68:$CZ$79, $CE411, BF$23), "-"),
IF($CF411=2,
IF(BF$23=5, $Q411, IF(BF$23=4, $R411, 0)), IF(BF$23=5, $Q411, 0)
))</f>
        <v>0</v>
      </c>
      <c r="BG411" s="297" cm="1">
        <f t="array" ref="BG411">IF($CF411=3,
IFERROR(INDEX($CV$68:$CZ$79, $CE411, BG$23), "-"),
IF($CF411=2,
IF(BG$23=5, $Q411, IF(BG$23=4, $R411, 0)), IF(BG$23=5, $Q411, 0)
))</f>
        <v>0</v>
      </c>
      <c r="BH411" s="297" cm="1">
        <f t="array" ref="BH411">IF($CF411=3,
IFERROR(INDEX($CV$68:$CZ$79, $CE411, BH$23), "-"),
IF($CF411=2,
IF(BH$23=5, $Q411, IF(BH$23=4, $R411, 0)), IF(BH$23=5, $Q411, 0)
))</f>
        <v>0</v>
      </c>
      <c r="BI411" s="297" cm="1">
        <f t="array" ref="BI411">IF($CF411=3,
IFERROR(INDEX($CV$68:$CZ$79, $CE411, BI$23), "-"),
IF($CF411=2,
IF(BI$23=5, $Q411, IF(BI$23=4, $R411, 0)), IF(BI$23=5, $Q411, 0)
))</f>
        <v>0</v>
      </c>
      <c r="BJ411" s="297" cm="1">
        <f t="array" ref="BJ411">IF($CF411=3,
IFERROR(INDEX($CV$68:$CZ$79, $CE411, BJ$23), "-"),
IF($CF411=2,
IF(BJ$23=5, $Q411, IF(BJ$23=4, $R411, 0)), IF(BJ$23=5, $Q411, 0)
))</f>
        <v>0</v>
      </c>
      <c r="BK411" s="293" t="str" cm="1">
        <f t="array" ref="BK411">IFERROR(IF(OR($AN$20="EZ", ISNUMBER((BL411*BM411)/(3600*1000)/BN411)), (BL411*BM411)/(3600*1000)/BN411, BY411) * SUMPRODUCT($BO411:$BS411^2.5, $BT411:$BX411) / 1000, "-")</f>
        <v>-</v>
      </c>
      <c r="BL411" s="279" t="str">
        <f t="shared" si="162"/>
        <v>-</v>
      </c>
      <c r="BM411" s="279" t="str">
        <f t="shared" si="163"/>
        <v>-</v>
      </c>
      <c r="BN411" s="298">
        <f t="shared" si="164"/>
        <v>0</v>
      </c>
      <c r="BO411" s="296" t="str" cm="1">
        <f t="array" ref="BO411">IFERROR(INDEX($CV$63:$CZ$65, $CO411, BO$23), "-")</f>
        <v>-</v>
      </c>
      <c r="BP411" s="296" t="str" cm="1">
        <f t="array" ref="BP411">IFERROR(INDEX($CV$63:$CZ$65, $CO411, BP$23), "-")</f>
        <v>-</v>
      </c>
      <c r="BQ411" s="296" t="str" cm="1">
        <f t="array" ref="BQ411">IFERROR(INDEX($CV$63:$CZ$65, $CO411, BQ$23), "-")</f>
        <v>-</v>
      </c>
      <c r="BR411" s="296" t="str" cm="1">
        <f t="array" ref="BR411">IFERROR(INDEX($CV$63:$CZ$65, $CO411, BR$23), "-")</f>
        <v>-</v>
      </c>
      <c r="BS411" s="296" t="str" cm="1">
        <f t="array" ref="BS411">IFERROR(INDEX($CV$63:$CZ$65, $CO411, BS$23), "-")</f>
        <v>-</v>
      </c>
      <c r="BT411" s="297" cm="1">
        <f t="array" ref="BT411">IF($CO411=3,
IFERROR(INDEX($CV$68:$CZ$79, $CE411, BT$23), "-"),
IF($CO411=2,
IF(BT$23=5, $AC411, IF(BT$23=4, $AD411, 0)), IF(BT$23=5, $AC411, 0)
))</f>
        <v>0</v>
      </c>
      <c r="BU411" s="297" cm="1">
        <f t="array" ref="BU411">IF($CO411=3,
IFERROR(INDEX($CV$68:$CZ$79, $CE411, BU$23), "-"),
IF($CO411=2,
IF(BU$23=5, $AC411, IF(BU$23=4, $AD411, 0)), IF(BU$23=5, $AC411, 0)
))</f>
        <v>0</v>
      </c>
      <c r="BV411" s="297" cm="1">
        <f t="array" ref="BV411">IF($CO411=3,
IFERROR(INDEX($CV$68:$CZ$79, $CE411, BV$23), "-"),
IF($CO411=2,
IF(BV$23=5, $AC411, IF(BV$23=4, $AD411, 0)), IF(BV$23=5, $AC411, 0)
))</f>
        <v>0</v>
      </c>
      <c r="BW411" s="297" cm="1">
        <f t="array" ref="BW411">IF($CO411=3,
IFERROR(INDEX($CV$68:$CZ$79, $CE411, BW$23), "-"),
IF($CO411=2,
IF(BW$23=5, $AC411, IF(BW$23=4, $AD411, 0)), IF(BW$23=5, $AC411, 0)
))</f>
        <v>0</v>
      </c>
      <c r="BX411" s="297" cm="1">
        <f t="array" ref="BX411">IF($CO411=3,
IFERROR(INDEX($CV$68:$CZ$79, $CE411, BX$23), "-"),
IF($CO411=2,
IF(BX$23=5, $AC411, IF(BX$23=4, $AD411, 0)), IF(BX$23=5, $AC411, 0)
))</f>
        <v>0</v>
      </c>
      <c r="BY411" s="293" t="str">
        <f t="shared" si="165"/>
        <v>-</v>
      </c>
      <c r="BZ411" s="299">
        <f t="shared" si="169"/>
        <v>0</v>
      </c>
      <c r="CA411" s="294" t="str">
        <f t="shared" si="166"/>
        <v>-</v>
      </c>
      <c r="CB411" s="295" t="str">
        <f t="shared" si="170"/>
        <v>-</v>
      </c>
      <c r="CC411" s="295" t="str">
        <f t="shared" si="167"/>
        <v>-</v>
      </c>
      <c r="CD411" s="299">
        <f t="shared" si="171"/>
        <v>0</v>
      </c>
      <c r="CE411" s="300" t="str">
        <f t="shared" si="172"/>
        <v>-</v>
      </c>
      <c r="CF411" s="300" t="str">
        <f t="shared" si="173"/>
        <v>-</v>
      </c>
      <c r="CG411" s="300">
        <v>0</v>
      </c>
      <c r="CH411" s="300">
        <f t="shared" si="174"/>
        <v>0</v>
      </c>
      <c r="CI411" s="301">
        <f t="shared" si="175"/>
        <v>0</v>
      </c>
      <c r="CJ411" s="301">
        <f t="shared" si="176"/>
        <v>0</v>
      </c>
      <c r="CK411" s="302" t="str" cm="1">
        <f t="array" ref="CK411">IF($CJ411&gt;0, INDEX($CS$28:$DH$35, $CJ411, $CI411+CK$23), "-")</f>
        <v>-</v>
      </c>
      <c r="CL411" s="302" t="str" cm="1">
        <f t="array" ref="CL411">IF($CJ411&gt;0, INDEX($CS$28:$DH$35, $CJ411, $CI411+CL$23), "-")</f>
        <v>-</v>
      </c>
      <c r="CM411" s="302" t="str" cm="1">
        <f t="array" ref="CM411">IF($CJ411&gt;0, INDEX($CS$28:$DH$35, $CJ411, $CI411+CM$23), "-")</f>
        <v>-</v>
      </c>
      <c r="CN411" s="302" t="str" cm="1">
        <f t="array" ref="CN411">IF($CJ411&gt;0, INDEX($CS$28:$DH$35, $CJ411, $CI411+CN$23), "-")</f>
        <v>-</v>
      </c>
      <c r="CO411" s="300" t="str">
        <f t="shared" si="177"/>
        <v>-</v>
      </c>
      <c r="CP411" s="271"/>
      <c r="CQ411" s="272"/>
      <c r="CR411" s="273"/>
      <c r="CS411" s="273"/>
      <c r="CT411" s="273"/>
      <c r="CU411" s="273"/>
      <c r="CV411" s="273"/>
      <c r="CW411" s="273"/>
      <c r="CX411" s="273"/>
      <c r="CY411" s="273"/>
      <c r="CZ411" s="273"/>
      <c r="DA411" s="273"/>
      <c r="DB411" s="273"/>
      <c r="DC411" s="273"/>
      <c r="DD411" s="273"/>
      <c r="DE411" s="273"/>
      <c r="DF411" s="273"/>
      <c r="DG411" s="273"/>
      <c r="DH411" s="273"/>
      <c r="DI411" s="273"/>
      <c r="DJ411" s="271"/>
      <c r="DK411" s="271"/>
    </row>
    <row r="412" spans="1:115" s="45" customFormat="1" ht="12.75" customHeight="1" x14ac:dyDescent="0.25">
      <c r="A412" s="13" cm="1">
        <f t="array" ref="A412">IFERROR(INDEX(Operation, IFERROR(MATCH($N412,#REF!, 0), IFERROR(MATCH($N412,#REF!, 0), MATCH($N412,#REF!, 0))), 4), 0)</f>
        <v>0</v>
      </c>
      <c r="B412" s="10">
        <v>389</v>
      </c>
      <c r="C412" s="238"/>
      <c r="D412" s="238"/>
      <c r="E412" s="79"/>
      <c r="F412" s="80" t="str">
        <f>IF(ISBLANK(E412), "", VLOOKUP(E412, Z!$A$2:$C$4127, 3, FALSE))</f>
        <v/>
      </c>
      <c r="G412" s="238"/>
      <c r="H412" s="81"/>
      <c r="I412" s="255" t="b">
        <v>0</v>
      </c>
      <c r="J412" s="256"/>
      <c r="K412" s="82"/>
      <c r="L412" s="82"/>
      <c r="M412" s="83"/>
      <c r="N412" s="79"/>
      <c r="O412" s="84"/>
      <c r="P412" s="84"/>
      <c r="Q412" s="257"/>
      <c r="R412" s="257"/>
      <c r="S412" s="257"/>
      <c r="T412" s="85">
        <f t="shared" si="178"/>
        <v>0</v>
      </c>
      <c r="U412" s="238"/>
      <c r="V412" s="238"/>
      <c r="W412" s="238"/>
      <c r="X412" s="256"/>
      <c r="Y412" s="258"/>
      <c r="Z412" s="79"/>
      <c r="AA412" s="257"/>
      <c r="AB412" s="257"/>
      <c r="AC412" s="257"/>
      <c r="AD412" s="257"/>
      <c r="AE412" s="257"/>
      <c r="AF412" s="85">
        <f t="shared" si="179"/>
        <v>0</v>
      </c>
      <c r="AG412" s="259"/>
      <c r="AH412" s="238"/>
      <c r="AI412" s="79"/>
      <c r="AJ412" s="80" t="str">
        <f>IF(ISBLANK(AI412), "", VLOOKUP(AI412, Z!$A$2:$C$4127, 3, FALSE))</f>
        <v/>
      </c>
      <c r="AK412" s="260"/>
      <c r="AL412" s="127">
        <f t="shared" si="180"/>
        <v>0</v>
      </c>
      <c r="AM412" s="271"/>
      <c r="AN412" s="292">
        <f t="shared" si="154"/>
        <v>0</v>
      </c>
      <c r="AO412" s="279">
        <f t="shared" si="181"/>
        <v>1</v>
      </c>
      <c r="AP412" s="279">
        <v>0.75</v>
      </c>
      <c r="AQ412" s="293" t="str">
        <f t="shared" si="155"/>
        <v>-</v>
      </c>
      <c r="AR412" s="293" t="str">
        <f t="shared" si="156"/>
        <v>-</v>
      </c>
      <c r="AS412" s="293" t="str" cm="1">
        <f t="array" ref="AS412">IFERROR(IFERROR((AT412*AU412)/(3600*1000)/AZ412, BY412) * SUMPRODUCT($BA412:$BE412^2.5, $BF412:$BJ412) / 1000, "-")</f>
        <v>-</v>
      </c>
      <c r="AT412" s="279" t="str">
        <f t="shared" si="157"/>
        <v>-</v>
      </c>
      <c r="AU412" s="279" t="str">
        <f t="shared" si="158"/>
        <v>-</v>
      </c>
      <c r="AV412" s="294" t="str">
        <f t="shared" si="168"/>
        <v>-</v>
      </c>
      <c r="AW412" s="294" t="str" cm="1">
        <f t="array" ref="AW412">IF(CH412&gt;0, INDEX($CV$58:$CV$60, CH412), "-")</f>
        <v>-</v>
      </c>
      <c r="AX412" s="294" t="str">
        <f t="shared" si="159"/>
        <v>-</v>
      </c>
      <c r="AY412" s="295" t="str">
        <f t="shared" si="160"/>
        <v>-</v>
      </c>
      <c r="AZ412" s="294">
        <f t="shared" si="161"/>
        <v>0</v>
      </c>
      <c r="BA412" s="296" t="str" cm="1">
        <f t="array" ref="BA412">IFERROR(INDEX($CV$63:$CZ$65, $CF412, BA$23), "-")</f>
        <v>-</v>
      </c>
      <c r="BB412" s="296" t="str" cm="1">
        <f t="array" ref="BB412">IFERROR(INDEX($CV$63:$CZ$65, $CF412, BB$23), "-")</f>
        <v>-</v>
      </c>
      <c r="BC412" s="296" t="str" cm="1">
        <f t="array" ref="BC412">IFERROR(INDEX($CV$63:$CZ$65, $CF412, BC$23), "-")</f>
        <v>-</v>
      </c>
      <c r="BD412" s="296" t="str" cm="1">
        <f t="array" ref="BD412">IFERROR(INDEX($CV$63:$CZ$65, $CF412, BD$23), "-")</f>
        <v>-</v>
      </c>
      <c r="BE412" s="296" t="str" cm="1">
        <f t="array" ref="BE412">IFERROR(INDEX($CV$63:$CZ$65, $CF412, BE$23), "-")</f>
        <v>-</v>
      </c>
      <c r="BF412" s="297" cm="1">
        <f t="array" ref="BF412">IF($CF412=3,
IFERROR(INDEX($CV$68:$CZ$79, $CE412, BF$23), "-"),
IF($CF412=2,
IF(BF$23=5, $Q412, IF(BF$23=4, $R412, 0)), IF(BF$23=5, $Q412, 0)
))</f>
        <v>0</v>
      </c>
      <c r="BG412" s="297" cm="1">
        <f t="array" ref="BG412">IF($CF412=3,
IFERROR(INDEX($CV$68:$CZ$79, $CE412, BG$23), "-"),
IF($CF412=2,
IF(BG$23=5, $Q412, IF(BG$23=4, $R412, 0)), IF(BG$23=5, $Q412, 0)
))</f>
        <v>0</v>
      </c>
      <c r="BH412" s="297" cm="1">
        <f t="array" ref="BH412">IF($CF412=3,
IFERROR(INDEX($CV$68:$CZ$79, $CE412, BH$23), "-"),
IF($CF412=2,
IF(BH$23=5, $Q412, IF(BH$23=4, $R412, 0)), IF(BH$23=5, $Q412, 0)
))</f>
        <v>0</v>
      </c>
      <c r="BI412" s="297" cm="1">
        <f t="array" ref="BI412">IF($CF412=3,
IFERROR(INDEX($CV$68:$CZ$79, $CE412, BI$23), "-"),
IF($CF412=2,
IF(BI$23=5, $Q412, IF(BI$23=4, $R412, 0)), IF(BI$23=5, $Q412, 0)
))</f>
        <v>0</v>
      </c>
      <c r="BJ412" s="297" cm="1">
        <f t="array" ref="BJ412">IF($CF412=3,
IFERROR(INDEX($CV$68:$CZ$79, $CE412, BJ$23), "-"),
IF($CF412=2,
IF(BJ$23=5, $Q412, IF(BJ$23=4, $R412, 0)), IF(BJ$23=5, $Q412, 0)
))</f>
        <v>0</v>
      </c>
      <c r="BK412" s="293" t="str" cm="1">
        <f t="array" ref="BK412">IFERROR(IF(OR($AN$20="EZ", ISNUMBER((BL412*BM412)/(3600*1000)/BN412)), (BL412*BM412)/(3600*1000)/BN412, BY412) * SUMPRODUCT($BO412:$BS412^2.5, $BT412:$BX412) / 1000, "-")</f>
        <v>-</v>
      </c>
      <c r="BL412" s="279" t="str">
        <f t="shared" si="162"/>
        <v>-</v>
      </c>
      <c r="BM412" s="279" t="str">
        <f t="shared" si="163"/>
        <v>-</v>
      </c>
      <c r="BN412" s="298">
        <f t="shared" si="164"/>
        <v>0</v>
      </c>
      <c r="BO412" s="296" t="str" cm="1">
        <f t="array" ref="BO412">IFERROR(INDEX($CV$63:$CZ$65, $CO412, BO$23), "-")</f>
        <v>-</v>
      </c>
      <c r="BP412" s="296" t="str" cm="1">
        <f t="array" ref="BP412">IFERROR(INDEX($CV$63:$CZ$65, $CO412, BP$23), "-")</f>
        <v>-</v>
      </c>
      <c r="BQ412" s="296" t="str" cm="1">
        <f t="array" ref="BQ412">IFERROR(INDEX($CV$63:$CZ$65, $CO412, BQ$23), "-")</f>
        <v>-</v>
      </c>
      <c r="BR412" s="296" t="str" cm="1">
        <f t="array" ref="BR412">IFERROR(INDEX($CV$63:$CZ$65, $CO412, BR$23), "-")</f>
        <v>-</v>
      </c>
      <c r="BS412" s="296" t="str" cm="1">
        <f t="array" ref="BS412">IFERROR(INDEX($CV$63:$CZ$65, $CO412, BS$23), "-")</f>
        <v>-</v>
      </c>
      <c r="BT412" s="297" cm="1">
        <f t="array" ref="BT412">IF($CO412=3,
IFERROR(INDEX($CV$68:$CZ$79, $CE412, BT$23), "-"),
IF($CO412=2,
IF(BT$23=5, $AC412, IF(BT$23=4, $AD412, 0)), IF(BT$23=5, $AC412, 0)
))</f>
        <v>0</v>
      </c>
      <c r="BU412" s="297" cm="1">
        <f t="array" ref="BU412">IF($CO412=3,
IFERROR(INDEX($CV$68:$CZ$79, $CE412, BU$23), "-"),
IF($CO412=2,
IF(BU$23=5, $AC412, IF(BU$23=4, $AD412, 0)), IF(BU$23=5, $AC412, 0)
))</f>
        <v>0</v>
      </c>
      <c r="BV412" s="297" cm="1">
        <f t="array" ref="BV412">IF($CO412=3,
IFERROR(INDEX($CV$68:$CZ$79, $CE412, BV$23), "-"),
IF($CO412=2,
IF(BV$23=5, $AC412, IF(BV$23=4, $AD412, 0)), IF(BV$23=5, $AC412, 0)
))</f>
        <v>0</v>
      </c>
      <c r="BW412" s="297" cm="1">
        <f t="array" ref="BW412">IF($CO412=3,
IFERROR(INDEX($CV$68:$CZ$79, $CE412, BW$23), "-"),
IF($CO412=2,
IF(BW$23=5, $AC412, IF(BW$23=4, $AD412, 0)), IF(BW$23=5, $AC412, 0)
))</f>
        <v>0</v>
      </c>
      <c r="BX412" s="297" cm="1">
        <f t="array" ref="BX412">IF($CO412=3,
IFERROR(INDEX($CV$68:$CZ$79, $CE412, BX$23), "-"),
IF($CO412=2,
IF(BX$23=5, $AC412, IF(BX$23=4, $AD412, 0)), IF(BX$23=5, $AC412, 0)
))</f>
        <v>0</v>
      </c>
      <c r="BY412" s="293" t="str">
        <f t="shared" si="165"/>
        <v>-</v>
      </c>
      <c r="BZ412" s="299">
        <f t="shared" si="169"/>
        <v>0</v>
      </c>
      <c r="CA412" s="294" t="str">
        <f t="shared" si="166"/>
        <v>-</v>
      </c>
      <c r="CB412" s="295" t="str">
        <f t="shared" si="170"/>
        <v>-</v>
      </c>
      <c r="CC412" s="295" t="str">
        <f t="shared" si="167"/>
        <v>-</v>
      </c>
      <c r="CD412" s="299">
        <f t="shared" si="171"/>
        <v>0</v>
      </c>
      <c r="CE412" s="300" t="str">
        <f t="shared" si="172"/>
        <v>-</v>
      </c>
      <c r="CF412" s="300" t="str">
        <f t="shared" si="173"/>
        <v>-</v>
      </c>
      <c r="CG412" s="300">
        <v>0</v>
      </c>
      <c r="CH412" s="300">
        <f t="shared" si="174"/>
        <v>0</v>
      </c>
      <c r="CI412" s="301">
        <f t="shared" si="175"/>
        <v>0</v>
      </c>
      <c r="CJ412" s="301">
        <f t="shared" si="176"/>
        <v>0</v>
      </c>
      <c r="CK412" s="302" t="str" cm="1">
        <f t="array" ref="CK412">IF($CJ412&gt;0, INDEX($CS$28:$DH$35, $CJ412, $CI412+CK$23), "-")</f>
        <v>-</v>
      </c>
      <c r="CL412" s="302" t="str" cm="1">
        <f t="array" ref="CL412">IF($CJ412&gt;0, INDEX($CS$28:$DH$35, $CJ412, $CI412+CL$23), "-")</f>
        <v>-</v>
      </c>
      <c r="CM412" s="302" t="str" cm="1">
        <f t="array" ref="CM412">IF($CJ412&gt;0, INDEX($CS$28:$DH$35, $CJ412, $CI412+CM$23), "-")</f>
        <v>-</v>
      </c>
      <c r="CN412" s="302" t="str" cm="1">
        <f t="array" ref="CN412">IF($CJ412&gt;0, INDEX($CS$28:$DH$35, $CJ412, $CI412+CN$23), "-")</f>
        <v>-</v>
      </c>
      <c r="CO412" s="300" t="str">
        <f t="shared" si="177"/>
        <v>-</v>
      </c>
      <c r="CP412" s="271"/>
      <c r="CQ412" s="272"/>
      <c r="CR412" s="273"/>
      <c r="CS412" s="273"/>
      <c r="CT412" s="273"/>
      <c r="CU412" s="273"/>
      <c r="CV412" s="273"/>
      <c r="CW412" s="273"/>
      <c r="CX412" s="273"/>
      <c r="CY412" s="273"/>
      <c r="CZ412" s="273"/>
      <c r="DA412" s="273"/>
      <c r="DB412" s="273"/>
      <c r="DC412" s="273"/>
      <c r="DD412" s="273"/>
      <c r="DE412" s="273"/>
      <c r="DF412" s="273"/>
      <c r="DG412" s="273"/>
      <c r="DH412" s="273"/>
      <c r="DI412" s="273"/>
      <c r="DJ412" s="271"/>
      <c r="DK412" s="271"/>
    </row>
    <row r="413" spans="1:115" s="45" customFormat="1" ht="12.75" customHeight="1" x14ac:dyDescent="0.25">
      <c r="A413" s="13" cm="1">
        <f t="array" ref="A413">IFERROR(INDEX(Operation, IFERROR(MATCH($N413,#REF!, 0), IFERROR(MATCH($N413,#REF!, 0), MATCH($N413,#REF!, 0))), 4), 0)</f>
        <v>0</v>
      </c>
      <c r="B413" s="10">
        <v>390</v>
      </c>
      <c r="C413" s="238"/>
      <c r="D413" s="238"/>
      <c r="E413" s="79"/>
      <c r="F413" s="80" t="str">
        <f>IF(ISBLANK(E413), "", VLOOKUP(E413, Z!$A$2:$C$4127, 3, FALSE))</f>
        <v/>
      </c>
      <c r="G413" s="238"/>
      <c r="H413" s="81"/>
      <c r="I413" s="255" t="b">
        <v>0</v>
      </c>
      <c r="J413" s="256"/>
      <c r="K413" s="82"/>
      <c r="L413" s="82"/>
      <c r="M413" s="83"/>
      <c r="N413" s="79"/>
      <c r="O413" s="84"/>
      <c r="P413" s="84"/>
      <c r="Q413" s="257"/>
      <c r="R413" s="257"/>
      <c r="S413" s="257"/>
      <c r="T413" s="85">
        <f t="shared" si="178"/>
        <v>0</v>
      </c>
      <c r="U413" s="238"/>
      <c r="V413" s="238"/>
      <c r="W413" s="238"/>
      <c r="X413" s="257"/>
      <c r="Y413" s="258"/>
      <c r="Z413" s="79"/>
      <c r="AA413" s="257"/>
      <c r="AB413" s="257"/>
      <c r="AC413" s="257"/>
      <c r="AD413" s="257"/>
      <c r="AE413" s="257"/>
      <c r="AF413" s="85">
        <f t="shared" si="179"/>
        <v>0</v>
      </c>
      <c r="AG413" s="259"/>
      <c r="AH413" s="238"/>
      <c r="AI413" s="79"/>
      <c r="AJ413" s="80" t="str">
        <f>IF(ISBLANK(AI413), "", VLOOKUP(AI413, Z!$A$2:$C$4127, 3, FALSE))</f>
        <v/>
      </c>
      <c r="AK413" s="260"/>
      <c r="AL413" s="127">
        <f t="shared" si="180"/>
        <v>0</v>
      </c>
      <c r="AM413" s="271"/>
      <c r="AN413" s="292">
        <f t="shared" si="154"/>
        <v>0</v>
      </c>
      <c r="AO413" s="279">
        <f t="shared" si="181"/>
        <v>1</v>
      </c>
      <c r="AP413" s="279">
        <v>0.75</v>
      </c>
      <c r="AQ413" s="293" t="str">
        <f t="shared" si="155"/>
        <v>-</v>
      </c>
      <c r="AR413" s="293" t="str">
        <f t="shared" si="156"/>
        <v>-</v>
      </c>
      <c r="AS413" s="293" t="str" cm="1">
        <f t="array" ref="AS413">IFERROR(IFERROR((AT413*AU413)/(3600*1000)/AZ413, BY413) * SUMPRODUCT($BA413:$BE413^2.5, $BF413:$BJ413) / 1000, "-")</f>
        <v>-</v>
      </c>
      <c r="AT413" s="279" t="str">
        <f t="shared" si="157"/>
        <v>-</v>
      </c>
      <c r="AU413" s="279" t="str">
        <f t="shared" si="158"/>
        <v>-</v>
      </c>
      <c r="AV413" s="294" t="str">
        <f t="shared" si="168"/>
        <v>-</v>
      </c>
      <c r="AW413" s="294" t="str" cm="1">
        <f t="array" ref="AW413">IF(CH413&gt;0, INDEX($CV$58:$CV$60, CH413), "-")</f>
        <v>-</v>
      </c>
      <c r="AX413" s="294" t="str">
        <f t="shared" si="159"/>
        <v>-</v>
      </c>
      <c r="AY413" s="295" t="str">
        <f t="shared" si="160"/>
        <v>-</v>
      </c>
      <c r="AZ413" s="294">
        <f t="shared" si="161"/>
        <v>0</v>
      </c>
      <c r="BA413" s="296" t="str" cm="1">
        <f t="array" ref="BA413">IFERROR(INDEX($CV$63:$CZ$65, $CF413, BA$23), "-")</f>
        <v>-</v>
      </c>
      <c r="BB413" s="296" t="str" cm="1">
        <f t="array" ref="BB413">IFERROR(INDEX($CV$63:$CZ$65, $CF413, BB$23), "-")</f>
        <v>-</v>
      </c>
      <c r="BC413" s="296" t="str" cm="1">
        <f t="array" ref="BC413">IFERROR(INDEX($CV$63:$CZ$65, $CF413, BC$23), "-")</f>
        <v>-</v>
      </c>
      <c r="BD413" s="296" t="str" cm="1">
        <f t="array" ref="BD413">IFERROR(INDEX($CV$63:$CZ$65, $CF413, BD$23), "-")</f>
        <v>-</v>
      </c>
      <c r="BE413" s="296" t="str" cm="1">
        <f t="array" ref="BE413">IFERROR(INDEX($CV$63:$CZ$65, $CF413, BE$23), "-")</f>
        <v>-</v>
      </c>
      <c r="BF413" s="297" cm="1">
        <f t="array" ref="BF413">IF($CF413=3,
IFERROR(INDEX($CV$68:$CZ$79, $CE413, BF$23), "-"),
IF($CF413=2,
IF(BF$23=5, $Q413, IF(BF$23=4, $R413, 0)), IF(BF$23=5, $Q413, 0)
))</f>
        <v>0</v>
      </c>
      <c r="BG413" s="297" cm="1">
        <f t="array" ref="BG413">IF($CF413=3,
IFERROR(INDEX($CV$68:$CZ$79, $CE413, BG$23), "-"),
IF($CF413=2,
IF(BG$23=5, $Q413, IF(BG$23=4, $R413, 0)), IF(BG$23=5, $Q413, 0)
))</f>
        <v>0</v>
      </c>
      <c r="BH413" s="297" cm="1">
        <f t="array" ref="BH413">IF($CF413=3,
IFERROR(INDEX($CV$68:$CZ$79, $CE413, BH$23), "-"),
IF($CF413=2,
IF(BH$23=5, $Q413, IF(BH$23=4, $R413, 0)), IF(BH$23=5, $Q413, 0)
))</f>
        <v>0</v>
      </c>
      <c r="BI413" s="297" cm="1">
        <f t="array" ref="BI413">IF($CF413=3,
IFERROR(INDEX($CV$68:$CZ$79, $CE413, BI$23), "-"),
IF($CF413=2,
IF(BI$23=5, $Q413, IF(BI$23=4, $R413, 0)), IF(BI$23=5, $Q413, 0)
))</f>
        <v>0</v>
      </c>
      <c r="BJ413" s="297" cm="1">
        <f t="array" ref="BJ413">IF($CF413=3,
IFERROR(INDEX($CV$68:$CZ$79, $CE413, BJ$23), "-"),
IF($CF413=2,
IF(BJ$23=5, $Q413, IF(BJ$23=4, $R413, 0)), IF(BJ$23=5, $Q413, 0)
))</f>
        <v>0</v>
      </c>
      <c r="BK413" s="293" t="str" cm="1">
        <f t="array" ref="BK413">IFERROR(IF(OR($AN$20="EZ", ISNUMBER((BL413*BM413)/(3600*1000)/BN413)), (BL413*BM413)/(3600*1000)/BN413, BY413) * SUMPRODUCT($BO413:$BS413^2.5, $BT413:$BX413) / 1000, "-")</f>
        <v>-</v>
      </c>
      <c r="BL413" s="279" t="str">
        <f t="shared" si="162"/>
        <v>-</v>
      </c>
      <c r="BM413" s="279" t="str">
        <f t="shared" si="163"/>
        <v>-</v>
      </c>
      <c r="BN413" s="298">
        <f t="shared" si="164"/>
        <v>0</v>
      </c>
      <c r="BO413" s="296" t="str" cm="1">
        <f t="array" ref="BO413">IFERROR(INDEX($CV$63:$CZ$65, $CO413, BO$23), "-")</f>
        <v>-</v>
      </c>
      <c r="BP413" s="296" t="str" cm="1">
        <f t="array" ref="BP413">IFERROR(INDEX($CV$63:$CZ$65, $CO413, BP$23), "-")</f>
        <v>-</v>
      </c>
      <c r="BQ413" s="296" t="str" cm="1">
        <f t="array" ref="BQ413">IFERROR(INDEX($CV$63:$CZ$65, $CO413, BQ$23), "-")</f>
        <v>-</v>
      </c>
      <c r="BR413" s="296" t="str" cm="1">
        <f t="array" ref="BR413">IFERROR(INDEX($CV$63:$CZ$65, $CO413, BR$23), "-")</f>
        <v>-</v>
      </c>
      <c r="BS413" s="296" t="str" cm="1">
        <f t="array" ref="BS413">IFERROR(INDEX($CV$63:$CZ$65, $CO413, BS$23), "-")</f>
        <v>-</v>
      </c>
      <c r="BT413" s="297" cm="1">
        <f t="array" ref="BT413">IF($CO413=3,
IFERROR(INDEX($CV$68:$CZ$79, $CE413, BT$23), "-"),
IF($CO413=2,
IF(BT$23=5, $AC413, IF(BT$23=4, $AD413, 0)), IF(BT$23=5, $AC413, 0)
))</f>
        <v>0</v>
      </c>
      <c r="BU413" s="297" cm="1">
        <f t="array" ref="BU413">IF($CO413=3,
IFERROR(INDEX($CV$68:$CZ$79, $CE413, BU$23), "-"),
IF($CO413=2,
IF(BU$23=5, $AC413, IF(BU$23=4, $AD413, 0)), IF(BU$23=5, $AC413, 0)
))</f>
        <v>0</v>
      </c>
      <c r="BV413" s="297" cm="1">
        <f t="array" ref="BV413">IF($CO413=3,
IFERROR(INDEX($CV$68:$CZ$79, $CE413, BV$23), "-"),
IF($CO413=2,
IF(BV$23=5, $AC413, IF(BV$23=4, $AD413, 0)), IF(BV$23=5, $AC413, 0)
))</f>
        <v>0</v>
      </c>
      <c r="BW413" s="297" cm="1">
        <f t="array" ref="BW413">IF($CO413=3,
IFERROR(INDEX($CV$68:$CZ$79, $CE413, BW$23), "-"),
IF($CO413=2,
IF(BW$23=5, $AC413, IF(BW$23=4, $AD413, 0)), IF(BW$23=5, $AC413, 0)
))</f>
        <v>0</v>
      </c>
      <c r="BX413" s="297" cm="1">
        <f t="array" ref="BX413">IF($CO413=3,
IFERROR(INDEX($CV$68:$CZ$79, $CE413, BX$23), "-"),
IF($CO413=2,
IF(BX$23=5, $AC413, IF(BX$23=4, $AD413, 0)), IF(BX$23=5, $AC413, 0)
))</f>
        <v>0</v>
      </c>
      <c r="BY413" s="293" t="str">
        <f t="shared" si="165"/>
        <v>-</v>
      </c>
      <c r="BZ413" s="299">
        <f t="shared" si="169"/>
        <v>0</v>
      </c>
      <c r="CA413" s="294" t="str">
        <f t="shared" si="166"/>
        <v>-</v>
      </c>
      <c r="CB413" s="295" t="str">
        <f t="shared" si="170"/>
        <v>-</v>
      </c>
      <c r="CC413" s="295" t="str">
        <f t="shared" si="167"/>
        <v>-</v>
      </c>
      <c r="CD413" s="299">
        <f t="shared" si="171"/>
        <v>0</v>
      </c>
      <c r="CE413" s="300" t="str">
        <f t="shared" si="172"/>
        <v>-</v>
      </c>
      <c r="CF413" s="300" t="str">
        <f t="shared" si="173"/>
        <v>-</v>
      </c>
      <c r="CG413" s="300">
        <v>0</v>
      </c>
      <c r="CH413" s="300">
        <f t="shared" si="174"/>
        <v>0</v>
      </c>
      <c r="CI413" s="301">
        <f t="shared" si="175"/>
        <v>0</v>
      </c>
      <c r="CJ413" s="301">
        <f t="shared" si="176"/>
        <v>0</v>
      </c>
      <c r="CK413" s="302" t="str" cm="1">
        <f t="array" ref="CK413">IF($CJ413&gt;0, INDEX($CS$28:$DH$35, $CJ413, $CI413+CK$23), "-")</f>
        <v>-</v>
      </c>
      <c r="CL413" s="302" t="str" cm="1">
        <f t="array" ref="CL413">IF($CJ413&gt;0, INDEX($CS$28:$DH$35, $CJ413, $CI413+CL$23), "-")</f>
        <v>-</v>
      </c>
      <c r="CM413" s="302" t="str" cm="1">
        <f t="array" ref="CM413">IF($CJ413&gt;0, INDEX($CS$28:$DH$35, $CJ413, $CI413+CM$23), "-")</f>
        <v>-</v>
      </c>
      <c r="CN413" s="302" t="str" cm="1">
        <f t="array" ref="CN413">IF($CJ413&gt;0, INDEX($CS$28:$DH$35, $CJ413, $CI413+CN$23), "-")</f>
        <v>-</v>
      </c>
      <c r="CO413" s="300" t="str">
        <f t="shared" si="177"/>
        <v>-</v>
      </c>
      <c r="CP413" s="271"/>
      <c r="CQ413" s="272"/>
      <c r="CR413" s="273"/>
      <c r="CS413" s="273"/>
      <c r="CT413" s="273"/>
      <c r="CU413" s="273"/>
      <c r="CV413" s="273"/>
      <c r="CW413" s="273"/>
      <c r="CX413" s="273"/>
      <c r="CY413" s="273"/>
      <c r="CZ413" s="273"/>
      <c r="DA413" s="273"/>
      <c r="DB413" s="273"/>
      <c r="DC413" s="273"/>
      <c r="DD413" s="273"/>
      <c r="DE413" s="273"/>
      <c r="DF413" s="273"/>
      <c r="DG413" s="273"/>
      <c r="DH413" s="273"/>
      <c r="DI413" s="273"/>
      <c r="DJ413" s="271"/>
      <c r="DK413" s="271"/>
    </row>
    <row r="414" spans="1:115" s="45" customFormat="1" ht="12.75" customHeight="1" x14ac:dyDescent="0.25">
      <c r="A414" s="13" cm="1">
        <f t="array" ref="A414">IFERROR(INDEX(Operation, IFERROR(MATCH($N414,#REF!, 0), IFERROR(MATCH($N414,#REF!, 0), MATCH($N414,#REF!, 0))), 4), 0)</f>
        <v>0</v>
      </c>
      <c r="B414" s="10">
        <v>391</v>
      </c>
      <c r="C414" s="238"/>
      <c r="D414" s="238"/>
      <c r="E414" s="79"/>
      <c r="F414" s="80" t="str">
        <f>IF(ISBLANK(E414), "", VLOOKUP(E414, Z!$A$2:$C$4127, 3, FALSE))</f>
        <v/>
      </c>
      <c r="G414" s="238"/>
      <c r="H414" s="81"/>
      <c r="I414" s="255" t="b">
        <v>0</v>
      </c>
      <c r="J414" s="256"/>
      <c r="K414" s="82"/>
      <c r="L414" s="82"/>
      <c r="M414" s="83"/>
      <c r="N414" s="79"/>
      <c r="O414" s="84"/>
      <c r="P414" s="84"/>
      <c r="Q414" s="257"/>
      <c r="R414" s="257"/>
      <c r="S414" s="257"/>
      <c r="T414" s="85">
        <f t="shared" si="178"/>
        <v>0</v>
      </c>
      <c r="U414" s="238"/>
      <c r="V414" s="238"/>
      <c r="W414" s="238"/>
      <c r="X414" s="257"/>
      <c r="Y414" s="258"/>
      <c r="Z414" s="79"/>
      <c r="AA414" s="257"/>
      <c r="AB414" s="257"/>
      <c r="AC414" s="257"/>
      <c r="AD414" s="257"/>
      <c r="AE414" s="257"/>
      <c r="AF414" s="85">
        <f t="shared" si="179"/>
        <v>0</v>
      </c>
      <c r="AG414" s="259"/>
      <c r="AH414" s="238"/>
      <c r="AI414" s="79"/>
      <c r="AJ414" s="80" t="str">
        <f>IF(ISBLANK(AI414), "", VLOOKUP(AI414, Z!$A$2:$C$4127, 3, FALSE))</f>
        <v/>
      </c>
      <c r="AK414" s="260"/>
      <c r="AL414" s="127">
        <f t="shared" si="180"/>
        <v>0</v>
      </c>
      <c r="AM414" s="271"/>
      <c r="AN414" s="292">
        <f t="shared" si="154"/>
        <v>0</v>
      </c>
      <c r="AO414" s="279">
        <f t="shared" si="181"/>
        <v>1</v>
      </c>
      <c r="AP414" s="279">
        <v>0.75</v>
      </c>
      <c r="AQ414" s="293" t="str">
        <f t="shared" si="155"/>
        <v>-</v>
      </c>
      <c r="AR414" s="293" t="str">
        <f t="shared" si="156"/>
        <v>-</v>
      </c>
      <c r="AS414" s="293" t="str" cm="1">
        <f t="array" ref="AS414">IFERROR(IFERROR((AT414*AU414)/(3600*1000)/AZ414, BY414) * SUMPRODUCT($BA414:$BE414^2.5, $BF414:$BJ414) / 1000, "-")</f>
        <v>-</v>
      </c>
      <c r="AT414" s="279" t="str">
        <f t="shared" si="157"/>
        <v>-</v>
      </c>
      <c r="AU414" s="279" t="str">
        <f t="shared" si="158"/>
        <v>-</v>
      </c>
      <c r="AV414" s="294" t="str">
        <f t="shared" si="168"/>
        <v>-</v>
      </c>
      <c r="AW414" s="294" t="str" cm="1">
        <f t="array" ref="AW414">IF(CH414&gt;0, INDEX($CV$58:$CV$60, CH414), "-")</f>
        <v>-</v>
      </c>
      <c r="AX414" s="294" t="str">
        <f t="shared" si="159"/>
        <v>-</v>
      </c>
      <c r="AY414" s="295" t="str">
        <f t="shared" si="160"/>
        <v>-</v>
      </c>
      <c r="AZ414" s="294">
        <f t="shared" si="161"/>
        <v>0</v>
      </c>
      <c r="BA414" s="296" t="str" cm="1">
        <f t="array" ref="BA414">IFERROR(INDEX($CV$63:$CZ$65, $CF414, BA$23), "-")</f>
        <v>-</v>
      </c>
      <c r="BB414" s="296" t="str" cm="1">
        <f t="array" ref="BB414">IFERROR(INDEX($CV$63:$CZ$65, $CF414, BB$23), "-")</f>
        <v>-</v>
      </c>
      <c r="BC414" s="296" t="str" cm="1">
        <f t="array" ref="BC414">IFERROR(INDEX($CV$63:$CZ$65, $CF414, BC$23), "-")</f>
        <v>-</v>
      </c>
      <c r="BD414" s="296" t="str" cm="1">
        <f t="array" ref="BD414">IFERROR(INDEX($CV$63:$CZ$65, $CF414, BD$23), "-")</f>
        <v>-</v>
      </c>
      <c r="BE414" s="296" t="str" cm="1">
        <f t="array" ref="BE414">IFERROR(INDEX($CV$63:$CZ$65, $CF414, BE$23), "-")</f>
        <v>-</v>
      </c>
      <c r="BF414" s="297" cm="1">
        <f t="array" ref="BF414">IF($CF414=3,
IFERROR(INDEX($CV$68:$CZ$79, $CE414, BF$23), "-"),
IF($CF414=2,
IF(BF$23=5, $Q414, IF(BF$23=4, $R414, 0)), IF(BF$23=5, $Q414, 0)
))</f>
        <v>0</v>
      </c>
      <c r="BG414" s="297" cm="1">
        <f t="array" ref="BG414">IF($CF414=3,
IFERROR(INDEX($CV$68:$CZ$79, $CE414, BG$23), "-"),
IF($CF414=2,
IF(BG$23=5, $Q414, IF(BG$23=4, $R414, 0)), IF(BG$23=5, $Q414, 0)
))</f>
        <v>0</v>
      </c>
      <c r="BH414" s="297" cm="1">
        <f t="array" ref="BH414">IF($CF414=3,
IFERROR(INDEX($CV$68:$CZ$79, $CE414, BH$23), "-"),
IF($CF414=2,
IF(BH$23=5, $Q414, IF(BH$23=4, $R414, 0)), IF(BH$23=5, $Q414, 0)
))</f>
        <v>0</v>
      </c>
      <c r="BI414" s="297" cm="1">
        <f t="array" ref="BI414">IF($CF414=3,
IFERROR(INDEX($CV$68:$CZ$79, $CE414, BI$23), "-"),
IF($CF414=2,
IF(BI$23=5, $Q414, IF(BI$23=4, $R414, 0)), IF(BI$23=5, $Q414, 0)
))</f>
        <v>0</v>
      </c>
      <c r="BJ414" s="297" cm="1">
        <f t="array" ref="BJ414">IF($CF414=3,
IFERROR(INDEX($CV$68:$CZ$79, $CE414, BJ$23), "-"),
IF($CF414=2,
IF(BJ$23=5, $Q414, IF(BJ$23=4, $R414, 0)), IF(BJ$23=5, $Q414, 0)
))</f>
        <v>0</v>
      </c>
      <c r="BK414" s="293" t="str" cm="1">
        <f t="array" ref="BK414">IFERROR(IF(OR($AN$20="EZ", ISNUMBER((BL414*BM414)/(3600*1000)/BN414)), (BL414*BM414)/(3600*1000)/BN414, BY414) * SUMPRODUCT($BO414:$BS414^2.5, $BT414:$BX414) / 1000, "-")</f>
        <v>-</v>
      </c>
      <c r="BL414" s="279" t="str">
        <f t="shared" si="162"/>
        <v>-</v>
      </c>
      <c r="BM414" s="279" t="str">
        <f t="shared" si="163"/>
        <v>-</v>
      </c>
      <c r="BN414" s="298">
        <f t="shared" si="164"/>
        <v>0</v>
      </c>
      <c r="BO414" s="296" t="str" cm="1">
        <f t="array" ref="BO414">IFERROR(INDEX($CV$63:$CZ$65, $CO414, BO$23), "-")</f>
        <v>-</v>
      </c>
      <c r="BP414" s="296" t="str" cm="1">
        <f t="array" ref="BP414">IFERROR(INDEX($CV$63:$CZ$65, $CO414, BP$23), "-")</f>
        <v>-</v>
      </c>
      <c r="BQ414" s="296" t="str" cm="1">
        <f t="array" ref="BQ414">IFERROR(INDEX($CV$63:$CZ$65, $CO414, BQ$23), "-")</f>
        <v>-</v>
      </c>
      <c r="BR414" s="296" t="str" cm="1">
        <f t="array" ref="BR414">IFERROR(INDEX($CV$63:$CZ$65, $CO414, BR$23), "-")</f>
        <v>-</v>
      </c>
      <c r="BS414" s="296" t="str" cm="1">
        <f t="array" ref="BS414">IFERROR(INDEX($CV$63:$CZ$65, $CO414, BS$23), "-")</f>
        <v>-</v>
      </c>
      <c r="BT414" s="297" cm="1">
        <f t="array" ref="BT414">IF($CO414=3,
IFERROR(INDEX($CV$68:$CZ$79, $CE414, BT$23), "-"),
IF($CO414=2,
IF(BT$23=5, $AC414, IF(BT$23=4, $AD414, 0)), IF(BT$23=5, $AC414, 0)
))</f>
        <v>0</v>
      </c>
      <c r="BU414" s="297" cm="1">
        <f t="array" ref="BU414">IF($CO414=3,
IFERROR(INDEX($CV$68:$CZ$79, $CE414, BU$23), "-"),
IF($CO414=2,
IF(BU$23=5, $AC414, IF(BU$23=4, $AD414, 0)), IF(BU$23=5, $AC414, 0)
))</f>
        <v>0</v>
      </c>
      <c r="BV414" s="297" cm="1">
        <f t="array" ref="BV414">IF($CO414=3,
IFERROR(INDEX($CV$68:$CZ$79, $CE414, BV$23), "-"),
IF($CO414=2,
IF(BV$23=5, $AC414, IF(BV$23=4, $AD414, 0)), IF(BV$23=5, $AC414, 0)
))</f>
        <v>0</v>
      </c>
      <c r="BW414" s="297" cm="1">
        <f t="array" ref="BW414">IF($CO414=3,
IFERROR(INDEX($CV$68:$CZ$79, $CE414, BW$23), "-"),
IF($CO414=2,
IF(BW$23=5, $AC414, IF(BW$23=4, $AD414, 0)), IF(BW$23=5, $AC414, 0)
))</f>
        <v>0</v>
      </c>
      <c r="BX414" s="297" cm="1">
        <f t="array" ref="BX414">IF($CO414=3,
IFERROR(INDEX($CV$68:$CZ$79, $CE414, BX$23), "-"),
IF($CO414=2,
IF(BX$23=5, $AC414, IF(BX$23=4, $AD414, 0)), IF(BX$23=5, $AC414, 0)
))</f>
        <v>0</v>
      </c>
      <c r="BY414" s="293" t="str">
        <f t="shared" si="165"/>
        <v>-</v>
      </c>
      <c r="BZ414" s="299">
        <f t="shared" si="169"/>
        <v>0</v>
      </c>
      <c r="CA414" s="294" t="str">
        <f t="shared" si="166"/>
        <v>-</v>
      </c>
      <c r="CB414" s="295" t="str">
        <f t="shared" si="170"/>
        <v>-</v>
      </c>
      <c r="CC414" s="295" t="str">
        <f t="shared" si="167"/>
        <v>-</v>
      </c>
      <c r="CD414" s="299">
        <f t="shared" si="171"/>
        <v>0</v>
      </c>
      <c r="CE414" s="300" t="str">
        <f t="shared" si="172"/>
        <v>-</v>
      </c>
      <c r="CF414" s="300" t="str">
        <f t="shared" si="173"/>
        <v>-</v>
      </c>
      <c r="CG414" s="300">
        <v>0</v>
      </c>
      <c r="CH414" s="300">
        <f t="shared" si="174"/>
        <v>0</v>
      </c>
      <c r="CI414" s="301">
        <f t="shared" si="175"/>
        <v>0</v>
      </c>
      <c r="CJ414" s="301">
        <f t="shared" si="176"/>
        <v>0</v>
      </c>
      <c r="CK414" s="302" t="str" cm="1">
        <f t="array" ref="CK414">IF($CJ414&gt;0, INDEX($CS$28:$DH$35, $CJ414, $CI414+CK$23), "-")</f>
        <v>-</v>
      </c>
      <c r="CL414" s="302" t="str" cm="1">
        <f t="array" ref="CL414">IF($CJ414&gt;0, INDEX($CS$28:$DH$35, $CJ414, $CI414+CL$23), "-")</f>
        <v>-</v>
      </c>
      <c r="CM414" s="302" t="str" cm="1">
        <f t="array" ref="CM414">IF($CJ414&gt;0, INDEX($CS$28:$DH$35, $CJ414, $CI414+CM$23), "-")</f>
        <v>-</v>
      </c>
      <c r="CN414" s="302" t="str" cm="1">
        <f t="array" ref="CN414">IF($CJ414&gt;0, INDEX($CS$28:$DH$35, $CJ414, $CI414+CN$23), "-")</f>
        <v>-</v>
      </c>
      <c r="CO414" s="300" t="str">
        <f t="shared" si="177"/>
        <v>-</v>
      </c>
      <c r="CP414" s="271"/>
      <c r="CQ414" s="272"/>
      <c r="CR414" s="273"/>
      <c r="CS414" s="273"/>
      <c r="CT414" s="273"/>
      <c r="CU414" s="273"/>
      <c r="CV414" s="273"/>
      <c r="CW414" s="273"/>
      <c r="CX414" s="273"/>
      <c r="CY414" s="273"/>
      <c r="CZ414" s="273"/>
      <c r="DA414" s="273"/>
      <c r="DB414" s="273"/>
      <c r="DC414" s="273"/>
      <c r="DD414" s="273"/>
      <c r="DE414" s="273"/>
      <c r="DF414" s="273"/>
      <c r="DG414" s="273"/>
      <c r="DH414" s="273"/>
      <c r="DI414" s="273"/>
      <c r="DJ414" s="271"/>
      <c r="DK414" s="271"/>
    </row>
    <row r="415" spans="1:115" s="45" customFormat="1" ht="12.75" customHeight="1" x14ac:dyDescent="0.25">
      <c r="A415" s="13" cm="1">
        <f t="array" ref="A415">IFERROR(INDEX(Operation, IFERROR(MATCH($N415,#REF!, 0), IFERROR(MATCH($N415,#REF!, 0), MATCH($N415,#REF!, 0))), 4), 0)</f>
        <v>0</v>
      </c>
      <c r="B415" s="10">
        <v>392</v>
      </c>
      <c r="C415" s="238"/>
      <c r="D415" s="238"/>
      <c r="E415" s="79"/>
      <c r="F415" s="80" t="str">
        <f>IF(ISBLANK(E415), "", VLOOKUP(E415, Z!$A$2:$C$4127, 3, FALSE))</f>
        <v/>
      </c>
      <c r="G415" s="238"/>
      <c r="H415" s="81"/>
      <c r="I415" s="255" t="b">
        <v>0</v>
      </c>
      <c r="J415" s="256"/>
      <c r="K415" s="82"/>
      <c r="L415" s="82"/>
      <c r="M415" s="83"/>
      <c r="N415" s="79"/>
      <c r="O415" s="84"/>
      <c r="P415" s="84"/>
      <c r="Q415" s="257"/>
      <c r="R415" s="257"/>
      <c r="S415" s="257"/>
      <c r="T415" s="85">
        <f t="shared" si="178"/>
        <v>0</v>
      </c>
      <c r="U415" s="238"/>
      <c r="V415" s="238"/>
      <c r="W415" s="238"/>
      <c r="X415" s="257"/>
      <c r="Y415" s="258"/>
      <c r="Z415" s="79"/>
      <c r="AA415" s="257"/>
      <c r="AB415" s="257"/>
      <c r="AC415" s="257"/>
      <c r="AD415" s="257"/>
      <c r="AE415" s="257"/>
      <c r="AF415" s="85">
        <f t="shared" si="179"/>
        <v>0</v>
      </c>
      <c r="AG415" s="259"/>
      <c r="AH415" s="238"/>
      <c r="AI415" s="79"/>
      <c r="AJ415" s="80" t="str">
        <f>IF(ISBLANK(AI415), "", VLOOKUP(AI415, Z!$A$2:$C$4127, 3, FALSE))</f>
        <v/>
      </c>
      <c r="AK415" s="260"/>
      <c r="AL415" s="127">
        <f t="shared" si="180"/>
        <v>0</v>
      </c>
      <c r="AM415" s="271"/>
      <c r="AN415" s="292">
        <f t="shared" si="154"/>
        <v>0</v>
      </c>
      <c r="AO415" s="279">
        <f t="shared" si="181"/>
        <v>1</v>
      </c>
      <c r="AP415" s="279">
        <v>0.75</v>
      </c>
      <c r="AQ415" s="293" t="str">
        <f t="shared" si="155"/>
        <v>-</v>
      </c>
      <c r="AR415" s="293" t="str">
        <f t="shared" si="156"/>
        <v>-</v>
      </c>
      <c r="AS415" s="293" t="str" cm="1">
        <f t="array" ref="AS415">IFERROR(IFERROR((AT415*AU415)/(3600*1000)/AZ415, BY415) * SUMPRODUCT($BA415:$BE415^2.5, $BF415:$BJ415) / 1000, "-")</f>
        <v>-</v>
      </c>
      <c r="AT415" s="279" t="str">
        <f t="shared" si="157"/>
        <v>-</v>
      </c>
      <c r="AU415" s="279" t="str">
        <f t="shared" si="158"/>
        <v>-</v>
      </c>
      <c r="AV415" s="294" t="str">
        <f t="shared" si="168"/>
        <v>-</v>
      </c>
      <c r="AW415" s="294" t="str" cm="1">
        <f t="array" ref="AW415">IF(CH415&gt;0, INDEX($CV$58:$CV$60, CH415), "-")</f>
        <v>-</v>
      </c>
      <c r="AX415" s="294" t="str">
        <f t="shared" si="159"/>
        <v>-</v>
      </c>
      <c r="AY415" s="295" t="str">
        <f t="shared" si="160"/>
        <v>-</v>
      </c>
      <c r="AZ415" s="294">
        <f t="shared" si="161"/>
        <v>0</v>
      </c>
      <c r="BA415" s="296" t="str" cm="1">
        <f t="array" ref="BA415">IFERROR(INDEX($CV$63:$CZ$65, $CF415, BA$23), "-")</f>
        <v>-</v>
      </c>
      <c r="BB415" s="296" t="str" cm="1">
        <f t="array" ref="BB415">IFERROR(INDEX($CV$63:$CZ$65, $CF415, BB$23), "-")</f>
        <v>-</v>
      </c>
      <c r="BC415" s="296" t="str" cm="1">
        <f t="array" ref="BC415">IFERROR(INDEX($CV$63:$CZ$65, $CF415, BC$23), "-")</f>
        <v>-</v>
      </c>
      <c r="BD415" s="296" t="str" cm="1">
        <f t="array" ref="BD415">IFERROR(INDEX($CV$63:$CZ$65, $CF415, BD$23), "-")</f>
        <v>-</v>
      </c>
      <c r="BE415" s="296" t="str" cm="1">
        <f t="array" ref="BE415">IFERROR(INDEX($CV$63:$CZ$65, $CF415, BE$23), "-")</f>
        <v>-</v>
      </c>
      <c r="BF415" s="297" cm="1">
        <f t="array" ref="BF415">IF($CF415=3,
IFERROR(INDEX($CV$68:$CZ$79, $CE415, BF$23), "-"),
IF($CF415=2,
IF(BF$23=5, $Q415, IF(BF$23=4, $R415, 0)), IF(BF$23=5, $Q415, 0)
))</f>
        <v>0</v>
      </c>
      <c r="BG415" s="297" cm="1">
        <f t="array" ref="BG415">IF($CF415=3,
IFERROR(INDEX($CV$68:$CZ$79, $CE415, BG$23), "-"),
IF($CF415=2,
IF(BG$23=5, $Q415, IF(BG$23=4, $R415, 0)), IF(BG$23=5, $Q415, 0)
))</f>
        <v>0</v>
      </c>
      <c r="BH415" s="297" cm="1">
        <f t="array" ref="BH415">IF($CF415=3,
IFERROR(INDEX($CV$68:$CZ$79, $CE415, BH$23), "-"),
IF($CF415=2,
IF(BH$23=5, $Q415, IF(BH$23=4, $R415, 0)), IF(BH$23=5, $Q415, 0)
))</f>
        <v>0</v>
      </c>
      <c r="BI415" s="297" cm="1">
        <f t="array" ref="BI415">IF($CF415=3,
IFERROR(INDEX($CV$68:$CZ$79, $CE415, BI$23), "-"),
IF($CF415=2,
IF(BI$23=5, $Q415, IF(BI$23=4, $R415, 0)), IF(BI$23=5, $Q415, 0)
))</f>
        <v>0</v>
      </c>
      <c r="BJ415" s="297" cm="1">
        <f t="array" ref="BJ415">IF($CF415=3,
IFERROR(INDEX($CV$68:$CZ$79, $CE415, BJ$23), "-"),
IF($CF415=2,
IF(BJ$23=5, $Q415, IF(BJ$23=4, $R415, 0)), IF(BJ$23=5, $Q415, 0)
))</f>
        <v>0</v>
      </c>
      <c r="BK415" s="293" t="str" cm="1">
        <f t="array" ref="BK415">IFERROR(IF(OR($AN$20="EZ", ISNUMBER((BL415*BM415)/(3600*1000)/BN415)), (BL415*BM415)/(3600*1000)/BN415, BY415) * SUMPRODUCT($BO415:$BS415^2.5, $BT415:$BX415) / 1000, "-")</f>
        <v>-</v>
      </c>
      <c r="BL415" s="279" t="str">
        <f t="shared" si="162"/>
        <v>-</v>
      </c>
      <c r="BM415" s="279" t="str">
        <f t="shared" si="163"/>
        <v>-</v>
      </c>
      <c r="BN415" s="298">
        <f t="shared" si="164"/>
        <v>0</v>
      </c>
      <c r="BO415" s="296" t="str" cm="1">
        <f t="array" ref="BO415">IFERROR(INDEX($CV$63:$CZ$65, $CO415, BO$23), "-")</f>
        <v>-</v>
      </c>
      <c r="BP415" s="296" t="str" cm="1">
        <f t="array" ref="BP415">IFERROR(INDEX($CV$63:$CZ$65, $CO415, BP$23), "-")</f>
        <v>-</v>
      </c>
      <c r="BQ415" s="296" t="str" cm="1">
        <f t="array" ref="BQ415">IFERROR(INDEX($CV$63:$CZ$65, $CO415, BQ$23), "-")</f>
        <v>-</v>
      </c>
      <c r="BR415" s="296" t="str" cm="1">
        <f t="array" ref="BR415">IFERROR(INDEX($CV$63:$CZ$65, $CO415, BR$23), "-")</f>
        <v>-</v>
      </c>
      <c r="BS415" s="296" t="str" cm="1">
        <f t="array" ref="BS415">IFERROR(INDEX($CV$63:$CZ$65, $CO415, BS$23), "-")</f>
        <v>-</v>
      </c>
      <c r="BT415" s="297" cm="1">
        <f t="array" ref="BT415">IF($CO415=3,
IFERROR(INDEX($CV$68:$CZ$79, $CE415, BT$23), "-"),
IF($CO415=2,
IF(BT$23=5, $AC415, IF(BT$23=4, $AD415, 0)), IF(BT$23=5, $AC415, 0)
))</f>
        <v>0</v>
      </c>
      <c r="BU415" s="297" cm="1">
        <f t="array" ref="BU415">IF($CO415=3,
IFERROR(INDEX($CV$68:$CZ$79, $CE415, BU$23), "-"),
IF($CO415=2,
IF(BU$23=5, $AC415, IF(BU$23=4, $AD415, 0)), IF(BU$23=5, $AC415, 0)
))</f>
        <v>0</v>
      </c>
      <c r="BV415" s="297" cm="1">
        <f t="array" ref="BV415">IF($CO415=3,
IFERROR(INDEX($CV$68:$CZ$79, $CE415, BV$23), "-"),
IF($CO415=2,
IF(BV$23=5, $AC415, IF(BV$23=4, $AD415, 0)), IF(BV$23=5, $AC415, 0)
))</f>
        <v>0</v>
      </c>
      <c r="BW415" s="297" cm="1">
        <f t="array" ref="BW415">IF($CO415=3,
IFERROR(INDEX($CV$68:$CZ$79, $CE415, BW$23), "-"),
IF($CO415=2,
IF(BW$23=5, $AC415, IF(BW$23=4, $AD415, 0)), IF(BW$23=5, $AC415, 0)
))</f>
        <v>0</v>
      </c>
      <c r="BX415" s="297" cm="1">
        <f t="array" ref="BX415">IF($CO415=3,
IFERROR(INDEX($CV$68:$CZ$79, $CE415, BX$23), "-"),
IF($CO415=2,
IF(BX$23=5, $AC415, IF(BX$23=4, $AD415, 0)), IF(BX$23=5, $AC415, 0)
))</f>
        <v>0</v>
      </c>
      <c r="BY415" s="293" t="str">
        <f t="shared" si="165"/>
        <v>-</v>
      </c>
      <c r="BZ415" s="299">
        <f t="shared" si="169"/>
        <v>0</v>
      </c>
      <c r="CA415" s="294" t="str">
        <f t="shared" si="166"/>
        <v>-</v>
      </c>
      <c r="CB415" s="295" t="str">
        <f t="shared" si="170"/>
        <v>-</v>
      </c>
      <c r="CC415" s="295" t="str">
        <f t="shared" si="167"/>
        <v>-</v>
      </c>
      <c r="CD415" s="299">
        <f t="shared" si="171"/>
        <v>0</v>
      </c>
      <c r="CE415" s="300" t="str">
        <f t="shared" si="172"/>
        <v>-</v>
      </c>
      <c r="CF415" s="300" t="str">
        <f t="shared" si="173"/>
        <v>-</v>
      </c>
      <c r="CG415" s="300">
        <v>0</v>
      </c>
      <c r="CH415" s="300">
        <f t="shared" si="174"/>
        <v>0</v>
      </c>
      <c r="CI415" s="301">
        <f t="shared" si="175"/>
        <v>0</v>
      </c>
      <c r="CJ415" s="301">
        <f t="shared" si="176"/>
        <v>0</v>
      </c>
      <c r="CK415" s="302" t="str" cm="1">
        <f t="array" ref="CK415">IF($CJ415&gt;0, INDEX($CS$28:$DH$35, $CJ415, $CI415+CK$23), "-")</f>
        <v>-</v>
      </c>
      <c r="CL415" s="302" t="str" cm="1">
        <f t="array" ref="CL415">IF($CJ415&gt;0, INDEX($CS$28:$DH$35, $CJ415, $CI415+CL$23), "-")</f>
        <v>-</v>
      </c>
      <c r="CM415" s="302" t="str" cm="1">
        <f t="array" ref="CM415">IF($CJ415&gt;0, INDEX($CS$28:$DH$35, $CJ415, $CI415+CM$23), "-")</f>
        <v>-</v>
      </c>
      <c r="CN415" s="302" t="str" cm="1">
        <f t="array" ref="CN415">IF($CJ415&gt;0, INDEX($CS$28:$DH$35, $CJ415, $CI415+CN$23), "-")</f>
        <v>-</v>
      </c>
      <c r="CO415" s="300" t="str">
        <f t="shared" si="177"/>
        <v>-</v>
      </c>
      <c r="CP415" s="271"/>
      <c r="CQ415" s="272"/>
      <c r="CR415" s="273"/>
      <c r="CS415" s="273"/>
      <c r="CT415" s="273"/>
      <c r="CU415" s="273"/>
      <c r="CV415" s="273"/>
      <c r="CW415" s="273"/>
      <c r="CX415" s="273"/>
      <c r="CY415" s="273"/>
      <c r="CZ415" s="273"/>
      <c r="DA415" s="273"/>
      <c r="DB415" s="273"/>
      <c r="DC415" s="273"/>
      <c r="DD415" s="273"/>
      <c r="DE415" s="273"/>
      <c r="DF415" s="273"/>
      <c r="DG415" s="273"/>
      <c r="DH415" s="273"/>
      <c r="DI415" s="273"/>
      <c r="DJ415" s="271"/>
      <c r="DK415" s="271"/>
    </row>
    <row r="416" spans="1:115" s="45" customFormat="1" ht="12.75" customHeight="1" x14ac:dyDescent="0.25">
      <c r="A416" s="13" cm="1">
        <f t="array" ref="A416">IFERROR(INDEX(Operation, IFERROR(MATCH($N416,#REF!, 0), IFERROR(MATCH($N416,#REF!, 0), MATCH($N416,#REF!, 0))), 4), 0)</f>
        <v>0</v>
      </c>
      <c r="B416" s="10">
        <v>393</v>
      </c>
      <c r="C416" s="238"/>
      <c r="D416" s="238"/>
      <c r="E416" s="79"/>
      <c r="F416" s="80" t="str">
        <f>IF(ISBLANK(E416), "", VLOOKUP(E416, Z!$A$2:$C$4127, 3, FALSE))</f>
        <v/>
      </c>
      <c r="G416" s="238"/>
      <c r="H416" s="81"/>
      <c r="I416" s="255" t="b">
        <v>0</v>
      </c>
      <c r="J416" s="256"/>
      <c r="K416" s="82"/>
      <c r="L416" s="82"/>
      <c r="M416" s="83"/>
      <c r="N416" s="79"/>
      <c r="O416" s="84"/>
      <c r="P416" s="84"/>
      <c r="Q416" s="257"/>
      <c r="R416" s="257"/>
      <c r="S416" s="257"/>
      <c r="T416" s="85">
        <f t="shared" si="178"/>
        <v>0</v>
      </c>
      <c r="U416" s="238"/>
      <c r="V416" s="238"/>
      <c r="W416" s="238"/>
      <c r="X416" s="256"/>
      <c r="Y416" s="258"/>
      <c r="Z416" s="79"/>
      <c r="AA416" s="257"/>
      <c r="AB416" s="257"/>
      <c r="AC416" s="257"/>
      <c r="AD416" s="257"/>
      <c r="AE416" s="257"/>
      <c r="AF416" s="85">
        <f t="shared" si="179"/>
        <v>0</v>
      </c>
      <c r="AG416" s="259"/>
      <c r="AH416" s="238"/>
      <c r="AI416" s="79"/>
      <c r="AJ416" s="80" t="str">
        <f>IF(ISBLANK(AI416), "", VLOOKUP(AI416, Z!$A$2:$C$4127, 3, FALSE))</f>
        <v/>
      </c>
      <c r="AK416" s="260"/>
      <c r="AL416" s="127">
        <f t="shared" si="180"/>
        <v>0</v>
      </c>
      <c r="AM416" s="271"/>
      <c r="AN416" s="292">
        <f t="shared" ref="AN416:AN479" si="182">IFERROR(AP416*AO416*(AQ416-AR416), 0)</f>
        <v>0</v>
      </c>
      <c r="AO416" s="279">
        <f t="shared" si="181"/>
        <v>1</v>
      </c>
      <c r="AP416" s="279">
        <v>0.75</v>
      </c>
      <c r="AQ416" s="293" t="str">
        <f t="shared" ref="AQ416:AQ479" si="183">IF($I416, S416/1000, AS416)</f>
        <v>-</v>
      </c>
      <c r="AR416" s="293" t="str">
        <f t="shared" ref="AR416:AR479" si="184">IF($I416, AE416/1000, BK416)</f>
        <v>-</v>
      </c>
      <c r="AS416" s="293" t="str" cm="1">
        <f t="array" ref="AS416">IFERROR(IFERROR((AT416*AU416)/(3600*1000)/AZ416, BY416) * SUMPRODUCT($BA416:$BE416^2.5, $BF416:$BJ416) / 1000, "-")</f>
        <v>-</v>
      </c>
      <c r="AT416" s="279" t="str">
        <f t="shared" ref="AT416:AT479" si="185">IF(ISNUMBER(O416),O416,"-")</f>
        <v>-</v>
      </c>
      <c r="AU416" s="279" t="str">
        <f t="shared" ref="AU416:AU479" si="186">IF(ISNUMBER(P416),P416,"-")</f>
        <v>-</v>
      </c>
      <c r="AV416" s="294" t="str">
        <f t="shared" si="168"/>
        <v>-</v>
      </c>
      <c r="AW416" s="294" t="str" cm="1">
        <f t="array" ref="AW416">IF(CH416&gt;0, INDEX($CV$58:$CV$60, CH416), "-")</f>
        <v>-</v>
      </c>
      <c r="AX416" s="294" t="str">
        <f t="shared" ref="AX416:AX479" si="187">CA416</f>
        <v>-</v>
      </c>
      <c r="AY416" s="295" t="str">
        <f t="shared" ref="AY416:AY479" si="188">CC416</f>
        <v>-</v>
      </c>
      <c r="AZ416" s="294">
        <f t="shared" ref="AZ416:AZ479" si="189">PRODUCT(AV416:AY416)</f>
        <v>0</v>
      </c>
      <c r="BA416" s="296" t="str" cm="1">
        <f t="array" ref="BA416">IFERROR(INDEX($CV$63:$CZ$65, $CF416, BA$23), "-")</f>
        <v>-</v>
      </c>
      <c r="BB416" s="296" t="str" cm="1">
        <f t="array" ref="BB416">IFERROR(INDEX($CV$63:$CZ$65, $CF416, BB$23), "-")</f>
        <v>-</v>
      </c>
      <c r="BC416" s="296" t="str" cm="1">
        <f t="array" ref="BC416">IFERROR(INDEX($CV$63:$CZ$65, $CF416, BC$23), "-")</f>
        <v>-</v>
      </c>
      <c r="BD416" s="296" t="str" cm="1">
        <f t="array" ref="BD416">IFERROR(INDEX($CV$63:$CZ$65, $CF416, BD$23), "-")</f>
        <v>-</v>
      </c>
      <c r="BE416" s="296" t="str" cm="1">
        <f t="array" ref="BE416">IFERROR(INDEX($CV$63:$CZ$65, $CF416, BE$23), "-")</f>
        <v>-</v>
      </c>
      <c r="BF416" s="297" cm="1">
        <f t="array" ref="BF416">IF($CF416=3,
IFERROR(INDEX($CV$68:$CZ$79, $CE416, BF$23), "-"),
IF($CF416=2,
IF(BF$23=5, $Q416, IF(BF$23=4, $R416, 0)), IF(BF$23=5, $Q416, 0)
))</f>
        <v>0</v>
      </c>
      <c r="BG416" s="297" cm="1">
        <f t="array" ref="BG416">IF($CF416=3,
IFERROR(INDEX($CV$68:$CZ$79, $CE416, BG$23), "-"),
IF($CF416=2,
IF(BG$23=5, $Q416, IF(BG$23=4, $R416, 0)), IF(BG$23=5, $Q416, 0)
))</f>
        <v>0</v>
      </c>
      <c r="BH416" s="297" cm="1">
        <f t="array" ref="BH416">IF($CF416=3,
IFERROR(INDEX($CV$68:$CZ$79, $CE416, BH$23), "-"),
IF($CF416=2,
IF(BH$23=5, $Q416, IF(BH$23=4, $R416, 0)), IF(BH$23=5, $Q416, 0)
))</f>
        <v>0</v>
      </c>
      <c r="BI416" s="297" cm="1">
        <f t="array" ref="BI416">IF($CF416=3,
IFERROR(INDEX($CV$68:$CZ$79, $CE416, BI$23), "-"),
IF($CF416=2,
IF(BI$23=5, $Q416, IF(BI$23=4, $R416, 0)), IF(BI$23=5, $Q416, 0)
))</f>
        <v>0</v>
      </c>
      <c r="BJ416" s="297" cm="1">
        <f t="array" ref="BJ416">IF($CF416=3,
IFERROR(INDEX($CV$68:$CZ$79, $CE416, BJ$23), "-"),
IF($CF416=2,
IF(BJ$23=5, $Q416, IF(BJ$23=4, $R416, 0)), IF(BJ$23=5, $Q416, 0)
))</f>
        <v>0</v>
      </c>
      <c r="BK416" s="293" t="str" cm="1">
        <f t="array" ref="BK416">IFERROR(IF(OR($AN$20="EZ", ISNUMBER((BL416*BM416)/(3600*1000)/BN416)), (BL416*BM416)/(3600*1000)/BN416, BY416) * SUMPRODUCT($BO416:$BS416^2.5, $BT416:$BX416) / 1000, "-")</f>
        <v>-</v>
      </c>
      <c r="BL416" s="279" t="str">
        <f t="shared" ref="BL416:BL479" si="190">IF($AN$20="EZ", IF(ISNUMBER(AA416),AA416,"-"), AT416)</f>
        <v>-</v>
      </c>
      <c r="BM416" s="279" t="str">
        <f t="shared" ref="BM416:BM479" si="191">IF($AN$20="EZ", IF(ISNUMBER(AB416),AB416,"-"), AU416)</f>
        <v>-</v>
      </c>
      <c r="BN416" s="298">
        <f t="shared" ref="BN416:BN479" si="192">IF($AN$20="EZ", IF(ISNUMBER(Y416), Y416,"-"), AZ416)</f>
        <v>0</v>
      </c>
      <c r="BO416" s="296" t="str" cm="1">
        <f t="array" ref="BO416">IFERROR(INDEX($CV$63:$CZ$65, $CO416, BO$23), "-")</f>
        <v>-</v>
      </c>
      <c r="BP416" s="296" t="str" cm="1">
        <f t="array" ref="BP416">IFERROR(INDEX($CV$63:$CZ$65, $CO416, BP$23), "-")</f>
        <v>-</v>
      </c>
      <c r="BQ416" s="296" t="str" cm="1">
        <f t="array" ref="BQ416">IFERROR(INDEX($CV$63:$CZ$65, $CO416, BQ$23), "-")</f>
        <v>-</v>
      </c>
      <c r="BR416" s="296" t="str" cm="1">
        <f t="array" ref="BR416">IFERROR(INDEX($CV$63:$CZ$65, $CO416, BR$23), "-")</f>
        <v>-</v>
      </c>
      <c r="BS416" s="296" t="str" cm="1">
        <f t="array" ref="BS416">IFERROR(INDEX($CV$63:$CZ$65, $CO416, BS$23), "-")</f>
        <v>-</v>
      </c>
      <c r="BT416" s="297" cm="1">
        <f t="array" ref="BT416">IF($CO416=3,
IFERROR(INDEX($CV$68:$CZ$79, $CE416, BT$23), "-"),
IF($CO416=2,
IF(BT$23=5, $AC416, IF(BT$23=4, $AD416, 0)), IF(BT$23=5, $AC416, 0)
))</f>
        <v>0</v>
      </c>
      <c r="BU416" s="297" cm="1">
        <f t="array" ref="BU416">IF($CO416=3,
IFERROR(INDEX($CV$68:$CZ$79, $CE416, BU$23), "-"),
IF($CO416=2,
IF(BU$23=5, $AC416, IF(BU$23=4, $AD416, 0)), IF(BU$23=5, $AC416, 0)
))</f>
        <v>0</v>
      </c>
      <c r="BV416" s="297" cm="1">
        <f t="array" ref="BV416">IF($CO416=3,
IFERROR(INDEX($CV$68:$CZ$79, $CE416, BV$23), "-"),
IF($CO416=2,
IF(BV$23=5, $AC416, IF(BV$23=4, $AD416, 0)), IF(BV$23=5, $AC416, 0)
))</f>
        <v>0</v>
      </c>
      <c r="BW416" s="297" cm="1">
        <f t="array" ref="BW416">IF($CO416=3,
IFERROR(INDEX($CV$68:$CZ$79, $CE416, BW$23), "-"),
IF($CO416=2,
IF(BW$23=5, $AC416, IF(BW$23=4, $AD416, 0)), IF(BW$23=5, $AC416, 0)
))</f>
        <v>0</v>
      </c>
      <c r="BX416" s="297" cm="1">
        <f t="array" ref="BX416">IF($CO416=3,
IFERROR(INDEX($CV$68:$CZ$79, $CE416, BX$23), "-"),
IF($CO416=2,
IF(BX$23=5, $AC416, IF(BX$23=4, $AD416, 0)), IF(BX$23=5, $AC416, 0)
))</f>
        <v>0</v>
      </c>
      <c r="BY416" s="293" t="str">
        <f t="shared" ref="BY416:BY479" si="193">IFERROR(0.75*BZ416/(CA416*CB416), "-")</f>
        <v>-</v>
      </c>
      <c r="BZ416" s="299">
        <f t="shared" si="169"/>
        <v>0</v>
      </c>
      <c r="CA416" s="294" t="str">
        <f t="shared" ref="CA416:CA479" si="194">IFERROR((CK416*LOG($J416)^3 + CL416*LOG($J416)^2 + CM416*LOG($J416) + CN416) / 100, "-")</f>
        <v>-</v>
      </c>
      <c r="CB416" s="295" t="str">
        <f t="shared" si="170"/>
        <v>-</v>
      </c>
      <c r="CC416" s="295" t="str">
        <f t="shared" ref="CC416:CC479" si="195">IF(CD416&gt;0, IF(CF416=3, 0.79 + 0.22 * (1 - 1 /LOG10(40 * CD416)), 1), "-")</f>
        <v>-</v>
      </c>
      <c r="CD416" s="299">
        <f t="shared" si="171"/>
        <v>0</v>
      </c>
      <c r="CE416" s="300" t="str">
        <f t="shared" si="172"/>
        <v>-</v>
      </c>
      <c r="CF416" s="300" t="str">
        <f t="shared" si="173"/>
        <v>-</v>
      </c>
      <c r="CG416" s="300">
        <v>0</v>
      </c>
      <c r="CH416" s="300">
        <f t="shared" si="174"/>
        <v>0</v>
      </c>
      <c r="CI416" s="301">
        <f t="shared" si="175"/>
        <v>0</v>
      </c>
      <c r="CJ416" s="301">
        <f t="shared" si="176"/>
        <v>0</v>
      </c>
      <c r="CK416" s="302" t="str" cm="1">
        <f t="array" ref="CK416">IF($CJ416&gt;0, INDEX($CS$28:$DH$35, $CJ416, $CI416+CK$23), "-")</f>
        <v>-</v>
      </c>
      <c r="CL416" s="302" t="str" cm="1">
        <f t="array" ref="CL416">IF($CJ416&gt;0, INDEX($CS$28:$DH$35, $CJ416, $CI416+CL$23), "-")</f>
        <v>-</v>
      </c>
      <c r="CM416" s="302" t="str" cm="1">
        <f t="array" ref="CM416">IF($CJ416&gt;0, INDEX($CS$28:$DH$35, $CJ416, $CI416+CM$23), "-")</f>
        <v>-</v>
      </c>
      <c r="CN416" s="302" t="str" cm="1">
        <f t="array" ref="CN416">IF($CJ416&gt;0, INDEX($CS$28:$DH$35, $CJ416, $CI416+CN$23), "-")</f>
        <v>-</v>
      </c>
      <c r="CO416" s="300" t="str">
        <f t="shared" si="177"/>
        <v>-</v>
      </c>
      <c r="CP416" s="271"/>
      <c r="CQ416" s="272"/>
      <c r="CR416" s="273"/>
      <c r="CS416" s="273"/>
      <c r="CT416" s="273"/>
      <c r="CU416" s="273"/>
      <c r="CV416" s="273"/>
      <c r="CW416" s="273"/>
      <c r="CX416" s="273"/>
      <c r="CY416" s="273"/>
      <c r="CZ416" s="273"/>
      <c r="DA416" s="273"/>
      <c r="DB416" s="273"/>
      <c r="DC416" s="273"/>
      <c r="DD416" s="273"/>
      <c r="DE416" s="273"/>
      <c r="DF416" s="273"/>
      <c r="DG416" s="273"/>
      <c r="DH416" s="273"/>
      <c r="DI416" s="273"/>
      <c r="DJ416" s="271"/>
      <c r="DK416" s="271"/>
    </row>
    <row r="417" spans="1:115" s="45" customFormat="1" ht="12.75" customHeight="1" x14ac:dyDescent="0.25">
      <c r="A417" s="13" cm="1">
        <f t="array" ref="A417">IFERROR(INDEX(Operation, IFERROR(MATCH($N417,#REF!, 0), IFERROR(MATCH($N417,#REF!, 0), MATCH($N417,#REF!, 0))), 4), 0)</f>
        <v>0</v>
      </c>
      <c r="B417" s="10">
        <v>394</v>
      </c>
      <c r="C417" s="238"/>
      <c r="D417" s="238"/>
      <c r="E417" s="79"/>
      <c r="F417" s="80" t="str">
        <f>IF(ISBLANK(E417), "", VLOOKUP(E417, Z!$A$2:$C$4127, 3, FALSE))</f>
        <v/>
      </c>
      <c r="G417" s="238"/>
      <c r="H417" s="81"/>
      <c r="I417" s="255" t="b">
        <v>0</v>
      </c>
      <c r="J417" s="256"/>
      <c r="K417" s="82"/>
      <c r="L417" s="82"/>
      <c r="M417" s="83"/>
      <c r="N417" s="79"/>
      <c r="O417" s="84"/>
      <c r="P417" s="84"/>
      <c r="Q417" s="257"/>
      <c r="R417" s="257"/>
      <c r="S417" s="257"/>
      <c r="T417" s="85">
        <f t="shared" si="178"/>
        <v>0</v>
      </c>
      <c r="U417" s="238"/>
      <c r="V417" s="238"/>
      <c r="W417" s="238"/>
      <c r="X417" s="257"/>
      <c r="Y417" s="258"/>
      <c r="Z417" s="79"/>
      <c r="AA417" s="257"/>
      <c r="AB417" s="257"/>
      <c r="AC417" s="257"/>
      <c r="AD417" s="257"/>
      <c r="AE417" s="257"/>
      <c r="AF417" s="85">
        <f t="shared" si="179"/>
        <v>0</v>
      </c>
      <c r="AG417" s="259"/>
      <c r="AH417" s="238"/>
      <c r="AI417" s="79"/>
      <c r="AJ417" s="80" t="str">
        <f>IF(ISBLANK(AI417), "", VLOOKUP(AI417, Z!$A$2:$C$4127, 3, FALSE))</f>
        <v/>
      </c>
      <c r="AK417" s="260"/>
      <c r="AL417" s="127">
        <f t="shared" si="180"/>
        <v>0</v>
      </c>
      <c r="AM417" s="271"/>
      <c r="AN417" s="292">
        <f t="shared" si="182"/>
        <v>0</v>
      </c>
      <c r="AO417" s="279">
        <f t="shared" si="181"/>
        <v>1</v>
      </c>
      <c r="AP417" s="279">
        <v>0.75</v>
      </c>
      <c r="AQ417" s="293" t="str">
        <f t="shared" si="183"/>
        <v>-</v>
      </c>
      <c r="AR417" s="293" t="str">
        <f t="shared" si="184"/>
        <v>-</v>
      </c>
      <c r="AS417" s="293" t="str" cm="1">
        <f t="array" ref="AS417">IFERROR(IFERROR((AT417*AU417)/(3600*1000)/AZ417, BY417) * SUMPRODUCT($BA417:$BE417^2.5, $BF417:$BJ417) / 1000, "-")</f>
        <v>-</v>
      </c>
      <c r="AT417" s="279" t="str">
        <f t="shared" si="185"/>
        <v>-</v>
      </c>
      <c r="AU417" s="279" t="str">
        <f t="shared" si="186"/>
        <v>-</v>
      </c>
      <c r="AV417" s="294" t="str">
        <f t="shared" si="168"/>
        <v>-</v>
      </c>
      <c r="AW417" s="294" t="str" cm="1">
        <f t="array" ref="AW417">IF(CH417&gt;0, INDEX($CV$58:$CV$60, CH417), "-")</f>
        <v>-</v>
      </c>
      <c r="AX417" s="294" t="str">
        <f t="shared" si="187"/>
        <v>-</v>
      </c>
      <c r="AY417" s="295" t="str">
        <f t="shared" si="188"/>
        <v>-</v>
      </c>
      <c r="AZ417" s="294">
        <f t="shared" si="189"/>
        <v>0</v>
      </c>
      <c r="BA417" s="296" t="str" cm="1">
        <f t="array" ref="BA417">IFERROR(INDEX($CV$63:$CZ$65, $CF417, BA$23), "-")</f>
        <v>-</v>
      </c>
      <c r="BB417" s="296" t="str" cm="1">
        <f t="array" ref="BB417">IFERROR(INDEX($CV$63:$CZ$65, $CF417, BB$23), "-")</f>
        <v>-</v>
      </c>
      <c r="BC417" s="296" t="str" cm="1">
        <f t="array" ref="BC417">IFERROR(INDEX($CV$63:$CZ$65, $CF417, BC$23), "-")</f>
        <v>-</v>
      </c>
      <c r="BD417" s="296" t="str" cm="1">
        <f t="array" ref="BD417">IFERROR(INDEX($CV$63:$CZ$65, $CF417, BD$23), "-")</f>
        <v>-</v>
      </c>
      <c r="BE417" s="296" t="str" cm="1">
        <f t="array" ref="BE417">IFERROR(INDEX($CV$63:$CZ$65, $CF417, BE$23), "-")</f>
        <v>-</v>
      </c>
      <c r="BF417" s="297" cm="1">
        <f t="array" ref="BF417">IF($CF417=3,
IFERROR(INDEX($CV$68:$CZ$79, $CE417, BF$23), "-"),
IF($CF417=2,
IF(BF$23=5, $Q417, IF(BF$23=4, $R417, 0)), IF(BF$23=5, $Q417, 0)
))</f>
        <v>0</v>
      </c>
      <c r="BG417" s="297" cm="1">
        <f t="array" ref="BG417">IF($CF417=3,
IFERROR(INDEX($CV$68:$CZ$79, $CE417, BG$23), "-"),
IF($CF417=2,
IF(BG$23=5, $Q417, IF(BG$23=4, $R417, 0)), IF(BG$23=5, $Q417, 0)
))</f>
        <v>0</v>
      </c>
      <c r="BH417" s="297" cm="1">
        <f t="array" ref="BH417">IF($CF417=3,
IFERROR(INDEX($CV$68:$CZ$79, $CE417, BH$23), "-"),
IF($CF417=2,
IF(BH$23=5, $Q417, IF(BH$23=4, $R417, 0)), IF(BH$23=5, $Q417, 0)
))</f>
        <v>0</v>
      </c>
      <c r="BI417" s="297" cm="1">
        <f t="array" ref="BI417">IF($CF417=3,
IFERROR(INDEX($CV$68:$CZ$79, $CE417, BI$23), "-"),
IF($CF417=2,
IF(BI$23=5, $Q417, IF(BI$23=4, $R417, 0)), IF(BI$23=5, $Q417, 0)
))</f>
        <v>0</v>
      </c>
      <c r="BJ417" s="297" cm="1">
        <f t="array" ref="BJ417">IF($CF417=3,
IFERROR(INDEX($CV$68:$CZ$79, $CE417, BJ$23), "-"),
IF($CF417=2,
IF(BJ$23=5, $Q417, IF(BJ$23=4, $R417, 0)), IF(BJ$23=5, $Q417, 0)
))</f>
        <v>0</v>
      </c>
      <c r="BK417" s="293" t="str" cm="1">
        <f t="array" ref="BK417">IFERROR(IF(OR($AN$20="EZ", ISNUMBER((BL417*BM417)/(3600*1000)/BN417)), (BL417*BM417)/(3600*1000)/BN417, BY417) * SUMPRODUCT($BO417:$BS417^2.5, $BT417:$BX417) / 1000, "-")</f>
        <v>-</v>
      </c>
      <c r="BL417" s="279" t="str">
        <f t="shared" si="190"/>
        <v>-</v>
      </c>
      <c r="BM417" s="279" t="str">
        <f t="shared" si="191"/>
        <v>-</v>
      </c>
      <c r="BN417" s="298">
        <f t="shared" si="192"/>
        <v>0</v>
      </c>
      <c r="BO417" s="296" t="str" cm="1">
        <f t="array" ref="BO417">IFERROR(INDEX($CV$63:$CZ$65, $CO417, BO$23), "-")</f>
        <v>-</v>
      </c>
      <c r="BP417" s="296" t="str" cm="1">
        <f t="array" ref="BP417">IFERROR(INDEX($CV$63:$CZ$65, $CO417, BP$23), "-")</f>
        <v>-</v>
      </c>
      <c r="BQ417" s="296" t="str" cm="1">
        <f t="array" ref="BQ417">IFERROR(INDEX($CV$63:$CZ$65, $CO417, BQ$23), "-")</f>
        <v>-</v>
      </c>
      <c r="BR417" s="296" t="str" cm="1">
        <f t="array" ref="BR417">IFERROR(INDEX($CV$63:$CZ$65, $CO417, BR$23), "-")</f>
        <v>-</v>
      </c>
      <c r="BS417" s="296" t="str" cm="1">
        <f t="array" ref="BS417">IFERROR(INDEX($CV$63:$CZ$65, $CO417, BS$23), "-")</f>
        <v>-</v>
      </c>
      <c r="BT417" s="297" cm="1">
        <f t="array" ref="BT417">IF($CO417=3,
IFERROR(INDEX($CV$68:$CZ$79, $CE417, BT$23), "-"),
IF($CO417=2,
IF(BT$23=5, $AC417, IF(BT$23=4, $AD417, 0)), IF(BT$23=5, $AC417, 0)
))</f>
        <v>0</v>
      </c>
      <c r="BU417" s="297" cm="1">
        <f t="array" ref="BU417">IF($CO417=3,
IFERROR(INDEX($CV$68:$CZ$79, $CE417, BU$23), "-"),
IF($CO417=2,
IF(BU$23=5, $AC417, IF(BU$23=4, $AD417, 0)), IF(BU$23=5, $AC417, 0)
))</f>
        <v>0</v>
      </c>
      <c r="BV417" s="297" cm="1">
        <f t="array" ref="BV417">IF($CO417=3,
IFERROR(INDEX($CV$68:$CZ$79, $CE417, BV$23), "-"),
IF($CO417=2,
IF(BV$23=5, $AC417, IF(BV$23=4, $AD417, 0)), IF(BV$23=5, $AC417, 0)
))</f>
        <v>0</v>
      </c>
      <c r="BW417" s="297" cm="1">
        <f t="array" ref="BW417">IF($CO417=3,
IFERROR(INDEX($CV$68:$CZ$79, $CE417, BW$23), "-"),
IF($CO417=2,
IF(BW$23=5, $AC417, IF(BW$23=4, $AD417, 0)), IF(BW$23=5, $AC417, 0)
))</f>
        <v>0</v>
      </c>
      <c r="BX417" s="297" cm="1">
        <f t="array" ref="BX417">IF($CO417=3,
IFERROR(INDEX($CV$68:$CZ$79, $CE417, BX$23), "-"),
IF($CO417=2,
IF(BX$23=5, $AC417, IF(BX$23=4, $AD417, 0)), IF(BX$23=5, $AC417, 0)
))</f>
        <v>0</v>
      </c>
      <c r="BY417" s="293" t="str">
        <f t="shared" si="193"/>
        <v>-</v>
      </c>
      <c r="BZ417" s="299">
        <f t="shared" si="169"/>
        <v>0</v>
      </c>
      <c r="CA417" s="294" t="str">
        <f t="shared" si="194"/>
        <v>-</v>
      </c>
      <c r="CB417" s="295" t="str">
        <f t="shared" si="170"/>
        <v>-</v>
      </c>
      <c r="CC417" s="295" t="str">
        <f t="shared" si="195"/>
        <v>-</v>
      </c>
      <c r="CD417" s="299">
        <f t="shared" si="171"/>
        <v>0</v>
      </c>
      <c r="CE417" s="300" t="str">
        <f t="shared" si="172"/>
        <v>-</v>
      </c>
      <c r="CF417" s="300" t="str">
        <f t="shared" si="173"/>
        <v>-</v>
      </c>
      <c r="CG417" s="300">
        <v>0</v>
      </c>
      <c r="CH417" s="300">
        <f t="shared" si="174"/>
        <v>0</v>
      </c>
      <c r="CI417" s="301">
        <f t="shared" si="175"/>
        <v>0</v>
      </c>
      <c r="CJ417" s="301">
        <f t="shared" si="176"/>
        <v>0</v>
      </c>
      <c r="CK417" s="302" t="str" cm="1">
        <f t="array" ref="CK417">IF($CJ417&gt;0, INDEX($CS$28:$DH$35, $CJ417, $CI417+CK$23), "-")</f>
        <v>-</v>
      </c>
      <c r="CL417" s="302" t="str" cm="1">
        <f t="array" ref="CL417">IF($CJ417&gt;0, INDEX($CS$28:$DH$35, $CJ417, $CI417+CL$23), "-")</f>
        <v>-</v>
      </c>
      <c r="CM417" s="302" t="str" cm="1">
        <f t="array" ref="CM417">IF($CJ417&gt;0, INDEX($CS$28:$DH$35, $CJ417, $CI417+CM$23), "-")</f>
        <v>-</v>
      </c>
      <c r="CN417" s="302" t="str" cm="1">
        <f t="array" ref="CN417">IF($CJ417&gt;0, INDEX($CS$28:$DH$35, $CJ417, $CI417+CN$23), "-")</f>
        <v>-</v>
      </c>
      <c r="CO417" s="300" t="str">
        <f t="shared" si="177"/>
        <v>-</v>
      </c>
      <c r="CP417" s="271"/>
      <c r="CQ417" s="272"/>
      <c r="CR417" s="273"/>
      <c r="CS417" s="273"/>
      <c r="CT417" s="273"/>
      <c r="CU417" s="273"/>
      <c r="CV417" s="273"/>
      <c r="CW417" s="273"/>
      <c r="CX417" s="273"/>
      <c r="CY417" s="273"/>
      <c r="CZ417" s="273"/>
      <c r="DA417" s="273"/>
      <c r="DB417" s="273"/>
      <c r="DC417" s="273"/>
      <c r="DD417" s="273"/>
      <c r="DE417" s="273"/>
      <c r="DF417" s="273"/>
      <c r="DG417" s="273"/>
      <c r="DH417" s="273"/>
      <c r="DI417" s="273"/>
      <c r="DJ417" s="271"/>
      <c r="DK417" s="271"/>
    </row>
    <row r="418" spans="1:115" s="45" customFormat="1" ht="12.75" customHeight="1" x14ac:dyDescent="0.25">
      <c r="A418" s="13" cm="1">
        <f t="array" ref="A418">IFERROR(INDEX(Operation, IFERROR(MATCH($N418,#REF!, 0), IFERROR(MATCH($N418,#REF!, 0), MATCH($N418,#REF!, 0))), 4), 0)</f>
        <v>0</v>
      </c>
      <c r="B418" s="10">
        <v>395</v>
      </c>
      <c r="C418" s="238"/>
      <c r="D418" s="238"/>
      <c r="E418" s="79"/>
      <c r="F418" s="80" t="str">
        <f>IF(ISBLANK(E418), "", VLOOKUP(E418, Z!$A$2:$C$4127, 3, FALSE))</f>
        <v/>
      </c>
      <c r="G418" s="238"/>
      <c r="H418" s="81"/>
      <c r="I418" s="255" t="b">
        <v>0</v>
      </c>
      <c r="J418" s="256"/>
      <c r="K418" s="82"/>
      <c r="L418" s="82"/>
      <c r="M418" s="83"/>
      <c r="N418" s="79"/>
      <c r="O418" s="84"/>
      <c r="P418" s="84"/>
      <c r="Q418" s="257"/>
      <c r="R418" s="257"/>
      <c r="S418" s="257"/>
      <c r="T418" s="85">
        <f t="shared" si="178"/>
        <v>0</v>
      </c>
      <c r="U418" s="238"/>
      <c r="V418" s="238"/>
      <c r="W418" s="238"/>
      <c r="X418" s="257"/>
      <c r="Y418" s="258"/>
      <c r="Z418" s="79"/>
      <c r="AA418" s="257"/>
      <c r="AB418" s="257"/>
      <c r="AC418" s="257"/>
      <c r="AD418" s="257"/>
      <c r="AE418" s="257"/>
      <c r="AF418" s="85">
        <f t="shared" si="179"/>
        <v>0</v>
      </c>
      <c r="AG418" s="259"/>
      <c r="AH418" s="238"/>
      <c r="AI418" s="79"/>
      <c r="AJ418" s="80" t="str">
        <f>IF(ISBLANK(AI418), "", VLOOKUP(AI418, Z!$A$2:$C$4127, 3, FALSE))</f>
        <v/>
      </c>
      <c r="AK418" s="260"/>
      <c r="AL418" s="127">
        <f t="shared" si="180"/>
        <v>0</v>
      </c>
      <c r="AM418" s="271"/>
      <c r="AN418" s="292">
        <f t="shared" si="182"/>
        <v>0</v>
      </c>
      <c r="AO418" s="279">
        <f t="shared" si="181"/>
        <v>1</v>
      </c>
      <c r="AP418" s="279">
        <v>0.75</v>
      </c>
      <c r="AQ418" s="293" t="str">
        <f t="shared" si="183"/>
        <v>-</v>
      </c>
      <c r="AR418" s="293" t="str">
        <f t="shared" si="184"/>
        <v>-</v>
      </c>
      <c r="AS418" s="293" t="str" cm="1">
        <f t="array" ref="AS418">IFERROR(IFERROR((AT418*AU418)/(3600*1000)/AZ418, BY418) * SUMPRODUCT($BA418:$BE418^2.5, $BF418:$BJ418) / 1000, "-")</f>
        <v>-</v>
      </c>
      <c r="AT418" s="279" t="str">
        <f t="shared" si="185"/>
        <v>-</v>
      </c>
      <c r="AU418" s="279" t="str">
        <f t="shared" si="186"/>
        <v>-</v>
      </c>
      <c r="AV418" s="294" t="str">
        <f t="shared" si="168"/>
        <v>-</v>
      </c>
      <c r="AW418" s="294" t="str" cm="1">
        <f t="array" ref="AW418">IF(CH418&gt;0, INDEX($CV$58:$CV$60, CH418), "-")</f>
        <v>-</v>
      </c>
      <c r="AX418" s="294" t="str">
        <f t="shared" si="187"/>
        <v>-</v>
      </c>
      <c r="AY418" s="295" t="str">
        <f t="shared" si="188"/>
        <v>-</v>
      </c>
      <c r="AZ418" s="294">
        <f t="shared" si="189"/>
        <v>0</v>
      </c>
      <c r="BA418" s="296" t="str" cm="1">
        <f t="array" ref="BA418">IFERROR(INDEX($CV$63:$CZ$65, $CF418, BA$23), "-")</f>
        <v>-</v>
      </c>
      <c r="BB418" s="296" t="str" cm="1">
        <f t="array" ref="BB418">IFERROR(INDEX($CV$63:$CZ$65, $CF418, BB$23), "-")</f>
        <v>-</v>
      </c>
      <c r="BC418" s="296" t="str" cm="1">
        <f t="array" ref="BC418">IFERROR(INDEX($CV$63:$CZ$65, $CF418, BC$23), "-")</f>
        <v>-</v>
      </c>
      <c r="BD418" s="296" t="str" cm="1">
        <f t="array" ref="BD418">IFERROR(INDEX($CV$63:$CZ$65, $CF418, BD$23), "-")</f>
        <v>-</v>
      </c>
      <c r="BE418" s="296" t="str" cm="1">
        <f t="array" ref="BE418">IFERROR(INDEX($CV$63:$CZ$65, $CF418, BE$23), "-")</f>
        <v>-</v>
      </c>
      <c r="BF418" s="297" cm="1">
        <f t="array" ref="BF418">IF($CF418=3,
IFERROR(INDEX($CV$68:$CZ$79, $CE418, BF$23), "-"),
IF($CF418=2,
IF(BF$23=5, $Q418, IF(BF$23=4, $R418, 0)), IF(BF$23=5, $Q418, 0)
))</f>
        <v>0</v>
      </c>
      <c r="BG418" s="297" cm="1">
        <f t="array" ref="BG418">IF($CF418=3,
IFERROR(INDEX($CV$68:$CZ$79, $CE418, BG$23), "-"),
IF($CF418=2,
IF(BG$23=5, $Q418, IF(BG$23=4, $R418, 0)), IF(BG$23=5, $Q418, 0)
))</f>
        <v>0</v>
      </c>
      <c r="BH418" s="297" cm="1">
        <f t="array" ref="BH418">IF($CF418=3,
IFERROR(INDEX($CV$68:$CZ$79, $CE418, BH$23), "-"),
IF($CF418=2,
IF(BH$23=5, $Q418, IF(BH$23=4, $R418, 0)), IF(BH$23=5, $Q418, 0)
))</f>
        <v>0</v>
      </c>
      <c r="BI418" s="297" cm="1">
        <f t="array" ref="BI418">IF($CF418=3,
IFERROR(INDEX($CV$68:$CZ$79, $CE418, BI$23), "-"),
IF($CF418=2,
IF(BI$23=5, $Q418, IF(BI$23=4, $R418, 0)), IF(BI$23=5, $Q418, 0)
))</f>
        <v>0</v>
      </c>
      <c r="BJ418" s="297" cm="1">
        <f t="array" ref="BJ418">IF($CF418=3,
IFERROR(INDEX($CV$68:$CZ$79, $CE418, BJ$23), "-"),
IF($CF418=2,
IF(BJ$23=5, $Q418, IF(BJ$23=4, $R418, 0)), IF(BJ$23=5, $Q418, 0)
))</f>
        <v>0</v>
      </c>
      <c r="BK418" s="293" t="str" cm="1">
        <f t="array" ref="BK418">IFERROR(IF(OR($AN$20="EZ", ISNUMBER((BL418*BM418)/(3600*1000)/BN418)), (BL418*BM418)/(3600*1000)/BN418, BY418) * SUMPRODUCT($BO418:$BS418^2.5, $BT418:$BX418) / 1000, "-")</f>
        <v>-</v>
      </c>
      <c r="BL418" s="279" t="str">
        <f t="shared" si="190"/>
        <v>-</v>
      </c>
      <c r="BM418" s="279" t="str">
        <f t="shared" si="191"/>
        <v>-</v>
      </c>
      <c r="BN418" s="298">
        <f t="shared" si="192"/>
        <v>0</v>
      </c>
      <c r="BO418" s="296" t="str" cm="1">
        <f t="array" ref="BO418">IFERROR(INDEX($CV$63:$CZ$65, $CO418, BO$23), "-")</f>
        <v>-</v>
      </c>
      <c r="BP418" s="296" t="str" cm="1">
        <f t="array" ref="BP418">IFERROR(INDEX($CV$63:$CZ$65, $CO418, BP$23), "-")</f>
        <v>-</v>
      </c>
      <c r="BQ418" s="296" t="str" cm="1">
        <f t="array" ref="BQ418">IFERROR(INDEX($CV$63:$CZ$65, $CO418, BQ$23), "-")</f>
        <v>-</v>
      </c>
      <c r="BR418" s="296" t="str" cm="1">
        <f t="array" ref="BR418">IFERROR(INDEX($CV$63:$CZ$65, $CO418, BR$23), "-")</f>
        <v>-</v>
      </c>
      <c r="BS418" s="296" t="str" cm="1">
        <f t="array" ref="BS418">IFERROR(INDEX($CV$63:$CZ$65, $CO418, BS$23), "-")</f>
        <v>-</v>
      </c>
      <c r="BT418" s="297" cm="1">
        <f t="array" ref="BT418">IF($CO418=3,
IFERROR(INDEX($CV$68:$CZ$79, $CE418, BT$23), "-"),
IF($CO418=2,
IF(BT$23=5, $AC418, IF(BT$23=4, $AD418, 0)), IF(BT$23=5, $AC418, 0)
))</f>
        <v>0</v>
      </c>
      <c r="BU418" s="297" cm="1">
        <f t="array" ref="BU418">IF($CO418=3,
IFERROR(INDEX($CV$68:$CZ$79, $CE418, BU$23), "-"),
IF($CO418=2,
IF(BU$23=5, $AC418, IF(BU$23=4, $AD418, 0)), IF(BU$23=5, $AC418, 0)
))</f>
        <v>0</v>
      </c>
      <c r="BV418" s="297" cm="1">
        <f t="array" ref="BV418">IF($CO418=3,
IFERROR(INDEX($CV$68:$CZ$79, $CE418, BV$23), "-"),
IF($CO418=2,
IF(BV$23=5, $AC418, IF(BV$23=4, $AD418, 0)), IF(BV$23=5, $AC418, 0)
))</f>
        <v>0</v>
      </c>
      <c r="BW418" s="297" cm="1">
        <f t="array" ref="BW418">IF($CO418=3,
IFERROR(INDEX($CV$68:$CZ$79, $CE418, BW$23), "-"),
IF($CO418=2,
IF(BW$23=5, $AC418, IF(BW$23=4, $AD418, 0)), IF(BW$23=5, $AC418, 0)
))</f>
        <v>0</v>
      </c>
      <c r="BX418" s="297" cm="1">
        <f t="array" ref="BX418">IF($CO418=3,
IFERROR(INDEX($CV$68:$CZ$79, $CE418, BX$23), "-"),
IF($CO418=2,
IF(BX$23=5, $AC418, IF(BX$23=4, $AD418, 0)), IF(BX$23=5, $AC418, 0)
))</f>
        <v>0</v>
      </c>
      <c r="BY418" s="293" t="str">
        <f t="shared" si="193"/>
        <v>-</v>
      </c>
      <c r="BZ418" s="299">
        <f t="shared" si="169"/>
        <v>0</v>
      </c>
      <c r="CA418" s="294" t="str">
        <f t="shared" si="194"/>
        <v>-</v>
      </c>
      <c r="CB418" s="295" t="str">
        <f t="shared" si="170"/>
        <v>-</v>
      </c>
      <c r="CC418" s="295" t="str">
        <f t="shared" si="195"/>
        <v>-</v>
      </c>
      <c r="CD418" s="299">
        <f t="shared" si="171"/>
        <v>0</v>
      </c>
      <c r="CE418" s="300" t="str">
        <f t="shared" si="172"/>
        <v>-</v>
      </c>
      <c r="CF418" s="300" t="str">
        <f t="shared" si="173"/>
        <v>-</v>
      </c>
      <c r="CG418" s="300">
        <v>0</v>
      </c>
      <c r="CH418" s="300">
        <f t="shared" si="174"/>
        <v>0</v>
      </c>
      <c r="CI418" s="301">
        <f t="shared" si="175"/>
        <v>0</v>
      </c>
      <c r="CJ418" s="301">
        <f t="shared" si="176"/>
        <v>0</v>
      </c>
      <c r="CK418" s="302" t="str" cm="1">
        <f t="array" ref="CK418">IF($CJ418&gt;0, INDEX($CS$28:$DH$35, $CJ418, $CI418+CK$23), "-")</f>
        <v>-</v>
      </c>
      <c r="CL418" s="302" t="str" cm="1">
        <f t="array" ref="CL418">IF($CJ418&gt;0, INDEX($CS$28:$DH$35, $CJ418, $CI418+CL$23), "-")</f>
        <v>-</v>
      </c>
      <c r="CM418" s="302" t="str" cm="1">
        <f t="array" ref="CM418">IF($CJ418&gt;0, INDEX($CS$28:$DH$35, $CJ418, $CI418+CM$23), "-")</f>
        <v>-</v>
      </c>
      <c r="CN418" s="302" t="str" cm="1">
        <f t="array" ref="CN418">IF($CJ418&gt;0, INDEX($CS$28:$DH$35, $CJ418, $CI418+CN$23), "-")</f>
        <v>-</v>
      </c>
      <c r="CO418" s="300" t="str">
        <f t="shared" si="177"/>
        <v>-</v>
      </c>
      <c r="CP418" s="271"/>
      <c r="CQ418" s="272"/>
      <c r="CR418" s="273"/>
      <c r="CS418" s="273"/>
      <c r="CT418" s="273"/>
      <c r="CU418" s="273"/>
      <c r="CV418" s="273"/>
      <c r="CW418" s="273"/>
      <c r="CX418" s="273"/>
      <c r="CY418" s="273"/>
      <c r="CZ418" s="273"/>
      <c r="DA418" s="273"/>
      <c r="DB418" s="273"/>
      <c r="DC418" s="273"/>
      <c r="DD418" s="273"/>
      <c r="DE418" s="273"/>
      <c r="DF418" s="273"/>
      <c r="DG418" s="273"/>
      <c r="DH418" s="273"/>
      <c r="DI418" s="273"/>
      <c r="DJ418" s="271"/>
      <c r="DK418" s="271"/>
    </row>
    <row r="419" spans="1:115" s="45" customFormat="1" ht="12.75" customHeight="1" x14ac:dyDescent="0.25">
      <c r="A419" s="13" cm="1">
        <f t="array" ref="A419">IFERROR(INDEX(Operation, IFERROR(MATCH($N419,#REF!, 0), IFERROR(MATCH($N419,#REF!, 0), MATCH($N419,#REF!, 0))), 4), 0)</f>
        <v>0</v>
      </c>
      <c r="B419" s="10">
        <v>396</v>
      </c>
      <c r="C419" s="238"/>
      <c r="D419" s="238"/>
      <c r="E419" s="79"/>
      <c r="F419" s="80" t="str">
        <f>IF(ISBLANK(E419), "", VLOOKUP(E419, Z!$A$2:$C$4127, 3, FALSE))</f>
        <v/>
      </c>
      <c r="G419" s="238"/>
      <c r="H419" s="81"/>
      <c r="I419" s="255" t="b">
        <v>0</v>
      </c>
      <c r="J419" s="256"/>
      <c r="K419" s="82"/>
      <c r="L419" s="82"/>
      <c r="M419" s="83"/>
      <c r="N419" s="79"/>
      <c r="O419" s="84"/>
      <c r="P419" s="84"/>
      <c r="Q419" s="257"/>
      <c r="R419" s="257"/>
      <c r="S419" s="257"/>
      <c r="T419" s="85">
        <f t="shared" si="178"/>
        <v>0</v>
      </c>
      <c r="U419" s="238"/>
      <c r="V419" s="238"/>
      <c r="W419" s="238"/>
      <c r="X419" s="257"/>
      <c r="Y419" s="258"/>
      <c r="Z419" s="79"/>
      <c r="AA419" s="257"/>
      <c r="AB419" s="257"/>
      <c r="AC419" s="257"/>
      <c r="AD419" s="257"/>
      <c r="AE419" s="257"/>
      <c r="AF419" s="85">
        <f t="shared" si="179"/>
        <v>0</v>
      </c>
      <c r="AG419" s="259"/>
      <c r="AH419" s="238"/>
      <c r="AI419" s="79"/>
      <c r="AJ419" s="80" t="str">
        <f>IF(ISBLANK(AI419), "", VLOOKUP(AI419, Z!$A$2:$C$4127, 3, FALSE))</f>
        <v/>
      </c>
      <c r="AK419" s="260"/>
      <c r="AL419" s="127">
        <f t="shared" si="180"/>
        <v>0</v>
      </c>
      <c r="AM419" s="271"/>
      <c r="AN419" s="292">
        <f t="shared" si="182"/>
        <v>0</v>
      </c>
      <c r="AO419" s="279">
        <f t="shared" si="181"/>
        <v>1</v>
      </c>
      <c r="AP419" s="279">
        <v>0.75</v>
      </c>
      <c r="AQ419" s="293" t="str">
        <f t="shared" si="183"/>
        <v>-</v>
      </c>
      <c r="AR419" s="293" t="str">
        <f t="shared" si="184"/>
        <v>-</v>
      </c>
      <c r="AS419" s="293" t="str" cm="1">
        <f t="array" ref="AS419">IFERROR(IFERROR((AT419*AU419)/(3600*1000)/AZ419, BY419) * SUMPRODUCT($BA419:$BE419^2.5, $BF419:$BJ419) / 1000, "-")</f>
        <v>-</v>
      </c>
      <c r="AT419" s="279" t="str">
        <f t="shared" si="185"/>
        <v>-</v>
      </c>
      <c r="AU419" s="279" t="str">
        <f t="shared" si="186"/>
        <v>-</v>
      </c>
      <c r="AV419" s="294" t="str">
        <f t="shared" si="168"/>
        <v>-</v>
      </c>
      <c r="AW419" s="294" t="str" cm="1">
        <f t="array" ref="AW419">IF(CH419&gt;0, INDEX($CV$58:$CV$60, CH419), "-")</f>
        <v>-</v>
      </c>
      <c r="AX419" s="294" t="str">
        <f t="shared" si="187"/>
        <v>-</v>
      </c>
      <c r="AY419" s="295" t="str">
        <f t="shared" si="188"/>
        <v>-</v>
      </c>
      <c r="AZ419" s="294">
        <f t="shared" si="189"/>
        <v>0</v>
      </c>
      <c r="BA419" s="296" t="str" cm="1">
        <f t="array" ref="BA419">IFERROR(INDEX($CV$63:$CZ$65, $CF419, BA$23), "-")</f>
        <v>-</v>
      </c>
      <c r="BB419" s="296" t="str" cm="1">
        <f t="array" ref="BB419">IFERROR(INDEX($CV$63:$CZ$65, $CF419, BB$23), "-")</f>
        <v>-</v>
      </c>
      <c r="BC419" s="296" t="str" cm="1">
        <f t="array" ref="BC419">IFERROR(INDEX($CV$63:$CZ$65, $CF419, BC$23), "-")</f>
        <v>-</v>
      </c>
      <c r="BD419" s="296" t="str" cm="1">
        <f t="array" ref="BD419">IFERROR(INDEX($CV$63:$CZ$65, $CF419, BD$23), "-")</f>
        <v>-</v>
      </c>
      <c r="BE419" s="296" t="str" cm="1">
        <f t="array" ref="BE419">IFERROR(INDEX($CV$63:$CZ$65, $CF419, BE$23), "-")</f>
        <v>-</v>
      </c>
      <c r="BF419" s="297" cm="1">
        <f t="array" ref="BF419">IF($CF419=3,
IFERROR(INDEX($CV$68:$CZ$79, $CE419, BF$23), "-"),
IF($CF419=2,
IF(BF$23=5, $Q419, IF(BF$23=4, $R419, 0)), IF(BF$23=5, $Q419, 0)
))</f>
        <v>0</v>
      </c>
      <c r="BG419" s="297" cm="1">
        <f t="array" ref="BG419">IF($CF419=3,
IFERROR(INDEX($CV$68:$CZ$79, $CE419, BG$23), "-"),
IF($CF419=2,
IF(BG$23=5, $Q419, IF(BG$23=4, $R419, 0)), IF(BG$23=5, $Q419, 0)
))</f>
        <v>0</v>
      </c>
      <c r="BH419" s="297" cm="1">
        <f t="array" ref="BH419">IF($CF419=3,
IFERROR(INDEX($CV$68:$CZ$79, $CE419, BH$23), "-"),
IF($CF419=2,
IF(BH$23=5, $Q419, IF(BH$23=4, $R419, 0)), IF(BH$23=5, $Q419, 0)
))</f>
        <v>0</v>
      </c>
      <c r="BI419" s="297" cm="1">
        <f t="array" ref="BI419">IF($CF419=3,
IFERROR(INDEX($CV$68:$CZ$79, $CE419, BI$23), "-"),
IF($CF419=2,
IF(BI$23=5, $Q419, IF(BI$23=4, $R419, 0)), IF(BI$23=5, $Q419, 0)
))</f>
        <v>0</v>
      </c>
      <c r="BJ419" s="297" cm="1">
        <f t="array" ref="BJ419">IF($CF419=3,
IFERROR(INDEX($CV$68:$CZ$79, $CE419, BJ$23), "-"),
IF($CF419=2,
IF(BJ$23=5, $Q419, IF(BJ$23=4, $R419, 0)), IF(BJ$23=5, $Q419, 0)
))</f>
        <v>0</v>
      </c>
      <c r="BK419" s="293" t="str" cm="1">
        <f t="array" ref="BK419">IFERROR(IF(OR($AN$20="EZ", ISNUMBER((BL419*BM419)/(3600*1000)/BN419)), (BL419*BM419)/(3600*1000)/BN419, BY419) * SUMPRODUCT($BO419:$BS419^2.5, $BT419:$BX419) / 1000, "-")</f>
        <v>-</v>
      </c>
      <c r="BL419" s="279" t="str">
        <f t="shared" si="190"/>
        <v>-</v>
      </c>
      <c r="BM419" s="279" t="str">
        <f t="shared" si="191"/>
        <v>-</v>
      </c>
      <c r="BN419" s="298">
        <f t="shared" si="192"/>
        <v>0</v>
      </c>
      <c r="BO419" s="296" t="str" cm="1">
        <f t="array" ref="BO419">IFERROR(INDEX($CV$63:$CZ$65, $CO419, BO$23), "-")</f>
        <v>-</v>
      </c>
      <c r="BP419" s="296" t="str" cm="1">
        <f t="array" ref="BP419">IFERROR(INDEX($CV$63:$CZ$65, $CO419, BP$23), "-")</f>
        <v>-</v>
      </c>
      <c r="BQ419" s="296" t="str" cm="1">
        <f t="array" ref="BQ419">IFERROR(INDEX($CV$63:$CZ$65, $CO419, BQ$23), "-")</f>
        <v>-</v>
      </c>
      <c r="BR419" s="296" t="str" cm="1">
        <f t="array" ref="BR419">IFERROR(INDEX($CV$63:$CZ$65, $CO419, BR$23), "-")</f>
        <v>-</v>
      </c>
      <c r="BS419" s="296" t="str" cm="1">
        <f t="array" ref="BS419">IFERROR(INDEX($CV$63:$CZ$65, $CO419, BS$23), "-")</f>
        <v>-</v>
      </c>
      <c r="BT419" s="297" cm="1">
        <f t="array" ref="BT419">IF($CO419=3,
IFERROR(INDEX($CV$68:$CZ$79, $CE419, BT$23), "-"),
IF($CO419=2,
IF(BT$23=5, $AC419, IF(BT$23=4, $AD419, 0)), IF(BT$23=5, $AC419, 0)
))</f>
        <v>0</v>
      </c>
      <c r="BU419" s="297" cm="1">
        <f t="array" ref="BU419">IF($CO419=3,
IFERROR(INDEX($CV$68:$CZ$79, $CE419, BU$23), "-"),
IF($CO419=2,
IF(BU$23=5, $AC419, IF(BU$23=4, $AD419, 0)), IF(BU$23=5, $AC419, 0)
))</f>
        <v>0</v>
      </c>
      <c r="BV419" s="297" cm="1">
        <f t="array" ref="BV419">IF($CO419=3,
IFERROR(INDEX($CV$68:$CZ$79, $CE419, BV$23), "-"),
IF($CO419=2,
IF(BV$23=5, $AC419, IF(BV$23=4, $AD419, 0)), IF(BV$23=5, $AC419, 0)
))</f>
        <v>0</v>
      </c>
      <c r="BW419" s="297" cm="1">
        <f t="array" ref="BW419">IF($CO419=3,
IFERROR(INDEX($CV$68:$CZ$79, $CE419, BW$23), "-"),
IF($CO419=2,
IF(BW$23=5, $AC419, IF(BW$23=4, $AD419, 0)), IF(BW$23=5, $AC419, 0)
))</f>
        <v>0</v>
      </c>
      <c r="BX419" s="297" cm="1">
        <f t="array" ref="BX419">IF($CO419=3,
IFERROR(INDEX($CV$68:$CZ$79, $CE419, BX$23), "-"),
IF($CO419=2,
IF(BX$23=5, $AC419, IF(BX$23=4, $AD419, 0)), IF(BX$23=5, $AC419, 0)
))</f>
        <v>0</v>
      </c>
      <c r="BY419" s="293" t="str">
        <f t="shared" si="193"/>
        <v>-</v>
      </c>
      <c r="BZ419" s="299">
        <f t="shared" si="169"/>
        <v>0</v>
      </c>
      <c r="CA419" s="294" t="str">
        <f t="shared" si="194"/>
        <v>-</v>
      </c>
      <c r="CB419" s="295" t="str">
        <f t="shared" si="170"/>
        <v>-</v>
      </c>
      <c r="CC419" s="295" t="str">
        <f t="shared" si="195"/>
        <v>-</v>
      </c>
      <c r="CD419" s="299">
        <f t="shared" si="171"/>
        <v>0</v>
      </c>
      <c r="CE419" s="300" t="str">
        <f t="shared" si="172"/>
        <v>-</v>
      </c>
      <c r="CF419" s="300" t="str">
        <f t="shared" si="173"/>
        <v>-</v>
      </c>
      <c r="CG419" s="300">
        <v>0</v>
      </c>
      <c r="CH419" s="300">
        <f t="shared" si="174"/>
        <v>0</v>
      </c>
      <c r="CI419" s="301">
        <f t="shared" si="175"/>
        <v>0</v>
      </c>
      <c r="CJ419" s="301">
        <f t="shared" si="176"/>
        <v>0</v>
      </c>
      <c r="CK419" s="302" t="str" cm="1">
        <f t="array" ref="CK419">IF($CJ419&gt;0, INDEX($CS$28:$DH$35, $CJ419, $CI419+CK$23), "-")</f>
        <v>-</v>
      </c>
      <c r="CL419" s="302" t="str" cm="1">
        <f t="array" ref="CL419">IF($CJ419&gt;0, INDEX($CS$28:$DH$35, $CJ419, $CI419+CL$23), "-")</f>
        <v>-</v>
      </c>
      <c r="CM419" s="302" t="str" cm="1">
        <f t="array" ref="CM419">IF($CJ419&gt;0, INDEX($CS$28:$DH$35, $CJ419, $CI419+CM$23), "-")</f>
        <v>-</v>
      </c>
      <c r="CN419" s="302" t="str" cm="1">
        <f t="array" ref="CN419">IF($CJ419&gt;0, INDEX($CS$28:$DH$35, $CJ419, $CI419+CN$23), "-")</f>
        <v>-</v>
      </c>
      <c r="CO419" s="300" t="str">
        <f t="shared" si="177"/>
        <v>-</v>
      </c>
      <c r="CP419" s="271"/>
      <c r="CQ419" s="272"/>
      <c r="CR419" s="273"/>
      <c r="CS419" s="273"/>
      <c r="CT419" s="273"/>
      <c r="CU419" s="273"/>
      <c r="CV419" s="273"/>
      <c r="CW419" s="273"/>
      <c r="CX419" s="273"/>
      <c r="CY419" s="273"/>
      <c r="CZ419" s="273"/>
      <c r="DA419" s="273"/>
      <c r="DB419" s="273"/>
      <c r="DC419" s="273"/>
      <c r="DD419" s="273"/>
      <c r="DE419" s="273"/>
      <c r="DF419" s="273"/>
      <c r="DG419" s="273"/>
      <c r="DH419" s="273"/>
      <c r="DI419" s="273"/>
      <c r="DJ419" s="271"/>
      <c r="DK419" s="271"/>
    </row>
    <row r="420" spans="1:115" s="45" customFormat="1" ht="12.75" customHeight="1" x14ac:dyDescent="0.25">
      <c r="A420" s="13" cm="1">
        <f t="array" ref="A420">IFERROR(INDEX(Operation, IFERROR(MATCH($N420,#REF!, 0), IFERROR(MATCH($N420,#REF!, 0), MATCH($N420,#REF!, 0))), 4), 0)</f>
        <v>0</v>
      </c>
      <c r="B420" s="10">
        <v>397</v>
      </c>
      <c r="C420" s="238"/>
      <c r="D420" s="238"/>
      <c r="E420" s="79"/>
      <c r="F420" s="80" t="str">
        <f>IF(ISBLANK(E420), "", VLOOKUP(E420, Z!$A$2:$C$4127, 3, FALSE))</f>
        <v/>
      </c>
      <c r="G420" s="238"/>
      <c r="H420" s="81"/>
      <c r="I420" s="255" t="b">
        <v>0</v>
      </c>
      <c r="J420" s="256"/>
      <c r="K420" s="82"/>
      <c r="L420" s="82"/>
      <c r="M420" s="83"/>
      <c r="N420" s="79"/>
      <c r="O420" s="84"/>
      <c r="P420" s="84"/>
      <c r="Q420" s="257"/>
      <c r="R420" s="257"/>
      <c r="S420" s="257"/>
      <c r="T420" s="85">
        <f t="shared" si="178"/>
        <v>0</v>
      </c>
      <c r="U420" s="238"/>
      <c r="V420" s="238"/>
      <c r="W420" s="238"/>
      <c r="X420" s="256"/>
      <c r="Y420" s="258"/>
      <c r="Z420" s="79"/>
      <c r="AA420" s="257"/>
      <c r="AB420" s="257"/>
      <c r="AC420" s="257"/>
      <c r="AD420" s="257"/>
      <c r="AE420" s="257"/>
      <c r="AF420" s="85">
        <f t="shared" si="179"/>
        <v>0</v>
      </c>
      <c r="AG420" s="259"/>
      <c r="AH420" s="238"/>
      <c r="AI420" s="79"/>
      <c r="AJ420" s="80" t="str">
        <f>IF(ISBLANK(AI420), "", VLOOKUP(AI420, Z!$A$2:$C$4127, 3, FALSE))</f>
        <v/>
      </c>
      <c r="AK420" s="260"/>
      <c r="AL420" s="127">
        <f t="shared" si="180"/>
        <v>0</v>
      </c>
      <c r="AM420" s="271"/>
      <c r="AN420" s="292">
        <f t="shared" si="182"/>
        <v>0</v>
      </c>
      <c r="AO420" s="279">
        <f t="shared" si="181"/>
        <v>1</v>
      </c>
      <c r="AP420" s="279">
        <v>0.75</v>
      </c>
      <c r="AQ420" s="293" t="str">
        <f t="shared" si="183"/>
        <v>-</v>
      </c>
      <c r="AR420" s="293" t="str">
        <f t="shared" si="184"/>
        <v>-</v>
      </c>
      <c r="AS420" s="293" t="str" cm="1">
        <f t="array" ref="AS420">IFERROR(IFERROR((AT420*AU420)/(3600*1000)/AZ420, BY420) * SUMPRODUCT($BA420:$BE420^2.5, $BF420:$BJ420) / 1000, "-")</f>
        <v>-</v>
      </c>
      <c r="AT420" s="279" t="str">
        <f t="shared" si="185"/>
        <v>-</v>
      </c>
      <c r="AU420" s="279" t="str">
        <f t="shared" si="186"/>
        <v>-</v>
      </c>
      <c r="AV420" s="294" t="str">
        <f t="shared" si="168"/>
        <v>-</v>
      </c>
      <c r="AW420" s="294" t="str" cm="1">
        <f t="array" ref="AW420">IF(CH420&gt;0, INDEX($CV$58:$CV$60, CH420), "-")</f>
        <v>-</v>
      </c>
      <c r="AX420" s="294" t="str">
        <f t="shared" si="187"/>
        <v>-</v>
      </c>
      <c r="AY420" s="295" t="str">
        <f t="shared" si="188"/>
        <v>-</v>
      </c>
      <c r="AZ420" s="294">
        <f t="shared" si="189"/>
        <v>0</v>
      </c>
      <c r="BA420" s="296" t="str" cm="1">
        <f t="array" ref="BA420">IFERROR(INDEX($CV$63:$CZ$65, $CF420, BA$23), "-")</f>
        <v>-</v>
      </c>
      <c r="BB420" s="296" t="str" cm="1">
        <f t="array" ref="BB420">IFERROR(INDEX($CV$63:$CZ$65, $CF420, BB$23), "-")</f>
        <v>-</v>
      </c>
      <c r="BC420" s="296" t="str" cm="1">
        <f t="array" ref="BC420">IFERROR(INDEX($CV$63:$CZ$65, $CF420, BC$23), "-")</f>
        <v>-</v>
      </c>
      <c r="BD420" s="296" t="str" cm="1">
        <f t="array" ref="BD420">IFERROR(INDEX($CV$63:$CZ$65, $CF420, BD$23), "-")</f>
        <v>-</v>
      </c>
      <c r="BE420" s="296" t="str" cm="1">
        <f t="array" ref="BE420">IFERROR(INDEX($CV$63:$CZ$65, $CF420, BE$23), "-")</f>
        <v>-</v>
      </c>
      <c r="BF420" s="297" cm="1">
        <f t="array" ref="BF420">IF($CF420=3,
IFERROR(INDEX($CV$68:$CZ$79, $CE420, BF$23), "-"),
IF($CF420=2,
IF(BF$23=5, $Q420, IF(BF$23=4, $R420, 0)), IF(BF$23=5, $Q420, 0)
))</f>
        <v>0</v>
      </c>
      <c r="BG420" s="297" cm="1">
        <f t="array" ref="BG420">IF($CF420=3,
IFERROR(INDEX($CV$68:$CZ$79, $CE420, BG$23), "-"),
IF($CF420=2,
IF(BG$23=5, $Q420, IF(BG$23=4, $R420, 0)), IF(BG$23=5, $Q420, 0)
))</f>
        <v>0</v>
      </c>
      <c r="BH420" s="297" cm="1">
        <f t="array" ref="BH420">IF($CF420=3,
IFERROR(INDEX($CV$68:$CZ$79, $CE420, BH$23), "-"),
IF($CF420=2,
IF(BH$23=5, $Q420, IF(BH$23=4, $R420, 0)), IF(BH$23=5, $Q420, 0)
))</f>
        <v>0</v>
      </c>
      <c r="BI420" s="297" cm="1">
        <f t="array" ref="BI420">IF($CF420=3,
IFERROR(INDEX($CV$68:$CZ$79, $CE420, BI$23), "-"),
IF($CF420=2,
IF(BI$23=5, $Q420, IF(BI$23=4, $R420, 0)), IF(BI$23=5, $Q420, 0)
))</f>
        <v>0</v>
      </c>
      <c r="BJ420" s="297" cm="1">
        <f t="array" ref="BJ420">IF($CF420=3,
IFERROR(INDEX($CV$68:$CZ$79, $CE420, BJ$23), "-"),
IF($CF420=2,
IF(BJ$23=5, $Q420, IF(BJ$23=4, $R420, 0)), IF(BJ$23=5, $Q420, 0)
))</f>
        <v>0</v>
      </c>
      <c r="BK420" s="293" t="str" cm="1">
        <f t="array" ref="BK420">IFERROR(IF(OR($AN$20="EZ", ISNUMBER((BL420*BM420)/(3600*1000)/BN420)), (BL420*BM420)/(3600*1000)/BN420, BY420) * SUMPRODUCT($BO420:$BS420^2.5, $BT420:$BX420) / 1000, "-")</f>
        <v>-</v>
      </c>
      <c r="BL420" s="279" t="str">
        <f t="shared" si="190"/>
        <v>-</v>
      </c>
      <c r="BM420" s="279" t="str">
        <f t="shared" si="191"/>
        <v>-</v>
      </c>
      <c r="BN420" s="298">
        <f t="shared" si="192"/>
        <v>0</v>
      </c>
      <c r="BO420" s="296" t="str" cm="1">
        <f t="array" ref="BO420">IFERROR(INDEX($CV$63:$CZ$65, $CO420, BO$23), "-")</f>
        <v>-</v>
      </c>
      <c r="BP420" s="296" t="str" cm="1">
        <f t="array" ref="BP420">IFERROR(INDEX($CV$63:$CZ$65, $CO420, BP$23), "-")</f>
        <v>-</v>
      </c>
      <c r="BQ420" s="296" t="str" cm="1">
        <f t="array" ref="BQ420">IFERROR(INDEX($CV$63:$CZ$65, $CO420, BQ$23), "-")</f>
        <v>-</v>
      </c>
      <c r="BR420" s="296" t="str" cm="1">
        <f t="array" ref="BR420">IFERROR(INDEX($CV$63:$CZ$65, $CO420, BR$23), "-")</f>
        <v>-</v>
      </c>
      <c r="BS420" s="296" t="str" cm="1">
        <f t="array" ref="BS420">IFERROR(INDEX($CV$63:$CZ$65, $CO420, BS$23), "-")</f>
        <v>-</v>
      </c>
      <c r="BT420" s="297" cm="1">
        <f t="array" ref="BT420">IF($CO420=3,
IFERROR(INDEX($CV$68:$CZ$79, $CE420, BT$23), "-"),
IF($CO420=2,
IF(BT$23=5, $AC420, IF(BT$23=4, $AD420, 0)), IF(BT$23=5, $AC420, 0)
))</f>
        <v>0</v>
      </c>
      <c r="BU420" s="297" cm="1">
        <f t="array" ref="BU420">IF($CO420=3,
IFERROR(INDEX($CV$68:$CZ$79, $CE420, BU$23), "-"),
IF($CO420=2,
IF(BU$23=5, $AC420, IF(BU$23=4, $AD420, 0)), IF(BU$23=5, $AC420, 0)
))</f>
        <v>0</v>
      </c>
      <c r="BV420" s="297" cm="1">
        <f t="array" ref="BV420">IF($CO420=3,
IFERROR(INDEX($CV$68:$CZ$79, $CE420, BV$23), "-"),
IF($CO420=2,
IF(BV$23=5, $AC420, IF(BV$23=4, $AD420, 0)), IF(BV$23=5, $AC420, 0)
))</f>
        <v>0</v>
      </c>
      <c r="BW420" s="297" cm="1">
        <f t="array" ref="BW420">IF($CO420=3,
IFERROR(INDEX($CV$68:$CZ$79, $CE420, BW$23), "-"),
IF($CO420=2,
IF(BW$23=5, $AC420, IF(BW$23=4, $AD420, 0)), IF(BW$23=5, $AC420, 0)
))</f>
        <v>0</v>
      </c>
      <c r="BX420" s="297" cm="1">
        <f t="array" ref="BX420">IF($CO420=3,
IFERROR(INDEX($CV$68:$CZ$79, $CE420, BX$23), "-"),
IF($CO420=2,
IF(BX$23=5, $AC420, IF(BX$23=4, $AD420, 0)), IF(BX$23=5, $AC420, 0)
))</f>
        <v>0</v>
      </c>
      <c r="BY420" s="293" t="str">
        <f t="shared" si="193"/>
        <v>-</v>
      </c>
      <c r="BZ420" s="299">
        <f t="shared" si="169"/>
        <v>0</v>
      </c>
      <c r="CA420" s="294" t="str">
        <f t="shared" si="194"/>
        <v>-</v>
      </c>
      <c r="CB420" s="295" t="str">
        <f t="shared" si="170"/>
        <v>-</v>
      </c>
      <c r="CC420" s="295" t="str">
        <f t="shared" si="195"/>
        <v>-</v>
      </c>
      <c r="CD420" s="299">
        <f t="shared" si="171"/>
        <v>0</v>
      </c>
      <c r="CE420" s="300" t="str">
        <f t="shared" si="172"/>
        <v>-</v>
      </c>
      <c r="CF420" s="300" t="str">
        <f t="shared" si="173"/>
        <v>-</v>
      </c>
      <c r="CG420" s="300">
        <v>0</v>
      </c>
      <c r="CH420" s="300">
        <f t="shared" si="174"/>
        <v>0</v>
      </c>
      <c r="CI420" s="301">
        <f t="shared" si="175"/>
        <v>0</v>
      </c>
      <c r="CJ420" s="301">
        <f t="shared" si="176"/>
        <v>0</v>
      </c>
      <c r="CK420" s="302" t="str" cm="1">
        <f t="array" ref="CK420">IF($CJ420&gt;0, INDEX($CS$28:$DH$35, $CJ420, $CI420+CK$23), "-")</f>
        <v>-</v>
      </c>
      <c r="CL420" s="302" t="str" cm="1">
        <f t="array" ref="CL420">IF($CJ420&gt;0, INDEX($CS$28:$DH$35, $CJ420, $CI420+CL$23), "-")</f>
        <v>-</v>
      </c>
      <c r="CM420" s="302" t="str" cm="1">
        <f t="array" ref="CM420">IF($CJ420&gt;0, INDEX($CS$28:$DH$35, $CJ420, $CI420+CM$23), "-")</f>
        <v>-</v>
      </c>
      <c r="CN420" s="302" t="str" cm="1">
        <f t="array" ref="CN420">IF($CJ420&gt;0, INDEX($CS$28:$DH$35, $CJ420, $CI420+CN$23), "-")</f>
        <v>-</v>
      </c>
      <c r="CO420" s="300" t="str">
        <f t="shared" si="177"/>
        <v>-</v>
      </c>
      <c r="CP420" s="271"/>
      <c r="CQ420" s="272"/>
      <c r="CR420" s="273"/>
      <c r="CS420" s="273"/>
      <c r="CT420" s="273"/>
      <c r="CU420" s="273"/>
      <c r="CV420" s="273"/>
      <c r="CW420" s="273"/>
      <c r="CX420" s="273"/>
      <c r="CY420" s="273"/>
      <c r="CZ420" s="273"/>
      <c r="DA420" s="273"/>
      <c r="DB420" s="273"/>
      <c r="DC420" s="273"/>
      <c r="DD420" s="273"/>
      <c r="DE420" s="273"/>
      <c r="DF420" s="273"/>
      <c r="DG420" s="273"/>
      <c r="DH420" s="273"/>
      <c r="DI420" s="273"/>
      <c r="DJ420" s="271"/>
      <c r="DK420" s="271"/>
    </row>
    <row r="421" spans="1:115" s="45" customFormat="1" ht="12.75" customHeight="1" x14ac:dyDescent="0.25">
      <c r="A421" s="13" cm="1">
        <f t="array" ref="A421">IFERROR(INDEX(Operation, IFERROR(MATCH($N421,#REF!, 0), IFERROR(MATCH($N421,#REF!, 0), MATCH($N421,#REF!, 0))), 4), 0)</f>
        <v>0</v>
      </c>
      <c r="B421" s="10">
        <v>398</v>
      </c>
      <c r="C421" s="238"/>
      <c r="D421" s="238"/>
      <c r="E421" s="79"/>
      <c r="F421" s="80" t="str">
        <f>IF(ISBLANK(E421), "", VLOOKUP(E421, Z!$A$2:$C$4127, 3, FALSE))</f>
        <v/>
      </c>
      <c r="G421" s="238"/>
      <c r="H421" s="81"/>
      <c r="I421" s="255" t="b">
        <v>0</v>
      </c>
      <c r="J421" s="256"/>
      <c r="K421" s="82"/>
      <c r="L421" s="82"/>
      <c r="M421" s="83"/>
      <c r="N421" s="79"/>
      <c r="O421" s="84"/>
      <c r="P421" s="84"/>
      <c r="Q421" s="257"/>
      <c r="R421" s="257"/>
      <c r="S421" s="257"/>
      <c r="T421" s="85">
        <f t="shared" si="178"/>
        <v>0</v>
      </c>
      <c r="U421" s="238"/>
      <c r="V421" s="238"/>
      <c r="W421" s="238"/>
      <c r="X421" s="257"/>
      <c r="Y421" s="258"/>
      <c r="Z421" s="79"/>
      <c r="AA421" s="257"/>
      <c r="AB421" s="257"/>
      <c r="AC421" s="257"/>
      <c r="AD421" s="257"/>
      <c r="AE421" s="257"/>
      <c r="AF421" s="85">
        <f t="shared" si="179"/>
        <v>0</v>
      </c>
      <c r="AG421" s="259"/>
      <c r="AH421" s="238"/>
      <c r="AI421" s="79"/>
      <c r="AJ421" s="80" t="str">
        <f>IF(ISBLANK(AI421), "", VLOOKUP(AI421, Z!$A$2:$C$4127, 3, FALSE))</f>
        <v/>
      </c>
      <c r="AK421" s="260"/>
      <c r="AL421" s="127">
        <f t="shared" si="180"/>
        <v>0</v>
      </c>
      <c r="AM421" s="271"/>
      <c r="AN421" s="292">
        <f t="shared" si="182"/>
        <v>0</v>
      </c>
      <c r="AO421" s="279">
        <f t="shared" si="181"/>
        <v>1</v>
      </c>
      <c r="AP421" s="279">
        <v>0.75</v>
      </c>
      <c r="AQ421" s="293" t="str">
        <f t="shared" si="183"/>
        <v>-</v>
      </c>
      <c r="AR421" s="293" t="str">
        <f t="shared" si="184"/>
        <v>-</v>
      </c>
      <c r="AS421" s="293" t="str" cm="1">
        <f t="array" ref="AS421">IFERROR(IFERROR((AT421*AU421)/(3600*1000)/AZ421, BY421) * SUMPRODUCT($BA421:$BE421^2.5, $BF421:$BJ421) / 1000, "-")</f>
        <v>-</v>
      </c>
      <c r="AT421" s="279" t="str">
        <f t="shared" si="185"/>
        <v>-</v>
      </c>
      <c r="AU421" s="279" t="str">
        <f t="shared" si="186"/>
        <v>-</v>
      </c>
      <c r="AV421" s="294" t="str">
        <f t="shared" si="168"/>
        <v>-</v>
      </c>
      <c r="AW421" s="294" t="str" cm="1">
        <f t="array" ref="AW421">IF(CH421&gt;0, INDEX($CV$58:$CV$60, CH421), "-")</f>
        <v>-</v>
      </c>
      <c r="AX421" s="294" t="str">
        <f t="shared" si="187"/>
        <v>-</v>
      </c>
      <c r="AY421" s="295" t="str">
        <f t="shared" si="188"/>
        <v>-</v>
      </c>
      <c r="AZ421" s="294">
        <f t="shared" si="189"/>
        <v>0</v>
      </c>
      <c r="BA421" s="296" t="str" cm="1">
        <f t="array" ref="BA421">IFERROR(INDEX($CV$63:$CZ$65, $CF421, BA$23), "-")</f>
        <v>-</v>
      </c>
      <c r="BB421" s="296" t="str" cm="1">
        <f t="array" ref="BB421">IFERROR(INDEX($CV$63:$CZ$65, $CF421, BB$23), "-")</f>
        <v>-</v>
      </c>
      <c r="BC421" s="296" t="str" cm="1">
        <f t="array" ref="BC421">IFERROR(INDEX($CV$63:$CZ$65, $CF421, BC$23), "-")</f>
        <v>-</v>
      </c>
      <c r="BD421" s="296" t="str" cm="1">
        <f t="array" ref="BD421">IFERROR(INDEX($CV$63:$CZ$65, $CF421, BD$23), "-")</f>
        <v>-</v>
      </c>
      <c r="BE421" s="296" t="str" cm="1">
        <f t="array" ref="BE421">IFERROR(INDEX($CV$63:$CZ$65, $CF421, BE$23), "-")</f>
        <v>-</v>
      </c>
      <c r="BF421" s="297" cm="1">
        <f t="array" ref="BF421">IF($CF421=3,
IFERROR(INDEX($CV$68:$CZ$79, $CE421, BF$23), "-"),
IF($CF421=2,
IF(BF$23=5, $Q421, IF(BF$23=4, $R421, 0)), IF(BF$23=5, $Q421, 0)
))</f>
        <v>0</v>
      </c>
      <c r="BG421" s="297" cm="1">
        <f t="array" ref="BG421">IF($CF421=3,
IFERROR(INDEX($CV$68:$CZ$79, $CE421, BG$23), "-"),
IF($CF421=2,
IF(BG$23=5, $Q421, IF(BG$23=4, $R421, 0)), IF(BG$23=5, $Q421, 0)
))</f>
        <v>0</v>
      </c>
      <c r="BH421" s="297" cm="1">
        <f t="array" ref="BH421">IF($CF421=3,
IFERROR(INDEX($CV$68:$CZ$79, $CE421, BH$23), "-"),
IF($CF421=2,
IF(BH$23=5, $Q421, IF(BH$23=4, $R421, 0)), IF(BH$23=5, $Q421, 0)
))</f>
        <v>0</v>
      </c>
      <c r="BI421" s="297" cm="1">
        <f t="array" ref="BI421">IF($CF421=3,
IFERROR(INDEX($CV$68:$CZ$79, $CE421, BI$23), "-"),
IF($CF421=2,
IF(BI$23=5, $Q421, IF(BI$23=4, $R421, 0)), IF(BI$23=5, $Q421, 0)
))</f>
        <v>0</v>
      </c>
      <c r="BJ421" s="297" cm="1">
        <f t="array" ref="BJ421">IF($CF421=3,
IFERROR(INDEX($CV$68:$CZ$79, $CE421, BJ$23), "-"),
IF($CF421=2,
IF(BJ$23=5, $Q421, IF(BJ$23=4, $R421, 0)), IF(BJ$23=5, $Q421, 0)
))</f>
        <v>0</v>
      </c>
      <c r="BK421" s="293" t="str" cm="1">
        <f t="array" ref="BK421">IFERROR(IF(OR($AN$20="EZ", ISNUMBER((BL421*BM421)/(3600*1000)/BN421)), (BL421*BM421)/(3600*1000)/BN421, BY421) * SUMPRODUCT($BO421:$BS421^2.5, $BT421:$BX421) / 1000, "-")</f>
        <v>-</v>
      </c>
      <c r="BL421" s="279" t="str">
        <f t="shared" si="190"/>
        <v>-</v>
      </c>
      <c r="BM421" s="279" t="str">
        <f t="shared" si="191"/>
        <v>-</v>
      </c>
      <c r="BN421" s="298">
        <f t="shared" si="192"/>
        <v>0</v>
      </c>
      <c r="BO421" s="296" t="str" cm="1">
        <f t="array" ref="BO421">IFERROR(INDEX($CV$63:$CZ$65, $CO421, BO$23), "-")</f>
        <v>-</v>
      </c>
      <c r="BP421" s="296" t="str" cm="1">
        <f t="array" ref="BP421">IFERROR(INDEX($CV$63:$CZ$65, $CO421, BP$23), "-")</f>
        <v>-</v>
      </c>
      <c r="BQ421" s="296" t="str" cm="1">
        <f t="array" ref="BQ421">IFERROR(INDEX($CV$63:$CZ$65, $CO421, BQ$23), "-")</f>
        <v>-</v>
      </c>
      <c r="BR421" s="296" t="str" cm="1">
        <f t="array" ref="BR421">IFERROR(INDEX($CV$63:$CZ$65, $CO421, BR$23), "-")</f>
        <v>-</v>
      </c>
      <c r="BS421" s="296" t="str" cm="1">
        <f t="array" ref="BS421">IFERROR(INDEX($CV$63:$CZ$65, $CO421, BS$23), "-")</f>
        <v>-</v>
      </c>
      <c r="BT421" s="297" cm="1">
        <f t="array" ref="BT421">IF($CO421=3,
IFERROR(INDEX($CV$68:$CZ$79, $CE421, BT$23), "-"),
IF($CO421=2,
IF(BT$23=5, $AC421, IF(BT$23=4, $AD421, 0)), IF(BT$23=5, $AC421, 0)
))</f>
        <v>0</v>
      </c>
      <c r="BU421" s="297" cm="1">
        <f t="array" ref="BU421">IF($CO421=3,
IFERROR(INDEX($CV$68:$CZ$79, $CE421, BU$23), "-"),
IF($CO421=2,
IF(BU$23=5, $AC421, IF(BU$23=4, $AD421, 0)), IF(BU$23=5, $AC421, 0)
))</f>
        <v>0</v>
      </c>
      <c r="BV421" s="297" cm="1">
        <f t="array" ref="BV421">IF($CO421=3,
IFERROR(INDEX($CV$68:$CZ$79, $CE421, BV$23), "-"),
IF($CO421=2,
IF(BV$23=5, $AC421, IF(BV$23=4, $AD421, 0)), IF(BV$23=5, $AC421, 0)
))</f>
        <v>0</v>
      </c>
      <c r="BW421" s="297" cm="1">
        <f t="array" ref="BW421">IF($CO421=3,
IFERROR(INDEX($CV$68:$CZ$79, $CE421, BW$23), "-"),
IF($CO421=2,
IF(BW$23=5, $AC421, IF(BW$23=4, $AD421, 0)), IF(BW$23=5, $AC421, 0)
))</f>
        <v>0</v>
      </c>
      <c r="BX421" s="297" cm="1">
        <f t="array" ref="BX421">IF($CO421=3,
IFERROR(INDEX($CV$68:$CZ$79, $CE421, BX$23), "-"),
IF($CO421=2,
IF(BX$23=5, $AC421, IF(BX$23=4, $AD421, 0)), IF(BX$23=5, $AC421, 0)
))</f>
        <v>0</v>
      </c>
      <c r="BY421" s="293" t="str">
        <f t="shared" si="193"/>
        <v>-</v>
      </c>
      <c r="BZ421" s="299">
        <f t="shared" si="169"/>
        <v>0</v>
      </c>
      <c r="CA421" s="294" t="str">
        <f t="shared" si="194"/>
        <v>-</v>
      </c>
      <c r="CB421" s="295" t="str">
        <f t="shared" si="170"/>
        <v>-</v>
      </c>
      <c r="CC421" s="295" t="str">
        <f t="shared" si="195"/>
        <v>-</v>
      </c>
      <c r="CD421" s="299">
        <f t="shared" si="171"/>
        <v>0</v>
      </c>
      <c r="CE421" s="300" t="str">
        <f t="shared" si="172"/>
        <v>-</v>
      </c>
      <c r="CF421" s="300" t="str">
        <f t="shared" si="173"/>
        <v>-</v>
      </c>
      <c r="CG421" s="300">
        <v>0</v>
      </c>
      <c r="CH421" s="300">
        <f t="shared" si="174"/>
        <v>0</v>
      </c>
      <c r="CI421" s="301">
        <f t="shared" si="175"/>
        <v>0</v>
      </c>
      <c r="CJ421" s="301">
        <f t="shared" si="176"/>
        <v>0</v>
      </c>
      <c r="CK421" s="302" t="str" cm="1">
        <f t="array" ref="CK421">IF($CJ421&gt;0, INDEX($CS$28:$DH$35, $CJ421, $CI421+CK$23), "-")</f>
        <v>-</v>
      </c>
      <c r="CL421" s="302" t="str" cm="1">
        <f t="array" ref="CL421">IF($CJ421&gt;0, INDEX($CS$28:$DH$35, $CJ421, $CI421+CL$23), "-")</f>
        <v>-</v>
      </c>
      <c r="CM421" s="302" t="str" cm="1">
        <f t="array" ref="CM421">IF($CJ421&gt;0, INDEX($CS$28:$DH$35, $CJ421, $CI421+CM$23), "-")</f>
        <v>-</v>
      </c>
      <c r="CN421" s="302" t="str" cm="1">
        <f t="array" ref="CN421">IF($CJ421&gt;0, INDEX($CS$28:$DH$35, $CJ421, $CI421+CN$23), "-")</f>
        <v>-</v>
      </c>
      <c r="CO421" s="300" t="str">
        <f t="shared" si="177"/>
        <v>-</v>
      </c>
      <c r="CP421" s="271"/>
      <c r="CQ421" s="272"/>
      <c r="CR421" s="273"/>
      <c r="CS421" s="273"/>
      <c r="CT421" s="273"/>
      <c r="CU421" s="273"/>
      <c r="CV421" s="273"/>
      <c r="CW421" s="273"/>
      <c r="CX421" s="273"/>
      <c r="CY421" s="273"/>
      <c r="CZ421" s="273"/>
      <c r="DA421" s="273"/>
      <c r="DB421" s="273"/>
      <c r="DC421" s="273"/>
      <c r="DD421" s="273"/>
      <c r="DE421" s="273"/>
      <c r="DF421" s="273"/>
      <c r="DG421" s="273"/>
      <c r="DH421" s="273"/>
      <c r="DI421" s="273"/>
      <c r="DJ421" s="271"/>
      <c r="DK421" s="271"/>
    </row>
    <row r="422" spans="1:115" s="45" customFormat="1" ht="12.75" customHeight="1" x14ac:dyDescent="0.25">
      <c r="A422" s="13" cm="1">
        <f t="array" ref="A422">IFERROR(INDEX(Operation, IFERROR(MATCH($N422,#REF!, 0), IFERROR(MATCH($N422,#REF!, 0), MATCH($N422,#REF!, 0))), 4), 0)</f>
        <v>0</v>
      </c>
      <c r="B422" s="10">
        <v>399</v>
      </c>
      <c r="C422" s="238"/>
      <c r="D422" s="238"/>
      <c r="E422" s="79"/>
      <c r="F422" s="80" t="str">
        <f>IF(ISBLANK(E422), "", VLOOKUP(E422, Z!$A$2:$C$4127, 3, FALSE))</f>
        <v/>
      </c>
      <c r="G422" s="238"/>
      <c r="H422" s="81"/>
      <c r="I422" s="255" t="b">
        <v>0</v>
      </c>
      <c r="J422" s="256"/>
      <c r="K422" s="82"/>
      <c r="L422" s="82"/>
      <c r="M422" s="83"/>
      <c r="N422" s="79"/>
      <c r="O422" s="84"/>
      <c r="P422" s="84"/>
      <c r="Q422" s="257"/>
      <c r="R422" s="257"/>
      <c r="S422" s="257"/>
      <c r="T422" s="85">
        <f t="shared" si="178"/>
        <v>0</v>
      </c>
      <c r="U422" s="238"/>
      <c r="V422" s="238"/>
      <c r="W422" s="238"/>
      <c r="X422" s="257"/>
      <c r="Y422" s="258"/>
      <c r="Z422" s="79"/>
      <c r="AA422" s="257"/>
      <c r="AB422" s="257"/>
      <c r="AC422" s="257"/>
      <c r="AD422" s="257"/>
      <c r="AE422" s="257"/>
      <c r="AF422" s="85">
        <f t="shared" si="179"/>
        <v>0</v>
      </c>
      <c r="AG422" s="259"/>
      <c r="AH422" s="238"/>
      <c r="AI422" s="79"/>
      <c r="AJ422" s="80" t="str">
        <f>IF(ISBLANK(AI422), "", VLOOKUP(AI422, Z!$A$2:$C$4127, 3, FALSE))</f>
        <v/>
      </c>
      <c r="AK422" s="260"/>
      <c r="AL422" s="127">
        <f t="shared" si="180"/>
        <v>0</v>
      </c>
      <c r="AM422" s="271"/>
      <c r="AN422" s="292">
        <f t="shared" si="182"/>
        <v>0</v>
      </c>
      <c r="AO422" s="279">
        <f t="shared" si="181"/>
        <v>1</v>
      </c>
      <c r="AP422" s="279">
        <v>0.75</v>
      </c>
      <c r="AQ422" s="293" t="str">
        <f t="shared" si="183"/>
        <v>-</v>
      </c>
      <c r="AR422" s="293" t="str">
        <f t="shared" si="184"/>
        <v>-</v>
      </c>
      <c r="AS422" s="293" t="str" cm="1">
        <f t="array" ref="AS422">IFERROR(IFERROR((AT422*AU422)/(3600*1000)/AZ422, BY422) * SUMPRODUCT($BA422:$BE422^2.5, $BF422:$BJ422) / 1000, "-")</f>
        <v>-</v>
      </c>
      <c r="AT422" s="279" t="str">
        <f t="shared" si="185"/>
        <v>-</v>
      </c>
      <c r="AU422" s="279" t="str">
        <f t="shared" si="186"/>
        <v>-</v>
      </c>
      <c r="AV422" s="294" t="str">
        <f t="shared" si="168"/>
        <v>-</v>
      </c>
      <c r="AW422" s="294" t="str" cm="1">
        <f t="array" ref="AW422">IF(CH422&gt;0, INDEX($CV$58:$CV$60, CH422), "-")</f>
        <v>-</v>
      </c>
      <c r="AX422" s="294" t="str">
        <f t="shared" si="187"/>
        <v>-</v>
      </c>
      <c r="AY422" s="295" t="str">
        <f t="shared" si="188"/>
        <v>-</v>
      </c>
      <c r="AZ422" s="294">
        <f t="shared" si="189"/>
        <v>0</v>
      </c>
      <c r="BA422" s="296" t="str" cm="1">
        <f t="array" ref="BA422">IFERROR(INDEX($CV$63:$CZ$65, $CF422, BA$23), "-")</f>
        <v>-</v>
      </c>
      <c r="BB422" s="296" t="str" cm="1">
        <f t="array" ref="BB422">IFERROR(INDEX($CV$63:$CZ$65, $CF422, BB$23), "-")</f>
        <v>-</v>
      </c>
      <c r="BC422" s="296" t="str" cm="1">
        <f t="array" ref="BC422">IFERROR(INDEX($CV$63:$CZ$65, $CF422, BC$23), "-")</f>
        <v>-</v>
      </c>
      <c r="BD422" s="296" t="str" cm="1">
        <f t="array" ref="BD422">IFERROR(INDEX($CV$63:$CZ$65, $CF422, BD$23), "-")</f>
        <v>-</v>
      </c>
      <c r="BE422" s="296" t="str" cm="1">
        <f t="array" ref="BE422">IFERROR(INDEX($CV$63:$CZ$65, $CF422, BE$23), "-")</f>
        <v>-</v>
      </c>
      <c r="BF422" s="297" cm="1">
        <f t="array" ref="BF422">IF($CF422=3,
IFERROR(INDEX($CV$68:$CZ$79, $CE422, BF$23), "-"),
IF($CF422=2,
IF(BF$23=5, $Q422, IF(BF$23=4, $R422, 0)), IF(BF$23=5, $Q422, 0)
))</f>
        <v>0</v>
      </c>
      <c r="BG422" s="297" cm="1">
        <f t="array" ref="BG422">IF($CF422=3,
IFERROR(INDEX($CV$68:$CZ$79, $CE422, BG$23), "-"),
IF($CF422=2,
IF(BG$23=5, $Q422, IF(BG$23=4, $R422, 0)), IF(BG$23=5, $Q422, 0)
))</f>
        <v>0</v>
      </c>
      <c r="BH422" s="297" cm="1">
        <f t="array" ref="BH422">IF($CF422=3,
IFERROR(INDEX($CV$68:$CZ$79, $CE422, BH$23), "-"),
IF($CF422=2,
IF(BH$23=5, $Q422, IF(BH$23=4, $R422, 0)), IF(BH$23=5, $Q422, 0)
))</f>
        <v>0</v>
      </c>
      <c r="BI422" s="297" cm="1">
        <f t="array" ref="BI422">IF($CF422=3,
IFERROR(INDEX($CV$68:$CZ$79, $CE422, BI$23), "-"),
IF($CF422=2,
IF(BI$23=5, $Q422, IF(BI$23=4, $R422, 0)), IF(BI$23=5, $Q422, 0)
))</f>
        <v>0</v>
      </c>
      <c r="BJ422" s="297" cm="1">
        <f t="array" ref="BJ422">IF($CF422=3,
IFERROR(INDEX($CV$68:$CZ$79, $CE422, BJ$23), "-"),
IF($CF422=2,
IF(BJ$23=5, $Q422, IF(BJ$23=4, $R422, 0)), IF(BJ$23=5, $Q422, 0)
))</f>
        <v>0</v>
      </c>
      <c r="BK422" s="293" t="str" cm="1">
        <f t="array" ref="BK422">IFERROR(IF(OR($AN$20="EZ", ISNUMBER((BL422*BM422)/(3600*1000)/BN422)), (BL422*BM422)/(3600*1000)/BN422, BY422) * SUMPRODUCT($BO422:$BS422^2.5, $BT422:$BX422) / 1000, "-")</f>
        <v>-</v>
      </c>
      <c r="BL422" s="279" t="str">
        <f t="shared" si="190"/>
        <v>-</v>
      </c>
      <c r="BM422" s="279" t="str">
        <f t="shared" si="191"/>
        <v>-</v>
      </c>
      <c r="BN422" s="298">
        <f t="shared" si="192"/>
        <v>0</v>
      </c>
      <c r="BO422" s="296" t="str" cm="1">
        <f t="array" ref="BO422">IFERROR(INDEX($CV$63:$CZ$65, $CO422, BO$23), "-")</f>
        <v>-</v>
      </c>
      <c r="BP422" s="296" t="str" cm="1">
        <f t="array" ref="BP422">IFERROR(INDEX($CV$63:$CZ$65, $CO422, BP$23), "-")</f>
        <v>-</v>
      </c>
      <c r="BQ422" s="296" t="str" cm="1">
        <f t="array" ref="BQ422">IFERROR(INDEX($CV$63:$CZ$65, $CO422, BQ$23), "-")</f>
        <v>-</v>
      </c>
      <c r="BR422" s="296" t="str" cm="1">
        <f t="array" ref="BR422">IFERROR(INDEX($CV$63:$CZ$65, $CO422, BR$23), "-")</f>
        <v>-</v>
      </c>
      <c r="BS422" s="296" t="str" cm="1">
        <f t="array" ref="BS422">IFERROR(INDEX($CV$63:$CZ$65, $CO422, BS$23), "-")</f>
        <v>-</v>
      </c>
      <c r="BT422" s="297" cm="1">
        <f t="array" ref="BT422">IF($CO422=3,
IFERROR(INDEX($CV$68:$CZ$79, $CE422, BT$23), "-"),
IF($CO422=2,
IF(BT$23=5, $AC422, IF(BT$23=4, $AD422, 0)), IF(BT$23=5, $AC422, 0)
))</f>
        <v>0</v>
      </c>
      <c r="BU422" s="297" cm="1">
        <f t="array" ref="BU422">IF($CO422=3,
IFERROR(INDEX($CV$68:$CZ$79, $CE422, BU$23), "-"),
IF($CO422=2,
IF(BU$23=5, $AC422, IF(BU$23=4, $AD422, 0)), IF(BU$23=5, $AC422, 0)
))</f>
        <v>0</v>
      </c>
      <c r="BV422" s="297" cm="1">
        <f t="array" ref="BV422">IF($CO422=3,
IFERROR(INDEX($CV$68:$CZ$79, $CE422, BV$23), "-"),
IF($CO422=2,
IF(BV$23=5, $AC422, IF(BV$23=4, $AD422, 0)), IF(BV$23=5, $AC422, 0)
))</f>
        <v>0</v>
      </c>
      <c r="BW422" s="297" cm="1">
        <f t="array" ref="BW422">IF($CO422=3,
IFERROR(INDEX($CV$68:$CZ$79, $CE422, BW$23), "-"),
IF($CO422=2,
IF(BW$23=5, $AC422, IF(BW$23=4, $AD422, 0)), IF(BW$23=5, $AC422, 0)
))</f>
        <v>0</v>
      </c>
      <c r="BX422" s="297" cm="1">
        <f t="array" ref="BX422">IF($CO422=3,
IFERROR(INDEX($CV$68:$CZ$79, $CE422, BX$23), "-"),
IF($CO422=2,
IF(BX$23=5, $AC422, IF(BX$23=4, $AD422, 0)), IF(BX$23=5, $AC422, 0)
))</f>
        <v>0</v>
      </c>
      <c r="BY422" s="293" t="str">
        <f t="shared" si="193"/>
        <v>-</v>
      </c>
      <c r="BZ422" s="299">
        <f t="shared" si="169"/>
        <v>0</v>
      </c>
      <c r="CA422" s="294" t="str">
        <f t="shared" si="194"/>
        <v>-</v>
      </c>
      <c r="CB422" s="295" t="str">
        <f t="shared" si="170"/>
        <v>-</v>
      </c>
      <c r="CC422" s="295" t="str">
        <f t="shared" si="195"/>
        <v>-</v>
      </c>
      <c r="CD422" s="299">
        <f t="shared" si="171"/>
        <v>0</v>
      </c>
      <c r="CE422" s="300" t="str">
        <f t="shared" si="172"/>
        <v>-</v>
      </c>
      <c r="CF422" s="300" t="str">
        <f t="shared" si="173"/>
        <v>-</v>
      </c>
      <c r="CG422" s="300">
        <v>0</v>
      </c>
      <c r="CH422" s="300">
        <f t="shared" si="174"/>
        <v>0</v>
      </c>
      <c r="CI422" s="301">
        <f t="shared" si="175"/>
        <v>0</v>
      </c>
      <c r="CJ422" s="301">
        <f t="shared" si="176"/>
        <v>0</v>
      </c>
      <c r="CK422" s="302" t="str" cm="1">
        <f t="array" ref="CK422">IF($CJ422&gt;0, INDEX($CS$28:$DH$35, $CJ422, $CI422+CK$23), "-")</f>
        <v>-</v>
      </c>
      <c r="CL422" s="302" t="str" cm="1">
        <f t="array" ref="CL422">IF($CJ422&gt;0, INDEX($CS$28:$DH$35, $CJ422, $CI422+CL$23), "-")</f>
        <v>-</v>
      </c>
      <c r="CM422" s="302" t="str" cm="1">
        <f t="array" ref="CM422">IF($CJ422&gt;0, INDEX($CS$28:$DH$35, $CJ422, $CI422+CM$23), "-")</f>
        <v>-</v>
      </c>
      <c r="CN422" s="302" t="str" cm="1">
        <f t="array" ref="CN422">IF($CJ422&gt;0, INDEX($CS$28:$DH$35, $CJ422, $CI422+CN$23), "-")</f>
        <v>-</v>
      </c>
      <c r="CO422" s="300" t="str">
        <f t="shared" si="177"/>
        <v>-</v>
      </c>
      <c r="CP422" s="271"/>
      <c r="CQ422" s="272"/>
      <c r="CR422" s="273"/>
      <c r="CS422" s="273"/>
      <c r="CT422" s="273"/>
      <c r="CU422" s="273"/>
      <c r="CV422" s="273"/>
      <c r="CW422" s="273"/>
      <c r="CX422" s="273"/>
      <c r="CY422" s="273"/>
      <c r="CZ422" s="273"/>
      <c r="DA422" s="273"/>
      <c r="DB422" s="273"/>
      <c r="DC422" s="273"/>
      <c r="DD422" s="273"/>
      <c r="DE422" s="273"/>
      <c r="DF422" s="273"/>
      <c r="DG422" s="273"/>
      <c r="DH422" s="273"/>
      <c r="DI422" s="273"/>
      <c r="DJ422" s="271"/>
      <c r="DK422" s="271"/>
    </row>
    <row r="423" spans="1:115" s="45" customFormat="1" ht="12.75" customHeight="1" x14ac:dyDescent="0.25">
      <c r="A423" s="13" cm="1">
        <f t="array" ref="A423">IFERROR(INDEX(Operation, IFERROR(MATCH($N423,#REF!, 0), IFERROR(MATCH($N423,#REF!, 0), MATCH($N423,#REF!, 0))), 4), 0)</f>
        <v>0</v>
      </c>
      <c r="B423" s="10">
        <v>400</v>
      </c>
      <c r="C423" s="238"/>
      <c r="D423" s="238"/>
      <c r="E423" s="79"/>
      <c r="F423" s="80" t="str">
        <f>IF(ISBLANK(E423), "", VLOOKUP(E423, Z!$A$2:$C$4127, 3, FALSE))</f>
        <v/>
      </c>
      <c r="G423" s="238"/>
      <c r="H423" s="81"/>
      <c r="I423" s="255" t="b">
        <v>0</v>
      </c>
      <c r="J423" s="256"/>
      <c r="K423" s="82"/>
      <c r="L423" s="82"/>
      <c r="M423" s="83"/>
      <c r="N423" s="79"/>
      <c r="O423" s="84"/>
      <c r="P423" s="84"/>
      <c r="Q423" s="257"/>
      <c r="R423" s="257"/>
      <c r="S423" s="257"/>
      <c r="T423" s="85">
        <f t="shared" si="178"/>
        <v>0</v>
      </c>
      <c r="U423" s="238"/>
      <c r="V423" s="238"/>
      <c r="W423" s="238"/>
      <c r="X423" s="257"/>
      <c r="Y423" s="258"/>
      <c r="Z423" s="79"/>
      <c r="AA423" s="257"/>
      <c r="AB423" s="257"/>
      <c r="AC423" s="257"/>
      <c r="AD423" s="257"/>
      <c r="AE423" s="257"/>
      <c r="AF423" s="85">
        <f t="shared" si="179"/>
        <v>0</v>
      </c>
      <c r="AG423" s="259"/>
      <c r="AH423" s="238"/>
      <c r="AI423" s="79"/>
      <c r="AJ423" s="80" t="str">
        <f>IF(ISBLANK(AI423), "", VLOOKUP(AI423, Z!$A$2:$C$4127, 3, FALSE))</f>
        <v/>
      </c>
      <c r="AK423" s="260"/>
      <c r="AL423" s="127">
        <f t="shared" si="180"/>
        <v>0</v>
      </c>
      <c r="AM423" s="271"/>
      <c r="AN423" s="292">
        <f t="shared" si="182"/>
        <v>0</v>
      </c>
      <c r="AO423" s="279">
        <f t="shared" si="181"/>
        <v>1</v>
      </c>
      <c r="AP423" s="279">
        <v>0.75</v>
      </c>
      <c r="AQ423" s="293" t="str">
        <f t="shared" si="183"/>
        <v>-</v>
      </c>
      <c r="AR423" s="293" t="str">
        <f t="shared" si="184"/>
        <v>-</v>
      </c>
      <c r="AS423" s="293" t="str" cm="1">
        <f t="array" ref="AS423">IFERROR(IFERROR((AT423*AU423)/(3600*1000)/AZ423, BY423) * SUMPRODUCT($BA423:$BE423^2.5, $BF423:$BJ423) / 1000, "-")</f>
        <v>-</v>
      </c>
      <c r="AT423" s="279" t="str">
        <f t="shared" si="185"/>
        <v>-</v>
      </c>
      <c r="AU423" s="279" t="str">
        <f t="shared" si="186"/>
        <v>-</v>
      </c>
      <c r="AV423" s="294" t="str">
        <f t="shared" si="168"/>
        <v>-</v>
      </c>
      <c r="AW423" s="294" t="str" cm="1">
        <f t="array" ref="AW423">IF(CH423&gt;0, INDEX($CV$58:$CV$60, CH423), "-")</f>
        <v>-</v>
      </c>
      <c r="AX423" s="294" t="str">
        <f t="shared" si="187"/>
        <v>-</v>
      </c>
      <c r="AY423" s="295" t="str">
        <f t="shared" si="188"/>
        <v>-</v>
      </c>
      <c r="AZ423" s="294">
        <f t="shared" si="189"/>
        <v>0</v>
      </c>
      <c r="BA423" s="296" t="str" cm="1">
        <f t="array" ref="BA423">IFERROR(INDEX($CV$63:$CZ$65, $CF423, BA$23), "-")</f>
        <v>-</v>
      </c>
      <c r="BB423" s="296" t="str" cm="1">
        <f t="array" ref="BB423">IFERROR(INDEX($CV$63:$CZ$65, $CF423, BB$23), "-")</f>
        <v>-</v>
      </c>
      <c r="BC423" s="296" t="str" cm="1">
        <f t="array" ref="BC423">IFERROR(INDEX($CV$63:$CZ$65, $CF423, BC$23), "-")</f>
        <v>-</v>
      </c>
      <c r="BD423" s="296" t="str" cm="1">
        <f t="array" ref="BD423">IFERROR(INDEX($CV$63:$CZ$65, $CF423, BD$23), "-")</f>
        <v>-</v>
      </c>
      <c r="BE423" s="296" t="str" cm="1">
        <f t="array" ref="BE423">IFERROR(INDEX($CV$63:$CZ$65, $CF423, BE$23), "-")</f>
        <v>-</v>
      </c>
      <c r="BF423" s="297" cm="1">
        <f t="array" ref="BF423">IF($CF423=3,
IFERROR(INDEX($CV$68:$CZ$79, $CE423, BF$23), "-"),
IF($CF423=2,
IF(BF$23=5, $Q423, IF(BF$23=4, $R423, 0)), IF(BF$23=5, $Q423, 0)
))</f>
        <v>0</v>
      </c>
      <c r="BG423" s="297" cm="1">
        <f t="array" ref="BG423">IF($CF423=3,
IFERROR(INDEX($CV$68:$CZ$79, $CE423, BG$23), "-"),
IF($CF423=2,
IF(BG$23=5, $Q423, IF(BG$23=4, $R423, 0)), IF(BG$23=5, $Q423, 0)
))</f>
        <v>0</v>
      </c>
      <c r="BH423" s="297" cm="1">
        <f t="array" ref="BH423">IF($CF423=3,
IFERROR(INDEX($CV$68:$CZ$79, $CE423, BH$23), "-"),
IF($CF423=2,
IF(BH$23=5, $Q423, IF(BH$23=4, $R423, 0)), IF(BH$23=5, $Q423, 0)
))</f>
        <v>0</v>
      </c>
      <c r="BI423" s="297" cm="1">
        <f t="array" ref="BI423">IF($CF423=3,
IFERROR(INDEX($CV$68:$CZ$79, $CE423, BI$23), "-"),
IF($CF423=2,
IF(BI$23=5, $Q423, IF(BI$23=4, $R423, 0)), IF(BI$23=5, $Q423, 0)
))</f>
        <v>0</v>
      </c>
      <c r="BJ423" s="297" cm="1">
        <f t="array" ref="BJ423">IF($CF423=3,
IFERROR(INDEX($CV$68:$CZ$79, $CE423, BJ$23), "-"),
IF($CF423=2,
IF(BJ$23=5, $Q423, IF(BJ$23=4, $R423, 0)), IF(BJ$23=5, $Q423, 0)
))</f>
        <v>0</v>
      </c>
      <c r="BK423" s="293" t="str" cm="1">
        <f t="array" ref="BK423">IFERROR(IF(OR($AN$20="EZ", ISNUMBER((BL423*BM423)/(3600*1000)/BN423)), (BL423*BM423)/(3600*1000)/BN423, BY423) * SUMPRODUCT($BO423:$BS423^2.5, $BT423:$BX423) / 1000, "-")</f>
        <v>-</v>
      </c>
      <c r="BL423" s="279" t="str">
        <f t="shared" si="190"/>
        <v>-</v>
      </c>
      <c r="BM423" s="279" t="str">
        <f t="shared" si="191"/>
        <v>-</v>
      </c>
      <c r="BN423" s="298">
        <f t="shared" si="192"/>
        <v>0</v>
      </c>
      <c r="BO423" s="296" t="str" cm="1">
        <f t="array" ref="BO423">IFERROR(INDEX($CV$63:$CZ$65, $CO423, BO$23), "-")</f>
        <v>-</v>
      </c>
      <c r="BP423" s="296" t="str" cm="1">
        <f t="array" ref="BP423">IFERROR(INDEX($CV$63:$CZ$65, $CO423, BP$23), "-")</f>
        <v>-</v>
      </c>
      <c r="BQ423" s="296" t="str" cm="1">
        <f t="array" ref="BQ423">IFERROR(INDEX($CV$63:$CZ$65, $CO423, BQ$23), "-")</f>
        <v>-</v>
      </c>
      <c r="BR423" s="296" t="str" cm="1">
        <f t="array" ref="BR423">IFERROR(INDEX($CV$63:$CZ$65, $CO423, BR$23), "-")</f>
        <v>-</v>
      </c>
      <c r="BS423" s="296" t="str" cm="1">
        <f t="array" ref="BS423">IFERROR(INDEX($CV$63:$CZ$65, $CO423, BS$23), "-")</f>
        <v>-</v>
      </c>
      <c r="BT423" s="297" cm="1">
        <f t="array" ref="BT423">IF($CO423=3,
IFERROR(INDEX($CV$68:$CZ$79, $CE423, BT$23), "-"),
IF($CO423=2,
IF(BT$23=5, $AC423, IF(BT$23=4, $AD423, 0)), IF(BT$23=5, $AC423, 0)
))</f>
        <v>0</v>
      </c>
      <c r="BU423" s="297" cm="1">
        <f t="array" ref="BU423">IF($CO423=3,
IFERROR(INDEX($CV$68:$CZ$79, $CE423, BU$23), "-"),
IF($CO423=2,
IF(BU$23=5, $AC423, IF(BU$23=4, $AD423, 0)), IF(BU$23=5, $AC423, 0)
))</f>
        <v>0</v>
      </c>
      <c r="BV423" s="297" cm="1">
        <f t="array" ref="BV423">IF($CO423=3,
IFERROR(INDEX($CV$68:$CZ$79, $CE423, BV$23), "-"),
IF($CO423=2,
IF(BV$23=5, $AC423, IF(BV$23=4, $AD423, 0)), IF(BV$23=5, $AC423, 0)
))</f>
        <v>0</v>
      </c>
      <c r="BW423" s="297" cm="1">
        <f t="array" ref="BW423">IF($CO423=3,
IFERROR(INDEX($CV$68:$CZ$79, $CE423, BW$23), "-"),
IF($CO423=2,
IF(BW$23=5, $AC423, IF(BW$23=4, $AD423, 0)), IF(BW$23=5, $AC423, 0)
))</f>
        <v>0</v>
      </c>
      <c r="BX423" s="297" cm="1">
        <f t="array" ref="BX423">IF($CO423=3,
IFERROR(INDEX($CV$68:$CZ$79, $CE423, BX$23), "-"),
IF($CO423=2,
IF(BX$23=5, $AC423, IF(BX$23=4, $AD423, 0)), IF(BX$23=5, $AC423, 0)
))</f>
        <v>0</v>
      </c>
      <c r="BY423" s="293" t="str">
        <f t="shared" si="193"/>
        <v>-</v>
      </c>
      <c r="BZ423" s="299">
        <f t="shared" si="169"/>
        <v>0</v>
      </c>
      <c r="CA423" s="294" t="str">
        <f t="shared" si="194"/>
        <v>-</v>
      </c>
      <c r="CB423" s="295" t="str">
        <f t="shared" si="170"/>
        <v>-</v>
      </c>
      <c r="CC423" s="295" t="str">
        <f t="shared" si="195"/>
        <v>-</v>
      </c>
      <c r="CD423" s="299">
        <f t="shared" si="171"/>
        <v>0</v>
      </c>
      <c r="CE423" s="300" t="str">
        <f t="shared" si="172"/>
        <v>-</v>
      </c>
      <c r="CF423" s="300" t="str">
        <f t="shared" si="173"/>
        <v>-</v>
      </c>
      <c r="CG423" s="300">
        <v>0</v>
      </c>
      <c r="CH423" s="300">
        <f t="shared" si="174"/>
        <v>0</v>
      </c>
      <c r="CI423" s="301">
        <f t="shared" si="175"/>
        <v>0</v>
      </c>
      <c r="CJ423" s="301">
        <f t="shared" si="176"/>
        <v>0</v>
      </c>
      <c r="CK423" s="302" t="str" cm="1">
        <f t="array" ref="CK423">IF($CJ423&gt;0, INDEX($CS$28:$DH$35, $CJ423, $CI423+CK$23), "-")</f>
        <v>-</v>
      </c>
      <c r="CL423" s="302" t="str" cm="1">
        <f t="array" ref="CL423">IF($CJ423&gt;0, INDEX($CS$28:$DH$35, $CJ423, $CI423+CL$23), "-")</f>
        <v>-</v>
      </c>
      <c r="CM423" s="302" t="str" cm="1">
        <f t="array" ref="CM423">IF($CJ423&gt;0, INDEX($CS$28:$DH$35, $CJ423, $CI423+CM$23), "-")</f>
        <v>-</v>
      </c>
      <c r="CN423" s="302" t="str" cm="1">
        <f t="array" ref="CN423">IF($CJ423&gt;0, INDEX($CS$28:$DH$35, $CJ423, $CI423+CN$23), "-")</f>
        <v>-</v>
      </c>
      <c r="CO423" s="300" t="str">
        <f t="shared" si="177"/>
        <v>-</v>
      </c>
      <c r="CP423" s="271"/>
      <c r="CQ423" s="272"/>
      <c r="CR423" s="273"/>
      <c r="CS423" s="273"/>
      <c r="CT423" s="273"/>
      <c r="CU423" s="273"/>
      <c r="CV423" s="273"/>
      <c r="CW423" s="273"/>
      <c r="CX423" s="273"/>
      <c r="CY423" s="273"/>
      <c r="CZ423" s="273"/>
      <c r="DA423" s="273"/>
      <c r="DB423" s="273"/>
      <c r="DC423" s="273"/>
      <c r="DD423" s="273"/>
      <c r="DE423" s="273"/>
      <c r="DF423" s="273"/>
      <c r="DG423" s="273"/>
      <c r="DH423" s="273"/>
      <c r="DI423" s="273"/>
      <c r="DJ423" s="271"/>
      <c r="DK423" s="271"/>
    </row>
    <row r="424" spans="1:115" s="45" customFormat="1" ht="12.75" customHeight="1" x14ac:dyDescent="0.25">
      <c r="A424" s="13" cm="1">
        <f t="array" ref="A424">IFERROR(INDEX(Operation, IFERROR(MATCH($N424,#REF!, 0), IFERROR(MATCH($N424,#REF!, 0), MATCH($N424,#REF!, 0))), 4), 0)</f>
        <v>0</v>
      </c>
      <c r="B424" s="10">
        <v>401</v>
      </c>
      <c r="C424" s="238"/>
      <c r="D424" s="238"/>
      <c r="E424" s="79"/>
      <c r="F424" s="80" t="str">
        <f>IF(ISBLANK(E424), "", VLOOKUP(E424, Z!$A$2:$C$4127, 3, FALSE))</f>
        <v/>
      </c>
      <c r="G424" s="238"/>
      <c r="H424" s="81"/>
      <c r="I424" s="255" t="b">
        <v>0</v>
      </c>
      <c r="J424" s="256"/>
      <c r="K424" s="82"/>
      <c r="L424" s="82"/>
      <c r="M424" s="83"/>
      <c r="N424" s="79"/>
      <c r="O424" s="84"/>
      <c r="P424" s="84"/>
      <c r="Q424" s="257"/>
      <c r="R424" s="257"/>
      <c r="S424" s="257"/>
      <c r="T424" s="85">
        <f t="shared" si="178"/>
        <v>0</v>
      </c>
      <c r="U424" s="238"/>
      <c r="V424" s="238"/>
      <c r="W424" s="238"/>
      <c r="X424" s="256"/>
      <c r="Y424" s="258"/>
      <c r="Z424" s="79"/>
      <c r="AA424" s="257"/>
      <c r="AB424" s="257"/>
      <c r="AC424" s="257"/>
      <c r="AD424" s="257"/>
      <c r="AE424" s="257"/>
      <c r="AF424" s="85">
        <f t="shared" si="179"/>
        <v>0</v>
      </c>
      <c r="AG424" s="259"/>
      <c r="AH424" s="238"/>
      <c r="AI424" s="79"/>
      <c r="AJ424" s="80" t="str">
        <f>IF(ISBLANK(AI424), "", VLOOKUP(AI424, Z!$A$2:$C$4127, 3, FALSE))</f>
        <v/>
      </c>
      <c r="AK424" s="260"/>
      <c r="AL424" s="127">
        <f t="shared" si="180"/>
        <v>0</v>
      </c>
      <c r="AM424" s="271"/>
      <c r="AN424" s="292">
        <f t="shared" si="182"/>
        <v>0</v>
      </c>
      <c r="AO424" s="279">
        <f t="shared" si="181"/>
        <v>1</v>
      </c>
      <c r="AP424" s="279">
        <v>0.75</v>
      </c>
      <c r="AQ424" s="293" t="str">
        <f t="shared" si="183"/>
        <v>-</v>
      </c>
      <c r="AR424" s="293" t="str">
        <f t="shared" si="184"/>
        <v>-</v>
      </c>
      <c r="AS424" s="293" t="str" cm="1">
        <f t="array" ref="AS424">IFERROR(IFERROR((AT424*AU424)/(3600*1000)/AZ424, BY424) * SUMPRODUCT($BA424:$BE424^2.5, $BF424:$BJ424) / 1000, "-")</f>
        <v>-</v>
      </c>
      <c r="AT424" s="279" t="str">
        <f t="shared" si="185"/>
        <v>-</v>
      </c>
      <c r="AU424" s="279" t="str">
        <f t="shared" si="186"/>
        <v>-</v>
      </c>
      <c r="AV424" s="294" t="str">
        <f t="shared" si="168"/>
        <v>-</v>
      </c>
      <c r="AW424" s="294" t="str" cm="1">
        <f t="array" ref="AW424">IF(CH424&gt;0, INDEX($CV$58:$CV$60, CH424), "-")</f>
        <v>-</v>
      </c>
      <c r="AX424" s="294" t="str">
        <f t="shared" si="187"/>
        <v>-</v>
      </c>
      <c r="AY424" s="295" t="str">
        <f t="shared" si="188"/>
        <v>-</v>
      </c>
      <c r="AZ424" s="294">
        <f t="shared" si="189"/>
        <v>0</v>
      </c>
      <c r="BA424" s="296" t="str" cm="1">
        <f t="array" ref="BA424">IFERROR(INDEX($CV$63:$CZ$65, $CF424, BA$23), "-")</f>
        <v>-</v>
      </c>
      <c r="BB424" s="296" t="str" cm="1">
        <f t="array" ref="BB424">IFERROR(INDEX($CV$63:$CZ$65, $CF424, BB$23), "-")</f>
        <v>-</v>
      </c>
      <c r="BC424" s="296" t="str" cm="1">
        <f t="array" ref="BC424">IFERROR(INDEX($CV$63:$CZ$65, $CF424, BC$23), "-")</f>
        <v>-</v>
      </c>
      <c r="BD424" s="296" t="str" cm="1">
        <f t="array" ref="BD424">IFERROR(INDEX($CV$63:$CZ$65, $CF424, BD$23), "-")</f>
        <v>-</v>
      </c>
      <c r="BE424" s="296" t="str" cm="1">
        <f t="array" ref="BE424">IFERROR(INDEX($CV$63:$CZ$65, $CF424, BE$23), "-")</f>
        <v>-</v>
      </c>
      <c r="BF424" s="297" cm="1">
        <f t="array" ref="BF424">IF($CF424=3,
IFERROR(INDEX($CV$68:$CZ$79, $CE424, BF$23), "-"),
IF($CF424=2,
IF(BF$23=5, $Q424, IF(BF$23=4, $R424, 0)), IF(BF$23=5, $Q424, 0)
))</f>
        <v>0</v>
      </c>
      <c r="BG424" s="297" cm="1">
        <f t="array" ref="BG424">IF($CF424=3,
IFERROR(INDEX($CV$68:$CZ$79, $CE424, BG$23), "-"),
IF($CF424=2,
IF(BG$23=5, $Q424, IF(BG$23=4, $R424, 0)), IF(BG$23=5, $Q424, 0)
))</f>
        <v>0</v>
      </c>
      <c r="BH424" s="297" cm="1">
        <f t="array" ref="BH424">IF($CF424=3,
IFERROR(INDEX($CV$68:$CZ$79, $CE424, BH$23), "-"),
IF($CF424=2,
IF(BH$23=5, $Q424, IF(BH$23=4, $R424, 0)), IF(BH$23=5, $Q424, 0)
))</f>
        <v>0</v>
      </c>
      <c r="BI424" s="297" cm="1">
        <f t="array" ref="BI424">IF($CF424=3,
IFERROR(INDEX($CV$68:$CZ$79, $CE424, BI$23), "-"),
IF($CF424=2,
IF(BI$23=5, $Q424, IF(BI$23=4, $R424, 0)), IF(BI$23=5, $Q424, 0)
))</f>
        <v>0</v>
      </c>
      <c r="BJ424" s="297" cm="1">
        <f t="array" ref="BJ424">IF($CF424=3,
IFERROR(INDEX($CV$68:$CZ$79, $CE424, BJ$23), "-"),
IF($CF424=2,
IF(BJ$23=5, $Q424, IF(BJ$23=4, $R424, 0)), IF(BJ$23=5, $Q424, 0)
))</f>
        <v>0</v>
      </c>
      <c r="BK424" s="293" t="str" cm="1">
        <f t="array" ref="BK424">IFERROR(IF(OR($AN$20="EZ", ISNUMBER((BL424*BM424)/(3600*1000)/BN424)), (BL424*BM424)/(3600*1000)/BN424, BY424) * SUMPRODUCT($BO424:$BS424^2.5, $BT424:$BX424) / 1000, "-")</f>
        <v>-</v>
      </c>
      <c r="BL424" s="279" t="str">
        <f t="shared" si="190"/>
        <v>-</v>
      </c>
      <c r="BM424" s="279" t="str">
        <f t="shared" si="191"/>
        <v>-</v>
      </c>
      <c r="BN424" s="298">
        <f t="shared" si="192"/>
        <v>0</v>
      </c>
      <c r="BO424" s="296" t="str" cm="1">
        <f t="array" ref="BO424">IFERROR(INDEX($CV$63:$CZ$65, $CO424, BO$23), "-")</f>
        <v>-</v>
      </c>
      <c r="BP424" s="296" t="str" cm="1">
        <f t="array" ref="BP424">IFERROR(INDEX($CV$63:$CZ$65, $CO424, BP$23), "-")</f>
        <v>-</v>
      </c>
      <c r="BQ424" s="296" t="str" cm="1">
        <f t="array" ref="BQ424">IFERROR(INDEX($CV$63:$CZ$65, $CO424, BQ$23), "-")</f>
        <v>-</v>
      </c>
      <c r="BR424" s="296" t="str" cm="1">
        <f t="array" ref="BR424">IFERROR(INDEX($CV$63:$CZ$65, $CO424, BR$23), "-")</f>
        <v>-</v>
      </c>
      <c r="BS424" s="296" t="str" cm="1">
        <f t="array" ref="BS424">IFERROR(INDEX($CV$63:$CZ$65, $CO424, BS$23), "-")</f>
        <v>-</v>
      </c>
      <c r="BT424" s="297" cm="1">
        <f t="array" ref="BT424">IF($CO424=3,
IFERROR(INDEX($CV$68:$CZ$79, $CE424, BT$23), "-"),
IF($CO424=2,
IF(BT$23=5, $AC424, IF(BT$23=4, $AD424, 0)), IF(BT$23=5, $AC424, 0)
))</f>
        <v>0</v>
      </c>
      <c r="BU424" s="297" cm="1">
        <f t="array" ref="BU424">IF($CO424=3,
IFERROR(INDEX($CV$68:$CZ$79, $CE424, BU$23), "-"),
IF($CO424=2,
IF(BU$23=5, $AC424, IF(BU$23=4, $AD424, 0)), IF(BU$23=5, $AC424, 0)
))</f>
        <v>0</v>
      </c>
      <c r="BV424" s="297" cm="1">
        <f t="array" ref="BV424">IF($CO424=3,
IFERROR(INDEX($CV$68:$CZ$79, $CE424, BV$23), "-"),
IF($CO424=2,
IF(BV$23=5, $AC424, IF(BV$23=4, $AD424, 0)), IF(BV$23=5, $AC424, 0)
))</f>
        <v>0</v>
      </c>
      <c r="BW424" s="297" cm="1">
        <f t="array" ref="BW424">IF($CO424=3,
IFERROR(INDEX($CV$68:$CZ$79, $CE424, BW$23), "-"),
IF($CO424=2,
IF(BW$23=5, $AC424, IF(BW$23=4, $AD424, 0)), IF(BW$23=5, $AC424, 0)
))</f>
        <v>0</v>
      </c>
      <c r="BX424" s="297" cm="1">
        <f t="array" ref="BX424">IF($CO424=3,
IFERROR(INDEX($CV$68:$CZ$79, $CE424, BX$23), "-"),
IF($CO424=2,
IF(BX$23=5, $AC424, IF(BX$23=4, $AD424, 0)), IF(BX$23=5, $AC424, 0)
))</f>
        <v>0</v>
      </c>
      <c r="BY424" s="293" t="str">
        <f t="shared" si="193"/>
        <v>-</v>
      </c>
      <c r="BZ424" s="299">
        <f t="shared" si="169"/>
        <v>0</v>
      </c>
      <c r="CA424" s="294" t="str">
        <f t="shared" si="194"/>
        <v>-</v>
      </c>
      <c r="CB424" s="295" t="str">
        <f t="shared" si="170"/>
        <v>-</v>
      </c>
      <c r="CC424" s="295" t="str">
        <f t="shared" si="195"/>
        <v>-</v>
      </c>
      <c r="CD424" s="299">
        <f t="shared" si="171"/>
        <v>0</v>
      </c>
      <c r="CE424" s="300" t="str">
        <f t="shared" si="172"/>
        <v>-</v>
      </c>
      <c r="CF424" s="300" t="str">
        <f t="shared" si="173"/>
        <v>-</v>
      </c>
      <c r="CG424" s="300">
        <v>0</v>
      </c>
      <c r="CH424" s="300">
        <f t="shared" si="174"/>
        <v>0</v>
      </c>
      <c r="CI424" s="301">
        <f t="shared" si="175"/>
        <v>0</v>
      </c>
      <c r="CJ424" s="301">
        <f t="shared" si="176"/>
        <v>0</v>
      </c>
      <c r="CK424" s="302" t="str" cm="1">
        <f t="array" ref="CK424">IF($CJ424&gt;0, INDEX($CS$28:$DH$35, $CJ424, $CI424+CK$23), "-")</f>
        <v>-</v>
      </c>
      <c r="CL424" s="302" t="str" cm="1">
        <f t="array" ref="CL424">IF($CJ424&gt;0, INDEX($CS$28:$DH$35, $CJ424, $CI424+CL$23), "-")</f>
        <v>-</v>
      </c>
      <c r="CM424" s="302" t="str" cm="1">
        <f t="array" ref="CM424">IF($CJ424&gt;0, INDEX($CS$28:$DH$35, $CJ424, $CI424+CM$23), "-")</f>
        <v>-</v>
      </c>
      <c r="CN424" s="302" t="str" cm="1">
        <f t="array" ref="CN424">IF($CJ424&gt;0, INDEX($CS$28:$DH$35, $CJ424, $CI424+CN$23), "-")</f>
        <v>-</v>
      </c>
      <c r="CO424" s="300" t="str">
        <f t="shared" si="177"/>
        <v>-</v>
      </c>
      <c r="CP424" s="271"/>
      <c r="CQ424" s="272"/>
      <c r="CR424" s="273"/>
      <c r="CS424" s="273"/>
      <c r="CT424" s="273"/>
      <c r="CU424" s="273"/>
      <c r="CV424" s="273"/>
      <c r="CW424" s="273"/>
      <c r="CX424" s="273"/>
      <c r="CY424" s="273"/>
      <c r="CZ424" s="273"/>
      <c r="DA424" s="273"/>
      <c r="DB424" s="273"/>
      <c r="DC424" s="273"/>
      <c r="DD424" s="273"/>
      <c r="DE424" s="273"/>
      <c r="DF424" s="273"/>
      <c r="DG424" s="273"/>
      <c r="DH424" s="273"/>
      <c r="DI424" s="273"/>
      <c r="DJ424" s="271"/>
      <c r="DK424" s="271"/>
    </row>
    <row r="425" spans="1:115" s="45" customFormat="1" ht="12.75" customHeight="1" x14ac:dyDescent="0.25">
      <c r="A425" s="13" cm="1">
        <f t="array" ref="A425">IFERROR(INDEX(Operation, IFERROR(MATCH($N425,#REF!, 0), IFERROR(MATCH($N425,#REF!, 0), MATCH($N425,#REF!, 0))), 4), 0)</f>
        <v>0</v>
      </c>
      <c r="B425" s="10">
        <v>402</v>
      </c>
      <c r="C425" s="238"/>
      <c r="D425" s="238"/>
      <c r="E425" s="79"/>
      <c r="F425" s="80" t="str">
        <f>IF(ISBLANK(E425), "", VLOOKUP(E425, Z!$A$2:$C$4127, 3, FALSE))</f>
        <v/>
      </c>
      <c r="G425" s="238"/>
      <c r="H425" s="81"/>
      <c r="I425" s="255" t="b">
        <v>0</v>
      </c>
      <c r="J425" s="256"/>
      <c r="K425" s="82"/>
      <c r="L425" s="82"/>
      <c r="M425" s="83"/>
      <c r="N425" s="79"/>
      <c r="O425" s="84"/>
      <c r="P425" s="84"/>
      <c r="Q425" s="257"/>
      <c r="R425" s="257"/>
      <c r="S425" s="257"/>
      <c r="T425" s="85">
        <f t="shared" si="178"/>
        <v>0</v>
      </c>
      <c r="U425" s="238"/>
      <c r="V425" s="238"/>
      <c r="W425" s="238"/>
      <c r="X425" s="257"/>
      <c r="Y425" s="258"/>
      <c r="Z425" s="79"/>
      <c r="AA425" s="257"/>
      <c r="AB425" s="257"/>
      <c r="AC425" s="257"/>
      <c r="AD425" s="257"/>
      <c r="AE425" s="257"/>
      <c r="AF425" s="85">
        <f t="shared" si="179"/>
        <v>0</v>
      </c>
      <c r="AG425" s="259"/>
      <c r="AH425" s="238"/>
      <c r="AI425" s="79"/>
      <c r="AJ425" s="80" t="str">
        <f>IF(ISBLANK(AI425), "", VLOOKUP(AI425, Z!$A$2:$C$4127, 3, FALSE))</f>
        <v/>
      </c>
      <c r="AK425" s="260"/>
      <c r="AL425" s="127">
        <f t="shared" si="180"/>
        <v>0</v>
      </c>
      <c r="AM425" s="271"/>
      <c r="AN425" s="292">
        <f t="shared" si="182"/>
        <v>0</v>
      </c>
      <c r="AO425" s="279">
        <f t="shared" si="181"/>
        <v>1</v>
      </c>
      <c r="AP425" s="279">
        <v>0.75</v>
      </c>
      <c r="AQ425" s="293" t="str">
        <f t="shared" si="183"/>
        <v>-</v>
      </c>
      <c r="AR425" s="293" t="str">
        <f t="shared" si="184"/>
        <v>-</v>
      </c>
      <c r="AS425" s="293" t="str" cm="1">
        <f t="array" ref="AS425">IFERROR(IFERROR((AT425*AU425)/(3600*1000)/AZ425, BY425) * SUMPRODUCT($BA425:$BE425^2.5, $BF425:$BJ425) / 1000, "-")</f>
        <v>-</v>
      </c>
      <c r="AT425" s="279" t="str">
        <f t="shared" si="185"/>
        <v>-</v>
      </c>
      <c r="AU425" s="279" t="str">
        <f t="shared" si="186"/>
        <v>-</v>
      </c>
      <c r="AV425" s="294" t="str">
        <f t="shared" si="168"/>
        <v>-</v>
      </c>
      <c r="AW425" s="294" t="str" cm="1">
        <f t="array" ref="AW425">IF(CH425&gt;0, INDEX($CV$58:$CV$60, CH425), "-")</f>
        <v>-</v>
      </c>
      <c r="AX425" s="294" t="str">
        <f t="shared" si="187"/>
        <v>-</v>
      </c>
      <c r="AY425" s="295" t="str">
        <f t="shared" si="188"/>
        <v>-</v>
      </c>
      <c r="AZ425" s="294">
        <f t="shared" si="189"/>
        <v>0</v>
      </c>
      <c r="BA425" s="296" t="str" cm="1">
        <f t="array" ref="BA425">IFERROR(INDEX($CV$63:$CZ$65, $CF425, BA$23), "-")</f>
        <v>-</v>
      </c>
      <c r="BB425" s="296" t="str" cm="1">
        <f t="array" ref="BB425">IFERROR(INDEX($CV$63:$CZ$65, $CF425, BB$23), "-")</f>
        <v>-</v>
      </c>
      <c r="BC425" s="296" t="str" cm="1">
        <f t="array" ref="BC425">IFERROR(INDEX($CV$63:$CZ$65, $CF425, BC$23), "-")</f>
        <v>-</v>
      </c>
      <c r="BD425" s="296" t="str" cm="1">
        <f t="array" ref="BD425">IFERROR(INDEX($CV$63:$CZ$65, $CF425, BD$23), "-")</f>
        <v>-</v>
      </c>
      <c r="BE425" s="296" t="str" cm="1">
        <f t="array" ref="BE425">IFERROR(INDEX($CV$63:$CZ$65, $CF425, BE$23), "-")</f>
        <v>-</v>
      </c>
      <c r="BF425" s="297" cm="1">
        <f t="array" ref="BF425">IF($CF425=3,
IFERROR(INDEX($CV$68:$CZ$79, $CE425, BF$23), "-"),
IF($CF425=2,
IF(BF$23=5, $Q425, IF(BF$23=4, $R425, 0)), IF(BF$23=5, $Q425, 0)
))</f>
        <v>0</v>
      </c>
      <c r="BG425" s="297" cm="1">
        <f t="array" ref="BG425">IF($CF425=3,
IFERROR(INDEX($CV$68:$CZ$79, $CE425, BG$23), "-"),
IF($CF425=2,
IF(BG$23=5, $Q425, IF(BG$23=4, $R425, 0)), IF(BG$23=5, $Q425, 0)
))</f>
        <v>0</v>
      </c>
      <c r="BH425" s="297" cm="1">
        <f t="array" ref="BH425">IF($CF425=3,
IFERROR(INDEX($CV$68:$CZ$79, $CE425, BH$23), "-"),
IF($CF425=2,
IF(BH$23=5, $Q425, IF(BH$23=4, $R425, 0)), IF(BH$23=5, $Q425, 0)
))</f>
        <v>0</v>
      </c>
      <c r="BI425" s="297" cm="1">
        <f t="array" ref="BI425">IF($CF425=3,
IFERROR(INDEX($CV$68:$CZ$79, $CE425, BI$23), "-"),
IF($CF425=2,
IF(BI$23=5, $Q425, IF(BI$23=4, $R425, 0)), IF(BI$23=5, $Q425, 0)
))</f>
        <v>0</v>
      </c>
      <c r="BJ425" s="297" cm="1">
        <f t="array" ref="BJ425">IF($CF425=3,
IFERROR(INDEX($CV$68:$CZ$79, $CE425, BJ$23), "-"),
IF($CF425=2,
IF(BJ$23=5, $Q425, IF(BJ$23=4, $R425, 0)), IF(BJ$23=5, $Q425, 0)
))</f>
        <v>0</v>
      </c>
      <c r="BK425" s="293" t="str" cm="1">
        <f t="array" ref="BK425">IFERROR(IF(OR($AN$20="EZ", ISNUMBER((BL425*BM425)/(3600*1000)/BN425)), (BL425*BM425)/(3600*1000)/BN425, BY425) * SUMPRODUCT($BO425:$BS425^2.5, $BT425:$BX425) / 1000, "-")</f>
        <v>-</v>
      </c>
      <c r="BL425" s="279" t="str">
        <f t="shared" si="190"/>
        <v>-</v>
      </c>
      <c r="BM425" s="279" t="str">
        <f t="shared" si="191"/>
        <v>-</v>
      </c>
      <c r="BN425" s="298">
        <f t="shared" si="192"/>
        <v>0</v>
      </c>
      <c r="BO425" s="296" t="str" cm="1">
        <f t="array" ref="BO425">IFERROR(INDEX($CV$63:$CZ$65, $CO425, BO$23), "-")</f>
        <v>-</v>
      </c>
      <c r="BP425" s="296" t="str" cm="1">
        <f t="array" ref="BP425">IFERROR(INDEX($CV$63:$CZ$65, $CO425, BP$23), "-")</f>
        <v>-</v>
      </c>
      <c r="BQ425" s="296" t="str" cm="1">
        <f t="array" ref="BQ425">IFERROR(INDEX($CV$63:$CZ$65, $CO425, BQ$23), "-")</f>
        <v>-</v>
      </c>
      <c r="BR425" s="296" t="str" cm="1">
        <f t="array" ref="BR425">IFERROR(INDEX($CV$63:$CZ$65, $CO425, BR$23), "-")</f>
        <v>-</v>
      </c>
      <c r="BS425" s="296" t="str" cm="1">
        <f t="array" ref="BS425">IFERROR(INDEX($CV$63:$CZ$65, $CO425, BS$23), "-")</f>
        <v>-</v>
      </c>
      <c r="BT425" s="297" cm="1">
        <f t="array" ref="BT425">IF($CO425=3,
IFERROR(INDEX($CV$68:$CZ$79, $CE425, BT$23), "-"),
IF($CO425=2,
IF(BT$23=5, $AC425, IF(BT$23=4, $AD425, 0)), IF(BT$23=5, $AC425, 0)
))</f>
        <v>0</v>
      </c>
      <c r="BU425" s="297" cm="1">
        <f t="array" ref="BU425">IF($CO425=3,
IFERROR(INDEX($CV$68:$CZ$79, $CE425, BU$23), "-"),
IF($CO425=2,
IF(BU$23=5, $AC425, IF(BU$23=4, $AD425, 0)), IF(BU$23=5, $AC425, 0)
))</f>
        <v>0</v>
      </c>
      <c r="BV425" s="297" cm="1">
        <f t="array" ref="BV425">IF($CO425=3,
IFERROR(INDEX($CV$68:$CZ$79, $CE425, BV$23), "-"),
IF($CO425=2,
IF(BV$23=5, $AC425, IF(BV$23=4, $AD425, 0)), IF(BV$23=5, $AC425, 0)
))</f>
        <v>0</v>
      </c>
      <c r="BW425" s="297" cm="1">
        <f t="array" ref="BW425">IF($CO425=3,
IFERROR(INDEX($CV$68:$CZ$79, $CE425, BW$23), "-"),
IF($CO425=2,
IF(BW$23=5, $AC425, IF(BW$23=4, $AD425, 0)), IF(BW$23=5, $AC425, 0)
))</f>
        <v>0</v>
      </c>
      <c r="BX425" s="297" cm="1">
        <f t="array" ref="BX425">IF($CO425=3,
IFERROR(INDEX($CV$68:$CZ$79, $CE425, BX$23), "-"),
IF($CO425=2,
IF(BX$23=5, $AC425, IF(BX$23=4, $AD425, 0)), IF(BX$23=5, $AC425, 0)
))</f>
        <v>0</v>
      </c>
      <c r="BY425" s="293" t="str">
        <f t="shared" si="193"/>
        <v>-</v>
      </c>
      <c r="BZ425" s="299">
        <f t="shared" si="169"/>
        <v>0</v>
      </c>
      <c r="CA425" s="294" t="str">
        <f t="shared" si="194"/>
        <v>-</v>
      </c>
      <c r="CB425" s="295" t="str">
        <f t="shared" si="170"/>
        <v>-</v>
      </c>
      <c r="CC425" s="295" t="str">
        <f t="shared" si="195"/>
        <v>-</v>
      </c>
      <c r="CD425" s="299">
        <f t="shared" si="171"/>
        <v>0</v>
      </c>
      <c r="CE425" s="300" t="str">
        <f t="shared" si="172"/>
        <v>-</v>
      </c>
      <c r="CF425" s="300" t="str">
        <f t="shared" si="173"/>
        <v>-</v>
      </c>
      <c r="CG425" s="300">
        <v>0</v>
      </c>
      <c r="CH425" s="300">
        <f t="shared" si="174"/>
        <v>0</v>
      </c>
      <c r="CI425" s="301">
        <f t="shared" si="175"/>
        <v>0</v>
      </c>
      <c r="CJ425" s="301">
        <f t="shared" si="176"/>
        <v>0</v>
      </c>
      <c r="CK425" s="302" t="str" cm="1">
        <f t="array" ref="CK425">IF($CJ425&gt;0, INDEX($CS$28:$DH$35, $CJ425, $CI425+CK$23), "-")</f>
        <v>-</v>
      </c>
      <c r="CL425" s="302" t="str" cm="1">
        <f t="array" ref="CL425">IF($CJ425&gt;0, INDEX($CS$28:$DH$35, $CJ425, $CI425+CL$23), "-")</f>
        <v>-</v>
      </c>
      <c r="CM425" s="302" t="str" cm="1">
        <f t="array" ref="CM425">IF($CJ425&gt;0, INDEX($CS$28:$DH$35, $CJ425, $CI425+CM$23), "-")</f>
        <v>-</v>
      </c>
      <c r="CN425" s="302" t="str" cm="1">
        <f t="array" ref="CN425">IF($CJ425&gt;0, INDEX($CS$28:$DH$35, $CJ425, $CI425+CN$23), "-")</f>
        <v>-</v>
      </c>
      <c r="CO425" s="300" t="str">
        <f t="shared" si="177"/>
        <v>-</v>
      </c>
      <c r="CP425" s="271"/>
      <c r="CQ425" s="272"/>
      <c r="CR425" s="273"/>
      <c r="CS425" s="273"/>
      <c r="CT425" s="273"/>
      <c r="CU425" s="273"/>
      <c r="CV425" s="273"/>
      <c r="CW425" s="273"/>
      <c r="CX425" s="273"/>
      <c r="CY425" s="273"/>
      <c r="CZ425" s="273"/>
      <c r="DA425" s="273"/>
      <c r="DB425" s="273"/>
      <c r="DC425" s="273"/>
      <c r="DD425" s="273"/>
      <c r="DE425" s="273"/>
      <c r="DF425" s="273"/>
      <c r="DG425" s="273"/>
      <c r="DH425" s="273"/>
      <c r="DI425" s="273"/>
      <c r="DJ425" s="271"/>
      <c r="DK425" s="271"/>
    </row>
    <row r="426" spans="1:115" s="45" customFormat="1" ht="12.75" customHeight="1" x14ac:dyDescent="0.25">
      <c r="A426" s="13" cm="1">
        <f t="array" ref="A426">IFERROR(INDEX(Operation, IFERROR(MATCH($N426,#REF!, 0), IFERROR(MATCH($N426,#REF!, 0), MATCH($N426,#REF!, 0))), 4), 0)</f>
        <v>0</v>
      </c>
      <c r="B426" s="10">
        <v>403</v>
      </c>
      <c r="C426" s="238"/>
      <c r="D426" s="238"/>
      <c r="E426" s="79"/>
      <c r="F426" s="80" t="str">
        <f>IF(ISBLANK(E426), "", VLOOKUP(E426, Z!$A$2:$C$4127, 3, FALSE))</f>
        <v/>
      </c>
      <c r="G426" s="238"/>
      <c r="H426" s="81"/>
      <c r="I426" s="255" t="b">
        <v>0</v>
      </c>
      <c r="J426" s="256"/>
      <c r="K426" s="82"/>
      <c r="L426" s="82"/>
      <c r="M426" s="83"/>
      <c r="N426" s="79"/>
      <c r="O426" s="84"/>
      <c r="P426" s="84"/>
      <c r="Q426" s="257"/>
      <c r="R426" s="257"/>
      <c r="S426" s="257"/>
      <c r="T426" s="85">
        <f t="shared" si="178"/>
        <v>0</v>
      </c>
      <c r="U426" s="238"/>
      <c r="V426" s="238"/>
      <c r="W426" s="238"/>
      <c r="X426" s="257"/>
      <c r="Y426" s="258"/>
      <c r="Z426" s="79"/>
      <c r="AA426" s="257"/>
      <c r="AB426" s="257"/>
      <c r="AC426" s="257"/>
      <c r="AD426" s="257"/>
      <c r="AE426" s="257"/>
      <c r="AF426" s="85">
        <f t="shared" si="179"/>
        <v>0</v>
      </c>
      <c r="AG426" s="259"/>
      <c r="AH426" s="238"/>
      <c r="AI426" s="79"/>
      <c r="AJ426" s="80" t="str">
        <f>IF(ISBLANK(AI426), "", VLOOKUP(AI426, Z!$A$2:$C$4127, 3, FALSE))</f>
        <v/>
      </c>
      <c r="AK426" s="260"/>
      <c r="AL426" s="127">
        <f t="shared" si="180"/>
        <v>0</v>
      </c>
      <c r="AM426" s="271"/>
      <c r="AN426" s="292">
        <f t="shared" si="182"/>
        <v>0</v>
      </c>
      <c r="AO426" s="279">
        <f t="shared" si="181"/>
        <v>1</v>
      </c>
      <c r="AP426" s="279">
        <v>0.75</v>
      </c>
      <c r="AQ426" s="293" t="str">
        <f t="shared" si="183"/>
        <v>-</v>
      </c>
      <c r="AR426" s="293" t="str">
        <f t="shared" si="184"/>
        <v>-</v>
      </c>
      <c r="AS426" s="293" t="str" cm="1">
        <f t="array" ref="AS426">IFERROR(IFERROR((AT426*AU426)/(3600*1000)/AZ426, BY426) * SUMPRODUCT($BA426:$BE426^2.5, $BF426:$BJ426) / 1000, "-")</f>
        <v>-</v>
      </c>
      <c r="AT426" s="279" t="str">
        <f t="shared" si="185"/>
        <v>-</v>
      </c>
      <c r="AU426" s="279" t="str">
        <f t="shared" si="186"/>
        <v>-</v>
      </c>
      <c r="AV426" s="294" t="str">
        <f t="shared" si="168"/>
        <v>-</v>
      </c>
      <c r="AW426" s="294" t="str" cm="1">
        <f t="array" ref="AW426">IF(CH426&gt;0, INDEX($CV$58:$CV$60, CH426), "-")</f>
        <v>-</v>
      </c>
      <c r="AX426" s="294" t="str">
        <f t="shared" si="187"/>
        <v>-</v>
      </c>
      <c r="AY426" s="295" t="str">
        <f t="shared" si="188"/>
        <v>-</v>
      </c>
      <c r="AZ426" s="294">
        <f t="shared" si="189"/>
        <v>0</v>
      </c>
      <c r="BA426" s="296" t="str" cm="1">
        <f t="array" ref="BA426">IFERROR(INDEX($CV$63:$CZ$65, $CF426, BA$23), "-")</f>
        <v>-</v>
      </c>
      <c r="BB426" s="296" t="str" cm="1">
        <f t="array" ref="BB426">IFERROR(INDEX($CV$63:$CZ$65, $CF426, BB$23), "-")</f>
        <v>-</v>
      </c>
      <c r="BC426" s="296" t="str" cm="1">
        <f t="array" ref="BC426">IFERROR(INDEX($CV$63:$CZ$65, $CF426, BC$23), "-")</f>
        <v>-</v>
      </c>
      <c r="BD426" s="296" t="str" cm="1">
        <f t="array" ref="BD426">IFERROR(INDEX($CV$63:$CZ$65, $CF426, BD$23), "-")</f>
        <v>-</v>
      </c>
      <c r="BE426" s="296" t="str" cm="1">
        <f t="array" ref="BE426">IFERROR(INDEX($CV$63:$CZ$65, $CF426, BE$23), "-")</f>
        <v>-</v>
      </c>
      <c r="BF426" s="297" cm="1">
        <f t="array" ref="BF426">IF($CF426=3,
IFERROR(INDEX($CV$68:$CZ$79, $CE426, BF$23), "-"),
IF($CF426=2,
IF(BF$23=5, $Q426, IF(BF$23=4, $R426, 0)), IF(BF$23=5, $Q426, 0)
))</f>
        <v>0</v>
      </c>
      <c r="BG426" s="297" cm="1">
        <f t="array" ref="BG426">IF($CF426=3,
IFERROR(INDEX($CV$68:$CZ$79, $CE426, BG$23), "-"),
IF($CF426=2,
IF(BG$23=5, $Q426, IF(BG$23=4, $R426, 0)), IF(BG$23=5, $Q426, 0)
))</f>
        <v>0</v>
      </c>
      <c r="BH426" s="297" cm="1">
        <f t="array" ref="BH426">IF($CF426=3,
IFERROR(INDEX($CV$68:$CZ$79, $CE426, BH$23), "-"),
IF($CF426=2,
IF(BH$23=5, $Q426, IF(BH$23=4, $R426, 0)), IF(BH$23=5, $Q426, 0)
))</f>
        <v>0</v>
      </c>
      <c r="BI426" s="297" cm="1">
        <f t="array" ref="BI426">IF($CF426=3,
IFERROR(INDEX($CV$68:$CZ$79, $CE426, BI$23), "-"),
IF($CF426=2,
IF(BI$23=5, $Q426, IF(BI$23=4, $R426, 0)), IF(BI$23=5, $Q426, 0)
))</f>
        <v>0</v>
      </c>
      <c r="BJ426" s="297" cm="1">
        <f t="array" ref="BJ426">IF($CF426=3,
IFERROR(INDEX($CV$68:$CZ$79, $CE426, BJ$23), "-"),
IF($CF426=2,
IF(BJ$23=5, $Q426, IF(BJ$23=4, $R426, 0)), IF(BJ$23=5, $Q426, 0)
))</f>
        <v>0</v>
      </c>
      <c r="BK426" s="293" t="str" cm="1">
        <f t="array" ref="BK426">IFERROR(IF(OR($AN$20="EZ", ISNUMBER((BL426*BM426)/(3600*1000)/BN426)), (BL426*BM426)/(3600*1000)/BN426, BY426) * SUMPRODUCT($BO426:$BS426^2.5, $BT426:$BX426) / 1000, "-")</f>
        <v>-</v>
      </c>
      <c r="BL426" s="279" t="str">
        <f t="shared" si="190"/>
        <v>-</v>
      </c>
      <c r="BM426" s="279" t="str">
        <f t="shared" si="191"/>
        <v>-</v>
      </c>
      <c r="BN426" s="298">
        <f t="shared" si="192"/>
        <v>0</v>
      </c>
      <c r="BO426" s="296" t="str" cm="1">
        <f t="array" ref="BO426">IFERROR(INDEX($CV$63:$CZ$65, $CO426, BO$23), "-")</f>
        <v>-</v>
      </c>
      <c r="BP426" s="296" t="str" cm="1">
        <f t="array" ref="BP426">IFERROR(INDEX($CV$63:$CZ$65, $CO426, BP$23), "-")</f>
        <v>-</v>
      </c>
      <c r="BQ426" s="296" t="str" cm="1">
        <f t="array" ref="BQ426">IFERROR(INDEX($CV$63:$CZ$65, $CO426, BQ$23), "-")</f>
        <v>-</v>
      </c>
      <c r="BR426" s="296" t="str" cm="1">
        <f t="array" ref="BR426">IFERROR(INDEX($CV$63:$CZ$65, $CO426, BR$23), "-")</f>
        <v>-</v>
      </c>
      <c r="BS426" s="296" t="str" cm="1">
        <f t="array" ref="BS426">IFERROR(INDEX($CV$63:$CZ$65, $CO426, BS$23), "-")</f>
        <v>-</v>
      </c>
      <c r="BT426" s="297" cm="1">
        <f t="array" ref="BT426">IF($CO426=3,
IFERROR(INDEX($CV$68:$CZ$79, $CE426, BT$23), "-"),
IF($CO426=2,
IF(BT$23=5, $AC426, IF(BT$23=4, $AD426, 0)), IF(BT$23=5, $AC426, 0)
))</f>
        <v>0</v>
      </c>
      <c r="BU426" s="297" cm="1">
        <f t="array" ref="BU426">IF($CO426=3,
IFERROR(INDEX($CV$68:$CZ$79, $CE426, BU$23), "-"),
IF($CO426=2,
IF(BU$23=5, $AC426, IF(BU$23=4, $AD426, 0)), IF(BU$23=5, $AC426, 0)
))</f>
        <v>0</v>
      </c>
      <c r="BV426" s="297" cm="1">
        <f t="array" ref="BV426">IF($CO426=3,
IFERROR(INDEX($CV$68:$CZ$79, $CE426, BV$23), "-"),
IF($CO426=2,
IF(BV$23=5, $AC426, IF(BV$23=4, $AD426, 0)), IF(BV$23=5, $AC426, 0)
))</f>
        <v>0</v>
      </c>
      <c r="BW426" s="297" cm="1">
        <f t="array" ref="BW426">IF($CO426=3,
IFERROR(INDEX($CV$68:$CZ$79, $CE426, BW$23), "-"),
IF($CO426=2,
IF(BW$23=5, $AC426, IF(BW$23=4, $AD426, 0)), IF(BW$23=5, $AC426, 0)
))</f>
        <v>0</v>
      </c>
      <c r="BX426" s="297" cm="1">
        <f t="array" ref="BX426">IF($CO426=3,
IFERROR(INDEX($CV$68:$CZ$79, $CE426, BX$23), "-"),
IF($CO426=2,
IF(BX$23=5, $AC426, IF(BX$23=4, $AD426, 0)), IF(BX$23=5, $AC426, 0)
))</f>
        <v>0</v>
      </c>
      <c r="BY426" s="293" t="str">
        <f t="shared" si="193"/>
        <v>-</v>
      </c>
      <c r="BZ426" s="299">
        <f t="shared" si="169"/>
        <v>0</v>
      </c>
      <c r="CA426" s="294" t="str">
        <f t="shared" si="194"/>
        <v>-</v>
      </c>
      <c r="CB426" s="295" t="str">
        <f t="shared" si="170"/>
        <v>-</v>
      </c>
      <c r="CC426" s="295" t="str">
        <f t="shared" si="195"/>
        <v>-</v>
      </c>
      <c r="CD426" s="299">
        <f t="shared" si="171"/>
        <v>0</v>
      </c>
      <c r="CE426" s="300" t="str">
        <f t="shared" si="172"/>
        <v>-</v>
      </c>
      <c r="CF426" s="300" t="str">
        <f t="shared" si="173"/>
        <v>-</v>
      </c>
      <c r="CG426" s="300">
        <v>0</v>
      </c>
      <c r="CH426" s="300">
        <f t="shared" si="174"/>
        <v>0</v>
      </c>
      <c r="CI426" s="301">
        <f t="shared" si="175"/>
        <v>0</v>
      </c>
      <c r="CJ426" s="301">
        <f t="shared" si="176"/>
        <v>0</v>
      </c>
      <c r="CK426" s="302" t="str" cm="1">
        <f t="array" ref="CK426">IF($CJ426&gt;0, INDEX($CS$28:$DH$35, $CJ426, $CI426+CK$23), "-")</f>
        <v>-</v>
      </c>
      <c r="CL426" s="302" t="str" cm="1">
        <f t="array" ref="CL426">IF($CJ426&gt;0, INDEX($CS$28:$DH$35, $CJ426, $CI426+CL$23), "-")</f>
        <v>-</v>
      </c>
      <c r="CM426" s="302" t="str" cm="1">
        <f t="array" ref="CM426">IF($CJ426&gt;0, INDEX($CS$28:$DH$35, $CJ426, $CI426+CM$23), "-")</f>
        <v>-</v>
      </c>
      <c r="CN426" s="302" t="str" cm="1">
        <f t="array" ref="CN426">IF($CJ426&gt;0, INDEX($CS$28:$DH$35, $CJ426, $CI426+CN$23), "-")</f>
        <v>-</v>
      </c>
      <c r="CO426" s="300" t="str">
        <f t="shared" si="177"/>
        <v>-</v>
      </c>
      <c r="CP426" s="271"/>
      <c r="CQ426" s="272"/>
      <c r="CR426" s="273"/>
      <c r="CS426" s="273"/>
      <c r="CT426" s="273"/>
      <c r="CU426" s="273"/>
      <c r="CV426" s="273"/>
      <c r="CW426" s="273"/>
      <c r="CX426" s="273"/>
      <c r="CY426" s="273"/>
      <c r="CZ426" s="273"/>
      <c r="DA426" s="273"/>
      <c r="DB426" s="273"/>
      <c r="DC426" s="273"/>
      <c r="DD426" s="273"/>
      <c r="DE426" s="273"/>
      <c r="DF426" s="273"/>
      <c r="DG426" s="273"/>
      <c r="DH426" s="273"/>
      <c r="DI426" s="273"/>
      <c r="DJ426" s="271"/>
      <c r="DK426" s="271"/>
    </row>
    <row r="427" spans="1:115" s="45" customFormat="1" ht="12.75" customHeight="1" x14ac:dyDescent="0.25">
      <c r="A427" s="13" cm="1">
        <f t="array" ref="A427">IFERROR(INDEX(Operation, IFERROR(MATCH($N427,#REF!, 0), IFERROR(MATCH($N427,#REF!, 0), MATCH($N427,#REF!, 0))), 4), 0)</f>
        <v>0</v>
      </c>
      <c r="B427" s="10">
        <v>404</v>
      </c>
      <c r="C427" s="238"/>
      <c r="D427" s="238"/>
      <c r="E427" s="79"/>
      <c r="F427" s="80" t="str">
        <f>IF(ISBLANK(E427), "", VLOOKUP(E427, Z!$A$2:$C$4127, 3, FALSE))</f>
        <v/>
      </c>
      <c r="G427" s="238"/>
      <c r="H427" s="81"/>
      <c r="I427" s="255" t="b">
        <v>0</v>
      </c>
      <c r="J427" s="256"/>
      <c r="K427" s="82"/>
      <c r="L427" s="82"/>
      <c r="M427" s="83"/>
      <c r="N427" s="79"/>
      <c r="O427" s="84"/>
      <c r="P427" s="84"/>
      <c r="Q427" s="257"/>
      <c r="R427" s="257"/>
      <c r="S427" s="257"/>
      <c r="T427" s="85">
        <f t="shared" si="178"/>
        <v>0</v>
      </c>
      <c r="U427" s="238"/>
      <c r="V427" s="238"/>
      <c r="W427" s="238"/>
      <c r="X427" s="257"/>
      <c r="Y427" s="258"/>
      <c r="Z427" s="79"/>
      <c r="AA427" s="257"/>
      <c r="AB427" s="257"/>
      <c r="AC427" s="257"/>
      <c r="AD427" s="257"/>
      <c r="AE427" s="257"/>
      <c r="AF427" s="85">
        <f t="shared" si="179"/>
        <v>0</v>
      </c>
      <c r="AG427" s="259"/>
      <c r="AH427" s="238"/>
      <c r="AI427" s="79"/>
      <c r="AJ427" s="80" t="str">
        <f>IF(ISBLANK(AI427), "", VLOOKUP(AI427, Z!$A$2:$C$4127, 3, FALSE))</f>
        <v/>
      </c>
      <c r="AK427" s="260"/>
      <c r="AL427" s="127">
        <f t="shared" si="180"/>
        <v>0</v>
      </c>
      <c r="AM427" s="271"/>
      <c r="AN427" s="292">
        <f t="shared" si="182"/>
        <v>0</v>
      </c>
      <c r="AO427" s="279">
        <f t="shared" si="181"/>
        <v>1</v>
      </c>
      <c r="AP427" s="279">
        <v>0.75</v>
      </c>
      <c r="AQ427" s="293" t="str">
        <f t="shared" si="183"/>
        <v>-</v>
      </c>
      <c r="AR427" s="293" t="str">
        <f t="shared" si="184"/>
        <v>-</v>
      </c>
      <c r="AS427" s="293" t="str" cm="1">
        <f t="array" ref="AS427">IFERROR(IFERROR((AT427*AU427)/(3600*1000)/AZ427, BY427) * SUMPRODUCT($BA427:$BE427^2.5, $BF427:$BJ427) / 1000, "-")</f>
        <v>-</v>
      </c>
      <c r="AT427" s="279" t="str">
        <f t="shared" si="185"/>
        <v>-</v>
      </c>
      <c r="AU427" s="279" t="str">
        <f t="shared" si="186"/>
        <v>-</v>
      </c>
      <c r="AV427" s="294" t="str">
        <f t="shared" si="168"/>
        <v>-</v>
      </c>
      <c r="AW427" s="294" t="str" cm="1">
        <f t="array" ref="AW427">IF(CH427&gt;0, INDEX($CV$58:$CV$60, CH427), "-")</f>
        <v>-</v>
      </c>
      <c r="AX427" s="294" t="str">
        <f t="shared" si="187"/>
        <v>-</v>
      </c>
      <c r="AY427" s="295" t="str">
        <f t="shared" si="188"/>
        <v>-</v>
      </c>
      <c r="AZ427" s="294">
        <f t="shared" si="189"/>
        <v>0</v>
      </c>
      <c r="BA427" s="296" t="str" cm="1">
        <f t="array" ref="BA427">IFERROR(INDEX($CV$63:$CZ$65, $CF427, BA$23), "-")</f>
        <v>-</v>
      </c>
      <c r="BB427" s="296" t="str" cm="1">
        <f t="array" ref="BB427">IFERROR(INDEX($CV$63:$CZ$65, $CF427, BB$23), "-")</f>
        <v>-</v>
      </c>
      <c r="BC427" s="296" t="str" cm="1">
        <f t="array" ref="BC427">IFERROR(INDEX($CV$63:$CZ$65, $CF427, BC$23), "-")</f>
        <v>-</v>
      </c>
      <c r="BD427" s="296" t="str" cm="1">
        <f t="array" ref="BD427">IFERROR(INDEX($CV$63:$CZ$65, $CF427, BD$23), "-")</f>
        <v>-</v>
      </c>
      <c r="BE427" s="296" t="str" cm="1">
        <f t="array" ref="BE427">IFERROR(INDEX($CV$63:$CZ$65, $CF427, BE$23), "-")</f>
        <v>-</v>
      </c>
      <c r="BF427" s="297" cm="1">
        <f t="array" ref="BF427">IF($CF427=3,
IFERROR(INDEX($CV$68:$CZ$79, $CE427, BF$23), "-"),
IF($CF427=2,
IF(BF$23=5, $Q427, IF(BF$23=4, $R427, 0)), IF(BF$23=5, $Q427, 0)
))</f>
        <v>0</v>
      </c>
      <c r="BG427" s="297" cm="1">
        <f t="array" ref="BG427">IF($CF427=3,
IFERROR(INDEX($CV$68:$CZ$79, $CE427, BG$23), "-"),
IF($CF427=2,
IF(BG$23=5, $Q427, IF(BG$23=4, $R427, 0)), IF(BG$23=5, $Q427, 0)
))</f>
        <v>0</v>
      </c>
      <c r="BH427" s="297" cm="1">
        <f t="array" ref="BH427">IF($CF427=3,
IFERROR(INDEX($CV$68:$CZ$79, $CE427, BH$23), "-"),
IF($CF427=2,
IF(BH$23=5, $Q427, IF(BH$23=4, $R427, 0)), IF(BH$23=5, $Q427, 0)
))</f>
        <v>0</v>
      </c>
      <c r="BI427" s="297" cm="1">
        <f t="array" ref="BI427">IF($CF427=3,
IFERROR(INDEX($CV$68:$CZ$79, $CE427, BI$23), "-"),
IF($CF427=2,
IF(BI$23=5, $Q427, IF(BI$23=4, $R427, 0)), IF(BI$23=5, $Q427, 0)
))</f>
        <v>0</v>
      </c>
      <c r="BJ427" s="297" cm="1">
        <f t="array" ref="BJ427">IF($CF427=3,
IFERROR(INDEX($CV$68:$CZ$79, $CE427, BJ$23), "-"),
IF($CF427=2,
IF(BJ$23=5, $Q427, IF(BJ$23=4, $R427, 0)), IF(BJ$23=5, $Q427, 0)
))</f>
        <v>0</v>
      </c>
      <c r="BK427" s="293" t="str" cm="1">
        <f t="array" ref="BK427">IFERROR(IF(OR($AN$20="EZ", ISNUMBER((BL427*BM427)/(3600*1000)/BN427)), (BL427*BM427)/(3600*1000)/BN427, BY427) * SUMPRODUCT($BO427:$BS427^2.5, $BT427:$BX427) / 1000, "-")</f>
        <v>-</v>
      </c>
      <c r="BL427" s="279" t="str">
        <f t="shared" si="190"/>
        <v>-</v>
      </c>
      <c r="BM427" s="279" t="str">
        <f t="shared" si="191"/>
        <v>-</v>
      </c>
      <c r="BN427" s="298">
        <f t="shared" si="192"/>
        <v>0</v>
      </c>
      <c r="BO427" s="296" t="str" cm="1">
        <f t="array" ref="BO427">IFERROR(INDEX($CV$63:$CZ$65, $CO427, BO$23), "-")</f>
        <v>-</v>
      </c>
      <c r="BP427" s="296" t="str" cm="1">
        <f t="array" ref="BP427">IFERROR(INDEX($CV$63:$CZ$65, $CO427, BP$23), "-")</f>
        <v>-</v>
      </c>
      <c r="BQ427" s="296" t="str" cm="1">
        <f t="array" ref="BQ427">IFERROR(INDEX($CV$63:$CZ$65, $CO427, BQ$23), "-")</f>
        <v>-</v>
      </c>
      <c r="BR427" s="296" t="str" cm="1">
        <f t="array" ref="BR427">IFERROR(INDEX($CV$63:$CZ$65, $CO427, BR$23), "-")</f>
        <v>-</v>
      </c>
      <c r="BS427" s="296" t="str" cm="1">
        <f t="array" ref="BS427">IFERROR(INDEX($CV$63:$CZ$65, $CO427, BS$23), "-")</f>
        <v>-</v>
      </c>
      <c r="BT427" s="297" cm="1">
        <f t="array" ref="BT427">IF($CO427=3,
IFERROR(INDEX($CV$68:$CZ$79, $CE427, BT$23), "-"),
IF($CO427=2,
IF(BT$23=5, $AC427, IF(BT$23=4, $AD427, 0)), IF(BT$23=5, $AC427, 0)
))</f>
        <v>0</v>
      </c>
      <c r="BU427" s="297" cm="1">
        <f t="array" ref="BU427">IF($CO427=3,
IFERROR(INDEX($CV$68:$CZ$79, $CE427, BU$23), "-"),
IF($CO427=2,
IF(BU$23=5, $AC427, IF(BU$23=4, $AD427, 0)), IF(BU$23=5, $AC427, 0)
))</f>
        <v>0</v>
      </c>
      <c r="BV427" s="297" cm="1">
        <f t="array" ref="BV427">IF($CO427=3,
IFERROR(INDEX($CV$68:$CZ$79, $CE427, BV$23), "-"),
IF($CO427=2,
IF(BV$23=5, $AC427, IF(BV$23=4, $AD427, 0)), IF(BV$23=5, $AC427, 0)
))</f>
        <v>0</v>
      </c>
      <c r="BW427" s="297" cm="1">
        <f t="array" ref="BW427">IF($CO427=3,
IFERROR(INDEX($CV$68:$CZ$79, $CE427, BW$23), "-"),
IF($CO427=2,
IF(BW$23=5, $AC427, IF(BW$23=4, $AD427, 0)), IF(BW$23=5, $AC427, 0)
))</f>
        <v>0</v>
      </c>
      <c r="BX427" s="297" cm="1">
        <f t="array" ref="BX427">IF($CO427=3,
IFERROR(INDEX($CV$68:$CZ$79, $CE427, BX$23), "-"),
IF($CO427=2,
IF(BX$23=5, $AC427, IF(BX$23=4, $AD427, 0)), IF(BX$23=5, $AC427, 0)
))</f>
        <v>0</v>
      </c>
      <c r="BY427" s="293" t="str">
        <f t="shared" si="193"/>
        <v>-</v>
      </c>
      <c r="BZ427" s="299">
        <f t="shared" si="169"/>
        <v>0</v>
      </c>
      <c r="CA427" s="294" t="str">
        <f t="shared" si="194"/>
        <v>-</v>
      </c>
      <c r="CB427" s="295" t="str">
        <f t="shared" si="170"/>
        <v>-</v>
      </c>
      <c r="CC427" s="295" t="str">
        <f t="shared" si="195"/>
        <v>-</v>
      </c>
      <c r="CD427" s="299">
        <f t="shared" si="171"/>
        <v>0</v>
      </c>
      <c r="CE427" s="300" t="str">
        <f t="shared" si="172"/>
        <v>-</v>
      </c>
      <c r="CF427" s="300" t="str">
        <f t="shared" si="173"/>
        <v>-</v>
      </c>
      <c r="CG427" s="300">
        <v>0</v>
      </c>
      <c r="CH427" s="300">
        <f t="shared" si="174"/>
        <v>0</v>
      </c>
      <c r="CI427" s="301">
        <f t="shared" si="175"/>
        <v>0</v>
      </c>
      <c r="CJ427" s="301">
        <f t="shared" si="176"/>
        <v>0</v>
      </c>
      <c r="CK427" s="302" t="str" cm="1">
        <f t="array" ref="CK427">IF($CJ427&gt;0, INDEX($CS$28:$DH$35, $CJ427, $CI427+CK$23), "-")</f>
        <v>-</v>
      </c>
      <c r="CL427" s="302" t="str" cm="1">
        <f t="array" ref="CL427">IF($CJ427&gt;0, INDEX($CS$28:$DH$35, $CJ427, $CI427+CL$23), "-")</f>
        <v>-</v>
      </c>
      <c r="CM427" s="302" t="str" cm="1">
        <f t="array" ref="CM427">IF($CJ427&gt;0, INDEX($CS$28:$DH$35, $CJ427, $CI427+CM$23), "-")</f>
        <v>-</v>
      </c>
      <c r="CN427" s="302" t="str" cm="1">
        <f t="array" ref="CN427">IF($CJ427&gt;0, INDEX($CS$28:$DH$35, $CJ427, $CI427+CN$23), "-")</f>
        <v>-</v>
      </c>
      <c r="CO427" s="300" t="str">
        <f t="shared" si="177"/>
        <v>-</v>
      </c>
      <c r="CP427" s="271"/>
      <c r="CQ427" s="272"/>
      <c r="CR427" s="273"/>
      <c r="CS427" s="273"/>
      <c r="CT427" s="273"/>
      <c r="CU427" s="273"/>
      <c r="CV427" s="273"/>
      <c r="CW427" s="273"/>
      <c r="CX427" s="273"/>
      <c r="CY427" s="273"/>
      <c r="CZ427" s="273"/>
      <c r="DA427" s="273"/>
      <c r="DB427" s="273"/>
      <c r="DC427" s="273"/>
      <c r="DD427" s="273"/>
      <c r="DE427" s="273"/>
      <c r="DF427" s="273"/>
      <c r="DG427" s="273"/>
      <c r="DH427" s="273"/>
      <c r="DI427" s="273"/>
      <c r="DJ427" s="271"/>
      <c r="DK427" s="271"/>
    </row>
    <row r="428" spans="1:115" s="45" customFormat="1" ht="12.75" customHeight="1" x14ac:dyDescent="0.25">
      <c r="A428" s="13" cm="1">
        <f t="array" ref="A428">IFERROR(INDEX(Operation, IFERROR(MATCH($N428,#REF!, 0), IFERROR(MATCH($N428,#REF!, 0), MATCH($N428,#REF!, 0))), 4), 0)</f>
        <v>0</v>
      </c>
      <c r="B428" s="10">
        <v>405</v>
      </c>
      <c r="C428" s="238"/>
      <c r="D428" s="238"/>
      <c r="E428" s="79"/>
      <c r="F428" s="80" t="str">
        <f>IF(ISBLANK(E428), "", VLOOKUP(E428, Z!$A$2:$C$4127, 3, FALSE))</f>
        <v/>
      </c>
      <c r="G428" s="238"/>
      <c r="H428" s="81"/>
      <c r="I428" s="255" t="b">
        <v>0</v>
      </c>
      <c r="J428" s="256"/>
      <c r="K428" s="82"/>
      <c r="L428" s="82"/>
      <c r="M428" s="83"/>
      <c r="N428" s="79"/>
      <c r="O428" s="84"/>
      <c r="P428" s="84"/>
      <c r="Q428" s="257"/>
      <c r="R428" s="257"/>
      <c r="S428" s="257"/>
      <c r="T428" s="85">
        <f t="shared" si="178"/>
        <v>0</v>
      </c>
      <c r="U428" s="238"/>
      <c r="V428" s="238"/>
      <c r="W428" s="238"/>
      <c r="X428" s="256"/>
      <c r="Y428" s="258"/>
      <c r="Z428" s="79"/>
      <c r="AA428" s="257"/>
      <c r="AB428" s="257"/>
      <c r="AC428" s="257"/>
      <c r="AD428" s="257"/>
      <c r="AE428" s="257"/>
      <c r="AF428" s="85">
        <f t="shared" si="179"/>
        <v>0</v>
      </c>
      <c r="AG428" s="259"/>
      <c r="AH428" s="238"/>
      <c r="AI428" s="79"/>
      <c r="AJ428" s="80" t="str">
        <f>IF(ISBLANK(AI428), "", VLOOKUP(AI428, Z!$A$2:$C$4127, 3, FALSE))</f>
        <v/>
      </c>
      <c r="AK428" s="260"/>
      <c r="AL428" s="127">
        <f t="shared" si="180"/>
        <v>0</v>
      </c>
      <c r="AM428" s="271"/>
      <c r="AN428" s="292">
        <f t="shared" si="182"/>
        <v>0</v>
      </c>
      <c r="AO428" s="279">
        <f t="shared" si="181"/>
        <v>1</v>
      </c>
      <c r="AP428" s="279">
        <v>0.75</v>
      </c>
      <c r="AQ428" s="293" t="str">
        <f t="shared" si="183"/>
        <v>-</v>
      </c>
      <c r="AR428" s="293" t="str">
        <f t="shared" si="184"/>
        <v>-</v>
      </c>
      <c r="AS428" s="293" t="str" cm="1">
        <f t="array" ref="AS428">IFERROR(IFERROR((AT428*AU428)/(3600*1000)/AZ428, BY428) * SUMPRODUCT($BA428:$BE428^2.5, $BF428:$BJ428) / 1000, "-")</f>
        <v>-</v>
      </c>
      <c r="AT428" s="279" t="str">
        <f t="shared" si="185"/>
        <v>-</v>
      </c>
      <c r="AU428" s="279" t="str">
        <f t="shared" si="186"/>
        <v>-</v>
      </c>
      <c r="AV428" s="294" t="str">
        <f t="shared" si="168"/>
        <v>-</v>
      </c>
      <c r="AW428" s="294" t="str" cm="1">
        <f t="array" ref="AW428">IF(CH428&gt;0, INDEX($CV$58:$CV$60, CH428), "-")</f>
        <v>-</v>
      </c>
      <c r="AX428" s="294" t="str">
        <f t="shared" si="187"/>
        <v>-</v>
      </c>
      <c r="AY428" s="295" t="str">
        <f t="shared" si="188"/>
        <v>-</v>
      </c>
      <c r="AZ428" s="294">
        <f t="shared" si="189"/>
        <v>0</v>
      </c>
      <c r="BA428" s="296" t="str" cm="1">
        <f t="array" ref="BA428">IFERROR(INDEX($CV$63:$CZ$65, $CF428, BA$23), "-")</f>
        <v>-</v>
      </c>
      <c r="BB428" s="296" t="str" cm="1">
        <f t="array" ref="BB428">IFERROR(INDEX($CV$63:$CZ$65, $CF428, BB$23), "-")</f>
        <v>-</v>
      </c>
      <c r="BC428" s="296" t="str" cm="1">
        <f t="array" ref="BC428">IFERROR(INDEX($CV$63:$CZ$65, $CF428, BC$23), "-")</f>
        <v>-</v>
      </c>
      <c r="BD428" s="296" t="str" cm="1">
        <f t="array" ref="BD428">IFERROR(INDEX($CV$63:$CZ$65, $CF428, BD$23), "-")</f>
        <v>-</v>
      </c>
      <c r="BE428" s="296" t="str" cm="1">
        <f t="array" ref="BE428">IFERROR(INDEX($CV$63:$CZ$65, $CF428, BE$23), "-")</f>
        <v>-</v>
      </c>
      <c r="BF428" s="297" cm="1">
        <f t="array" ref="BF428">IF($CF428=3,
IFERROR(INDEX($CV$68:$CZ$79, $CE428, BF$23), "-"),
IF($CF428=2,
IF(BF$23=5, $Q428, IF(BF$23=4, $R428, 0)), IF(BF$23=5, $Q428, 0)
))</f>
        <v>0</v>
      </c>
      <c r="BG428" s="297" cm="1">
        <f t="array" ref="BG428">IF($CF428=3,
IFERROR(INDEX($CV$68:$CZ$79, $CE428, BG$23), "-"),
IF($CF428=2,
IF(BG$23=5, $Q428, IF(BG$23=4, $R428, 0)), IF(BG$23=5, $Q428, 0)
))</f>
        <v>0</v>
      </c>
      <c r="BH428" s="297" cm="1">
        <f t="array" ref="BH428">IF($CF428=3,
IFERROR(INDEX($CV$68:$CZ$79, $CE428, BH$23), "-"),
IF($CF428=2,
IF(BH$23=5, $Q428, IF(BH$23=4, $R428, 0)), IF(BH$23=5, $Q428, 0)
))</f>
        <v>0</v>
      </c>
      <c r="BI428" s="297" cm="1">
        <f t="array" ref="BI428">IF($CF428=3,
IFERROR(INDEX($CV$68:$CZ$79, $CE428, BI$23), "-"),
IF($CF428=2,
IF(BI$23=5, $Q428, IF(BI$23=4, $R428, 0)), IF(BI$23=5, $Q428, 0)
))</f>
        <v>0</v>
      </c>
      <c r="BJ428" s="297" cm="1">
        <f t="array" ref="BJ428">IF($CF428=3,
IFERROR(INDEX($CV$68:$CZ$79, $CE428, BJ$23), "-"),
IF($CF428=2,
IF(BJ$23=5, $Q428, IF(BJ$23=4, $R428, 0)), IF(BJ$23=5, $Q428, 0)
))</f>
        <v>0</v>
      </c>
      <c r="BK428" s="293" t="str" cm="1">
        <f t="array" ref="BK428">IFERROR(IF(OR($AN$20="EZ", ISNUMBER((BL428*BM428)/(3600*1000)/BN428)), (BL428*BM428)/(3600*1000)/BN428, BY428) * SUMPRODUCT($BO428:$BS428^2.5, $BT428:$BX428) / 1000, "-")</f>
        <v>-</v>
      </c>
      <c r="BL428" s="279" t="str">
        <f t="shared" si="190"/>
        <v>-</v>
      </c>
      <c r="BM428" s="279" t="str">
        <f t="shared" si="191"/>
        <v>-</v>
      </c>
      <c r="BN428" s="298">
        <f t="shared" si="192"/>
        <v>0</v>
      </c>
      <c r="BO428" s="296" t="str" cm="1">
        <f t="array" ref="BO428">IFERROR(INDEX($CV$63:$CZ$65, $CO428, BO$23), "-")</f>
        <v>-</v>
      </c>
      <c r="BP428" s="296" t="str" cm="1">
        <f t="array" ref="BP428">IFERROR(INDEX($CV$63:$CZ$65, $CO428, BP$23), "-")</f>
        <v>-</v>
      </c>
      <c r="BQ428" s="296" t="str" cm="1">
        <f t="array" ref="BQ428">IFERROR(INDEX($CV$63:$CZ$65, $CO428, BQ$23), "-")</f>
        <v>-</v>
      </c>
      <c r="BR428" s="296" t="str" cm="1">
        <f t="array" ref="BR428">IFERROR(INDEX($CV$63:$CZ$65, $CO428, BR$23), "-")</f>
        <v>-</v>
      </c>
      <c r="BS428" s="296" t="str" cm="1">
        <f t="array" ref="BS428">IFERROR(INDEX($CV$63:$CZ$65, $CO428, BS$23), "-")</f>
        <v>-</v>
      </c>
      <c r="BT428" s="297" cm="1">
        <f t="array" ref="BT428">IF($CO428=3,
IFERROR(INDEX($CV$68:$CZ$79, $CE428, BT$23), "-"),
IF($CO428=2,
IF(BT$23=5, $AC428, IF(BT$23=4, $AD428, 0)), IF(BT$23=5, $AC428, 0)
))</f>
        <v>0</v>
      </c>
      <c r="BU428" s="297" cm="1">
        <f t="array" ref="BU428">IF($CO428=3,
IFERROR(INDEX($CV$68:$CZ$79, $CE428, BU$23), "-"),
IF($CO428=2,
IF(BU$23=5, $AC428, IF(BU$23=4, $AD428, 0)), IF(BU$23=5, $AC428, 0)
))</f>
        <v>0</v>
      </c>
      <c r="BV428" s="297" cm="1">
        <f t="array" ref="BV428">IF($CO428=3,
IFERROR(INDEX($CV$68:$CZ$79, $CE428, BV$23), "-"),
IF($CO428=2,
IF(BV$23=5, $AC428, IF(BV$23=4, $AD428, 0)), IF(BV$23=5, $AC428, 0)
))</f>
        <v>0</v>
      </c>
      <c r="BW428" s="297" cm="1">
        <f t="array" ref="BW428">IF($CO428=3,
IFERROR(INDEX($CV$68:$CZ$79, $CE428, BW$23), "-"),
IF($CO428=2,
IF(BW$23=5, $AC428, IF(BW$23=4, $AD428, 0)), IF(BW$23=5, $AC428, 0)
))</f>
        <v>0</v>
      </c>
      <c r="BX428" s="297" cm="1">
        <f t="array" ref="BX428">IF($CO428=3,
IFERROR(INDEX($CV$68:$CZ$79, $CE428, BX$23), "-"),
IF($CO428=2,
IF(BX$23=5, $AC428, IF(BX$23=4, $AD428, 0)), IF(BX$23=5, $AC428, 0)
))</f>
        <v>0</v>
      </c>
      <c r="BY428" s="293" t="str">
        <f t="shared" si="193"/>
        <v>-</v>
      </c>
      <c r="BZ428" s="299">
        <f t="shared" si="169"/>
        <v>0</v>
      </c>
      <c r="CA428" s="294" t="str">
        <f t="shared" si="194"/>
        <v>-</v>
      </c>
      <c r="CB428" s="295" t="str">
        <f t="shared" si="170"/>
        <v>-</v>
      </c>
      <c r="CC428" s="295" t="str">
        <f t="shared" si="195"/>
        <v>-</v>
      </c>
      <c r="CD428" s="299">
        <f t="shared" si="171"/>
        <v>0</v>
      </c>
      <c r="CE428" s="300" t="str">
        <f t="shared" si="172"/>
        <v>-</v>
      </c>
      <c r="CF428" s="300" t="str">
        <f t="shared" si="173"/>
        <v>-</v>
      </c>
      <c r="CG428" s="300">
        <v>0</v>
      </c>
      <c r="CH428" s="300">
        <f t="shared" si="174"/>
        <v>0</v>
      </c>
      <c r="CI428" s="301">
        <f t="shared" si="175"/>
        <v>0</v>
      </c>
      <c r="CJ428" s="301">
        <f t="shared" si="176"/>
        <v>0</v>
      </c>
      <c r="CK428" s="302" t="str" cm="1">
        <f t="array" ref="CK428">IF($CJ428&gt;0, INDEX($CS$28:$DH$35, $CJ428, $CI428+CK$23), "-")</f>
        <v>-</v>
      </c>
      <c r="CL428" s="302" t="str" cm="1">
        <f t="array" ref="CL428">IF($CJ428&gt;0, INDEX($CS$28:$DH$35, $CJ428, $CI428+CL$23), "-")</f>
        <v>-</v>
      </c>
      <c r="CM428" s="302" t="str" cm="1">
        <f t="array" ref="CM428">IF($CJ428&gt;0, INDEX($CS$28:$DH$35, $CJ428, $CI428+CM$23), "-")</f>
        <v>-</v>
      </c>
      <c r="CN428" s="302" t="str" cm="1">
        <f t="array" ref="CN428">IF($CJ428&gt;0, INDEX($CS$28:$DH$35, $CJ428, $CI428+CN$23), "-")</f>
        <v>-</v>
      </c>
      <c r="CO428" s="300" t="str">
        <f t="shared" si="177"/>
        <v>-</v>
      </c>
      <c r="CP428" s="271"/>
      <c r="CQ428" s="272"/>
      <c r="CR428" s="273"/>
      <c r="CS428" s="273"/>
      <c r="CT428" s="273"/>
      <c r="CU428" s="273"/>
      <c r="CV428" s="273"/>
      <c r="CW428" s="273"/>
      <c r="CX428" s="273"/>
      <c r="CY428" s="273"/>
      <c r="CZ428" s="273"/>
      <c r="DA428" s="273"/>
      <c r="DB428" s="273"/>
      <c r="DC428" s="273"/>
      <c r="DD428" s="273"/>
      <c r="DE428" s="273"/>
      <c r="DF428" s="273"/>
      <c r="DG428" s="273"/>
      <c r="DH428" s="273"/>
      <c r="DI428" s="273"/>
      <c r="DJ428" s="271"/>
      <c r="DK428" s="271"/>
    </row>
    <row r="429" spans="1:115" s="45" customFormat="1" ht="12.75" customHeight="1" x14ac:dyDescent="0.25">
      <c r="A429" s="13" cm="1">
        <f t="array" ref="A429">IFERROR(INDEX(Operation, IFERROR(MATCH($N429,#REF!, 0), IFERROR(MATCH($N429,#REF!, 0), MATCH($N429,#REF!, 0))), 4), 0)</f>
        <v>0</v>
      </c>
      <c r="B429" s="10">
        <v>406</v>
      </c>
      <c r="C429" s="238"/>
      <c r="D429" s="238"/>
      <c r="E429" s="79"/>
      <c r="F429" s="80" t="str">
        <f>IF(ISBLANK(E429), "", VLOOKUP(E429, Z!$A$2:$C$4127, 3, FALSE))</f>
        <v/>
      </c>
      <c r="G429" s="238"/>
      <c r="H429" s="81"/>
      <c r="I429" s="255" t="b">
        <v>0</v>
      </c>
      <c r="J429" s="256"/>
      <c r="K429" s="82"/>
      <c r="L429" s="82"/>
      <c r="M429" s="83"/>
      <c r="N429" s="79"/>
      <c r="O429" s="84"/>
      <c r="P429" s="84"/>
      <c r="Q429" s="257"/>
      <c r="R429" s="257"/>
      <c r="S429" s="257"/>
      <c r="T429" s="85">
        <f t="shared" si="178"/>
        <v>0</v>
      </c>
      <c r="U429" s="238"/>
      <c r="V429" s="238"/>
      <c r="W429" s="238"/>
      <c r="X429" s="257"/>
      <c r="Y429" s="258"/>
      <c r="Z429" s="79"/>
      <c r="AA429" s="257"/>
      <c r="AB429" s="257"/>
      <c r="AC429" s="257"/>
      <c r="AD429" s="257"/>
      <c r="AE429" s="257"/>
      <c r="AF429" s="85">
        <f t="shared" si="179"/>
        <v>0</v>
      </c>
      <c r="AG429" s="259"/>
      <c r="AH429" s="238"/>
      <c r="AI429" s="79"/>
      <c r="AJ429" s="80" t="str">
        <f>IF(ISBLANK(AI429), "", VLOOKUP(AI429, Z!$A$2:$C$4127, 3, FALSE))</f>
        <v/>
      </c>
      <c r="AK429" s="260"/>
      <c r="AL429" s="127">
        <f t="shared" si="180"/>
        <v>0</v>
      </c>
      <c r="AM429" s="271"/>
      <c r="AN429" s="292">
        <f t="shared" si="182"/>
        <v>0</v>
      </c>
      <c r="AO429" s="279">
        <f t="shared" si="181"/>
        <v>1</v>
      </c>
      <c r="AP429" s="279">
        <v>0.75</v>
      </c>
      <c r="AQ429" s="293" t="str">
        <f t="shared" si="183"/>
        <v>-</v>
      </c>
      <c r="AR429" s="293" t="str">
        <f t="shared" si="184"/>
        <v>-</v>
      </c>
      <c r="AS429" s="293" t="str" cm="1">
        <f t="array" ref="AS429">IFERROR(IFERROR((AT429*AU429)/(3600*1000)/AZ429, BY429) * SUMPRODUCT($BA429:$BE429^2.5, $BF429:$BJ429) / 1000, "-")</f>
        <v>-</v>
      </c>
      <c r="AT429" s="279" t="str">
        <f t="shared" si="185"/>
        <v>-</v>
      </c>
      <c r="AU429" s="279" t="str">
        <f t="shared" si="186"/>
        <v>-</v>
      </c>
      <c r="AV429" s="294" t="str">
        <f t="shared" si="168"/>
        <v>-</v>
      </c>
      <c r="AW429" s="294" t="str" cm="1">
        <f t="array" ref="AW429">IF(CH429&gt;0, INDEX($CV$58:$CV$60, CH429), "-")</f>
        <v>-</v>
      </c>
      <c r="AX429" s="294" t="str">
        <f t="shared" si="187"/>
        <v>-</v>
      </c>
      <c r="AY429" s="295" t="str">
        <f t="shared" si="188"/>
        <v>-</v>
      </c>
      <c r="AZ429" s="294">
        <f t="shared" si="189"/>
        <v>0</v>
      </c>
      <c r="BA429" s="296" t="str" cm="1">
        <f t="array" ref="BA429">IFERROR(INDEX($CV$63:$CZ$65, $CF429, BA$23), "-")</f>
        <v>-</v>
      </c>
      <c r="BB429" s="296" t="str" cm="1">
        <f t="array" ref="BB429">IFERROR(INDEX($CV$63:$CZ$65, $CF429, BB$23), "-")</f>
        <v>-</v>
      </c>
      <c r="BC429" s="296" t="str" cm="1">
        <f t="array" ref="BC429">IFERROR(INDEX($CV$63:$CZ$65, $CF429, BC$23), "-")</f>
        <v>-</v>
      </c>
      <c r="BD429" s="296" t="str" cm="1">
        <f t="array" ref="BD429">IFERROR(INDEX($CV$63:$CZ$65, $CF429, BD$23), "-")</f>
        <v>-</v>
      </c>
      <c r="BE429" s="296" t="str" cm="1">
        <f t="array" ref="BE429">IFERROR(INDEX($CV$63:$CZ$65, $CF429, BE$23), "-")</f>
        <v>-</v>
      </c>
      <c r="BF429" s="297" cm="1">
        <f t="array" ref="BF429">IF($CF429=3,
IFERROR(INDEX($CV$68:$CZ$79, $CE429, BF$23), "-"),
IF($CF429=2,
IF(BF$23=5, $Q429, IF(BF$23=4, $R429, 0)), IF(BF$23=5, $Q429, 0)
))</f>
        <v>0</v>
      </c>
      <c r="BG429" s="297" cm="1">
        <f t="array" ref="BG429">IF($CF429=3,
IFERROR(INDEX($CV$68:$CZ$79, $CE429, BG$23), "-"),
IF($CF429=2,
IF(BG$23=5, $Q429, IF(BG$23=4, $R429, 0)), IF(BG$23=5, $Q429, 0)
))</f>
        <v>0</v>
      </c>
      <c r="BH429" s="297" cm="1">
        <f t="array" ref="BH429">IF($CF429=3,
IFERROR(INDEX($CV$68:$CZ$79, $CE429, BH$23), "-"),
IF($CF429=2,
IF(BH$23=5, $Q429, IF(BH$23=4, $R429, 0)), IF(BH$23=5, $Q429, 0)
))</f>
        <v>0</v>
      </c>
      <c r="BI429" s="297" cm="1">
        <f t="array" ref="BI429">IF($CF429=3,
IFERROR(INDEX($CV$68:$CZ$79, $CE429, BI$23), "-"),
IF($CF429=2,
IF(BI$23=5, $Q429, IF(BI$23=4, $R429, 0)), IF(BI$23=5, $Q429, 0)
))</f>
        <v>0</v>
      </c>
      <c r="BJ429" s="297" cm="1">
        <f t="array" ref="BJ429">IF($CF429=3,
IFERROR(INDEX($CV$68:$CZ$79, $CE429, BJ$23), "-"),
IF($CF429=2,
IF(BJ$23=5, $Q429, IF(BJ$23=4, $R429, 0)), IF(BJ$23=5, $Q429, 0)
))</f>
        <v>0</v>
      </c>
      <c r="BK429" s="293" t="str" cm="1">
        <f t="array" ref="BK429">IFERROR(IF(OR($AN$20="EZ", ISNUMBER((BL429*BM429)/(3600*1000)/BN429)), (BL429*BM429)/(3600*1000)/BN429, BY429) * SUMPRODUCT($BO429:$BS429^2.5, $BT429:$BX429) / 1000, "-")</f>
        <v>-</v>
      </c>
      <c r="BL429" s="279" t="str">
        <f t="shared" si="190"/>
        <v>-</v>
      </c>
      <c r="BM429" s="279" t="str">
        <f t="shared" si="191"/>
        <v>-</v>
      </c>
      <c r="BN429" s="298">
        <f t="shared" si="192"/>
        <v>0</v>
      </c>
      <c r="BO429" s="296" t="str" cm="1">
        <f t="array" ref="BO429">IFERROR(INDEX($CV$63:$CZ$65, $CO429, BO$23), "-")</f>
        <v>-</v>
      </c>
      <c r="BP429" s="296" t="str" cm="1">
        <f t="array" ref="BP429">IFERROR(INDEX($CV$63:$CZ$65, $CO429, BP$23), "-")</f>
        <v>-</v>
      </c>
      <c r="BQ429" s="296" t="str" cm="1">
        <f t="array" ref="BQ429">IFERROR(INDEX($CV$63:$CZ$65, $CO429, BQ$23), "-")</f>
        <v>-</v>
      </c>
      <c r="BR429" s="296" t="str" cm="1">
        <f t="array" ref="BR429">IFERROR(INDEX($CV$63:$CZ$65, $CO429, BR$23), "-")</f>
        <v>-</v>
      </c>
      <c r="BS429" s="296" t="str" cm="1">
        <f t="array" ref="BS429">IFERROR(INDEX($CV$63:$CZ$65, $CO429, BS$23), "-")</f>
        <v>-</v>
      </c>
      <c r="BT429" s="297" cm="1">
        <f t="array" ref="BT429">IF($CO429=3,
IFERROR(INDEX($CV$68:$CZ$79, $CE429, BT$23), "-"),
IF($CO429=2,
IF(BT$23=5, $AC429, IF(BT$23=4, $AD429, 0)), IF(BT$23=5, $AC429, 0)
))</f>
        <v>0</v>
      </c>
      <c r="BU429" s="297" cm="1">
        <f t="array" ref="BU429">IF($CO429=3,
IFERROR(INDEX($CV$68:$CZ$79, $CE429, BU$23), "-"),
IF($CO429=2,
IF(BU$23=5, $AC429, IF(BU$23=4, $AD429, 0)), IF(BU$23=5, $AC429, 0)
))</f>
        <v>0</v>
      </c>
      <c r="BV429" s="297" cm="1">
        <f t="array" ref="BV429">IF($CO429=3,
IFERROR(INDEX($CV$68:$CZ$79, $CE429, BV$23), "-"),
IF($CO429=2,
IF(BV$23=5, $AC429, IF(BV$23=4, $AD429, 0)), IF(BV$23=5, $AC429, 0)
))</f>
        <v>0</v>
      </c>
      <c r="BW429" s="297" cm="1">
        <f t="array" ref="BW429">IF($CO429=3,
IFERROR(INDEX($CV$68:$CZ$79, $CE429, BW$23), "-"),
IF($CO429=2,
IF(BW$23=5, $AC429, IF(BW$23=4, $AD429, 0)), IF(BW$23=5, $AC429, 0)
))</f>
        <v>0</v>
      </c>
      <c r="BX429" s="297" cm="1">
        <f t="array" ref="BX429">IF($CO429=3,
IFERROR(INDEX($CV$68:$CZ$79, $CE429, BX$23), "-"),
IF($CO429=2,
IF(BX$23=5, $AC429, IF(BX$23=4, $AD429, 0)), IF(BX$23=5, $AC429, 0)
))</f>
        <v>0</v>
      </c>
      <c r="BY429" s="293" t="str">
        <f t="shared" si="193"/>
        <v>-</v>
      </c>
      <c r="BZ429" s="299">
        <f t="shared" si="169"/>
        <v>0</v>
      </c>
      <c r="CA429" s="294" t="str">
        <f t="shared" si="194"/>
        <v>-</v>
      </c>
      <c r="CB429" s="295" t="str">
        <f t="shared" si="170"/>
        <v>-</v>
      </c>
      <c r="CC429" s="295" t="str">
        <f t="shared" si="195"/>
        <v>-</v>
      </c>
      <c r="CD429" s="299">
        <f t="shared" si="171"/>
        <v>0</v>
      </c>
      <c r="CE429" s="300" t="str">
        <f t="shared" si="172"/>
        <v>-</v>
      </c>
      <c r="CF429" s="300" t="str">
        <f t="shared" si="173"/>
        <v>-</v>
      </c>
      <c r="CG429" s="300">
        <v>0</v>
      </c>
      <c r="CH429" s="300">
        <f t="shared" si="174"/>
        <v>0</v>
      </c>
      <c r="CI429" s="301">
        <f t="shared" si="175"/>
        <v>0</v>
      </c>
      <c r="CJ429" s="301">
        <f t="shared" si="176"/>
        <v>0</v>
      </c>
      <c r="CK429" s="302" t="str" cm="1">
        <f t="array" ref="CK429">IF($CJ429&gt;0, INDEX($CS$28:$DH$35, $CJ429, $CI429+CK$23), "-")</f>
        <v>-</v>
      </c>
      <c r="CL429" s="302" t="str" cm="1">
        <f t="array" ref="CL429">IF($CJ429&gt;0, INDEX($CS$28:$DH$35, $CJ429, $CI429+CL$23), "-")</f>
        <v>-</v>
      </c>
      <c r="CM429" s="302" t="str" cm="1">
        <f t="array" ref="CM429">IF($CJ429&gt;0, INDEX($CS$28:$DH$35, $CJ429, $CI429+CM$23), "-")</f>
        <v>-</v>
      </c>
      <c r="CN429" s="302" t="str" cm="1">
        <f t="array" ref="CN429">IF($CJ429&gt;0, INDEX($CS$28:$DH$35, $CJ429, $CI429+CN$23), "-")</f>
        <v>-</v>
      </c>
      <c r="CO429" s="300" t="str">
        <f t="shared" si="177"/>
        <v>-</v>
      </c>
      <c r="CP429" s="271"/>
      <c r="CQ429" s="272"/>
      <c r="CR429" s="273"/>
      <c r="CS429" s="273"/>
      <c r="CT429" s="273"/>
      <c r="CU429" s="273"/>
      <c r="CV429" s="273"/>
      <c r="CW429" s="273"/>
      <c r="CX429" s="273"/>
      <c r="CY429" s="273"/>
      <c r="CZ429" s="273"/>
      <c r="DA429" s="273"/>
      <c r="DB429" s="273"/>
      <c r="DC429" s="273"/>
      <c r="DD429" s="273"/>
      <c r="DE429" s="273"/>
      <c r="DF429" s="273"/>
      <c r="DG429" s="273"/>
      <c r="DH429" s="273"/>
      <c r="DI429" s="273"/>
      <c r="DJ429" s="271"/>
      <c r="DK429" s="271"/>
    </row>
    <row r="430" spans="1:115" s="45" customFormat="1" ht="12.75" customHeight="1" x14ac:dyDescent="0.25">
      <c r="A430" s="13" cm="1">
        <f t="array" ref="A430">IFERROR(INDEX(Operation, IFERROR(MATCH($N430,#REF!, 0), IFERROR(MATCH($N430,#REF!, 0), MATCH($N430,#REF!, 0))), 4), 0)</f>
        <v>0</v>
      </c>
      <c r="B430" s="10">
        <v>407</v>
      </c>
      <c r="C430" s="238"/>
      <c r="D430" s="238"/>
      <c r="E430" s="79"/>
      <c r="F430" s="80" t="str">
        <f>IF(ISBLANK(E430), "", VLOOKUP(E430, Z!$A$2:$C$4127, 3, FALSE))</f>
        <v/>
      </c>
      <c r="G430" s="238"/>
      <c r="H430" s="81"/>
      <c r="I430" s="255" t="b">
        <v>0</v>
      </c>
      <c r="J430" s="256"/>
      <c r="K430" s="82"/>
      <c r="L430" s="82"/>
      <c r="M430" s="83"/>
      <c r="N430" s="79"/>
      <c r="O430" s="84"/>
      <c r="P430" s="84"/>
      <c r="Q430" s="257"/>
      <c r="R430" s="257"/>
      <c r="S430" s="257"/>
      <c r="T430" s="85">
        <f t="shared" si="178"/>
        <v>0</v>
      </c>
      <c r="U430" s="238"/>
      <c r="V430" s="238"/>
      <c r="W430" s="238"/>
      <c r="X430" s="257"/>
      <c r="Y430" s="258"/>
      <c r="Z430" s="79"/>
      <c r="AA430" s="257"/>
      <c r="AB430" s="257"/>
      <c r="AC430" s="257"/>
      <c r="AD430" s="257"/>
      <c r="AE430" s="257"/>
      <c r="AF430" s="85">
        <f t="shared" si="179"/>
        <v>0</v>
      </c>
      <c r="AG430" s="259"/>
      <c r="AH430" s="238"/>
      <c r="AI430" s="79"/>
      <c r="AJ430" s="80" t="str">
        <f>IF(ISBLANK(AI430), "", VLOOKUP(AI430, Z!$A$2:$C$4127, 3, FALSE))</f>
        <v/>
      </c>
      <c r="AK430" s="260"/>
      <c r="AL430" s="127">
        <f t="shared" si="180"/>
        <v>0</v>
      </c>
      <c r="AM430" s="271"/>
      <c r="AN430" s="292">
        <f t="shared" si="182"/>
        <v>0</v>
      </c>
      <c r="AO430" s="279">
        <f t="shared" si="181"/>
        <v>1</v>
      </c>
      <c r="AP430" s="279">
        <v>0.75</v>
      </c>
      <c r="AQ430" s="293" t="str">
        <f t="shared" si="183"/>
        <v>-</v>
      </c>
      <c r="AR430" s="293" t="str">
        <f t="shared" si="184"/>
        <v>-</v>
      </c>
      <c r="AS430" s="293" t="str" cm="1">
        <f t="array" ref="AS430">IFERROR(IFERROR((AT430*AU430)/(3600*1000)/AZ430, BY430) * SUMPRODUCT($BA430:$BE430^2.5, $BF430:$BJ430) / 1000, "-")</f>
        <v>-</v>
      </c>
      <c r="AT430" s="279" t="str">
        <f t="shared" si="185"/>
        <v>-</v>
      </c>
      <c r="AU430" s="279" t="str">
        <f t="shared" si="186"/>
        <v>-</v>
      </c>
      <c r="AV430" s="294" t="str">
        <f t="shared" si="168"/>
        <v>-</v>
      </c>
      <c r="AW430" s="294" t="str" cm="1">
        <f t="array" ref="AW430">IF(CH430&gt;0, INDEX($CV$58:$CV$60, CH430), "-")</f>
        <v>-</v>
      </c>
      <c r="AX430" s="294" t="str">
        <f t="shared" si="187"/>
        <v>-</v>
      </c>
      <c r="AY430" s="295" t="str">
        <f t="shared" si="188"/>
        <v>-</v>
      </c>
      <c r="AZ430" s="294">
        <f t="shared" si="189"/>
        <v>0</v>
      </c>
      <c r="BA430" s="296" t="str" cm="1">
        <f t="array" ref="BA430">IFERROR(INDEX($CV$63:$CZ$65, $CF430, BA$23), "-")</f>
        <v>-</v>
      </c>
      <c r="BB430" s="296" t="str" cm="1">
        <f t="array" ref="BB430">IFERROR(INDEX($CV$63:$CZ$65, $CF430, BB$23), "-")</f>
        <v>-</v>
      </c>
      <c r="BC430" s="296" t="str" cm="1">
        <f t="array" ref="BC430">IFERROR(INDEX($CV$63:$CZ$65, $CF430, BC$23), "-")</f>
        <v>-</v>
      </c>
      <c r="BD430" s="296" t="str" cm="1">
        <f t="array" ref="BD430">IFERROR(INDEX($CV$63:$CZ$65, $CF430, BD$23), "-")</f>
        <v>-</v>
      </c>
      <c r="BE430" s="296" t="str" cm="1">
        <f t="array" ref="BE430">IFERROR(INDEX($CV$63:$CZ$65, $CF430, BE$23), "-")</f>
        <v>-</v>
      </c>
      <c r="BF430" s="297" cm="1">
        <f t="array" ref="BF430">IF($CF430=3,
IFERROR(INDEX($CV$68:$CZ$79, $CE430, BF$23), "-"),
IF($CF430=2,
IF(BF$23=5, $Q430, IF(BF$23=4, $R430, 0)), IF(BF$23=5, $Q430, 0)
))</f>
        <v>0</v>
      </c>
      <c r="BG430" s="297" cm="1">
        <f t="array" ref="BG430">IF($CF430=3,
IFERROR(INDEX($CV$68:$CZ$79, $CE430, BG$23), "-"),
IF($CF430=2,
IF(BG$23=5, $Q430, IF(BG$23=4, $R430, 0)), IF(BG$23=5, $Q430, 0)
))</f>
        <v>0</v>
      </c>
      <c r="BH430" s="297" cm="1">
        <f t="array" ref="BH430">IF($CF430=3,
IFERROR(INDEX($CV$68:$CZ$79, $CE430, BH$23), "-"),
IF($CF430=2,
IF(BH$23=5, $Q430, IF(BH$23=4, $R430, 0)), IF(BH$23=5, $Q430, 0)
))</f>
        <v>0</v>
      </c>
      <c r="BI430" s="297" cm="1">
        <f t="array" ref="BI430">IF($CF430=3,
IFERROR(INDEX($CV$68:$CZ$79, $CE430, BI$23), "-"),
IF($CF430=2,
IF(BI$23=5, $Q430, IF(BI$23=4, $R430, 0)), IF(BI$23=5, $Q430, 0)
))</f>
        <v>0</v>
      </c>
      <c r="BJ430" s="297" cm="1">
        <f t="array" ref="BJ430">IF($CF430=3,
IFERROR(INDEX($CV$68:$CZ$79, $CE430, BJ$23), "-"),
IF($CF430=2,
IF(BJ$23=5, $Q430, IF(BJ$23=4, $R430, 0)), IF(BJ$23=5, $Q430, 0)
))</f>
        <v>0</v>
      </c>
      <c r="BK430" s="293" t="str" cm="1">
        <f t="array" ref="BK430">IFERROR(IF(OR($AN$20="EZ", ISNUMBER((BL430*BM430)/(3600*1000)/BN430)), (BL430*BM430)/(3600*1000)/BN430, BY430) * SUMPRODUCT($BO430:$BS430^2.5, $BT430:$BX430) / 1000, "-")</f>
        <v>-</v>
      </c>
      <c r="BL430" s="279" t="str">
        <f t="shared" si="190"/>
        <v>-</v>
      </c>
      <c r="BM430" s="279" t="str">
        <f t="shared" si="191"/>
        <v>-</v>
      </c>
      <c r="BN430" s="298">
        <f t="shared" si="192"/>
        <v>0</v>
      </c>
      <c r="BO430" s="296" t="str" cm="1">
        <f t="array" ref="BO430">IFERROR(INDEX($CV$63:$CZ$65, $CO430, BO$23), "-")</f>
        <v>-</v>
      </c>
      <c r="BP430" s="296" t="str" cm="1">
        <f t="array" ref="BP430">IFERROR(INDEX($CV$63:$CZ$65, $CO430, BP$23), "-")</f>
        <v>-</v>
      </c>
      <c r="BQ430" s="296" t="str" cm="1">
        <f t="array" ref="BQ430">IFERROR(INDEX($CV$63:$CZ$65, $CO430, BQ$23), "-")</f>
        <v>-</v>
      </c>
      <c r="BR430" s="296" t="str" cm="1">
        <f t="array" ref="BR430">IFERROR(INDEX($CV$63:$CZ$65, $CO430, BR$23), "-")</f>
        <v>-</v>
      </c>
      <c r="BS430" s="296" t="str" cm="1">
        <f t="array" ref="BS430">IFERROR(INDEX($CV$63:$CZ$65, $CO430, BS$23), "-")</f>
        <v>-</v>
      </c>
      <c r="BT430" s="297" cm="1">
        <f t="array" ref="BT430">IF($CO430=3,
IFERROR(INDEX($CV$68:$CZ$79, $CE430, BT$23), "-"),
IF($CO430=2,
IF(BT$23=5, $AC430, IF(BT$23=4, $AD430, 0)), IF(BT$23=5, $AC430, 0)
))</f>
        <v>0</v>
      </c>
      <c r="BU430" s="297" cm="1">
        <f t="array" ref="BU430">IF($CO430=3,
IFERROR(INDEX($CV$68:$CZ$79, $CE430, BU$23), "-"),
IF($CO430=2,
IF(BU$23=5, $AC430, IF(BU$23=4, $AD430, 0)), IF(BU$23=5, $AC430, 0)
))</f>
        <v>0</v>
      </c>
      <c r="BV430" s="297" cm="1">
        <f t="array" ref="BV430">IF($CO430=3,
IFERROR(INDEX($CV$68:$CZ$79, $CE430, BV$23), "-"),
IF($CO430=2,
IF(BV$23=5, $AC430, IF(BV$23=4, $AD430, 0)), IF(BV$23=5, $AC430, 0)
))</f>
        <v>0</v>
      </c>
      <c r="BW430" s="297" cm="1">
        <f t="array" ref="BW430">IF($CO430=3,
IFERROR(INDEX($CV$68:$CZ$79, $CE430, BW$23), "-"),
IF($CO430=2,
IF(BW$23=5, $AC430, IF(BW$23=4, $AD430, 0)), IF(BW$23=5, $AC430, 0)
))</f>
        <v>0</v>
      </c>
      <c r="BX430" s="297" cm="1">
        <f t="array" ref="BX430">IF($CO430=3,
IFERROR(INDEX($CV$68:$CZ$79, $CE430, BX$23), "-"),
IF($CO430=2,
IF(BX$23=5, $AC430, IF(BX$23=4, $AD430, 0)), IF(BX$23=5, $AC430, 0)
))</f>
        <v>0</v>
      </c>
      <c r="BY430" s="293" t="str">
        <f t="shared" si="193"/>
        <v>-</v>
      </c>
      <c r="BZ430" s="299">
        <f t="shared" si="169"/>
        <v>0</v>
      </c>
      <c r="CA430" s="294" t="str">
        <f t="shared" si="194"/>
        <v>-</v>
      </c>
      <c r="CB430" s="295" t="str">
        <f t="shared" si="170"/>
        <v>-</v>
      </c>
      <c r="CC430" s="295" t="str">
        <f t="shared" si="195"/>
        <v>-</v>
      </c>
      <c r="CD430" s="299">
        <f t="shared" si="171"/>
        <v>0</v>
      </c>
      <c r="CE430" s="300" t="str">
        <f t="shared" si="172"/>
        <v>-</v>
      </c>
      <c r="CF430" s="300" t="str">
        <f t="shared" si="173"/>
        <v>-</v>
      </c>
      <c r="CG430" s="300">
        <v>0</v>
      </c>
      <c r="CH430" s="300">
        <f t="shared" si="174"/>
        <v>0</v>
      </c>
      <c r="CI430" s="301">
        <f t="shared" si="175"/>
        <v>0</v>
      </c>
      <c r="CJ430" s="301">
        <f t="shared" si="176"/>
        <v>0</v>
      </c>
      <c r="CK430" s="302" t="str" cm="1">
        <f t="array" ref="CK430">IF($CJ430&gt;0, INDEX($CS$28:$DH$35, $CJ430, $CI430+CK$23), "-")</f>
        <v>-</v>
      </c>
      <c r="CL430" s="302" t="str" cm="1">
        <f t="array" ref="CL430">IF($CJ430&gt;0, INDEX($CS$28:$DH$35, $CJ430, $CI430+CL$23), "-")</f>
        <v>-</v>
      </c>
      <c r="CM430" s="302" t="str" cm="1">
        <f t="array" ref="CM430">IF($CJ430&gt;0, INDEX($CS$28:$DH$35, $CJ430, $CI430+CM$23), "-")</f>
        <v>-</v>
      </c>
      <c r="CN430" s="302" t="str" cm="1">
        <f t="array" ref="CN430">IF($CJ430&gt;0, INDEX($CS$28:$DH$35, $CJ430, $CI430+CN$23), "-")</f>
        <v>-</v>
      </c>
      <c r="CO430" s="300" t="str">
        <f t="shared" si="177"/>
        <v>-</v>
      </c>
      <c r="CP430" s="271"/>
      <c r="CQ430" s="272"/>
      <c r="CR430" s="273"/>
      <c r="CS430" s="273"/>
      <c r="CT430" s="273"/>
      <c r="CU430" s="273"/>
      <c r="CV430" s="273"/>
      <c r="CW430" s="273"/>
      <c r="CX430" s="273"/>
      <c r="CY430" s="273"/>
      <c r="CZ430" s="273"/>
      <c r="DA430" s="273"/>
      <c r="DB430" s="273"/>
      <c r="DC430" s="273"/>
      <c r="DD430" s="273"/>
      <c r="DE430" s="273"/>
      <c r="DF430" s="273"/>
      <c r="DG430" s="273"/>
      <c r="DH430" s="273"/>
      <c r="DI430" s="273"/>
      <c r="DJ430" s="271"/>
      <c r="DK430" s="271"/>
    </row>
    <row r="431" spans="1:115" s="45" customFormat="1" ht="12.75" customHeight="1" x14ac:dyDescent="0.25">
      <c r="A431" s="13" cm="1">
        <f t="array" ref="A431">IFERROR(INDEX(Operation, IFERROR(MATCH($N431,#REF!, 0), IFERROR(MATCH($N431,#REF!, 0), MATCH($N431,#REF!, 0))), 4), 0)</f>
        <v>0</v>
      </c>
      <c r="B431" s="10">
        <v>408</v>
      </c>
      <c r="C431" s="238"/>
      <c r="D431" s="238"/>
      <c r="E431" s="79"/>
      <c r="F431" s="80" t="str">
        <f>IF(ISBLANK(E431), "", VLOOKUP(E431, Z!$A$2:$C$4127, 3, FALSE))</f>
        <v/>
      </c>
      <c r="G431" s="238"/>
      <c r="H431" s="81"/>
      <c r="I431" s="255" t="b">
        <v>0</v>
      </c>
      <c r="J431" s="256"/>
      <c r="K431" s="82"/>
      <c r="L431" s="82"/>
      <c r="M431" s="83"/>
      <c r="N431" s="79"/>
      <c r="O431" s="84"/>
      <c r="P431" s="84"/>
      <c r="Q431" s="257"/>
      <c r="R431" s="257"/>
      <c r="S431" s="257"/>
      <c r="T431" s="85">
        <f t="shared" si="178"/>
        <v>0</v>
      </c>
      <c r="U431" s="238"/>
      <c r="V431" s="238"/>
      <c r="W431" s="238"/>
      <c r="X431" s="257"/>
      <c r="Y431" s="258"/>
      <c r="Z431" s="79"/>
      <c r="AA431" s="257"/>
      <c r="AB431" s="257"/>
      <c r="AC431" s="257"/>
      <c r="AD431" s="257"/>
      <c r="AE431" s="257"/>
      <c r="AF431" s="85">
        <f t="shared" si="179"/>
        <v>0</v>
      </c>
      <c r="AG431" s="259"/>
      <c r="AH431" s="238"/>
      <c r="AI431" s="79"/>
      <c r="AJ431" s="80" t="str">
        <f>IF(ISBLANK(AI431), "", VLOOKUP(AI431, Z!$A$2:$C$4127, 3, FALSE))</f>
        <v/>
      </c>
      <c r="AK431" s="260"/>
      <c r="AL431" s="127">
        <f t="shared" si="180"/>
        <v>0</v>
      </c>
      <c r="AM431" s="271"/>
      <c r="AN431" s="292">
        <f t="shared" si="182"/>
        <v>0</v>
      </c>
      <c r="AO431" s="279">
        <f t="shared" si="181"/>
        <v>1</v>
      </c>
      <c r="AP431" s="279">
        <v>0.75</v>
      </c>
      <c r="AQ431" s="293" t="str">
        <f t="shared" si="183"/>
        <v>-</v>
      </c>
      <c r="AR431" s="293" t="str">
        <f t="shared" si="184"/>
        <v>-</v>
      </c>
      <c r="AS431" s="293" t="str" cm="1">
        <f t="array" ref="AS431">IFERROR(IFERROR((AT431*AU431)/(3600*1000)/AZ431, BY431) * SUMPRODUCT($BA431:$BE431^2.5, $BF431:$BJ431) / 1000, "-")</f>
        <v>-</v>
      </c>
      <c r="AT431" s="279" t="str">
        <f t="shared" si="185"/>
        <v>-</v>
      </c>
      <c r="AU431" s="279" t="str">
        <f t="shared" si="186"/>
        <v>-</v>
      </c>
      <c r="AV431" s="294" t="str">
        <f t="shared" si="168"/>
        <v>-</v>
      </c>
      <c r="AW431" s="294" t="str" cm="1">
        <f t="array" ref="AW431">IF(CH431&gt;0, INDEX($CV$58:$CV$60, CH431), "-")</f>
        <v>-</v>
      </c>
      <c r="AX431" s="294" t="str">
        <f t="shared" si="187"/>
        <v>-</v>
      </c>
      <c r="AY431" s="295" t="str">
        <f t="shared" si="188"/>
        <v>-</v>
      </c>
      <c r="AZ431" s="294">
        <f t="shared" si="189"/>
        <v>0</v>
      </c>
      <c r="BA431" s="296" t="str" cm="1">
        <f t="array" ref="BA431">IFERROR(INDEX($CV$63:$CZ$65, $CF431, BA$23), "-")</f>
        <v>-</v>
      </c>
      <c r="BB431" s="296" t="str" cm="1">
        <f t="array" ref="BB431">IFERROR(INDEX($CV$63:$CZ$65, $CF431, BB$23), "-")</f>
        <v>-</v>
      </c>
      <c r="BC431" s="296" t="str" cm="1">
        <f t="array" ref="BC431">IFERROR(INDEX($CV$63:$CZ$65, $CF431, BC$23), "-")</f>
        <v>-</v>
      </c>
      <c r="BD431" s="296" t="str" cm="1">
        <f t="array" ref="BD431">IFERROR(INDEX($CV$63:$CZ$65, $CF431, BD$23), "-")</f>
        <v>-</v>
      </c>
      <c r="BE431" s="296" t="str" cm="1">
        <f t="array" ref="BE431">IFERROR(INDEX($CV$63:$CZ$65, $CF431, BE$23), "-")</f>
        <v>-</v>
      </c>
      <c r="BF431" s="297" cm="1">
        <f t="array" ref="BF431">IF($CF431=3,
IFERROR(INDEX($CV$68:$CZ$79, $CE431, BF$23), "-"),
IF($CF431=2,
IF(BF$23=5, $Q431, IF(BF$23=4, $R431, 0)), IF(BF$23=5, $Q431, 0)
))</f>
        <v>0</v>
      </c>
      <c r="BG431" s="297" cm="1">
        <f t="array" ref="BG431">IF($CF431=3,
IFERROR(INDEX($CV$68:$CZ$79, $CE431, BG$23), "-"),
IF($CF431=2,
IF(BG$23=5, $Q431, IF(BG$23=4, $R431, 0)), IF(BG$23=5, $Q431, 0)
))</f>
        <v>0</v>
      </c>
      <c r="BH431" s="297" cm="1">
        <f t="array" ref="BH431">IF($CF431=3,
IFERROR(INDEX($CV$68:$CZ$79, $CE431, BH$23), "-"),
IF($CF431=2,
IF(BH$23=5, $Q431, IF(BH$23=4, $R431, 0)), IF(BH$23=5, $Q431, 0)
))</f>
        <v>0</v>
      </c>
      <c r="BI431" s="297" cm="1">
        <f t="array" ref="BI431">IF($CF431=3,
IFERROR(INDEX($CV$68:$CZ$79, $CE431, BI$23), "-"),
IF($CF431=2,
IF(BI$23=5, $Q431, IF(BI$23=4, $R431, 0)), IF(BI$23=5, $Q431, 0)
))</f>
        <v>0</v>
      </c>
      <c r="BJ431" s="297" cm="1">
        <f t="array" ref="BJ431">IF($CF431=3,
IFERROR(INDEX($CV$68:$CZ$79, $CE431, BJ$23), "-"),
IF($CF431=2,
IF(BJ$23=5, $Q431, IF(BJ$23=4, $R431, 0)), IF(BJ$23=5, $Q431, 0)
))</f>
        <v>0</v>
      </c>
      <c r="BK431" s="293" t="str" cm="1">
        <f t="array" ref="BK431">IFERROR(IF(OR($AN$20="EZ", ISNUMBER((BL431*BM431)/(3600*1000)/BN431)), (BL431*BM431)/(3600*1000)/BN431, BY431) * SUMPRODUCT($BO431:$BS431^2.5, $BT431:$BX431) / 1000, "-")</f>
        <v>-</v>
      </c>
      <c r="BL431" s="279" t="str">
        <f t="shared" si="190"/>
        <v>-</v>
      </c>
      <c r="BM431" s="279" t="str">
        <f t="shared" si="191"/>
        <v>-</v>
      </c>
      <c r="BN431" s="298">
        <f t="shared" si="192"/>
        <v>0</v>
      </c>
      <c r="BO431" s="296" t="str" cm="1">
        <f t="array" ref="BO431">IFERROR(INDEX($CV$63:$CZ$65, $CO431, BO$23), "-")</f>
        <v>-</v>
      </c>
      <c r="BP431" s="296" t="str" cm="1">
        <f t="array" ref="BP431">IFERROR(INDEX($CV$63:$CZ$65, $CO431, BP$23), "-")</f>
        <v>-</v>
      </c>
      <c r="BQ431" s="296" t="str" cm="1">
        <f t="array" ref="BQ431">IFERROR(INDEX($CV$63:$CZ$65, $CO431, BQ$23), "-")</f>
        <v>-</v>
      </c>
      <c r="BR431" s="296" t="str" cm="1">
        <f t="array" ref="BR431">IFERROR(INDEX($CV$63:$CZ$65, $CO431, BR$23), "-")</f>
        <v>-</v>
      </c>
      <c r="BS431" s="296" t="str" cm="1">
        <f t="array" ref="BS431">IFERROR(INDEX($CV$63:$CZ$65, $CO431, BS$23), "-")</f>
        <v>-</v>
      </c>
      <c r="BT431" s="297" cm="1">
        <f t="array" ref="BT431">IF($CO431=3,
IFERROR(INDEX($CV$68:$CZ$79, $CE431, BT$23), "-"),
IF($CO431=2,
IF(BT$23=5, $AC431, IF(BT$23=4, $AD431, 0)), IF(BT$23=5, $AC431, 0)
))</f>
        <v>0</v>
      </c>
      <c r="BU431" s="297" cm="1">
        <f t="array" ref="BU431">IF($CO431=3,
IFERROR(INDEX($CV$68:$CZ$79, $CE431, BU$23), "-"),
IF($CO431=2,
IF(BU$23=5, $AC431, IF(BU$23=4, $AD431, 0)), IF(BU$23=5, $AC431, 0)
))</f>
        <v>0</v>
      </c>
      <c r="BV431" s="297" cm="1">
        <f t="array" ref="BV431">IF($CO431=3,
IFERROR(INDEX($CV$68:$CZ$79, $CE431, BV$23), "-"),
IF($CO431=2,
IF(BV$23=5, $AC431, IF(BV$23=4, $AD431, 0)), IF(BV$23=5, $AC431, 0)
))</f>
        <v>0</v>
      </c>
      <c r="BW431" s="297" cm="1">
        <f t="array" ref="BW431">IF($CO431=3,
IFERROR(INDEX($CV$68:$CZ$79, $CE431, BW$23), "-"),
IF($CO431=2,
IF(BW$23=5, $AC431, IF(BW$23=4, $AD431, 0)), IF(BW$23=5, $AC431, 0)
))</f>
        <v>0</v>
      </c>
      <c r="BX431" s="297" cm="1">
        <f t="array" ref="BX431">IF($CO431=3,
IFERROR(INDEX($CV$68:$CZ$79, $CE431, BX$23), "-"),
IF($CO431=2,
IF(BX$23=5, $AC431, IF(BX$23=4, $AD431, 0)), IF(BX$23=5, $AC431, 0)
))</f>
        <v>0</v>
      </c>
      <c r="BY431" s="293" t="str">
        <f t="shared" si="193"/>
        <v>-</v>
      </c>
      <c r="BZ431" s="299">
        <f t="shared" si="169"/>
        <v>0</v>
      </c>
      <c r="CA431" s="294" t="str">
        <f t="shared" si="194"/>
        <v>-</v>
      </c>
      <c r="CB431" s="295" t="str">
        <f t="shared" si="170"/>
        <v>-</v>
      </c>
      <c r="CC431" s="295" t="str">
        <f t="shared" si="195"/>
        <v>-</v>
      </c>
      <c r="CD431" s="299">
        <f t="shared" si="171"/>
        <v>0</v>
      </c>
      <c r="CE431" s="300" t="str">
        <f t="shared" si="172"/>
        <v>-</v>
      </c>
      <c r="CF431" s="300" t="str">
        <f t="shared" si="173"/>
        <v>-</v>
      </c>
      <c r="CG431" s="300">
        <v>0</v>
      </c>
      <c r="CH431" s="300">
        <f t="shared" si="174"/>
        <v>0</v>
      </c>
      <c r="CI431" s="301">
        <f t="shared" si="175"/>
        <v>0</v>
      </c>
      <c r="CJ431" s="301">
        <f t="shared" si="176"/>
        <v>0</v>
      </c>
      <c r="CK431" s="302" t="str" cm="1">
        <f t="array" ref="CK431">IF($CJ431&gt;0, INDEX($CS$28:$DH$35, $CJ431, $CI431+CK$23), "-")</f>
        <v>-</v>
      </c>
      <c r="CL431" s="302" t="str" cm="1">
        <f t="array" ref="CL431">IF($CJ431&gt;0, INDEX($CS$28:$DH$35, $CJ431, $CI431+CL$23), "-")</f>
        <v>-</v>
      </c>
      <c r="CM431" s="302" t="str" cm="1">
        <f t="array" ref="CM431">IF($CJ431&gt;0, INDEX($CS$28:$DH$35, $CJ431, $CI431+CM$23), "-")</f>
        <v>-</v>
      </c>
      <c r="CN431" s="302" t="str" cm="1">
        <f t="array" ref="CN431">IF($CJ431&gt;0, INDEX($CS$28:$DH$35, $CJ431, $CI431+CN$23), "-")</f>
        <v>-</v>
      </c>
      <c r="CO431" s="300" t="str">
        <f t="shared" si="177"/>
        <v>-</v>
      </c>
      <c r="CP431" s="271"/>
      <c r="CQ431" s="272"/>
      <c r="CR431" s="273"/>
      <c r="CS431" s="273"/>
      <c r="CT431" s="273"/>
      <c r="CU431" s="273"/>
      <c r="CV431" s="273"/>
      <c r="CW431" s="273"/>
      <c r="CX431" s="273"/>
      <c r="CY431" s="273"/>
      <c r="CZ431" s="273"/>
      <c r="DA431" s="273"/>
      <c r="DB431" s="273"/>
      <c r="DC431" s="273"/>
      <c r="DD431" s="273"/>
      <c r="DE431" s="273"/>
      <c r="DF431" s="273"/>
      <c r="DG431" s="273"/>
      <c r="DH431" s="273"/>
      <c r="DI431" s="273"/>
      <c r="DJ431" s="271"/>
      <c r="DK431" s="271"/>
    </row>
    <row r="432" spans="1:115" s="45" customFormat="1" ht="12.75" customHeight="1" x14ac:dyDescent="0.25">
      <c r="A432" s="13" cm="1">
        <f t="array" ref="A432">IFERROR(INDEX(Operation, IFERROR(MATCH($N432,#REF!, 0), IFERROR(MATCH($N432,#REF!, 0), MATCH($N432,#REF!, 0))), 4), 0)</f>
        <v>0</v>
      </c>
      <c r="B432" s="10">
        <v>409</v>
      </c>
      <c r="C432" s="238"/>
      <c r="D432" s="238"/>
      <c r="E432" s="79"/>
      <c r="F432" s="80" t="str">
        <f>IF(ISBLANK(E432), "", VLOOKUP(E432, Z!$A$2:$C$4127, 3, FALSE))</f>
        <v/>
      </c>
      <c r="G432" s="238"/>
      <c r="H432" s="81"/>
      <c r="I432" s="255" t="b">
        <v>0</v>
      </c>
      <c r="J432" s="256"/>
      <c r="K432" s="82"/>
      <c r="L432" s="82"/>
      <c r="M432" s="83"/>
      <c r="N432" s="79"/>
      <c r="O432" s="84"/>
      <c r="P432" s="84"/>
      <c r="Q432" s="257"/>
      <c r="R432" s="257"/>
      <c r="S432" s="257"/>
      <c r="T432" s="85">
        <f t="shared" si="178"/>
        <v>0</v>
      </c>
      <c r="U432" s="238"/>
      <c r="V432" s="238"/>
      <c r="W432" s="238"/>
      <c r="X432" s="256"/>
      <c r="Y432" s="258"/>
      <c r="Z432" s="79"/>
      <c r="AA432" s="257"/>
      <c r="AB432" s="257"/>
      <c r="AC432" s="257"/>
      <c r="AD432" s="257"/>
      <c r="AE432" s="257"/>
      <c r="AF432" s="85">
        <f t="shared" si="179"/>
        <v>0</v>
      </c>
      <c r="AG432" s="259"/>
      <c r="AH432" s="238"/>
      <c r="AI432" s="79"/>
      <c r="AJ432" s="80" t="str">
        <f>IF(ISBLANK(AI432), "", VLOOKUP(AI432, Z!$A$2:$C$4127, 3, FALSE))</f>
        <v/>
      </c>
      <c r="AK432" s="260"/>
      <c r="AL432" s="127">
        <f t="shared" si="180"/>
        <v>0</v>
      </c>
      <c r="AM432" s="271"/>
      <c r="AN432" s="292">
        <f t="shared" si="182"/>
        <v>0</v>
      </c>
      <c r="AO432" s="279">
        <f t="shared" si="181"/>
        <v>1</v>
      </c>
      <c r="AP432" s="279">
        <v>0.75</v>
      </c>
      <c r="AQ432" s="293" t="str">
        <f t="shared" si="183"/>
        <v>-</v>
      </c>
      <c r="AR432" s="293" t="str">
        <f t="shared" si="184"/>
        <v>-</v>
      </c>
      <c r="AS432" s="293" t="str" cm="1">
        <f t="array" ref="AS432">IFERROR(IFERROR((AT432*AU432)/(3600*1000)/AZ432, BY432) * SUMPRODUCT($BA432:$BE432^2.5, $BF432:$BJ432) / 1000, "-")</f>
        <v>-</v>
      </c>
      <c r="AT432" s="279" t="str">
        <f t="shared" si="185"/>
        <v>-</v>
      </c>
      <c r="AU432" s="279" t="str">
        <f t="shared" si="186"/>
        <v>-</v>
      </c>
      <c r="AV432" s="294" t="str">
        <f t="shared" si="168"/>
        <v>-</v>
      </c>
      <c r="AW432" s="294" t="str" cm="1">
        <f t="array" ref="AW432">IF(CH432&gt;0, INDEX($CV$58:$CV$60, CH432), "-")</f>
        <v>-</v>
      </c>
      <c r="AX432" s="294" t="str">
        <f t="shared" si="187"/>
        <v>-</v>
      </c>
      <c r="AY432" s="295" t="str">
        <f t="shared" si="188"/>
        <v>-</v>
      </c>
      <c r="AZ432" s="294">
        <f t="shared" si="189"/>
        <v>0</v>
      </c>
      <c r="BA432" s="296" t="str" cm="1">
        <f t="array" ref="BA432">IFERROR(INDEX($CV$63:$CZ$65, $CF432, BA$23), "-")</f>
        <v>-</v>
      </c>
      <c r="BB432" s="296" t="str" cm="1">
        <f t="array" ref="BB432">IFERROR(INDEX($CV$63:$CZ$65, $CF432, BB$23), "-")</f>
        <v>-</v>
      </c>
      <c r="BC432" s="296" t="str" cm="1">
        <f t="array" ref="BC432">IFERROR(INDEX($CV$63:$CZ$65, $CF432, BC$23), "-")</f>
        <v>-</v>
      </c>
      <c r="BD432" s="296" t="str" cm="1">
        <f t="array" ref="BD432">IFERROR(INDEX($CV$63:$CZ$65, $CF432, BD$23), "-")</f>
        <v>-</v>
      </c>
      <c r="BE432" s="296" t="str" cm="1">
        <f t="array" ref="BE432">IFERROR(INDEX($CV$63:$CZ$65, $CF432, BE$23), "-")</f>
        <v>-</v>
      </c>
      <c r="BF432" s="297" cm="1">
        <f t="array" ref="BF432">IF($CF432=3,
IFERROR(INDEX($CV$68:$CZ$79, $CE432, BF$23), "-"),
IF($CF432=2,
IF(BF$23=5, $Q432, IF(BF$23=4, $R432, 0)), IF(BF$23=5, $Q432, 0)
))</f>
        <v>0</v>
      </c>
      <c r="BG432" s="297" cm="1">
        <f t="array" ref="BG432">IF($CF432=3,
IFERROR(INDEX($CV$68:$CZ$79, $CE432, BG$23), "-"),
IF($CF432=2,
IF(BG$23=5, $Q432, IF(BG$23=4, $R432, 0)), IF(BG$23=5, $Q432, 0)
))</f>
        <v>0</v>
      </c>
      <c r="BH432" s="297" cm="1">
        <f t="array" ref="BH432">IF($CF432=3,
IFERROR(INDEX($CV$68:$CZ$79, $CE432, BH$23), "-"),
IF($CF432=2,
IF(BH$23=5, $Q432, IF(BH$23=4, $R432, 0)), IF(BH$23=5, $Q432, 0)
))</f>
        <v>0</v>
      </c>
      <c r="BI432" s="297" cm="1">
        <f t="array" ref="BI432">IF($CF432=3,
IFERROR(INDEX($CV$68:$CZ$79, $CE432, BI$23), "-"),
IF($CF432=2,
IF(BI$23=5, $Q432, IF(BI$23=4, $R432, 0)), IF(BI$23=5, $Q432, 0)
))</f>
        <v>0</v>
      </c>
      <c r="BJ432" s="297" cm="1">
        <f t="array" ref="BJ432">IF($CF432=3,
IFERROR(INDEX($CV$68:$CZ$79, $CE432, BJ$23), "-"),
IF($CF432=2,
IF(BJ$23=5, $Q432, IF(BJ$23=4, $R432, 0)), IF(BJ$23=5, $Q432, 0)
))</f>
        <v>0</v>
      </c>
      <c r="BK432" s="293" t="str" cm="1">
        <f t="array" ref="BK432">IFERROR(IF(OR($AN$20="EZ", ISNUMBER((BL432*BM432)/(3600*1000)/BN432)), (BL432*BM432)/(3600*1000)/BN432, BY432) * SUMPRODUCT($BO432:$BS432^2.5, $BT432:$BX432) / 1000, "-")</f>
        <v>-</v>
      </c>
      <c r="BL432" s="279" t="str">
        <f t="shared" si="190"/>
        <v>-</v>
      </c>
      <c r="BM432" s="279" t="str">
        <f t="shared" si="191"/>
        <v>-</v>
      </c>
      <c r="BN432" s="298">
        <f t="shared" si="192"/>
        <v>0</v>
      </c>
      <c r="BO432" s="296" t="str" cm="1">
        <f t="array" ref="BO432">IFERROR(INDEX($CV$63:$CZ$65, $CO432, BO$23), "-")</f>
        <v>-</v>
      </c>
      <c r="BP432" s="296" t="str" cm="1">
        <f t="array" ref="BP432">IFERROR(INDEX($CV$63:$CZ$65, $CO432, BP$23), "-")</f>
        <v>-</v>
      </c>
      <c r="BQ432" s="296" t="str" cm="1">
        <f t="array" ref="BQ432">IFERROR(INDEX($CV$63:$CZ$65, $CO432, BQ$23), "-")</f>
        <v>-</v>
      </c>
      <c r="BR432" s="296" t="str" cm="1">
        <f t="array" ref="BR432">IFERROR(INDEX($CV$63:$CZ$65, $CO432, BR$23), "-")</f>
        <v>-</v>
      </c>
      <c r="BS432" s="296" t="str" cm="1">
        <f t="array" ref="BS432">IFERROR(INDEX($CV$63:$CZ$65, $CO432, BS$23), "-")</f>
        <v>-</v>
      </c>
      <c r="BT432" s="297" cm="1">
        <f t="array" ref="BT432">IF($CO432=3,
IFERROR(INDEX($CV$68:$CZ$79, $CE432, BT$23), "-"),
IF($CO432=2,
IF(BT$23=5, $AC432, IF(BT$23=4, $AD432, 0)), IF(BT$23=5, $AC432, 0)
))</f>
        <v>0</v>
      </c>
      <c r="BU432" s="297" cm="1">
        <f t="array" ref="BU432">IF($CO432=3,
IFERROR(INDEX($CV$68:$CZ$79, $CE432, BU$23), "-"),
IF($CO432=2,
IF(BU$23=5, $AC432, IF(BU$23=4, $AD432, 0)), IF(BU$23=5, $AC432, 0)
))</f>
        <v>0</v>
      </c>
      <c r="BV432" s="297" cm="1">
        <f t="array" ref="BV432">IF($CO432=3,
IFERROR(INDEX($CV$68:$CZ$79, $CE432, BV$23), "-"),
IF($CO432=2,
IF(BV$23=5, $AC432, IF(BV$23=4, $AD432, 0)), IF(BV$23=5, $AC432, 0)
))</f>
        <v>0</v>
      </c>
      <c r="BW432" s="297" cm="1">
        <f t="array" ref="BW432">IF($CO432=3,
IFERROR(INDEX($CV$68:$CZ$79, $CE432, BW$23), "-"),
IF($CO432=2,
IF(BW$23=5, $AC432, IF(BW$23=4, $AD432, 0)), IF(BW$23=5, $AC432, 0)
))</f>
        <v>0</v>
      </c>
      <c r="BX432" s="297" cm="1">
        <f t="array" ref="BX432">IF($CO432=3,
IFERROR(INDEX($CV$68:$CZ$79, $CE432, BX$23), "-"),
IF($CO432=2,
IF(BX$23=5, $AC432, IF(BX$23=4, $AD432, 0)), IF(BX$23=5, $AC432, 0)
))</f>
        <v>0</v>
      </c>
      <c r="BY432" s="293" t="str">
        <f t="shared" si="193"/>
        <v>-</v>
      </c>
      <c r="BZ432" s="299">
        <f t="shared" si="169"/>
        <v>0</v>
      </c>
      <c r="CA432" s="294" t="str">
        <f t="shared" si="194"/>
        <v>-</v>
      </c>
      <c r="CB432" s="295" t="str">
        <f t="shared" si="170"/>
        <v>-</v>
      </c>
      <c r="CC432" s="295" t="str">
        <f t="shared" si="195"/>
        <v>-</v>
      </c>
      <c r="CD432" s="299">
        <f t="shared" si="171"/>
        <v>0</v>
      </c>
      <c r="CE432" s="300" t="str">
        <f t="shared" si="172"/>
        <v>-</v>
      </c>
      <c r="CF432" s="300" t="str">
        <f t="shared" si="173"/>
        <v>-</v>
      </c>
      <c r="CG432" s="300">
        <v>0</v>
      </c>
      <c r="CH432" s="300">
        <f t="shared" si="174"/>
        <v>0</v>
      </c>
      <c r="CI432" s="301">
        <f t="shared" si="175"/>
        <v>0</v>
      </c>
      <c r="CJ432" s="301">
        <f t="shared" si="176"/>
        <v>0</v>
      </c>
      <c r="CK432" s="302" t="str" cm="1">
        <f t="array" ref="CK432">IF($CJ432&gt;0, INDEX($CS$28:$DH$35, $CJ432, $CI432+CK$23), "-")</f>
        <v>-</v>
      </c>
      <c r="CL432" s="302" t="str" cm="1">
        <f t="array" ref="CL432">IF($CJ432&gt;0, INDEX($CS$28:$DH$35, $CJ432, $CI432+CL$23), "-")</f>
        <v>-</v>
      </c>
      <c r="CM432" s="302" t="str" cm="1">
        <f t="array" ref="CM432">IF($CJ432&gt;0, INDEX($CS$28:$DH$35, $CJ432, $CI432+CM$23), "-")</f>
        <v>-</v>
      </c>
      <c r="CN432" s="302" t="str" cm="1">
        <f t="array" ref="CN432">IF($CJ432&gt;0, INDEX($CS$28:$DH$35, $CJ432, $CI432+CN$23), "-")</f>
        <v>-</v>
      </c>
      <c r="CO432" s="300" t="str">
        <f t="shared" si="177"/>
        <v>-</v>
      </c>
      <c r="CP432" s="271"/>
      <c r="CQ432" s="272"/>
      <c r="CR432" s="273"/>
      <c r="CS432" s="273"/>
      <c r="CT432" s="273"/>
      <c r="CU432" s="273"/>
      <c r="CV432" s="273"/>
      <c r="CW432" s="273"/>
      <c r="CX432" s="273"/>
      <c r="CY432" s="273"/>
      <c r="CZ432" s="273"/>
      <c r="DA432" s="273"/>
      <c r="DB432" s="273"/>
      <c r="DC432" s="273"/>
      <c r="DD432" s="273"/>
      <c r="DE432" s="273"/>
      <c r="DF432" s="273"/>
      <c r="DG432" s="273"/>
      <c r="DH432" s="273"/>
      <c r="DI432" s="273"/>
      <c r="DJ432" s="271"/>
      <c r="DK432" s="271"/>
    </row>
    <row r="433" spans="1:115" s="45" customFormat="1" ht="12.75" customHeight="1" x14ac:dyDescent="0.25">
      <c r="A433" s="13" cm="1">
        <f t="array" ref="A433">IFERROR(INDEX(Operation, IFERROR(MATCH($N433,#REF!, 0), IFERROR(MATCH($N433,#REF!, 0), MATCH($N433,#REF!, 0))), 4), 0)</f>
        <v>0</v>
      </c>
      <c r="B433" s="10">
        <v>410</v>
      </c>
      <c r="C433" s="238"/>
      <c r="D433" s="238"/>
      <c r="E433" s="79"/>
      <c r="F433" s="80" t="str">
        <f>IF(ISBLANK(E433), "", VLOOKUP(E433, Z!$A$2:$C$4127, 3, FALSE))</f>
        <v/>
      </c>
      <c r="G433" s="238"/>
      <c r="H433" s="81"/>
      <c r="I433" s="255" t="b">
        <v>0</v>
      </c>
      <c r="J433" s="256"/>
      <c r="K433" s="82"/>
      <c r="L433" s="82"/>
      <c r="M433" s="83"/>
      <c r="N433" s="79"/>
      <c r="O433" s="84"/>
      <c r="P433" s="84"/>
      <c r="Q433" s="257"/>
      <c r="R433" s="257"/>
      <c r="S433" s="257"/>
      <c r="T433" s="85">
        <f t="shared" si="178"/>
        <v>0</v>
      </c>
      <c r="U433" s="238"/>
      <c r="V433" s="238"/>
      <c r="W433" s="238"/>
      <c r="X433" s="257"/>
      <c r="Y433" s="258"/>
      <c r="Z433" s="79"/>
      <c r="AA433" s="257"/>
      <c r="AB433" s="257"/>
      <c r="AC433" s="257"/>
      <c r="AD433" s="257"/>
      <c r="AE433" s="257"/>
      <c r="AF433" s="85">
        <f t="shared" si="179"/>
        <v>0</v>
      </c>
      <c r="AG433" s="259"/>
      <c r="AH433" s="238"/>
      <c r="AI433" s="79"/>
      <c r="AJ433" s="80" t="str">
        <f>IF(ISBLANK(AI433), "", VLOOKUP(AI433, Z!$A$2:$C$4127, 3, FALSE))</f>
        <v/>
      </c>
      <c r="AK433" s="260"/>
      <c r="AL433" s="127">
        <f t="shared" si="180"/>
        <v>0</v>
      </c>
      <c r="AM433" s="271"/>
      <c r="AN433" s="292">
        <f t="shared" si="182"/>
        <v>0</v>
      </c>
      <c r="AO433" s="279">
        <f t="shared" si="181"/>
        <v>1</v>
      </c>
      <c r="AP433" s="279">
        <v>0.75</v>
      </c>
      <c r="AQ433" s="293" t="str">
        <f t="shared" si="183"/>
        <v>-</v>
      </c>
      <c r="AR433" s="293" t="str">
        <f t="shared" si="184"/>
        <v>-</v>
      </c>
      <c r="AS433" s="293" t="str" cm="1">
        <f t="array" ref="AS433">IFERROR(IFERROR((AT433*AU433)/(3600*1000)/AZ433, BY433) * SUMPRODUCT($BA433:$BE433^2.5, $BF433:$BJ433) / 1000, "-")</f>
        <v>-</v>
      </c>
      <c r="AT433" s="279" t="str">
        <f t="shared" si="185"/>
        <v>-</v>
      </c>
      <c r="AU433" s="279" t="str">
        <f t="shared" si="186"/>
        <v>-</v>
      </c>
      <c r="AV433" s="294" t="str">
        <f t="shared" si="168"/>
        <v>-</v>
      </c>
      <c r="AW433" s="294" t="str" cm="1">
        <f t="array" ref="AW433">IF(CH433&gt;0, INDEX($CV$58:$CV$60, CH433), "-")</f>
        <v>-</v>
      </c>
      <c r="AX433" s="294" t="str">
        <f t="shared" si="187"/>
        <v>-</v>
      </c>
      <c r="AY433" s="295" t="str">
        <f t="shared" si="188"/>
        <v>-</v>
      </c>
      <c r="AZ433" s="294">
        <f t="shared" si="189"/>
        <v>0</v>
      </c>
      <c r="BA433" s="296" t="str" cm="1">
        <f t="array" ref="BA433">IFERROR(INDEX($CV$63:$CZ$65, $CF433, BA$23), "-")</f>
        <v>-</v>
      </c>
      <c r="BB433" s="296" t="str" cm="1">
        <f t="array" ref="BB433">IFERROR(INDEX($CV$63:$CZ$65, $CF433, BB$23), "-")</f>
        <v>-</v>
      </c>
      <c r="BC433" s="296" t="str" cm="1">
        <f t="array" ref="BC433">IFERROR(INDEX($CV$63:$CZ$65, $CF433, BC$23), "-")</f>
        <v>-</v>
      </c>
      <c r="BD433" s="296" t="str" cm="1">
        <f t="array" ref="BD433">IFERROR(INDEX($CV$63:$CZ$65, $CF433, BD$23), "-")</f>
        <v>-</v>
      </c>
      <c r="BE433" s="296" t="str" cm="1">
        <f t="array" ref="BE433">IFERROR(INDEX($CV$63:$CZ$65, $CF433, BE$23), "-")</f>
        <v>-</v>
      </c>
      <c r="BF433" s="297" cm="1">
        <f t="array" ref="BF433">IF($CF433=3,
IFERROR(INDEX($CV$68:$CZ$79, $CE433, BF$23), "-"),
IF($CF433=2,
IF(BF$23=5, $Q433, IF(BF$23=4, $R433, 0)), IF(BF$23=5, $Q433, 0)
))</f>
        <v>0</v>
      </c>
      <c r="BG433" s="297" cm="1">
        <f t="array" ref="BG433">IF($CF433=3,
IFERROR(INDEX($CV$68:$CZ$79, $CE433, BG$23), "-"),
IF($CF433=2,
IF(BG$23=5, $Q433, IF(BG$23=4, $R433, 0)), IF(BG$23=5, $Q433, 0)
))</f>
        <v>0</v>
      </c>
      <c r="BH433" s="297" cm="1">
        <f t="array" ref="BH433">IF($CF433=3,
IFERROR(INDEX($CV$68:$CZ$79, $CE433, BH$23), "-"),
IF($CF433=2,
IF(BH$23=5, $Q433, IF(BH$23=4, $R433, 0)), IF(BH$23=5, $Q433, 0)
))</f>
        <v>0</v>
      </c>
      <c r="BI433" s="297" cm="1">
        <f t="array" ref="BI433">IF($CF433=3,
IFERROR(INDEX($CV$68:$CZ$79, $CE433, BI$23), "-"),
IF($CF433=2,
IF(BI$23=5, $Q433, IF(BI$23=4, $R433, 0)), IF(BI$23=5, $Q433, 0)
))</f>
        <v>0</v>
      </c>
      <c r="BJ433" s="297" cm="1">
        <f t="array" ref="BJ433">IF($CF433=3,
IFERROR(INDEX($CV$68:$CZ$79, $CE433, BJ$23), "-"),
IF($CF433=2,
IF(BJ$23=5, $Q433, IF(BJ$23=4, $R433, 0)), IF(BJ$23=5, $Q433, 0)
))</f>
        <v>0</v>
      </c>
      <c r="BK433" s="293" t="str" cm="1">
        <f t="array" ref="BK433">IFERROR(IF(OR($AN$20="EZ", ISNUMBER((BL433*BM433)/(3600*1000)/BN433)), (BL433*BM433)/(3600*1000)/BN433, BY433) * SUMPRODUCT($BO433:$BS433^2.5, $BT433:$BX433) / 1000, "-")</f>
        <v>-</v>
      </c>
      <c r="BL433" s="279" t="str">
        <f t="shared" si="190"/>
        <v>-</v>
      </c>
      <c r="BM433" s="279" t="str">
        <f t="shared" si="191"/>
        <v>-</v>
      </c>
      <c r="BN433" s="298">
        <f t="shared" si="192"/>
        <v>0</v>
      </c>
      <c r="BO433" s="296" t="str" cm="1">
        <f t="array" ref="BO433">IFERROR(INDEX($CV$63:$CZ$65, $CO433, BO$23), "-")</f>
        <v>-</v>
      </c>
      <c r="BP433" s="296" t="str" cm="1">
        <f t="array" ref="BP433">IFERROR(INDEX($CV$63:$CZ$65, $CO433, BP$23), "-")</f>
        <v>-</v>
      </c>
      <c r="BQ433" s="296" t="str" cm="1">
        <f t="array" ref="BQ433">IFERROR(INDEX($CV$63:$CZ$65, $CO433, BQ$23), "-")</f>
        <v>-</v>
      </c>
      <c r="BR433" s="296" t="str" cm="1">
        <f t="array" ref="BR433">IFERROR(INDEX($CV$63:$CZ$65, $CO433, BR$23), "-")</f>
        <v>-</v>
      </c>
      <c r="BS433" s="296" t="str" cm="1">
        <f t="array" ref="BS433">IFERROR(INDEX($CV$63:$CZ$65, $CO433, BS$23), "-")</f>
        <v>-</v>
      </c>
      <c r="BT433" s="297" cm="1">
        <f t="array" ref="BT433">IF($CO433=3,
IFERROR(INDEX($CV$68:$CZ$79, $CE433, BT$23), "-"),
IF($CO433=2,
IF(BT$23=5, $AC433, IF(BT$23=4, $AD433, 0)), IF(BT$23=5, $AC433, 0)
))</f>
        <v>0</v>
      </c>
      <c r="BU433" s="297" cm="1">
        <f t="array" ref="BU433">IF($CO433=3,
IFERROR(INDEX($CV$68:$CZ$79, $CE433, BU$23), "-"),
IF($CO433=2,
IF(BU$23=5, $AC433, IF(BU$23=4, $AD433, 0)), IF(BU$23=5, $AC433, 0)
))</f>
        <v>0</v>
      </c>
      <c r="BV433" s="297" cm="1">
        <f t="array" ref="BV433">IF($CO433=3,
IFERROR(INDEX($CV$68:$CZ$79, $CE433, BV$23), "-"),
IF($CO433=2,
IF(BV$23=5, $AC433, IF(BV$23=4, $AD433, 0)), IF(BV$23=5, $AC433, 0)
))</f>
        <v>0</v>
      </c>
      <c r="BW433" s="297" cm="1">
        <f t="array" ref="BW433">IF($CO433=3,
IFERROR(INDEX($CV$68:$CZ$79, $CE433, BW$23), "-"),
IF($CO433=2,
IF(BW$23=5, $AC433, IF(BW$23=4, $AD433, 0)), IF(BW$23=5, $AC433, 0)
))</f>
        <v>0</v>
      </c>
      <c r="BX433" s="297" cm="1">
        <f t="array" ref="BX433">IF($CO433=3,
IFERROR(INDEX($CV$68:$CZ$79, $CE433, BX$23), "-"),
IF($CO433=2,
IF(BX$23=5, $AC433, IF(BX$23=4, $AD433, 0)), IF(BX$23=5, $AC433, 0)
))</f>
        <v>0</v>
      </c>
      <c r="BY433" s="293" t="str">
        <f t="shared" si="193"/>
        <v>-</v>
      </c>
      <c r="BZ433" s="299">
        <f t="shared" si="169"/>
        <v>0</v>
      </c>
      <c r="CA433" s="294" t="str">
        <f t="shared" si="194"/>
        <v>-</v>
      </c>
      <c r="CB433" s="295" t="str">
        <f t="shared" si="170"/>
        <v>-</v>
      </c>
      <c r="CC433" s="295" t="str">
        <f t="shared" si="195"/>
        <v>-</v>
      </c>
      <c r="CD433" s="299">
        <f t="shared" si="171"/>
        <v>0</v>
      </c>
      <c r="CE433" s="300" t="str">
        <f t="shared" si="172"/>
        <v>-</v>
      </c>
      <c r="CF433" s="300" t="str">
        <f t="shared" si="173"/>
        <v>-</v>
      </c>
      <c r="CG433" s="300">
        <v>0</v>
      </c>
      <c r="CH433" s="300">
        <f t="shared" si="174"/>
        <v>0</v>
      </c>
      <c r="CI433" s="301">
        <f t="shared" si="175"/>
        <v>0</v>
      </c>
      <c r="CJ433" s="301">
        <f t="shared" si="176"/>
        <v>0</v>
      </c>
      <c r="CK433" s="302" t="str" cm="1">
        <f t="array" ref="CK433">IF($CJ433&gt;0, INDEX($CS$28:$DH$35, $CJ433, $CI433+CK$23), "-")</f>
        <v>-</v>
      </c>
      <c r="CL433" s="302" t="str" cm="1">
        <f t="array" ref="CL433">IF($CJ433&gt;0, INDEX($CS$28:$DH$35, $CJ433, $CI433+CL$23), "-")</f>
        <v>-</v>
      </c>
      <c r="CM433" s="302" t="str" cm="1">
        <f t="array" ref="CM433">IF($CJ433&gt;0, INDEX($CS$28:$DH$35, $CJ433, $CI433+CM$23), "-")</f>
        <v>-</v>
      </c>
      <c r="CN433" s="302" t="str" cm="1">
        <f t="array" ref="CN433">IF($CJ433&gt;0, INDEX($CS$28:$DH$35, $CJ433, $CI433+CN$23), "-")</f>
        <v>-</v>
      </c>
      <c r="CO433" s="300" t="str">
        <f t="shared" si="177"/>
        <v>-</v>
      </c>
      <c r="CP433" s="271"/>
      <c r="CQ433" s="272"/>
      <c r="CR433" s="273"/>
      <c r="CS433" s="273"/>
      <c r="CT433" s="273"/>
      <c r="CU433" s="273"/>
      <c r="CV433" s="273"/>
      <c r="CW433" s="273"/>
      <c r="CX433" s="273"/>
      <c r="CY433" s="273"/>
      <c r="CZ433" s="273"/>
      <c r="DA433" s="273"/>
      <c r="DB433" s="273"/>
      <c r="DC433" s="273"/>
      <c r="DD433" s="273"/>
      <c r="DE433" s="273"/>
      <c r="DF433" s="273"/>
      <c r="DG433" s="273"/>
      <c r="DH433" s="273"/>
      <c r="DI433" s="273"/>
      <c r="DJ433" s="271"/>
      <c r="DK433" s="271"/>
    </row>
    <row r="434" spans="1:115" s="45" customFormat="1" ht="12.75" customHeight="1" x14ac:dyDescent="0.25">
      <c r="A434" s="13" cm="1">
        <f t="array" ref="A434">IFERROR(INDEX(Operation, IFERROR(MATCH($N434,#REF!, 0), IFERROR(MATCH($N434,#REF!, 0), MATCH($N434,#REF!, 0))), 4), 0)</f>
        <v>0</v>
      </c>
      <c r="B434" s="10">
        <v>411</v>
      </c>
      <c r="C434" s="238"/>
      <c r="D434" s="238"/>
      <c r="E434" s="79"/>
      <c r="F434" s="80" t="str">
        <f>IF(ISBLANK(E434), "", VLOOKUP(E434, Z!$A$2:$C$4127, 3, FALSE))</f>
        <v/>
      </c>
      <c r="G434" s="238"/>
      <c r="H434" s="81"/>
      <c r="I434" s="255" t="b">
        <v>0</v>
      </c>
      <c r="J434" s="256"/>
      <c r="K434" s="82"/>
      <c r="L434" s="82"/>
      <c r="M434" s="83"/>
      <c r="N434" s="79"/>
      <c r="O434" s="84"/>
      <c r="P434" s="84"/>
      <c r="Q434" s="257"/>
      <c r="R434" s="257"/>
      <c r="S434" s="257"/>
      <c r="T434" s="85">
        <f t="shared" si="178"/>
        <v>0</v>
      </c>
      <c r="U434" s="238"/>
      <c r="V434" s="238"/>
      <c r="W434" s="238"/>
      <c r="X434" s="257"/>
      <c r="Y434" s="258"/>
      <c r="Z434" s="79"/>
      <c r="AA434" s="257"/>
      <c r="AB434" s="257"/>
      <c r="AC434" s="257"/>
      <c r="AD434" s="257"/>
      <c r="AE434" s="257"/>
      <c r="AF434" s="85">
        <f t="shared" si="179"/>
        <v>0</v>
      </c>
      <c r="AG434" s="259"/>
      <c r="AH434" s="238"/>
      <c r="AI434" s="79"/>
      <c r="AJ434" s="80" t="str">
        <f>IF(ISBLANK(AI434), "", VLOOKUP(AI434, Z!$A$2:$C$4127, 3, FALSE))</f>
        <v/>
      </c>
      <c r="AK434" s="260"/>
      <c r="AL434" s="127">
        <f t="shared" si="180"/>
        <v>0</v>
      </c>
      <c r="AM434" s="271"/>
      <c r="AN434" s="292">
        <f t="shared" si="182"/>
        <v>0</v>
      </c>
      <c r="AO434" s="279">
        <f t="shared" si="181"/>
        <v>1</v>
      </c>
      <c r="AP434" s="279">
        <v>0.75</v>
      </c>
      <c r="AQ434" s="293" t="str">
        <f t="shared" si="183"/>
        <v>-</v>
      </c>
      <c r="AR434" s="293" t="str">
        <f t="shared" si="184"/>
        <v>-</v>
      </c>
      <c r="AS434" s="293" t="str" cm="1">
        <f t="array" ref="AS434">IFERROR(IFERROR((AT434*AU434)/(3600*1000)/AZ434, BY434) * SUMPRODUCT($BA434:$BE434^2.5, $BF434:$BJ434) / 1000, "-")</f>
        <v>-</v>
      </c>
      <c r="AT434" s="279" t="str">
        <f t="shared" si="185"/>
        <v>-</v>
      </c>
      <c r="AU434" s="279" t="str">
        <f t="shared" si="186"/>
        <v>-</v>
      </c>
      <c r="AV434" s="294" t="str">
        <f t="shared" si="168"/>
        <v>-</v>
      </c>
      <c r="AW434" s="294" t="str" cm="1">
        <f t="array" ref="AW434">IF(CH434&gt;0, INDEX($CV$58:$CV$60, CH434), "-")</f>
        <v>-</v>
      </c>
      <c r="AX434" s="294" t="str">
        <f t="shared" si="187"/>
        <v>-</v>
      </c>
      <c r="AY434" s="295" t="str">
        <f t="shared" si="188"/>
        <v>-</v>
      </c>
      <c r="AZ434" s="294">
        <f t="shared" si="189"/>
        <v>0</v>
      </c>
      <c r="BA434" s="296" t="str" cm="1">
        <f t="array" ref="BA434">IFERROR(INDEX($CV$63:$CZ$65, $CF434, BA$23), "-")</f>
        <v>-</v>
      </c>
      <c r="BB434" s="296" t="str" cm="1">
        <f t="array" ref="BB434">IFERROR(INDEX($CV$63:$CZ$65, $CF434, BB$23), "-")</f>
        <v>-</v>
      </c>
      <c r="BC434" s="296" t="str" cm="1">
        <f t="array" ref="BC434">IFERROR(INDEX($CV$63:$CZ$65, $CF434, BC$23), "-")</f>
        <v>-</v>
      </c>
      <c r="BD434" s="296" t="str" cm="1">
        <f t="array" ref="BD434">IFERROR(INDEX($CV$63:$CZ$65, $CF434, BD$23), "-")</f>
        <v>-</v>
      </c>
      <c r="BE434" s="296" t="str" cm="1">
        <f t="array" ref="BE434">IFERROR(INDEX($CV$63:$CZ$65, $CF434, BE$23), "-")</f>
        <v>-</v>
      </c>
      <c r="BF434" s="297" cm="1">
        <f t="array" ref="BF434">IF($CF434=3,
IFERROR(INDEX($CV$68:$CZ$79, $CE434, BF$23), "-"),
IF($CF434=2,
IF(BF$23=5, $Q434, IF(BF$23=4, $R434, 0)), IF(BF$23=5, $Q434, 0)
))</f>
        <v>0</v>
      </c>
      <c r="BG434" s="297" cm="1">
        <f t="array" ref="BG434">IF($CF434=3,
IFERROR(INDEX($CV$68:$CZ$79, $CE434, BG$23), "-"),
IF($CF434=2,
IF(BG$23=5, $Q434, IF(BG$23=4, $R434, 0)), IF(BG$23=5, $Q434, 0)
))</f>
        <v>0</v>
      </c>
      <c r="BH434" s="297" cm="1">
        <f t="array" ref="BH434">IF($CF434=3,
IFERROR(INDEX($CV$68:$CZ$79, $CE434, BH$23), "-"),
IF($CF434=2,
IF(BH$23=5, $Q434, IF(BH$23=4, $R434, 0)), IF(BH$23=5, $Q434, 0)
))</f>
        <v>0</v>
      </c>
      <c r="BI434" s="297" cm="1">
        <f t="array" ref="BI434">IF($CF434=3,
IFERROR(INDEX($CV$68:$CZ$79, $CE434, BI$23), "-"),
IF($CF434=2,
IF(BI$23=5, $Q434, IF(BI$23=4, $R434, 0)), IF(BI$23=5, $Q434, 0)
))</f>
        <v>0</v>
      </c>
      <c r="BJ434" s="297" cm="1">
        <f t="array" ref="BJ434">IF($CF434=3,
IFERROR(INDEX($CV$68:$CZ$79, $CE434, BJ$23), "-"),
IF($CF434=2,
IF(BJ$23=5, $Q434, IF(BJ$23=4, $R434, 0)), IF(BJ$23=5, $Q434, 0)
))</f>
        <v>0</v>
      </c>
      <c r="BK434" s="293" t="str" cm="1">
        <f t="array" ref="BK434">IFERROR(IF(OR($AN$20="EZ", ISNUMBER((BL434*BM434)/(3600*1000)/BN434)), (BL434*BM434)/(3600*1000)/BN434, BY434) * SUMPRODUCT($BO434:$BS434^2.5, $BT434:$BX434) / 1000, "-")</f>
        <v>-</v>
      </c>
      <c r="BL434" s="279" t="str">
        <f t="shared" si="190"/>
        <v>-</v>
      </c>
      <c r="BM434" s="279" t="str">
        <f t="shared" si="191"/>
        <v>-</v>
      </c>
      <c r="BN434" s="298">
        <f t="shared" si="192"/>
        <v>0</v>
      </c>
      <c r="BO434" s="296" t="str" cm="1">
        <f t="array" ref="BO434">IFERROR(INDEX($CV$63:$CZ$65, $CO434, BO$23), "-")</f>
        <v>-</v>
      </c>
      <c r="BP434" s="296" t="str" cm="1">
        <f t="array" ref="BP434">IFERROR(INDEX($CV$63:$CZ$65, $CO434, BP$23), "-")</f>
        <v>-</v>
      </c>
      <c r="BQ434" s="296" t="str" cm="1">
        <f t="array" ref="BQ434">IFERROR(INDEX($CV$63:$CZ$65, $CO434, BQ$23), "-")</f>
        <v>-</v>
      </c>
      <c r="BR434" s="296" t="str" cm="1">
        <f t="array" ref="BR434">IFERROR(INDEX($CV$63:$CZ$65, $CO434, BR$23), "-")</f>
        <v>-</v>
      </c>
      <c r="BS434" s="296" t="str" cm="1">
        <f t="array" ref="BS434">IFERROR(INDEX($CV$63:$CZ$65, $CO434, BS$23), "-")</f>
        <v>-</v>
      </c>
      <c r="BT434" s="297" cm="1">
        <f t="array" ref="BT434">IF($CO434=3,
IFERROR(INDEX($CV$68:$CZ$79, $CE434, BT$23), "-"),
IF($CO434=2,
IF(BT$23=5, $AC434, IF(BT$23=4, $AD434, 0)), IF(BT$23=5, $AC434, 0)
))</f>
        <v>0</v>
      </c>
      <c r="BU434" s="297" cm="1">
        <f t="array" ref="BU434">IF($CO434=3,
IFERROR(INDEX($CV$68:$CZ$79, $CE434, BU$23), "-"),
IF($CO434=2,
IF(BU$23=5, $AC434, IF(BU$23=4, $AD434, 0)), IF(BU$23=5, $AC434, 0)
))</f>
        <v>0</v>
      </c>
      <c r="BV434" s="297" cm="1">
        <f t="array" ref="BV434">IF($CO434=3,
IFERROR(INDEX($CV$68:$CZ$79, $CE434, BV$23), "-"),
IF($CO434=2,
IF(BV$23=5, $AC434, IF(BV$23=4, $AD434, 0)), IF(BV$23=5, $AC434, 0)
))</f>
        <v>0</v>
      </c>
      <c r="BW434" s="297" cm="1">
        <f t="array" ref="BW434">IF($CO434=3,
IFERROR(INDEX($CV$68:$CZ$79, $CE434, BW$23), "-"),
IF($CO434=2,
IF(BW$23=5, $AC434, IF(BW$23=4, $AD434, 0)), IF(BW$23=5, $AC434, 0)
))</f>
        <v>0</v>
      </c>
      <c r="BX434" s="297" cm="1">
        <f t="array" ref="BX434">IF($CO434=3,
IFERROR(INDEX($CV$68:$CZ$79, $CE434, BX$23), "-"),
IF($CO434=2,
IF(BX$23=5, $AC434, IF(BX$23=4, $AD434, 0)), IF(BX$23=5, $AC434, 0)
))</f>
        <v>0</v>
      </c>
      <c r="BY434" s="293" t="str">
        <f t="shared" si="193"/>
        <v>-</v>
      </c>
      <c r="BZ434" s="299">
        <f t="shared" si="169"/>
        <v>0</v>
      </c>
      <c r="CA434" s="294" t="str">
        <f t="shared" si="194"/>
        <v>-</v>
      </c>
      <c r="CB434" s="295" t="str">
        <f t="shared" si="170"/>
        <v>-</v>
      </c>
      <c r="CC434" s="295" t="str">
        <f t="shared" si="195"/>
        <v>-</v>
      </c>
      <c r="CD434" s="299">
        <f t="shared" si="171"/>
        <v>0</v>
      </c>
      <c r="CE434" s="300" t="str">
        <f t="shared" si="172"/>
        <v>-</v>
      </c>
      <c r="CF434" s="300" t="str">
        <f t="shared" si="173"/>
        <v>-</v>
      </c>
      <c r="CG434" s="300">
        <v>0</v>
      </c>
      <c r="CH434" s="300">
        <f t="shared" si="174"/>
        <v>0</v>
      </c>
      <c r="CI434" s="301">
        <f t="shared" si="175"/>
        <v>0</v>
      </c>
      <c r="CJ434" s="301">
        <f t="shared" si="176"/>
        <v>0</v>
      </c>
      <c r="CK434" s="302" t="str" cm="1">
        <f t="array" ref="CK434">IF($CJ434&gt;0, INDEX($CS$28:$DH$35, $CJ434, $CI434+CK$23), "-")</f>
        <v>-</v>
      </c>
      <c r="CL434" s="302" t="str" cm="1">
        <f t="array" ref="CL434">IF($CJ434&gt;0, INDEX($CS$28:$DH$35, $CJ434, $CI434+CL$23), "-")</f>
        <v>-</v>
      </c>
      <c r="CM434" s="302" t="str" cm="1">
        <f t="array" ref="CM434">IF($CJ434&gt;0, INDEX($CS$28:$DH$35, $CJ434, $CI434+CM$23), "-")</f>
        <v>-</v>
      </c>
      <c r="CN434" s="302" t="str" cm="1">
        <f t="array" ref="CN434">IF($CJ434&gt;0, INDEX($CS$28:$DH$35, $CJ434, $CI434+CN$23), "-")</f>
        <v>-</v>
      </c>
      <c r="CO434" s="300" t="str">
        <f t="shared" si="177"/>
        <v>-</v>
      </c>
      <c r="CP434" s="271"/>
      <c r="CQ434" s="272"/>
      <c r="CR434" s="273"/>
      <c r="CS434" s="273"/>
      <c r="CT434" s="273"/>
      <c r="CU434" s="273"/>
      <c r="CV434" s="273"/>
      <c r="CW434" s="273"/>
      <c r="CX434" s="273"/>
      <c r="CY434" s="273"/>
      <c r="CZ434" s="273"/>
      <c r="DA434" s="273"/>
      <c r="DB434" s="273"/>
      <c r="DC434" s="273"/>
      <c r="DD434" s="273"/>
      <c r="DE434" s="273"/>
      <c r="DF434" s="273"/>
      <c r="DG434" s="273"/>
      <c r="DH434" s="273"/>
      <c r="DI434" s="273"/>
      <c r="DJ434" s="271"/>
      <c r="DK434" s="271"/>
    </row>
    <row r="435" spans="1:115" s="45" customFormat="1" ht="12.75" customHeight="1" x14ac:dyDescent="0.25">
      <c r="A435" s="13" cm="1">
        <f t="array" ref="A435">IFERROR(INDEX(Operation, IFERROR(MATCH($N435,#REF!, 0), IFERROR(MATCH($N435,#REF!, 0), MATCH($N435,#REF!, 0))), 4), 0)</f>
        <v>0</v>
      </c>
      <c r="B435" s="10">
        <v>412</v>
      </c>
      <c r="C435" s="238"/>
      <c r="D435" s="238"/>
      <c r="E435" s="79"/>
      <c r="F435" s="80" t="str">
        <f>IF(ISBLANK(E435), "", VLOOKUP(E435, Z!$A$2:$C$4127, 3, FALSE))</f>
        <v/>
      </c>
      <c r="G435" s="238"/>
      <c r="H435" s="81"/>
      <c r="I435" s="255" t="b">
        <v>0</v>
      </c>
      <c r="J435" s="256"/>
      <c r="K435" s="82"/>
      <c r="L435" s="82"/>
      <c r="M435" s="83"/>
      <c r="N435" s="79"/>
      <c r="O435" s="84"/>
      <c r="P435" s="84"/>
      <c r="Q435" s="257"/>
      <c r="R435" s="257"/>
      <c r="S435" s="257"/>
      <c r="T435" s="85">
        <f t="shared" si="178"/>
        <v>0</v>
      </c>
      <c r="U435" s="238"/>
      <c r="V435" s="238"/>
      <c r="W435" s="238"/>
      <c r="X435" s="257"/>
      <c r="Y435" s="258"/>
      <c r="Z435" s="79"/>
      <c r="AA435" s="257"/>
      <c r="AB435" s="257"/>
      <c r="AC435" s="257"/>
      <c r="AD435" s="257"/>
      <c r="AE435" s="257"/>
      <c r="AF435" s="85">
        <f t="shared" si="179"/>
        <v>0</v>
      </c>
      <c r="AG435" s="259"/>
      <c r="AH435" s="238"/>
      <c r="AI435" s="79"/>
      <c r="AJ435" s="80" t="str">
        <f>IF(ISBLANK(AI435), "", VLOOKUP(AI435, Z!$A$2:$C$4127, 3, FALSE))</f>
        <v/>
      </c>
      <c r="AK435" s="260"/>
      <c r="AL435" s="127">
        <f t="shared" si="180"/>
        <v>0</v>
      </c>
      <c r="AM435" s="271"/>
      <c r="AN435" s="292">
        <f t="shared" si="182"/>
        <v>0</v>
      </c>
      <c r="AO435" s="279">
        <f t="shared" si="181"/>
        <v>1</v>
      </c>
      <c r="AP435" s="279">
        <v>0.75</v>
      </c>
      <c r="AQ435" s="293" t="str">
        <f t="shared" si="183"/>
        <v>-</v>
      </c>
      <c r="AR435" s="293" t="str">
        <f t="shared" si="184"/>
        <v>-</v>
      </c>
      <c r="AS435" s="293" t="str" cm="1">
        <f t="array" ref="AS435">IFERROR(IFERROR((AT435*AU435)/(3600*1000)/AZ435, BY435) * SUMPRODUCT($BA435:$BE435^2.5, $BF435:$BJ435) / 1000, "-")</f>
        <v>-</v>
      </c>
      <c r="AT435" s="279" t="str">
        <f t="shared" si="185"/>
        <v>-</v>
      </c>
      <c r="AU435" s="279" t="str">
        <f t="shared" si="186"/>
        <v>-</v>
      </c>
      <c r="AV435" s="294" t="str">
        <f t="shared" si="168"/>
        <v>-</v>
      </c>
      <c r="AW435" s="294" t="str" cm="1">
        <f t="array" ref="AW435">IF(CH435&gt;0, INDEX($CV$58:$CV$60, CH435), "-")</f>
        <v>-</v>
      </c>
      <c r="AX435" s="294" t="str">
        <f t="shared" si="187"/>
        <v>-</v>
      </c>
      <c r="AY435" s="295" t="str">
        <f t="shared" si="188"/>
        <v>-</v>
      </c>
      <c r="AZ435" s="294">
        <f t="shared" si="189"/>
        <v>0</v>
      </c>
      <c r="BA435" s="296" t="str" cm="1">
        <f t="array" ref="BA435">IFERROR(INDEX($CV$63:$CZ$65, $CF435, BA$23), "-")</f>
        <v>-</v>
      </c>
      <c r="BB435" s="296" t="str" cm="1">
        <f t="array" ref="BB435">IFERROR(INDEX($CV$63:$CZ$65, $CF435, BB$23), "-")</f>
        <v>-</v>
      </c>
      <c r="BC435" s="296" t="str" cm="1">
        <f t="array" ref="BC435">IFERROR(INDEX($CV$63:$CZ$65, $CF435, BC$23), "-")</f>
        <v>-</v>
      </c>
      <c r="BD435" s="296" t="str" cm="1">
        <f t="array" ref="BD435">IFERROR(INDEX($CV$63:$CZ$65, $CF435, BD$23), "-")</f>
        <v>-</v>
      </c>
      <c r="BE435" s="296" t="str" cm="1">
        <f t="array" ref="BE435">IFERROR(INDEX($CV$63:$CZ$65, $CF435, BE$23), "-")</f>
        <v>-</v>
      </c>
      <c r="BF435" s="297" cm="1">
        <f t="array" ref="BF435">IF($CF435=3,
IFERROR(INDEX($CV$68:$CZ$79, $CE435, BF$23), "-"),
IF($CF435=2,
IF(BF$23=5, $Q435, IF(BF$23=4, $R435, 0)), IF(BF$23=5, $Q435, 0)
))</f>
        <v>0</v>
      </c>
      <c r="BG435" s="297" cm="1">
        <f t="array" ref="BG435">IF($CF435=3,
IFERROR(INDEX($CV$68:$CZ$79, $CE435, BG$23), "-"),
IF($CF435=2,
IF(BG$23=5, $Q435, IF(BG$23=4, $R435, 0)), IF(BG$23=5, $Q435, 0)
))</f>
        <v>0</v>
      </c>
      <c r="BH435" s="297" cm="1">
        <f t="array" ref="BH435">IF($CF435=3,
IFERROR(INDEX($CV$68:$CZ$79, $CE435, BH$23), "-"),
IF($CF435=2,
IF(BH$23=5, $Q435, IF(BH$23=4, $R435, 0)), IF(BH$23=5, $Q435, 0)
))</f>
        <v>0</v>
      </c>
      <c r="BI435" s="297" cm="1">
        <f t="array" ref="BI435">IF($CF435=3,
IFERROR(INDEX($CV$68:$CZ$79, $CE435, BI$23), "-"),
IF($CF435=2,
IF(BI$23=5, $Q435, IF(BI$23=4, $R435, 0)), IF(BI$23=5, $Q435, 0)
))</f>
        <v>0</v>
      </c>
      <c r="BJ435" s="297" cm="1">
        <f t="array" ref="BJ435">IF($CF435=3,
IFERROR(INDEX($CV$68:$CZ$79, $CE435, BJ$23), "-"),
IF($CF435=2,
IF(BJ$23=5, $Q435, IF(BJ$23=4, $R435, 0)), IF(BJ$23=5, $Q435, 0)
))</f>
        <v>0</v>
      </c>
      <c r="BK435" s="293" t="str" cm="1">
        <f t="array" ref="BK435">IFERROR(IF(OR($AN$20="EZ", ISNUMBER((BL435*BM435)/(3600*1000)/BN435)), (BL435*BM435)/(3600*1000)/BN435, BY435) * SUMPRODUCT($BO435:$BS435^2.5, $BT435:$BX435) / 1000, "-")</f>
        <v>-</v>
      </c>
      <c r="BL435" s="279" t="str">
        <f t="shared" si="190"/>
        <v>-</v>
      </c>
      <c r="BM435" s="279" t="str">
        <f t="shared" si="191"/>
        <v>-</v>
      </c>
      <c r="BN435" s="298">
        <f t="shared" si="192"/>
        <v>0</v>
      </c>
      <c r="BO435" s="296" t="str" cm="1">
        <f t="array" ref="BO435">IFERROR(INDEX($CV$63:$CZ$65, $CO435, BO$23), "-")</f>
        <v>-</v>
      </c>
      <c r="BP435" s="296" t="str" cm="1">
        <f t="array" ref="BP435">IFERROR(INDEX($CV$63:$CZ$65, $CO435, BP$23), "-")</f>
        <v>-</v>
      </c>
      <c r="BQ435" s="296" t="str" cm="1">
        <f t="array" ref="BQ435">IFERROR(INDEX($CV$63:$CZ$65, $CO435, BQ$23), "-")</f>
        <v>-</v>
      </c>
      <c r="BR435" s="296" t="str" cm="1">
        <f t="array" ref="BR435">IFERROR(INDEX($CV$63:$CZ$65, $CO435, BR$23), "-")</f>
        <v>-</v>
      </c>
      <c r="BS435" s="296" t="str" cm="1">
        <f t="array" ref="BS435">IFERROR(INDEX($CV$63:$CZ$65, $CO435, BS$23), "-")</f>
        <v>-</v>
      </c>
      <c r="BT435" s="297" cm="1">
        <f t="array" ref="BT435">IF($CO435=3,
IFERROR(INDEX($CV$68:$CZ$79, $CE435, BT$23), "-"),
IF($CO435=2,
IF(BT$23=5, $AC435, IF(BT$23=4, $AD435, 0)), IF(BT$23=5, $AC435, 0)
))</f>
        <v>0</v>
      </c>
      <c r="BU435" s="297" cm="1">
        <f t="array" ref="BU435">IF($CO435=3,
IFERROR(INDEX($CV$68:$CZ$79, $CE435, BU$23), "-"),
IF($CO435=2,
IF(BU$23=5, $AC435, IF(BU$23=4, $AD435, 0)), IF(BU$23=5, $AC435, 0)
))</f>
        <v>0</v>
      </c>
      <c r="BV435" s="297" cm="1">
        <f t="array" ref="BV435">IF($CO435=3,
IFERROR(INDEX($CV$68:$CZ$79, $CE435, BV$23), "-"),
IF($CO435=2,
IF(BV$23=5, $AC435, IF(BV$23=4, $AD435, 0)), IF(BV$23=5, $AC435, 0)
))</f>
        <v>0</v>
      </c>
      <c r="BW435" s="297" cm="1">
        <f t="array" ref="BW435">IF($CO435=3,
IFERROR(INDEX($CV$68:$CZ$79, $CE435, BW$23), "-"),
IF($CO435=2,
IF(BW$23=5, $AC435, IF(BW$23=4, $AD435, 0)), IF(BW$23=5, $AC435, 0)
))</f>
        <v>0</v>
      </c>
      <c r="BX435" s="297" cm="1">
        <f t="array" ref="BX435">IF($CO435=3,
IFERROR(INDEX($CV$68:$CZ$79, $CE435, BX$23), "-"),
IF($CO435=2,
IF(BX$23=5, $AC435, IF(BX$23=4, $AD435, 0)), IF(BX$23=5, $AC435, 0)
))</f>
        <v>0</v>
      </c>
      <c r="BY435" s="293" t="str">
        <f t="shared" si="193"/>
        <v>-</v>
      </c>
      <c r="BZ435" s="299">
        <f t="shared" si="169"/>
        <v>0</v>
      </c>
      <c r="CA435" s="294" t="str">
        <f t="shared" si="194"/>
        <v>-</v>
      </c>
      <c r="CB435" s="295" t="str">
        <f t="shared" si="170"/>
        <v>-</v>
      </c>
      <c r="CC435" s="295" t="str">
        <f t="shared" si="195"/>
        <v>-</v>
      </c>
      <c r="CD435" s="299">
        <f t="shared" si="171"/>
        <v>0</v>
      </c>
      <c r="CE435" s="300" t="str">
        <f t="shared" si="172"/>
        <v>-</v>
      </c>
      <c r="CF435" s="300" t="str">
        <f t="shared" si="173"/>
        <v>-</v>
      </c>
      <c r="CG435" s="300">
        <v>0</v>
      </c>
      <c r="CH435" s="300">
        <f t="shared" si="174"/>
        <v>0</v>
      </c>
      <c r="CI435" s="301">
        <f t="shared" si="175"/>
        <v>0</v>
      </c>
      <c r="CJ435" s="301">
        <f t="shared" si="176"/>
        <v>0</v>
      </c>
      <c r="CK435" s="302" t="str" cm="1">
        <f t="array" ref="CK435">IF($CJ435&gt;0, INDEX($CS$28:$DH$35, $CJ435, $CI435+CK$23), "-")</f>
        <v>-</v>
      </c>
      <c r="CL435" s="302" t="str" cm="1">
        <f t="array" ref="CL435">IF($CJ435&gt;0, INDEX($CS$28:$DH$35, $CJ435, $CI435+CL$23), "-")</f>
        <v>-</v>
      </c>
      <c r="CM435" s="302" t="str" cm="1">
        <f t="array" ref="CM435">IF($CJ435&gt;0, INDEX($CS$28:$DH$35, $CJ435, $CI435+CM$23), "-")</f>
        <v>-</v>
      </c>
      <c r="CN435" s="302" t="str" cm="1">
        <f t="array" ref="CN435">IF($CJ435&gt;0, INDEX($CS$28:$DH$35, $CJ435, $CI435+CN$23), "-")</f>
        <v>-</v>
      </c>
      <c r="CO435" s="300" t="str">
        <f t="shared" si="177"/>
        <v>-</v>
      </c>
      <c r="CP435" s="271"/>
      <c r="CQ435" s="272"/>
      <c r="CR435" s="273"/>
      <c r="CS435" s="273"/>
      <c r="CT435" s="273"/>
      <c r="CU435" s="273"/>
      <c r="CV435" s="273"/>
      <c r="CW435" s="273"/>
      <c r="CX435" s="273"/>
      <c r="CY435" s="273"/>
      <c r="CZ435" s="273"/>
      <c r="DA435" s="273"/>
      <c r="DB435" s="273"/>
      <c r="DC435" s="273"/>
      <c r="DD435" s="273"/>
      <c r="DE435" s="273"/>
      <c r="DF435" s="273"/>
      <c r="DG435" s="273"/>
      <c r="DH435" s="273"/>
      <c r="DI435" s="273"/>
      <c r="DJ435" s="271"/>
      <c r="DK435" s="271"/>
    </row>
    <row r="436" spans="1:115" s="45" customFormat="1" ht="12.75" customHeight="1" x14ac:dyDescent="0.25">
      <c r="A436" s="13" cm="1">
        <f t="array" ref="A436">IFERROR(INDEX(Operation, IFERROR(MATCH($N436,#REF!, 0), IFERROR(MATCH($N436,#REF!, 0), MATCH($N436,#REF!, 0))), 4), 0)</f>
        <v>0</v>
      </c>
      <c r="B436" s="10">
        <v>413</v>
      </c>
      <c r="C436" s="238"/>
      <c r="D436" s="238"/>
      <c r="E436" s="79"/>
      <c r="F436" s="80" t="str">
        <f>IF(ISBLANK(E436), "", VLOOKUP(E436, Z!$A$2:$C$4127, 3, FALSE))</f>
        <v/>
      </c>
      <c r="G436" s="238"/>
      <c r="H436" s="81"/>
      <c r="I436" s="255" t="b">
        <v>0</v>
      </c>
      <c r="J436" s="256"/>
      <c r="K436" s="82"/>
      <c r="L436" s="82"/>
      <c r="M436" s="83"/>
      <c r="N436" s="79"/>
      <c r="O436" s="84"/>
      <c r="P436" s="84"/>
      <c r="Q436" s="257"/>
      <c r="R436" s="257"/>
      <c r="S436" s="257"/>
      <c r="T436" s="85">
        <f t="shared" si="178"/>
        <v>0</v>
      </c>
      <c r="U436" s="238"/>
      <c r="V436" s="238"/>
      <c r="W436" s="238"/>
      <c r="X436" s="256"/>
      <c r="Y436" s="258"/>
      <c r="Z436" s="79"/>
      <c r="AA436" s="257"/>
      <c r="AB436" s="257"/>
      <c r="AC436" s="257"/>
      <c r="AD436" s="257"/>
      <c r="AE436" s="257"/>
      <c r="AF436" s="85">
        <f t="shared" si="179"/>
        <v>0</v>
      </c>
      <c r="AG436" s="259"/>
      <c r="AH436" s="238"/>
      <c r="AI436" s="79"/>
      <c r="AJ436" s="80" t="str">
        <f>IF(ISBLANK(AI436), "", VLOOKUP(AI436, Z!$A$2:$C$4127, 3, FALSE))</f>
        <v/>
      </c>
      <c r="AK436" s="260"/>
      <c r="AL436" s="127">
        <f t="shared" si="180"/>
        <v>0</v>
      </c>
      <c r="AM436" s="271"/>
      <c r="AN436" s="292">
        <f t="shared" si="182"/>
        <v>0</v>
      </c>
      <c r="AO436" s="279">
        <f t="shared" si="181"/>
        <v>1</v>
      </c>
      <c r="AP436" s="279">
        <v>0.75</v>
      </c>
      <c r="AQ436" s="293" t="str">
        <f t="shared" si="183"/>
        <v>-</v>
      </c>
      <c r="AR436" s="293" t="str">
        <f t="shared" si="184"/>
        <v>-</v>
      </c>
      <c r="AS436" s="293" t="str" cm="1">
        <f t="array" ref="AS436">IFERROR(IFERROR((AT436*AU436)/(3600*1000)/AZ436, BY436) * SUMPRODUCT($BA436:$BE436^2.5, $BF436:$BJ436) / 1000, "-")</f>
        <v>-</v>
      </c>
      <c r="AT436" s="279" t="str">
        <f t="shared" si="185"/>
        <v>-</v>
      </c>
      <c r="AU436" s="279" t="str">
        <f t="shared" si="186"/>
        <v>-</v>
      </c>
      <c r="AV436" s="294" t="str">
        <f t="shared" si="168"/>
        <v>-</v>
      </c>
      <c r="AW436" s="294" t="str" cm="1">
        <f t="array" ref="AW436">IF(CH436&gt;0, INDEX($CV$58:$CV$60, CH436), "-")</f>
        <v>-</v>
      </c>
      <c r="AX436" s="294" t="str">
        <f t="shared" si="187"/>
        <v>-</v>
      </c>
      <c r="AY436" s="295" t="str">
        <f t="shared" si="188"/>
        <v>-</v>
      </c>
      <c r="AZ436" s="294">
        <f t="shared" si="189"/>
        <v>0</v>
      </c>
      <c r="BA436" s="296" t="str" cm="1">
        <f t="array" ref="BA436">IFERROR(INDEX($CV$63:$CZ$65, $CF436, BA$23), "-")</f>
        <v>-</v>
      </c>
      <c r="BB436" s="296" t="str" cm="1">
        <f t="array" ref="BB436">IFERROR(INDEX($CV$63:$CZ$65, $CF436, BB$23), "-")</f>
        <v>-</v>
      </c>
      <c r="BC436" s="296" t="str" cm="1">
        <f t="array" ref="BC436">IFERROR(INDEX($CV$63:$CZ$65, $CF436, BC$23), "-")</f>
        <v>-</v>
      </c>
      <c r="BD436" s="296" t="str" cm="1">
        <f t="array" ref="BD436">IFERROR(INDEX($CV$63:$CZ$65, $CF436, BD$23), "-")</f>
        <v>-</v>
      </c>
      <c r="BE436" s="296" t="str" cm="1">
        <f t="array" ref="BE436">IFERROR(INDEX($CV$63:$CZ$65, $CF436, BE$23), "-")</f>
        <v>-</v>
      </c>
      <c r="BF436" s="297" cm="1">
        <f t="array" ref="BF436">IF($CF436=3,
IFERROR(INDEX($CV$68:$CZ$79, $CE436, BF$23), "-"),
IF($CF436=2,
IF(BF$23=5, $Q436, IF(BF$23=4, $R436, 0)), IF(BF$23=5, $Q436, 0)
))</f>
        <v>0</v>
      </c>
      <c r="BG436" s="297" cm="1">
        <f t="array" ref="BG436">IF($CF436=3,
IFERROR(INDEX($CV$68:$CZ$79, $CE436, BG$23), "-"),
IF($CF436=2,
IF(BG$23=5, $Q436, IF(BG$23=4, $R436, 0)), IF(BG$23=5, $Q436, 0)
))</f>
        <v>0</v>
      </c>
      <c r="BH436" s="297" cm="1">
        <f t="array" ref="BH436">IF($CF436=3,
IFERROR(INDEX($CV$68:$CZ$79, $CE436, BH$23), "-"),
IF($CF436=2,
IF(BH$23=5, $Q436, IF(BH$23=4, $R436, 0)), IF(BH$23=5, $Q436, 0)
))</f>
        <v>0</v>
      </c>
      <c r="BI436" s="297" cm="1">
        <f t="array" ref="BI436">IF($CF436=3,
IFERROR(INDEX($CV$68:$CZ$79, $CE436, BI$23), "-"),
IF($CF436=2,
IF(BI$23=5, $Q436, IF(BI$23=4, $R436, 0)), IF(BI$23=5, $Q436, 0)
))</f>
        <v>0</v>
      </c>
      <c r="BJ436" s="297" cm="1">
        <f t="array" ref="BJ436">IF($CF436=3,
IFERROR(INDEX($CV$68:$CZ$79, $CE436, BJ$23), "-"),
IF($CF436=2,
IF(BJ$23=5, $Q436, IF(BJ$23=4, $R436, 0)), IF(BJ$23=5, $Q436, 0)
))</f>
        <v>0</v>
      </c>
      <c r="BK436" s="293" t="str" cm="1">
        <f t="array" ref="BK436">IFERROR(IF(OR($AN$20="EZ", ISNUMBER((BL436*BM436)/(3600*1000)/BN436)), (BL436*BM436)/(3600*1000)/BN436, BY436) * SUMPRODUCT($BO436:$BS436^2.5, $BT436:$BX436) / 1000, "-")</f>
        <v>-</v>
      </c>
      <c r="BL436" s="279" t="str">
        <f t="shared" si="190"/>
        <v>-</v>
      </c>
      <c r="BM436" s="279" t="str">
        <f t="shared" si="191"/>
        <v>-</v>
      </c>
      <c r="BN436" s="298">
        <f t="shared" si="192"/>
        <v>0</v>
      </c>
      <c r="BO436" s="296" t="str" cm="1">
        <f t="array" ref="BO436">IFERROR(INDEX($CV$63:$CZ$65, $CO436, BO$23), "-")</f>
        <v>-</v>
      </c>
      <c r="BP436" s="296" t="str" cm="1">
        <f t="array" ref="BP436">IFERROR(INDEX($CV$63:$CZ$65, $CO436, BP$23), "-")</f>
        <v>-</v>
      </c>
      <c r="BQ436" s="296" t="str" cm="1">
        <f t="array" ref="BQ436">IFERROR(INDEX($CV$63:$CZ$65, $CO436, BQ$23), "-")</f>
        <v>-</v>
      </c>
      <c r="BR436" s="296" t="str" cm="1">
        <f t="array" ref="BR436">IFERROR(INDEX($CV$63:$CZ$65, $CO436, BR$23), "-")</f>
        <v>-</v>
      </c>
      <c r="BS436" s="296" t="str" cm="1">
        <f t="array" ref="BS436">IFERROR(INDEX($CV$63:$CZ$65, $CO436, BS$23), "-")</f>
        <v>-</v>
      </c>
      <c r="BT436" s="297" cm="1">
        <f t="array" ref="BT436">IF($CO436=3,
IFERROR(INDEX($CV$68:$CZ$79, $CE436, BT$23), "-"),
IF($CO436=2,
IF(BT$23=5, $AC436, IF(BT$23=4, $AD436, 0)), IF(BT$23=5, $AC436, 0)
))</f>
        <v>0</v>
      </c>
      <c r="BU436" s="297" cm="1">
        <f t="array" ref="BU436">IF($CO436=3,
IFERROR(INDEX($CV$68:$CZ$79, $CE436, BU$23), "-"),
IF($CO436=2,
IF(BU$23=5, $AC436, IF(BU$23=4, $AD436, 0)), IF(BU$23=5, $AC436, 0)
))</f>
        <v>0</v>
      </c>
      <c r="BV436" s="297" cm="1">
        <f t="array" ref="BV436">IF($CO436=3,
IFERROR(INDEX($CV$68:$CZ$79, $CE436, BV$23), "-"),
IF($CO436=2,
IF(BV$23=5, $AC436, IF(BV$23=4, $AD436, 0)), IF(BV$23=5, $AC436, 0)
))</f>
        <v>0</v>
      </c>
      <c r="BW436" s="297" cm="1">
        <f t="array" ref="BW436">IF($CO436=3,
IFERROR(INDEX($CV$68:$CZ$79, $CE436, BW$23), "-"),
IF($CO436=2,
IF(BW$23=5, $AC436, IF(BW$23=4, $AD436, 0)), IF(BW$23=5, $AC436, 0)
))</f>
        <v>0</v>
      </c>
      <c r="BX436" s="297" cm="1">
        <f t="array" ref="BX436">IF($CO436=3,
IFERROR(INDEX($CV$68:$CZ$79, $CE436, BX$23), "-"),
IF($CO436=2,
IF(BX$23=5, $AC436, IF(BX$23=4, $AD436, 0)), IF(BX$23=5, $AC436, 0)
))</f>
        <v>0</v>
      </c>
      <c r="BY436" s="293" t="str">
        <f t="shared" si="193"/>
        <v>-</v>
      </c>
      <c r="BZ436" s="299">
        <f t="shared" si="169"/>
        <v>0</v>
      </c>
      <c r="CA436" s="294" t="str">
        <f t="shared" si="194"/>
        <v>-</v>
      </c>
      <c r="CB436" s="295" t="str">
        <f t="shared" si="170"/>
        <v>-</v>
      </c>
      <c r="CC436" s="295" t="str">
        <f t="shared" si="195"/>
        <v>-</v>
      </c>
      <c r="CD436" s="299">
        <f t="shared" si="171"/>
        <v>0</v>
      </c>
      <c r="CE436" s="300" t="str">
        <f t="shared" si="172"/>
        <v>-</v>
      </c>
      <c r="CF436" s="300" t="str">
        <f t="shared" si="173"/>
        <v>-</v>
      </c>
      <c r="CG436" s="300">
        <v>0</v>
      </c>
      <c r="CH436" s="300">
        <f t="shared" si="174"/>
        <v>0</v>
      </c>
      <c r="CI436" s="301">
        <f t="shared" si="175"/>
        <v>0</v>
      </c>
      <c r="CJ436" s="301">
        <f t="shared" si="176"/>
        <v>0</v>
      </c>
      <c r="CK436" s="302" t="str" cm="1">
        <f t="array" ref="CK436">IF($CJ436&gt;0, INDEX($CS$28:$DH$35, $CJ436, $CI436+CK$23), "-")</f>
        <v>-</v>
      </c>
      <c r="CL436" s="302" t="str" cm="1">
        <f t="array" ref="CL436">IF($CJ436&gt;0, INDEX($CS$28:$DH$35, $CJ436, $CI436+CL$23), "-")</f>
        <v>-</v>
      </c>
      <c r="CM436" s="302" t="str" cm="1">
        <f t="array" ref="CM436">IF($CJ436&gt;0, INDEX($CS$28:$DH$35, $CJ436, $CI436+CM$23), "-")</f>
        <v>-</v>
      </c>
      <c r="CN436" s="302" t="str" cm="1">
        <f t="array" ref="CN436">IF($CJ436&gt;0, INDEX($CS$28:$DH$35, $CJ436, $CI436+CN$23), "-")</f>
        <v>-</v>
      </c>
      <c r="CO436" s="300" t="str">
        <f t="shared" si="177"/>
        <v>-</v>
      </c>
      <c r="CP436" s="271"/>
      <c r="CQ436" s="272"/>
      <c r="CR436" s="273"/>
      <c r="CS436" s="273"/>
      <c r="CT436" s="273"/>
      <c r="CU436" s="273"/>
      <c r="CV436" s="273"/>
      <c r="CW436" s="273"/>
      <c r="CX436" s="273"/>
      <c r="CY436" s="273"/>
      <c r="CZ436" s="273"/>
      <c r="DA436" s="273"/>
      <c r="DB436" s="273"/>
      <c r="DC436" s="273"/>
      <c r="DD436" s="273"/>
      <c r="DE436" s="273"/>
      <c r="DF436" s="273"/>
      <c r="DG436" s="273"/>
      <c r="DH436" s="273"/>
      <c r="DI436" s="273"/>
      <c r="DJ436" s="271"/>
      <c r="DK436" s="271"/>
    </row>
    <row r="437" spans="1:115" s="45" customFormat="1" ht="12.75" customHeight="1" x14ac:dyDescent="0.25">
      <c r="A437" s="13" cm="1">
        <f t="array" ref="A437">IFERROR(INDEX(Operation, IFERROR(MATCH($N437,#REF!, 0), IFERROR(MATCH($N437,#REF!, 0), MATCH($N437,#REF!, 0))), 4), 0)</f>
        <v>0</v>
      </c>
      <c r="B437" s="10">
        <v>414</v>
      </c>
      <c r="C437" s="238"/>
      <c r="D437" s="238"/>
      <c r="E437" s="79"/>
      <c r="F437" s="80" t="str">
        <f>IF(ISBLANK(E437), "", VLOOKUP(E437, Z!$A$2:$C$4127, 3, FALSE))</f>
        <v/>
      </c>
      <c r="G437" s="238"/>
      <c r="H437" s="81"/>
      <c r="I437" s="255" t="b">
        <v>0</v>
      </c>
      <c r="J437" s="256"/>
      <c r="K437" s="82"/>
      <c r="L437" s="82"/>
      <c r="M437" s="83"/>
      <c r="N437" s="79"/>
      <c r="O437" s="84"/>
      <c r="P437" s="84"/>
      <c r="Q437" s="257"/>
      <c r="R437" s="257"/>
      <c r="S437" s="257"/>
      <c r="T437" s="85">
        <f t="shared" si="178"/>
        <v>0</v>
      </c>
      <c r="U437" s="238"/>
      <c r="V437" s="238"/>
      <c r="W437" s="238"/>
      <c r="X437" s="257"/>
      <c r="Y437" s="258"/>
      <c r="Z437" s="79"/>
      <c r="AA437" s="257"/>
      <c r="AB437" s="257"/>
      <c r="AC437" s="257"/>
      <c r="AD437" s="257"/>
      <c r="AE437" s="257"/>
      <c r="AF437" s="85">
        <f t="shared" si="179"/>
        <v>0</v>
      </c>
      <c r="AG437" s="259"/>
      <c r="AH437" s="238"/>
      <c r="AI437" s="79"/>
      <c r="AJ437" s="80" t="str">
        <f>IF(ISBLANK(AI437), "", VLOOKUP(AI437, Z!$A$2:$C$4127, 3, FALSE))</f>
        <v/>
      </c>
      <c r="AK437" s="260"/>
      <c r="AL437" s="127">
        <f t="shared" si="180"/>
        <v>0</v>
      </c>
      <c r="AM437" s="271"/>
      <c r="AN437" s="292">
        <f t="shared" si="182"/>
        <v>0</v>
      </c>
      <c r="AO437" s="279">
        <f t="shared" si="181"/>
        <v>1</v>
      </c>
      <c r="AP437" s="279">
        <v>0.75</v>
      </c>
      <c r="AQ437" s="293" t="str">
        <f t="shared" si="183"/>
        <v>-</v>
      </c>
      <c r="AR437" s="293" t="str">
        <f t="shared" si="184"/>
        <v>-</v>
      </c>
      <c r="AS437" s="293" t="str" cm="1">
        <f t="array" ref="AS437">IFERROR(IFERROR((AT437*AU437)/(3600*1000)/AZ437, BY437) * SUMPRODUCT($BA437:$BE437^2.5, $BF437:$BJ437) / 1000, "-")</f>
        <v>-</v>
      </c>
      <c r="AT437" s="279" t="str">
        <f t="shared" si="185"/>
        <v>-</v>
      </c>
      <c r="AU437" s="279" t="str">
        <f t="shared" si="186"/>
        <v>-</v>
      </c>
      <c r="AV437" s="294" t="str">
        <f t="shared" si="168"/>
        <v>-</v>
      </c>
      <c r="AW437" s="294" t="str" cm="1">
        <f t="array" ref="AW437">IF(CH437&gt;0, INDEX($CV$58:$CV$60, CH437), "-")</f>
        <v>-</v>
      </c>
      <c r="AX437" s="294" t="str">
        <f t="shared" si="187"/>
        <v>-</v>
      </c>
      <c r="AY437" s="295" t="str">
        <f t="shared" si="188"/>
        <v>-</v>
      </c>
      <c r="AZ437" s="294">
        <f t="shared" si="189"/>
        <v>0</v>
      </c>
      <c r="BA437" s="296" t="str" cm="1">
        <f t="array" ref="BA437">IFERROR(INDEX($CV$63:$CZ$65, $CF437, BA$23), "-")</f>
        <v>-</v>
      </c>
      <c r="BB437" s="296" t="str" cm="1">
        <f t="array" ref="BB437">IFERROR(INDEX($CV$63:$CZ$65, $CF437, BB$23), "-")</f>
        <v>-</v>
      </c>
      <c r="BC437" s="296" t="str" cm="1">
        <f t="array" ref="BC437">IFERROR(INDEX($CV$63:$CZ$65, $CF437, BC$23), "-")</f>
        <v>-</v>
      </c>
      <c r="BD437" s="296" t="str" cm="1">
        <f t="array" ref="BD437">IFERROR(INDEX($CV$63:$CZ$65, $CF437, BD$23), "-")</f>
        <v>-</v>
      </c>
      <c r="BE437" s="296" t="str" cm="1">
        <f t="array" ref="BE437">IFERROR(INDEX($CV$63:$CZ$65, $CF437, BE$23), "-")</f>
        <v>-</v>
      </c>
      <c r="BF437" s="297" cm="1">
        <f t="array" ref="BF437">IF($CF437=3,
IFERROR(INDEX($CV$68:$CZ$79, $CE437, BF$23), "-"),
IF($CF437=2,
IF(BF$23=5, $Q437, IF(BF$23=4, $R437, 0)), IF(BF$23=5, $Q437, 0)
))</f>
        <v>0</v>
      </c>
      <c r="BG437" s="297" cm="1">
        <f t="array" ref="BG437">IF($CF437=3,
IFERROR(INDEX($CV$68:$CZ$79, $CE437, BG$23), "-"),
IF($CF437=2,
IF(BG$23=5, $Q437, IF(BG$23=4, $R437, 0)), IF(BG$23=5, $Q437, 0)
))</f>
        <v>0</v>
      </c>
      <c r="BH437" s="297" cm="1">
        <f t="array" ref="BH437">IF($CF437=3,
IFERROR(INDEX($CV$68:$CZ$79, $CE437, BH$23), "-"),
IF($CF437=2,
IF(BH$23=5, $Q437, IF(BH$23=4, $R437, 0)), IF(BH$23=5, $Q437, 0)
))</f>
        <v>0</v>
      </c>
      <c r="BI437" s="297" cm="1">
        <f t="array" ref="BI437">IF($CF437=3,
IFERROR(INDEX($CV$68:$CZ$79, $CE437, BI$23), "-"),
IF($CF437=2,
IF(BI$23=5, $Q437, IF(BI$23=4, $R437, 0)), IF(BI$23=5, $Q437, 0)
))</f>
        <v>0</v>
      </c>
      <c r="BJ437" s="297" cm="1">
        <f t="array" ref="BJ437">IF($CF437=3,
IFERROR(INDEX($CV$68:$CZ$79, $CE437, BJ$23), "-"),
IF($CF437=2,
IF(BJ$23=5, $Q437, IF(BJ$23=4, $R437, 0)), IF(BJ$23=5, $Q437, 0)
))</f>
        <v>0</v>
      </c>
      <c r="BK437" s="293" t="str" cm="1">
        <f t="array" ref="BK437">IFERROR(IF(OR($AN$20="EZ", ISNUMBER((BL437*BM437)/(3600*1000)/BN437)), (BL437*BM437)/(3600*1000)/BN437, BY437) * SUMPRODUCT($BO437:$BS437^2.5, $BT437:$BX437) / 1000, "-")</f>
        <v>-</v>
      </c>
      <c r="BL437" s="279" t="str">
        <f t="shared" si="190"/>
        <v>-</v>
      </c>
      <c r="BM437" s="279" t="str">
        <f t="shared" si="191"/>
        <v>-</v>
      </c>
      <c r="BN437" s="298">
        <f t="shared" si="192"/>
        <v>0</v>
      </c>
      <c r="BO437" s="296" t="str" cm="1">
        <f t="array" ref="BO437">IFERROR(INDEX($CV$63:$CZ$65, $CO437, BO$23), "-")</f>
        <v>-</v>
      </c>
      <c r="BP437" s="296" t="str" cm="1">
        <f t="array" ref="BP437">IFERROR(INDEX($CV$63:$CZ$65, $CO437, BP$23), "-")</f>
        <v>-</v>
      </c>
      <c r="BQ437" s="296" t="str" cm="1">
        <f t="array" ref="BQ437">IFERROR(INDEX($CV$63:$CZ$65, $CO437, BQ$23), "-")</f>
        <v>-</v>
      </c>
      <c r="BR437" s="296" t="str" cm="1">
        <f t="array" ref="BR437">IFERROR(INDEX($CV$63:$CZ$65, $CO437, BR$23), "-")</f>
        <v>-</v>
      </c>
      <c r="BS437" s="296" t="str" cm="1">
        <f t="array" ref="BS437">IFERROR(INDEX($CV$63:$CZ$65, $CO437, BS$23), "-")</f>
        <v>-</v>
      </c>
      <c r="BT437" s="297" cm="1">
        <f t="array" ref="BT437">IF($CO437=3,
IFERROR(INDEX($CV$68:$CZ$79, $CE437, BT$23), "-"),
IF($CO437=2,
IF(BT$23=5, $AC437, IF(BT$23=4, $AD437, 0)), IF(BT$23=5, $AC437, 0)
))</f>
        <v>0</v>
      </c>
      <c r="BU437" s="297" cm="1">
        <f t="array" ref="BU437">IF($CO437=3,
IFERROR(INDEX($CV$68:$CZ$79, $CE437, BU$23), "-"),
IF($CO437=2,
IF(BU$23=5, $AC437, IF(BU$23=4, $AD437, 0)), IF(BU$23=5, $AC437, 0)
))</f>
        <v>0</v>
      </c>
      <c r="BV437" s="297" cm="1">
        <f t="array" ref="BV437">IF($CO437=3,
IFERROR(INDEX($CV$68:$CZ$79, $CE437, BV$23), "-"),
IF($CO437=2,
IF(BV$23=5, $AC437, IF(BV$23=4, $AD437, 0)), IF(BV$23=5, $AC437, 0)
))</f>
        <v>0</v>
      </c>
      <c r="BW437" s="297" cm="1">
        <f t="array" ref="BW437">IF($CO437=3,
IFERROR(INDEX($CV$68:$CZ$79, $CE437, BW$23), "-"),
IF($CO437=2,
IF(BW$23=5, $AC437, IF(BW$23=4, $AD437, 0)), IF(BW$23=5, $AC437, 0)
))</f>
        <v>0</v>
      </c>
      <c r="BX437" s="297" cm="1">
        <f t="array" ref="BX437">IF($CO437=3,
IFERROR(INDEX($CV$68:$CZ$79, $CE437, BX$23), "-"),
IF($CO437=2,
IF(BX$23=5, $AC437, IF(BX$23=4, $AD437, 0)), IF(BX$23=5, $AC437, 0)
))</f>
        <v>0</v>
      </c>
      <c r="BY437" s="293" t="str">
        <f t="shared" si="193"/>
        <v>-</v>
      </c>
      <c r="BZ437" s="299">
        <f t="shared" si="169"/>
        <v>0</v>
      </c>
      <c r="CA437" s="294" t="str">
        <f t="shared" si="194"/>
        <v>-</v>
      </c>
      <c r="CB437" s="295" t="str">
        <f t="shared" si="170"/>
        <v>-</v>
      </c>
      <c r="CC437" s="295" t="str">
        <f t="shared" si="195"/>
        <v>-</v>
      </c>
      <c r="CD437" s="299">
        <f t="shared" si="171"/>
        <v>0</v>
      </c>
      <c r="CE437" s="300" t="str">
        <f t="shared" si="172"/>
        <v>-</v>
      </c>
      <c r="CF437" s="300" t="str">
        <f t="shared" si="173"/>
        <v>-</v>
      </c>
      <c r="CG437" s="300">
        <v>0</v>
      </c>
      <c r="CH437" s="300">
        <f t="shared" si="174"/>
        <v>0</v>
      </c>
      <c r="CI437" s="301">
        <f t="shared" si="175"/>
        <v>0</v>
      </c>
      <c r="CJ437" s="301">
        <f t="shared" si="176"/>
        <v>0</v>
      </c>
      <c r="CK437" s="302" t="str" cm="1">
        <f t="array" ref="CK437">IF($CJ437&gt;0, INDEX($CS$28:$DH$35, $CJ437, $CI437+CK$23), "-")</f>
        <v>-</v>
      </c>
      <c r="CL437" s="302" t="str" cm="1">
        <f t="array" ref="CL437">IF($CJ437&gt;0, INDEX($CS$28:$DH$35, $CJ437, $CI437+CL$23), "-")</f>
        <v>-</v>
      </c>
      <c r="CM437" s="302" t="str" cm="1">
        <f t="array" ref="CM437">IF($CJ437&gt;0, INDEX($CS$28:$DH$35, $CJ437, $CI437+CM$23), "-")</f>
        <v>-</v>
      </c>
      <c r="CN437" s="302" t="str" cm="1">
        <f t="array" ref="CN437">IF($CJ437&gt;0, INDEX($CS$28:$DH$35, $CJ437, $CI437+CN$23), "-")</f>
        <v>-</v>
      </c>
      <c r="CO437" s="300" t="str">
        <f t="shared" si="177"/>
        <v>-</v>
      </c>
      <c r="CP437" s="271"/>
      <c r="CQ437" s="272"/>
      <c r="CR437" s="273"/>
      <c r="CS437" s="273"/>
      <c r="CT437" s="273"/>
      <c r="CU437" s="273"/>
      <c r="CV437" s="273"/>
      <c r="CW437" s="273"/>
      <c r="CX437" s="273"/>
      <c r="CY437" s="273"/>
      <c r="CZ437" s="273"/>
      <c r="DA437" s="273"/>
      <c r="DB437" s="273"/>
      <c r="DC437" s="273"/>
      <c r="DD437" s="273"/>
      <c r="DE437" s="273"/>
      <c r="DF437" s="273"/>
      <c r="DG437" s="273"/>
      <c r="DH437" s="273"/>
      <c r="DI437" s="273"/>
      <c r="DJ437" s="271"/>
      <c r="DK437" s="271"/>
    </row>
    <row r="438" spans="1:115" s="45" customFormat="1" ht="12.75" customHeight="1" x14ac:dyDescent="0.25">
      <c r="A438" s="13" cm="1">
        <f t="array" ref="A438">IFERROR(INDEX(Operation, IFERROR(MATCH($N438,#REF!, 0), IFERROR(MATCH($N438,#REF!, 0), MATCH($N438,#REF!, 0))), 4), 0)</f>
        <v>0</v>
      </c>
      <c r="B438" s="10">
        <v>415</v>
      </c>
      <c r="C438" s="238"/>
      <c r="D438" s="238"/>
      <c r="E438" s="79"/>
      <c r="F438" s="80" t="str">
        <f>IF(ISBLANK(E438), "", VLOOKUP(E438, Z!$A$2:$C$4127, 3, FALSE))</f>
        <v/>
      </c>
      <c r="G438" s="238"/>
      <c r="H438" s="81"/>
      <c r="I438" s="255" t="b">
        <v>0</v>
      </c>
      <c r="J438" s="256"/>
      <c r="K438" s="82"/>
      <c r="L438" s="82"/>
      <c r="M438" s="83"/>
      <c r="N438" s="79"/>
      <c r="O438" s="84"/>
      <c r="P438" s="84"/>
      <c r="Q438" s="257"/>
      <c r="R438" s="257"/>
      <c r="S438" s="257"/>
      <c r="T438" s="85">
        <f t="shared" si="178"/>
        <v>0</v>
      </c>
      <c r="U438" s="238"/>
      <c r="V438" s="238"/>
      <c r="W438" s="238"/>
      <c r="X438" s="257"/>
      <c r="Y438" s="258"/>
      <c r="Z438" s="79"/>
      <c r="AA438" s="257"/>
      <c r="AB438" s="257"/>
      <c r="AC438" s="257"/>
      <c r="AD438" s="257"/>
      <c r="AE438" s="257"/>
      <c r="AF438" s="85">
        <f t="shared" si="179"/>
        <v>0</v>
      </c>
      <c r="AG438" s="259"/>
      <c r="AH438" s="238"/>
      <c r="AI438" s="79"/>
      <c r="AJ438" s="80" t="str">
        <f>IF(ISBLANK(AI438), "", VLOOKUP(AI438, Z!$A$2:$C$4127, 3, FALSE))</f>
        <v/>
      </c>
      <c r="AK438" s="260"/>
      <c r="AL438" s="127">
        <f t="shared" si="180"/>
        <v>0</v>
      </c>
      <c r="AM438" s="271"/>
      <c r="AN438" s="292">
        <f t="shared" si="182"/>
        <v>0</v>
      </c>
      <c r="AO438" s="279">
        <f t="shared" si="181"/>
        <v>1</v>
      </c>
      <c r="AP438" s="279">
        <v>0.75</v>
      </c>
      <c r="AQ438" s="293" t="str">
        <f t="shared" si="183"/>
        <v>-</v>
      </c>
      <c r="AR438" s="293" t="str">
        <f t="shared" si="184"/>
        <v>-</v>
      </c>
      <c r="AS438" s="293" t="str" cm="1">
        <f t="array" ref="AS438">IFERROR(IFERROR((AT438*AU438)/(3600*1000)/AZ438, BY438) * SUMPRODUCT($BA438:$BE438^2.5, $BF438:$BJ438) / 1000, "-")</f>
        <v>-</v>
      </c>
      <c r="AT438" s="279" t="str">
        <f t="shared" si="185"/>
        <v>-</v>
      </c>
      <c r="AU438" s="279" t="str">
        <f t="shared" si="186"/>
        <v>-</v>
      </c>
      <c r="AV438" s="294" t="str">
        <f t="shared" si="168"/>
        <v>-</v>
      </c>
      <c r="AW438" s="294" t="str" cm="1">
        <f t="array" ref="AW438">IF(CH438&gt;0, INDEX($CV$58:$CV$60, CH438), "-")</f>
        <v>-</v>
      </c>
      <c r="AX438" s="294" t="str">
        <f t="shared" si="187"/>
        <v>-</v>
      </c>
      <c r="AY438" s="295" t="str">
        <f t="shared" si="188"/>
        <v>-</v>
      </c>
      <c r="AZ438" s="294">
        <f t="shared" si="189"/>
        <v>0</v>
      </c>
      <c r="BA438" s="296" t="str" cm="1">
        <f t="array" ref="BA438">IFERROR(INDEX($CV$63:$CZ$65, $CF438, BA$23), "-")</f>
        <v>-</v>
      </c>
      <c r="BB438" s="296" t="str" cm="1">
        <f t="array" ref="BB438">IFERROR(INDEX($CV$63:$CZ$65, $CF438, BB$23), "-")</f>
        <v>-</v>
      </c>
      <c r="BC438" s="296" t="str" cm="1">
        <f t="array" ref="BC438">IFERROR(INDEX($CV$63:$CZ$65, $CF438, BC$23), "-")</f>
        <v>-</v>
      </c>
      <c r="BD438" s="296" t="str" cm="1">
        <f t="array" ref="BD438">IFERROR(INDEX($CV$63:$CZ$65, $CF438, BD$23), "-")</f>
        <v>-</v>
      </c>
      <c r="BE438" s="296" t="str" cm="1">
        <f t="array" ref="BE438">IFERROR(INDEX($CV$63:$CZ$65, $CF438, BE$23), "-")</f>
        <v>-</v>
      </c>
      <c r="BF438" s="297" cm="1">
        <f t="array" ref="BF438">IF($CF438=3,
IFERROR(INDEX($CV$68:$CZ$79, $CE438, BF$23), "-"),
IF($CF438=2,
IF(BF$23=5, $Q438, IF(BF$23=4, $R438, 0)), IF(BF$23=5, $Q438, 0)
))</f>
        <v>0</v>
      </c>
      <c r="BG438" s="297" cm="1">
        <f t="array" ref="BG438">IF($CF438=3,
IFERROR(INDEX($CV$68:$CZ$79, $CE438, BG$23), "-"),
IF($CF438=2,
IF(BG$23=5, $Q438, IF(BG$23=4, $R438, 0)), IF(BG$23=5, $Q438, 0)
))</f>
        <v>0</v>
      </c>
      <c r="BH438" s="297" cm="1">
        <f t="array" ref="BH438">IF($CF438=3,
IFERROR(INDEX($CV$68:$CZ$79, $CE438, BH$23), "-"),
IF($CF438=2,
IF(BH$23=5, $Q438, IF(BH$23=4, $R438, 0)), IF(BH$23=5, $Q438, 0)
))</f>
        <v>0</v>
      </c>
      <c r="BI438" s="297" cm="1">
        <f t="array" ref="BI438">IF($CF438=3,
IFERROR(INDEX($CV$68:$CZ$79, $CE438, BI$23), "-"),
IF($CF438=2,
IF(BI$23=5, $Q438, IF(BI$23=4, $R438, 0)), IF(BI$23=5, $Q438, 0)
))</f>
        <v>0</v>
      </c>
      <c r="BJ438" s="297" cm="1">
        <f t="array" ref="BJ438">IF($CF438=3,
IFERROR(INDEX($CV$68:$CZ$79, $CE438, BJ$23), "-"),
IF($CF438=2,
IF(BJ$23=5, $Q438, IF(BJ$23=4, $R438, 0)), IF(BJ$23=5, $Q438, 0)
))</f>
        <v>0</v>
      </c>
      <c r="BK438" s="293" t="str" cm="1">
        <f t="array" ref="BK438">IFERROR(IF(OR($AN$20="EZ", ISNUMBER((BL438*BM438)/(3600*1000)/BN438)), (BL438*BM438)/(3600*1000)/BN438, BY438) * SUMPRODUCT($BO438:$BS438^2.5, $BT438:$BX438) / 1000, "-")</f>
        <v>-</v>
      </c>
      <c r="BL438" s="279" t="str">
        <f t="shared" si="190"/>
        <v>-</v>
      </c>
      <c r="BM438" s="279" t="str">
        <f t="shared" si="191"/>
        <v>-</v>
      </c>
      <c r="BN438" s="298">
        <f t="shared" si="192"/>
        <v>0</v>
      </c>
      <c r="BO438" s="296" t="str" cm="1">
        <f t="array" ref="BO438">IFERROR(INDEX($CV$63:$CZ$65, $CO438, BO$23), "-")</f>
        <v>-</v>
      </c>
      <c r="BP438" s="296" t="str" cm="1">
        <f t="array" ref="BP438">IFERROR(INDEX($CV$63:$CZ$65, $CO438, BP$23), "-")</f>
        <v>-</v>
      </c>
      <c r="BQ438" s="296" t="str" cm="1">
        <f t="array" ref="BQ438">IFERROR(INDEX($CV$63:$CZ$65, $CO438, BQ$23), "-")</f>
        <v>-</v>
      </c>
      <c r="BR438" s="296" t="str" cm="1">
        <f t="array" ref="BR438">IFERROR(INDEX($CV$63:$CZ$65, $CO438, BR$23), "-")</f>
        <v>-</v>
      </c>
      <c r="BS438" s="296" t="str" cm="1">
        <f t="array" ref="BS438">IFERROR(INDEX($CV$63:$CZ$65, $CO438, BS$23), "-")</f>
        <v>-</v>
      </c>
      <c r="BT438" s="297" cm="1">
        <f t="array" ref="BT438">IF($CO438=3,
IFERROR(INDEX($CV$68:$CZ$79, $CE438, BT$23), "-"),
IF($CO438=2,
IF(BT$23=5, $AC438, IF(BT$23=4, $AD438, 0)), IF(BT$23=5, $AC438, 0)
))</f>
        <v>0</v>
      </c>
      <c r="BU438" s="297" cm="1">
        <f t="array" ref="BU438">IF($CO438=3,
IFERROR(INDEX($CV$68:$CZ$79, $CE438, BU$23), "-"),
IF($CO438=2,
IF(BU$23=5, $AC438, IF(BU$23=4, $AD438, 0)), IF(BU$23=5, $AC438, 0)
))</f>
        <v>0</v>
      </c>
      <c r="BV438" s="297" cm="1">
        <f t="array" ref="BV438">IF($CO438=3,
IFERROR(INDEX($CV$68:$CZ$79, $CE438, BV$23), "-"),
IF($CO438=2,
IF(BV$23=5, $AC438, IF(BV$23=4, $AD438, 0)), IF(BV$23=5, $AC438, 0)
))</f>
        <v>0</v>
      </c>
      <c r="BW438" s="297" cm="1">
        <f t="array" ref="BW438">IF($CO438=3,
IFERROR(INDEX($CV$68:$CZ$79, $CE438, BW$23), "-"),
IF($CO438=2,
IF(BW$23=5, $AC438, IF(BW$23=4, $AD438, 0)), IF(BW$23=5, $AC438, 0)
))</f>
        <v>0</v>
      </c>
      <c r="BX438" s="297" cm="1">
        <f t="array" ref="BX438">IF($CO438=3,
IFERROR(INDEX($CV$68:$CZ$79, $CE438, BX$23), "-"),
IF($CO438=2,
IF(BX$23=5, $AC438, IF(BX$23=4, $AD438, 0)), IF(BX$23=5, $AC438, 0)
))</f>
        <v>0</v>
      </c>
      <c r="BY438" s="293" t="str">
        <f t="shared" si="193"/>
        <v>-</v>
      </c>
      <c r="BZ438" s="299">
        <f t="shared" si="169"/>
        <v>0</v>
      </c>
      <c r="CA438" s="294" t="str">
        <f t="shared" si="194"/>
        <v>-</v>
      </c>
      <c r="CB438" s="295" t="str">
        <f t="shared" si="170"/>
        <v>-</v>
      </c>
      <c r="CC438" s="295" t="str">
        <f t="shared" si="195"/>
        <v>-</v>
      </c>
      <c r="CD438" s="299">
        <f t="shared" si="171"/>
        <v>0</v>
      </c>
      <c r="CE438" s="300" t="str">
        <f t="shared" si="172"/>
        <v>-</v>
      </c>
      <c r="CF438" s="300" t="str">
        <f t="shared" si="173"/>
        <v>-</v>
      </c>
      <c r="CG438" s="300">
        <v>0</v>
      </c>
      <c r="CH438" s="300">
        <f t="shared" si="174"/>
        <v>0</v>
      </c>
      <c r="CI438" s="301">
        <f t="shared" si="175"/>
        <v>0</v>
      </c>
      <c r="CJ438" s="301">
        <f t="shared" si="176"/>
        <v>0</v>
      </c>
      <c r="CK438" s="302" t="str" cm="1">
        <f t="array" ref="CK438">IF($CJ438&gt;0, INDEX($CS$28:$DH$35, $CJ438, $CI438+CK$23), "-")</f>
        <v>-</v>
      </c>
      <c r="CL438" s="302" t="str" cm="1">
        <f t="array" ref="CL438">IF($CJ438&gt;0, INDEX($CS$28:$DH$35, $CJ438, $CI438+CL$23), "-")</f>
        <v>-</v>
      </c>
      <c r="CM438" s="302" t="str" cm="1">
        <f t="array" ref="CM438">IF($CJ438&gt;0, INDEX($CS$28:$DH$35, $CJ438, $CI438+CM$23), "-")</f>
        <v>-</v>
      </c>
      <c r="CN438" s="302" t="str" cm="1">
        <f t="array" ref="CN438">IF($CJ438&gt;0, INDEX($CS$28:$DH$35, $CJ438, $CI438+CN$23), "-")</f>
        <v>-</v>
      </c>
      <c r="CO438" s="300" t="str">
        <f t="shared" si="177"/>
        <v>-</v>
      </c>
      <c r="CP438" s="271"/>
      <c r="CQ438" s="272"/>
      <c r="CR438" s="273"/>
      <c r="CS438" s="273"/>
      <c r="CT438" s="273"/>
      <c r="CU438" s="273"/>
      <c r="CV438" s="273"/>
      <c r="CW438" s="273"/>
      <c r="CX438" s="273"/>
      <c r="CY438" s="273"/>
      <c r="CZ438" s="273"/>
      <c r="DA438" s="273"/>
      <c r="DB438" s="273"/>
      <c r="DC438" s="273"/>
      <c r="DD438" s="273"/>
      <c r="DE438" s="273"/>
      <c r="DF438" s="273"/>
      <c r="DG438" s="273"/>
      <c r="DH438" s="273"/>
      <c r="DI438" s="273"/>
      <c r="DJ438" s="271"/>
      <c r="DK438" s="271"/>
    </row>
    <row r="439" spans="1:115" s="45" customFormat="1" ht="12.75" customHeight="1" x14ac:dyDescent="0.25">
      <c r="A439" s="13" cm="1">
        <f t="array" ref="A439">IFERROR(INDEX(Operation, IFERROR(MATCH($N439,#REF!, 0), IFERROR(MATCH($N439,#REF!, 0), MATCH($N439,#REF!, 0))), 4), 0)</f>
        <v>0</v>
      </c>
      <c r="B439" s="10">
        <v>416</v>
      </c>
      <c r="C439" s="238"/>
      <c r="D439" s="238"/>
      <c r="E439" s="79"/>
      <c r="F439" s="80" t="str">
        <f>IF(ISBLANK(E439), "", VLOOKUP(E439, Z!$A$2:$C$4127, 3, FALSE))</f>
        <v/>
      </c>
      <c r="G439" s="238"/>
      <c r="H439" s="81"/>
      <c r="I439" s="255" t="b">
        <v>0</v>
      </c>
      <c r="J439" s="256"/>
      <c r="K439" s="82"/>
      <c r="L439" s="82"/>
      <c r="M439" s="83"/>
      <c r="N439" s="79"/>
      <c r="O439" s="84"/>
      <c r="P439" s="84"/>
      <c r="Q439" s="257"/>
      <c r="R439" s="257"/>
      <c r="S439" s="257"/>
      <c r="T439" s="85">
        <f t="shared" si="178"/>
        <v>0</v>
      </c>
      <c r="U439" s="238"/>
      <c r="V439" s="238"/>
      <c r="W439" s="238"/>
      <c r="X439" s="257"/>
      <c r="Y439" s="258"/>
      <c r="Z439" s="79"/>
      <c r="AA439" s="257"/>
      <c r="AB439" s="257"/>
      <c r="AC439" s="257"/>
      <c r="AD439" s="257"/>
      <c r="AE439" s="257"/>
      <c r="AF439" s="85">
        <f t="shared" si="179"/>
        <v>0</v>
      </c>
      <c r="AG439" s="259"/>
      <c r="AH439" s="238"/>
      <c r="AI439" s="79"/>
      <c r="AJ439" s="80" t="str">
        <f>IF(ISBLANK(AI439), "", VLOOKUP(AI439, Z!$A$2:$C$4127, 3, FALSE))</f>
        <v/>
      </c>
      <c r="AK439" s="260"/>
      <c r="AL439" s="127">
        <f t="shared" si="180"/>
        <v>0</v>
      </c>
      <c r="AM439" s="271"/>
      <c r="AN439" s="292">
        <f t="shared" si="182"/>
        <v>0</v>
      </c>
      <c r="AO439" s="279">
        <f t="shared" si="181"/>
        <v>1</v>
      </c>
      <c r="AP439" s="279">
        <v>0.75</v>
      </c>
      <c r="AQ439" s="293" t="str">
        <f t="shared" si="183"/>
        <v>-</v>
      </c>
      <c r="AR439" s="293" t="str">
        <f t="shared" si="184"/>
        <v>-</v>
      </c>
      <c r="AS439" s="293" t="str" cm="1">
        <f t="array" ref="AS439">IFERROR(IFERROR((AT439*AU439)/(3600*1000)/AZ439, BY439) * SUMPRODUCT($BA439:$BE439^2.5, $BF439:$BJ439) / 1000, "-")</f>
        <v>-</v>
      </c>
      <c r="AT439" s="279" t="str">
        <f t="shared" si="185"/>
        <v>-</v>
      </c>
      <c r="AU439" s="279" t="str">
        <f t="shared" si="186"/>
        <v>-</v>
      </c>
      <c r="AV439" s="294" t="str">
        <f t="shared" si="168"/>
        <v>-</v>
      </c>
      <c r="AW439" s="294" t="str" cm="1">
        <f t="array" ref="AW439">IF(CH439&gt;0, INDEX($CV$58:$CV$60, CH439), "-")</f>
        <v>-</v>
      </c>
      <c r="AX439" s="294" t="str">
        <f t="shared" si="187"/>
        <v>-</v>
      </c>
      <c r="AY439" s="295" t="str">
        <f t="shared" si="188"/>
        <v>-</v>
      </c>
      <c r="AZ439" s="294">
        <f t="shared" si="189"/>
        <v>0</v>
      </c>
      <c r="BA439" s="296" t="str" cm="1">
        <f t="array" ref="BA439">IFERROR(INDEX($CV$63:$CZ$65, $CF439, BA$23), "-")</f>
        <v>-</v>
      </c>
      <c r="BB439" s="296" t="str" cm="1">
        <f t="array" ref="BB439">IFERROR(INDEX($CV$63:$CZ$65, $CF439, BB$23), "-")</f>
        <v>-</v>
      </c>
      <c r="BC439" s="296" t="str" cm="1">
        <f t="array" ref="BC439">IFERROR(INDEX($CV$63:$CZ$65, $CF439, BC$23), "-")</f>
        <v>-</v>
      </c>
      <c r="BD439" s="296" t="str" cm="1">
        <f t="array" ref="BD439">IFERROR(INDEX($CV$63:$CZ$65, $CF439, BD$23), "-")</f>
        <v>-</v>
      </c>
      <c r="BE439" s="296" t="str" cm="1">
        <f t="array" ref="BE439">IFERROR(INDEX($CV$63:$CZ$65, $CF439, BE$23), "-")</f>
        <v>-</v>
      </c>
      <c r="BF439" s="297" cm="1">
        <f t="array" ref="BF439">IF($CF439=3,
IFERROR(INDEX($CV$68:$CZ$79, $CE439, BF$23), "-"),
IF($CF439=2,
IF(BF$23=5, $Q439, IF(BF$23=4, $R439, 0)), IF(BF$23=5, $Q439, 0)
))</f>
        <v>0</v>
      </c>
      <c r="BG439" s="297" cm="1">
        <f t="array" ref="BG439">IF($CF439=3,
IFERROR(INDEX($CV$68:$CZ$79, $CE439, BG$23), "-"),
IF($CF439=2,
IF(BG$23=5, $Q439, IF(BG$23=4, $R439, 0)), IF(BG$23=5, $Q439, 0)
))</f>
        <v>0</v>
      </c>
      <c r="BH439" s="297" cm="1">
        <f t="array" ref="BH439">IF($CF439=3,
IFERROR(INDEX($CV$68:$CZ$79, $CE439, BH$23), "-"),
IF($CF439=2,
IF(BH$23=5, $Q439, IF(BH$23=4, $R439, 0)), IF(BH$23=5, $Q439, 0)
))</f>
        <v>0</v>
      </c>
      <c r="BI439" s="297" cm="1">
        <f t="array" ref="BI439">IF($CF439=3,
IFERROR(INDEX($CV$68:$CZ$79, $CE439, BI$23), "-"),
IF($CF439=2,
IF(BI$23=5, $Q439, IF(BI$23=4, $R439, 0)), IF(BI$23=5, $Q439, 0)
))</f>
        <v>0</v>
      </c>
      <c r="BJ439" s="297" cm="1">
        <f t="array" ref="BJ439">IF($CF439=3,
IFERROR(INDEX($CV$68:$CZ$79, $CE439, BJ$23), "-"),
IF($CF439=2,
IF(BJ$23=5, $Q439, IF(BJ$23=4, $R439, 0)), IF(BJ$23=5, $Q439, 0)
))</f>
        <v>0</v>
      </c>
      <c r="BK439" s="293" t="str" cm="1">
        <f t="array" ref="BK439">IFERROR(IF(OR($AN$20="EZ", ISNUMBER((BL439*BM439)/(3600*1000)/BN439)), (BL439*BM439)/(3600*1000)/BN439, BY439) * SUMPRODUCT($BO439:$BS439^2.5, $BT439:$BX439) / 1000, "-")</f>
        <v>-</v>
      </c>
      <c r="BL439" s="279" t="str">
        <f t="shared" si="190"/>
        <v>-</v>
      </c>
      <c r="BM439" s="279" t="str">
        <f t="shared" si="191"/>
        <v>-</v>
      </c>
      <c r="BN439" s="298">
        <f t="shared" si="192"/>
        <v>0</v>
      </c>
      <c r="BO439" s="296" t="str" cm="1">
        <f t="array" ref="BO439">IFERROR(INDEX($CV$63:$CZ$65, $CO439, BO$23), "-")</f>
        <v>-</v>
      </c>
      <c r="BP439" s="296" t="str" cm="1">
        <f t="array" ref="BP439">IFERROR(INDEX($CV$63:$CZ$65, $CO439, BP$23), "-")</f>
        <v>-</v>
      </c>
      <c r="BQ439" s="296" t="str" cm="1">
        <f t="array" ref="BQ439">IFERROR(INDEX($CV$63:$CZ$65, $CO439, BQ$23), "-")</f>
        <v>-</v>
      </c>
      <c r="BR439" s="296" t="str" cm="1">
        <f t="array" ref="BR439">IFERROR(INDEX($CV$63:$CZ$65, $CO439, BR$23), "-")</f>
        <v>-</v>
      </c>
      <c r="BS439" s="296" t="str" cm="1">
        <f t="array" ref="BS439">IFERROR(INDEX($CV$63:$CZ$65, $CO439, BS$23), "-")</f>
        <v>-</v>
      </c>
      <c r="BT439" s="297" cm="1">
        <f t="array" ref="BT439">IF($CO439=3,
IFERROR(INDEX($CV$68:$CZ$79, $CE439, BT$23), "-"),
IF($CO439=2,
IF(BT$23=5, $AC439, IF(BT$23=4, $AD439, 0)), IF(BT$23=5, $AC439, 0)
))</f>
        <v>0</v>
      </c>
      <c r="BU439" s="297" cm="1">
        <f t="array" ref="BU439">IF($CO439=3,
IFERROR(INDEX($CV$68:$CZ$79, $CE439, BU$23), "-"),
IF($CO439=2,
IF(BU$23=5, $AC439, IF(BU$23=4, $AD439, 0)), IF(BU$23=5, $AC439, 0)
))</f>
        <v>0</v>
      </c>
      <c r="BV439" s="297" cm="1">
        <f t="array" ref="BV439">IF($CO439=3,
IFERROR(INDEX($CV$68:$CZ$79, $CE439, BV$23), "-"),
IF($CO439=2,
IF(BV$23=5, $AC439, IF(BV$23=4, $AD439, 0)), IF(BV$23=5, $AC439, 0)
))</f>
        <v>0</v>
      </c>
      <c r="BW439" s="297" cm="1">
        <f t="array" ref="BW439">IF($CO439=3,
IFERROR(INDEX($CV$68:$CZ$79, $CE439, BW$23), "-"),
IF($CO439=2,
IF(BW$23=5, $AC439, IF(BW$23=4, $AD439, 0)), IF(BW$23=5, $AC439, 0)
))</f>
        <v>0</v>
      </c>
      <c r="BX439" s="297" cm="1">
        <f t="array" ref="BX439">IF($CO439=3,
IFERROR(INDEX($CV$68:$CZ$79, $CE439, BX$23), "-"),
IF($CO439=2,
IF(BX$23=5, $AC439, IF(BX$23=4, $AD439, 0)), IF(BX$23=5, $AC439, 0)
))</f>
        <v>0</v>
      </c>
      <c r="BY439" s="293" t="str">
        <f t="shared" si="193"/>
        <v>-</v>
      </c>
      <c r="BZ439" s="299">
        <f t="shared" si="169"/>
        <v>0</v>
      </c>
      <c r="CA439" s="294" t="str">
        <f t="shared" si="194"/>
        <v>-</v>
      </c>
      <c r="CB439" s="295" t="str">
        <f t="shared" si="170"/>
        <v>-</v>
      </c>
      <c r="CC439" s="295" t="str">
        <f t="shared" si="195"/>
        <v>-</v>
      </c>
      <c r="CD439" s="299">
        <f t="shared" si="171"/>
        <v>0</v>
      </c>
      <c r="CE439" s="300" t="str">
        <f t="shared" si="172"/>
        <v>-</v>
      </c>
      <c r="CF439" s="300" t="str">
        <f t="shared" si="173"/>
        <v>-</v>
      </c>
      <c r="CG439" s="300">
        <v>0</v>
      </c>
      <c r="CH439" s="300">
        <f t="shared" si="174"/>
        <v>0</v>
      </c>
      <c r="CI439" s="301">
        <f t="shared" si="175"/>
        <v>0</v>
      </c>
      <c r="CJ439" s="301">
        <f t="shared" si="176"/>
        <v>0</v>
      </c>
      <c r="CK439" s="302" t="str" cm="1">
        <f t="array" ref="CK439">IF($CJ439&gt;0, INDEX($CS$28:$DH$35, $CJ439, $CI439+CK$23), "-")</f>
        <v>-</v>
      </c>
      <c r="CL439" s="302" t="str" cm="1">
        <f t="array" ref="CL439">IF($CJ439&gt;0, INDEX($CS$28:$DH$35, $CJ439, $CI439+CL$23), "-")</f>
        <v>-</v>
      </c>
      <c r="CM439" s="302" t="str" cm="1">
        <f t="array" ref="CM439">IF($CJ439&gt;0, INDEX($CS$28:$DH$35, $CJ439, $CI439+CM$23), "-")</f>
        <v>-</v>
      </c>
      <c r="CN439" s="302" t="str" cm="1">
        <f t="array" ref="CN439">IF($CJ439&gt;0, INDEX($CS$28:$DH$35, $CJ439, $CI439+CN$23), "-")</f>
        <v>-</v>
      </c>
      <c r="CO439" s="300" t="str">
        <f t="shared" si="177"/>
        <v>-</v>
      </c>
      <c r="CP439" s="271"/>
      <c r="CQ439" s="272"/>
      <c r="CR439" s="273"/>
      <c r="CS439" s="273"/>
      <c r="CT439" s="273"/>
      <c r="CU439" s="273"/>
      <c r="CV439" s="273"/>
      <c r="CW439" s="273"/>
      <c r="CX439" s="273"/>
      <c r="CY439" s="273"/>
      <c r="CZ439" s="273"/>
      <c r="DA439" s="273"/>
      <c r="DB439" s="273"/>
      <c r="DC439" s="273"/>
      <c r="DD439" s="273"/>
      <c r="DE439" s="273"/>
      <c r="DF439" s="273"/>
      <c r="DG439" s="273"/>
      <c r="DH439" s="273"/>
      <c r="DI439" s="273"/>
      <c r="DJ439" s="271"/>
      <c r="DK439" s="271"/>
    </row>
    <row r="440" spans="1:115" s="45" customFormat="1" ht="12.75" customHeight="1" x14ac:dyDescent="0.25">
      <c r="A440" s="13" cm="1">
        <f t="array" ref="A440">IFERROR(INDEX(Operation, IFERROR(MATCH($N440,#REF!, 0), IFERROR(MATCH($N440,#REF!, 0), MATCH($N440,#REF!, 0))), 4), 0)</f>
        <v>0</v>
      </c>
      <c r="B440" s="10">
        <v>417</v>
      </c>
      <c r="C440" s="238"/>
      <c r="D440" s="238"/>
      <c r="E440" s="79"/>
      <c r="F440" s="80" t="str">
        <f>IF(ISBLANK(E440), "", VLOOKUP(E440, Z!$A$2:$C$4127, 3, FALSE))</f>
        <v/>
      </c>
      <c r="G440" s="238"/>
      <c r="H440" s="81"/>
      <c r="I440" s="255" t="b">
        <v>0</v>
      </c>
      <c r="J440" s="256"/>
      <c r="K440" s="82"/>
      <c r="L440" s="82"/>
      <c r="M440" s="83"/>
      <c r="N440" s="79"/>
      <c r="O440" s="84"/>
      <c r="P440" s="84"/>
      <c r="Q440" s="257"/>
      <c r="R440" s="257"/>
      <c r="S440" s="257"/>
      <c r="T440" s="85">
        <f t="shared" si="178"/>
        <v>0</v>
      </c>
      <c r="U440" s="238"/>
      <c r="V440" s="238"/>
      <c r="W440" s="238"/>
      <c r="X440" s="256"/>
      <c r="Y440" s="258"/>
      <c r="Z440" s="79"/>
      <c r="AA440" s="257"/>
      <c r="AB440" s="257"/>
      <c r="AC440" s="257"/>
      <c r="AD440" s="257"/>
      <c r="AE440" s="257"/>
      <c r="AF440" s="85">
        <f t="shared" si="179"/>
        <v>0</v>
      </c>
      <c r="AG440" s="259"/>
      <c r="AH440" s="238"/>
      <c r="AI440" s="79"/>
      <c r="AJ440" s="80" t="str">
        <f>IF(ISBLANK(AI440), "", VLOOKUP(AI440, Z!$A$2:$C$4127, 3, FALSE))</f>
        <v/>
      </c>
      <c r="AK440" s="260"/>
      <c r="AL440" s="127">
        <f t="shared" si="180"/>
        <v>0</v>
      </c>
      <c r="AM440" s="271"/>
      <c r="AN440" s="292">
        <f t="shared" si="182"/>
        <v>0</v>
      </c>
      <c r="AO440" s="279">
        <f t="shared" si="181"/>
        <v>1</v>
      </c>
      <c r="AP440" s="279">
        <v>0.75</v>
      </c>
      <c r="AQ440" s="293" t="str">
        <f t="shared" si="183"/>
        <v>-</v>
      </c>
      <c r="AR440" s="293" t="str">
        <f t="shared" si="184"/>
        <v>-</v>
      </c>
      <c r="AS440" s="293" t="str" cm="1">
        <f t="array" ref="AS440">IFERROR(IFERROR((AT440*AU440)/(3600*1000)/AZ440, BY440) * SUMPRODUCT($BA440:$BE440^2.5, $BF440:$BJ440) / 1000, "-")</f>
        <v>-</v>
      </c>
      <c r="AT440" s="279" t="str">
        <f t="shared" si="185"/>
        <v>-</v>
      </c>
      <c r="AU440" s="279" t="str">
        <f t="shared" si="186"/>
        <v>-</v>
      </c>
      <c r="AV440" s="294" t="str">
        <f t="shared" si="168"/>
        <v>-</v>
      </c>
      <c r="AW440" s="294" t="str" cm="1">
        <f t="array" ref="AW440">IF(CH440&gt;0, INDEX($CV$58:$CV$60, CH440), "-")</f>
        <v>-</v>
      </c>
      <c r="AX440" s="294" t="str">
        <f t="shared" si="187"/>
        <v>-</v>
      </c>
      <c r="AY440" s="295" t="str">
        <f t="shared" si="188"/>
        <v>-</v>
      </c>
      <c r="AZ440" s="294">
        <f t="shared" si="189"/>
        <v>0</v>
      </c>
      <c r="BA440" s="296" t="str" cm="1">
        <f t="array" ref="BA440">IFERROR(INDEX($CV$63:$CZ$65, $CF440, BA$23), "-")</f>
        <v>-</v>
      </c>
      <c r="BB440" s="296" t="str" cm="1">
        <f t="array" ref="BB440">IFERROR(INDEX($CV$63:$CZ$65, $CF440, BB$23), "-")</f>
        <v>-</v>
      </c>
      <c r="BC440" s="296" t="str" cm="1">
        <f t="array" ref="BC440">IFERROR(INDEX($CV$63:$CZ$65, $CF440, BC$23), "-")</f>
        <v>-</v>
      </c>
      <c r="BD440" s="296" t="str" cm="1">
        <f t="array" ref="BD440">IFERROR(INDEX($CV$63:$CZ$65, $CF440, BD$23), "-")</f>
        <v>-</v>
      </c>
      <c r="BE440" s="296" t="str" cm="1">
        <f t="array" ref="BE440">IFERROR(INDEX($CV$63:$CZ$65, $CF440, BE$23), "-")</f>
        <v>-</v>
      </c>
      <c r="BF440" s="297" cm="1">
        <f t="array" ref="BF440">IF($CF440=3,
IFERROR(INDEX($CV$68:$CZ$79, $CE440, BF$23), "-"),
IF($CF440=2,
IF(BF$23=5, $Q440, IF(BF$23=4, $R440, 0)), IF(BF$23=5, $Q440, 0)
))</f>
        <v>0</v>
      </c>
      <c r="BG440" s="297" cm="1">
        <f t="array" ref="BG440">IF($CF440=3,
IFERROR(INDEX($CV$68:$CZ$79, $CE440, BG$23), "-"),
IF($CF440=2,
IF(BG$23=5, $Q440, IF(BG$23=4, $R440, 0)), IF(BG$23=5, $Q440, 0)
))</f>
        <v>0</v>
      </c>
      <c r="BH440" s="297" cm="1">
        <f t="array" ref="BH440">IF($CF440=3,
IFERROR(INDEX($CV$68:$CZ$79, $CE440, BH$23), "-"),
IF($CF440=2,
IF(BH$23=5, $Q440, IF(BH$23=4, $R440, 0)), IF(BH$23=5, $Q440, 0)
))</f>
        <v>0</v>
      </c>
      <c r="BI440" s="297" cm="1">
        <f t="array" ref="BI440">IF($CF440=3,
IFERROR(INDEX($CV$68:$CZ$79, $CE440, BI$23), "-"),
IF($CF440=2,
IF(BI$23=5, $Q440, IF(BI$23=4, $R440, 0)), IF(BI$23=5, $Q440, 0)
))</f>
        <v>0</v>
      </c>
      <c r="BJ440" s="297" cm="1">
        <f t="array" ref="BJ440">IF($CF440=3,
IFERROR(INDEX($CV$68:$CZ$79, $CE440, BJ$23), "-"),
IF($CF440=2,
IF(BJ$23=5, $Q440, IF(BJ$23=4, $R440, 0)), IF(BJ$23=5, $Q440, 0)
))</f>
        <v>0</v>
      </c>
      <c r="BK440" s="293" t="str" cm="1">
        <f t="array" ref="BK440">IFERROR(IF(OR($AN$20="EZ", ISNUMBER((BL440*BM440)/(3600*1000)/BN440)), (BL440*BM440)/(3600*1000)/BN440, BY440) * SUMPRODUCT($BO440:$BS440^2.5, $BT440:$BX440) / 1000, "-")</f>
        <v>-</v>
      </c>
      <c r="BL440" s="279" t="str">
        <f t="shared" si="190"/>
        <v>-</v>
      </c>
      <c r="BM440" s="279" t="str">
        <f t="shared" si="191"/>
        <v>-</v>
      </c>
      <c r="BN440" s="298">
        <f t="shared" si="192"/>
        <v>0</v>
      </c>
      <c r="BO440" s="296" t="str" cm="1">
        <f t="array" ref="BO440">IFERROR(INDEX($CV$63:$CZ$65, $CO440, BO$23), "-")</f>
        <v>-</v>
      </c>
      <c r="BP440" s="296" t="str" cm="1">
        <f t="array" ref="BP440">IFERROR(INDEX($CV$63:$CZ$65, $CO440, BP$23), "-")</f>
        <v>-</v>
      </c>
      <c r="BQ440" s="296" t="str" cm="1">
        <f t="array" ref="BQ440">IFERROR(INDEX($CV$63:$CZ$65, $CO440, BQ$23), "-")</f>
        <v>-</v>
      </c>
      <c r="BR440" s="296" t="str" cm="1">
        <f t="array" ref="BR440">IFERROR(INDEX($CV$63:$CZ$65, $CO440, BR$23), "-")</f>
        <v>-</v>
      </c>
      <c r="BS440" s="296" t="str" cm="1">
        <f t="array" ref="BS440">IFERROR(INDEX($CV$63:$CZ$65, $CO440, BS$23), "-")</f>
        <v>-</v>
      </c>
      <c r="BT440" s="297" cm="1">
        <f t="array" ref="BT440">IF($CO440=3,
IFERROR(INDEX($CV$68:$CZ$79, $CE440, BT$23), "-"),
IF($CO440=2,
IF(BT$23=5, $AC440, IF(BT$23=4, $AD440, 0)), IF(BT$23=5, $AC440, 0)
))</f>
        <v>0</v>
      </c>
      <c r="BU440" s="297" cm="1">
        <f t="array" ref="BU440">IF($CO440=3,
IFERROR(INDEX($CV$68:$CZ$79, $CE440, BU$23), "-"),
IF($CO440=2,
IF(BU$23=5, $AC440, IF(BU$23=4, $AD440, 0)), IF(BU$23=5, $AC440, 0)
))</f>
        <v>0</v>
      </c>
      <c r="BV440" s="297" cm="1">
        <f t="array" ref="BV440">IF($CO440=3,
IFERROR(INDEX($CV$68:$CZ$79, $CE440, BV$23), "-"),
IF($CO440=2,
IF(BV$23=5, $AC440, IF(BV$23=4, $AD440, 0)), IF(BV$23=5, $AC440, 0)
))</f>
        <v>0</v>
      </c>
      <c r="BW440" s="297" cm="1">
        <f t="array" ref="BW440">IF($CO440=3,
IFERROR(INDEX($CV$68:$CZ$79, $CE440, BW$23), "-"),
IF($CO440=2,
IF(BW$23=5, $AC440, IF(BW$23=4, $AD440, 0)), IF(BW$23=5, $AC440, 0)
))</f>
        <v>0</v>
      </c>
      <c r="BX440" s="297" cm="1">
        <f t="array" ref="BX440">IF($CO440=3,
IFERROR(INDEX($CV$68:$CZ$79, $CE440, BX$23), "-"),
IF($CO440=2,
IF(BX$23=5, $AC440, IF(BX$23=4, $AD440, 0)), IF(BX$23=5, $AC440, 0)
))</f>
        <v>0</v>
      </c>
      <c r="BY440" s="293" t="str">
        <f t="shared" si="193"/>
        <v>-</v>
      </c>
      <c r="BZ440" s="299">
        <f t="shared" si="169"/>
        <v>0</v>
      </c>
      <c r="CA440" s="294" t="str">
        <f t="shared" si="194"/>
        <v>-</v>
      </c>
      <c r="CB440" s="295" t="str">
        <f t="shared" si="170"/>
        <v>-</v>
      </c>
      <c r="CC440" s="295" t="str">
        <f t="shared" si="195"/>
        <v>-</v>
      </c>
      <c r="CD440" s="299">
        <f t="shared" si="171"/>
        <v>0</v>
      </c>
      <c r="CE440" s="300" t="str">
        <f t="shared" si="172"/>
        <v>-</v>
      </c>
      <c r="CF440" s="300" t="str">
        <f t="shared" si="173"/>
        <v>-</v>
      </c>
      <c r="CG440" s="300">
        <v>0</v>
      </c>
      <c r="CH440" s="300">
        <f t="shared" si="174"/>
        <v>0</v>
      </c>
      <c r="CI440" s="301">
        <f t="shared" si="175"/>
        <v>0</v>
      </c>
      <c r="CJ440" s="301">
        <f t="shared" si="176"/>
        <v>0</v>
      </c>
      <c r="CK440" s="302" t="str" cm="1">
        <f t="array" ref="CK440">IF($CJ440&gt;0, INDEX($CS$28:$DH$35, $CJ440, $CI440+CK$23), "-")</f>
        <v>-</v>
      </c>
      <c r="CL440" s="302" t="str" cm="1">
        <f t="array" ref="CL440">IF($CJ440&gt;0, INDEX($CS$28:$DH$35, $CJ440, $CI440+CL$23), "-")</f>
        <v>-</v>
      </c>
      <c r="CM440" s="302" t="str" cm="1">
        <f t="array" ref="CM440">IF($CJ440&gt;0, INDEX($CS$28:$DH$35, $CJ440, $CI440+CM$23), "-")</f>
        <v>-</v>
      </c>
      <c r="CN440" s="302" t="str" cm="1">
        <f t="array" ref="CN440">IF($CJ440&gt;0, INDEX($CS$28:$DH$35, $CJ440, $CI440+CN$23), "-")</f>
        <v>-</v>
      </c>
      <c r="CO440" s="300" t="str">
        <f t="shared" si="177"/>
        <v>-</v>
      </c>
      <c r="CP440" s="271"/>
      <c r="CQ440" s="272"/>
      <c r="CR440" s="273"/>
      <c r="CS440" s="273"/>
      <c r="CT440" s="273"/>
      <c r="CU440" s="273"/>
      <c r="CV440" s="273"/>
      <c r="CW440" s="273"/>
      <c r="CX440" s="273"/>
      <c r="CY440" s="273"/>
      <c r="CZ440" s="273"/>
      <c r="DA440" s="273"/>
      <c r="DB440" s="273"/>
      <c r="DC440" s="273"/>
      <c r="DD440" s="273"/>
      <c r="DE440" s="273"/>
      <c r="DF440" s="273"/>
      <c r="DG440" s="273"/>
      <c r="DH440" s="273"/>
      <c r="DI440" s="273"/>
      <c r="DJ440" s="271"/>
      <c r="DK440" s="271"/>
    </row>
    <row r="441" spans="1:115" s="45" customFormat="1" ht="12.75" customHeight="1" x14ac:dyDescent="0.25">
      <c r="A441" s="13" cm="1">
        <f t="array" ref="A441">IFERROR(INDEX(Operation, IFERROR(MATCH($N441,#REF!, 0), IFERROR(MATCH($N441,#REF!, 0), MATCH($N441,#REF!, 0))), 4), 0)</f>
        <v>0</v>
      </c>
      <c r="B441" s="10">
        <v>418</v>
      </c>
      <c r="C441" s="238"/>
      <c r="D441" s="238"/>
      <c r="E441" s="79"/>
      <c r="F441" s="80" t="str">
        <f>IF(ISBLANK(E441), "", VLOOKUP(E441, Z!$A$2:$C$4127, 3, FALSE))</f>
        <v/>
      </c>
      <c r="G441" s="238"/>
      <c r="H441" s="81"/>
      <c r="I441" s="255" t="b">
        <v>0</v>
      </c>
      <c r="J441" s="256"/>
      <c r="K441" s="82"/>
      <c r="L441" s="82"/>
      <c r="M441" s="83"/>
      <c r="N441" s="79"/>
      <c r="O441" s="84"/>
      <c r="P441" s="84"/>
      <c r="Q441" s="257"/>
      <c r="R441" s="257"/>
      <c r="S441" s="257"/>
      <c r="T441" s="85">
        <f t="shared" si="178"/>
        <v>0</v>
      </c>
      <c r="U441" s="238"/>
      <c r="V441" s="238"/>
      <c r="W441" s="238"/>
      <c r="X441" s="257"/>
      <c r="Y441" s="258"/>
      <c r="Z441" s="79"/>
      <c r="AA441" s="257"/>
      <c r="AB441" s="257"/>
      <c r="AC441" s="257"/>
      <c r="AD441" s="257"/>
      <c r="AE441" s="257"/>
      <c r="AF441" s="85">
        <f t="shared" si="179"/>
        <v>0</v>
      </c>
      <c r="AG441" s="259"/>
      <c r="AH441" s="238"/>
      <c r="AI441" s="79"/>
      <c r="AJ441" s="80" t="str">
        <f>IF(ISBLANK(AI441), "", VLOOKUP(AI441, Z!$A$2:$C$4127, 3, FALSE))</f>
        <v/>
      </c>
      <c r="AK441" s="260"/>
      <c r="AL441" s="127">
        <f t="shared" si="180"/>
        <v>0</v>
      </c>
      <c r="AM441" s="271"/>
      <c r="AN441" s="292">
        <f t="shared" si="182"/>
        <v>0</v>
      </c>
      <c r="AO441" s="279">
        <f t="shared" si="181"/>
        <v>1</v>
      </c>
      <c r="AP441" s="279">
        <v>0.75</v>
      </c>
      <c r="AQ441" s="293" t="str">
        <f t="shared" si="183"/>
        <v>-</v>
      </c>
      <c r="AR441" s="293" t="str">
        <f t="shared" si="184"/>
        <v>-</v>
      </c>
      <c r="AS441" s="293" t="str" cm="1">
        <f t="array" ref="AS441">IFERROR(IFERROR((AT441*AU441)/(3600*1000)/AZ441, BY441) * SUMPRODUCT($BA441:$BE441^2.5, $BF441:$BJ441) / 1000, "-")</f>
        <v>-</v>
      </c>
      <c r="AT441" s="279" t="str">
        <f t="shared" si="185"/>
        <v>-</v>
      </c>
      <c r="AU441" s="279" t="str">
        <f t="shared" si="186"/>
        <v>-</v>
      </c>
      <c r="AV441" s="294" t="str">
        <f t="shared" si="168"/>
        <v>-</v>
      </c>
      <c r="AW441" s="294" t="str" cm="1">
        <f t="array" ref="AW441">IF(CH441&gt;0, INDEX($CV$58:$CV$60, CH441), "-")</f>
        <v>-</v>
      </c>
      <c r="AX441" s="294" t="str">
        <f t="shared" si="187"/>
        <v>-</v>
      </c>
      <c r="AY441" s="295" t="str">
        <f t="shared" si="188"/>
        <v>-</v>
      </c>
      <c r="AZ441" s="294">
        <f t="shared" si="189"/>
        <v>0</v>
      </c>
      <c r="BA441" s="296" t="str" cm="1">
        <f t="array" ref="BA441">IFERROR(INDEX($CV$63:$CZ$65, $CF441, BA$23), "-")</f>
        <v>-</v>
      </c>
      <c r="BB441" s="296" t="str" cm="1">
        <f t="array" ref="BB441">IFERROR(INDEX($CV$63:$CZ$65, $CF441, BB$23), "-")</f>
        <v>-</v>
      </c>
      <c r="BC441" s="296" t="str" cm="1">
        <f t="array" ref="BC441">IFERROR(INDEX($CV$63:$CZ$65, $CF441, BC$23), "-")</f>
        <v>-</v>
      </c>
      <c r="BD441" s="296" t="str" cm="1">
        <f t="array" ref="BD441">IFERROR(INDEX($CV$63:$CZ$65, $CF441, BD$23), "-")</f>
        <v>-</v>
      </c>
      <c r="BE441" s="296" t="str" cm="1">
        <f t="array" ref="BE441">IFERROR(INDEX($CV$63:$CZ$65, $CF441, BE$23), "-")</f>
        <v>-</v>
      </c>
      <c r="BF441" s="297" cm="1">
        <f t="array" ref="BF441">IF($CF441=3,
IFERROR(INDEX($CV$68:$CZ$79, $CE441, BF$23), "-"),
IF($CF441=2,
IF(BF$23=5, $Q441, IF(BF$23=4, $R441, 0)), IF(BF$23=5, $Q441, 0)
))</f>
        <v>0</v>
      </c>
      <c r="BG441" s="297" cm="1">
        <f t="array" ref="BG441">IF($CF441=3,
IFERROR(INDEX($CV$68:$CZ$79, $CE441, BG$23), "-"),
IF($CF441=2,
IF(BG$23=5, $Q441, IF(BG$23=4, $R441, 0)), IF(BG$23=5, $Q441, 0)
))</f>
        <v>0</v>
      </c>
      <c r="BH441" s="297" cm="1">
        <f t="array" ref="BH441">IF($CF441=3,
IFERROR(INDEX($CV$68:$CZ$79, $CE441, BH$23), "-"),
IF($CF441=2,
IF(BH$23=5, $Q441, IF(BH$23=4, $R441, 0)), IF(BH$23=5, $Q441, 0)
))</f>
        <v>0</v>
      </c>
      <c r="BI441" s="297" cm="1">
        <f t="array" ref="BI441">IF($CF441=3,
IFERROR(INDEX($CV$68:$CZ$79, $CE441, BI$23), "-"),
IF($CF441=2,
IF(BI$23=5, $Q441, IF(BI$23=4, $R441, 0)), IF(BI$23=5, $Q441, 0)
))</f>
        <v>0</v>
      </c>
      <c r="BJ441" s="297" cm="1">
        <f t="array" ref="BJ441">IF($CF441=3,
IFERROR(INDEX($CV$68:$CZ$79, $CE441, BJ$23), "-"),
IF($CF441=2,
IF(BJ$23=5, $Q441, IF(BJ$23=4, $R441, 0)), IF(BJ$23=5, $Q441, 0)
))</f>
        <v>0</v>
      </c>
      <c r="BK441" s="293" t="str" cm="1">
        <f t="array" ref="BK441">IFERROR(IF(OR($AN$20="EZ", ISNUMBER((BL441*BM441)/(3600*1000)/BN441)), (BL441*BM441)/(3600*1000)/BN441, BY441) * SUMPRODUCT($BO441:$BS441^2.5, $BT441:$BX441) / 1000, "-")</f>
        <v>-</v>
      </c>
      <c r="BL441" s="279" t="str">
        <f t="shared" si="190"/>
        <v>-</v>
      </c>
      <c r="BM441" s="279" t="str">
        <f t="shared" si="191"/>
        <v>-</v>
      </c>
      <c r="BN441" s="298">
        <f t="shared" si="192"/>
        <v>0</v>
      </c>
      <c r="BO441" s="296" t="str" cm="1">
        <f t="array" ref="BO441">IFERROR(INDEX($CV$63:$CZ$65, $CO441, BO$23), "-")</f>
        <v>-</v>
      </c>
      <c r="BP441" s="296" t="str" cm="1">
        <f t="array" ref="BP441">IFERROR(INDEX($CV$63:$CZ$65, $CO441, BP$23), "-")</f>
        <v>-</v>
      </c>
      <c r="BQ441" s="296" t="str" cm="1">
        <f t="array" ref="BQ441">IFERROR(INDEX($CV$63:$CZ$65, $CO441, BQ$23), "-")</f>
        <v>-</v>
      </c>
      <c r="BR441" s="296" t="str" cm="1">
        <f t="array" ref="BR441">IFERROR(INDEX($CV$63:$CZ$65, $CO441, BR$23), "-")</f>
        <v>-</v>
      </c>
      <c r="BS441" s="296" t="str" cm="1">
        <f t="array" ref="BS441">IFERROR(INDEX($CV$63:$CZ$65, $CO441, BS$23), "-")</f>
        <v>-</v>
      </c>
      <c r="BT441" s="297" cm="1">
        <f t="array" ref="BT441">IF($CO441=3,
IFERROR(INDEX($CV$68:$CZ$79, $CE441, BT$23), "-"),
IF($CO441=2,
IF(BT$23=5, $AC441, IF(BT$23=4, $AD441, 0)), IF(BT$23=5, $AC441, 0)
))</f>
        <v>0</v>
      </c>
      <c r="BU441" s="297" cm="1">
        <f t="array" ref="BU441">IF($CO441=3,
IFERROR(INDEX($CV$68:$CZ$79, $CE441, BU$23), "-"),
IF($CO441=2,
IF(BU$23=5, $AC441, IF(BU$23=4, $AD441, 0)), IF(BU$23=5, $AC441, 0)
))</f>
        <v>0</v>
      </c>
      <c r="BV441" s="297" cm="1">
        <f t="array" ref="BV441">IF($CO441=3,
IFERROR(INDEX($CV$68:$CZ$79, $CE441, BV$23), "-"),
IF($CO441=2,
IF(BV$23=5, $AC441, IF(BV$23=4, $AD441, 0)), IF(BV$23=5, $AC441, 0)
))</f>
        <v>0</v>
      </c>
      <c r="BW441" s="297" cm="1">
        <f t="array" ref="BW441">IF($CO441=3,
IFERROR(INDEX($CV$68:$CZ$79, $CE441, BW$23), "-"),
IF($CO441=2,
IF(BW$23=5, $AC441, IF(BW$23=4, $AD441, 0)), IF(BW$23=5, $AC441, 0)
))</f>
        <v>0</v>
      </c>
      <c r="BX441" s="297" cm="1">
        <f t="array" ref="BX441">IF($CO441=3,
IFERROR(INDEX($CV$68:$CZ$79, $CE441, BX$23), "-"),
IF($CO441=2,
IF(BX$23=5, $AC441, IF(BX$23=4, $AD441, 0)), IF(BX$23=5, $AC441, 0)
))</f>
        <v>0</v>
      </c>
      <c r="BY441" s="293" t="str">
        <f t="shared" si="193"/>
        <v>-</v>
      </c>
      <c r="BZ441" s="299">
        <f t="shared" si="169"/>
        <v>0</v>
      </c>
      <c r="CA441" s="294" t="str">
        <f t="shared" si="194"/>
        <v>-</v>
      </c>
      <c r="CB441" s="295" t="str">
        <f t="shared" si="170"/>
        <v>-</v>
      </c>
      <c r="CC441" s="295" t="str">
        <f t="shared" si="195"/>
        <v>-</v>
      </c>
      <c r="CD441" s="299">
        <f t="shared" si="171"/>
        <v>0</v>
      </c>
      <c r="CE441" s="300" t="str">
        <f t="shared" si="172"/>
        <v>-</v>
      </c>
      <c r="CF441" s="300" t="str">
        <f t="shared" si="173"/>
        <v>-</v>
      </c>
      <c r="CG441" s="300">
        <v>0</v>
      </c>
      <c r="CH441" s="300">
        <f t="shared" si="174"/>
        <v>0</v>
      </c>
      <c r="CI441" s="301">
        <f t="shared" si="175"/>
        <v>0</v>
      </c>
      <c r="CJ441" s="301">
        <f t="shared" si="176"/>
        <v>0</v>
      </c>
      <c r="CK441" s="302" t="str" cm="1">
        <f t="array" ref="CK441">IF($CJ441&gt;0, INDEX($CS$28:$DH$35, $CJ441, $CI441+CK$23), "-")</f>
        <v>-</v>
      </c>
      <c r="CL441" s="302" t="str" cm="1">
        <f t="array" ref="CL441">IF($CJ441&gt;0, INDEX($CS$28:$DH$35, $CJ441, $CI441+CL$23), "-")</f>
        <v>-</v>
      </c>
      <c r="CM441" s="302" t="str" cm="1">
        <f t="array" ref="CM441">IF($CJ441&gt;0, INDEX($CS$28:$DH$35, $CJ441, $CI441+CM$23), "-")</f>
        <v>-</v>
      </c>
      <c r="CN441" s="302" t="str" cm="1">
        <f t="array" ref="CN441">IF($CJ441&gt;0, INDEX($CS$28:$DH$35, $CJ441, $CI441+CN$23), "-")</f>
        <v>-</v>
      </c>
      <c r="CO441" s="300" t="str">
        <f t="shared" si="177"/>
        <v>-</v>
      </c>
      <c r="CP441" s="271"/>
      <c r="CQ441" s="272"/>
      <c r="CR441" s="273"/>
      <c r="CS441" s="273"/>
      <c r="CT441" s="273"/>
      <c r="CU441" s="273"/>
      <c r="CV441" s="273"/>
      <c r="CW441" s="273"/>
      <c r="CX441" s="273"/>
      <c r="CY441" s="273"/>
      <c r="CZ441" s="273"/>
      <c r="DA441" s="273"/>
      <c r="DB441" s="273"/>
      <c r="DC441" s="273"/>
      <c r="DD441" s="273"/>
      <c r="DE441" s="273"/>
      <c r="DF441" s="273"/>
      <c r="DG441" s="273"/>
      <c r="DH441" s="273"/>
      <c r="DI441" s="273"/>
      <c r="DJ441" s="271"/>
      <c r="DK441" s="271"/>
    </row>
    <row r="442" spans="1:115" s="45" customFormat="1" ht="12.75" customHeight="1" x14ac:dyDescent="0.25">
      <c r="A442" s="13" cm="1">
        <f t="array" ref="A442">IFERROR(INDEX(Operation, IFERROR(MATCH($N442,#REF!, 0), IFERROR(MATCH($N442,#REF!, 0), MATCH($N442,#REF!, 0))), 4), 0)</f>
        <v>0</v>
      </c>
      <c r="B442" s="10">
        <v>419</v>
      </c>
      <c r="C442" s="238"/>
      <c r="D442" s="238"/>
      <c r="E442" s="79"/>
      <c r="F442" s="80" t="str">
        <f>IF(ISBLANK(E442), "", VLOOKUP(E442, Z!$A$2:$C$4127, 3, FALSE))</f>
        <v/>
      </c>
      <c r="G442" s="238"/>
      <c r="H442" s="81"/>
      <c r="I442" s="255" t="b">
        <v>0</v>
      </c>
      <c r="J442" s="256"/>
      <c r="K442" s="82"/>
      <c r="L442" s="82"/>
      <c r="M442" s="83"/>
      <c r="N442" s="79"/>
      <c r="O442" s="84"/>
      <c r="P442" s="84"/>
      <c r="Q442" s="257"/>
      <c r="R442" s="257"/>
      <c r="S442" s="257"/>
      <c r="T442" s="85">
        <f t="shared" si="178"/>
        <v>0</v>
      </c>
      <c r="U442" s="238"/>
      <c r="V442" s="238"/>
      <c r="W442" s="238"/>
      <c r="X442" s="257"/>
      <c r="Y442" s="258"/>
      <c r="Z442" s="79"/>
      <c r="AA442" s="257"/>
      <c r="AB442" s="257"/>
      <c r="AC442" s="257"/>
      <c r="AD442" s="257"/>
      <c r="AE442" s="257"/>
      <c r="AF442" s="85">
        <f t="shared" si="179"/>
        <v>0</v>
      </c>
      <c r="AG442" s="259"/>
      <c r="AH442" s="238"/>
      <c r="AI442" s="79"/>
      <c r="AJ442" s="80" t="str">
        <f>IF(ISBLANK(AI442), "", VLOOKUP(AI442, Z!$A$2:$C$4127, 3, FALSE))</f>
        <v/>
      </c>
      <c r="AK442" s="260"/>
      <c r="AL442" s="127">
        <f t="shared" si="180"/>
        <v>0</v>
      </c>
      <c r="AM442" s="271"/>
      <c r="AN442" s="292">
        <f t="shared" si="182"/>
        <v>0</v>
      </c>
      <c r="AO442" s="279">
        <f t="shared" si="181"/>
        <v>1</v>
      </c>
      <c r="AP442" s="279">
        <v>0.75</v>
      </c>
      <c r="AQ442" s="293" t="str">
        <f t="shared" si="183"/>
        <v>-</v>
      </c>
      <c r="AR442" s="293" t="str">
        <f t="shared" si="184"/>
        <v>-</v>
      </c>
      <c r="AS442" s="293" t="str" cm="1">
        <f t="array" ref="AS442">IFERROR(IFERROR((AT442*AU442)/(3600*1000)/AZ442, BY442) * SUMPRODUCT($BA442:$BE442^2.5, $BF442:$BJ442) / 1000, "-")</f>
        <v>-</v>
      </c>
      <c r="AT442" s="279" t="str">
        <f t="shared" si="185"/>
        <v>-</v>
      </c>
      <c r="AU442" s="279" t="str">
        <f t="shared" si="186"/>
        <v>-</v>
      </c>
      <c r="AV442" s="294" t="str">
        <f t="shared" si="168"/>
        <v>-</v>
      </c>
      <c r="AW442" s="294" t="str" cm="1">
        <f t="array" ref="AW442">IF(CH442&gt;0, INDEX($CV$58:$CV$60, CH442), "-")</f>
        <v>-</v>
      </c>
      <c r="AX442" s="294" t="str">
        <f t="shared" si="187"/>
        <v>-</v>
      </c>
      <c r="AY442" s="295" t="str">
        <f t="shared" si="188"/>
        <v>-</v>
      </c>
      <c r="AZ442" s="294">
        <f t="shared" si="189"/>
        <v>0</v>
      </c>
      <c r="BA442" s="296" t="str" cm="1">
        <f t="array" ref="BA442">IFERROR(INDEX($CV$63:$CZ$65, $CF442, BA$23), "-")</f>
        <v>-</v>
      </c>
      <c r="BB442" s="296" t="str" cm="1">
        <f t="array" ref="BB442">IFERROR(INDEX($CV$63:$CZ$65, $CF442, BB$23), "-")</f>
        <v>-</v>
      </c>
      <c r="BC442" s="296" t="str" cm="1">
        <f t="array" ref="BC442">IFERROR(INDEX($CV$63:$CZ$65, $CF442, BC$23), "-")</f>
        <v>-</v>
      </c>
      <c r="BD442" s="296" t="str" cm="1">
        <f t="array" ref="BD442">IFERROR(INDEX($CV$63:$CZ$65, $CF442, BD$23), "-")</f>
        <v>-</v>
      </c>
      <c r="BE442" s="296" t="str" cm="1">
        <f t="array" ref="BE442">IFERROR(INDEX($CV$63:$CZ$65, $CF442, BE$23), "-")</f>
        <v>-</v>
      </c>
      <c r="BF442" s="297" cm="1">
        <f t="array" ref="BF442">IF($CF442=3,
IFERROR(INDEX($CV$68:$CZ$79, $CE442, BF$23), "-"),
IF($CF442=2,
IF(BF$23=5, $Q442, IF(BF$23=4, $R442, 0)), IF(BF$23=5, $Q442, 0)
))</f>
        <v>0</v>
      </c>
      <c r="BG442" s="297" cm="1">
        <f t="array" ref="BG442">IF($CF442=3,
IFERROR(INDEX($CV$68:$CZ$79, $CE442, BG$23), "-"),
IF($CF442=2,
IF(BG$23=5, $Q442, IF(BG$23=4, $R442, 0)), IF(BG$23=5, $Q442, 0)
))</f>
        <v>0</v>
      </c>
      <c r="BH442" s="297" cm="1">
        <f t="array" ref="BH442">IF($CF442=3,
IFERROR(INDEX($CV$68:$CZ$79, $CE442, BH$23), "-"),
IF($CF442=2,
IF(BH$23=5, $Q442, IF(BH$23=4, $R442, 0)), IF(BH$23=5, $Q442, 0)
))</f>
        <v>0</v>
      </c>
      <c r="BI442" s="297" cm="1">
        <f t="array" ref="BI442">IF($CF442=3,
IFERROR(INDEX($CV$68:$CZ$79, $CE442, BI$23), "-"),
IF($CF442=2,
IF(BI$23=5, $Q442, IF(BI$23=4, $R442, 0)), IF(BI$23=5, $Q442, 0)
))</f>
        <v>0</v>
      </c>
      <c r="BJ442" s="297" cm="1">
        <f t="array" ref="BJ442">IF($CF442=3,
IFERROR(INDEX($CV$68:$CZ$79, $CE442, BJ$23), "-"),
IF($CF442=2,
IF(BJ$23=5, $Q442, IF(BJ$23=4, $R442, 0)), IF(BJ$23=5, $Q442, 0)
))</f>
        <v>0</v>
      </c>
      <c r="BK442" s="293" t="str" cm="1">
        <f t="array" ref="BK442">IFERROR(IF(OR($AN$20="EZ", ISNUMBER((BL442*BM442)/(3600*1000)/BN442)), (BL442*BM442)/(3600*1000)/BN442, BY442) * SUMPRODUCT($BO442:$BS442^2.5, $BT442:$BX442) / 1000, "-")</f>
        <v>-</v>
      </c>
      <c r="BL442" s="279" t="str">
        <f t="shared" si="190"/>
        <v>-</v>
      </c>
      <c r="BM442" s="279" t="str">
        <f t="shared" si="191"/>
        <v>-</v>
      </c>
      <c r="BN442" s="298">
        <f t="shared" si="192"/>
        <v>0</v>
      </c>
      <c r="BO442" s="296" t="str" cm="1">
        <f t="array" ref="BO442">IFERROR(INDEX($CV$63:$CZ$65, $CO442, BO$23), "-")</f>
        <v>-</v>
      </c>
      <c r="BP442" s="296" t="str" cm="1">
        <f t="array" ref="BP442">IFERROR(INDEX($CV$63:$CZ$65, $CO442, BP$23), "-")</f>
        <v>-</v>
      </c>
      <c r="BQ442" s="296" t="str" cm="1">
        <f t="array" ref="BQ442">IFERROR(INDEX($CV$63:$CZ$65, $CO442, BQ$23), "-")</f>
        <v>-</v>
      </c>
      <c r="BR442" s="296" t="str" cm="1">
        <f t="array" ref="BR442">IFERROR(INDEX($CV$63:$CZ$65, $CO442, BR$23), "-")</f>
        <v>-</v>
      </c>
      <c r="BS442" s="296" t="str" cm="1">
        <f t="array" ref="BS442">IFERROR(INDEX($CV$63:$CZ$65, $CO442, BS$23), "-")</f>
        <v>-</v>
      </c>
      <c r="BT442" s="297" cm="1">
        <f t="array" ref="BT442">IF($CO442=3,
IFERROR(INDEX($CV$68:$CZ$79, $CE442, BT$23), "-"),
IF($CO442=2,
IF(BT$23=5, $AC442, IF(BT$23=4, $AD442, 0)), IF(BT$23=5, $AC442, 0)
))</f>
        <v>0</v>
      </c>
      <c r="BU442" s="297" cm="1">
        <f t="array" ref="BU442">IF($CO442=3,
IFERROR(INDEX($CV$68:$CZ$79, $CE442, BU$23), "-"),
IF($CO442=2,
IF(BU$23=5, $AC442, IF(BU$23=4, $AD442, 0)), IF(BU$23=5, $AC442, 0)
))</f>
        <v>0</v>
      </c>
      <c r="BV442" s="297" cm="1">
        <f t="array" ref="BV442">IF($CO442=3,
IFERROR(INDEX($CV$68:$CZ$79, $CE442, BV$23), "-"),
IF($CO442=2,
IF(BV$23=5, $AC442, IF(BV$23=4, $AD442, 0)), IF(BV$23=5, $AC442, 0)
))</f>
        <v>0</v>
      </c>
      <c r="BW442" s="297" cm="1">
        <f t="array" ref="BW442">IF($CO442=3,
IFERROR(INDEX($CV$68:$CZ$79, $CE442, BW$23), "-"),
IF($CO442=2,
IF(BW$23=5, $AC442, IF(BW$23=4, $AD442, 0)), IF(BW$23=5, $AC442, 0)
))</f>
        <v>0</v>
      </c>
      <c r="BX442" s="297" cm="1">
        <f t="array" ref="BX442">IF($CO442=3,
IFERROR(INDEX($CV$68:$CZ$79, $CE442, BX$23), "-"),
IF($CO442=2,
IF(BX$23=5, $AC442, IF(BX$23=4, $AD442, 0)), IF(BX$23=5, $AC442, 0)
))</f>
        <v>0</v>
      </c>
      <c r="BY442" s="293" t="str">
        <f t="shared" si="193"/>
        <v>-</v>
      </c>
      <c r="BZ442" s="299">
        <f t="shared" si="169"/>
        <v>0</v>
      </c>
      <c r="CA442" s="294" t="str">
        <f t="shared" si="194"/>
        <v>-</v>
      </c>
      <c r="CB442" s="295" t="str">
        <f t="shared" si="170"/>
        <v>-</v>
      </c>
      <c r="CC442" s="295" t="str">
        <f t="shared" si="195"/>
        <v>-</v>
      </c>
      <c r="CD442" s="299">
        <f t="shared" si="171"/>
        <v>0</v>
      </c>
      <c r="CE442" s="300" t="str">
        <f t="shared" si="172"/>
        <v>-</v>
      </c>
      <c r="CF442" s="300" t="str">
        <f t="shared" si="173"/>
        <v>-</v>
      </c>
      <c r="CG442" s="300">
        <v>0</v>
      </c>
      <c r="CH442" s="300">
        <f t="shared" si="174"/>
        <v>0</v>
      </c>
      <c r="CI442" s="301">
        <f t="shared" si="175"/>
        <v>0</v>
      </c>
      <c r="CJ442" s="301">
        <f t="shared" si="176"/>
        <v>0</v>
      </c>
      <c r="CK442" s="302" t="str" cm="1">
        <f t="array" ref="CK442">IF($CJ442&gt;0, INDEX($CS$28:$DH$35, $CJ442, $CI442+CK$23), "-")</f>
        <v>-</v>
      </c>
      <c r="CL442" s="302" t="str" cm="1">
        <f t="array" ref="CL442">IF($CJ442&gt;0, INDEX($CS$28:$DH$35, $CJ442, $CI442+CL$23), "-")</f>
        <v>-</v>
      </c>
      <c r="CM442" s="302" t="str" cm="1">
        <f t="array" ref="CM442">IF($CJ442&gt;0, INDEX($CS$28:$DH$35, $CJ442, $CI442+CM$23), "-")</f>
        <v>-</v>
      </c>
      <c r="CN442" s="302" t="str" cm="1">
        <f t="array" ref="CN442">IF($CJ442&gt;0, INDEX($CS$28:$DH$35, $CJ442, $CI442+CN$23), "-")</f>
        <v>-</v>
      </c>
      <c r="CO442" s="300" t="str">
        <f t="shared" si="177"/>
        <v>-</v>
      </c>
      <c r="CP442" s="271"/>
      <c r="CQ442" s="272"/>
      <c r="CR442" s="273"/>
      <c r="CS442" s="273"/>
      <c r="CT442" s="273"/>
      <c r="CU442" s="273"/>
      <c r="CV442" s="273"/>
      <c r="CW442" s="273"/>
      <c r="CX442" s="273"/>
      <c r="CY442" s="273"/>
      <c r="CZ442" s="273"/>
      <c r="DA442" s="273"/>
      <c r="DB442" s="273"/>
      <c r="DC442" s="273"/>
      <c r="DD442" s="273"/>
      <c r="DE442" s="273"/>
      <c r="DF442" s="273"/>
      <c r="DG442" s="273"/>
      <c r="DH442" s="273"/>
      <c r="DI442" s="273"/>
      <c r="DJ442" s="271"/>
      <c r="DK442" s="271"/>
    </row>
    <row r="443" spans="1:115" s="45" customFormat="1" ht="12.75" customHeight="1" x14ac:dyDescent="0.25">
      <c r="A443" s="13" cm="1">
        <f t="array" ref="A443">IFERROR(INDEX(Operation, IFERROR(MATCH($N443,#REF!, 0), IFERROR(MATCH($N443,#REF!, 0), MATCH($N443,#REF!, 0))), 4), 0)</f>
        <v>0</v>
      </c>
      <c r="B443" s="10">
        <v>420</v>
      </c>
      <c r="C443" s="238"/>
      <c r="D443" s="238"/>
      <c r="E443" s="79"/>
      <c r="F443" s="80" t="str">
        <f>IF(ISBLANK(E443), "", VLOOKUP(E443, Z!$A$2:$C$4127, 3, FALSE))</f>
        <v/>
      </c>
      <c r="G443" s="238"/>
      <c r="H443" s="81"/>
      <c r="I443" s="255" t="b">
        <v>0</v>
      </c>
      <c r="J443" s="256"/>
      <c r="K443" s="82"/>
      <c r="L443" s="82"/>
      <c r="M443" s="83"/>
      <c r="N443" s="79"/>
      <c r="O443" s="84"/>
      <c r="P443" s="84"/>
      <c r="Q443" s="257"/>
      <c r="R443" s="257"/>
      <c r="S443" s="257"/>
      <c r="T443" s="85">
        <f t="shared" si="178"/>
        <v>0</v>
      </c>
      <c r="U443" s="238"/>
      <c r="V443" s="238"/>
      <c r="W443" s="238"/>
      <c r="X443" s="257"/>
      <c r="Y443" s="258"/>
      <c r="Z443" s="79"/>
      <c r="AA443" s="257"/>
      <c r="AB443" s="257"/>
      <c r="AC443" s="257"/>
      <c r="AD443" s="257"/>
      <c r="AE443" s="257"/>
      <c r="AF443" s="85">
        <f t="shared" si="179"/>
        <v>0</v>
      </c>
      <c r="AG443" s="259"/>
      <c r="AH443" s="238"/>
      <c r="AI443" s="79"/>
      <c r="AJ443" s="80" t="str">
        <f>IF(ISBLANK(AI443), "", VLOOKUP(AI443, Z!$A$2:$C$4127, 3, FALSE))</f>
        <v/>
      </c>
      <c r="AK443" s="260"/>
      <c r="AL443" s="127">
        <f t="shared" si="180"/>
        <v>0</v>
      </c>
      <c r="AM443" s="271"/>
      <c r="AN443" s="292">
        <f t="shared" si="182"/>
        <v>0</v>
      </c>
      <c r="AO443" s="279">
        <f t="shared" si="181"/>
        <v>1</v>
      </c>
      <c r="AP443" s="279">
        <v>0.75</v>
      </c>
      <c r="AQ443" s="293" t="str">
        <f t="shared" si="183"/>
        <v>-</v>
      </c>
      <c r="AR443" s="293" t="str">
        <f t="shared" si="184"/>
        <v>-</v>
      </c>
      <c r="AS443" s="293" t="str" cm="1">
        <f t="array" ref="AS443">IFERROR(IFERROR((AT443*AU443)/(3600*1000)/AZ443, BY443) * SUMPRODUCT($BA443:$BE443^2.5, $BF443:$BJ443) / 1000, "-")</f>
        <v>-</v>
      </c>
      <c r="AT443" s="279" t="str">
        <f t="shared" si="185"/>
        <v>-</v>
      </c>
      <c r="AU443" s="279" t="str">
        <f t="shared" si="186"/>
        <v>-</v>
      </c>
      <c r="AV443" s="294" t="str">
        <f t="shared" si="168"/>
        <v>-</v>
      </c>
      <c r="AW443" s="294" t="str" cm="1">
        <f t="array" ref="AW443">IF(CH443&gt;0, INDEX($CV$58:$CV$60, CH443), "-")</f>
        <v>-</v>
      </c>
      <c r="AX443" s="294" t="str">
        <f t="shared" si="187"/>
        <v>-</v>
      </c>
      <c r="AY443" s="295" t="str">
        <f t="shared" si="188"/>
        <v>-</v>
      </c>
      <c r="AZ443" s="294">
        <f t="shared" si="189"/>
        <v>0</v>
      </c>
      <c r="BA443" s="296" t="str" cm="1">
        <f t="array" ref="BA443">IFERROR(INDEX($CV$63:$CZ$65, $CF443, BA$23), "-")</f>
        <v>-</v>
      </c>
      <c r="BB443" s="296" t="str" cm="1">
        <f t="array" ref="BB443">IFERROR(INDEX($CV$63:$CZ$65, $CF443, BB$23), "-")</f>
        <v>-</v>
      </c>
      <c r="BC443" s="296" t="str" cm="1">
        <f t="array" ref="BC443">IFERROR(INDEX($CV$63:$CZ$65, $CF443, BC$23), "-")</f>
        <v>-</v>
      </c>
      <c r="BD443" s="296" t="str" cm="1">
        <f t="array" ref="BD443">IFERROR(INDEX($CV$63:$CZ$65, $CF443, BD$23), "-")</f>
        <v>-</v>
      </c>
      <c r="BE443" s="296" t="str" cm="1">
        <f t="array" ref="BE443">IFERROR(INDEX($CV$63:$CZ$65, $CF443, BE$23), "-")</f>
        <v>-</v>
      </c>
      <c r="BF443" s="297" cm="1">
        <f t="array" ref="BF443">IF($CF443=3,
IFERROR(INDEX($CV$68:$CZ$79, $CE443, BF$23), "-"),
IF($CF443=2,
IF(BF$23=5, $Q443, IF(BF$23=4, $R443, 0)), IF(BF$23=5, $Q443, 0)
))</f>
        <v>0</v>
      </c>
      <c r="BG443" s="297" cm="1">
        <f t="array" ref="BG443">IF($CF443=3,
IFERROR(INDEX($CV$68:$CZ$79, $CE443, BG$23), "-"),
IF($CF443=2,
IF(BG$23=5, $Q443, IF(BG$23=4, $R443, 0)), IF(BG$23=5, $Q443, 0)
))</f>
        <v>0</v>
      </c>
      <c r="BH443" s="297" cm="1">
        <f t="array" ref="BH443">IF($CF443=3,
IFERROR(INDEX($CV$68:$CZ$79, $CE443, BH$23), "-"),
IF($CF443=2,
IF(BH$23=5, $Q443, IF(BH$23=4, $R443, 0)), IF(BH$23=5, $Q443, 0)
))</f>
        <v>0</v>
      </c>
      <c r="BI443" s="297" cm="1">
        <f t="array" ref="BI443">IF($CF443=3,
IFERROR(INDEX($CV$68:$CZ$79, $CE443, BI$23), "-"),
IF($CF443=2,
IF(BI$23=5, $Q443, IF(BI$23=4, $R443, 0)), IF(BI$23=5, $Q443, 0)
))</f>
        <v>0</v>
      </c>
      <c r="BJ443" s="297" cm="1">
        <f t="array" ref="BJ443">IF($CF443=3,
IFERROR(INDEX($CV$68:$CZ$79, $CE443, BJ$23), "-"),
IF($CF443=2,
IF(BJ$23=5, $Q443, IF(BJ$23=4, $R443, 0)), IF(BJ$23=5, $Q443, 0)
))</f>
        <v>0</v>
      </c>
      <c r="BK443" s="293" t="str" cm="1">
        <f t="array" ref="BK443">IFERROR(IF(OR($AN$20="EZ", ISNUMBER((BL443*BM443)/(3600*1000)/BN443)), (BL443*BM443)/(3600*1000)/BN443, BY443) * SUMPRODUCT($BO443:$BS443^2.5, $BT443:$BX443) / 1000, "-")</f>
        <v>-</v>
      </c>
      <c r="BL443" s="279" t="str">
        <f t="shared" si="190"/>
        <v>-</v>
      </c>
      <c r="BM443" s="279" t="str">
        <f t="shared" si="191"/>
        <v>-</v>
      </c>
      <c r="BN443" s="298">
        <f t="shared" si="192"/>
        <v>0</v>
      </c>
      <c r="BO443" s="296" t="str" cm="1">
        <f t="array" ref="BO443">IFERROR(INDEX($CV$63:$CZ$65, $CO443, BO$23), "-")</f>
        <v>-</v>
      </c>
      <c r="BP443" s="296" t="str" cm="1">
        <f t="array" ref="BP443">IFERROR(INDEX($CV$63:$CZ$65, $CO443, BP$23), "-")</f>
        <v>-</v>
      </c>
      <c r="BQ443" s="296" t="str" cm="1">
        <f t="array" ref="BQ443">IFERROR(INDEX($CV$63:$CZ$65, $CO443, BQ$23), "-")</f>
        <v>-</v>
      </c>
      <c r="BR443" s="296" t="str" cm="1">
        <f t="array" ref="BR443">IFERROR(INDEX($CV$63:$CZ$65, $CO443, BR$23), "-")</f>
        <v>-</v>
      </c>
      <c r="BS443" s="296" t="str" cm="1">
        <f t="array" ref="BS443">IFERROR(INDEX($CV$63:$CZ$65, $CO443, BS$23), "-")</f>
        <v>-</v>
      </c>
      <c r="BT443" s="297" cm="1">
        <f t="array" ref="BT443">IF($CO443=3,
IFERROR(INDEX($CV$68:$CZ$79, $CE443, BT$23), "-"),
IF($CO443=2,
IF(BT$23=5, $AC443, IF(BT$23=4, $AD443, 0)), IF(BT$23=5, $AC443, 0)
))</f>
        <v>0</v>
      </c>
      <c r="BU443" s="297" cm="1">
        <f t="array" ref="BU443">IF($CO443=3,
IFERROR(INDEX($CV$68:$CZ$79, $CE443, BU$23), "-"),
IF($CO443=2,
IF(BU$23=5, $AC443, IF(BU$23=4, $AD443, 0)), IF(BU$23=5, $AC443, 0)
))</f>
        <v>0</v>
      </c>
      <c r="BV443" s="297" cm="1">
        <f t="array" ref="BV443">IF($CO443=3,
IFERROR(INDEX($CV$68:$CZ$79, $CE443, BV$23), "-"),
IF($CO443=2,
IF(BV$23=5, $AC443, IF(BV$23=4, $AD443, 0)), IF(BV$23=5, $AC443, 0)
))</f>
        <v>0</v>
      </c>
      <c r="BW443" s="297" cm="1">
        <f t="array" ref="BW443">IF($CO443=3,
IFERROR(INDEX($CV$68:$CZ$79, $CE443, BW$23), "-"),
IF($CO443=2,
IF(BW$23=5, $AC443, IF(BW$23=4, $AD443, 0)), IF(BW$23=5, $AC443, 0)
))</f>
        <v>0</v>
      </c>
      <c r="BX443" s="297" cm="1">
        <f t="array" ref="BX443">IF($CO443=3,
IFERROR(INDEX($CV$68:$CZ$79, $CE443, BX$23), "-"),
IF($CO443=2,
IF(BX$23=5, $AC443, IF(BX$23=4, $AD443, 0)), IF(BX$23=5, $AC443, 0)
))</f>
        <v>0</v>
      </c>
      <c r="BY443" s="293" t="str">
        <f t="shared" si="193"/>
        <v>-</v>
      </c>
      <c r="BZ443" s="299">
        <f t="shared" si="169"/>
        <v>0</v>
      </c>
      <c r="CA443" s="294" t="str">
        <f t="shared" si="194"/>
        <v>-</v>
      </c>
      <c r="CB443" s="295" t="str">
        <f t="shared" si="170"/>
        <v>-</v>
      </c>
      <c r="CC443" s="295" t="str">
        <f t="shared" si="195"/>
        <v>-</v>
      </c>
      <c r="CD443" s="299">
        <f t="shared" si="171"/>
        <v>0</v>
      </c>
      <c r="CE443" s="300" t="str">
        <f t="shared" si="172"/>
        <v>-</v>
      </c>
      <c r="CF443" s="300" t="str">
        <f t="shared" si="173"/>
        <v>-</v>
      </c>
      <c r="CG443" s="300">
        <v>0</v>
      </c>
      <c r="CH443" s="300">
        <f t="shared" si="174"/>
        <v>0</v>
      </c>
      <c r="CI443" s="301">
        <f t="shared" si="175"/>
        <v>0</v>
      </c>
      <c r="CJ443" s="301">
        <f t="shared" si="176"/>
        <v>0</v>
      </c>
      <c r="CK443" s="302" t="str" cm="1">
        <f t="array" ref="CK443">IF($CJ443&gt;0, INDEX($CS$28:$DH$35, $CJ443, $CI443+CK$23), "-")</f>
        <v>-</v>
      </c>
      <c r="CL443" s="302" t="str" cm="1">
        <f t="array" ref="CL443">IF($CJ443&gt;0, INDEX($CS$28:$DH$35, $CJ443, $CI443+CL$23), "-")</f>
        <v>-</v>
      </c>
      <c r="CM443" s="302" t="str" cm="1">
        <f t="array" ref="CM443">IF($CJ443&gt;0, INDEX($CS$28:$DH$35, $CJ443, $CI443+CM$23), "-")</f>
        <v>-</v>
      </c>
      <c r="CN443" s="302" t="str" cm="1">
        <f t="array" ref="CN443">IF($CJ443&gt;0, INDEX($CS$28:$DH$35, $CJ443, $CI443+CN$23), "-")</f>
        <v>-</v>
      </c>
      <c r="CO443" s="300" t="str">
        <f t="shared" si="177"/>
        <v>-</v>
      </c>
      <c r="CP443" s="271"/>
      <c r="CQ443" s="272"/>
      <c r="CR443" s="273"/>
      <c r="CS443" s="273"/>
      <c r="CT443" s="273"/>
      <c r="CU443" s="273"/>
      <c r="CV443" s="273"/>
      <c r="CW443" s="273"/>
      <c r="CX443" s="273"/>
      <c r="CY443" s="273"/>
      <c r="CZ443" s="273"/>
      <c r="DA443" s="273"/>
      <c r="DB443" s="273"/>
      <c r="DC443" s="273"/>
      <c r="DD443" s="273"/>
      <c r="DE443" s="273"/>
      <c r="DF443" s="273"/>
      <c r="DG443" s="273"/>
      <c r="DH443" s="273"/>
      <c r="DI443" s="273"/>
      <c r="DJ443" s="271"/>
      <c r="DK443" s="271"/>
    </row>
    <row r="444" spans="1:115" s="45" customFormat="1" ht="12.75" customHeight="1" x14ac:dyDescent="0.25">
      <c r="A444" s="13" cm="1">
        <f t="array" ref="A444">IFERROR(INDEX(Operation, IFERROR(MATCH($N444,#REF!, 0), IFERROR(MATCH($N444,#REF!, 0), MATCH($N444,#REF!, 0))), 4), 0)</f>
        <v>0</v>
      </c>
      <c r="B444" s="10">
        <v>421</v>
      </c>
      <c r="C444" s="238"/>
      <c r="D444" s="238"/>
      <c r="E444" s="79"/>
      <c r="F444" s="80" t="str">
        <f>IF(ISBLANK(E444), "", VLOOKUP(E444, Z!$A$2:$C$4127, 3, FALSE))</f>
        <v/>
      </c>
      <c r="G444" s="238"/>
      <c r="H444" s="81"/>
      <c r="I444" s="255" t="b">
        <v>0</v>
      </c>
      <c r="J444" s="256"/>
      <c r="K444" s="82"/>
      <c r="L444" s="82"/>
      <c r="M444" s="83"/>
      <c r="N444" s="79"/>
      <c r="O444" s="84"/>
      <c r="P444" s="84"/>
      <c r="Q444" s="257"/>
      <c r="R444" s="257"/>
      <c r="S444" s="257"/>
      <c r="T444" s="85">
        <f t="shared" si="178"/>
        <v>0</v>
      </c>
      <c r="U444" s="238"/>
      <c r="V444" s="238"/>
      <c r="W444" s="238"/>
      <c r="X444" s="256"/>
      <c r="Y444" s="258"/>
      <c r="Z444" s="79"/>
      <c r="AA444" s="257"/>
      <c r="AB444" s="257"/>
      <c r="AC444" s="257"/>
      <c r="AD444" s="257"/>
      <c r="AE444" s="257"/>
      <c r="AF444" s="85">
        <f t="shared" si="179"/>
        <v>0</v>
      </c>
      <c r="AG444" s="259"/>
      <c r="AH444" s="238"/>
      <c r="AI444" s="79"/>
      <c r="AJ444" s="80" t="str">
        <f>IF(ISBLANK(AI444), "", VLOOKUP(AI444, Z!$A$2:$C$4127, 3, FALSE))</f>
        <v/>
      </c>
      <c r="AK444" s="260"/>
      <c r="AL444" s="127">
        <f t="shared" si="180"/>
        <v>0</v>
      </c>
      <c r="AM444" s="271"/>
      <c r="AN444" s="292">
        <f t="shared" si="182"/>
        <v>0</v>
      </c>
      <c r="AO444" s="279">
        <f t="shared" si="181"/>
        <v>1</v>
      </c>
      <c r="AP444" s="279">
        <v>0.75</v>
      </c>
      <c r="AQ444" s="293" t="str">
        <f t="shared" si="183"/>
        <v>-</v>
      </c>
      <c r="AR444" s="293" t="str">
        <f t="shared" si="184"/>
        <v>-</v>
      </c>
      <c r="AS444" s="293" t="str" cm="1">
        <f t="array" ref="AS444">IFERROR(IFERROR((AT444*AU444)/(3600*1000)/AZ444, BY444) * SUMPRODUCT($BA444:$BE444^2.5, $BF444:$BJ444) / 1000, "-")</f>
        <v>-</v>
      </c>
      <c r="AT444" s="279" t="str">
        <f t="shared" si="185"/>
        <v>-</v>
      </c>
      <c r="AU444" s="279" t="str">
        <f t="shared" si="186"/>
        <v>-</v>
      </c>
      <c r="AV444" s="294" t="str">
        <f t="shared" si="168"/>
        <v>-</v>
      </c>
      <c r="AW444" s="294" t="str" cm="1">
        <f t="array" ref="AW444">IF(CH444&gt;0, INDEX($CV$58:$CV$60, CH444), "-")</f>
        <v>-</v>
      </c>
      <c r="AX444" s="294" t="str">
        <f t="shared" si="187"/>
        <v>-</v>
      </c>
      <c r="AY444" s="295" t="str">
        <f t="shared" si="188"/>
        <v>-</v>
      </c>
      <c r="AZ444" s="294">
        <f t="shared" si="189"/>
        <v>0</v>
      </c>
      <c r="BA444" s="296" t="str" cm="1">
        <f t="array" ref="BA444">IFERROR(INDEX($CV$63:$CZ$65, $CF444, BA$23), "-")</f>
        <v>-</v>
      </c>
      <c r="BB444" s="296" t="str" cm="1">
        <f t="array" ref="BB444">IFERROR(INDEX($CV$63:$CZ$65, $CF444, BB$23), "-")</f>
        <v>-</v>
      </c>
      <c r="BC444" s="296" t="str" cm="1">
        <f t="array" ref="BC444">IFERROR(INDEX($CV$63:$CZ$65, $CF444, BC$23), "-")</f>
        <v>-</v>
      </c>
      <c r="BD444" s="296" t="str" cm="1">
        <f t="array" ref="BD444">IFERROR(INDEX($CV$63:$CZ$65, $CF444, BD$23), "-")</f>
        <v>-</v>
      </c>
      <c r="BE444" s="296" t="str" cm="1">
        <f t="array" ref="BE444">IFERROR(INDEX($CV$63:$CZ$65, $CF444, BE$23), "-")</f>
        <v>-</v>
      </c>
      <c r="BF444" s="297" cm="1">
        <f t="array" ref="BF444">IF($CF444=3,
IFERROR(INDEX($CV$68:$CZ$79, $CE444, BF$23), "-"),
IF($CF444=2,
IF(BF$23=5, $Q444, IF(BF$23=4, $R444, 0)), IF(BF$23=5, $Q444, 0)
))</f>
        <v>0</v>
      </c>
      <c r="BG444" s="297" cm="1">
        <f t="array" ref="BG444">IF($CF444=3,
IFERROR(INDEX($CV$68:$CZ$79, $CE444, BG$23), "-"),
IF($CF444=2,
IF(BG$23=5, $Q444, IF(BG$23=4, $R444, 0)), IF(BG$23=5, $Q444, 0)
))</f>
        <v>0</v>
      </c>
      <c r="BH444" s="297" cm="1">
        <f t="array" ref="BH444">IF($CF444=3,
IFERROR(INDEX($CV$68:$CZ$79, $CE444, BH$23), "-"),
IF($CF444=2,
IF(BH$23=5, $Q444, IF(BH$23=4, $R444, 0)), IF(BH$23=5, $Q444, 0)
))</f>
        <v>0</v>
      </c>
      <c r="BI444" s="297" cm="1">
        <f t="array" ref="BI444">IF($CF444=3,
IFERROR(INDEX($CV$68:$CZ$79, $CE444, BI$23), "-"),
IF($CF444=2,
IF(BI$23=5, $Q444, IF(BI$23=4, $R444, 0)), IF(BI$23=5, $Q444, 0)
))</f>
        <v>0</v>
      </c>
      <c r="BJ444" s="297" cm="1">
        <f t="array" ref="BJ444">IF($CF444=3,
IFERROR(INDEX($CV$68:$CZ$79, $CE444, BJ$23), "-"),
IF($CF444=2,
IF(BJ$23=5, $Q444, IF(BJ$23=4, $R444, 0)), IF(BJ$23=5, $Q444, 0)
))</f>
        <v>0</v>
      </c>
      <c r="BK444" s="293" t="str" cm="1">
        <f t="array" ref="BK444">IFERROR(IF(OR($AN$20="EZ", ISNUMBER((BL444*BM444)/(3600*1000)/BN444)), (BL444*BM444)/(3600*1000)/BN444, BY444) * SUMPRODUCT($BO444:$BS444^2.5, $BT444:$BX444) / 1000, "-")</f>
        <v>-</v>
      </c>
      <c r="BL444" s="279" t="str">
        <f t="shared" si="190"/>
        <v>-</v>
      </c>
      <c r="BM444" s="279" t="str">
        <f t="shared" si="191"/>
        <v>-</v>
      </c>
      <c r="BN444" s="298">
        <f t="shared" si="192"/>
        <v>0</v>
      </c>
      <c r="BO444" s="296" t="str" cm="1">
        <f t="array" ref="BO444">IFERROR(INDEX($CV$63:$CZ$65, $CO444, BO$23), "-")</f>
        <v>-</v>
      </c>
      <c r="BP444" s="296" t="str" cm="1">
        <f t="array" ref="BP444">IFERROR(INDEX($CV$63:$CZ$65, $CO444, BP$23), "-")</f>
        <v>-</v>
      </c>
      <c r="BQ444" s="296" t="str" cm="1">
        <f t="array" ref="BQ444">IFERROR(INDEX($CV$63:$CZ$65, $CO444, BQ$23), "-")</f>
        <v>-</v>
      </c>
      <c r="BR444" s="296" t="str" cm="1">
        <f t="array" ref="BR444">IFERROR(INDEX($CV$63:$CZ$65, $CO444, BR$23), "-")</f>
        <v>-</v>
      </c>
      <c r="BS444" s="296" t="str" cm="1">
        <f t="array" ref="BS444">IFERROR(INDEX($CV$63:$CZ$65, $CO444, BS$23), "-")</f>
        <v>-</v>
      </c>
      <c r="BT444" s="297" cm="1">
        <f t="array" ref="BT444">IF($CO444=3,
IFERROR(INDEX($CV$68:$CZ$79, $CE444, BT$23), "-"),
IF($CO444=2,
IF(BT$23=5, $AC444, IF(BT$23=4, $AD444, 0)), IF(BT$23=5, $AC444, 0)
))</f>
        <v>0</v>
      </c>
      <c r="BU444" s="297" cm="1">
        <f t="array" ref="BU444">IF($CO444=3,
IFERROR(INDEX($CV$68:$CZ$79, $CE444, BU$23), "-"),
IF($CO444=2,
IF(BU$23=5, $AC444, IF(BU$23=4, $AD444, 0)), IF(BU$23=5, $AC444, 0)
))</f>
        <v>0</v>
      </c>
      <c r="BV444" s="297" cm="1">
        <f t="array" ref="BV444">IF($CO444=3,
IFERROR(INDEX($CV$68:$CZ$79, $CE444, BV$23), "-"),
IF($CO444=2,
IF(BV$23=5, $AC444, IF(BV$23=4, $AD444, 0)), IF(BV$23=5, $AC444, 0)
))</f>
        <v>0</v>
      </c>
      <c r="BW444" s="297" cm="1">
        <f t="array" ref="BW444">IF($CO444=3,
IFERROR(INDEX($CV$68:$CZ$79, $CE444, BW$23), "-"),
IF($CO444=2,
IF(BW$23=5, $AC444, IF(BW$23=4, $AD444, 0)), IF(BW$23=5, $AC444, 0)
))</f>
        <v>0</v>
      </c>
      <c r="BX444" s="297" cm="1">
        <f t="array" ref="BX444">IF($CO444=3,
IFERROR(INDEX($CV$68:$CZ$79, $CE444, BX$23), "-"),
IF($CO444=2,
IF(BX$23=5, $AC444, IF(BX$23=4, $AD444, 0)), IF(BX$23=5, $AC444, 0)
))</f>
        <v>0</v>
      </c>
      <c r="BY444" s="293" t="str">
        <f t="shared" si="193"/>
        <v>-</v>
      </c>
      <c r="BZ444" s="299">
        <f t="shared" si="169"/>
        <v>0</v>
      </c>
      <c r="CA444" s="294" t="str">
        <f t="shared" si="194"/>
        <v>-</v>
      </c>
      <c r="CB444" s="295" t="str">
        <f t="shared" si="170"/>
        <v>-</v>
      </c>
      <c r="CC444" s="295" t="str">
        <f t="shared" si="195"/>
        <v>-</v>
      </c>
      <c r="CD444" s="299">
        <f t="shared" si="171"/>
        <v>0</v>
      </c>
      <c r="CE444" s="300" t="str">
        <f t="shared" si="172"/>
        <v>-</v>
      </c>
      <c r="CF444" s="300" t="str">
        <f t="shared" si="173"/>
        <v>-</v>
      </c>
      <c r="CG444" s="300">
        <v>0</v>
      </c>
      <c r="CH444" s="300">
        <f t="shared" si="174"/>
        <v>0</v>
      </c>
      <c r="CI444" s="301">
        <f t="shared" si="175"/>
        <v>0</v>
      </c>
      <c r="CJ444" s="301">
        <f t="shared" si="176"/>
        <v>0</v>
      </c>
      <c r="CK444" s="302" t="str" cm="1">
        <f t="array" ref="CK444">IF($CJ444&gt;0, INDEX($CS$28:$DH$35, $CJ444, $CI444+CK$23), "-")</f>
        <v>-</v>
      </c>
      <c r="CL444" s="302" t="str" cm="1">
        <f t="array" ref="CL444">IF($CJ444&gt;0, INDEX($CS$28:$DH$35, $CJ444, $CI444+CL$23), "-")</f>
        <v>-</v>
      </c>
      <c r="CM444" s="302" t="str" cm="1">
        <f t="array" ref="CM444">IF($CJ444&gt;0, INDEX($CS$28:$DH$35, $CJ444, $CI444+CM$23), "-")</f>
        <v>-</v>
      </c>
      <c r="CN444" s="302" t="str" cm="1">
        <f t="array" ref="CN444">IF($CJ444&gt;0, INDEX($CS$28:$DH$35, $CJ444, $CI444+CN$23), "-")</f>
        <v>-</v>
      </c>
      <c r="CO444" s="300" t="str">
        <f t="shared" si="177"/>
        <v>-</v>
      </c>
      <c r="CP444" s="271"/>
      <c r="CQ444" s="272"/>
      <c r="CR444" s="273"/>
      <c r="CS444" s="273"/>
      <c r="CT444" s="273"/>
      <c r="CU444" s="273"/>
      <c r="CV444" s="273"/>
      <c r="CW444" s="273"/>
      <c r="CX444" s="273"/>
      <c r="CY444" s="273"/>
      <c r="CZ444" s="273"/>
      <c r="DA444" s="273"/>
      <c r="DB444" s="273"/>
      <c r="DC444" s="273"/>
      <c r="DD444" s="273"/>
      <c r="DE444" s="273"/>
      <c r="DF444" s="273"/>
      <c r="DG444" s="273"/>
      <c r="DH444" s="273"/>
      <c r="DI444" s="273"/>
      <c r="DJ444" s="271"/>
      <c r="DK444" s="271"/>
    </row>
    <row r="445" spans="1:115" s="45" customFormat="1" ht="12.75" customHeight="1" x14ac:dyDescent="0.25">
      <c r="A445" s="13" cm="1">
        <f t="array" ref="A445">IFERROR(INDEX(Operation, IFERROR(MATCH($N445,#REF!, 0), IFERROR(MATCH($N445,#REF!, 0), MATCH($N445,#REF!, 0))), 4), 0)</f>
        <v>0</v>
      </c>
      <c r="B445" s="10">
        <v>422</v>
      </c>
      <c r="C445" s="238"/>
      <c r="D445" s="238"/>
      <c r="E445" s="79"/>
      <c r="F445" s="80" t="str">
        <f>IF(ISBLANK(E445), "", VLOOKUP(E445, Z!$A$2:$C$4127, 3, FALSE))</f>
        <v/>
      </c>
      <c r="G445" s="238"/>
      <c r="H445" s="81"/>
      <c r="I445" s="255" t="b">
        <v>0</v>
      </c>
      <c r="J445" s="256"/>
      <c r="K445" s="82"/>
      <c r="L445" s="82"/>
      <c r="M445" s="83"/>
      <c r="N445" s="79"/>
      <c r="O445" s="84"/>
      <c r="P445" s="84"/>
      <c r="Q445" s="257"/>
      <c r="R445" s="257"/>
      <c r="S445" s="257"/>
      <c r="T445" s="85">
        <f t="shared" si="178"/>
        <v>0</v>
      </c>
      <c r="U445" s="238"/>
      <c r="V445" s="238"/>
      <c r="W445" s="238"/>
      <c r="X445" s="257"/>
      <c r="Y445" s="258"/>
      <c r="Z445" s="79"/>
      <c r="AA445" s="257"/>
      <c r="AB445" s="257"/>
      <c r="AC445" s="257"/>
      <c r="AD445" s="257"/>
      <c r="AE445" s="257"/>
      <c r="AF445" s="85">
        <f t="shared" si="179"/>
        <v>0</v>
      </c>
      <c r="AG445" s="259"/>
      <c r="AH445" s="238"/>
      <c r="AI445" s="79"/>
      <c r="AJ445" s="80" t="str">
        <f>IF(ISBLANK(AI445), "", VLOOKUP(AI445, Z!$A$2:$C$4127, 3, FALSE))</f>
        <v/>
      </c>
      <c r="AK445" s="260"/>
      <c r="AL445" s="127">
        <f t="shared" si="180"/>
        <v>0</v>
      </c>
      <c r="AM445" s="271"/>
      <c r="AN445" s="292">
        <f t="shared" si="182"/>
        <v>0</v>
      </c>
      <c r="AO445" s="279">
        <f t="shared" si="181"/>
        <v>1</v>
      </c>
      <c r="AP445" s="279">
        <v>0.75</v>
      </c>
      <c r="AQ445" s="293" t="str">
        <f t="shared" si="183"/>
        <v>-</v>
      </c>
      <c r="AR445" s="293" t="str">
        <f t="shared" si="184"/>
        <v>-</v>
      </c>
      <c r="AS445" s="293" t="str" cm="1">
        <f t="array" ref="AS445">IFERROR(IFERROR((AT445*AU445)/(3600*1000)/AZ445, BY445) * SUMPRODUCT($BA445:$BE445^2.5, $BF445:$BJ445) / 1000, "-")</f>
        <v>-</v>
      </c>
      <c r="AT445" s="279" t="str">
        <f t="shared" si="185"/>
        <v>-</v>
      </c>
      <c r="AU445" s="279" t="str">
        <f t="shared" si="186"/>
        <v>-</v>
      </c>
      <c r="AV445" s="294" t="str">
        <f t="shared" si="168"/>
        <v>-</v>
      </c>
      <c r="AW445" s="294" t="str" cm="1">
        <f t="array" ref="AW445">IF(CH445&gt;0, INDEX($CV$58:$CV$60, CH445), "-")</f>
        <v>-</v>
      </c>
      <c r="AX445" s="294" t="str">
        <f t="shared" si="187"/>
        <v>-</v>
      </c>
      <c r="AY445" s="295" t="str">
        <f t="shared" si="188"/>
        <v>-</v>
      </c>
      <c r="AZ445" s="294">
        <f t="shared" si="189"/>
        <v>0</v>
      </c>
      <c r="BA445" s="296" t="str" cm="1">
        <f t="array" ref="BA445">IFERROR(INDEX($CV$63:$CZ$65, $CF445, BA$23), "-")</f>
        <v>-</v>
      </c>
      <c r="BB445" s="296" t="str" cm="1">
        <f t="array" ref="BB445">IFERROR(INDEX($CV$63:$CZ$65, $CF445, BB$23), "-")</f>
        <v>-</v>
      </c>
      <c r="BC445" s="296" t="str" cm="1">
        <f t="array" ref="BC445">IFERROR(INDEX($CV$63:$CZ$65, $CF445, BC$23), "-")</f>
        <v>-</v>
      </c>
      <c r="BD445" s="296" t="str" cm="1">
        <f t="array" ref="BD445">IFERROR(INDEX($CV$63:$CZ$65, $CF445, BD$23), "-")</f>
        <v>-</v>
      </c>
      <c r="BE445" s="296" t="str" cm="1">
        <f t="array" ref="BE445">IFERROR(INDEX($CV$63:$CZ$65, $CF445, BE$23), "-")</f>
        <v>-</v>
      </c>
      <c r="BF445" s="297" cm="1">
        <f t="array" ref="BF445">IF($CF445=3,
IFERROR(INDEX($CV$68:$CZ$79, $CE445, BF$23), "-"),
IF($CF445=2,
IF(BF$23=5, $Q445, IF(BF$23=4, $R445, 0)), IF(BF$23=5, $Q445, 0)
))</f>
        <v>0</v>
      </c>
      <c r="BG445" s="297" cm="1">
        <f t="array" ref="BG445">IF($CF445=3,
IFERROR(INDEX($CV$68:$CZ$79, $CE445, BG$23), "-"),
IF($CF445=2,
IF(BG$23=5, $Q445, IF(BG$23=4, $R445, 0)), IF(BG$23=5, $Q445, 0)
))</f>
        <v>0</v>
      </c>
      <c r="BH445" s="297" cm="1">
        <f t="array" ref="BH445">IF($CF445=3,
IFERROR(INDEX($CV$68:$CZ$79, $CE445, BH$23), "-"),
IF($CF445=2,
IF(BH$23=5, $Q445, IF(BH$23=4, $R445, 0)), IF(BH$23=5, $Q445, 0)
))</f>
        <v>0</v>
      </c>
      <c r="BI445" s="297" cm="1">
        <f t="array" ref="BI445">IF($CF445=3,
IFERROR(INDEX($CV$68:$CZ$79, $CE445, BI$23), "-"),
IF($CF445=2,
IF(BI$23=5, $Q445, IF(BI$23=4, $R445, 0)), IF(BI$23=5, $Q445, 0)
))</f>
        <v>0</v>
      </c>
      <c r="BJ445" s="297" cm="1">
        <f t="array" ref="BJ445">IF($CF445=3,
IFERROR(INDEX($CV$68:$CZ$79, $CE445, BJ$23), "-"),
IF($CF445=2,
IF(BJ$23=5, $Q445, IF(BJ$23=4, $R445, 0)), IF(BJ$23=5, $Q445, 0)
))</f>
        <v>0</v>
      </c>
      <c r="BK445" s="293" t="str" cm="1">
        <f t="array" ref="BK445">IFERROR(IF(OR($AN$20="EZ", ISNUMBER((BL445*BM445)/(3600*1000)/BN445)), (BL445*BM445)/(3600*1000)/BN445, BY445) * SUMPRODUCT($BO445:$BS445^2.5, $BT445:$BX445) / 1000, "-")</f>
        <v>-</v>
      </c>
      <c r="BL445" s="279" t="str">
        <f t="shared" si="190"/>
        <v>-</v>
      </c>
      <c r="BM445" s="279" t="str">
        <f t="shared" si="191"/>
        <v>-</v>
      </c>
      <c r="BN445" s="298">
        <f t="shared" si="192"/>
        <v>0</v>
      </c>
      <c r="BO445" s="296" t="str" cm="1">
        <f t="array" ref="BO445">IFERROR(INDEX($CV$63:$CZ$65, $CO445, BO$23), "-")</f>
        <v>-</v>
      </c>
      <c r="BP445" s="296" t="str" cm="1">
        <f t="array" ref="BP445">IFERROR(INDEX($CV$63:$CZ$65, $CO445, BP$23), "-")</f>
        <v>-</v>
      </c>
      <c r="BQ445" s="296" t="str" cm="1">
        <f t="array" ref="BQ445">IFERROR(INDEX($CV$63:$CZ$65, $CO445, BQ$23), "-")</f>
        <v>-</v>
      </c>
      <c r="BR445" s="296" t="str" cm="1">
        <f t="array" ref="BR445">IFERROR(INDEX($CV$63:$CZ$65, $CO445, BR$23), "-")</f>
        <v>-</v>
      </c>
      <c r="BS445" s="296" t="str" cm="1">
        <f t="array" ref="BS445">IFERROR(INDEX($CV$63:$CZ$65, $CO445, BS$23), "-")</f>
        <v>-</v>
      </c>
      <c r="BT445" s="297" cm="1">
        <f t="array" ref="BT445">IF($CO445=3,
IFERROR(INDEX($CV$68:$CZ$79, $CE445, BT$23), "-"),
IF($CO445=2,
IF(BT$23=5, $AC445, IF(BT$23=4, $AD445, 0)), IF(BT$23=5, $AC445, 0)
))</f>
        <v>0</v>
      </c>
      <c r="BU445" s="297" cm="1">
        <f t="array" ref="BU445">IF($CO445=3,
IFERROR(INDEX($CV$68:$CZ$79, $CE445, BU$23), "-"),
IF($CO445=2,
IF(BU$23=5, $AC445, IF(BU$23=4, $AD445, 0)), IF(BU$23=5, $AC445, 0)
))</f>
        <v>0</v>
      </c>
      <c r="BV445" s="297" cm="1">
        <f t="array" ref="BV445">IF($CO445=3,
IFERROR(INDEX($CV$68:$CZ$79, $CE445, BV$23), "-"),
IF($CO445=2,
IF(BV$23=5, $AC445, IF(BV$23=4, $AD445, 0)), IF(BV$23=5, $AC445, 0)
))</f>
        <v>0</v>
      </c>
      <c r="BW445" s="297" cm="1">
        <f t="array" ref="BW445">IF($CO445=3,
IFERROR(INDEX($CV$68:$CZ$79, $CE445, BW$23), "-"),
IF($CO445=2,
IF(BW$23=5, $AC445, IF(BW$23=4, $AD445, 0)), IF(BW$23=5, $AC445, 0)
))</f>
        <v>0</v>
      </c>
      <c r="BX445" s="297" cm="1">
        <f t="array" ref="BX445">IF($CO445=3,
IFERROR(INDEX($CV$68:$CZ$79, $CE445, BX$23), "-"),
IF($CO445=2,
IF(BX$23=5, $AC445, IF(BX$23=4, $AD445, 0)), IF(BX$23=5, $AC445, 0)
))</f>
        <v>0</v>
      </c>
      <c r="BY445" s="293" t="str">
        <f t="shared" si="193"/>
        <v>-</v>
      </c>
      <c r="BZ445" s="299">
        <f t="shared" si="169"/>
        <v>0</v>
      </c>
      <c r="CA445" s="294" t="str">
        <f t="shared" si="194"/>
        <v>-</v>
      </c>
      <c r="CB445" s="295" t="str">
        <f t="shared" si="170"/>
        <v>-</v>
      </c>
      <c r="CC445" s="295" t="str">
        <f t="shared" si="195"/>
        <v>-</v>
      </c>
      <c r="CD445" s="299">
        <f t="shared" si="171"/>
        <v>0</v>
      </c>
      <c r="CE445" s="300" t="str">
        <f t="shared" si="172"/>
        <v>-</v>
      </c>
      <c r="CF445" s="300" t="str">
        <f t="shared" si="173"/>
        <v>-</v>
      </c>
      <c r="CG445" s="300">
        <v>0</v>
      </c>
      <c r="CH445" s="300">
        <f t="shared" si="174"/>
        <v>0</v>
      </c>
      <c r="CI445" s="301">
        <f t="shared" si="175"/>
        <v>0</v>
      </c>
      <c r="CJ445" s="301">
        <f t="shared" si="176"/>
        <v>0</v>
      </c>
      <c r="CK445" s="302" t="str" cm="1">
        <f t="array" ref="CK445">IF($CJ445&gt;0, INDEX($CS$28:$DH$35, $CJ445, $CI445+CK$23), "-")</f>
        <v>-</v>
      </c>
      <c r="CL445" s="302" t="str" cm="1">
        <f t="array" ref="CL445">IF($CJ445&gt;0, INDEX($CS$28:$DH$35, $CJ445, $CI445+CL$23), "-")</f>
        <v>-</v>
      </c>
      <c r="CM445" s="302" t="str" cm="1">
        <f t="array" ref="CM445">IF($CJ445&gt;0, INDEX($CS$28:$DH$35, $CJ445, $CI445+CM$23), "-")</f>
        <v>-</v>
      </c>
      <c r="CN445" s="302" t="str" cm="1">
        <f t="array" ref="CN445">IF($CJ445&gt;0, INDEX($CS$28:$DH$35, $CJ445, $CI445+CN$23), "-")</f>
        <v>-</v>
      </c>
      <c r="CO445" s="300" t="str">
        <f t="shared" si="177"/>
        <v>-</v>
      </c>
      <c r="CP445" s="271"/>
      <c r="CQ445" s="272"/>
      <c r="CR445" s="273"/>
      <c r="CS445" s="273"/>
      <c r="CT445" s="273"/>
      <c r="CU445" s="273"/>
      <c r="CV445" s="273"/>
      <c r="CW445" s="273"/>
      <c r="CX445" s="273"/>
      <c r="CY445" s="273"/>
      <c r="CZ445" s="273"/>
      <c r="DA445" s="273"/>
      <c r="DB445" s="273"/>
      <c r="DC445" s="273"/>
      <c r="DD445" s="273"/>
      <c r="DE445" s="273"/>
      <c r="DF445" s="273"/>
      <c r="DG445" s="273"/>
      <c r="DH445" s="273"/>
      <c r="DI445" s="273"/>
      <c r="DJ445" s="271"/>
      <c r="DK445" s="271"/>
    </row>
    <row r="446" spans="1:115" s="45" customFormat="1" ht="12.75" customHeight="1" x14ac:dyDescent="0.25">
      <c r="A446" s="13" cm="1">
        <f t="array" ref="A446">IFERROR(INDEX(Operation, IFERROR(MATCH($N446,#REF!, 0), IFERROR(MATCH($N446,#REF!, 0), MATCH($N446,#REF!, 0))), 4), 0)</f>
        <v>0</v>
      </c>
      <c r="B446" s="10">
        <v>423</v>
      </c>
      <c r="C446" s="238"/>
      <c r="D446" s="238"/>
      <c r="E446" s="79"/>
      <c r="F446" s="80" t="str">
        <f>IF(ISBLANK(E446), "", VLOOKUP(E446, Z!$A$2:$C$4127, 3, FALSE))</f>
        <v/>
      </c>
      <c r="G446" s="238"/>
      <c r="H446" s="81"/>
      <c r="I446" s="255" t="b">
        <v>0</v>
      </c>
      <c r="J446" s="256"/>
      <c r="K446" s="82"/>
      <c r="L446" s="82"/>
      <c r="M446" s="83"/>
      <c r="N446" s="79"/>
      <c r="O446" s="84"/>
      <c r="P446" s="84"/>
      <c r="Q446" s="257"/>
      <c r="R446" s="257"/>
      <c r="S446" s="257"/>
      <c r="T446" s="85">
        <f t="shared" si="178"/>
        <v>0</v>
      </c>
      <c r="U446" s="238"/>
      <c r="V446" s="238"/>
      <c r="W446" s="238"/>
      <c r="X446" s="257"/>
      <c r="Y446" s="258"/>
      <c r="Z446" s="79"/>
      <c r="AA446" s="257"/>
      <c r="AB446" s="257"/>
      <c r="AC446" s="257"/>
      <c r="AD446" s="257"/>
      <c r="AE446" s="257"/>
      <c r="AF446" s="85">
        <f t="shared" si="179"/>
        <v>0</v>
      </c>
      <c r="AG446" s="259"/>
      <c r="AH446" s="238"/>
      <c r="AI446" s="79"/>
      <c r="AJ446" s="80" t="str">
        <f>IF(ISBLANK(AI446), "", VLOOKUP(AI446, Z!$A$2:$C$4127, 3, FALSE))</f>
        <v/>
      </c>
      <c r="AK446" s="260"/>
      <c r="AL446" s="127">
        <f t="shared" si="180"/>
        <v>0</v>
      </c>
      <c r="AM446" s="271"/>
      <c r="AN446" s="292">
        <f t="shared" si="182"/>
        <v>0</v>
      </c>
      <c r="AO446" s="279">
        <f t="shared" si="181"/>
        <v>1</v>
      </c>
      <c r="AP446" s="279">
        <v>0.75</v>
      </c>
      <c r="AQ446" s="293" t="str">
        <f t="shared" si="183"/>
        <v>-</v>
      </c>
      <c r="AR446" s="293" t="str">
        <f t="shared" si="184"/>
        <v>-</v>
      </c>
      <c r="AS446" s="293" t="str" cm="1">
        <f t="array" ref="AS446">IFERROR(IFERROR((AT446*AU446)/(3600*1000)/AZ446, BY446) * SUMPRODUCT($BA446:$BE446^2.5, $BF446:$BJ446) / 1000, "-")</f>
        <v>-</v>
      </c>
      <c r="AT446" s="279" t="str">
        <f t="shared" si="185"/>
        <v>-</v>
      </c>
      <c r="AU446" s="279" t="str">
        <f t="shared" si="186"/>
        <v>-</v>
      </c>
      <c r="AV446" s="294" t="str">
        <f t="shared" si="168"/>
        <v>-</v>
      </c>
      <c r="AW446" s="294" t="str" cm="1">
        <f t="array" ref="AW446">IF(CH446&gt;0, INDEX($CV$58:$CV$60, CH446), "-")</f>
        <v>-</v>
      </c>
      <c r="AX446" s="294" t="str">
        <f t="shared" si="187"/>
        <v>-</v>
      </c>
      <c r="AY446" s="295" t="str">
        <f t="shared" si="188"/>
        <v>-</v>
      </c>
      <c r="AZ446" s="294">
        <f t="shared" si="189"/>
        <v>0</v>
      </c>
      <c r="BA446" s="296" t="str" cm="1">
        <f t="array" ref="BA446">IFERROR(INDEX($CV$63:$CZ$65, $CF446, BA$23), "-")</f>
        <v>-</v>
      </c>
      <c r="BB446" s="296" t="str" cm="1">
        <f t="array" ref="BB446">IFERROR(INDEX($CV$63:$CZ$65, $CF446, BB$23), "-")</f>
        <v>-</v>
      </c>
      <c r="BC446" s="296" t="str" cm="1">
        <f t="array" ref="BC446">IFERROR(INDEX($CV$63:$CZ$65, $CF446, BC$23), "-")</f>
        <v>-</v>
      </c>
      <c r="BD446" s="296" t="str" cm="1">
        <f t="array" ref="BD446">IFERROR(INDEX($CV$63:$CZ$65, $CF446, BD$23), "-")</f>
        <v>-</v>
      </c>
      <c r="BE446" s="296" t="str" cm="1">
        <f t="array" ref="BE446">IFERROR(INDEX($CV$63:$CZ$65, $CF446, BE$23), "-")</f>
        <v>-</v>
      </c>
      <c r="BF446" s="297" cm="1">
        <f t="array" ref="BF446">IF($CF446=3,
IFERROR(INDEX($CV$68:$CZ$79, $CE446, BF$23), "-"),
IF($CF446=2,
IF(BF$23=5, $Q446, IF(BF$23=4, $R446, 0)), IF(BF$23=5, $Q446, 0)
))</f>
        <v>0</v>
      </c>
      <c r="BG446" s="297" cm="1">
        <f t="array" ref="BG446">IF($CF446=3,
IFERROR(INDEX($CV$68:$CZ$79, $CE446, BG$23), "-"),
IF($CF446=2,
IF(BG$23=5, $Q446, IF(BG$23=4, $R446, 0)), IF(BG$23=5, $Q446, 0)
))</f>
        <v>0</v>
      </c>
      <c r="BH446" s="297" cm="1">
        <f t="array" ref="BH446">IF($CF446=3,
IFERROR(INDEX($CV$68:$CZ$79, $CE446, BH$23), "-"),
IF($CF446=2,
IF(BH$23=5, $Q446, IF(BH$23=4, $R446, 0)), IF(BH$23=5, $Q446, 0)
))</f>
        <v>0</v>
      </c>
      <c r="BI446" s="297" cm="1">
        <f t="array" ref="BI446">IF($CF446=3,
IFERROR(INDEX($CV$68:$CZ$79, $CE446, BI$23), "-"),
IF($CF446=2,
IF(BI$23=5, $Q446, IF(BI$23=4, $R446, 0)), IF(BI$23=5, $Q446, 0)
))</f>
        <v>0</v>
      </c>
      <c r="BJ446" s="297" cm="1">
        <f t="array" ref="BJ446">IF($CF446=3,
IFERROR(INDEX($CV$68:$CZ$79, $CE446, BJ$23), "-"),
IF($CF446=2,
IF(BJ$23=5, $Q446, IF(BJ$23=4, $R446, 0)), IF(BJ$23=5, $Q446, 0)
))</f>
        <v>0</v>
      </c>
      <c r="BK446" s="293" t="str" cm="1">
        <f t="array" ref="BK446">IFERROR(IF(OR($AN$20="EZ", ISNUMBER((BL446*BM446)/(3600*1000)/BN446)), (BL446*BM446)/(3600*1000)/BN446, BY446) * SUMPRODUCT($BO446:$BS446^2.5, $BT446:$BX446) / 1000, "-")</f>
        <v>-</v>
      </c>
      <c r="BL446" s="279" t="str">
        <f t="shared" si="190"/>
        <v>-</v>
      </c>
      <c r="BM446" s="279" t="str">
        <f t="shared" si="191"/>
        <v>-</v>
      </c>
      <c r="BN446" s="298">
        <f t="shared" si="192"/>
        <v>0</v>
      </c>
      <c r="BO446" s="296" t="str" cm="1">
        <f t="array" ref="BO446">IFERROR(INDEX($CV$63:$CZ$65, $CO446, BO$23), "-")</f>
        <v>-</v>
      </c>
      <c r="BP446" s="296" t="str" cm="1">
        <f t="array" ref="BP446">IFERROR(INDEX($CV$63:$CZ$65, $CO446, BP$23), "-")</f>
        <v>-</v>
      </c>
      <c r="BQ446" s="296" t="str" cm="1">
        <f t="array" ref="BQ446">IFERROR(INDEX($CV$63:$CZ$65, $CO446, BQ$23), "-")</f>
        <v>-</v>
      </c>
      <c r="BR446" s="296" t="str" cm="1">
        <f t="array" ref="BR446">IFERROR(INDEX($CV$63:$CZ$65, $CO446, BR$23), "-")</f>
        <v>-</v>
      </c>
      <c r="BS446" s="296" t="str" cm="1">
        <f t="array" ref="BS446">IFERROR(INDEX($CV$63:$CZ$65, $CO446, BS$23), "-")</f>
        <v>-</v>
      </c>
      <c r="BT446" s="297" cm="1">
        <f t="array" ref="BT446">IF($CO446=3,
IFERROR(INDEX($CV$68:$CZ$79, $CE446, BT$23), "-"),
IF($CO446=2,
IF(BT$23=5, $AC446, IF(BT$23=4, $AD446, 0)), IF(BT$23=5, $AC446, 0)
))</f>
        <v>0</v>
      </c>
      <c r="BU446" s="297" cm="1">
        <f t="array" ref="BU446">IF($CO446=3,
IFERROR(INDEX($CV$68:$CZ$79, $CE446, BU$23), "-"),
IF($CO446=2,
IF(BU$23=5, $AC446, IF(BU$23=4, $AD446, 0)), IF(BU$23=5, $AC446, 0)
))</f>
        <v>0</v>
      </c>
      <c r="BV446" s="297" cm="1">
        <f t="array" ref="BV446">IF($CO446=3,
IFERROR(INDEX($CV$68:$CZ$79, $CE446, BV$23), "-"),
IF($CO446=2,
IF(BV$23=5, $AC446, IF(BV$23=4, $AD446, 0)), IF(BV$23=5, $AC446, 0)
))</f>
        <v>0</v>
      </c>
      <c r="BW446" s="297" cm="1">
        <f t="array" ref="BW446">IF($CO446=3,
IFERROR(INDEX($CV$68:$CZ$79, $CE446, BW$23), "-"),
IF($CO446=2,
IF(BW$23=5, $AC446, IF(BW$23=4, $AD446, 0)), IF(BW$23=5, $AC446, 0)
))</f>
        <v>0</v>
      </c>
      <c r="BX446" s="297" cm="1">
        <f t="array" ref="BX446">IF($CO446=3,
IFERROR(INDEX($CV$68:$CZ$79, $CE446, BX$23), "-"),
IF($CO446=2,
IF(BX$23=5, $AC446, IF(BX$23=4, $AD446, 0)), IF(BX$23=5, $AC446, 0)
))</f>
        <v>0</v>
      </c>
      <c r="BY446" s="293" t="str">
        <f t="shared" si="193"/>
        <v>-</v>
      </c>
      <c r="BZ446" s="299">
        <f t="shared" si="169"/>
        <v>0</v>
      </c>
      <c r="CA446" s="294" t="str">
        <f t="shared" si="194"/>
        <v>-</v>
      </c>
      <c r="CB446" s="295" t="str">
        <f t="shared" si="170"/>
        <v>-</v>
      </c>
      <c r="CC446" s="295" t="str">
        <f t="shared" si="195"/>
        <v>-</v>
      </c>
      <c r="CD446" s="299">
        <f t="shared" si="171"/>
        <v>0</v>
      </c>
      <c r="CE446" s="300" t="str">
        <f t="shared" si="172"/>
        <v>-</v>
      </c>
      <c r="CF446" s="300" t="str">
        <f t="shared" si="173"/>
        <v>-</v>
      </c>
      <c r="CG446" s="300">
        <v>0</v>
      </c>
      <c r="CH446" s="300">
        <f t="shared" si="174"/>
        <v>0</v>
      </c>
      <c r="CI446" s="301">
        <f t="shared" si="175"/>
        <v>0</v>
      </c>
      <c r="CJ446" s="301">
        <f t="shared" si="176"/>
        <v>0</v>
      </c>
      <c r="CK446" s="302" t="str" cm="1">
        <f t="array" ref="CK446">IF($CJ446&gt;0, INDEX($CS$28:$DH$35, $CJ446, $CI446+CK$23), "-")</f>
        <v>-</v>
      </c>
      <c r="CL446" s="302" t="str" cm="1">
        <f t="array" ref="CL446">IF($CJ446&gt;0, INDEX($CS$28:$DH$35, $CJ446, $CI446+CL$23), "-")</f>
        <v>-</v>
      </c>
      <c r="CM446" s="302" t="str" cm="1">
        <f t="array" ref="CM446">IF($CJ446&gt;0, INDEX($CS$28:$DH$35, $CJ446, $CI446+CM$23), "-")</f>
        <v>-</v>
      </c>
      <c r="CN446" s="302" t="str" cm="1">
        <f t="array" ref="CN446">IF($CJ446&gt;0, INDEX($CS$28:$DH$35, $CJ446, $CI446+CN$23), "-")</f>
        <v>-</v>
      </c>
      <c r="CO446" s="300" t="str">
        <f t="shared" si="177"/>
        <v>-</v>
      </c>
      <c r="CP446" s="271"/>
      <c r="CQ446" s="272"/>
      <c r="CR446" s="273"/>
      <c r="CS446" s="273"/>
      <c r="CT446" s="273"/>
      <c r="CU446" s="273"/>
      <c r="CV446" s="273"/>
      <c r="CW446" s="273"/>
      <c r="CX446" s="273"/>
      <c r="CY446" s="273"/>
      <c r="CZ446" s="273"/>
      <c r="DA446" s="273"/>
      <c r="DB446" s="273"/>
      <c r="DC446" s="273"/>
      <c r="DD446" s="273"/>
      <c r="DE446" s="273"/>
      <c r="DF446" s="273"/>
      <c r="DG446" s="273"/>
      <c r="DH446" s="273"/>
      <c r="DI446" s="273"/>
      <c r="DJ446" s="271"/>
      <c r="DK446" s="271"/>
    </row>
    <row r="447" spans="1:115" s="45" customFormat="1" ht="12.75" customHeight="1" x14ac:dyDescent="0.25">
      <c r="A447" s="13" cm="1">
        <f t="array" ref="A447">IFERROR(INDEX(Operation, IFERROR(MATCH($N447,#REF!, 0), IFERROR(MATCH($N447,#REF!, 0), MATCH($N447,#REF!, 0))), 4), 0)</f>
        <v>0</v>
      </c>
      <c r="B447" s="10">
        <v>424</v>
      </c>
      <c r="C447" s="238"/>
      <c r="D447" s="238"/>
      <c r="E447" s="79"/>
      <c r="F447" s="80" t="str">
        <f>IF(ISBLANK(E447), "", VLOOKUP(E447, Z!$A$2:$C$4127, 3, FALSE))</f>
        <v/>
      </c>
      <c r="G447" s="238"/>
      <c r="H447" s="81"/>
      <c r="I447" s="255" t="b">
        <v>0</v>
      </c>
      <c r="J447" s="256"/>
      <c r="K447" s="82"/>
      <c r="L447" s="82"/>
      <c r="M447" s="83"/>
      <c r="N447" s="79"/>
      <c r="O447" s="84"/>
      <c r="P447" s="84"/>
      <c r="Q447" s="257"/>
      <c r="R447" s="257"/>
      <c r="S447" s="257"/>
      <c r="T447" s="85">
        <f t="shared" si="178"/>
        <v>0</v>
      </c>
      <c r="U447" s="238"/>
      <c r="V447" s="238"/>
      <c r="W447" s="238"/>
      <c r="X447" s="257"/>
      <c r="Y447" s="258"/>
      <c r="Z447" s="79"/>
      <c r="AA447" s="257"/>
      <c r="AB447" s="257"/>
      <c r="AC447" s="257"/>
      <c r="AD447" s="257"/>
      <c r="AE447" s="257"/>
      <c r="AF447" s="85">
        <f t="shared" si="179"/>
        <v>0</v>
      </c>
      <c r="AG447" s="259"/>
      <c r="AH447" s="238"/>
      <c r="AI447" s="79"/>
      <c r="AJ447" s="80" t="str">
        <f>IF(ISBLANK(AI447), "", VLOOKUP(AI447, Z!$A$2:$C$4127, 3, FALSE))</f>
        <v/>
      </c>
      <c r="AK447" s="260"/>
      <c r="AL447" s="127">
        <f t="shared" si="180"/>
        <v>0</v>
      </c>
      <c r="AM447" s="271"/>
      <c r="AN447" s="292">
        <f t="shared" si="182"/>
        <v>0</v>
      </c>
      <c r="AO447" s="279">
        <f t="shared" si="181"/>
        <v>1</v>
      </c>
      <c r="AP447" s="279">
        <v>0.75</v>
      </c>
      <c r="AQ447" s="293" t="str">
        <f t="shared" si="183"/>
        <v>-</v>
      </c>
      <c r="AR447" s="293" t="str">
        <f t="shared" si="184"/>
        <v>-</v>
      </c>
      <c r="AS447" s="293" t="str" cm="1">
        <f t="array" ref="AS447">IFERROR(IFERROR((AT447*AU447)/(3600*1000)/AZ447, BY447) * SUMPRODUCT($BA447:$BE447^2.5, $BF447:$BJ447) / 1000, "-")</f>
        <v>-</v>
      </c>
      <c r="AT447" s="279" t="str">
        <f t="shared" si="185"/>
        <v>-</v>
      </c>
      <c r="AU447" s="279" t="str">
        <f t="shared" si="186"/>
        <v>-</v>
      </c>
      <c r="AV447" s="294" t="str">
        <f t="shared" si="168"/>
        <v>-</v>
      </c>
      <c r="AW447" s="294" t="str" cm="1">
        <f t="array" ref="AW447">IF(CH447&gt;0, INDEX($CV$58:$CV$60, CH447), "-")</f>
        <v>-</v>
      </c>
      <c r="AX447" s="294" t="str">
        <f t="shared" si="187"/>
        <v>-</v>
      </c>
      <c r="AY447" s="295" t="str">
        <f t="shared" si="188"/>
        <v>-</v>
      </c>
      <c r="AZ447" s="294">
        <f t="shared" si="189"/>
        <v>0</v>
      </c>
      <c r="BA447" s="296" t="str" cm="1">
        <f t="array" ref="BA447">IFERROR(INDEX($CV$63:$CZ$65, $CF447, BA$23), "-")</f>
        <v>-</v>
      </c>
      <c r="BB447" s="296" t="str" cm="1">
        <f t="array" ref="BB447">IFERROR(INDEX($CV$63:$CZ$65, $CF447, BB$23), "-")</f>
        <v>-</v>
      </c>
      <c r="BC447" s="296" t="str" cm="1">
        <f t="array" ref="BC447">IFERROR(INDEX($CV$63:$CZ$65, $CF447, BC$23), "-")</f>
        <v>-</v>
      </c>
      <c r="BD447" s="296" t="str" cm="1">
        <f t="array" ref="BD447">IFERROR(INDEX($CV$63:$CZ$65, $CF447, BD$23), "-")</f>
        <v>-</v>
      </c>
      <c r="BE447" s="296" t="str" cm="1">
        <f t="array" ref="BE447">IFERROR(INDEX($CV$63:$CZ$65, $CF447, BE$23), "-")</f>
        <v>-</v>
      </c>
      <c r="BF447" s="297" cm="1">
        <f t="array" ref="BF447">IF($CF447=3,
IFERROR(INDEX($CV$68:$CZ$79, $CE447, BF$23), "-"),
IF($CF447=2,
IF(BF$23=5, $Q447, IF(BF$23=4, $R447, 0)), IF(BF$23=5, $Q447, 0)
))</f>
        <v>0</v>
      </c>
      <c r="BG447" s="297" cm="1">
        <f t="array" ref="BG447">IF($CF447=3,
IFERROR(INDEX($CV$68:$CZ$79, $CE447, BG$23), "-"),
IF($CF447=2,
IF(BG$23=5, $Q447, IF(BG$23=4, $R447, 0)), IF(BG$23=5, $Q447, 0)
))</f>
        <v>0</v>
      </c>
      <c r="BH447" s="297" cm="1">
        <f t="array" ref="BH447">IF($CF447=3,
IFERROR(INDEX($CV$68:$CZ$79, $CE447, BH$23), "-"),
IF($CF447=2,
IF(BH$23=5, $Q447, IF(BH$23=4, $R447, 0)), IF(BH$23=5, $Q447, 0)
))</f>
        <v>0</v>
      </c>
      <c r="BI447" s="297" cm="1">
        <f t="array" ref="BI447">IF($CF447=3,
IFERROR(INDEX($CV$68:$CZ$79, $CE447, BI$23), "-"),
IF($CF447=2,
IF(BI$23=5, $Q447, IF(BI$23=4, $R447, 0)), IF(BI$23=5, $Q447, 0)
))</f>
        <v>0</v>
      </c>
      <c r="BJ447" s="297" cm="1">
        <f t="array" ref="BJ447">IF($CF447=3,
IFERROR(INDEX($CV$68:$CZ$79, $CE447, BJ$23), "-"),
IF($CF447=2,
IF(BJ$23=5, $Q447, IF(BJ$23=4, $R447, 0)), IF(BJ$23=5, $Q447, 0)
))</f>
        <v>0</v>
      </c>
      <c r="BK447" s="293" t="str" cm="1">
        <f t="array" ref="BK447">IFERROR(IF(OR($AN$20="EZ", ISNUMBER((BL447*BM447)/(3600*1000)/BN447)), (BL447*BM447)/(3600*1000)/BN447, BY447) * SUMPRODUCT($BO447:$BS447^2.5, $BT447:$BX447) / 1000, "-")</f>
        <v>-</v>
      </c>
      <c r="BL447" s="279" t="str">
        <f t="shared" si="190"/>
        <v>-</v>
      </c>
      <c r="BM447" s="279" t="str">
        <f t="shared" si="191"/>
        <v>-</v>
      </c>
      <c r="BN447" s="298">
        <f t="shared" si="192"/>
        <v>0</v>
      </c>
      <c r="BO447" s="296" t="str" cm="1">
        <f t="array" ref="BO447">IFERROR(INDEX($CV$63:$CZ$65, $CO447, BO$23), "-")</f>
        <v>-</v>
      </c>
      <c r="BP447" s="296" t="str" cm="1">
        <f t="array" ref="BP447">IFERROR(INDEX($CV$63:$CZ$65, $CO447, BP$23), "-")</f>
        <v>-</v>
      </c>
      <c r="BQ447" s="296" t="str" cm="1">
        <f t="array" ref="BQ447">IFERROR(INDEX($CV$63:$CZ$65, $CO447, BQ$23), "-")</f>
        <v>-</v>
      </c>
      <c r="BR447" s="296" t="str" cm="1">
        <f t="array" ref="BR447">IFERROR(INDEX($CV$63:$CZ$65, $CO447, BR$23), "-")</f>
        <v>-</v>
      </c>
      <c r="BS447" s="296" t="str" cm="1">
        <f t="array" ref="BS447">IFERROR(INDEX($CV$63:$CZ$65, $CO447, BS$23), "-")</f>
        <v>-</v>
      </c>
      <c r="BT447" s="297" cm="1">
        <f t="array" ref="BT447">IF($CO447=3,
IFERROR(INDEX($CV$68:$CZ$79, $CE447, BT$23), "-"),
IF($CO447=2,
IF(BT$23=5, $AC447, IF(BT$23=4, $AD447, 0)), IF(BT$23=5, $AC447, 0)
))</f>
        <v>0</v>
      </c>
      <c r="BU447" s="297" cm="1">
        <f t="array" ref="BU447">IF($CO447=3,
IFERROR(INDEX($CV$68:$CZ$79, $CE447, BU$23), "-"),
IF($CO447=2,
IF(BU$23=5, $AC447, IF(BU$23=4, $AD447, 0)), IF(BU$23=5, $AC447, 0)
))</f>
        <v>0</v>
      </c>
      <c r="BV447" s="297" cm="1">
        <f t="array" ref="BV447">IF($CO447=3,
IFERROR(INDEX($CV$68:$CZ$79, $CE447, BV$23), "-"),
IF($CO447=2,
IF(BV$23=5, $AC447, IF(BV$23=4, $AD447, 0)), IF(BV$23=5, $AC447, 0)
))</f>
        <v>0</v>
      </c>
      <c r="BW447" s="297" cm="1">
        <f t="array" ref="BW447">IF($CO447=3,
IFERROR(INDEX($CV$68:$CZ$79, $CE447, BW$23), "-"),
IF($CO447=2,
IF(BW$23=5, $AC447, IF(BW$23=4, $AD447, 0)), IF(BW$23=5, $AC447, 0)
))</f>
        <v>0</v>
      </c>
      <c r="BX447" s="297" cm="1">
        <f t="array" ref="BX447">IF($CO447=3,
IFERROR(INDEX($CV$68:$CZ$79, $CE447, BX$23), "-"),
IF($CO447=2,
IF(BX$23=5, $AC447, IF(BX$23=4, $AD447, 0)), IF(BX$23=5, $AC447, 0)
))</f>
        <v>0</v>
      </c>
      <c r="BY447" s="293" t="str">
        <f t="shared" si="193"/>
        <v>-</v>
      </c>
      <c r="BZ447" s="299">
        <f t="shared" si="169"/>
        <v>0</v>
      </c>
      <c r="CA447" s="294" t="str">
        <f t="shared" si="194"/>
        <v>-</v>
      </c>
      <c r="CB447" s="295" t="str">
        <f t="shared" si="170"/>
        <v>-</v>
      </c>
      <c r="CC447" s="295" t="str">
        <f t="shared" si="195"/>
        <v>-</v>
      </c>
      <c r="CD447" s="299">
        <f t="shared" si="171"/>
        <v>0</v>
      </c>
      <c r="CE447" s="300" t="str">
        <f t="shared" si="172"/>
        <v>-</v>
      </c>
      <c r="CF447" s="300" t="str">
        <f t="shared" si="173"/>
        <v>-</v>
      </c>
      <c r="CG447" s="300">
        <v>0</v>
      </c>
      <c r="CH447" s="300">
        <f t="shared" si="174"/>
        <v>0</v>
      </c>
      <c r="CI447" s="301">
        <f t="shared" si="175"/>
        <v>0</v>
      </c>
      <c r="CJ447" s="301">
        <f t="shared" si="176"/>
        <v>0</v>
      </c>
      <c r="CK447" s="302" t="str" cm="1">
        <f t="array" ref="CK447">IF($CJ447&gt;0, INDEX($CS$28:$DH$35, $CJ447, $CI447+CK$23), "-")</f>
        <v>-</v>
      </c>
      <c r="CL447" s="302" t="str" cm="1">
        <f t="array" ref="CL447">IF($CJ447&gt;0, INDEX($CS$28:$DH$35, $CJ447, $CI447+CL$23), "-")</f>
        <v>-</v>
      </c>
      <c r="CM447" s="302" t="str" cm="1">
        <f t="array" ref="CM447">IF($CJ447&gt;0, INDEX($CS$28:$DH$35, $CJ447, $CI447+CM$23), "-")</f>
        <v>-</v>
      </c>
      <c r="CN447" s="302" t="str" cm="1">
        <f t="array" ref="CN447">IF($CJ447&gt;0, INDEX($CS$28:$DH$35, $CJ447, $CI447+CN$23), "-")</f>
        <v>-</v>
      </c>
      <c r="CO447" s="300" t="str">
        <f t="shared" si="177"/>
        <v>-</v>
      </c>
      <c r="CP447" s="271"/>
      <c r="CQ447" s="272"/>
      <c r="CR447" s="273"/>
      <c r="CS447" s="273"/>
      <c r="CT447" s="273"/>
      <c r="CU447" s="273"/>
      <c r="CV447" s="273"/>
      <c r="CW447" s="273"/>
      <c r="CX447" s="273"/>
      <c r="CY447" s="273"/>
      <c r="CZ447" s="273"/>
      <c r="DA447" s="273"/>
      <c r="DB447" s="273"/>
      <c r="DC447" s="273"/>
      <c r="DD447" s="273"/>
      <c r="DE447" s="273"/>
      <c r="DF447" s="273"/>
      <c r="DG447" s="273"/>
      <c r="DH447" s="273"/>
      <c r="DI447" s="273"/>
      <c r="DJ447" s="271"/>
      <c r="DK447" s="271"/>
    </row>
    <row r="448" spans="1:115" s="45" customFormat="1" ht="12.75" customHeight="1" x14ac:dyDescent="0.25">
      <c r="A448" s="13" cm="1">
        <f t="array" ref="A448">IFERROR(INDEX(Operation, IFERROR(MATCH($N448,#REF!, 0), IFERROR(MATCH($N448,#REF!, 0), MATCH($N448,#REF!, 0))), 4), 0)</f>
        <v>0</v>
      </c>
      <c r="B448" s="10">
        <v>425</v>
      </c>
      <c r="C448" s="238"/>
      <c r="D448" s="238"/>
      <c r="E448" s="79"/>
      <c r="F448" s="80" t="str">
        <f>IF(ISBLANK(E448), "", VLOOKUP(E448, Z!$A$2:$C$4127, 3, FALSE))</f>
        <v/>
      </c>
      <c r="G448" s="238"/>
      <c r="H448" s="81"/>
      <c r="I448" s="255" t="b">
        <v>0</v>
      </c>
      <c r="J448" s="256"/>
      <c r="K448" s="82"/>
      <c r="L448" s="82"/>
      <c r="M448" s="83"/>
      <c r="N448" s="79"/>
      <c r="O448" s="84"/>
      <c r="P448" s="84"/>
      <c r="Q448" s="257"/>
      <c r="R448" s="257"/>
      <c r="S448" s="257"/>
      <c r="T448" s="85">
        <f t="shared" si="178"/>
        <v>0</v>
      </c>
      <c r="U448" s="238"/>
      <c r="V448" s="238"/>
      <c r="W448" s="238"/>
      <c r="X448" s="256"/>
      <c r="Y448" s="258"/>
      <c r="Z448" s="79"/>
      <c r="AA448" s="257"/>
      <c r="AB448" s="257"/>
      <c r="AC448" s="257"/>
      <c r="AD448" s="257"/>
      <c r="AE448" s="257"/>
      <c r="AF448" s="85">
        <f t="shared" si="179"/>
        <v>0</v>
      </c>
      <c r="AG448" s="259"/>
      <c r="AH448" s="238"/>
      <c r="AI448" s="79"/>
      <c r="AJ448" s="80" t="str">
        <f>IF(ISBLANK(AI448), "", VLOOKUP(AI448, Z!$A$2:$C$4127, 3, FALSE))</f>
        <v/>
      </c>
      <c r="AK448" s="260"/>
      <c r="AL448" s="127">
        <f t="shared" si="180"/>
        <v>0</v>
      </c>
      <c r="AM448" s="271"/>
      <c r="AN448" s="292">
        <f t="shared" si="182"/>
        <v>0</v>
      </c>
      <c r="AO448" s="279">
        <f t="shared" si="181"/>
        <v>1</v>
      </c>
      <c r="AP448" s="279">
        <v>0.75</v>
      </c>
      <c r="AQ448" s="293" t="str">
        <f t="shared" si="183"/>
        <v>-</v>
      </c>
      <c r="AR448" s="293" t="str">
        <f t="shared" si="184"/>
        <v>-</v>
      </c>
      <c r="AS448" s="293" t="str" cm="1">
        <f t="array" ref="AS448">IFERROR(IFERROR((AT448*AU448)/(3600*1000)/AZ448, BY448) * SUMPRODUCT($BA448:$BE448^2.5, $BF448:$BJ448) / 1000, "-")</f>
        <v>-</v>
      </c>
      <c r="AT448" s="279" t="str">
        <f t="shared" si="185"/>
        <v>-</v>
      </c>
      <c r="AU448" s="279" t="str">
        <f t="shared" si="186"/>
        <v>-</v>
      </c>
      <c r="AV448" s="294" t="str">
        <f t="shared" si="168"/>
        <v>-</v>
      </c>
      <c r="AW448" s="294" t="str" cm="1">
        <f t="array" ref="AW448">IF(CH448&gt;0, INDEX($CV$58:$CV$60, CH448), "-")</f>
        <v>-</v>
      </c>
      <c r="AX448" s="294" t="str">
        <f t="shared" si="187"/>
        <v>-</v>
      </c>
      <c r="AY448" s="295" t="str">
        <f t="shared" si="188"/>
        <v>-</v>
      </c>
      <c r="AZ448" s="294">
        <f t="shared" si="189"/>
        <v>0</v>
      </c>
      <c r="BA448" s="296" t="str" cm="1">
        <f t="array" ref="BA448">IFERROR(INDEX($CV$63:$CZ$65, $CF448, BA$23), "-")</f>
        <v>-</v>
      </c>
      <c r="BB448" s="296" t="str" cm="1">
        <f t="array" ref="BB448">IFERROR(INDEX($CV$63:$CZ$65, $CF448, BB$23), "-")</f>
        <v>-</v>
      </c>
      <c r="BC448" s="296" t="str" cm="1">
        <f t="array" ref="BC448">IFERROR(INDEX($CV$63:$CZ$65, $CF448, BC$23), "-")</f>
        <v>-</v>
      </c>
      <c r="BD448" s="296" t="str" cm="1">
        <f t="array" ref="BD448">IFERROR(INDEX($CV$63:$CZ$65, $CF448, BD$23), "-")</f>
        <v>-</v>
      </c>
      <c r="BE448" s="296" t="str" cm="1">
        <f t="array" ref="BE448">IFERROR(INDEX($CV$63:$CZ$65, $CF448, BE$23), "-")</f>
        <v>-</v>
      </c>
      <c r="BF448" s="297" cm="1">
        <f t="array" ref="BF448">IF($CF448=3,
IFERROR(INDEX($CV$68:$CZ$79, $CE448, BF$23), "-"),
IF($CF448=2,
IF(BF$23=5, $Q448, IF(BF$23=4, $R448, 0)), IF(BF$23=5, $Q448, 0)
))</f>
        <v>0</v>
      </c>
      <c r="BG448" s="297" cm="1">
        <f t="array" ref="BG448">IF($CF448=3,
IFERROR(INDEX($CV$68:$CZ$79, $CE448, BG$23), "-"),
IF($CF448=2,
IF(BG$23=5, $Q448, IF(BG$23=4, $R448, 0)), IF(BG$23=5, $Q448, 0)
))</f>
        <v>0</v>
      </c>
      <c r="BH448" s="297" cm="1">
        <f t="array" ref="BH448">IF($CF448=3,
IFERROR(INDEX($CV$68:$CZ$79, $CE448, BH$23), "-"),
IF($CF448=2,
IF(BH$23=5, $Q448, IF(BH$23=4, $R448, 0)), IF(BH$23=5, $Q448, 0)
))</f>
        <v>0</v>
      </c>
      <c r="BI448" s="297" cm="1">
        <f t="array" ref="BI448">IF($CF448=3,
IFERROR(INDEX($CV$68:$CZ$79, $CE448, BI$23), "-"),
IF($CF448=2,
IF(BI$23=5, $Q448, IF(BI$23=4, $R448, 0)), IF(BI$23=5, $Q448, 0)
))</f>
        <v>0</v>
      </c>
      <c r="BJ448" s="297" cm="1">
        <f t="array" ref="BJ448">IF($CF448=3,
IFERROR(INDEX($CV$68:$CZ$79, $CE448, BJ$23), "-"),
IF($CF448=2,
IF(BJ$23=5, $Q448, IF(BJ$23=4, $R448, 0)), IF(BJ$23=5, $Q448, 0)
))</f>
        <v>0</v>
      </c>
      <c r="BK448" s="293" t="str" cm="1">
        <f t="array" ref="BK448">IFERROR(IF(OR($AN$20="EZ", ISNUMBER((BL448*BM448)/(3600*1000)/BN448)), (BL448*BM448)/(3600*1000)/BN448, BY448) * SUMPRODUCT($BO448:$BS448^2.5, $BT448:$BX448) / 1000, "-")</f>
        <v>-</v>
      </c>
      <c r="BL448" s="279" t="str">
        <f t="shared" si="190"/>
        <v>-</v>
      </c>
      <c r="BM448" s="279" t="str">
        <f t="shared" si="191"/>
        <v>-</v>
      </c>
      <c r="BN448" s="298">
        <f t="shared" si="192"/>
        <v>0</v>
      </c>
      <c r="BO448" s="296" t="str" cm="1">
        <f t="array" ref="BO448">IFERROR(INDEX($CV$63:$CZ$65, $CO448, BO$23), "-")</f>
        <v>-</v>
      </c>
      <c r="BP448" s="296" t="str" cm="1">
        <f t="array" ref="BP448">IFERROR(INDEX($CV$63:$CZ$65, $CO448, BP$23), "-")</f>
        <v>-</v>
      </c>
      <c r="BQ448" s="296" t="str" cm="1">
        <f t="array" ref="BQ448">IFERROR(INDEX($CV$63:$CZ$65, $CO448, BQ$23), "-")</f>
        <v>-</v>
      </c>
      <c r="BR448" s="296" t="str" cm="1">
        <f t="array" ref="BR448">IFERROR(INDEX($CV$63:$CZ$65, $CO448, BR$23), "-")</f>
        <v>-</v>
      </c>
      <c r="BS448" s="296" t="str" cm="1">
        <f t="array" ref="BS448">IFERROR(INDEX($CV$63:$CZ$65, $CO448, BS$23), "-")</f>
        <v>-</v>
      </c>
      <c r="BT448" s="297" cm="1">
        <f t="array" ref="BT448">IF($CO448=3,
IFERROR(INDEX($CV$68:$CZ$79, $CE448, BT$23), "-"),
IF($CO448=2,
IF(BT$23=5, $AC448, IF(BT$23=4, $AD448, 0)), IF(BT$23=5, $AC448, 0)
))</f>
        <v>0</v>
      </c>
      <c r="BU448" s="297" cm="1">
        <f t="array" ref="BU448">IF($CO448=3,
IFERROR(INDEX($CV$68:$CZ$79, $CE448, BU$23), "-"),
IF($CO448=2,
IF(BU$23=5, $AC448, IF(BU$23=4, $AD448, 0)), IF(BU$23=5, $AC448, 0)
))</f>
        <v>0</v>
      </c>
      <c r="BV448" s="297" cm="1">
        <f t="array" ref="BV448">IF($CO448=3,
IFERROR(INDEX($CV$68:$CZ$79, $CE448, BV$23), "-"),
IF($CO448=2,
IF(BV$23=5, $AC448, IF(BV$23=4, $AD448, 0)), IF(BV$23=5, $AC448, 0)
))</f>
        <v>0</v>
      </c>
      <c r="BW448" s="297" cm="1">
        <f t="array" ref="BW448">IF($CO448=3,
IFERROR(INDEX($CV$68:$CZ$79, $CE448, BW$23), "-"),
IF($CO448=2,
IF(BW$23=5, $AC448, IF(BW$23=4, $AD448, 0)), IF(BW$23=5, $AC448, 0)
))</f>
        <v>0</v>
      </c>
      <c r="BX448" s="297" cm="1">
        <f t="array" ref="BX448">IF($CO448=3,
IFERROR(INDEX($CV$68:$CZ$79, $CE448, BX$23), "-"),
IF($CO448=2,
IF(BX$23=5, $AC448, IF(BX$23=4, $AD448, 0)), IF(BX$23=5, $AC448, 0)
))</f>
        <v>0</v>
      </c>
      <c r="BY448" s="293" t="str">
        <f t="shared" si="193"/>
        <v>-</v>
      </c>
      <c r="BZ448" s="299">
        <f t="shared" si="169"/>
        <v>0</v>
      </c>
      <c r="CA448" s="294" t="str">
        <f t="shared" si="194"/>
        <v>-</v>
      </c>
      <c r="CB448" s="295" t="str">
        <f t="shared" si="170"/>
        <v>-</v>
      </c>
      <c r="CC448" s="295" t="str">
        <f t="shared" si="195"/>
        <v>-</v>
      </c>
      <c r="CD448" s="299">
        <f t="shared" si="171"/>
        <v>0</v>
      </c>
      <c r="CE448" s="300" t="str">
        <f t="shared" si="172"/>
        <v>-</v>
      </c>
      <c r="CF448" s="300" t="str">
        <f t="shared" si="173"/>
        <v>-</v>
      </c>
      <c r="CG448" s="300">
        <v>0</v>
      </c>
      <c r="CH448" s="300">
        <f t="shared" si="174"/>
        <v>0</v>
      </c>
      <c r="CI448" s="301">
        <f t="shared" si="175"/>
        <v>0</v>
      </c>
      <c r="CJ448" s="301">
        <f t="shared" si="176"/>
        <v>0</v>
      </c>
      <c r="CK448" s="302" t="str" cm="1">
        <f t="array" ref="CK448">IF($CJ448&gt;0, INDEX($CS$28:$DH$35, $CJ448, $CI448+CK$23), "-")</f>
        <v>-</v>
      </c>
      <c r="CL448" s="302" t="str" cm="1">
        <f t="array" ref="CL448">IF($CJ448&gt;0, INDEX($CS$28:$DH$35, $CJ448, $CI448+CL$23), "-")</f>
        <v>-</v>
      </c>
      <c r="CM448" s="302" t="str" cm="1">
        <f t="array" ref="CM448">IF($CJ448&gt;0, INDEX($CS$28:$DH$35, $CJ448, $CI448+CM$23), "-")</f>
        <v>-</v>
      </c>
      <c r="CN448" s="302" t="str" cm="1">
        <f t="array" ref="CN448">IF($CJ448&gt;0, INDEX($CS$28:$DH$35, $CJ448, $CI448+CN$23), "-")</f>
        <v>-</v>
      </c>
      <c r="CO448" s="300" t="str">
        <f t="shared" si="177"/>
        <v>-</v>
      </c>
      <c r="CP448" s="271"/>
      <c r="CQ448" s="272"/>
      <c r="CR448" s="273"/>
      <c r="CS448" s="273"/>
      <c r="CT448" s="273"/>
      <c r="CU448" s="273"/>
      <c r="CV448" s="273"/>
      <c r="CW448" s="273"/>
      <c r="CX448" s="273"/>
      <c r="CY448" s="273"/>
      <c r="CZ448" s="273"/>
      <c r="DA448" s="273"/>
      <c r="DB448" s="273"/>
      <c r="DC448" s="273"/>
      <c r="DD448" s="273"/>
      <c r="DE448" s="273"/>
      <c r="DF448" s="273"/>
      <c r="DG448" s="273"/>
      <c r="DH448" s="273"/>
      <c r="DI448" s="273"/>
      <c r="DJ448" s="271"/>
      <c r="DK448" s="271"/>
    </row>
    <row r="449" spans="1:115" s="45" customFormat="1" ht="12.75" customHeight="1" x14ac:dyDescent="0.25">
      <c r="A449" s="13" cm="1">
        <f t="array" ref="A449">IFERROR(INDEX(Operation, IFERROR(MATCH($N449,#REF!, 0), IFERROR(MATCH($N449,#REF!, 0), MATCH($N449,#REF!, 0))), 4), 0)</f>
        <v>0</v>
      </c>
      <c r="B449" s="10">
        <v>426</v>
      </c>
      <c r="C449" s="238"/>
      <c r="D449" s="238"/>
      <c r="E449" s="79"/>
      <c r="F449" s="80" t="str">
        <f>IF(ISBLANK(E449), "", VLOOKUP(E449, Z!$A$2:$C$4127, 3, FALSE))</f>
        <v/>
      </c>
      <c r="G449" s="238"/>
      <c r="H449" s="81"/>
      <c r="I449" s="255" t="b">
        <v>0</v>
      </c>
      <c r="J449" s="256"/>
      <c r="K449" s="82"/>
      <c r="L449" s="82"/>
      <c r="M449" s="83"/>
      <c r="N449" s="79"/>
      <c r="O449" s="84"/>
      <c r="P449" s="84"/>
      <c r="Q449" s="257"/>
      <c r="R449" s="257"/>
      <c r="S449" s="257"/>
      <c r="T449" s="85">
        <f t="shared" si="178"/>
        <v>0</v>
      </c>
      <c r="U449" s="238"/>
      <c r="V449" s="238"/>
      <c r="W449" s="238"/>
      <c r="X449" s="257"/>
      <c r="Y449" s="258"/>
      <c r="Z449" s="79"/>
      <c r="AA449" s="257"/>
      <c r="AB449" s="257"/>
      <c r="AC449" s="257"/>
      <c r="AD449" s="257"/>
      <c r="AE449" s="257"/>
      <c r="AF449" s="85">
        <f t="shared" si="179"/>
        <v>0</v>
      </c>
      <c r="AG449" s="259"/>
      <c r="AH449" s="238"/>
      <c r="AI449" s="79"/>
      <c r="AJ449" s="80" t="str">
        <f>IF(ISBLANK(AI449), "", VLOOKUP(AI449, Z!$A$2:$C$4127, 3, FALSE))</f>
        <v/>
      </c>
      <c r="AK449" s="260"/>
      <c r="AL449" s="127">
        <f t="shared" si="180"/>
        <v>0</v>
      </c>
      <c r="AM449" s="271"/>
      <c r="AN449" s="292">
        <f t="shared" si="182"/>
        <v>0</v>
      </c>
      <c r="AO449" s="279">
        <f t="shared" si="181"/>
        <v>1</v>
      </c>
      <c r="AP449" s="279">
        <v>0.75</v>
      </c>
      <c r="AQ449" s="293" t="str">
        <f t="shared" si="183"/>
        <v>-</v>
      </c>
      <c r="AR449" s="293" t="str">
        <f t="shared" si="184"/>
        <v>-</v>
      </c>
      <c r="AS449" s="293" t="str" cm="1">
        <f t="array" ref="AS449">IFERROR(IFERROR((AT449*AU449)/(3600*1000)/AZ449, BY449) * SUMPRODUCT($BA449:$BE449^2.5, $BF449:$BJ449) / 1000, "-")</f>
        <v>-</v>
      </c>
      <c r="AT449" s="279" t="str">
        <f t="shared" si="185"/>
        <v>-</v>
      </c>
      <c r="AU449" s="279" t="str">
        <f t="shared" si="186"/>
        <v>-</v>
      </c>
      <c r="AV449" s="294" t="str">
        <f t="shared" si="168"/>
        <v>-</v>
      </c>
      <c r="AW449" s="294" t="str" cm="1">
        <f t="array" ref="AW449">IF(CH449&gt;0, INDEX($CV$58:$CV$60, CH449), "-")</f>
        <v>-</v>
      </c>
      <c r="AX449" s="294" t="str">
        <f t="shared" si="187"/>
        <v>-</v>
      </c>
      <c r="AY449" s="295" t="str">
        <f t="shared" si="188"/>
        <v>-</v>
      </c>
      <c r="AZ449" s="294">
        <f t="shared" si="189"/>
        <v>0</v>
      </c>
      <c r="BA449" s="296" t="str" cm="1">
        <f t="array" ref="BA449">IFERROR(INDEX($CV$63:$CZ$65, $CF449, BA$23), "-")</f>
        <v>-</v>
      </c>
      <c r="BB449" s="296" t="str" cm="1">
        <f t="array" ref="BB449">IFERROR(INDEX($CV$63:$CZ$65, $CF449, BB$23), "-")</f>
        <v>-</v>
      </c>
      <c r="BC449" s="296" t="str" cm="1">
        <f t="array" ref="BC449">IFERROR(INDEX($CV$63:$CZ$65, $CF449, BC$23), "-")</f>
        <v>-</v>
      </c>
      <c r="BD449" s="296" t="str" cm="1">
        <f t="array" ref="BD449">IFERROR(INDEX($CV$63:$CZ$65, $CF449, BD$23), "-")</f>
        <v>-</v>
      </c>
      <c r="BE449" s="296" t="str" cm="1">
        <f t="array" ref="BE449">IFERROR(INDEX($CV$63:$CZ$65, $CF449, BE$23), "-")</f>
        <v>-</v>
      </c>
      <c r="BF449" s="297" cm="1">
        <f t="array" ref="BF449">IF($CF449=3,
IFERROR(INDEX($CV$68:$CZ$79, $CE449, BF$23), "-"),
IF($CF449=2,
IF(BF$23=5, $Q449, IF(BF$23=4, $R449, 0)), IF(BF$23=5, $Q449, 0)
))</f>
        <v>0</v>
      </c>
      <c r="BG449" s="297" cm="1">
        <f t="array" ref="BG449">IF($CF449=3,
IFERROR(INDEX($CV$68:$CZ$79, $CE449, BG$23), "-"),
IF($CF449=2,
IF(BG$23=5, $Q449, IF(BG$23=4, $R449, 0)), IF(BG$23=5, $Q449, 0)
))</f>
        <v>0</v>
      </c>
      <c r="BH449" s="297" cm="1">
        <f t="array" ref="BH449">IF($CF449=3,
IFERROR(INDEX($CV$68:$CZ$79, $CE449, BH$23), "-"),
IF($CF449=2,
IF(BH$23=5, $Q449, IF(BH$23=4, $R449, 0)), IF(BH$23=5, $Q449, 0)
))</f>
        <v>0</v>
      </c>
      <c r="BI449" s="297" cm="1">
        <f t="array" ref="BI449">IF($CF449=3,
IFERROR(INDEX($CV$68:$CZ$79, $CE449, BI$23), "-"),
IF($CF449=2,
IF(BI$23=5, $Q449, IF(BI$23=4, $R449, 0)), IF(BI$23=5, $Q449, 0)
))</f>
        <v>0</v>
      </c>
      <c r="BJ449" s="297" cm="1">
        <f t="array" ref="BJ449">IF($CF449=3,
IFERROR(INDEX($CV$68:$CZ$79, $CE449, BJ$23), "-"),
IF($CF449=2,
IF(BJ$23=5, $Q449, IF(BJ$23=4, $R449, 0)), IF(BJ$23=5, $Q449, 0)
))</f>
        <v>0</v>
      </c>
      <c r="BK449" s="293" t="str" cm="1">
        <f t="array" ref="BK449">IFERROR(IF(OR($AN$20="EZ", ISNUMBER((BL449*BM449)/(3600*1000)/BN449)), (BL449*BM449)/(3600*1000)/BN449, BY449) * SUMPRODUCT($BO449:$BS449^2.5, $BT449:$BX449) / 1000, "-")</f>
        <v>-</v>
      </c>
      <c r="BL449" s="279" t="str">
        <f t="shared" si="190"/>
        <v>-</v>
      </c>
      <c r="BM449" s="279" t="str">
        <f t="shared" si="191"/>
        <v>-</v>
      </c>
      <c r="BN449" s="298">
        <f t="shared" si="192"/>
        <v>0</v>
      </c>
      <c r="BO449" s="296" t="str" cm="1">
        <f t="array" ref="BO449">IFERROR(INDEX($CV$63:$CZ$65, $CO449, BO$23), "-")</f>
        <v>-</v>
      </c>
      <c r="BP449" s="296" t="str" cm="1">
        <f t="array" ref="BP449">IFERROR(INDEX($CV$63:$CZ$65, $CO449, BP$23), "-")</f>
        <v>-</v>
      </c>
      <c r="BQ449" s="296" t="str" cm="1">
        <f t="array" ref="BQ449">IFERROR(INDEX($CV$63:$CZ$65, $CO449, BQ$23), "-")</f>
        <v>-</v>
      </c>
      <c r="BR449" s="296" t="str" cm="1">
        <f t="array" ref="BR449">IFERROR(INDEX($CV$63:$CZ$65, $CO449, BR$23), "-")</f>
        <v>-</v>
      </c>
      <c r="BS449" s="296" t="str" cm="1">
        <f t="array" ref="BS449">IFERROR(INDEX($CV$63:$CZ$65, $CO449, BS$23), "-")</f>
        <v>-</v>
      </c>
      <c r="BT449" s="297" cm="1">
        <f t="array" ref="BT449">IF($CO449=3,
IFERROR(INDEX($CV$68:$CZ$79, $CE449, BT$23), "-"),
IF($CO449=2,
IF(BT$23=5, $AC449, IF(BT$23=4, $AD449, 0)), IF(BT$23=5, $AC449, 0)
))</f>
        <v>0</v>
      </c>
      <c r="BU449" s="297" cm="1">
        <f t="array" ref="BU449">IF($CO449=3,
IFERROR(INDEX($CV$68:$CZ$79, $CE449, BU$23), "-"),
IF($CO449=2,
IF(BU$23=5, $AC449, IF(BU$23=4, $AD449, 0)), IF(BU$23=5, $AC449, 0)
))</f>
        <v>0</v>
      </c>
      <c r="BV449" s="297" cm="1">
        <f t="array" ref="BV449">IF($CO449=3,
IFERROR(INDEX($CV$68:$CZ$79, $CE449, BV$23), "-"),
IF($CO449=2,
IF(BV$23=5, $AC449, IF(BV$23=4, $AD449, 0)), IF(BV$23=5, $AC449, 0)
))</f>
        <v>0</v>
      </c>
      <c r="BW449" s="297" cm="1">
        <f t="array" ref="BW449">IF($CO449=3,
IFERROR(INDEX($CV$68:$CZ$79, $CE449, BW$23), "-"),
IF($CO449=2,
IF(BW$23=5, $AC449, IF(BW$23=4, $AD449, 0)), IF(BW$23=5, $AC449, 0)
))</f>
        <v>0</v>
      </c>
      <c r="BX449" s="297" cm="1">
        <f t="array" ref="BX449">IF($CO449=3,
IFERROR(INDEX($CV$68:$CZ$79, $CE449, BX$23), "-"),
IF($CO449=2,
IF(BX$23=5, $AC449, IF(BX$23=4, $AD449, 0)), IF(BX$23=5, $AC449, 0)
))</f>
        <v>0</v>
      </c>
      <c r="BY449" s="293" t="str">
        <f t="shared" si="193"/>
        <v>-</v>
      </c>
      <c r="BZ449" s="299">
        <f t="shared" si="169"/>
        <v>0</v>
      </c>
      <c r="CA449" s="294" t="str">
        <f t="shared" si="194"/>
        <v>-</v>
      </c>
      <c r="CB449" s="295" t="str">
        <f t="shared" si="170"/>
        <v>-</v>
      </c>
      <c r="CC449" s="295" t="str">
        <f t="shared" si="195"/>
        <v>-</v>
      </c>
      <c r="CD449" s="299">
        <f t="shared" si="171"/>
        <v>0</v>
      </c>
      <c r="CE449" s="300" t="str">
        <f t="shared" si="172"/>
        <v>-</v>
      </c>
      <c r="CF449" s="300" t="str">
        <f t="shared" si="173"/>
        <v>-</v>
      </c>
      <c r="CG449" s="300">
        <v>0</v>
      </c>
      <c r="CH449" s="300">
        <f t="shared" si="174"/>
        <v>0</v>
      </c>
      <c r="CI449" s="301">
        <f t="shared" si="175"/>
        <v>0</v>
      </c>
      <c r="CJ449" s="301">
        <f t="shared" si="176"/>
        <v>0</v>
      </c>
      <c r="CK449" s="302" t="str" cm="1">
        <f t="array" ref="CK449">IF($CJ449&gt;0, INDEX($CS$28:$DH$35, $CJ449, $CI449+CK$23), "-")</f>
        <v>-</v>
      </c>
      <c r="CL449" s="302" t="str" cm="1">
        <f t="array" ref="CL449">IF($CJ449&gt;0, INDEX($CS$28:$DH$35, $CJ449, $CI449+CL$23), "-")</f>
        <v>-</v>
      </c>
      <c r="CM449" s="302" t="str" cm="1">
        <f t="array" ref="CM449">IF($CJ449&gt;0, INDEX($CS$28:$DH$35, $CJ449, $CI449+CM$23), "-")</f>
        <v>-</v>
      </c>
      <c r="CN449" s="302" t="str" cm="1">
        <f t="array" ref="CN449">IF($CJ449&gt;0, INDEX($CS$28:$DH$35, $CJ449, $CI449+CN$23), "-")</f>
        <v>-</v>
      </c>
      <c r="CO449" s="300" t="str">
        <f t="shared" si="177"/>
        <v>-</v>
      </c>
      <c r="CP449" s="271"/>
      <c r="CQ449" s="272"/>
      <c r="CR449" s="273"/>
      <c r="CS449" s="273"/>
      <c r="CT449" s="273"/>
      <c r="CU449" s="273"/>
      <c r="CV449" s="273"/>
      <c r="CW449" s="273"/>
      <c r="CX449" s="273"/>
      <c r="CY449" s="273"/>
      <c r="CZ449" s="273"/>
      <c r="DA449" s="273"/>
      <c r="DB449" s="273"/>
      <c r="DC449" s="273"/>
      <c r="DD449" s="273"/>
      <c r="DE449" s="273"/>
      <c r="DF449" s="273"/>
      <c r="DG449" s="273"/>
      <c r="DH449" s="273"/>
      <c r="DI449" s="273"/>
      <c r="DJ449" s="271"/>
      <c r="DK449" s="271"/>
    </row>
    <row r="450" spans="1:115" s="45" customFormat="1" ht="12.75" customHeight="1" x14ac:dyDescent="0.25">
      <c r="A450" s="13" cm="1">
        <f t="array" ref="A450">IFERROR(INDEX(Operation, IFERROR(MATCH($N450,#REF!, 0), IFERROR(MATCH($N450,#REF!, 0), MATCH($N450,#REF!, 0))), 4), 0)</f>
        <v>0</v>
      </c>
      <c r="B450" s="10">
        <v>427</v>
      </c>
      <c r="C450" s="238"/>
      <c r="D450" s="238"/>
      <c r="E450" s="79"/>
      <c r="F450" s="80" t="str">
        <f>IF(ISBLANK(E450), "", VLOOKUP(E450, Z!$A$2:$C$4127, 3, FALSE))</f>
        <v/>
      </c>
      <c r="G450" s="238"/>
      <c r="H450" s="81"/>
      <c r="I450" s="255" t="b">
        <v>0</v>
      </c>
      <c r="J450" s="256"/>
      <c r="K450" s="82"/>
      <c r="L450" s="82"/>
      <c r="M450" s="83"/>
      <c r="N450" s="79"/>
      <c r="O450" s="84"/>
      <c r="P450" s="84"/>
      <c r="Q450" s="257"/>
      <c r="R450" s="257"/>
      <c r="S450" s="257"/>
      <c r="T450" s="85">
        <f t="shared" si="178"/>
        <v>0</v>
      </c>
      <c r="U450" s="238"/>
      <c r="V450" s="238"/>
      <c r="W450" s="238"/>
      <c r="X450" s="257"/>
      <c r="Y450" s="258"/>
      <c r="Z450" s="79"/>
      <c r="AA450" s="257"/>
      <c r="AB450" s="257"/>
      <c r="AC450" s="257"/>
      <c r="AD450" s="257"/>
      <c r="AE450" s="257"/>
      <c r="AF450" s="85">
        <f t="shared" si="179"/>
        <v>0</v>
      </c>
      <c r="AG450" s="259"/>
      <c r="AH450" s="238"/>
      <c r="AI450" s="79"/>
      <c r="AJ450" s="80" t="str">
        <f>IF(ISBLANK(AI450), "", VLOOKUP(AI450, Z!$A$2:$C$4127, 3, FALSE))</f>
        <v/>
      </c>
      <c r="AK450" s="260"/>
      <c r="AL450" s="127">
        <f t="shared" si="180"/>
        <v>0</v>
      </c>
      <c r="AM450" s="271"/>
      <c r="AN450" s="292">
        <f t="shared" si="182"/>
        <v>0</v>
      </c>
      <c r="AO450" s="279">
        <f t="shared" si="181"/>
        <v>1</v>
      </c>
      <c r="AP450" s="279">
        <v>0.75</v>
      </c>
      <c r="AQ450" s="293" t="str">
        <f t="shared" si="183"/>
        <v>-</v>
      </c>
      <c r="AR450" s="293" t="str">
        <f t="shared" si="184"/>
        <v>-</v>
      </c>
      <c r="AS450" s="293" t="str" cm="1">
        <f t="array" ref="AS450">IFERROR(IFERROR((AT450*AU450)/(3600*1000)/AZ450, BY450) * SUMPRODUCT($BA450:$BE450^2.5, $BF450:$BJ450) / 1000, "-")</f>
        <v>-</v>
      </c>
      <c r="AT450" s="279" t="str">
        <f t="shared" si="185"/>
        <v>-</v>
      </c>
      <c r="AU450" s="279" t="str">
        <f t="shared" si="186"/>
        <v>-</v>
      </c>
      <c r="AV450" s="294" t="str">
        <f t="shared" si="168"/>
        <v>-</v>
      </c>
      <c r="AW450" s="294" t="str" cm="1">
        <f t="array" ref="AW450">IF(CH450&gt;0, INDEX($CV$58:$CV$60, CH450), "-")</f>
        <v>-</v>
      </c>
      <c r="AX450" s="294" t="str">
        <f t="shared" si="187"/>
        <v>-</v>
      </c>
      <c r="AY450" s="295" t="str">
        <f t="shared" si="188"/>
        <v>-</v>
      </c>
      <c r="AZ450" s="294">
        <f t="shared" si="189"/>
        <v>0</v>
      </c>
      <c r="BA450" s="296" t="str" cm="1">
        <f t="array" ref="BA450">IFERROR(INDEX($CV$63:$CZ$65, $CF450, BA$23), "-")</f>
        <v>-</v>
      </c>
      <c r="BB450" s="296" t="str" cm="1">
        <f t="array" ref="BB450">IFERROR(INDEX($CV$63:$CZ$65, $CF450, BB$23), "-")</f>
        <v>-</v>
      </c>
      <c r="BC450" s="296" t="str" cm="1">
        <f t="array" ref="BC450">IFERROR(INDEX($CV$63:$CZ$65, $CF450, BC$23), "-")</f>
        <v>-</v>
      </c>
      <c r="BD450" s="296" t="str" cm="1">
        <f t="array" ref="BD450">IFERROR(INDEX($CV$63:$CZ$65, $CF450, BD$23), "-")</f>
        <v>-</v>
      </c>
      <c r="BE450" s="296" t="str" cm="1">
        <f t="array" ref="BE450">IFERROR(INDEX($CV$63:$CZ$65, $CF450, BE$23), "-")</f>
        <v>-</v>
      </c>
      <c r="BF450" s="297" cm="1">
        <f t="array" ref="BF450">IF($CF450=3,
IFERROR(INDEX($CV$68:$CZ$79, $CE450, BF$23), "-"),
IF($CF450=2,
IF(BF$23=5, $Q450, IF(BF$23=4, $R450, 0)), IF(BF$23=5, $Q450, 0)
))</f>
        <v>0</v>
      </c>
      <c r="BG450" s="297" cm="1">
        <f t="array" ref="BG450">IF($CF450=3,
IFERROR(INDEX($CV$68:$CZ$79, $CE450, BG$23), "-"),
IF($CF450=2,
IF(BG$23=5, $Q450, IF(BG$23=4, $R450, 0)), IF(BG$23=5, $Q450, 0)
))</f>
        <v>0</v>
      </c>
      <c r="BH450" s="297" cm="1">
        <f t="array" ref="BH450">IF($CF450=3,
IFERROR(INDEX($CV$68:$CZ$79, $CE450, BH$23), "-"),
IF($CF450=2,
IF(BH$23=5, $Q450, IF(BH$23=4, $R450, 0)), IF(BH$23=5, $Q450, 0)
))</f>
        <v>0</v>
      </c>
      <c r="BI450" s="297" cm="1">
        <f t="array" ref="BI450">IF($CF450=3,
IFERROR(INDEX($CV$68:$CZ$79, $CE450, BI$23), "-"),
IF($CF450=2,
IF(BI$23=5, $Q450, IF(BI$23=4, $R450, 0)), IF(BI$23=5, $Q450, 0)
))</f>
        <v>0</v>
      </c>
      <c r="BJ450" s="297" cm="1">
        <f t="array" ref="BJ450">IF($CF450=3,
IFERROR(INDEX($CV$68:$CZ$79, $CE450, BJ$23), "-"),
IF($CF450=2,
IF(BJ$23=5, $Q450, IF(BJ$23=4, $R450, 0)), IF(BJ$23=5, $Q450, 0)
))</f>
        <v>0</v>
      </c>
      <c r="BK450" s="293" t="str" cm="1">
        <f t="array" ref="BK450">IFERROR(IF(OR($AN$20="EZ", ISNUMBER((BL450*BM450)/(3600*1000)/BN450)), (BL450*BM450)/(3600*1000)/BN450, BY450) * SUMPRODUCT($BO450:$BS450^2.5, $BT450:$BX450) / 1000, "-")</f>
        <v>-</v>
      </c>
      <c r="BL450" s="279" t="str">
        <f t="shared" si="190"/>
        <v>-</v>
      </c>
      <c r="BM450" s="279" t="str">
        <f t="shared" si="191"/>
        <v>-</v>
      </c>
      <c r="BN450" s="298">
        <f t="shared" si="192"/>
        <v>0</v>
      </c>
      <c r="BO450" s="296" t="str" cm="1">
        <f t="array" ref="BO450">IFERROR(INDEX($CV$63:$CZ$65, $CO450, BO$23), "-")</f>
        <v>-</v>
      </c>
      <c r="BP450" s="296" t="str" cm="1">
        <f t="array" ref="BP450">IFERROR(INDEX($CV$63:$CZ$65, $CO450, BP$23), "-")</f>
        <v>-</v>
      </c>
      <c r="BQ450" s="296" t="str" cm="1">
        <f t="array" ref="BQ450">IFERROR(INDEX($CV$63:$CZ$65, $CO450, BQ$23), "-")</f>
        <v>-</v>
      </c>
      <c r="BR450" s="296" t="str" cm="1">
        <f t="array" ref="BR450">IFERROR(INDEX($CV$63:$CZ$65, $CO450, BR$23), "-")</f>
        <v>-</v>
      </c>
      <c r="BS450" s="296" t="str" cm="1">
        <f t="array" ref="BS450">IFERROR(INDEX($CV$63:$CZ$65, $CO450, BS$23), "-")</f>
        <v>-</v>
      </c>
      <c r="BT450" s="297" cm="1">
        <f t="array" ref="BT450">IF($CO450=3,
IFERROR(INDEX($CV$68:$CZ$79, $CE450, BT$23), "-"),
IF($CO450=2,
IF(BT$23=5, $AC450, IF(BT$23=4, $AD450, 0)), IF(BT$23=5, $AC450, 0)
))</f>
        <v>0</v>
      </c>
      <c r="BU450" s="297" cm="1">
        <f t="array" ref="BU450">IF($CO450=3,
IFERROR(INDEX($CV$68:$CZ$79, $CE450, BU$23), "-"),
IF($CO450=2,
IF(BU$23=5, $AC450, IF(BU$23=4, $AD450, 0)), IF(BU$23=5, $AC450, 0)
))</f>
        <v>0</v>
      </c>
      <c r="BV450" s="297" cm="1">
        <f t="array" ref="BV450">IF($CO450=3,
IFERROR(INDEX($CV$68:$CZ$79, $CE450, BV$23), "-"),
IF($CO450=2,
IF(BV$23=5, $AC450, IF(BV$23=4, $AD450, 0)), IF(BV$23=5, $AC450, 0)
))</f>
        <v>0</v>
      </c>
      <c r="BW450" s="297" cm="1">
        <f t="array" ref="BW450">IF($CO450=3,
IFERROR(INDEX($CV$68:$CZ$79, $CE450, BW$23), "-"),
IF($CO450=2,
IF(BW$23=5, $AC450, IF(BW$23=4, $AD450, 0)), IF(BW$23=5, $AC450, 0)
))</f>
        <v>0</v>
      </c>
      <c r="BX450" s="297" cm="1">
        <f t="array" ref="BX450">IF($CO450=3,
IFERROR(INDEX($CV$68:$CZ$79, $CE450, BX$23), "-"),
IF($CO450=2,
IF(BX$23=5, $AC450, IF(BX$23=4, $AD450, 0)), IF(BX$23=5, $AC450, 0)
))</f>
        <v>0</v>
      </c>
      <c r="BY450" s="293" t="str">
        <f t="shared" si="193"/>
        <v>-</v>
      </c>
      <c r="BZ450" s="299">
        <f t="shared" si="169"/>
        <v>0</v>
      </c>
      <c r="CA450" s="294" t="str">
        <f t="shared" si="194"/>
        <v>-</v>
      </c>
      <c r="CB450" s="295" t="str">
        <f t="shared" si="170"/>
        <v>-</v>
      </c>
      <c r="CC450" s="295" t="str">
        <f t="shared" si="195"/>
        <v>-</v>
      </c>
      <c r="CD450" s="299">
        <f t="shared" si="171"/>
        <v>0</v>
      </c>
      <c r="CE450" s="300" t="str">
        <f t="shared" si="172"/>
        <v>-</v>
      </c>
      <c r="CF450" s="300" t="str">
        <f t="shared" si="173"/>
        <v>-</v>
      </c>
      <c r="CG450" s="300">
        <v>0</v>
      </c>
      <c r="CH450" s="300">
        <f t="shared" si="174"/>
        <v>0</v>
      </c>
      <c r="CI450" s="301">
        <f t="shared" si="175"/>
        <v>0</v>
      </c>
      <c r="CJ450" s="301">
        <f t="shared" si="176"/>
        <v>0</v>
      </c>
      <c r="CK450" s="302" t="str" cm="1">
        <f t="array" ref="CK450">IF($CJ450&gt;0, INDEX($CS$28:$DH$35, $CJ450, $CI450+CK$23), "-")</f>
        <v>-</v>
      </c>
      <c r="CL450" s="302" t="str" cm="1">
        <f t="array" ref="CL450">IF($CJ450&gt;0, INDEX($CS$28:$DH$35, $CJ450, $CI450+CL$23), "-")</f>
        <v>-</v>
      </c>
      <c r="CM450" s="302" t="str" cm="1">
        <f t="array" ref="CM450">IF($CJ450&gt;0, INDEX($CS$28:$DH$35, $CJ450, $CI450+CM$23), "-")</f>
        <v>-</v>
      </c>
      <c r="CN450" s="302" t="str" cm="1">
        <f t="array" ref="CN450">IF($CJ450&gt;0, INDEX($CS$28:$DH$35, $CJ450, $CI450+CN$23), "-")</f>
        <v>-</v>
      </c>
      <c r="CO450" s="300" t="str">
        <f t="shared" si="177"/>
        <v>-</v>
      </c>
      <c r="CP450" s="271"/>
      <c r="CQ450" s="272"/>
      <c r="CR450" s="273"/>
      <c r="CS450" s="273"/>
      <c r="CT450" s="273"/>
      <c r="CU450" s="273"/>
      <c r="CV450" s="273"/>
      <c r="CW450" s="273"/>
      <c r="CX450" s="273"/>
      <c r="CY450" s="273"/>
      <c r="CZ450" s="273"/>
      <c r="DA450" s="273"/>
      <c r="DB450" s="273"/>
      <c r="DC450" s="273"/>
      <c r="DD450" s="273"/>
      <c r="DE450" s="273"/>
      <c r="DF450" s="273"/>
      <c r="DG450" s="273"/>
      <c r="DH450" s="273"/>
      <c r="DI450" s="273"/>
      <c r="DJ450" s="271"/>
      <c r="DK450" s="271"/>
    </row>
    <row r="451" spans="1:115" s="45" customFormat="1" ht="12.75" customHeight="1" x14ac:dyDescent="0.25">
      <c r="A451" s="13" cm="1">
        <f t="array" ref="A451">IFERROR(INDEX(Operation, IFERROR(MATCH($N451,#REF!, 0), IFERROR(MATCH($N451,#REF!, 0), MATCH($N451,#REF!, 0))), 4), 0)</f>
        <v>0</v>
      </c>
      <c r="B451" s="10">
        <v>428</v>
      </c>
      <c r="C451" s="238"/>
      <c r="D451" s="238"/>
      <c r="E451" s="79"/>
      <c r="F451" s="80" t="str">
        <f>IF(ISBLANK(E451), "", VLOOKUP(E451, Z!$A$2:$C$4127, 3, FALSE))</f>
        <v/>
      </c>
      <c r="G451" s="238"/>
      <c r="H451" s="81"/>
      <c r="I451" s="255" t="b">
        <v>0</v>
      </c>
      <c r="J451" s="256"/>
      <c r="K451" s="82"/>
      <c r="L451" s="82"/>
      <c r="M451" s="83"/>
      <c r="N451" s="79"/>
      <c r="O451" s="84"/>
      <c r="P451" s="84"/>
      <c r="Q451" s="257"/>
      <c r="R451" s="257"/>
      <c r="S451" s="257"/>
      <c r="T451" s="85">
        <f t="shared" si="178"/>
        <v>0</v>
      </c>
      <c r="U451" s="238"/>
      <c r="V451" s="238"/>
      <c r="W451" s="238"/>
      <c r="X451" s="257"/>
      <c r="Y451" s="258"/>
      <c r="Z451" s="79"/>
      <c r="AA451" s="257"/>
      <c r="AB451" s="257"/>
      <c r="AC451" s="257"/>
      <c r="AD451" s="257"/>
      <c r="AE451" s="257"/>
      <c r="AF451" s="85">
        <f t="shared" si="179"/>
        <v>0</v>
      </c>
      <c r="AG451" s="259"/>
      <c r="AH451" s="238"/>
      <c r="AI451" s="79"/>
      <c r="AJ451" s="80" t="str">
        <f>IF(ISBLANK(AI451), "", VLOOKUP(AI451, Z!$A$2:$C$4127, 3, FALSE))</f>
        <v/>
      </c>
      <c r="AK451" s="260"/>
      <c r="AL451" s="127">
        <f t="shared" si="180"/>
        <v>0</v>
      </c>
      <c r="AM451" s="271"/>
      <c r="AN451" s="292">
        <f t="shared" si="182"/>
        <v>0</v>
      </c>
      <c r="AO451" s="279">
        <f t="shared" si="181"/>
        <v>1</v>
      </c>
      <c r="AP451" s="279">
        <v>0.75</v>
      </c>
      <c r="AQ451" s="293" t="str">
        <f t="shared" si="183"/>
        <v>-</v>
      </c>
      <c r="AR451" s="293" t="str">
        <f t="shared" si="184"/>
        <v>-</v>
      </c>
      <c r="AS451" s="293" t="str" cm="1">
        <f t="array" ref="AS451">IFERROR(IFERROR((AT451*AU451)/(3600*1000)/AZ451, BY451) * SUMPRODUCT($BA451:$BE451^2.5, $BF451:$BJ451) / 1000, "-")</f>
        <v>-</v>
      </c>
      <c r="AT451" s="279" t="str">
        <f t="shared" si="185"/>
        <v>-</v>
      </c>
      <c r="AU451" s="279" t="str">
        <f t="shared" si="186"/>
        <v>-</v>
      </c>
      <c r="AV451" s="294" t="str">
        <f t="shared" si="168"/>
        <v>-</v>
      </c>
      <c r="AW451" s="294" t="str" cm="1">
        <f t="array" ref="AW451">IF(CH451&gt;0, INDEX($CV$58:$CV$60, CH451), "-")</f>
        <v>-</v>
      </c>
      <c r="AX451" s="294" t="str">
        <f t="shared" si="187"/>
        <v>-</v>
      </c>
      <c r="AY451" s="295" t="str">
        <f t="shared" si="188"/>
        <v>-</v>
      </c>
      <c r="AZ451" s="294">
        <f t="shared" si="189"/>
        <v>0</v>
      </c>
      <c r="BA451" s="296" t="str" cm="1">
        <f t="array" ref="BA451">IFERROR(INDEX($CV$63:$CZ$65, $CF451, BA$23), "-")</f>
        <v>-</v>
      </c>
      <c r="BB451" s="296" t="str" cm="1">
        <f t="array" ref="BB451">IFERROR(INDEX($CV$63:$CZ$65, $CF451, BB$23), "-")</f>
        <v>-</v>
      </c>
      <c r="BC451" s="296" t="str" cm="1">
        <f t="array" ref="BC451">IFERROR(INDEX($CV$63:$CZ$65, $CF451, BC$23), "-")</f>
        <v>-</v>
      </c>
      <c r="BD451" s="296" t="str" cm="1">
        <f t="array" ref="BD451">IFERROR(INDEX($CV$63:$CZ$65, $CF451, BD$23), "-")</f>
        <v>-</v>
      </c>
      <c r="BE451" s="296" t="str" cm="1">
        <f t="array" ref="BE451">IFERROR(INDEX($CV$63:$CZ$65, $CF451, BE$23), "-")</f>
        <v>-</v>
      </c>
      <c r="BF451" s="297" cm="1">
        <f t="array" ref="BF451">IF($CF451=3,
IFERROR(INDEX($CV$68:$CZ$79, $CE451, BF$23), "-"),
IF($CF451=2,
IF(BF$23=5, $Q451, IF(BF$23=4, $R451, 0)), IF(BF$23=5, $Q451, 0)
))</f>
        <v>0</v>
      </c>
      <c r="BG451" s="297" cm="1">
        <f t="array" ref="BG451">IF($CF451=3,
IFERROR(INDEX($CV$68:$CZ$79, $CE451, BG$23), "-"),
IF($CF451=2,
IF(BG$23=5, $Q451, IF(BG$23=4, $R451, 0)), IF(BG$23=5, $Q451, 0)
))</f>
        <v>0</v>
      </c>
      <c r="BH451" s="297" cm="1">
        <f t="array" ref="BH451">IF($CF451=3,
IFERROR(INDEX($CV$68:$CZ$79, $CE451, BH$23), "-"),
IF($CF451=2,
IF(BH$23=5, $Q451, IF(BH$23=4, $R451, 0)), IF(BH$23=5, $Q451, 0)
))</f>
        <v>0</v>
      </c>
      <c r="BI451" s="297" cm="1">
        <f t="array" ref="BI451">IF($CF451=3,
IFERROR(INDEX($CV$68:$CZ$79, $CE451, BI$23), "-"),
IF($CF451=2,
IF(BI$23=5, $Q451, IF(BI$23=4, $R451, 0)), IF(BI$23=5, $Q451, 0)
))</f>
        <v>0</v>
      </c>
      <c r="BJ451" s="297" cm="1">
        <f t="array" ref="BJ451">IF($CF451=3,
IFERROR(INDEX($CV$68:$CZ$79, $CE451, BJ$23), "-"),
IF($CF451=2,
IF(BJ$23=5, $Q451, IF(BJ$23=4, $R451, 0)), IF(BJ$23=5, $Q451, 0)
))</f>
        <v>0</v>
      </c>
      <c r="BK451" s="293" t="str" cm="1">
        <f t="array" ref="BK451">IFERROR(IF(OR($AN$20="EZ", ISNUMBER((BL451*BM451)/(3600*1000)/BN451)), (BL451*BM451)/(3600*1000)/BN451, BY451) * SUMPRODUCT($BO451:$BS451^2.5, $BT451:$BX451) / 1000, "-")</f>
        <v>-</v>
      </c>
      <c r="BL451" s="279" t="str">
        <f t="shared" si="190"/>
        <v>-</v>
      </c>
      <c r="BM451" s="279" t="str">
        <f t="shared" si="191"/>
        <v>-</v>
      </c>
      <c r="BN451" s="298">
        <f t="shared" si="192"/>
        <v>0</v>
      </c>
      <c r="BO451" s="296" t="str" cm="1">
        <f t="array" ref="BO451">IFERROR(INDEX($CV$63:$CZ$65, $CO451, BO$23), "-")</f>
        <v>-</v>
      </c>
      <c r="BP451" s="296" t="str" cm="1">
        <f t="array" ref="BP451">IFERROR(INDEX($CV$63:$CZ$65, $CO451, BP$23), "-")</f>
        <v>-</v>
      </c>
      <c r="BQ451" s="296" t="str" cm="1">
        <f t="array" ref="BQ451">IFERROR(INDEX($CV$63:$CZ$65, $CO451, BQ$23), "-")</f>
        <v>-</v>
      </c>
      <c r="BR451" s="296" t="str" cm="1">
        <f t="array" ref="BR451">IFERROR(INDEX($CV$63:$CZ$65, $CO451, BR$23), "-")</f>
        <v>-</v>
      </c>
      <c r="BS451" s="296" t="str" cm="1">
        <f t="array" ref="BS451">IFERROR(INDEX($CV$63:$CZ$65, $CO451, BS$23), "-")</f>
        <v>-</v>
      </c>
      <c r="BT451" s="297" cm="1">
        <f t="array" ref="BT451">IF($CO451=3,
IFERROR(INDEX($CV$68:$CZ$79, $CE451, BT$23), "-"),
IF($CO451=2,
IF(BT$23=5, $AC451, IF(BT$23=4, $AD451, 0)), IF(BT$23=5, $AC451, 0)
))</f>
        <v>0</v>
      </c>
      <c r="BU451" s="297" cm="1">
        <f t="array" ref="BU451">IF($CO451=3,
IFERROR(INDEX($CV$68:$CZ$79, $CE451, BU$23), "-"),
IF($CO451=2,
IF(BU$23=5, $AC451, IF(BU$23=4, $AD451, 0)), IF(BU$23=5, $AC451, 0)
))</f>
        <v>0</v>
      </c>
      <c r="BV451" s="297" cm="1">
        <f t="array" ref="BV451">IF($CO451=3,
IFERROR(INDEX($CV$68:$CZ$79, $CE451, BV$23), "-"),
IF($CO451=2,
IF(BV$23=5, $AC451, IF(BV$23=4, $AD451, 0)), IF(BV$23=5, $AC451, 0)
))</f>
        <v>0</v>
      </c>
      <c r="BW451" s="297" cm="1">
        <f t="array" ref="BW451">IF($CO451=3,
IFERROR(INDEX($CV$68:$CZ$79, $CE451, BW$23), "-"),
IF($CO451=2,
IF(BW$23=5, $AC451, IF(BW$23=4, $AD451, 0)), IF(BW$23=5, $AC451, 0)
))</f>
        <v>0</v>
      </c>
      <c r="BX451" s="297" cm="1">
        <f t="array" ref="BX451">IF($CO451=3,
IFERROR(INDEX($CV$68:$CZ$79, $CE451, BX$23), "-"),
IF($CO451=2,
IF(BX$23=5, $AC451, IF(BX$23=4, $AD451, 0)), IF(BX$23=5, $AC451, 0)
))</f>
        <v>0</v>
      </c>
      <c r="BY451" s="293" t="str">
        <f t="shared" si="193"/>
        <v>-</v>
      </c>
      <c r="BZ451" s="299">
        <f t="shared" si="169"/>
        <v>0</v>
      </c>
      <c r="CA451" s="294" t="str">
        <f t="shared" si="194"/>
        <v>-</v>
      </c>
      <c r="CB451" s="295" t="str">
        <f t="shared" si="170"/>
        <v>-</v>
      </c>
      <c r="CC451" s="295" t="str">
        <f t="shared" si="195"/>
        <v>-</v>
      </c>
      <c r="CD451" s="299">
        <f t="shared" si="171"/>
        <v>0</v>
      </c>
      <c r="CE451" s="300" t="str">
        <f t="shared" si="172"/>
        <v>-</v>
      </c>
      <c r="CF451" s="300" t="str">
        <f t="shared" si="173"/>
        <v>-</v>
      </c>
      <c r="CG451" s="300">
        <v>0</v>
      </c>
      <c r="CH451" s="300">
        <f t="shared" si="174"/>
        <v>0</v>
      </c>
      <c r="CI451" s="301">
        <f t="shared" si="175"/>
        <v>0</v>
      </c>
      <c r="CJ451" s="301">
        <f t="shared" si="176"/>
        <v>0</v>
      </c>
      <c r="CK451" s="302" t="str" cm="1">
        <f t="array" ref="CK451">IF($CJ451&gt;0, INDEX($CS$28:$DH$35, $CJ451, $CI451+CK$23), "-")</f>
        <v>-</v>
      </c>
      <c r="CL451" s="302" t="str" cm="1">
        <f t="array" ref="CL451">IF($CJ451&gt;0, INDEX($CS$28:$DH$35, $CJ451, $CI451+CL$23), "-")</f>
        <v>-</v>
      </c>
      <c r="CM451" s="302" t="str" cm="1">
        <f t="array" ref="CM451">IF($CJ451&gt;0, INDEX($CS$28:$DH$35, $CJ451, $CI451+CM$23), "-")</f>
        <v>-</v>
      </c>
      <c r="CN451" s="302" t="str" cm="1">
        <f t="array" ref="CN451">IF($CJ451&gt;0, INDEX($CS$28:$DH$35, $CJ451, $CI451+CN$23), "-")</f>
        <v>-</v>
      </c>
      <c r="CO451" s="300" t="str">
        <f t="shared" si="177"/>
        <v>-</v>
      </c>
      <c r="CP451" s="271"/>
      <c r="CQ451" s="272"/>
      <c r="CR451" s="273"/>
      <c r="CS451" s="273"/>
      <c r="CT451" s="273"/>
      <c r="CU451" s="273"/>
      <c r="CV451" s="273"/>
      <c r="CW451" s="273"/>
      <c r="CX451" s="273"/>
      <c r="CY451" s="273"/>
      <c r="CZ451" s="273"/>
      <c r="DA451" s="273"/>
      <c r="DB451" s="273"/>
      <c r="DC451" s="273"/>
      <c r="DD451" s="273"/>
      <c r="DE451" s="273"/>
      <c r="DF451" s="273"/>
      <c r="DG451" s="273"/>
      <c r="DH451" s="273"/>
      <c r="DI451" s="273"/>
      <c r="DJ451" s="271"/>
      <c r="DK451" s="271"/>
    </row>
    <row r="452" spans="1:115" s="45" customFormat="1" ht="12.75" customHeight="1" x14ac:dyDescent="0.25">
      <c r="A452" s="13" cm="1">
        <f t="array" ref="A452">IFERROR(INDEX(Operation, IFERROR(MATCH($N452,#REF!, 0), IFERROR(MATCH($N452,#REF!, 0), MATCH($N452,#REF!, 0))), 4), 0)</f>
        <v>0</v>
      </c>
      <c r="B452" s="10">
        <v>429</v>
      </c>
      <c r="C452" s="238"/>
      <c r="D452" s="238"/>
      <c r="E452" s="79"/>
      <c r="F452" s="80" t="str">
        <f>IF(ISBLANK(E452), "", VLOOKUP(E452, Z!$A$2:$C$4127, 3, FALSE))</f>
        <v/>
      </c>
      <c r="G452" s="238"/>
      <c r="H452" s="81"/>
      <c r="I452" s="255" t="b">
        <v>0</v>
      </c>
      <c r="J452" s="256"/>
      <c r="K452" s="82"/>
      <c r="L452" s="82"/>
      <c r="M452" s="83"/>
      <c r="N452" s="79"/>
      <c r="O452" s="84"/>
      <c r="P452" s="84"/>
      <c r="Q452" s="257"/>
      <c r="R452" s="257"/>
      <c r="S452" s="257"/>
      <c r="T452" s="85">
        <f t="shared" si="178"/>
        <v>0</v>
      </c>
      <c r="U452" s="238"/>
      <c r="V452" s="238"/>
      <c r="W452" s="238"/>
      <c r="X452" s="256"/>
      <c r="Y452" s="258"/>
      <c r="Z452" s="79"/>
      <c r="AA452" s="257"/>
      <c r="AB452" s="257"/>
      <c r="AC452" s="257"/>
      <c r="AD452" s="257"/>
      <c r="AE452" s="257"/>
      <c r="AF452" s="85">
        <f t="shared" si="179"/>
        <v>0</v>
      </c>
      <c r="AG452" s="259"/>
      <c r="AH452" s="238"/>
      <c r="AI452" s="79"/>
      <c r="AJ452" s="80" t="str">
        <f>IF(ISBLANK(AI452), "", VLOOKUP(AI452, Z!$A$2:$C$4127, 3, FALSE))</f>
        <v/>
      </c>
      <c r="AK452" s="260"/>
      <c r="AL452" s="127">
        <f t="shared" si="180"/>
        <v>0</v>
      </c>
      <c r="AM452" s="271"/>
      <c r="AN452" s="292">
        <f t="shared" si="182"/>
        <v>0</v>
      </c>
      <c r="AO452" s="279">
        <f t="shared" si="181"/>
        <v>1</v>
      </c>
      <c r="AP452" s="279">
        <v>0.75</v>
      </c>
      <c r="AQ452" s="293" t="str">
        <f t="shared" si="183"/>
        <v>-</v>
      </c>
      <c r="AR452" s="293" t="str">
        <f t="shared" si="184"/>
        <v>-</v>
      </c>
      <c r="AS452" s="293" t="str" cm="1">
        <f t="array" ref="AS452">IFERROR(IFERROR((AT452*AU452)/(3600*1000)/AZ452, BY452) * SUMPRODUCT($BA452:$BE452^2.5, $BF452:$BJ452) / 1000, "-")</f>
        <v>-</v>
      </c>
      <c r="AT452" s="279" t="str">
        <f t="shared" si="185"/>
        <v>-</v>
      </c>
      <c r="AU452" s="279" t="str">
        <f t="shared" si="186"/>
        <v>-</v>
      </c>
      <c r="AV452" s="294" t="str">
        <f t="shared" si="168"/>
        <v>-</v>
      </c>
      <c r="AW452" s="294" t="str" cm="1">
        <f t="array" ref="AW452">IF(CH452&gt;0, INDEX($CV$58:$CV$60, CH452), "-")</f>
        <v>-</v>
      </c>
      <c r="AX452" s="294" t="str">
        <f t="shared" si="187"/>
        <v>-</v>
      </c>
      <c r="AY452" s="295" t="str">
        <f t="shared" si="188"/>
        <v>-</v>
      </c>
      <c r="AZ452" s="294">
        <f t="shared" si="189"/>
        <v>0</v>
      </c>
      <c r="BA452" s="296" t="str" cm="1">
        <f t="array" ref="BA452">IFERROR(INDEX($CV$63:$CZ$65, $CF452, BA$23), "-")</f>
        <v>-</v>
      </c>
      <c r="BB452" s="296" t="str" cm="1">
        <f t="array" ref="BB452">IFERROR(INDEX($CV$63:$CZ$65, $CF452, BB$23), "-")</f>
        <v>-</v>
      </c>
      <c r="BC452" s="296" t="str" cm="1">
        <f t="array" ref="BC452">IFERROR(INDEX($CV$63:$CZ$65, $CF452, BC$23), "-")</f>
        <v>-</v>
      </c>
      <c r="BD452" s="296" t="str" cm="1">
        <f t="array" ref="BD452">IFERROR(INDEX($CV$63:$CZ$65, $CF452, BD$23), "-")</f>
        <v>-</v>
      </c>
      <c r="BE452" s="296" t="str" cm="1">
        <f t="array" ref="BE452">IFERROR(INDEX($CV$63:$CZ$65, $CF452, BE$23), "-")</f>
        <v>-</v>
      </c>
      <c r="BF452" s="297" cm="1">
        <f t="array" ref="BF452">IF($CF452=3,
IFERROR(INDEX($CV$68:$CZ$79, $CE452, BF$23), "-"),
IF($CF452=2,
IF(BF$23=5, $Q452, IF(BF$23=4, $R452, 0)), IF(BF$23=5, $Q452, 0)
))</f>
        <v>0</v>
      </c>
      <c r="BG452" s="297" cm="1">
        <f t="array" ref="BG452">IF($CF452=3,
IFERROR(INDEX($CV$68:$CZ$79, $CE452, BG$23), "-"),
IF($CF452=2,
IF(BG$23=5, $Q452, IF(BG$23=4, $R452, 0)), IF(BG$23=5, $Q452, 0)
))</f>
        <v>0</v>
      </c>
      <c r="BH452" s="297" cm="1">
        <f t="array" ref="BH452">IF($CF452=3,
IFERROR(INDEX($CV$68:$CZ$79, $CE452, BH$23), "-"),
IF($CF452=2,
IF(BH$23=5, $Q452, IF(BH$23=4, $R452, 0)), IF(BH$23=5, $Q452, 0)
))</f>
        <v>0</v>
      </c>
      <c r="BI452" s="297" cm="1">
        <f t="array" ref="BI452">IF($CF452=3,
IFERROR(INDEX($CV$68:$CZ$79, $CE452, BI$23), "-"),
IF($CF452=2,
IF(BI$23=5, $Q452, IF(BI$23=4, $R452, 0)), IF(BI$23=5, $Q452, 0)
))</f>
        <v>0</v>
      </c>
      <c r="BJ452" s="297" cm="1">
        <f t="array" ref="BJ452">IF($CF452=3,
IFERROR(INDEX($CV$68:$CZ$79, $CE452, BJ$23), "-"),
IF($CF452=2,
IF(BJ$23=5, $Q452, IF(BJ$23=4, $R452, 0)), IF(BJ$23=5, $Q452, 0)
))</f>
        <v>0</v>
      </c>
      <c r="BK452" s="293" t="str" cm="1">
        <f t="array" ref="BK452">IFERROR(IF(OR($AN$20="EZ", ISNUMBER((BL452*BM452)/(3600*1000)/BN452)), (BL452*BM452)/(3600*1000)/BN452, BY452) * SUMPRODUCT($BO452:$BS452^2.5, $BT452:$BX452) / 1000, "-")</f>
        <v>-</v>
      </c>
      <c r="BL452" s="279" t="str">
        <f t="shared" si="190"/>
        <v>-</v>
      </c>
      <c r="BM452" s="279" t="str">
        <f t="shared" si="191"/>
        <v>-</v>
      </c>
      <c r="BN452" s="298">
        <f t="shared" si="192"/>
        <v>0</v>
      </c>
      <c r="BO452" s="296" t="str" cm="1">
        <f t="array" ref="BO452">IFERROR(INDEX($CV$63:$CZ$65, $CO452, BO$23), "-")</f>
        <v>-</v>
      </c>
      <c r="BP452" s="296" t="str" cm="1">
        <f t="array" ref="BP452">IFERROR(INDEX($CV$63:$CZ$65, $CO452, BP$23), "-")</f>
        <v>-</v>
      </c>
      <c r="BQ452" s="296" t="str" cm="1">
        <f t="array" ref="BQ452">IFERROR(INDEX($CV$63:$CZ$65, $CO452, BQ$23), "-")</f>
        <v>-</v>
      </c>
      <c r="BR452" s="296" t="str" cm="1">
        <f t="array" ref="BR452">IFERROR(INDEX($CV$63:$CZ$65, $CO452, BR$23), "-")</f>
        <v>-</v>
      </c>
      <c r="BS452" s="296" t="str" cm="1">
        <f t="array" ref="BS452">IFERROR(INDEX($CV$63:$CZ$65, $CO452, BS$23), "-")</f>
        <v>-</v>
      </c>
      <c r="BT452" s="297" cm="1">
        <f t="array" ref="BT452">IF($CO452=3,
IFERROR(INDEX($CV$68:$CZ$79, $CE452, BT$23), "-"),
IF($CO452=2,
IF(BT$23=5, $AC452, IF(BT$23=4, $AD452, 0)), IF(BT$23=5, $AC452, 0)
))</f>
        <v>0</v>
      </c>
      <c r="BU452" s="297" cm="1">
        <f t="array" ref="BU452">IF($CO452=3,
IFERROR(INDEX($CV$68:$CZ$79, $CE452, BU$23), "-"),
IF($CO452=2,
IF(BU$23=5, $AC452, IF(BU$23=4, $AD452, 0)), IF(BU$23=5, $AC452, 0)
))</f>
        <v>0</v>
      </c>
      <c r="BV452" s="297" cm="1">
        <f t="array" ref="BV452">IF($CO452=3,
IFERROR(INDEX($CV$68:$CZ$79, $CE452, BV$23), "-"),
IF($CO452=2,
IF(BV$23=5, $AC452, IF(BV$23=4, $AD452, 0)), IF(BV$23=5, $AC452, 0)
))</f>
        <v>0</v>
      </c>
      <c r="BW452" s="297" cm="1">
        <f t="array" ref="BW452">IF($CO452=3,
IFERROR(INDEX($CV$68:$CZ$79, $CE452, BW$23), "-"),
IF($CO452=2,
IF(BW$23=5, $AC452, IF(BW$23=4, $AD452, 0)), IF(BW$23=5, $AC452, 0)
))</f>
        <v>0</v>
      </c>
      <c r="BX452" s="297" cm="1">
        <f t="array" ref="BX452">IF($CO452=3,
IFERROR(INDEX($CV$68:$CZ$79, $CE452, BX$23), "-"),
IF($CO452=2,
IF(BX$23=5, $AC452, IF(BX$23=4, $AD452, 0)), IF(BX$23=5, $AC452, 0)
))</f>
        <v>0</v>
      </c>
      <c r="BY452" s="293" t="str">
        <f t="shared" si="193"/>
        <v>-</v>
      </c>
      <c r="BZ452" s="299">
        <f t="shared" si="169"/>
        <v>0</v>
      </c>
      <c r="CA452" s="294" t="str">
        <f t="shared" si="194"/>
        <v>-</v>
      </c>
      <c r="CB452" s="295" t="str">
        <f t="shared" si="170"/>
        <v>-</v>
      </c>
      <c r="CC452" s="295" t="str">
        <f t="shared" si="195"/>
        <v>-</v>
      </c>
      <c r="CD452" s="299">
        <f t="shared" si="171"/>
        <v>0</v>
      </c>
      <c r="CE452" s="300" t="str">
        <f t="shared" si="172"/>
        <v>-</v>
      </c>
      <c r="CF452" s="300" t="str">
        <f t="shared" si="173"/>
        <v>-</v>
      </c>
      <c r="CG452" s="300">
        <v>0</v>
      </c>
      <c r="CH452" s="300">
        <f t="shared" si="174"/>
        <v>0</v>
      </c>
      <c r="CI452" s="301">
        <f t="shared" si="175"/>
        <v>0</v>
      </c>
      <c r="CJ452" s="301">
        <f t="shared" si="176"/>
        <v>0</v>
      </c>
      <c r="CK452" s="302" t="str" cm="1">
        <f t="array" ref="CK452">IF($CJ452&gt;0, INDEX($CS$28:$DH$35, $CJ452, $CI452+CK$23), "-")</f>
        <v>-</v>
      </c>
      <c r="CL452" s="302" t="str" cm="1">
        <f t="array" ref="CL452">IF($CJ452&gt;0, INDEX($CS$28:$DH$35, $CJ452, $CI452+CL$23), "-")</f>
        <v>-</v>
      </c>
      <c r="CM452" s="302" t="str" cm="1">
        <f t="array" ref="CM452">IF($CJ452&gt;0, INDEX($CS$28:$DH$35, $CJ452, $CI452+CM$23), "-")</f>
        <v>-</v>
      </c>
      <c r="CN452" s="302" t="str" cm="1">
        <f t="array" ref="CN452">IF($CJ452&gt;0, INDEX($CS$28:$DH$35, $CJ452, $CI452+CN$23), "-")</f>
        <v>-</v>
      </c>
      <c r="CO452" s="300" t="str">
        <f t="shared" si="177"/>
        <v>-</v>
      </c>
      <c r="CP452" s="271"/>
      <c r="CQ452" s="272"/>
      <c r="CR452" s="273"/>
      <c r="CS452" s="273"/>
      <c r="CT452" s="273"/>
      <c r="CU452" s="273"/>
      <c r="CV452" s="273"/>
      <c r="CW452" s="273"/>
      <c r="CX452" s="273"/>
      <c r="CY452" s="273"/>
      <c r="CZ452" s="273"/>
      <c r="DA452" s="273"/>
      <c r="DB452" s="273"/>
      <c r="DC452" s="273"/>
      <c r="DD452" s="273"/>
      <c r="DE452" s="273"/>
      <c r="DF452" s="273"/>
      <c r="DG452" s="273"/>
      <c r="DH452" s="273"/>
      <c r="DI452" s="273"/>
      <c r="DJ452" s="271"/>
      <c r="DK452" s="271"/>
    </row>
    <row r="453" spans="1:115" s="45" customFormat="1" ht="12.75" customHeight="1" x14ac:dyDescent="0.25">
      <c r="A453" s="13" cm="1">
        <f t="array" ref="A453">IFERROR(INDEX(Operation, IFERROR(MATCH($N453,#REF!, 0), IFERROR(MATCH($N453,#REF!, 0), MATCH($N453,#REF!, 0))), 4), 0)</f>
        <v>0</v>
      </c>
      <c r="B453" s="10">
        <v>430</v>
      </c>
      <c r="C453" s="238"/>
      <c r="D453" s="238"/>
      <c r="E453" s="79"/>
      <c r="F453" s="80" t="str">
        <f>IF(ISBLANK(E453), "", VLOOKUP(E453, Z!$A$2:$C$4127, 3, FALSE))</f>
        <v/>
      </c>
      <c r="G453" s="238"/>
      <c r="H453" s="81"/>
      <c r="I453" s="255" t="b">
        <v>0</v>
      </c>
      <c r="J453" s="256"/>
      <c r="K453" s="82"/>
      <c r="L453" s="82"/>
      <c r="M453" s="83"/>
      <c r="N453" s="79"/>
      <c r="O453" s="84"/>
      <c r="P453" s="84"/>
      <c r="Q453" s="257"/>
      <c r="R453" s="257"/>
      <c r="S453" s="257"/>
      <c r="T453" s="85">
        <f t="shared" si="178"/>
        <v>0</v>
      </c>
      <c r="U453" s="238"/>
      <c r="V453" s="238"/>
      <c r="W453" s="238"/>
      <c r="X453" s="257"/>
      <c r="Y453" s="258"/>
      <c r="Z453" s="79"/>
      <c r="AA453" s="257"/>
      <c r="AB453" s="257"/>
      <c r="AC453" s="257"/>
      <c r="AD453" s="257"/>
      <c r="AE453" s="257"/>
      <c r="AF453" s="85">
        <f t="shared" si="179"/>
        <v>0</v>
      </c>
      <c r="AG453" s="259"/>
      <c r="AH453" s="238"/>
      <c r="AI453" s="79"/>
      <c r="AJ453" s="80" t="str">
        <f>IF(ISBLANK(AI453), "", VLOOKUP(AI453, Z!$A$2:$C$4127, 3, FALSE))</f>
        <v/>
      </c>
      <c r="AK453" s="260"/>
      <c r="AL453" s="127">
        <f t="shared" si="180"/>
        <v>0</v>
      </c>
      <c r="AM453" s="271"/>
      <c r="AN453" s="292">
        <f t="shared" si="182"/>
        <v>0</v>
      </c>
      <c r="AO453" s="279">
        <f t="shared" si="181"/>
        <v>1</v>
      </c>
      <c r="AP453" s="279">
        <v>0.75</v>
      </c>
      <c r="AQ453" s="293" t="str">
        <f t="shared" si="183"/>
        <v>-</v>
      </c>
      <c r="AR453" s="293" t="str">
        <f t="shared" si="184"/>
        <v>-</v>
      </c>
      <c r="AS453" s="293" t="str" cm="1">
        <f t="array" ref="AS453">IFERROR(IFERROR((AT453*AU453)/(3600*1000)/AZ453, BY453) * SUMPRODUCT($BA453:$BE453^2.5, $BF453:$BJ453) / 1000, "-")</f>
        <v>-</v>
      </c>
      <c r="AT453" s="279" t="str">
        <f t="shared" si="185"/>
        <v>-</v>
      </c>
      <c r="AU453" s="279" t="str">
        <f t="shared" si="186"/>
        <v>-</v>
      </c>
      <c r="AV453" s="294" t="str">
        <f t="shared" si="168"/>
        <v>-</v>
      </c>
      <c r="AW453" s="294" t="str" cm="1">
        <f t="array" ref="AW453">IF(CH453&gt;0, INDEX($CV$58:$CV$60, CH453), "-")</f>
        <v>-</v>
      </c>
      <c r="AX453" s="294" t="str">
        <f t="shared" si="187"/>
        <v>-</v>
      </c>
      <c r="AY453" s="295" t="str">
        <f t="shared" si="188"/>
        <v>-</v>
      </c>
      <c r="AZ453" s="294">
        <f t="shared" si="189"/>
        <v>0</v>
      </c>
      <c r="BA453" s="296" t="str" cm="1">
        <f t="array" ref="BA453">IFERROR(INDEX($CV$63:$CZ$65, $CF453, BA$23), "-")</f>
        <v>-</v>
      </c>
      <c r="BB453" s="296" t="str" cm="1">
        <f t="array" ref="BB453">IFERROR(INDEX($CV$63:$CZ$65, $CF453, BB$23), "-")</f>
        <v>-</v>
      </c>
      <c r="BC453" s="296" t="str" cm="1">
        <f t="array" ref="BC453">IFERROR(INDEX($CV$63:$CZ$65, $CF453, BC$23), "-")</f>
        <v>-</v>
      </c>
      <c r="BD453" s="296" t="str" cm="1">
        <f t="array" ref="BD453">IFERROR(INDEX($CV$63:$CZ$65, $CF453, BD$23), "-")</f>
        <v>-</v>
      </c>
      <c r="BE453" s="296" t="str" cm="1">
        <f t="array" ref="BE453">IFERROR(INDEX($CV$63:$CZ$65, $CF453, BE$23), "-")</f>
        <v>-</v>
      </c>
      <c r="BF453" s="297" cm="1">
        <f t="array" ref="BF453">IF($CF453=3,
IFERROR(INDEX($CV$68:$CZ$79, $CE453, BF$23), "-"),
IF($CF453=2,
IF(BF$23=5, $Q453, IF(BF$23=4, $R453, 0)), IF(BF$23=5, $Q453, 0)
))</f>
        <v>0</v>
      </c>
      <c r="BG453" s="297" cm="1">
        <f t="array" ref="BG453">IF($CF453=3,
IFERROR(INDEX($CV$68:$CZ$79, $CE453, BG$23), "-"),
IF($CF453=2,
IF(BG$23=5, $Q453, IF(BG$23=4, $R453, 0)), IF(BG$23=5, $Q453, 0)
))</f>
        <v>0</v>
      </c>
      <c r="BH453" s="297" cm="1">
        <f t="array" ref="BH453">IF($CF453=3,
IFERROR(INDEX($CV$68:$CZ$79, $CE453, BH$23), "-"),
IF($CF453=2,
IF(BH$23=5, $Q453, IF(BH$23=4, $R453, 0)), IF(BH$23=5, $Q453, 0)
))</f>
        <v>0</v>
      </c>
      <c r="BI453" s="297" cm="1">
        <f t="array" ref="BI453">IF($CF453=3,
IFERROR(INDEX($CV$68:$CZ$79, $CE453, BI$23), "-"),
IF($CF453=2,
IF(BI$23=5, $Q453, IF(BI$23=4, $R453, 0)), IF(BI$23=5, $Q453, 0)
))</f>
        <v>0</v>
      </c>
      <c r="BJ453" s="297" cm="1">
        <f t="array" ref="BJ453">IF($CF453=3,
IFERROR(INDEX($CV$68:$CZ$79, $CE453, BJ$23), "-"),
IF($CF453=2,
IF(BJ$23=5, $Q453, IF(BJ$23=4, $R453, 0)), IF(BJ$23=5, $Q453, 0)
))</f>
        <v>0</v>
      </c>
      <c r="BK453" s="293" t="str" cm="1">
        <f t="array" ref="BK453">IFERROR(IF(OR($AN$20="EZ", ISNUMBER((BL453*BM453)/(3600*1000)/BN453)), (BL453*BM453)/(3600*1000)/BN453, BY453) * SUMPRODUCT($BO453:$BS453^2.5, $BT453:$BX453) / 1000, "-")</f>
        <v>-</v>
      </c>
      <c r="BL453" s="279" t="str">
        <f t="shared" si="190"/>
        <v>-</v>
      </c>
      <c r="BM453" s="279" t="str">
        <f t="shared" si="191"/>
        <v>-</v>
      </c>
      <c r="BN453" s="298">
        <f t="shared" si="192"/>
        <v>0</v>
      </c>
      <c r="BO453" s="296" t="str" cm="1">
        <f t="array" ref="BO453">IFERROR(INDEX($CV$63:$CZ$65, $CO453, BO$23), "-")</f>
        <v>-</v>
      </c>
      <c r="BP453" s="296" t="str" cm="1">
        <f t="array" ref="BP453">IFERROR(INDEX($CV$63:$CZ$65, $CO453, BP$23), "-")</f>
        <v>-</v>
      </c>
      <c r="BQ453" s="296" t="str" cm="1">
        <f t="array" ref="BQ453">IFERROR(INDEX($CV$63:$CZ$65, $CO453, BQ$23), "-")</f>
        <v>-</v>
      </c>
      <c r="BR453" s="296" t="str" cm="1">
        <f t="array" ref="BR453">IFERROR(INDEX($CV$63:$CZ$65, $CO453, BR$23), "-")</f>
        <v>-</v>
      </c>
      <c r="BS453" s="296" t="str" cm="1">
        <f t="array" ref="BS453">IFERROR(INDEX($CV$63:$CZ$65, $CO453, BS$23), "-")</f>
        <v>-</v>
      </c>
      <c r="BT453" s="297" cm="1">
        <f t="array" ref="BT453">IF($CO453=3,
IFERROR(INDEX($CV$68:$CZ$79, $CE453, BT$23), "-"),
IF($CO453=2,
IF(BT$23=5, $AC453, IF(BT$23=4, $AD453, 0)), IF(BT$23=5, $AC453, 0)
))</f>
        <v>0</v>
      </c>
      <c r="BU453" s="297" cm="1">
        <f t="array" ref="BU453">IF($CO453=3,
IFERROR(INDEX($CV$68:$CZ$79, $CE453, BU$23), "-"),
IF($CO453=2,
IF(BU$23=5, $AC453, IF(BU$23=4, $AD453, 0)), IF(BU$23=5, $AC453, 0)
))</f>
        <v>0</v>
      </c>
      <c r="BV453" s="297" cm="1">
        <f t="array" ref="BV453">IF($CO453=3,
IFERROR(INDEX($CV$68:$CZ$79, $CE453, BV$23), "-"),
IF($CO453=2,
IF(BV$23=5, $AC453, IF(BV$23=4, $AD453, 0)), IF(BV$23=5, $AC453, 0)
))</f>
        <v>0</v>
      </c>
      <c r="BW453" s="297" cm="1">
        <f t="array" ref="BW453">IF($CO453=3,
IFERROR(INDEX($CV$68:$CZ$79, $CE453, BW$23), "-"),
IF($CO453=2,
IF(BW$23=5, $AC453, IF(BW$23=4, $AD453, 0)), IF(BW$23=5, $AC453, 0)
))</f>
        <v>0</v>
      </c>
      <c r="BX453" s="297" cm="1">
        <f t="array" ref="BX453">IF($CO453=3,
IFERROR(INDEX($CV$68:$CZ$79, $CE453, BX$23), "-"),
IF($CO453=2,
IF(BX$23=5, $AC453, IF(BX$23=4, $AD453, 0)), IF(BX$23=5, $AC453, 0)
))</f>
        <v>0</v>
      </c>
      <c r="BY453" s="293" t="str">
        <f t="shared" si="193"/>
        <v>-</v>
      </c>
      <c r="BZ453" s="299">
        <f t="shared" si="169"/>
        <v>0</v>
      </c>
      <c r="CA453" s="294" t="str">
        <f t="shared" si="194"/>
        <v>-</v>
      </c>
      <c r="CB453" s="295" t="str">
        <f t="shared" si="170"/>
        <v>-</v>
      </c>
      <c r="CC453" s="295" t="str">
        <f t="shared" si="195"/>
        <v>-</v>
      </c>
      <c r="CD453" s="299">
        <f t="shared" si="171"/>
        <v>0</v>
      </c>
      <c r="CE453" s="300" t="str">
        <f t="shared" si="172"/>
        <v>-</v>
      </c>
      <c r="CF453" s="300" t="str">
        <f t="shared" si="173"/>
        <v>-</v>
      </c>
      <c r="CG453" s="300">
        <v>0</v>
      </c>
      <c r="CH453" s="300">
        <f t="shared" si="174"/>
        <v>0</v>
      </c>
      <c r="CI453" s="301">
        <f t="shared" si="175"/>
        <v>0</v>
      </c>
      <c r="CJ453" s="301">
        <f t="shared" si="176"/>
        <v>0</v>
      </c>
      <c r="CK453" s="302" t="str" cm="1">
        <f t="array" ref="CK453">IF($CJ453&gt;0, INDEX($CS$28:$DH$35, $CJ453, $CI453+CK$23), "-")</f>
        <v>-</v>
      </c>
      <c r="CL453" s="302" t="str" cm="1">
        <f t="array" ref="CL453">IF($CJ453&gt;0, INDEX($CS$28:$DH$35, $CJ453, $CI453+CL$23), "-")</f>
        <v>-</v>
      </c>
      <c r="CM453" s="302" t="str" cm="1">
        <f t="array" ref="CM453">IF($CJ453&gt;0, INDEX($CS$28:$DH$35, $CJ453, $CI453+CM$23), "-")</f>
        <v>-</v>
      </c>
      <c r="CN453" s="302" t="str" cm="1">
        <f t="array" ref="CN453">IF($CJ453&gt;0, INDEX($CS$28:$DH$35, $CJ453, $CI453+CN$23), "-")</f>
        <v>-</v>
      </c>
      <c r="CO453" s="300" t="str">
        <f t="shared" si="177"/>
        <v>-</v>
      </c>
      <c r="CP453" s="271"/>
      <c r="CQ453" s="272"/>
      <c r="CR453" s="273"/>
      <c r="CS453" s="273"/>
      <c r="CT453" s="273"/>
      <c r="CU453" s="273"/>
      <c r="CV453" s="273"/>
      <c r="CW453" s="273"/>
      <c r="CX453" s="273"/>
      <c r="CY453" s="273"/>
      <c r="CZ453" s="273"/>
      <c r="DA453" s="273"/>
      <c r="DB453" s="273"/>
      <c r="DC453" s="273"/>
      <c r="DD453" s="273"/>
      <c r="DE453" s="273"/>
      <c r="DF453" s="273"/>
      <c r="DG453" s="273"/>
      <c r="DH453" s="273"/>
      <c r="DI453" s="273"/>
      <c r="DJ453" s="271"/>
      <c r="DK453" s="271"/>
    </row>
    <row r="454" spans="1:115" s="45" customFormat="1" ht="12.75" customHeight="1" x14ac:dyDescent="0.25">
      <c r="A454" s="13" cm="1">
        <f t="array" ref="A454">IFERROR(INDEX(Operation, IFERROR(MATCH($N454,#REF!, 0), IFERROR(MATCH($N454,#REF!, 0), MATCH($N454,#REF!, 0))), 4), 0)</f>
        <v>0</v>
      </c>
      <c r="B454" s="10">
        <v>431</v>
      </c>
      <c r="C454" s="238"/>
      <c r="D454" s="238"/>
      <c r="E454" s="79"/>
      <c r="F454" s="80" t="str">
        <f>IF(ISBLANK(E454), "", VLOOKUP(E454, Z!$A$2:$C$4127, 3, FALSE))</f>
        <v/>
      </c>
      <c r="G454" s="238"/>
      <c r="H454" s="81"/>
      <c r="I454" s="255" t="b">
        <v>0</v>
      </c>
      <c r="J454" s="256"/>
      <c r="K454" s="82"/>
      <c r="L454" s="82"/>
      <c r="M454" s="83"/>
      <c r="N454" s="79"/>
      <c r="O454" s="84"/>
      <c r="P454" s="84"/>
      <c r="Q454" s="257"/>
      <c r="R454" s="257"/>
      <c r="S454" s="257"/>
      <c r="T454" s="85">
        <f t="shared" si="178"/>
        <v>0</v>
      </c>
      <c r="U454" s="238"/>
      <c r="V454" s="238"/>
      <c r="W454" s="238"/>
      <c r="X454" s="257"/>
      <c r="Y454" s="258"/>
      <c r="Z454" s="79"/>
      <c r="AA454" s="257"/>
      <c r="AB454" s="257"/>
      <c r="AC454" s="257"/>
      <c r="AD454" s="257"/>
      <c r="AE454" s="257"/>
      <c r="AF454" s="85">
        <f t="shared" si="179"/>
        <v>0</v>
      </c>
      <c r="AG454" s="259"/>
      <c r="AH454" s="238"/>
      <c r="AI454" s="79"/>
      <c r="AJ454" s="80" t="str">
        <f>IF(ISBLANK(AI454), "", VLOOKUP(AI454, Z!$A$2:$C$4127, 3, FALSE))</f>
        <v/>
      </c>
      <c r="AK454" s="260"/>
      <c r="AL454" s="127">
        <f t="shared" si="180"/>
        <v>0</v>
      </c>
      <c r="AM454" s="271"/>
      <c r="AN454" s="292">
        <f t="shared" si="182"/>
        <v>0</v>
      </c>
      <c r="AO454" s="279">
        <f t="shared" si="181"/>
        <v>1</v>
      </c>
      <c r="AP454" s="279">
        <v>0.75</v>
      </c>
      <c r="AQ454" s="293" t="str">
        <f t="shared" si="183"/>
        <v>-</v>
      </c>
      <c r="AR454" s="293" t="str">
        <f t="shared" si="184"/>
        <v>-</v>
      </c>
      <c r="AS454" s="293" t="str" cm="1">
        <f t="array" ref="AS454">IFERROR(IFERROR((AT454*AU454)/(3600*1000)/AZ454, BY454) * SUMPRODUCT($BA454:$BE454^2.5, $BF454:$BJ454) / 1000, "-")</f>
        <v>-</v>
      </c>
      <c r="AT454" s="279" t="str">
        <f t="shared" si="185"/>
        <v>-</v>
      </c>
      <c r="AU454" s="279" t="str">
        <f t="shared" si="186"/>
        <v>-</v>
      </c>
      <c r="AV454" s="294" t="str">
        <f t="shared" si="168"/>
        <v>-</v>
      </c>
      <c r="AW454" s="294" t="str" cm="1">
        <f t="array" ref="AW454">IF(CH454&gt;0, INDEX($CV$58:$CV$60, CH454), "-")</f>
        <v>-</v>
      </c>
      <c r="AX454" s="294" t="str">
        <f t="shared" si="187"/>
        <v>-</v>
      </c>
      <c r="AY454" s="295" t="str">
        <f t="shared" si="188"/>
        <v>-</v>
      </c>
      <c r="AZ454" s="294">
        <f t="shared" si="189"/>
        <v>0</v>
      </c>
      <c r="BA454" s="296" t="str" cm="1">
        <f t="array" ref="BA454">IFERROR(INDEX($CV$63:$CZ$65, $CF454, BA$23), "-")</f>
        <v>-</v>
      </c>
      <c r="BB454" s="296" t="str" cm="1">
        <f t="array" ref="BB454">IFERROR(INDEX($CV$63:$CZ$65, $CF454, BB$23), "-")</f>
        <v>-</v>
      </c>
      <c r="BC454" s="296" t="str" cm="1">
        <f t="array" ref="BC454">IFERROR(INDEX($CV$63:$CZ$65, $CF454, BC$23), "-")</f>
        <v>-</v>
      </c>
      <c r="BD454" s="296" t="str" cm="1">
        <f t="array" ref="BD454">IFERROR(INDEX($CV$63:$CZ$65, $CF454, BD$23), "-")</f>
        <v>-</v>
      </c>
      <c r="BE454" s="296" t="str" cm="1">
        <f t="array" ref="BE454">IFERROR(INDEX($CV$63:$CZ$65, $CF454, BE$23), "-")</f>
        <v>-</v>
      </c>
      <c r="BF454" s="297" cm="1">
        <f t="array" ref="BF454">IF($CF454=3,
IFERROR(INDEX($CV$68:$CZ$79, $CE454, BF$23), "-"),
IF($CF454=2,
IF(BF$23=5, $Q454, IF(BF$23=4, $R454, 0)), IF(BF$23=5, $Q454, 0)
))</f>
        <v>0</v>
      </c>
      <c r="BG454" s="297" cm="1">
        <f t="array" ref="BG454">IF($CF454=3,
IFERROR(INDEX($CV$68:$CZ$79, $CE454, BG$23), "-"),
IF($CF454=2,
IF(BG$23=5, $Q454, IF(BG$23=4, $R454, 0)), IF(BG$23=5, $Q454, 0)
))</f>
        <v>0</v>
      </c>
      <c r="BH454" s="297" cm="1">
        <f t="array" ref="BH454">IF($CF454=3,
IFERROR(INDEX($CV$68:$CZ$79, $CE454, BH$23), "-"),
IF($CF454=2,
IF(BH$23=5, $Q454, IF(BH$23=4, $R454, 0)), IF(BH$23=5, $Q454, 0)
))</f>
        <v>0</v>
      </c>
      <c r="BI454" s="297" cm="1">
        <f t="array" ref="BI454">IF($CF454=3,
IFERROR(INDEX($CV$68:$CZ$79, $CE454, BI$23), "-"),
IF($CF454=2,
IF(BI$23=5, $Q454, IF(BI$23=4, $R454, 0)), IF(BI$23=5, $Q454, 0)
))</f>
        <v>0</v>
      </c>
      <c r="BJ454" s="297" cm="1">
        <f t="array" ref="BJ454">IF($CF454=3,
IFERROR(INDEX($CV$68:$CZ$79, $CE454, BJ$23), "-"),
IF($CF454=2,
IF(BJ$23=5, $Q454, IF(BJ$23=4, $R454, 0)), IF(BJ$23=5, $Q454, 0)
))</f>
        <v>0</v>
      </c>
      <c r="BK454" s="293" t="str" cm="1">
        <f t="array" ref="BK454">IFERROR(IF(OR($AN$20="EZ", ISNUMBER((BL454*BM454)/(3600*1000)/BN454)), (BL454*BM454)/(3600*1000)/BN454, BY454) * SUMPRODUCT($BO454:$BS454^2.5, $BT454:$BX454) / 1000, "-")</f>
        <v>-</v>
      </c>
      <c r="BL454" s="279" t="str">
        <f t="shared" si="190"/>
        <v>-</v>
      </c>
      <c r="BM454" s="279" t="str">
        <f t="shared" si="191"/>
        <v>-</v>
      </c>
      <c r="BN454" s="298">
        <f t="shared" si="192"/>
        <v>0</v>
      </c>
      <c r="BO454" s="296" t="str" cm="1">
        <f t="array" ref="BO454">IFERROR(INDEX($CV$63:$CZ$65, $CO454, BO$23), "-")</f>
        <v>-</v>
      </c>
      <c r="BP454" s="296" t="str" cm="1">
        <f t="array" ref="BP454">IFERROR(INDEX($CV$63:$CZ$65, $CO454, BP$23), "-")</f>
        <v>-</v>
      </c>
      <c r="BQ454" s="296" t="str" cm="1">
        <f t="array" ref="BQ454">IFERROR(INDEX($CV$63:$CZ$65, $CO454, BQ$23), "-")</f>
        <v>-</v>
      </c>
      <c r="BR454" s="296" t="str" cm="1">
        <f t="array" ref="BR454">IFERROR(INDEX($CV$63:$CZ$65, $CO454, BR$23), "-")</f>
        <v>-</v>
      </c>
      <c r="BS454" s="296" t="str" cm="1">
        <f t="array" ref="BS454">IFERROR(INDEX($CV$63:$CZ$65, $CO454, BS$23), "-")</f>
        <v>-</v>
      </c>
      <c r="BT454" s="297" cm="1">
        <f t="array" ref="BT454">IF($CO454=3,
IFERROR(INDEX($CV$68:$CZ$79, $CE454, BT$23), "-"),
IF($CO454=2,
IF(BT$23=5, $AC454, IF(BT$23=4, $AD454, 0)), IF(BT$23=5, $AC454, 0)
))</f>
        <v>0</v>
      </c>
      <c r="BU454" s="297" cm="1">
        <f t="array" ref="BU454">IF($CO454=3,
IFERROR(INDEX($CV$68:$CZ$79, $CE454, BU$23), "-"),
IF($CO454=2,
IF(BU$23=5, $AC454, IF(BU$23=4, $AD454, 0)), IF(BU$23=5, $AC454, 0)
))</f>
        <v>0</v>
      </c>
      <c r="BV454" s="297" cm="1">
        <f t="array" ref="BV454">IF($CO454=3,
IFERROR(INDEX($CV$68:$CZ$79, $CE454, BV$23), "-"),
IF($CO454=2,
IF(BV$23=5, $AC454, IF(BV$23=4, $AD454, 0)), IF(BV$23=5, $AC454, 0)
))</f>
        <v>0</v>
      </c>
      <c r="BW454" s="297" cm="1">
        <f t="array" ref="BW454">IF($CO454=3,
IFERROR(INDEX($CV$68:$CZ$79, $CE454, BW$23), "-"),
IF($CO454=2,
IF(BW$23=5, $AC454, IF(BW$23=4, $AD454, 0)), IF(BW$23=5, $AC454, 0)
))</f>
        <v>0</v>
      </c>
      <c r="BX454" s="297" cm="1">
        <f t="array" ref="BX454">IF($CO454=3,
IFERROR(INDEX($CV$68:$CZ$79, $CE454, BX$23), "-"),
IF($CO454=2,
IF(BX$23=5, $AC454, IF(BX$23=4, $AD454, 0)), IF(BX$23=5, $AC454, 0)
))</f>
        <v>0</v>
      </c>
      <c r="BY454" s="293" t="str">
        <f t="shared" si="193"/>
        <v>-</v>
      </c>
      <c r="BZ454" s="299">
        <f t="shared" si="169"/>
        <v>0</v>
      </c>
      <c r="CA454" s="294" t="str">
        <f t="shared" si="194"/>
        <v>-</v>
      </c>
      <c r="CB454" s="295" t="str">
        <f t="shared" si="170"/>
        <v>-</v>
      </c>
      <c r="CC454" s="295" t="str">
        <f t="shared" si="195"/>
        <v>-</v>
      </c>
      <c r="CD454" s="299">
        <f t="shared" si="171"/>
        <v>0</v>
      </c>
      <c r="CE454" s="300" t="str">
        <f t="shared" si="172"/>
        <v>-</v>
      </c>
      <c r="CF454" s="300" t="str">
        <f t="shared" si="173"/>
        <v>-</v>
      </c>
      <c r="CG454" s="300">
        <v>0</v>
      </c>
      <c r="CH454" s="300">
        <f t="shared" si="174"/>
        <v>0</v>
      </c>
      <c r="CI454" s="301">
        <f t="shared" si="175"/>
        <v>0</v>
      </c>
      <c r="CJ454" s="301">
        <f t="shared" si="176"/>
        <v>0</v>
      </c>
      <c r="CK454" s="302" t="str" cm="1">
        <f t="array" ref="CK454">IF($CJ454&gt;0, INDEX($CS$28:$DH$35, $CJ454, $CI454+CK$23), "-")</f>
        <v>-</v>
      </c>
      <c r="CL454" s="302" t="str" cm="1">
        <f t="array" ref="CL454">IF($CJ454&gt;0, INDEX($CS$28:$DH$35, $CJ454, $CI454+CL$23), "-")</f>
        <v>-</v>
      </c>
      <c r="CM454" s="302" t="str" cm="1">
        <f t="array" ref="CM454">IF($CJ454&gt;0, INDEX($CS$28:$DH$35, $CJ454, $CI454+CM$23), "-")</f>
        <v>-</v>
      </c>
      <c r="CN454" s="302" t="str" cm="1">
        <f t="array" ref="CN454">IF($CJ454&gt;0, INDEX($CS$28:$DH$35, $CJ454, $CI454+CN$23), "-")</f>
        <v>-</v>
      </c>
      <c r="CO454" s="300" t="str">
        <f t="shared" si="177"/>
        <v>-</v>
      </c>
      <c r="CP454" s="271"/>
      <c r="CQ454" s="272"/>
      <c r="CR454" s="273"/>
      <c r="CS454" s="273"/>
      <c r="CT454" s="273"/>
      <c r="CU454" s="273"/>
      <c r="CV454" s="273"/>
      <c r="CW454" s="273"/>
      <c r="CX454" s="273"/>
      <c r="CY454" s="273"/>
      <c r="CZ454" s="273"/>
      <c r="DA454" s="273"/>
      <c r="DB454" s="273"/>
      <c r="DC454" s="273"/>
      <c r="DD454" s="273"/>
      <c r="DE454" s="273"/>
      <c r="DF454" s="273"/>
      <c r="DG454" s="273"/>
      <c r="DH454" s="273"/>
      <c r="DI454" s="273"/>
      <c r="DJ454" s="271"/>
      <c r="DK454" s="271"/>
    </row>
    <row r="455" spans="1:115" s="45" customFormat="1" ht="12.75" customHeight="1" x14ac:dyDescent="0.25">
      <c r="A455" s="13" cm="1">
        <f t="array" ref="A455">IFERROR(INDEX(Operation, IFERROR(MATCH($N455,#REF!, 0), IFERROR(MATCH($N455,#REF!, 0), MATCH($N455,#REF!, 0))), 4), 0)</f>
        <v>0</v>
      </c>
      <c r="B455" s="10">
        <v>432</v>
      </c>
      <c r="C455" s="238"/>
      <c r="D455" s="238"/>
      <c r="E455" s="79"/>
      <c r="F455" s="80" t="str">
        <f>IF(ISBLANK(E455), "", VLOOKUP(E455, Z!$A$2:$C$4127, 3, FALSE))</f>
        <v/>
      </c>
      <c r="G455" s="238"/>
      <c r="H455" s="81"/>
      <c r="I455" s="255" t="b">
        <v>0</v>
      </c>
      <c r="J455" s="256"/>
      <c r="K455" s="82"/>
      <c r="L455" s="82"/>
      <c r="M455" s="83"/>
      <c r="N455" s="79"/>
      <c r="O455" s="84"/>
      <c r="P455" s="84"/>
      <c r="Q455" s="257"/>
      <c r="R455" s="257"/>
      <c r="S455" s="257"/>
      <c r="T455" s="85">
        <f t="shared" si="178"/>
        <v>0</v>
      </c>
      <c r="U455" s="238"/>
      <c r="V455" s="238"/>
      <c r="W455" s="238"/>
      <c r="X455" s="257"/>
      <c r="Y455" s="258"/>
      <c r="Z455" s="79"/>
      <c r="AA455" s="257"/>
      <c r="AB455" s="257"/>
      <c r="AC455" s="257"/>
      <c r="AD455" s="257"/>
      <c r="AE455" s="257"/>
      <c r="AF455" s="85">
        <f t="shared" si="179"/>
        <v>0</v>
      </c>
      <c r="AG455" s="259"/>
      <c r="AH455" s="238"/>
      <c r="AI455" s="79"/>
      <c r="AJ455" s="80" t="str">
        <f>IF(ISBLANK(AI455), "", VLOOKUP(AI455, Z!$A$2:$C$4127, 3, FALSE))</f>
        <v/>
      </c>
      <c r="AK455" s="260"/>
      <c r="AL455" s="127">
        <f t="shared" si="180"/>
        <v>0</v>
      </c>
      <c r="AM455" s="271"/>
      <c r="AN455" s="292">
        <f t="shared" si="182"/>
        <v>0</v>
      </c>
      <c r="AO455" s="279">
        <f t="shared" si="181"/>
        <v>1</v>
      </c>
      <c r="AP455" s="279">
        <v>0.75</v>
      </c>
      <c r="AQ455" s="293" t="str">
        <f t="shared" si="183"/>
        <v>-</v>
      </c>
      <c r="AR455" s="293" t="str">
        <f t="shared" si="184"/>
        <v>-</v>
      </c>
      <c r="AS455" s="293" t="str" cm="1">
        <f t="array" ref="AS455">IFERROR(IFERROR((AT455*AU455)/(3600*1000)/AZ455, BY455) * SUMPRODUCT($BA455:$BE455^2.5, $BF455:$BJ455) / 1000, "-")</f>
        <v>-</v>
      </c>
      <c r="AT455" s="279" t="str">
        <f t="shared" si="185"/>
        <v>-</v>
      </c>
      <c r="AU455" s="279" t="str">
        <f t="shared" si="186"/>
        <v>-</v>
      </c>
      <c r="AV455" s="294" t="str">
        <f t="shared" si="168"/>
        <v>-</v>
      </c>
      <c r="AW455" s="294" t="str" cm="1">
        <f t="array" ref="AW455">IF(CH455&gt;0, INDEX($CV$58:$CV$60, CH455), "-")</f>
        <v>-</v>
      </c>
      <c r="AX455" s="294" t="str">
        <f t="shared" si="187"/>
        <v>-</v>
      </c>
      <c r="AY455" s="295" t="str">
        <f t="shared" si="188"/>
        <v>-</v>
      </c>
      <c r="AZ455" s="294">
        <f t="shared" si="189"/>
        <v>0</v>
      </c>
      <c r="BA455" s="296" t="str" cm="1">
        <f t="array" ref="BA455">IFERROR(INDEX($CV$63:$CZ$65, $CF455, BA$23), "-")</f>
        <v>-</v>
      </c>
      <c r="BB455" s="296" t="str" cm="1">
        <f t="array" ref="BB455">IFERROR(INDEX($CV$63:$CZ$65, $CF455, BB$23), "-")</f>
        <v>-</v>
      </c>
      <c r="BC455" s="296" t="str" cm="1">
        <f t="array" ref="BC455">IFERROR(INDEX($CV$63:$CZ$65, $CF455, BC$23), "-")</f>
        <v>-</v>
      </c>
      <c r="BD455" s="296" t="str" cm="1">
        <f t="array" ref="BD455">IFERROR(INDEX($CV$63:$CZ$65, $CF455, BD$23), "-")</f>
        <v>-</v>
      </c>
      <c r="BE455" s="296" t="str" cm="1">
        <f t="array" ref="BE455">IFERROR(INDEX($CV$63:$CZ$65, $CF455, BE$23), "-")</f>
        <v>-</v>
      </c>
      <c r="BF455" s="297" cm="1">
        <f t="array" ref="BF455">IF($CF455=3,
IFERROR(INDEX($CV$68:$CZ$79, $CE455, BF$23), "-"),
IF($CF455=2,
IF(BF$23=5, $Q455, IF(BF$23=4, $R455, 0)), IF(BF$23=5, $Q455, 0)
))</f>
        <v>0</v>
      </c>
      <c r="BG455" s="297" cm="1">
        <f t="array" ref="BG455">IF($CF455=3,
IFERROR(INDEX($CV$68:$CZ$79, $CE455, BG$23), "-"),
IF($CF455=2,
IF(BG$23=5, $Q455, IF(BG$23=4, $R455, 0)), IF(BG$23=5, $Q455, 0)
))</f>
        <v>0</v>
      </c>
      <c r="BH455" s="297" cm="1">
        <f t="array" ref="BH455">IF($CF455=3,
IFERROR(INDEX($CV$68:$CZ$79, $CE455, BH$23), "-"),
IF($CF455=2,
IF(BH$23=5, $Q455, IF(BH$23=4, $R455, 0)), IF(BH$23=5, $Q455, 0)
))</f>
        <v>0</v>
      </c>
      <c r="BI455" s="297" cm="1">
        <f t="array" ref="BI455">IF($CF455=3,
IFERROR(INDEX($CV$68:$CZ$79, $CE455, BI$23), "-"),
IF($CF455=2,
IF(BI$23=5, $Q455, IF(BI$23=4, $R455, 0)), IF(BI$23=5, $Q455, 0)
))</f>
        <v>0</v>
      </c>
      <c r="BJ455" s="297" cm="1">
        <f t="array" ref="BJ455">IF($CF455=3,
IFERROR(INDEX($CV$68:$CZ$79, $CE455, BJ$23), "-"),
IF($CF455=2,
IF(BJ$23=5, $Q455, IF(BJ$23=4, $R455, 0)), IF(BJ$23=5, $Q455, 0)
))</f>
        <v>0</v>
      </c>
      <c r="BK455" s="293" t="str" cm="1">
        <f t="array" ref="BK455">IFERROR(IF(OR($AN$20="EZ", ISNUMBER((BL455*BM455)/(3600*1000)/BN455)), (BL455*BM455)/(3600*1000)/BN455, BY455) * SUMPRODUCT($BO455:$BS455^2.5, $BT455:$BX455) / 1000, "-")</f>
        <v>-</v>
      </c>
      <c r="BL455" s="279" t="str">
        <f t="shared" si="190"/>
        <v>-</v>
      </c>
      <c r="BM455" s="279" t="str">
        <f t="shared" si="191"/>
        <v>-</v>
      </c>
      <c r="BN455" s="298">
        <f t="shared" si="192"/>
        <v>0</v>
      </c>
      <c r="BO455" s="296" t="str" cm="1">
        <f t="array" ref="BO455">IFERROR(INDEX($CV$63:$CZ$65, $CO455, BO$23), "-")</f>
        <v>-</v>
      </c>
      <c r="BP455" s="296" t="str" cm="1">
        <f t="array" ref="BP455">IFERROR(INDEX($CV$63:$CZ$65, $CO455, BP$23), "-")</f>
        <v>-</v>
      </c>
      <c r="BQ455" s="296" t="str" cm="1">
        <f t="array" ref="BQ455">IFERROR(INDEX($CV$63:$CZ$65, $CO455, BQ$23), "-")</f>
        <v>-</v>
      </c>
      <c r="BR455" s="296" t="str" cm="1">
        <f t="array" ref="BR455">IFERROR(INDEX($CV$63:$CZ$65, $CO455, BR$23), "-")</f>
        <v>-</v>
      </c>
      <c r="BS455" s="296" t="str" cm="1">
        <f t="array" ref="BS455">IFERROR(INDEX($CV$63:$CZ$65, $CO455, BS$23), "-")</f>
        <v>-</v>
      </c>
      <c r="BT455" s="297" cm="1">
        <f t="array" ref="BT455">IF($CO455=3,
IFERROR(INDEX($CV$68:$CZ$79, $CE455, BT$23), "-"),
IF($CO455=2,
IF(BT$23=5, $AC455, IF(BT$23=4, $AD455, 0)), IF(BT$23=5, $AC455, 0)
))</f>
        <v>0</v>
      </c>
      <c r="BU455" s="297" cm="1">
        <f t="array" ref="BU455">IF($CO455=3,
IFERROR(INDEX($CV$68:$CZ$79, $CE455, BU$23), "-"),
IF($CO455=2,
IF(BU$23=5, $AC455, IF(BU$23=4, $AD455, 0)), IF(BU$23=5, $AC455, 0)
))</f>
        <v>0</v>
      </c>
      <c r="BV455" s="297" cm="1">
        <f t="array" ref="BV455">IF($CO455=3,
IFERROR(INDEX($CV$68:$CZ$79, $CE455, BV$23), "-"),
IF($CO455=2,
IF(BV$23=5, $AC455, IF(BV$23=4, $AD455, 0)), IF(BV$23=5, $AC455, 0)
))</f>
        <v>0</v>
      </c>
      <c r="BW455" s="297" cm="1">
        <f t="array" ref="BW455">IF($CO455=3,
IFERROR(INDEX($CV$68:$CZ$79, $CE455, BW$23), "-"),
IF($CO455=2,
IF(BW$23=5, $AC455, IF(BW$23=4, $AD455, 0)), IF(BW$23=5, $AC455, 0)
))</f>
        <v>0</v>
      </c>
      <c r="BX455" s="297" cm="1">
        <f t="array" ref="BX455">IF($CO455=3,
IFERROR(INDEX($CV$68:$CZ$79, $CE455, BX$23), "-"),
IF($CO455=2,
IF(BX$23=5, $AC455, IF(BX$23=4, $AD455, 0)), IF(BX$23=5, $AC455, 0)
))</f>
        <v>0</v>
      </c>
      <c r="BY455" s="293" t="str">
        <f t="shared" si="193"/>
        <v>-</v>
      </c>
      <c r="BZ455" s="299">
        <f t="shared" si="169"/>
        <v>0</v>
      </c>
      <c r="CA455" s="294" t="str">
        <f t="shared" si="194"/>
        <v>-</v>
      </c>
      <c r="CB455" s="295" t="str">
        <f t="shared" si="170"/>
        <v>-</v>
      </c>
      <c r="CC455" s="295" t="str">
        <f t="shared" si="195"/>
        <v>-</v>
      </c>
      <c r="CD455" s="299">
        <f t="shared" si="171"/>
        <v>0</v>
      </c>
      <c r="CE455" s="300" t="str">
        <f t="shared" si="172"/>
        <v>-</v>
      </c>
      <c r="CF455" s="300" t="str">
        <f t="shared" si="173"/>
        <v>-</v>
      </c>
      <c r="CG455" s="300">
        <v>0</v>
      </c>
      <c r="CH455" s="300">
        <f t="shared" si="174"/>
        <v>0</v>
      </c>
      <c r="CI455" s="301">
        <f t="shared" si="175"/>
        <v>0</v>
      </c>
      <c r="CJ455" s="301">
        <f t="shared" si="176"/>
        <v>0</v>
      </c>
      <c r="CK455" s="302" t="str" cm="1">
        <f t="array" ref="CK455">IF($CJ455&gt;0, INDEX($CS$28:$DH$35, $CJ455, $CI455+CK$23), "-")</f>
        <v>-</v>
      </c>
      <c r="CL455" s="302" t="str" cm="1">
        <f t="array" ref="CL455">IF($CJ455&gt;0, INDEX($CS$28:$DH$35, $CJ455, $CI455+CL$23), "-")</f>
        <v>-</v>
      </c>
      <c r="CM455" s="302" t="str" cm="1">
        <f t="array" ref="CM455">IF($CJ455&gt;0, INDEX($CS$28:$DH$35, $CJ455, $CI455+CM$23), "-")</f>
        <v>-</v>
      </c>
      <c r="CN455" s="302" t="str" cm="1">
        <f t="array" ref="CN455">IF($CJ455&gt;0, INDEX($CS$28:$DH$35, $CJ455, $CI455+CN$23), "-")</f>
        <v>-</v>
      </c>
      <c r="CO455" s="300" t="str">
        <f t="shared" si="177"/>
        <v>-</v>
      </c>
      <c r="CP455" s="271"/>
      <c r="CQ455" s="272"/>
      <c r="CR455" s="273"/>
      <c r="CS455" s="273"/>
      <c r="CT455" s="273"/>
      <c r="CU455" s="273"/>
      <c r="CV455" s="273"/>
      <c r="CW455" s="273"/>
      <c r="CX455" s="273"/>
      <c r="CY455" s="273"/>
      <c r="CZ455" s="273"/>
      <c r="DA455" s="273"/>
      <c r="DB455" s="273"/>
      <c r="DC455" s="273"/>
      <c r="DD455" s="273"/>
      <c r="DE455" s="273"/>
      <c r="DF455" s="273"/>
      <c r="DG455" s="273"/>
      <c r="DH455" s="273"/>
      <c r="DI455" s="273"/>
      <c r="DJ455" s="271"/>
      <c r="DK455" s="271"/>
    </row>
    <row r="456" spans="1:115" s="45" customFormat="1" ht="12.75" customHeight="1" x14ac:dyDescent="0.25">
      <c r="A456" s="13" cm="1">
        <f t="array" ref="A456">IFERROR(INDEX(Operation, IFERROR(MATCH($N456,#REF!, 0), IFERROR(MATCH($N456,#REF!, 0), MATCH($N456,#REF!, 0))), 4), 0)</f>
        <v>0</v>
      </c>
      <c r="B456" s="10">
        <v>433</v>
      </c>
      <c r="C456" s="238"/>
      <c r="D456" s="238"/>
      <c r="E456" s="79"/>
      <c r="F456" s="80" t="str">
        <f>IF(ISBLANK(E456), "", VLOOKUP(E456, Z!$A$2:$C$4127, 3, FALSE))</f>
        <v/>
      </c>
      <c r="G456" s="238"/>
      <c r="H456" s="81"/>
      <c r="I456" s="255" t="b">
        <v>0</v>
      </c>
      <c r="J456" s="256"/>
      <c r="K456" s="82"/>
      <c r="L456" s="82"/>
      <c r="M456" s="83"/>
      <c r="N456" s="79"/>
      <c r="O456" s="84"/>
      <c r="P456" s="84"/>
      <c r="Q456" s="257"/>
      <c r="R456" s="257"/>
      <c r="S456" s="257"/>
      <c r="T456" s="85">
        <f t="shared" si="178"/>
        <v>0</v>
      </c>
      <c r="U456" s="238"/>
      <c r="V456" s="238"/>
      <c r="W456" s="238"/>
      <c r="X456" s="256"/>
      <c r="Y456" s="258"/>
      <c r="Z456" s="79"/>
      <c r="AA456" s="257"/>
      <c r="AB456" s="257"/>
      <c r="AC456" s="257"/>
      <c r="AD456" s="257"/>
      <c r="AE456" s="257"/>
      <c r="AF456" s="85">
        <f t="shared" si="179"/>
        <v>0</v>
      </c>
      <c r="AG456" s="259"/>
      <c r="AH456" s="238"/>
      <c r="AI456" s="79"/>
      <c r="AJ456" s="80" t="str">
        <f>IF(ISBLANK(AI456), "", VLOOKUP(AI456, Z!$A$2:$C$4127, 3, FALSE))</f>
        <v/>
      </c>
      <c r="AK456" s="260"/>
      <c r="AL456" s="127">
        <f t="shared" si="180"/>
        <v>0</v>
      </c>
      <c r="AM456" s="271"/>
      <c r="AN456" s="292">
        <f t="shared" si="182"/>
        <v>0</v>
      </c>
      <c r="AO456" s="279">
        <f t="shared" si="181"/>
        <v>1</v>
      </c>
      <c r="AP456" s="279">
        <v>0.75</v>
      </c>
      <c r="AQ456" s="293" t="str">
        <f t="shared" si="183"/>
        <v>-</v>
      </c>
      <c r="AR456" s="293" t="str">
        <f t="shared" si="184"/>
        <v>-</v>
      </c>
      <c r="AS456" s="293" t="str" cm="1">
        <f t="array" ref="AS456">IFERROR(IFERROR((AT456*AU456)/(3600*1000)/AZ456, BY456) * SUMPRODUCT($BA456:$BE456^2.5, $BF456:$BJ456) / 1000, "-")</f>
        <v>-</v>
      </c>
      <c r="AT456" s="279" t="str">
        <f t="shared" si="185"/>
        <v>-</v>
      </c>
      <c r="AU456" s="279" t="str">
        <f t="shared" si="186"/>
        <v>-</v>
      </c>
      <c r="AV456" s="294" t="str">
        <f t="shared" si="168"/>
        <v>-</v>
      </c>
      <c r="AW456" s="294" t="str" cm="1">
        <f t="array" ref="AW456">IF(CH456&gt;0, INDEX($CV$58:$CV$60, CH456), "-")</f>
        <v>-</v>
      </c>
      <c r="AX456" s="294" t="str">
        <f t="shared" si="187"/>
        <v>-</v>
      </c>
      <c r="AY456" s="295" t="str">
        <f t="shared" si="188"/>
        <v>-</v>
      </c>
      <c r="AZ456" s="294">
        <f t="shared" si="189"/>
        <v>0</v>
      </c>
      <c r="BA456" s="296" t="str" cm="1">
        <f t="array" ref="BA456">IFERROR(INDEX($CV$63:$CZ$65, $CF456, BA$23), "-")</f>
        <v>-</v>
      </c>
      <c r="BB456" s="296" t="str" cm="1">
        <f t="array" ref="BB456">IFERROR(INDEX($CV$63:$CZ$65, $CF456, BB$23), "-")</f>
        <v>-</v>
      </c>
      <c r="BC456" s="296" t="str" cm="1">
        <f t="array" ref="BC456">IFERROR(INDEX($CV$63:$CZ$65, $CF456, BC$23), "-")</f>
        <v>-</v>
      </c>
      <c r="BD456" s="296" t="str" cm="1">
        <f t="array" ref="BD456">IFERROR(INDEX($CV$63:$CZ$65, $CF456, BD$23), "-")</f>
        <v>-</v>
      </c>
      <c r="BE456" s="296" t="str" cm="1">
        <f t="array" ref="BE456">IFERROR(INDEX($CV$63:$CZ$65, $CF456, BE$23), "-")</f>
        <v>-</v>
      </c>
      <c r="BF456" s="297" cm="1">
        <f t="array" ref="BF456">IF($CF456=3,
IFERROR(INDEX($CV$68:$CZ$79, $CE456, BF$23), "-"),
IF($CF456=2,
IF(BF$23=5, $Q456, IF(BF$23=4, $R456, 0)), IF(BF$23=5, $Q456, 0)
))</f>
        <v>0</v>
      </c>
      <c r="BG456" s="297" cm="1">
        <f t="array" ref="BG456">IF($CF456=3,
IFERROR(INDEX($CV$68:$CZ$79, $CE456, BG$23), "-"),
IF($CF456=2,
IF(BG$23=5, $Q456, IF(BG$23=4, $R456, 0)), IF(BG$23=5, $Q456, 0)
))</f>
        <v>0</v>
      </c>
      <c r="BH456" s="297" cm="1">
        <f t="array" ref="BH456">IF($CF456=3,
IFERROR(INDEX($CV$68:$CZ$79, $CE456, BH$23), "-"),
IF($CF456=2,
IF(BH$23=5, $Q456, IF(BH$23=4, $R456, 0)), IF(BH$23=5, $Q456, 0)
))</f>
        <v>0</v>
      </c>
      <c r="BI456" s="297" cm="1">
        <f t="array" ref="BI456">IF($CF456=3,
IFERROR(INDEX($CV$68:$CZ$79, $CE456, BI$23), "-"),
IF($CF456=2,
IF(BI$23=5, $Q456, IF(BI$23=4, $R456, 0)), IF(BI$23=5, $Q456, 0)
))</f>
        <v>0</v>
      </c>
      <c r="BJ456" s="297" cm="1">
        <f t="array" ref="BJ456">IF($CF456=3,
IFERROR(INDEX($CV$68:$CZ$79, $CE456, BJ$23), "-"),
IF($CF456=2,
IF(BJ$23=5, $Q456, IF(BJ$23=4, $R456, 0)), IF(BJ$23=5, $Q456, 0)
))</f>
        <v>0</v>
      </c>
      <c r="BK456" s="293" t="str" cm="1">
        <f t="array" ref="BK456">IFERROR(IF(OR($AN$20="EZ", ISNUMBER((BL456*BM456)/(3600*1000)/BN456)), (BL456*BM456)/(3600*1000)/BN456, BY456) * SUMPRODUCT($BO456:$BS456^2.5, $BT456:$BX456) / 1000, "-")</f>
        <v>-</v>
      </c>
      <c r="BL456" s="279" t="str">
        <f t="shared" si="190"/>
        <v>-</v>
      </c>
      <c r="BM456" s="279" t="str">
        <f t="shared" si="191"/>
        <v>-</v>
      </c>
      <c r="BN456" s="298">
        <f t="shared" si="192"/>
        <v>0</v>
      </c>
      <c r="BO456" s="296" t="str" cm="1">
        <f t="array" ref="BO456">IFERROR(INDEX($CV$63:$CZ$65, $CO456, BO$23), "-")</f>
        <v>-</v>
      </c>
      <c r="BP456" s="296" t="str" cm="1">
        <f t="array" ref="BP456">IFERROR(INDEX($CV$63:$CZ$65, $CO456, BP$23), "-")</f>
        <v>-</v>
      </c>
      <c r="BQ456" s="296" t="str" cm="1">
        <f t="array" ref="BQ456">IFERROR(INDEX($CV$63:$CZ$65, $CO456, BQ$23), "-")</f>
        <v>-</v>
      </c>
      <c r="BR456" s="296" t="str" cm="1">
        <f t="array" ref="BR456">IFERROR(INDEX($CV$63:$CZ$65, $CO456, BR$23), "-")</f>
        <v>-</v>
      </c>
      <c r="BS456" s="296" t="str" cm="1">
        <f t="array" ref="BS456">IFERROR(INDEX($CV$63:$CZ$65, $CO456, BS$23), "-")</f>
        <v>-</v>
      </c>
      <c r="BT456" s="297" cm="1">
        <f t="array" ref="BT456">IF($CO456=3,
IFERROR(INDEX($CV$68:$CZ$79, $CE456, BT$23), "-"),
IF($CO456=2,
IF(BT$23=5, $AC456, IF(BT$23=4, $AD456, 0)), IF(BT$23=5, $AC456, 0)
))</f>
        <v>0</v>
      </c>
      <c r="BU456" s="297" cm="1">
        <f t="array" ref="BU456">IF($CO456=3,
IFERROR(INDEX($CV$68:$CZ$79, $CE456, BU$23), "-"),
IF($CO456=2,
IF(BU$23=5, $AC456, IF(BU$23=4, $AD456, 0)), IF(BU$23=5, $AC456, 0)
))</f>
        <v>0</v>
      </c>
      <c r="BV456" s="297" cm="1">
        <f t="array" ref="BV456">IF($CO456=3,
IFERROR(INDEX($CV$68:$CZ$79, $CE456, BV$23), "-"),
IF($CO456=2,
IF(BV$23=5, $AC456, IF(BV$23=4, $AD456, 0)), IF(BV$23=5, $AC456, 0)
))</f>
        <v>0</v>
      </c>
      <c r="BW456" s="297" cm="1">
        <f t="array" ref="BW456">IF($CO456=3,
IFERROR(INDEX($CV$68:$CZ$79, $CE456, BW$23), "-"),
IF($CO456=2,
IF(BW$23=5, $AC456, IF(BW$23=4, $AD456, 0)), IF(BW$23=5, $AC456, 0)
))</f>
        <v>0</v>
      </c>
      <c r="BX456" s="297" cm="1">
        <f t="array" ref="BX456">IF($CO456=3,
IFERROR(INDEX($CV$68:$CZ$79, $CE456, BX$23), "-"),
IF($CO456=2,
IF(BX$23=5, $AC456, IF(BX$23=4, $AD456, 0)), IF(BX$23=5, $AC456, 0)
))</f>
        <v>0</v>
      </c>
      <c r="BY456" s="293" t="str">
        <f t="shared" si="193"/>
        <v>-</v>
      </c>
      <c r="BZ456" s="299">
        <f t="shared" si="169"/>
        <v>0</v>
      </c>
      <c r="CA456" s="294" t="str">
        <f t="shared" si="194"/>
        <v>-</v>
      </c>
      <c r="CB456" s="295" t="str">
        <f t="shared" si="170"/>
        <v>-</v>
      </c>
      <c r="CC456" s="295" t="str">
        <f t="shared" si="195"/>
        <v>-</v>
      </c>
      <c r="CD456" s="299">
        <f t="shared" si="171"/>
        <v>0</v>
      </c>
      <c r="CE456" s="300" t="str">
        <f t="shared" si="172"/>
        <v>-</v>
      </c>
      <c r="CF456" s="300" t="str">
        <f t="shared" si="173"/>
        <v>-</v>
      </c>
      <c r="CG456" s="300">
        <v>0</v>
      </c>
      <c r="CH456" s="300">
        <f t="shared" si="174"/>
        <v>0</v>
      </c>
      <c r="CI456" s="301">
        <f t="shared" si="175"/>
        <v>0</v>
      </c>
      <c r="CJ456" s="301">
        <f t="shared" si="176"/>
        <v>0</v>
      </c>
      <c r="CK456" s="302" t="str" cm="1">
        <f t="array" ref="CK456">IF($CJ456&gt;0, INDEX($CS$28:$DH$35, $CJ456, $CI456+CK$23), "-")</f>
        <v>-</v>
      </c>
      <c r="CL456" s="302" t="str" cm="1">
        <f t="array" ref="CL456">IF($CJ456&gt;0, INDEX($CS$28:$DH$35, $CJ456, $CI456+CL$23), "-")</f>
        <v>-</v>
      </c>
      <c r="CM456" s="302" t="str" cm="1">
        <f t="array" ref="CM456">IF($CJ456&gt;0, INDEX($CS$28:$DH$35, $CJ456, $CI456+CM$23), "-")</f>
        <v>-</v>
      </c>
      <c r="CN456" s="302" t="str" cm="1">
        <f t="array" ref="CN456">IF($CJ456&gt;0, INDEX($CS$28:$DH$35, $CJ456, $CI456+CN$23), "-")</f>
        <v>-</v>
      </c>
      <c r="CO456" s="300" t="str">
        <f t="shared" si="177"/>
        <v>-</v>
      </c>
      <c r="CP456" s="271"/>
      <c r="CQ456" s="272"/>
      <c r="CR456" s="273"/>
      <c r="CS456" s="273"/>
      <c r="CT456" s="273"/>
      <c r="CU456" s="273"/>
      <c r="CV456" s="273"/>
      <c r="CW456" s="273"/>
      <c r="CX456" s="273"/>
      <c r="CY456" s="273"/>
      <c r="CZ456" s="273"/>
      <c r="DA456" s="273"/>
      <c r="DB456" s="273"/>
      <c r="DC456" s="273"/>
      <c r="DD456" s="273"/>
      <c r="DE456" s="273"/>
      <c r="DF456" s="273"/>
      <c r="DG456" s="273"/>
      <c r="DH456" s="273"/>
      <c r="DI456" s="273"/>
      <c r="DJ456" s="271"/>
      <c r="DK456" s="271"/>
    </row>
    <row r="457" spans="1:115" s="45" customFormat="1" ht="12.75" customHeight="1" x14ac:dyDescent="0.25">
      <c r="A457" s="13" cm="1">
        <f t="array" ref="A457">IFERROR(INDEX(Operation, IFERROR(MATCH($N457,#REF!, 0), IFERROR(MATCH($N457,#REF!, 0), MATCH($N457,#REF!, 0))), 4), 0)</f>
        <v>0</v>
      </c>
      <c r="B457" s="10">
        <v>434</v>
      </c>
      <c r="C457" s="238"/>
      <c r="D457" s="238"/>
      <c r="E457" s="79"/>
      <c r="F457" s="80" t="str">
        <f>IF(ISBLANK(E457), "", VLOOKUP(E457, Z!$A$2:$C$4127, 3, FALSE))</f>
        <v/>
      </c>
      <c r="G457" s="238"/>
      <c r="H457" s="81"/>
      <c r="I457" s="255" t="b">
        <v>0</v>
      </c>
      <c r="J457" s="256"/>
      <c r="K457" s="82"/>
      <c r="L457" s="82"/>
      <c r="M457" s="83"/>
      <c r="N457" s="79"/>
      <c r="O457" s="84"/>
      <c r="P457" s="84"/>
      <c r="Q457" s="257"/>
      <c r="R457" s="257"/>
      <c r="S457" s="257"/>
      <c r="T457" s="85">
        <f t="shared" si="178"/>
        <v>0</v>
      </c>
      <c r="U457" s="238"/>
      <c r="V457" s="238"/>
      <c r="W457" s="238"/>
      <c r="X457" s="257"/>
      <c r="Y457" s="258"/>
      <c r="Z457" s="79"/>
      <c r="AA457" s="257"/>
      <c r="AB457" s="257"/>
      <c r="AC457" s="257"/>
      <c r="AD457" s="257"/>
      <c r="AE457" s="257"/>
      <c r="AF457" s="85">
        <f t="shared" si="179"/>
        <v>0</v>
      </c>
      <c r="AG457" s="259"/>
      <c r="AH457" s="238"/>
      <c r="AI457" s="79"/>
      <c r="AJ457" s="80" t="str">
        <f>IF(ISBLANK(AI457), "", VLOOKUP(AI457, Z!$A$2:$C$4127, 3, FALSE))</f>
        <v/>
      </c>
      <c r="AK457" s="260"/>
      <c r="AL457" s="127">
        <f t="shared" si="180"/>
        <v>0</v>
      </c>
      <c r="AM457" s="271"/>
      <c r="AN457" s="292">
        <f t="shared" si="182"/>
        <v>0</v>
      </c>
      <c r="AO457" s="279">
        <f t="shared" si="181"/>
        <v>1</v>
      </c>
      <c r="AP457" s="279">
        <v>0.75</v>
      </c>
      <c r="AQ457" s="293" t="str">
        <f t="shared" si="183"/>
        <v>-</v>
      </c>
      <c r="AR457" s="293" t="str">
        <f t="shared" si="184"/>
        <v>-</v>
      </c>
      <c r="AS457" s="293" t="str" cm="1">
        <f t="array" ref="AS457">IFERROR(IFERROR((AT457*AU457)/(3600*1000)/AZ457, BY457) * SUMPRODUCT($BA457:$BE457^2.5, $BF457:$BJ457) / 1000, "-")</f>
        <v>-</v>
      </c>
      <c r="AT457" s="279" t="str">
        <f t="shared" si="185"/>
        <v>-</v>
      </c>
      <c r="AU457" s="279" t="str">
        <f t="shared" si="186"/>
        <v>-</v>
      </c>
      <c r="AV457" s="294" t="str">
        <f t="shared" si="168"/>
        <v>-</v>
      </c>
      <c r="AW457" s="294" t="str" cm="1">
        <f t="array" ref="AW457">IF(CH457&gt;0, INDEX($CV$58:$CV$60, CH457), "-")</f>
        <v>-</v>
      </c>
      <c r="AX457" s="294" t="str">
        <f t="shared" si="187"/>
        <v>-</v>
      </c>
      <c r="AY457" s="295" t="str">
        <f t="shared" si="188"/>
        <v>-</v>
      </c>
      <c r="AZ457" s="294">
        <f t="shared" si="189"/>
        <v>0</v>
      </c>
      <c r="BA457" s="296" t="str" cm="1">
        <f t="array" ref="BA457">IFERROR(INDEX($CV$63:$CZ$65, $CF457, BA$23), "-")</f>
        <v>-</v>
      </c>
      <c r="BB457" s="296" t="str" cm="1">
        <f t="array" ref="BB457">IFERROR(INDEX($CV$63:$CZ$65, $CF457, BB$23), "-")</f>
        <v>-</v>
      </c>
      <c r="BC457" s="296" t="str" cm="1">
        <f t="array" ref="BC457">IFERROR(INDEX($CV$63:$CZ$65, $CF457, BC$23), "-")</f>
        <v>-</v>
      </c>
      <c r="BD457" s="296" t="str" cm="1">
        <f t="array" ref="BD457">IFERROR(INDEX($CV$63:$CZ$65, $CF457, BD$23), "-")</f>
        <v>-</v>
      </c>
      <c r="BE457" s="296" t="str" cm="1">
        <f t="array" ref="BE457">IFERROR(INDEX($CV$63:$CZ$65, $CF457, BE$23), "-")</f>
        <v>-</v>
      </c>
      <c r="BF457" s="297" cm="1">
        <f t="array" ref="BF457">IF($CF457=3,
IFERROR(INDEX($CV$68:$CZ$79, $CE457, BF$23), "-"),
IF($CF457=2,
IF(BF$23=5, $Q457, IF(BF$23=4, $R457, 0)), IF(BF$23=5, $Q457, 0)
))</f>
        <v>0</v>
      </c>
      <c r="BG457" s="297" cm="1">
        <f t="array" ref="BG457">IF($CF457=3,
IFERROR(INDEX($CV$68:$CZ$79, $CE457, BG$23), "-"),
IF($CF457=2,
IF(BG$23=5, $Q457, IF(BG$23=4, $R457, 0)), IF(BG$23=5, $Q457, 0)
))</f>
        <v>0</v>
      </c>
      <c r="BH457" s="297" cm="1">
        <f t="array" ref="BH457">IF($CF457=3,
IFERROR(INDEX($CV$68:$CZ$79, $CE457, BH$23), "-"),
IF($CF457=2,
IF(BH$23=5, $Q457, IF(BH$23=4, $R457, 0)), IF(BH$23=5, $Q457, 0)
))</f>
        <v>0</v>
      </c>
      <c r="BI457" s="297" cm="1">
        <f t="array" ref="BI457">IF($CF457=3,
IFERROR(INDEX($CV$68:$CZ$79, $CE457, BI$23), "-"),
IF($CF457=2,
IF(BI$23=5, $Q457, IF(BI$23=4, $R457, 0)), IF(BI$23=5, $Q457, 0)
))</f>
        <v>0</v>
      </c>
      <c r="BJ457" s="297" cm="1">
        <f t="array" ref="BJ457">IF($CF457=3,
IFERROR(INDEX($CV$68:$CZ$79, $CE457, BJ$23), "-"),
IF($CF457=2,
IF(BJ$23=5, $Q457, IF(BJ$23=4, $R457, 0)), IF(BJ$23=5, $Q457, 0)
))</f>
        <v>0</v>
      </c>
      <c r="BK457" s="293" t="str" cm="1">
        <f t="array" ref="BK457">IFERROR(IF(OR($AN$20="EZ", ISNUMBER((BL457*BM457)/(3600*1000)/BN457)), (BL457*BM457)/(3600*1000)/BN457, BY457) * SUMPRODUCT($BO457:$BS457^2.5, $BT457:$BX457) / 1000, "-")</f>
        <v>-</v>
      </c>
      <c r="BL457" s="279" t="str">
        <f t="shared" si="190"/>
        <v>-</v>
      </c>
      <c r="BM457" s="279" t="str">
        <f t="shared" si="191"/>
        <v>-</v>
      </c>
      <c r="BN457" s="298">
        <f t="shared" si="192"/>
        <v>0</v>
      </c>
      <c r="BO457" s="296" t="str" cm="1">
        <f t="array" ref="BO457">IFERROR(INDEX($CV$63:$CZ$65, $CO457, BO$23), "-")</f>
        <v>-</v>
      </c>
      <c r="BP457" s="296" t="str" cm="1">
        <f t="array" ref="BP457">IFERROR(INDEX($CV$63:$CZ$65, $CO457, BP$23), "-")</f>
        <v>-</v>
      </c>
      <c r="BQ457" s="296" t="str" cm="1">
        <f t="array" ref="BQ457">IFERROR(INDEX($CV$63:$CZ$65, $CO457, BQ$23), "-")</f>
        <v>-</v>
      </c>
      <c r="BR457" s="296" t="str" cm="1">
        <f t="array" ref="BR457">IFERROR(INDEX($CV$63:$CZ$65, $CO457, BR$23), "-")</f>
        <v>-</v>
      </c>
      <c r="BS457" s="296" t="str" cm="1">
        <f t="array" ref="BS457">IFERROR(INDEX($CV$63:$CZ$65, $CO457, BS$23), "-")</f>
        <v>-</v>
      </c>
      <c r="BT457" s="297" cm="1">
        <f t="array" ref="BT457">IF($CO457=3,
IFERROR(INDEX($CV$68:$CZ$79, $CE457, BT$23), "-"),
IF($CO457=2,
IF(BT$23=5, $AC457, IF(BT$23=4, $AD457, 0)), IF(BT$23=5, $AC457, 0)
))</f>
        <v>0</v>
      </c>
      <c r="BU457" s="297" cm="1">
        <f t="array" ref="BU457">IF($CO457=3,
IFERROR(INDEX($CV$68:$CZ$79, $CE457, BU$23), "-"),
IF($CO457=2,
IF(BU$23=5, $AC457, IF(BU$23=4, $AD457, 0)), IF(BU$23=5, $AC457, 0)
))</f>
        <v>0</v>
      </c>
      <c r="BV457" s="297" cm="1">
        <f t="array" ref="BV457">IF($CO457=3,
IFERROR(INDEX($CV$68:$CZ$79, $CE457, BV$23), "-"),
IF($CO457=2,
IF(BV$23=5, $AC457, IF(BV$23=4, $AD457, 0)), IF(BV$23=5, $AC457, 0)
))</f>
        <v>0</v>
      </c>
      <c r="BW457" s="297" cm="1">
        <f t="array" ref="BW457">IF($CO457=3,
IFERROR(INDEX($CV$68:$CZ$79, $CE457, BW$23), "-"),
IF($CO457=2,
IF(BW$23=5, $AC457, IF(BW$23=4, $AD457, 0)), IF(BW$23=5, $AC457, 0)
))</f>
        <v>0</v>
      </c>
      <c r="BX457" s="297" cm="1">
        <f t="array" ref="BX457">IF($CO457=3,
IFERROR(INDEX($CV$68:$CZ$79, $CE457, BX$23), "-"),
IF($CO457=2,
IF(BX$23=5, $AC457, IF(BX$23=4, $AD457, 0)), IF(BX$23=5, $AC457, 0)
))</f>
        <v>0</v>
      </c>
      <c r="BY457" s="293" t="str">
        <f t="shared" si="193"/>
        <v>-</v>
      </c>
      <c r="BZ457" s="299">
        <f t="shared" si="169"/>
        <v>0</v>
      </c>
      <c r="CA457" s="294" t="str">
        <f t="shared" si="194"/>
        <v>-</v>
      </c>
      <c r="CB457" s="295" t="str">
        <f t="shared" si="170"/>
        <v>-</v>
      </c>
      <c r="CC457" s="295" t="str">
        <f t="shared" si="195"/>
        <v>-</v>
      </c>
      <c r="CD457" s="299">
        <f t="shared" si="171"/>
        <v>0</v>
      </c>
      <c r="CE457" s="300" t="str">
        <f t="shared" si="172"/>
        <v>-</v>
      </c>
      <c r="CF457" s="300" t="str">
        <f t="shared" si="173"/>
        <v>-</v>
      </c>
      <c r="CG457" s="300">
        <v>0</v>
      </c>
      <c r="CH457" s="300">
        <f t="shared" si="174"/>
        <v>0</v>
      </c>
      <c r="CI457" s="301">
        <f t="shared" si="175"/>
        <v>0</v>
      </c>
      <c r="CJ457" s="301">
        <f t="shared" si="176"/>
        <v>0</v>
      </c>
      <c r="CK457" s="302" t="str" cm="1">
        <f t="array" ref="CK457">IF($CJ457&gt;0, INDEX($CS$28:$DH$35, $CJ457, $CI457+CK$23), "-")</f>
        <v>-</v>
      </c>
      <c r="CL457" s="302" t="str" cm="1">
        <f t="array" ref="CL457">IF($CJ457&gt;0, INDEX($CS$28:$DH$35, $CJ457, $CI457+CL$23), "-")</f>
        <v>-</v>
      </c>
      <c r="CM457" s="302" t="str" cm="1">
        <f t="array" ref="CM457">IF($CJ457&gt;0, INDEX($CS$28:$DH$35, $CJ457, $CI457+CM$23), "-")</f>
        <v>-</v>
      </c>
      <c r="CN457" s="302" t="str" cm="1">
        <f t="array" ref="CN457">IF($CJ457&gt;0, INDEX($CS$28:$DH$35, $CJ457, $CI457+CN$23), "-")</f>
        <v>-</v>
      </c>
      <c r="CO457" s="300" t="str">
        <f t="shared" si="177"/>
        <v>-</v>
      </c>
      <c r="CP457" s="271"/>
      <c r="CQ457" s="272"/>
      <c r="CR457" s="273"/>
      <c r="CS457" s="273"/>
      <c r="CT457" s="273"/>
      <c r="CU457" s="273"/>
      <c r="CV457" s="273"/>
      <c r="CW457" s="273"/>
      <c r="CX457" s="273"/>
      <c r="CY457" s="273"/>
      <c r="CZ457" s="273"/>
      <c r="DA457" s="273"/>
      <c r="DB457" s="273"/>
      <c r="DC457" s="273"/>
      <c r="DD457" s="273"/>
      <c r="DE457" s="273"/>
      <c r="DF457" s="273"/>
      <c r="DG457" s="273"/>
      <c r="DH457" s="273"/>
      <c r="DI457" s="273"/>
      <c r="DJ457" s="271"/>
      <c r="DK457" s="271"/>
    </row>
    <row r="458" spans="1:115" s="45" customFormat="1" ht="12.75" customHeight="1" x14ac:dyDescent="0.25">
      <c r="A458" s="13" cm="1">
        <f t="array" ref="A458">IFERROR(INDEX(Operation, IFERROR(MATCH($N458,#REF!, 0), IFERROR(MATCH($N458,#REF!, 0), MATCH($N458,#REF!, 0))), 4), 0)</f>
        <v>0</v>
      </c>
      <c r="B458" s="10">
        <v>435</v>
      </c>
      <c r="C458" s="238"/>
      <c r="D458" s="238"/>
      <c r="E458" s="79"/>
      <c r="F458" s="80" t="str">
        <f>IF(ISBLANK(E458), "", VLOOKUP(E458, Z!$A$2:$C$4127, 3, FALSE))</f>
        <v/>
      </c>
      <c r="G458" s="238"/>
      <c r="H458" s="81"/>
      <c r="I458" s="255" t="b">
        <v>0</v>
      </c>
      <c r="J458" s="256"/>
      <c r="K458" s="82"/>
      <c r="L458" s="82"/>
      <c r="M458" s="83"/>
      <c r="N458" s="79"/>
      <c r="O458" s="84"/>
      <c r="P458" s="84"/>
      <c r="Q458" s="257"/>
      <c r="R458" s="257"/>
      <c r="S458" s="257"/>
      <c r="T458" s="85">
        <f t="shared" si="178"/>
        <v>0</v>
      </c>
      <c r="U458" s="238"/>
      <c r="V458" s="238"/>
      <c r="W458" s="238"/>
      <c r="X458" s="257"/>
      <c r="Y458" s="258"/>
      <c r="Z458" s="79"/>
      <c r="AA458" s="257"/>
      <c r="AB458" s="257"/>
      <c r="AC458" s="257"/>
      <c r="AD458" s="257"/>
      <c r="AE458" s="257"/>
      <c r="AF458" s="85">
        <f t="shared" si="179"/>
        <v>0</v>
      </c>
      <c r="AG458" s="259"/>
      <c r="AH458" s="238"/>
      <c r="AI458" s="79"/>
      <c r="AJ458" s="80" t="str">
        <f>IF(ISBLANK(AI458), "", VLOOKUP(AI458, Z!$A$2:$C$4127, 3, FALSE))</f>
        <v/>
      </c>
      <c r="AK458" s="260"/>
      <c r="AL458" s="127">
        <f t="shared" si="180"/>
        <v>0</v>
      </c>
      <c r="AM458" s="271"/>
      <c r="AN458" s="292">
        <f t="shared" si="182"/>
        <v>0</v>
      </c>
      <c r="AO458" s="279">
        <f t="shared" si="181"/>
        <v>1</v>
      </c>
      <c r="AP458" s="279">
        <v>0.75</v>
      </c>
      <c r="AQ458" s="293" t="str">
        <f t="shared" si="183"/>
        <v>-</v>
      </c>
      <c r="AR458" s="293" t="str">
        <f t="shared" si="184"/>
        <v>-</v>
      </c>
      <c r="AS458" s="293" t="str" cm="1">
        <f t="array" ref="AS458">IFERROR(IFERROR((AT458*AU458)/(3600*1000)/AZ458, BY458) * SUMPRODUCT($BA458:$BE458^2.5, $BF458:$BJ458) / 1000, "-")</f>
        <v>-</v>
      </c>
      <c r="AT458" s="279" t="str">
        <f t="shared" si="185"/>
        <v>-</v>
      </c>
      <c r="AU458" s="279" t="str">
        <f t="shared" si="186"/>
        <v>-</v>
      </c>
      <c r="AV458" s="294" t="str">
        <f t="shared" si="168"/>
        <v>-</v>
      </c>
      <c r="AW458" s="294" t="str" cm="1">
        <f t="array" ref="AW458">IF(CH458&gt;0, INDEX($CV$58:$CV$60, CH458), "-")</f>
        <v>-</v>
      </c>
      <c r="AX458" s="294" t="str">
        <f t="shared" si="187"/>
        <v>-</v>
      </c>
      <c r="AY458" s="295" t="str">
        <f t="shared" si="188"/>
        <v>-</v>
      </c>
      <c r="AZ458" s="294">
        <f t="shared" si="189"/>
        <v>0</v>
      </c>
      <c r="BA458" s="296" t="str" cm="1">
        <f t="array" ref="BA458">IFERROR(INDEX($CV$63:$CZ$65, $CF458, BA$23), "-")</f>
        <v>-</v>
      </c>
      <c r="BB458" s="296" t="str" cm="1">
        <f t="array" ref="BB458">IFERROR(INDEX($CV$63:$CZ$65, $CF458, BB$23), "-")</f>
        <v>-</v>
      </c>
      <c r="BC458" s="296" t="str" cm="1">
        <f t="array" ref="BC458">IFERROR(INDEX($CV$63:$CZ$65, $CF458, BC$23), "-")</f>
        <v>-</v>
      </c>
      <c r="BD458" s="296" t="str" cm="1">
        <f t="array" ref="BD458">IFERROR(INDEX($CV$63:$CZ$65, $CF458, BD$23), "-")</f>
        <v>-</v>
      </c>
      <c r="BE458" s="296" t="str" cm="1">
        <f t="array" ref="BE458">IFERROR(INDEX($CV$63:$CZ$65, $CF458, BE$23), "-")</f>
        <v>-</v>
      </c>
      <c r="BF458" s="297" cm="1">
        <f t="array" ref="BF458">IF($CF458=3,
IFERROR(INDEX($CV$68:$CZ$79, $CE458, BF$23), "-"),
IF($CF458=2,
IF(BF$23=5, $Q458, IF(BF$23=4, $R458, 0)), IF(BF$23=5, $Q458, 0)
))</f>
        <v>0</v>
      </c>
      <c r="BG458" s="297" cm="1">
        <f t="array" ref="BG458">IF($CF458=3,
IFERROR(INDEX($CV$68:$CZ$79, $CE458, BG$23), "-"),
IF($CF458=2,
IF(BG$23=5, $Q458, IF(BG$23=4, $R458, 0)), IF(BG$23=5, $Q458, 0)
))</f>
        <v>0</v>
      </c>
      <c r="BH458" s="297" cm="1">
        <f t="array" ref="BH458">IF($CF458=3,
IFERROR(INDEX($CV$68:$CZ$79, $CE458, BH$23), "-"),
IF($CF458=2,
IF(BH$23=5, $Q458, IF(BH$23=4, $R458, 0)), IF(BH$23=5, $Q458, 0)
))</f>
        <v>0</v>
      </c>
      <c r="BI458" s="297" cm="1">
        <f t="array" ref="BI458">IF($CF458=3,
IFERROR(INDEX($CV$68:$CZ$79, $CE458, BI$23), "-"),
IF($CF458=2,
IF(BI$23=5, $Q458, IF(BI$23=4, $R458, 0)), IF(BI$23=5, $Q458, 0)
))</f>
        <v>0</v>
      </c>
      <c r="BJ458" s="297" cm="1">
        <f t="array" ref="BJ458">IF($CF458=3,
IFERROR(INDEX($CV$68:$CZ$79, $CE458, BJ$23), "-"),
IF($CF458=2,
IF(BJ$23=5, $Q458, IF(BJ$23=4, $R458, 0)), IF(BJ$23=5, $Q458, 0)
))</f>
        <v>0</v>
      </c>
      <c r="BK458" s="293" t="str" cm="1">
        <f t="array" ref="BK458">IFERROR(IF(OR($AN$20="EZ", ISNUMBER((BL458*BM458)/(3600*1000)/BN458)), (BL458*BM458)/(3600*1000)/BN458, BY458) * SUMPRODUCT($BO458:$BS458^2.5, $BT458:$BX458) / 1000, "-")</f>
        <v>-</v>
      </c>
      <c r="BL458" s="279" t="str">
        <f t="shared" si="190"/>
        <v>-</v>
      </c>
      <c r="BM458" s="279" t="str">
        <f t="shared" si="191"/>
        <v>-</v>
      </c>
      <c r="BN458" s="298">
        <f t="shared" si="192"/>
        <v>0</v>
      </c>
      <c r="BO458" s="296" t="str" cm="1">
        <f t="array" ref="BO458">IFERROR(INDEX($CV$63:$CZ$65, $CO458, BO$23), "-")</f>
        <v>-</v>
      </c>
      <c r="BP458" s="296" t="str" cm="1">
        <f t="array" ref="BP458">IFERROR(INDEX($CV$63:$CZ$65, $CO458, BP$23), "-")</f>
        <v>-</v>
      </c>
      <c r="BQ458" s="296" t="str" cm="1">
        <f t="array" ref="BQ458">IFERROR(INDEX($CV$63:$CZ$65, $CO458, BQ$23), "-")</f>
        <v>-</v>
      </c>
      <c r="BR458" s="296" t="str" cm="1">
        <f t="array" ref="BR458">IFERROR(INDEX($CV$63:$CZ$65, $CO458, BR$23), "-")</f>
        <v>-</v>
      </c>
      <c r="BS458" s="296" t="str" cm="1">
        <f t="array" ref="BS458">IFERROR(INDEX($CV$63:$CZ$65, $CO458, BS$23), "-")</f>
        <v>-</v>
      </c>
      <c r="BT458" s="297" cm="1">
        <f t="array" ref="BT458">IF($CO458=3,
IFERROR(INDEX($CV$68:$CZ$79, $CE458, BT$23), "-"),
IF($CO458=2,
IF(BT$23=5, $AC458, IF(BT$23=4, $AD458, 0)), IF(BT$23=5, $AC458, 0)
))</f>
        <v>0</v>
      </c>
      <c r="BU458" s="297" cm="1">
        <f t="array" ref="BU458">IF($CO458=3,
IFERROR(INDEX($CV$68:$CZ$79, $CE458, BU$23), "-"),
IF($CO458=2,
IF(BU$23=5, $AC458, IF(BU$23=4, $AD458, 0)), IF(BU$23=5, $AC458, 0)
))</f>
        <v>0</v>
      </c>
      <c r="BV458" s="297" cm="1">
        <f t="array" ref="BV458">IF($CO458=3,
IFERROR(INDEX($CV$68:$CZ$79, $CE458, BV$23), "-"),
IF($CO458=2,
IF(BV$23=5, $AC458, IF(BV$23=4, $AD458, 0)), IF(BV$23=5, $AC458, 0)
))</f>
        <v>0</v>
      </c>
      <c r="BW458" s="297" cm="1">
        <f t="array" ref="BW458">IF($CO458=3,
IFERROR(INDEX($CV$68:$CZ$79, $CE458, BW$23), "-"),
IF($CO458=2,
IF(BW$23=5, $AC458, IF(BW$23=4, $AD458, 0)), IF(BW$23=5, $AC458, 0)
))</f>
        <v>0</v>
      </c>
      <c r="BX458" s="297" cm="1">
        <f t="array" ref="BX458">IF($CO458=3,
IFERROR(INDEX($CV$68:$CZ$79, $CE458, BX$23), "-"),
IF($CO458=2,
IF(BX$23=5, $AC458, IF(BX$23=4, $AD458, 0)), IF(BX$23=5, $AC458, 0)
))</f>
        <v>0</v>
      </c>
      <c r="BY458" s="293" t="str">
        <f t="shared" si="193"/>
        <v>-</v>
      </c>
      <c r="BZ458" s="299">
        <f t="shared" si="169"/>
        <v>0</v>
      </c>
      <c r="CA458" s="294" t="str">
        <f t="shared" si="194"/>
        <v>-</v>
      </c>
      <c r="CB458" s="295" t="str">
        <f t="shared" si="170"/>
        <v>-</v>
      </c>
      <c r="CC458" s="295" t="str">
        <f t="shared" si="195"/>
        <v>-</v>
      </c>
      <c r="CD458" s="299">
        <f t="shared" si="171"/>
        <v>0</v>
      </c>
      <c r="CE458" s="300" t="str">
        <f t="shared" si="172"/>
        <v>-</v>
      </c>
      <c r="CF458" s="300" t="str">
        <f t="shared" si="173"/>
        <v>-</v>
      </c>
      <c r="CG458" s="300">
        <v>0</v>
      </c>
      <c r="CH458" s="300">
        <f t="shared" si="174"/>
        <v>0</v>
      </c>
      <c r="CI458" s="301">
        <f t="shared" si="175"/>
        <v>0</v>
      </c>
      <c r="CJ458" s="301">
        <f t="shared" si="176"/>
        <v>0</v>
      </c>
      <c r="CK458" s="302" t="str" cm="1">
        <f t="array" ref="CK458">IF($CJ458&gt;0, INDEX($CS$28:$DH$35, $CJ458, $CI458+CK$23), "-")</f>
        <v>-</v>
      </c>
      <c r="CL458" s="302" t="str" cm="1">
        <f t="array" ref="CL458">IF($CJ458&gt;0, INDEX($CS$28:$DH$35, $CJ458, $CI458+CL$23), "-")</f>
        <v>-</v>
      </c>
      <c r="CM458" s="302" t="str" cm="1">
        <f t="array" ref="CM458">IF($CJ458&gt;0, INDEX($CS$28:$DH$35, $CJ458, $CI458+CM$23), "-")</f>
        <v>-</v>
      </c>
      <c r="CN458" s="302" t="str" cm="1">
        <f t="array" ref="CN458">IF($CJ458&gt;0, INDEX($CS$28:$DH$35, $CJ458, $CI458+CN$23), "-")</f>
        <v>-</v>
      </c>
      <c r="CO458" s="300" t="str">
        <f t="shared" si="177"/>
        <v>-</v>
      </c>
      <c r="CP458" s="271"/>
      <c r="CQ458" s="272"/>
      <c r="CR458" s="273"/>
      <c r="CS458" s="273"/>
      <c r="CT458" s="273"/>
      <c r="CU458" s="273"/>
      <c r="CV458" s="273"/>
      <c r="CW458" s="273"/>
      <c r="CX458" s="273"/>
      <c r="CY458" s="273"/>
      <c r="CZ458" s="273"/>
      <c r="DA458" s="273"/>
      <c r="DB458" s="273"/>
      <c r="DC458" s="273"/>
      <c r="DD458" s="273"/>
      <c r="DE458" s="273"/>
      <c r="DF458" s="273"/>
      <c r="DG458" s="273"/>
      <c r="DH458" s="273"/>
      <c r="DI458" s="273"/>
      <c r="DJ458" s="271"/>
      <c r="DK458" s="271"/>
    </row>
    <row r="459" spans="1:115" s="45" customFormat="1" ht="12.75" customHeight="1" x14ac:dyDescent="0.25">
      <c r="A459" s="13" cm="1">
        <f t="array" ref="A459">IFERROR(INDEX(Operation, IFERROR(MATCH($N459,#REF!, 0), IFERROR(MATCH($N459,#REF!, 0), MATCH($N459,#REF!, 0))), 4), 0)</f>
        <v>0</v>
      </c>
      <c r="B459" s="10">
        <v>436</v>
      </c>
      <c r="C459" s="238"/>
      <c r="D459" s="238"/>
      <c r="E459" s="79"/>
      <c r="F459" s="80" t="str">
        <f>IF(ISBLANK(E459), "", VLOOKUP(E459, Z!$A$2:$C$4127, 3, FALSE))</f>
        <v/>
      </c>
      <c r="G459" s="238"/>
      <c r="H459" s="81"/>
      <c r="I459" s="255" t="b">
        <v>0</v>
      </c>
      <c r="J459" s="256"/>
      <c r="K459" s="82"/>
      <c r="L459" s="82"/>
      <c r="M459" s="83"/>
      <c r="N459" s="79"/>
      <c r="O459" s="84"/>
      <c r="P459" s="84"/>
      <c r="Q459" s="257"/>
      <c r="R459" s="257"/>
      <c r="S459" s="257"/>
      <c r="T459" s="85">
        <f t="shared" si="178"/>
        <v>0</v>
      </c>
      <c r="U459" s="238"/>
      <c r="V459" s="238"/>
      <c r="W459" s="238"/>
      <c r="X459" s="257"/>
      <c r="Y459" s="258"/>
      <c r="Z459" s="79"/>
      <c r="AA459" s="257"/>
      <c r="AB459" s="257"/>
      <c r="AC459" s="257"/>
      <c r="AD459" s="257"/>
      <c r="AE459" s="257"/>
      <c r="AF459" s="85">
        <f t="shared" si="179"/>
        <v>0</v>
      </c>
      <c r="AG459" s="259"/>
      <c r="AH459" s="238"/>
      <c r="AI459" s="79"/>
      <c r="AJ459" s="80" t="str">
        <f>IF(ISBLANK(AI459), "", VLOOKUP(AI459, Z!$A$2:$C$4127, 3, FALSE))</f>
        <v/>
      </c>
      <c r="AK459" s="260"/>
      <c r="AL459" s="127">
        <f t="shared" si="180"/>
        <v>0</v>
      </c>
      <c r="AM459" s="271"/>
      <c r="AN459" s="292">
        <f t="shared" si="182"/>
        <v>0</v>
      </c>
      <c r="AO459" s="279">
        <f t="shared" si="181"/>
        <v>1</v>
      </c>
      <c r="AP459" s="279">
        <v>0.75</v>
      </c>
      <c r="AQ459" s="293" t="str">
        <f t="shared" si="183"/>
        <v>-</v>
      </c>
      <c r="AR459" s="293" t="str">
        <f t="shared" si="184"/>
        <v>-</v>
      </c>
      <c r="AS459" s="293" t="str" cm="1">
        <f t="array" ref="AS459">IFERROR(IFERROR((AT459*AU459)/(3600*1000)/AZ459, BY459) * SUMPRODUCT($BA459:$BE459^2.5, $BF459:$BJ459) / 1000, "-")</f>
        <v>-</v>
      </c>
      <c r="AT459" s="279" t="str">
        <f t="shared" si="185"/>
        <v>-</v>
      </c>
      <c r="AU459" s="279" t="str">
        <f t="shared" si="186"/>
        <v>-</v>
      </c>
      <c r="AV459" s="294" t="str">
        <f t="shared" si="168"/>
        <v>-</v>
      </c>
      <c r="AW459" s="294" t="str" cm="1">
        <f t="array" ref="AW459">IF(CH459&gt;0, INDEX($CV$58:$CV$60, CH459), "-")</f>
        <v>-</v>
      </c>
      <c r="AX459" s="294" t="str">
        <f t="shared" si="187"/>
        <v>-</v>
      </c>
      <c r="AY459" s="295" t="str">
        <f t="shared" si="188"/>
        <v>-</v>
      </c>
      <c r="AZ459" s="294">
        <f t="shared" si="189"/>
        <v>0</v>
      </c>
      <c r="BA459" s="296" t="str" cm="1">
        <f t="array" ref="BA459">IFERROR(INDEX($CV$63:$CZ$65, $CF459, BA$23), "-")</f>
        <v>-</v>
      </c>
      <c r="BB459" s="296" t="str" cm="1">
        <f t="array" ref="BB459">IFERROR(INDEX($CV$63:$CZ$65, $CF459, BB$23), "-")</f>
        <v>-</v>
      </c>
      <c r="BC459" s="296" t="str" cm="1">
        <f t="array" ref="BC459">IFERROR(INDEX($CV$63:$CZ$65, $CF459, BC$23), "-")</f>
        <v>-</v>
      </c>
      <c r="BD459" s="296" t="str" cm="1">
        <f t="array" ref="BD459">IFERROR(INDEX($CV$63:$CZ$65, $CF459, BD$23), "-")</f>
        <v>-</v>
      </c>
      <c r="BE459" s="296" t="str" cm="1">
        <f t="array" ref="BE459">IFERROR(INDEX($CV$63:$CZ$65, $CF459, BE$23), "-")</f>
        <v>-</v>
      </c>
      <c r="BF459" s="297" cm="1">
        <f t="array" ref="BF459">IF($CF459=3,
IFERROR(INDEX($CV$68:$CZ$79, $CE459, BF$23), "-"),
IF($CF459=2,
IF(BF$23=5, $Q459, IF(BF$23=4, $R459, 0)), IF(BF$23=5, $Q459, 0)
))</f>
        <v>0</v>
      </c>
      <c r="BG459" s="297" cm="1">
        <f t="array" ref="BG459">IF($CF459=3,
IFERROR(INDEX($CV$68:$CZ$79, $CE459, BG$23), "-"),
IF($CF459=2,
IF(BG$23=5, $Q459, IF(BG$23=4, $R459, 0)), IF(BG$23=5, $Q459, 0)
))</f>
        <v>0</v>
      </c>
      <c r="BH459" s="297" cm="1">
        <f t="array" ref="BH459">IF($CF459=3,
IFERROR(INDEX($CV$68:$CZ$79, $CE459, BH$23), "-"),
IF($CF459=2,
IF(BH$23=5, $Q459, IF(BH$23=4, $R459, 0)), IF(BH$23=5, $Q459, 0)
))</f>
        <v>0</v>
      </c>
      <c r="BI459" s="297" cm="1">
        <f t="array" ref="BI459">IF($CF459=3,
IFERROR(INDEX($CV$68:$CZ$79, $CE459, BI$23), "-"),
IF($CF459=2,
IF(BI$23=5, $Q459, IF(BI$23=4, $R459, 0)), IF(BI$23=5, $Q459, 0)
))</f>
        <v>0</v>
      </c>
      <c r="BJ459" s="297" cm="1">
        <f t="array" ref="BJ459">IF($CF459=3,
IFERROR(INDEX($CV$68:$CZ$79, $CE459, BJ$23), "-"),
IF($CF459=2,
IF(BJ$23=5, $Q459, IF(BJ$23=4, $R459, 0)), IF(BJ$23=5, $Q459, 0)
))</f>
        <v>0</v>
      </c>
      <c r="BK459" s="293" t="str" cm="1">
        <f t="array" ref="BK459">IFERROR(IF(OR($AN$20="EZ", ISNUMBER((BL459*BM459)/(3600*1000)/BN459)), (BL459*BM459)/(3600*1000)/BN459, BY459) * SUMPRODUCT($BO459:$BS459^2.5, $BT459:$BX459) / 1000, "-")</f>
        <v>-</v>
      </c>
      <c r="BL459" s="279" t="str">
        <f t="shared" si="190"/>
        <v>-</v>
      </c>
      <c r="BM459" s="279" t="str">
        <f t="shared" si="191"/>
        <v>-</v>
      </c>
      <c r="BN459" s="298">
        <f t="shared" si="192"/>
        <v>0</v>
      </c>
      <c r="BO459" s="296" t="str" cm="1">
        <f t="array" ref="BO459">IFERROR(INDEX($CV$63:$CZ$65, $CO459, BO$23), "-")</f>
        <v>-</v>
      </c>
      <c r="BP459" s="296" t="str" cm="1">
        <f t="array" ref="BP459">IFERROR(INDEX($CV$63:$CZ$65, $CO459, BP$23), "-")</f>
        <v>-</v>
      </c>
      <c r="BQ459" s="296" t="str" cm="1">
        <f t="array" ref="BQ459">IFERROR(INDEX($CV$63:$CZ$65, $CO459, BQ$23), "-")</f>
        <v>-</v>
      </c>
      <c r="BR459" s="296" t="str" cm="1">
        <f t="array" ref="BR459">IFERROR(INDEX($CV$63:$CZ$65, $CO459, BR$23), "-")</f>
        <v>-</v>
      </c>
      <c r="BS459" s="296" t="str" cm="1">
        <f t="array" ref="BS459">IFERROR(INDEX($CV$63:$CZ$65, $CO459, BS$23), "-")</f>
        <v>-</v>
      </c>
      <c r="BT459" s="297" cm="1">
        <f t="array" ref="BT459">IF($CO459=3,
IFERROR(INDEX($CV$68:$CZ$79, $CE459, BT$23), "-"),
IF($CO459=2,
IF(BT$23=5, $AC459, IF(BT$23=4, $AD459, 0)), IF(BT$23=5, $AC459, 0)
))</f>
        <v>0</v>
      </c>
      <c r="BU459" s="297" cm="1">
        <f t="array" ref="BU459">IF($CO459=3,
IFERROR(INDEX($CV$68:$CZ$79, $CE459, BU$23), "-"),
IF($CO459=2,
IF(BU$23=5, $AC459, IF(BU$23=4, $AD459, 0)), IF(BU$23=5, $AC459, 0)
))</f>
        <v>0</v>
      </c>
      <c r="BV459" s="297" cm="1">
        <f t="array" ref="BV459">IF($CO459=3,
IFERROR(INDEX($CV$68:$CZ$79, $CE459, BV$23), "-"),
IF($CO459=2,
IF(BV$23=5, $AC459, IF(BV$23=4, $AD459, 0)), IF(BV$23=5, $AC459, 0)
))</f>
        <v>0</v>
      </c>
      <c r="BW459" s="297" cm="1">
        <f t="array" ref="BW459">IF($CO459=3,
IFERROR(INDEX($CV$68:$CZ$79, $CE459, BW$23), "-"),
IF($CO459=2,
IF(BW$23=5, $AC459, IF(BW$23=4, $AD459, 0)), IF(BW$23=5, $AC459, 0)
))</f>
        <v>0</v>
      </c>
      <c r="BX459" s="297" cm="1">
        <f t="array" ref="BX459">IF($CO459=3,
IFERROR(INDEX($CV$68:$CZ$79, $CE459, BX$23), "-"),
IF($CO459=2,
IF(BX$23=5, $AC459, IF(BX$23=4, $AD459, 0)), IF(BX$23=5, $AC459, 0)
))</f>
        <v>0</v>
      </c>
      <c r="BY459" s="293" t="str">
        <f t="shared" si="193"/>
        <v>-</v>
      </c>
      <c r="BZ459" s="299">
        <f t="shared" si="169"/>
        <v>0</v>
      </c>
      <c r="CA459" s="294" t="str">
        <f t="shared" si="194"/>
        <v>-</v>
      </c>
      <c r="CB459" s="295" t="str">
        <f t="shared" si="170"/>
        <v>-</v>
      </c>
      <c r="CC459" s="295" t="str">
        <f t="shared" si="195"/>
        <v>-</v>
      </c>
      <c r="CD459" s="299">
        <f t="shared" si="171"/>
        <v>0</v>
      </c>
      <c r="CE459" s="300" t="str">
        <f t="shared" si="172"/>
        <v>-</v>
      </c>
      <c r="CF459" s="300" t="str">
        <f t="shared" si="173"/>
        <v>-</v>
      </c>
      <c r="CG459" s="300">
        <v>0</v>
      </c>
      <c r="CH459" s="300">
        <f t="shared" si="174"/>
        <v>0</v>
      </c>
      <c r="CI459" s="301">
        <f t="shared" si="175"/>
        <v>0</v>
      </c>
      <c r="CJ459" s="301">
        <f t="shared" si="176"/>
        <v>0</v>
      </c>
      <c r="CK459" s="302" t="str" cm="1">
        <f t="array" ref="CK459">IF($CJ459&gt;0, INDEX($CS$28:$DH$35, $CJ459, $CI459+CK$23), "-")</f>
        <v>-</v>
      </c>
      <c r="CL459" s="302" t="str" cm="1">
        <f t="array" ref="CL459">IF($CJ459&gt;0, INDEX($CS$28:$DH$35, $CJ459, $CI459+CL$23), "-")</f>
        <v>-</v>
      </c>
      <c r="CM459" s="302" t="str" cm="1">
        <f t="array" ref="CM459">IF($CJ459&gt;0, INDEX($CS$28:$DH$35, $CJ459, $CI459+CM$23), "-")</f>
        <v>-</v>
      </c>
      <c r="CN459" s="302" t="str" cm="1">
        <f t="array" ref="CN459">IF($CJ459&gt;0, INDEX($CS$28:$DH$35, $CJ459, $CI459+CN$23), "-")</f>
        <v>-</v>
      </c>
      <c r="CO459" s="300" t="str">
        <f t="shared" si="177"/>
        <v>-</v>
      </c>
      <c r="CP459" s="271"/>
      <c r="CQ459" s="272"/>
      <c r="CR459" s="273"/>
      <c r="CS459" s="273"/>
      <c r="CT459" s="273"/>
      <c r="CU459" s="273"/>
      <c r="CV459" s="273"/>
      <c r="CW459" s="273"/>
      <c r="CX459" s="273"/>
      <c r="CY459" s="273"/>
      <c r="CZ459" s="273"/>
      <c r="DA459" s="273"/>
      <c r="DB459" s="273"/>
      <c r="DC459" s="273"/>
      <c r="DD459" s="273"/>
      <c r="DE459" s="273"/>
      <c r="DF459" s="273"/>
      <c r="DG459" s="273"/>
      <c r="DH459" s="273"/>
      <c r="DI459" s="273"/>
      <c r="DJ459" s="271"/>
      <c r="DK459" s="271"/>
    </row>
    <row r="460" spans="1:115" s="45" customFormat="1" ht="12.75" customHeight="1" x14ac:dyDescent="0.25">
      <c r="A460" s="13" cm="1">
        <f t="array" ref="A460">IFERROR(INDEX(Operation, IFERROR(MATCH($N460,#REF!, 0), IFERROR(MATCH($N460,#REF!, 0), MATCH($N460,#REF!, 0))), 4), 0)</f>
        <v>0</v>
      </c>
      <c r="B460" s="10">
        <v>437</v>
      </c>
      <c r="C460" s="238"/>
      <c r="D460" s="238"/>
      <c r="E460" s="79"/>
      <c r="F460" s="80" t="str">
        <f>IF(ISBLANK(E460), "", VLOOKUP(E460, Z!$A$2:$C$4127, 3, FALSE))</f>
        <v/>
      </c>
      <c r="G460" s="238"/>
      <c r="H460" s="81"/>
      <c r="I460" s="255" t="b">
        <v>0</v>
      </c>
      <c r="J460" s="256"/>
      <c r="K460" s="82"/>
      <c r="L460" s="82"/>
      <c r="M460" s="83"/>
      <c r="N460" s="79"/>
      <c r="O460" s="84"/>
      <c r="P460" s="84"/>
      <c r="Q460" s="257"/>
      <c r="R460" s="257"/>
      <c r="S460" s="257"/>
      <c r="T460" s="85">
        <f t="shared" si="178"/>
        <v>0</v>
      </c>
      <c r="U460" s="238"/>
      <c r="V460" s="238"/>
      <c r="W460" s="238"/>
      <c r="X460" s="256"/>
      <c r="Y460" s="258"/>
      <c r="Z460" s="79"/>
      <c r="AA460" s="257"/>
      <c r="AB460" s="257"/>
      <c r="AC460" s="257"/>
      <c r="AD460" s="257"/>
      <c r="AE460" s="257"/>
      <c r="AF460" s="85">
        <f t="shared" si="179"/>
        <v>0</v>
      </c>
      <c r="AG460" s="259"/>
      <c r="AH460" s="238"/>
      <c r="AI460" s="79"/>
      <c r="AJ460" s="80" t="str">
        <f>IF(ISBLANK(AI460), "", VLOOKUP(AI460, Z!$A$2:$C$4127, 3, FALSE))</f>
        <v/>
      </c>
      <c r="AK460" s="260"/>
      <c r="AL460" s="127">
        <f t="shared" si="180"/>
        <v>0</v>
      </c>
      <c r="AM460" s="271"/>
      <c r="AN460" s="292">
        <f t="shared" si="182"/>
        <v>0</v>
      </c>
      <c r="AO460" s="279">
        <f t="shared" si="181"/>
        <v>1</v>
      </c>
      <c r="AP460" s="279">
        <v>0.75</v>
      </c>
      <c r="AQ460" s="293" t="str">
        <f t="shared" si="183"/>
        <v>-</v>
      </c>
      <c r="AR460" s="293" t="str">
        <f t="shared" si="184"/>
        <v>-</v>
      </c>
      <c r="AS460" s="293" t="str" cm="1">
        <f t="array" ref="AS460">IFERROR(IFERROR((AT460*AU460)/(3600*1000)/AZ460, BY460) * SUMPRODUCT($BA460:$BE460^2.5, $BF460:$BJ460) / 1000, "-")</f>
        <v>-</v>
      </c>
      <c r="AT460" s="279" t="str">
        <f t="shared" si="185"/>
        <v>-</v>
      </c>
      <c r="AU460" s="279" t="str">
        <f t="shared" si="186"/>
        <v>-</v>
      </c>
      <c r="AV460" s="294" t="str">
        <f t="shared" si="168"/>
        <v>-</v>
      </c>
      <c r="AW460" s="294" t="str" cm="1">
        <f t="array" ref="AW460">IF(CH460&gt;0, INDEX($CV$58:$CV$60, CH460), "-")</f>
        <v>-</v>
      </c>
      <c r="AX460" s="294" t="str">
        <f t="shared" si="187"/>
        <v>-</v>
      </c>
      <c r="AY460" s="295" t="str">
        <f t="shared" si="188"/>
        <v>-</v>
      </c>
      <c r="AZ460" s="294">
        <f t="shared" si="189"/>
        <v>0</v>
      </c>
      <c r="BA460" s="296" t="str" cm="1">
        <f t="array" ref="BA460">IFERROR(INDEX($CV$63:$CZ$65, $CF460, BA$23), "-")</f>
        <v>-</v>
      </c>
      <c r="BB460" s="296" t="str" cm="1">
        <f t="array" ref="BB460">IFERROR(INDEX($CV$63:$CZ$65, $CF460, BB$23), "-")</f>
        <v>-</v>
      </c>
      <c r="BC460" s="296" t="str" cm="1">
        <f t="array" ref="BC460">IFERROR(INDEX($CV$63:$CZ$65, $CF460, BC$23), "-")</f>
        <v>-</v>
      </c>
      <c r="BD460" s="296" t="str" cm="1">
        <f t="array" ref="BD460">IFERROR(INDEX($CV$63:$CZ$65, $CF460, BD$23), "-")</f>
        <v>-</v>
      </c>
      <c r="BE460" s="296" t="str" cm="1">
        <f t="array" ref="BE460">IFERROR(INDEX($CV$63:$CZ$65, $CF460, BE$23), "-")</f>
        <v>-</v>
      </c>
      <c r="BF460" s="297" cm="1">
        <f t="array" ref="BF460">IF($CF460=3,
IFERROR(INDEX($CV$68:$CZ$79, $CE460, BF$23), "-"),
IF($CF460=2,
IF(BF$23=5, $Q460, IF(BF$23=4, $R460, 0)), IF(BF$23=5, $Q460, 0)
))</f>
        <v>0</v>
      </c>
      <c r="BG460" s="297" cm="1">
        <f t="array" ref="BG460">IF($CF460=3,
IFERROR(INDEX($CV$68:$CZ$79, $CE460, BG$23), "-"),
IF($CF460=2,
IF(BG$23=5, $Q460, IF(BG$23=4, $R460, 0)), IF(BG$23=5, $Q460, 0)
))</f>
        <v>0</v>
      </c>
      <c r="BH460" s="297" cm="1">
        <f t="array" ref="BH460">IF($CF460=3,
IFERROR(INDEX($CV$68:$CZ$79, $CE460, BH$23), "-"),
IF($CF460=2,
IF(BH$23=5, $Q460, IF(BH$23=4, $R460, 0)), IF(BH$23=5, $Q460, 0)
))</f>
        <v>0</v>
      </c>
      <c r="BI460" s="297" cm="1">
        <f t="array" ref="BI460">IF($CF460=3,
IFERROR(INDEX($CV$68:$CZ$79, $CE460, BI$23), "-"),
IF($CF460=2,
IF(BI$23=5, $Q460, IF(BI$23=4, $R460, 0)), IF(BI$23=5, $Q460, 0)
))</f>
        <v>0</v>
      </c>
      <c r="BJ460" s="297" cm="1">
        <f t="array" ref="BJ460">IF($CF460=3,
IFERROR(INDEX($CV$68:$CZ$79, $CE460, BJ$23), "-"),
IF($CF460=2,
IF(BJ$23=5, $Q460, IF(BJ$23=4, $R460, 0)), IF(BJ$23=5, $Q460, 0)
))</f>
        <v>0</v>
      </c>
      <c r="BK460" s="293" t="str" cm="1">
        <f t="array" ref="BK460">IFERROR(IF(OR($AN$20="EZ", ISNUMBER((BL460*BM460)/(3600*1000)/BN460)), (BL460*BM460)/(3600*1000)/BN460, BY460) * SUMPRODUCT($BO460:$BS460^2.5, $BT460:$BX460) / 1000, "-")</f>
        <v>-</v>
      </c>
      <c r="BL460" s="279" t="str">
        <f t="shared" si="190"/>
        <v>-</v>
      </c>
      <c r="BM460" s="279" t="str">
        <f t="shared" si="191"/>
        <v>-</v>
      </c>
      <c r="BN460" s="298">
        <f t="shared" si="192"/>
        <v>0</v>
      </c>
      <c r="BO460" s="296" t="str" cm="1">
        <f t="array" ref="BO460">IFERROR(INDEX($CV$63:$CZ$65, $CO460, BO$23), "-")</f>
        <v>-</v>
      </c>
      <c r="BP460" s="296" t="str" cm="1">
        <f t="array" ref="BP460">IFERROR(INDEX($CV$63:$CZ$65, $CO460, BP$23), "-")</f>
        <v>-</v>
      </c>
      <c r="BQ460" s="296" t="str" cm="1">
        <f t="array" ref="BQ460">IFERROR(INDEX($CV$63:$CZ$65, $CO460, BQ$23), "-")</f>
        <v>-</v>
      </c>
      <c r="BR460" s="296" t="str" cm="1">
        <f t="array" ref="BR460">IFERROR(INDEX($CV$63:$CZ$65, $CO460, BR$23), "-")</f>
        <v>-</v>
      </c>
      <c r="BS460" s="296" t="str" cm="1">
        <f t="array" ref="BS460">IFERROR(INDEX($CV$63:$CZ$65, $CO460, BS$23), "-")</f>
        <v>-</v>
      </c>
      <c r="BT460" s="297" cm="1">
        <f t="array" ref="BT460">IF($CO460=3,
IFERROR(INDEX($CV$68:$CZ$79, $CE460, BT$23), "-"),
IF($CO460=2,
IF(BT$23=5, $AC460, IF(BT$23=4, $AD460, 0)), IF(BT$23=5, $AC460, 0)
))</f>
        <v>0</v>
      </c>
      <c r="BU460" s="297" cm="1">
        <f t="array" ref="BU460">IF($CO460=3,
IFERROR(INDEX($CV$68:$CZ$79, $CE460, BU$23), "-"),
IF($CO460=2,
IF(BU$23=5, $AC460, IF(BU$23=4, $AD460, 0)), IF(BU$23=5, $AC460, 0)
))</f>
        <v>0</v>
      </c>
      <c r="BV460" s="297" cm="1">
        <f t="array" ref="BV460">IF($CO460=3,
IFERROR(INDEX($CV$68:$CZ$79, $CE460, BV$23), "-"),
IF($CO460=2,
IF(BV$23=5, $AC460, IF(BV$23=4, $AD460, 0)), IF(BV$23=5, $AC460, 0)
))</f>
        <v>0</v>
      </c>
      <c r="BW460" s="297" cm="1">
        <f t="array" ref="BW460">IF($CO460=3,
IFERROR(INDEX($CV$68:$CZ$79, $CE460, BW$23), "-"),
IF($CO460=2,
IF(BW$23=5, $AC460, IF(BW$23=4, $AD460, 0)), IF(BW$23=5, $AC460, 0)
))</f>
        <v>0</v>
      </c>
      <c r="BX460" s="297" cm="1">
        <f t="array" ref="BX460">IF($CO460=3,
IFERROR(INDEX($CV$68:$CZ$79, $CE460, BX$23), "-"),
IF($CO460=2,
IF(BX$23=5, $AC460, IF(BX$23=4, $AD460, 0)), IF(BX$23=5, $AC460, 0)
))</f>
        <v>0</v>
      </c>
      <c r="BY460" s="293" t="str">
        <f t="shared" si="193"/>
        <v>-</v>
      </c>
      <c r="BZ460" s="299">
        <f t="shared" si="169"/>
        <v>0</v>
      </c>
      <c r="CA460" s="294" t="str">
        <f t="shared" si="194"/>
        <v>-</v>
      </c>
      <c r="CB460" s="295" t="str">
        <f t="shared" si="170"/>
        <v>-</v>
      </c>
      <c r="CC460" s="295" t="str">
        <f t="shared" si="195"/>
        <v>-</v>
      </c>
      <c r="CD460" s="299">
        <f t="shared" si="171"/>
        <v>0</v>
      </c>
      <c r="CE460" s="300" t="str">
        <f t="shared" si="172"/>
        <v>-</v>
      </c>
      <c r="CF460" s="300" t="str">
        <f t="shared" si="173"/>
        <v>-</v>
      </c>
      <c r="CG460" s="300">
        <v>0</v>
      </c>
      <c r="CH460" s="300">
        <f t="shared" si="174"/>
        <v>0</v>
      </c>
      <c r="CI460" s="301">
        <f t="shared" si="175"/>
        <v>0</v>
      </c>
      <c r="CJ460" s="301">
        <f t="shared" si="176"/>
        <v>0</v>
      </c>
      <c r="CK460" s="302" t="str" cm="1">
        <f t="array" ref="CK460">IF($CJ460&gt;0, INDEX($CS$28:$DH$35, $CJ460, $CI460+CK$23), "-")</f>
        <v>-</v>
      </c>
      <c r="CL460" s="302" t="str" cm="1">
        <f t="array" ref="CL460">IF($CJ460&gt;0, INDEX($CS$28:$DH$35, $CJ460, $CI460+CL$23), "-")</f>
        <v>-</v>
      </c>
      <c r="CM460" s="302" t="str" cm="1">
        <f t="array" ref="CM460">IF($CJ460&gt;0, INDEX($CS$28:$DH$35, $CJ460, $CI460+CM$23), "-")</f>
        <v>-</v>
      </c>
      <c r="CN460" s="302" t="str" cm="1">
        <f t="array" ref="CN460">IF($CJ460&gt;0, INDEX($CS$28:$DH$35, $CJ460, $CI460+CN$23), "-")</f>
        <v>-</v>
      </c>
      <c r="CO460" s="300" t="str">
        <f t="shared" si="177"/>
        <v>-</v>
      </c>
      <c r="CP460" s="271"/>
      <c r="CQ460" s="272"/>
      <c r="CR460" s="273"/>
      <c r="CS460" s="273"/>
      <c r="CT460" s="273"/>
      <c r="CU460" s="273"/>
      <c r="CV460" s="273"/>
      <c r="CW460" s="273"/>
      <c r="CX460" s="273"/>
      <c r="CY460" s="273"/>
      <c r="CZ460" s="273"/>
      <c r="DA460" s="273"/>
      <c r="DB460" s="273"/>
      <c r="DC460" s="273"/>
      <c r="DD460" s="273"/>
      <c r="DE460" s="273"/>
      <c r="DF460" s="273"/>
      <c r="DG460" s="273"/>
      <c r="DH460" s="273"/>
      <c r="DI460" s="273"/>
      <c r="DJ460" s="271"/>
      <c r="DK460" s="271"/>
    </row>
    <row r="461" spans="1:115" s="45" customFormat="1" ht="12.75" customHeight="1" x14ac:dyDescent="0.25">
      <c r="A461" s="13" cm="1">
        <f t="array" ref="A461">IFERROR(INDEX(Operation, IFERROR(MATCH($N461,#REF!, 0), IFERROR(MATCH($N461,#REF!, 0), MATCH($N461,#REF!, 0))), 4), 0)</f>
        <v>0</v>
      </c>
      <c r="B461" s="10">
        <v>438</v>
      </c>
      <c r="C461" s="238"/>
      <c r="D461" s="238"/>
      <c r="E461" s="79"/>
      <c r="F461" s="80" t="str">
        <f>IF(ISBLANK(E461), "", VLOOKUP(E461, Z!$A$2:$C$4127, 3, FALSE))</f>
        <v/>
      </c>
      <c r="G461" s="238"/>
      <c r="H461" s="81"/>
      <c r="I461" s="255" t="b">
        <v>0</v>
      </c>
      <c r="J461" s="256"/>
      <c r="K461" s="82"/>
      <c r="L461" s="82"/>
      <c r="M461" s="83"/>
      <c r="N461" s="79"/>
      <c r="O461" s="84"/>
      <c r="P461" s="84"/>
      <c r="Q461" s="257"/>
      <c r="R461" s="257"/>
      <c r="S461" s="257"/>
      <c r="T461" s="85">
        <f t="shared" si="178"/>
        <v>0</v>
      </c>
      <c r="U461" s="238"/>
      <c r="V461" s="238"/>
      <c r="W461" s="238"/>
      <c r="X461" s="257"/>
      <c r="Y461" s="258"/>
      <c r="Z461" s="79"/>
      <c r="AA461" s="257"/>
      <c r="AB461" s="257"/>
      <c r="AC461" s="257"/>
      <c r="AD461" s="257"/>
      <c r="AE461" s="257"/>
      <c r="AF461" s="85">
        <f t="shared" si="179"/>
        <v>0</v>
      </c>
      <c r="AG461" s="259"/>
      <c r="AH461" s="238"/>
      <c r="AI461" s="79"/>
      <c r="AJ461" s="80" t="str">
        <f>IF(ISBLANK(AI461), "", VLOOKUP(AI461, Z!$A$2:$C$4127, 3, FALSE))</f>
        <v/>
      </c>
      <c r="AK461" s="260"/>
      <c r="AL461" s="127">
        <f t="shared" si="180"/>
        <v>0</v>
      </c>
      <c r="AM461" s="271"/>
      <c r="AN461" s="292">
        <f t="shared" si="182"/>
        <v>0</v>
      </c>
      <c r="AO461" s="279">
        <f t="shared" si="181"/>
        <v>1</v>
      </c>
      <c r="AP461" s="279">
        <v>0.75</v>
      </c>
      <c r="AQ461" s="293" t="str">
        <f t="shared" si="183"/>
        <v>-</v>
      </c>
      <c r="AR461" s="293" t="str">
        <f t="shared" si="184"/>
        <v>-</v>
      </c>
      <c r="AS461" s="293" t="str" cm="1">
        <f t="array" ref="AS461">IFERROR(IFERROR((AT461*AU461)/(3600*1000)/AZ461, BY461) * SUMPRODUCT($BA461:$BE461^2.5, $BF461:$BJ461) / 1000, "-")</f>
        <v>-</v>
      </c>
      <c r="AT461" s="279" t="str">
        <f t="shared" si="185"/>
        <v>-</v>
      </c>
      <c r="AU461" s="279" t="str">
        <f t="shared" si="186"/>
        <v>-</v>
      </c>
      <c r="AV461" s="294" t="str">
        <f t="shared" si="168"/>
        <v>-</v>
      </c>
      <c r="AW461" s="294" t="str" cm="1">
        <f t="array" ref="AW461">IF(CH461&gt;0, INDEX($CV$58:$CV$60, CH461), "-")</f>
        <v>-</v>
      </c>
      <c r="AX461" s="294" t="str">
        <f t="shared" si="187"/>
        <v>-</v>
      </c>
      <c r="AY461" s="295" t="str">
        <f t="shared" si="188"/>
        <v>-</v>
      </c>
      <c r="AZ461" s="294">
        <f t="shared" si="189"/>
        <v>0</v>
      </c>
      <c r="BA461" s="296" t="str" cm="1">
        <f t="array" ref="BA461">IFERROR(INDEX($CV$63:$CZ$65, $CF461, BA$23), "-")</f>
        <v>-</v>
      </c>
      <c r="BB461" s="296" t="str" cm="1">
        <f t="array" ref="BB461">IFERROR(INDEX($CV$63:$CZ$65, $CF461, BB$23), "-")</f>
        <v>-</v>
      </c>
      <c r="BC461" s="296" t="str" cm="1">
        <f t="array" ref="BC461">IFERROR(INDEX($CV$63:$CZ$65, $CF461, BC$23), "-")</f>
        <v>-</v>
      </c>
      <c r="BD461" s="296" t="str" cm="1">
        <f t="array" ref="BD461">IFERROR(INDEX($CV$63:$CZ$65, $CF461, BD$23), "-")</f>
        <v>-</v>
      </c>
      <c r="BE461" s="296" t="str" cm="1">
        <f t="array" ref="BE461">IFERROR(INDEX($CV$63:$CZ$65, $CF461, BE$23), "-")</f>
        <v>-</v>
      </c>
      <c r="BF461" s="297" cm="1">
        <f t="array" ref="BF461">IF($CF461=3,
IFERROR(INDEX($CV$68:$CZ$79, $CE461, BF$23), "-"),
IF($CF461=2,
IF(BF$23=5, $Q461, IF(BF$23=4, $R461, 0)), IF(BF$23=5, $Q461, 0)
))</f>
        <v>0</v>
      </c>
      <c r="BG461" s="297" cm="1">
        <f t="array" ref="BG461">IF($CF461=3,
IFERROR(INDEX($CV$68:$CZ$79, $CE461, BG$23), "-"),
IF($CF461=2,
IF(BG$23=5, $Q461, IF(BG$23=4, $R461, 0)), IF(BG$23=5, $Q461, 0)
))</f>
        <v>0</v>
      </c>
      <c r="BH461" s="297" cm="1">
        <f t="array" ref="BH461">IF($CF461=3,
IFERROR(INDEX($CV$68:$CZ$79, $CE461, BH$23), "-"),
IF($CF461=2,
IF(BH$23=5, $Q461, IF(BH$23=4, $R461, 0)), IF(BH$23=5, $Q461, 0)
))</f>
        <v>0</v>
      </c>
      <c r="BI461" s="297" cm="1">
        <f t="array" ref="BI461">IF($CF461=3,
IFERROR(INDEX($CV$68:$CZ$79, $CE461, BI$23), "-"),
IF($CF461=2,
IF(BI$23=5, $Q461, IF(BI$23=4, $R461, 0)), IF(BI$23=5, $Q461, 0)
))</f>
        <v>0</v>
      </c>
      <c r="BJ461" s="297" cm="1">
        <f t="array" ref="BJ461">IF($CF461=3,
IFERROR(INDEX($CV$68:$CZ$79, $CE461, BJ$23), "-"),
IF($CF461=2,
IF(BJ$23=5, $Q461, IF(BJ$23=4, $R461, 0)), IF(BJ$23=5, $Q461, 0)
))</f>
        <v>0</v>
      </c>
      <c r="BK461" s="293" t="str" cm="1">
        <f t="array" ref="BK461">IFERROR(IF(OR($AN$20="EZ", ISNUMBER((BL461*BM461)/(3600*1000)/BN461)), (BL461*BM461)/(3600*1000)/BN461, BY461) * SUMPRODUCT($BO461:$BS461^2.5, $BT461:$BX461) / 1000, "-")</f>
        <v>-</v>
      </c>
      <c r="BL461" s="279" t="str">
        <f t="shared" si="190"/>
        <v>-</v>
      </c>
      <c r="BM461" s="279" t="str">
        <f t="shared" si="191"/>
        <v>-</v>
      </c>
      <c r="BN461" s="298">
        <f t="shared" si="192"/>
        <v>0</v>
      </c>
      <c r="BO461" s="296" t="str" cm="1">
        <f t="array" ref="BO461">IFERROR(INDEX($CV$63:$CZ$65, $CO461, BO$23), "-")</f>
        <v>-</v>
      </c>
      <c r="BP461" s="296" t="str" cm="1">
        <f t="array" ref="BP461">IFERROR(INDEX($CV$63:$CZ$65, $CO461, BP$23), "-")</f>
        <v>-</v>
      </c>
      <c r="BQ461" s="296" t="str" cm="1">
        <f t="array" ref="BQ461">IFERROR(INDEX($CV$63:$CZ$65, $CO461, BQ$23), "-")</f>
        <v>-</v>
      </c>
      <c r="BR461" s="296" t="str" cm="1">
        <f t="array" ref="BR461">IFERROR(INDEX($CV$63:$CZ$65, $CO461, BR$23), "-")</f>
        <v>-</v>
      </c>
      <c r="BS461" s="296" t="str" cm="1">
        <f t="array" ref="BS461">IFERROR(INDEX($CV$63:$CZ$65, $CO461, BS$23), "-")</f>
        <v>-</v>
      </c>
      <c r="BT461" s="297" cm="1">
        <f t="array" ref="BT461">IF($CO461=3,
IFERROR(INDEX($CV$68:$CZ$79, $CE461, BT$23), "-"),
IF($CO461=2,
IF(BT$23=5, $AC461, IF(BT$23=4, $AD461, 0)), IF(BT$23=5, $AC461, 0)
))</f>
        <v>0</v>
      </c>
      <c r="BU461" s="297" cm="1">
        <f t="array" ref="BU461">IF($CO461=3,
IFERROR(INDEX($CV$68:$CZ$79, $CE461, BU$23), "-"),
IF($CO461=2,
IF(BU$23=5, $AC461, IF(BU$23=4, $AD461, 0)), IF(BU$23=5, $AC461, 0)
))</f>
        <v>0</v>
      </c>
      <c r="BV461" s="297" cm="1">
        <f t="array" ref="BV461">IF($CO461=3,
IFERROR(INDEX($CV$68:$CZ$79, $CE461, BV$23), "-"),
IF($CO461=2,
IF(BV$23=5, $AC461, IF(BV$23=4, $AD461, 0)), IF(BV$23=5, $AC461, 0)
))</f>
        <v>0</v>
      </c>
      <c r="BW461" s="297" cm="1">
        <f t="array" ref="BW461">IF($CO461=3,
IFERROR(INDEX($CV$68:$CZ$79, $CE461, BW$23), "-"),
IF($CO461=2,
IF(BW$23=5, $AC461, IF(BW$23=4, $AD461, 0)), IF(BW$23=5, $AC461, 0)
))</f>
        <v>0</v>
      </c>
      <c r="BX461" s="297" cm="1">
        <f t="array" ref="BX461">IF($CO461=3,
IFERROR(INDEX($CV$68:$CZ$79, $CE461, BX$23), "-"),
IF($CO461=2,
IF(BX$23=5, $AC461, IF(BX$23=4, $AD461, 0)), IF(BX$23=5, $AC461, 0)
))</f>
        <v>0</v>
      </c>
      <c r="BY461" s="293" t="str">
        <f t="shared" si="193"/>
        <v>-</v>
      </c>
      <c r="BZ461" s="299">
        <f t="shared" si="169"/>
        <v>0</v>
      </c>
      <c r="CA461" s="294" t="str">
        <f t="shared" si="194"/>
        <v>-</v>
      </c>
      <c r="CB461" s="295" t="str">
        <f t="shared" si="170"/>
        <v>-</v>
      </c>
      <c r="CC461" s="295" t="str">
        <f t="shared" si="195"/>
        <v>-</v>
      </c>
      <c r="CD461" s="299">
        <f t="shared" si="171"/>
        <v>0</v>
      </c>
      <c r="CE461" s="300" t="str">
        <f t="shared" si="172"/>
        <v>-</v>
      </c>
      <c r="CF461" s="300" t="str">
        <f t="shared" si="173"/>
        <v>-</v>
      </c>
      <c r="CG461" s="300">
        <v>0</v>
      </c>
      <c r="CH461" s="300">
        <f t="shared" si="174"/>
        <v>0</v>
      </c>
      <c r="CI461" s="301">
        <f t="shared" si="175"/>
        <v>0</v>
      </c>
      <c r="CJ461" s="301">
        <f t="shared" si="176"/>
        <v>0</v>
      </c>
      <c r="CK461" s="302" t="str" cm="1">
        <f t="array" ref="CK461">IF($CJ461&gt;0, INDEX($CS$28:$DH$35, $CJ461, $CI461+CK$23), "-")</f>
        <v>-</v>
      </c>
      <c r="CL461" s="302" t="str" cm="1">
        <f t="array" ref="CL461">IF($CJ461&gt;0, INDEX($CS$28:$DH$35, $CJ461, $CI461+CL$23), "-")</f>
        <v>-</v>
      </c>
      <c r="CM461" s="302" t="str" cm="1">
        <f t="array" ref="CM461">IF($CJ461&gt;0, INDEX($CS$28:$DH$35, $CJ461, $CI461+CM$23), "-")</f>
        <v>-</v>
      </c>
      <c r="CN461" s="302" t="str" cm="1">
        <f t="array" ref="CN461">IF($CJ461&gt;0, INDEX($CS$28:$DH$35, $CJ461, $CI461+CN$23), "-")</f>
        <v>-</v>
      </c>
      <c r="CO461" s="300" t="str">
        <f t="shared" si="177"/>
        <v>-</v>
      </c>
      <c r="CP461" s="271"/>
      <c r="CQ461" s="272"/>
      <c r="CR461" s="273"/>
      <c r="CS461" s="273"/>
      <c r="CT461" s="273"/>
      <c r="CU461" s="273"/>
      <c r="CV461" s="273"/>
      <c r="CW461" s="273"/>
      <c r="CX461" s="273"/>
      <c r="CY461" s="273"/>
      <c r="CZ461" s="273"/>
      <c r="DA461" s="273"/>
      <c r="DB461" s="273"/>
      <c r="DC461" s="273"/>
      <c r="DD461" s="273"/>
      <c r="DE461" s="273"/>
      <c r="DF461" s="273"/>
      <c r="DG461" s="273"/>
      <c r="DH461" s="273"/>
      <c r="DI461" s="273"/>
      <c r="DJ461" s="271"/>
      <c r="DK461" s="271"/>
    </row>
    <row r="462" spans="1:115" s="45" customFormat="1" ht="12.75" customHeight="1" x14ac:dyDescent="0.25">
      <c r="A462" s="13" cm="1">
        <f t="array" ref="A462">IFERROR(INDEX(Operation, IFERROR(MATCH($N462,#REF!, 0), IFERROR(MATCH($N462,#REF!, 0), MATCH($N462,#REF!, 0))), 4), 0)</f>
        <v>0</v>
      </c>
      <c r="B462" s="10">
        <v>439</v>
      </c>
      <c r="C462" s="238"/>
      <c r="D462" s="238"/>
      <c r="E462" s="79"/>
      <c r="F462" s="80" t="str">
        <f>IF(ISBLANK(E462), "", VLOOKUP(E462, Z!$A$2:$C$4127, 3, FALSE))</f>
        <v/>
      </c>
      <c r="G462" s="238"/>
      <c r="H462" s="81"/>
      <c r="I462" s="255" t="b">
        <v>0</v>
      </c>
      <c r="J462" s="256"/>
      <c r="K462" s="82"/>
      <c r="L462" s="82"/>
      <c r="M462" s="83"/>
      <c r="N462" s="79"/>
      <c r="O462" s="84"/>
      <c r="P462" s="84"/>
      <c r="Q462" s="257"/>
      <c r="R462" s="257"/>
      <c r="S462" s="257"/>
      <c r="T462" s="85">
        <f t="shared" si="178"/>
        <v>0</v>
      </c>
      <c r="U462" s="238"/>
      <c r="V462" s="238"/>
      <c r="W462" s="238"/>
      <c r="X462" s="257"/>
      <c r="Y462" s="258"/>
      <c r="Z462" s="79"/>
      <c r="AA462" s="257"/>
      <c r="AB462" s="257"/>
      <c r="AC462" s="257"/>
      <c r="AD462" s="257"/>
      <c r="AE462" s="257"/>
      <c r="AF462" s="85">
        <f t="shared" si="179"/>
        <v>0</v>
      </c>
      <c r="AG462" s="259"/>
      <c r="AH462" s="238"/>
      <c r="AI462" s="79"/>
      <c r="AJ462" s="80" t="str">
        <f>IF(ISBLANK(AI462), "", VLOOKUP(AI462, Z!$A$2:$C$4127, 3, FALSE))</f>
        <v/>
      </c>
      <c r="AK462" s="260"/>
      <c r="AL462" s="127">
        <f t="shared" si="180"/>
        <v>0</v>
      </c>
      <c r="AM462" s="271"/>
      <c r="AN462" s="292">
        <f t="shared" si="182"/>
        <v>0</v>
      </c>
      <c r="AO462" s="279">
        <f t="shared" si="181"/>
        <v>1</v>
      </c>
      <c r="AP462" s="279">
        <v>0.75</v>
      </c>
      <c r="AQ462" s="293" t="str">
        <f t="shared" si="183"/>
        <v>-</v>
      </c>
      <c r="AR462" s="293" t="str">
        <f t="shared" si="184"/>
        <v>-</v>
      </c>
      <c r="AS462" s="293" t="str" cm="1">
        <f t="array" ref="AS462">IFERROR(IFERROR((AT462*AU462)/(3600*1000)/AZ462, BY462) * SUMPRODUCT($BA462:$BE462^2.5, $BF462:$BJ462) / 1000, "-")</f>
        <v>-</v>
      </c>
      <c r="AT462" s="279" t="str">
        <f t="shared" si="185"/>
        <v>-</v>
      </c>
      <c r="AU462" s="279" t="str">
        <f t="shared" si="186"/>
        <v>-</v>
      </c>
      <c r="AV462" s="294" t="str">
        <f t="shared" si="168"/>
        <v>-</v>
      </c>
      <c r="AW462" s="294" t="str" cm="1">
        <f t="array" ref="AW462">IF(CH462&gt;0, INDEX($CV$58:$CV$60, CH462), "-")</f>
        <v>-</v>
      </c>
      <c r="AX462" s="294" t="str">
        <f t="shared" si="187"/>
        <v>-</v>
      </c>
      <c r="AY462" s="295" t="str">
        <f t="shared" si="188"/>
        <v>-</v>
      </c>
      <c r="AZ462" s="294">
        <f t="shared" si="189"/>
        <v>0</v>
      </c>
      <c r="BA462" s="296" t="str" cm="1">
        <f t="array" ref="BA462">IFERROR(INDEX($CV$63:$CZ$65, $CF462, BA$23), "-")</f>
        <v>-</v>
      </c>
      <c r="BB462" s="296" t="str" cm="1">
        <f t="array" ref="BB462">IFERROR(INDEX($CV$63:$CZ$65, $CF462, BB$23), "-")</f>
        <v>-</v>
      </c>
      <c r="BC462" s="296" t="str" cm="1">
        <f t="array" ref="BC462">IFERROR(INDEX($CV$63:$CZ$65, $CF462, BC$23), "-")</f>
        <v>-</v>
      </c>
      <c r="BD462" s="296" t="str" cm="1">
        <f t="array" ref="BD462">IFERROR(INDEX($CV$63:$CZ$65, $CF462, BD$23), "-")</f>
        <v>-</v>
      </c>
      <c r="BE462" s="296" t="str" cm="1">
        <f t="array" ref="BE462">IFERROR(INDEX($CV$63:$CZ$65, $CF462, BE$23), "-")</f>
        <v>-</v>
      </c>
      <c r="BF462" s="297" cm="1">
        <f t="array" ref="BF462">IF($CF462=3,
IFERROR(INDEX($CV$68:$CZ$79, $CE462, BF$23), "-"),
IF($CF462=2,
IF(BF$23=5, $Q462, IF(BF$23=4, $R462, 0)), IF(BF$23=5, $Q462, 0)
))</f>
        <v>0</v>
      </c>
      <c r="BG462" s="297" cm="1">
        <f t="array" ref="BG462">IF($CF462=3,
IFERROR(INDEX($CV$68:$CZ$79, $CE462, BG$23), "-"),
IF($CF462=2,
IF(BG$23=5, $Q462, IF(BG$23=4, $R462, 0)), IF(BG$23=5, $Q462, 0)
))</f>
        <v>0</v>
      </c>
      <c r="BH462" s="297" cm="1">
        <f t="array" ref="BH462">IF($CF462=3,
IFERROR(INDEX($CV$68:$CZ$79, $CE462, BH$23), "-"),
IF($CF462=2,
IF(BH$23=5, $Q462, IF(BH$23=4, $R462, 0)), IF(BH$23=5, $Q462, 0)
))</f>
        <v>0</v>
      </c>
      <c r="BI462" s="297" cm="1">
        <f t="array" ref="BI462">IF($CF462=3,
IFERROR(INDEX($CV$68:$CZ$79, $CE462, BI$23), "-"),
IF($CF462=2,
IF(BI$23=5, $Q462, IF(BI$23=4, $R462, 0)), IF(BI$23=5, $Q462, 0)
))</f>
        <v>0</v>
      </c>
      <c r="BJ462" s="297" cm="1">
        <f t="array" ref="BJ462">IF($CF462=3,
IFERROR(INDEX($CV$68:$CZ$79, $CE462, BJ$23), "-"),
IF($CF462=2,
IF(BJ$23=5, $Q462, IF(BJ$23=4, $R462, 0)), IF(BJ$23=5, $Q462, 0)
))</f>
        <v>0</v>
      </c>
      <c r="BK462" s="293" t="str" cm="1">
        <f t="array" ref="BK462">IFERROR(IF(OR($AN$20="EZ", ISNUMBER((BL462*BM462)/(3600*1000)/BN462)), (BL462*BM462)/(3600*1000)/BN462, BY462) * SUMPRODUCT($BO462:$BS462^2.5, $BT462:$BX462) / 1000, "-")</f>
        <v>-</v>
      </c>
      <c r="BL462" s="279" t="str">
        <f t="shared" si="190"/>
        <v>-</v>
      </c>
      <c r="BM462" s="279" t="str">
        <f t="shared" si="191"/>
        <v>-</v>
      </c>
      <c r="BN462" s="298">
        <f t="shared" si="192"/>
        <v>0</v>
      </c>
      <c r="BO462" s="296" t="str" cm="1">
        <f t="array" ref="BO462">IFERROR(INDEX($CV$63:$CZ$65, $CO462, BO$23), "-")</f>
        <v>-</v>
      </c>
      <c r="BP462" s="296" t="str" cm="1">
        <f t="array" ref="BP462">IFERROR(INDEX($CV$63:$CZ$65, $CO462, BP$23), "-")</f>
        <v>-</v>
      </c>
      <c r="BQ462" s="296" t="str" cm="1">
        <f t="array" ref="BQ462">IFERROR(INDEX($CV$63:$CZ$65, $CO462, BQ$23), "-")</f>
        <v>-</v>
      </c>
      <c r="BR462" s="296" t="str" cm="1">
        <f t="array" ref="BR462">IFERROR(INDEX($CV$63:$CZ$65, $CO462, BR$23), "-")</f>
        <v>-</v>
      </c>
      <c r="BS462" s="296" t="str" cm="1">
        <f t="array" ref="BS462">IFERROR(INDEX($CV$63:$CZ$65, $CO462, BS$23), "-")</f>
        <v>-</v>
      </c>
      <c r="BT462" s="297" cm="1">
        <f t="array" ref="BT462">IF($CO462=3,
IFERROR(INDEX($CV$68:$CZ$79, $CE462, BT$23), "-"),
IF($CO462=2,
IF(BT$23=5, $AC462, IF(BT$23=4, $AD462, 0)), IF(BT$23=5, $AC462, 0)
))</f>
        <v>0</v>
      </c>
      <c r="BU462" s="297" cm="1">
        <f t="array" ref="BU462">IF($CO462=3,
IFERROR(INDEX($CV$68:$CZ$79, $CE462, BU$23), "-"),
IF($CO462=2,
IF(BU$23=5, $AC462, IF(BU$23=4, $AD462, 0)), IF(BU$23=5, $AC462, 0)
))</f>
        <v>0</v>
      </c>
      <c r="BV462" s="297" cm="1">
        <f t="array" ref="BV462">IF($CO462=3,
IFERROR(INDEX($CV$68:$CZ$79, $CE462, BV$23), "-"),
IF($CO462=2,
IF(BV$23=5, $AC462, IF(BV$23=4, $AD462, 0)), IF(BV$23=5, $AC462, 0)
))</f>
        <v>0</v>
      </c>
      <c r="BW462" s="297" cm="1">
        <f t="array" ref="BW462">IF($CO462=3,
IFERROR(INDEX($CV$68:$CZ$79, $CE462, BW$23), "-"),
IF($CO462=2,
IF(BW$23=5, $AC462, IF(BW$23=4, $AD462, 0)), IF(BW$23=5, $AC462, 0)
))</f>
        <v>0</v>
      </c>
      <c r="BX462" s="297" cm="1">
        <f t="array" ref="BX462">IF($CO462=3,
IFERROR(INDEX($CV$68:$CZ$79, $CE462, BX$23), "-"),
IF($CO462=2,
IF(BX$23=5, $AC462, IF(BX$23=4, $AD462, 0)), IF(BX$23=5, $AC462, 0)
))</f>
        <v>0</v>
      </c>
      <c r="BY462" s="293" t="str">
        <f t="shared" si="193"/>
        <v>-</v>
      </c>
      <c r="BZ462" s="299">
        <f t="shared" si="169"/>
        <v>0</v>
      </c>
      <c r="CA462" s="294" t="str">
        <f t="shared" si="194"/>
        <v>-</v>
      </c>
      <c r="CB462" s="295" t="str">
        <f t="shared" si="170"/>
        <v>-</v>
      </c>
      <c r="CC462" s="295" t="str">
        <f t="shared" si="195"/>
        <v>-</v>
      </c>
      <c r="CD462" s="299">
        <f t="shared" si="171"/>
        <v>0</v>
      </c>
      <c r="CE462" s="300" t="str">
        <f t="shared" si="172"/>
        <v>-</v>
      </c>
      <c r="CF462" s="300" t="str">
        <f t="shared" si="173"/>
        <v>-</v>
      </c>
      <c r="CG462" s="300">
        <v>0</v>
      </c>
      <c r="CH462" s="300">
        <f t="shared" si="174"/>
        <v>0</v>
      </c>
      <c r="CI462" s="301">
        <f t="shared" si="175"/>
        <v>0</v>
      </c>
      <c r="CJ462" s="301">
        <f t="shared" si="176"/>
        <v>0</v>
      </c>
      <c r="CK462" s="302" t="str" cm="1">
        <f t="array" ref="CK462">IF($CJ462&gt;0, INDEX($CS$28:$DH$35, $CJ462, $CI462+CK$23), "-")</f>
        <v>-</v>
      </c>
      <c r="CL462" s="302" t="str" cm="1">
        <f t="array" ref="CL462">IF($CJ462&gt;0, INDEX($CS$28:$DH$35, $CJ462, $CI462+CL$23), "-")</f>
        <v>-</v>
      </c>
      <c r="CM462" s="302" t="str" cm="1">
        <f t="array" ref="CM462">IF($CJ462&gt;0, INDEX($CS$28:$DH$35, $CJ462, $CI462+CM$23), "-")</f>
        <v>-</v>
      </c>
      <c r="CN462" s="302" t="str" cm="1">
        <f t="array" ref="CN462">IF($CJ462&gt;0, INDEX($CS$28:$DH$35, $CJ462, $CI462+CN$23), "-")</f>
        <v>-</v>
      </c>
      <c r="CO462" s="300" t="str">
        <f t="shared" si="177"/>
        <v>-</v>
      </c>
      <c r="CP462" s="271"/>
      <c r="CQ462" s="272"/>
      <c r="CR462" s="273"/>
      <c r="CS462" s="273"/>
      <c r="CT462" s="273"/>
      <c r="CU462" s="273"/>
      <c r="CV462" s="273"/>
      <c r="CW462" s="273"/>
      <c r="CX462" s="273"/>
      <c r="CY462" s="273"/>
      <c r="CZ462" s="273"/>
      <c r="DA462" s="273"/>
      <c r="DB462" s="273"/>
      <c r="DC462" s="273"/>
      <c r="DD462" s="273"/>
      <c r="DE462" s="273"/>
      <c r="DF462" s="273"/>
      <c r="DG462" s="273"/>
      <c r="DH462" s="273"/>
      <c r="DI462" s="273"/>
      <c r="DJ462" s="271"/>
      <c r="DK462" s="271"/>
    </row>
    <row r="463" spans="1:115" s="45" customFormat="1" ht="12.75" customHeight="1" x14ac:dyDescent="0.25">
      <c r="A463" s="13" cm="1">
        <f t="array" ref="A463">IFERROR(INDEX(Operation, IFERROR(MATCH($N463,#REF!, 0), IFERROR(MATCH($N463,#REF!, 0), MATCH($N463,#REF!, 0))), 4), 0)</f>
        <v>0</v>
      </c>
      <c r="B463" s="10">
        <v>440</v>
      </c>
      <c r="C463" s="238"/>
      <c r="D463" s="238"/>
      <c r="E463" s="79"/>
      <c r="F463" s="80" t="str">
        <f>IF(ISBLANK(E463), "", VLOOKUP(E463, Z!$A$2:$C$4127, 3, FALSE))</f>
        <v/>
      </c>
      <c r="G463" s="238"/>
      <c r="H463" s="81"/>
      <c r="I463" s="255" t="b">
        <v>0</v>
      </c>
      <c r="J463" s="256"/>
      <c r="K463" s="82"/>
      <c r="L463" s="82"/>
      <c r="M463" s="83"/>
      <c r="N463" s="79"/>
      <c r="O463" s="84"/>
      <c r="P463" s="84"/>
      <c r="Q463" s="257"/>
      <c r="R463" s="257"/>
      <c r="S463" s="257"/>
      <c r="T463" s="85">
        <f t="shared" si="178"/>
        <v>0</v>
      </c>
      <c r="U463" s="238"/>
      <c r="V463" s="238"/>
      <c r="W463" s="238"/>
      <c r="X463" s="257"/>
      <c r="Y463" s="258"/>
      <c r="Z463" s="79"/>
      <c r="AA463" s="257"/>
      <c r="AB463" s="257"/>
      <c r="AC463" s="257"/>
      <c r="AD463" s="257"/>
      <c r="AE463" s="257"/>
      <c r="AF463" s="85">
        <f t="shared" si="179"/>
        <v>0</v>
      </c>
      <c r="AG463" s="259"/>
      <c r="AH463" s="238"/>
      <c r="AI463" s="79"/>
      <c r="AJ463" s="80" t="str">
        <f>IF(ISBLANK(AI463), "", VLOOKUP(AI463, Z!$A$2:$C$4127, 3, FALSE))</f>
        <v/>
      </c>
      <c r="AK463" s="260"/>
      <c r="AL463" s="127">
        <f t="shared" si="180"/>
        <v>0</v>
      </c>
      <c r="AM463" s="271"/>
      <c r="AN463" s="292">
        <f t="shared" si="182"/>
        <v>0</v>
      </c>
      <c r="AO463" s="279">
        <f t="shared" si="181"/>
        <v>1</v>
      </c>
      <c r="AP463" s="279">
        <v>0.75</v>
      </c>
      <c r="AQ463" s="293" t="str">
        <f t="shared" si="183"/>
        <v>-</v>
      </c>
      <c r="AR463" s="293" t="str">
        <f t="shared" si="184"/>
        <v>-</v>
      </c>
      <c r="AS463" s="293" t="str" cm="1">
        <f t="array" ref="AS463">IFERROR(IFERROR((AT463*AU463)/(3600*1000)/AZ463, BY463) * SUMPRODUCT($BA463:$BE463^2.5, $BF463:$BJ463) / 1000, "-")</f>
        <v>-</v>
      </c>
      <c r="AT463" s="279" t="str">
        <f t="shared" si="185"/>
        <v>-</v>
      </c>
      <c r="AU463" s="279" t="str">
        <f t="shared" si="186"/>
        <v>-</v>
      </c>
      <c r="AV463" s="294" t="str">
        <f t="shared" si="168"/>
        <v>-</v>
      </c>
      <c r="AW463" s="294" t="str" cm="1">
        <f t="array" ref="AW463">IF(CH463&gt;0, INDEX($CV$58:$CV$60, CH463), "-")</f>
        <v>-</v>
      </c>
      <c r="AX463" s="294" t="str">
        <f t="shared" si="187"/>
        <v>-</v>
      </c>
      <c r="AY463" s="295" t="str">
        <f t="shared" si="188"/>
        <v>-</v>
      </c>
      <c r="AZ463" s="294">
        <f t="shared" si="189"/>
        <v>0</v>
      </c>
      <c r="BA463" s="296" t="str" cm="1">
        <f t="array" ref="BA463">IFERROR(INDEX($CV$63:$CZ$65, $CF463, BA$23), "-")</f>
        <v>-</v>
      </c>
      <c r="BB463" s="296" t="str" cm="1">
        <f t="array" ref="BB463">IFERROR(INDEX($CV$63:$CZ$65, $CF463, BB$23), "-")</f>
        <v>-</v>
      </c>
      <c r="BC463" s="296" t="str" cm="1">
        <f t="array" ref="BC463">IFERROR(INDEX($CV$63:$CZ$65, $CF463, BC$23), "-")</f>
        <v>-</v>
      </c>
      <c r="BD463" s="296" t="str" cm="1">
        <f t="array" ref="BD463">IFERROR(INDEX($CV$63:$CZ$65, $CF463, BD$23), "-")</f>
        <v>-</v>
      </c>
      <c r="BE463" s="296" t="str" cm="1">
        <f t="array" ref="BE463">IFERROR(INDEX($CV$63:$CZ$65, $CF463, BE$23), "-")</f>
        <v>-</v>
      </c>
      <c r="BF463" s="297" cm="1">
        <f t="array" ref="BF463">IF($CF463=3,
IFERROR(INDEX($CV$68:$CZ$79, $CE463, BF$23), "-"),
IF($CF463=2,
IF(BF$23=5, $Q463, IF(BF$23=4, $R463, 0)), IF(BF$23=5, $Q463, 0)
))</f>
        <v>0</v>
      </c>
      <c r="BG463" s="297" cm="1">
        <f t="array" ref="BG463">IF($CF463=3,
IFERROR(INDEX($CV$68:$CZ$79, $CE463, BG$23), "-"),
IF($CF463=2,
IF(BG$23=5, $Q463, IF(BG$23=4, $R463, 0)), IF(BG$23=5, $Q463, 0)
))</f>
        <v>0</v>
      </c>
      <c r="BH463" s="297" cm="1">
        <f t="array" ref="BH463">IF($CF463=3,
IFERROR(INDEX($CV$68:$CZ$79, $CE463, BH$23), "-"),
IF($CF463=2,
IF(BH$23=5, $Q463, IF(BH$23=4, $R463, 0)), IF(BH$23=5, $Q463, 0)
))</f>
        <v>0</v>
      </c>
      <c r="BI463" s="297" cm="1">
        <f t="array" ref="BI463">IF($CF463=3,
IFERROR(INDEX($CV$68:$CZ$79, $CE463, BI$23), "-"),
IF($CF463=2,
IF(BI$23=5, $Q463, IF(BI$23=4, $R463, 0)), IF(BI$23=5, $Q463, 0)
))</f>
        <v>0</v>
      </c>
      <c r="BJ463" s="297" cm="1">
        <f t="array" ref="BJ463">IF($CF463=3,
IFERROR(INDEX($CV$68:$CZ$79, $CE463, BJ$23), "-"),
IF($CF463=2,
IF(BJ$23=5, $Q463, IF(BJ$23=4, $R463, 0)), IF(BJ$23=5, $Q463, 0)
))</f>
        <v>0</v>
      </c>
      <c r="BK463" s="293" t="str" cm="1">
        <f t="array" ref="BK463">IFERROR(IF(OR($AN$20="EZ", ISNUMBER((BL463*BM463)/(3600*1000)/BN463)), (BL463*BM463)/(3600*1000)/BN463, BY463) * SUMPRODUCT($BO463:$BS463^2.5, $BT463:$BX463) / 1000, "-")</f>
        <v>-</v>
      </c>
      <c r="BL463" s="279" t="str">
        <f t="shared" si="190"/>
        <v>-</v>
      </c>
      <c r="BM463" s="279" t="str">
        <f t="shared" si="191"/>
        <v>-</v>
      </c>
      <c r="BN463" s="298">
        <f t="shared" si="192"/>
        <v>0</v>
      </c>
      <c r="BO463" s="296" t="str" cm="1">
        <f t="array" ref="BO463">IFERROR(INDEX($CV$63:$CZ$65, $CO463, BO$23), "-")</f>
        <v>-</v>
      </c>
      <c r="BP463" s="296" t="str" cm="1">
        <f t="array" ref="BP463">IFERROR(INDEX($CV$63:$CZ$65, $CO463, BP$23), "-")</f>
        <v>-</v>
      </c>
      <c r="BQ463" s="296" t="str" cm="1">
        <f t="array" ref="BQ463">IFERROR(INDEX($CV$63:$CZ$65, $CO463, BQ$23), "-")</f>
        <v>-</v>
      </c>
      <c r="BR463" s="296" t="str" cm="1">
        <f t="array" ref="BR463">IFERROR(INDEX($CV$63:$CZ$65, $CO463, BR$23), "-")</f>
        <v>-</v>
      </c>
      <c r="BS463" s="296" t="str" cm="1">
        <f t="array" ref="BS463">IFERROR(INDEX($CV$63:$CZ$65, $CO463, BS$23), "-")</f>
        <v>-</v>
      </c>
      <c r="BT463" s="297" cm="1">
        <f t="array" ref="BT463">IF($CO463=3,
IFERROR(INDEX($CV$68:$CZ$79, $CE463, BT$23), "-"),
IF($CO463=2,
IF(BT$23=5, $AC463, IF(BT$23=4, $AD463, 0)), IF(BT$23=5, $AC463, 0)
))</f>
        <v>0</v>
      </c>
      <c r="BU463" s="297" cm="1">
        <f t="array" ref="BU463">IF($CO463=3,
IFERROR(INDEX($CV$68:$CZ$79, $CE463, BU$23), "-"),
IF($CO463=2,
IF(BU$23=5, $AC463, IF(BU$23=4, $AD463, 0)), IF(BU$23=5, $AC463, 0)
))</f>
        <v>0</v>
      </c>
      <c r="BV463" s="297" cm="1">
        <f t="array" ref="BV463">IF($CO463=3,
IFERROR(INDEX($CV$68:$CZ$79, $CE463, BV$23), "-"),
IF($CO463=2,
IF(BV$23=5, $AC463, IF(BV$23=4, $AD463, 0)), IF(BV$23=5, $AC463, 0)
))</f>
        <v>0</v>
      </c>
      <c r="BW463" s="297" cm="1">
        <f t="array" ref="BW463">IF($CO463=3,
IFERROR(INDEX($CV$68:$CZ$79, $CE463, BW$23), "-"),
IF($CO463=2,
IF(BW$23=5, $AC463, IF(BW$23=4, $AD463, 0)), IF(BW$23=5, $AC463, 0)
))</f>
        <v>0</v>
      </c>
      <c r="BX463" s="297" cm="1">
        <f t="array" ref="BX463">IF($CO463=3,
IFERROR(INDEX($CV$68:$CZ$79, $CE463, BX$23), "-"),
IF($CO463=2,
IF(BX$23=5, $AC463, IF(BX$23=4, $AD463, 0)), IF(BX$23=5, $AC463, 0)
))</f>
        <v>0</v>
      </c>
      <c r="BY463" s="293" t="str">
        <f t="shared" si="193"/>
        <v>-</v>
      </c>
      <c r="BZ463" s="299">
        <f t="shared" si="169"/>
        <v>0</v>
      </c>
      <c r="CA463" s="294" t="str">
        <f t="shared" si="194"/>
        <v>-</v>
      </c>
      <c r="CB463" s="295" t="str">
        <f t="shared" si="170"/>
        <v>-</v>
      </c>
      <c r="CC463" s="295" t="str">
        <f t="shared" si="195"/>
        <v>-</v>
      </c>
      <c r="CD463" s="299">
        <f t="shared" si="171"/>
        <v>0</v>
      </c>
      <c r="CE463" s="300" t="str">
        <f t="shared" si="172"/>
        <v>-</v>
      </c>
      <c r="CF463" s="300" t="str">
        <f t="shared" si="173"/>
        <v>-</v>
      </c>
      <c r="CG463" s="300">
        <v>0</v>
      </c>
      <c r="CH463" s="300">
        <f t="shared" si="174"/>
        <v>0</v>
      </c>
      <c r="CI463" s="301">
        <f t="shared" si="175"/>
        <v>0</v>
      </c>
      <c r="CJ463" s="301">
        <f t="shared" si="176"/>
        <v>0</v>
      </c>
      <c r="CK463" s="302" t="str" cm="1">
        <f t="array" ref="CK463">IF($CJ463&gt;0, INDEX($CS$28:$DH$35, $CJ463, $CI463+CK$23), "-")</f>
        <v>-</v>
      </c>
      <c r="CL463" s="302" t="str" cm="1">
        <f t="array" ref="CL463">IF($CJ463&gt;0, INDEX($CS$28:$DH$35, $CJ463, $CI463+CL$23), "-")</f>
        <v>-</v>
      </c>
      <c r="CM463" s="302" t="str" cm="1">
        <f t="array" ref="CM463">IF($CJ463&gt;0, INDEX($CS$28:$DH$35, $CJ463, $CI463+CM$23), "-")</f>
        <v>-</v>
      </c>
      <c r="CN463" s="302" t="str" cm="1">
        <f t="array" ref="CN463">IF($CJ463&gt;0, INDEX($CS$28:$DH$35, $CJ463, $CI463+CN$23), "-")</f>
        <v>-</v>
      </c>
      <c r="CO463" s="300" t="str">
        <f t="shared" si="177"/>
        <v>-</v>
      </c>
      <c r="CP463" s="271"/>
      <c r="CQ463" s="272"/>
      <c r="CR463" s="273"/>
      <c r="CS463" s="273"/>
      <c r="CT463" s="273"/>
      <c r="CU463" s="273"/>
      <c r="CV463" s="273"/>
      <c r="CW463" s="273"/>
      <c r="CX463" s="273"/>
      <c r="CY463" s="273"/>
      <c r="CZ463" s="273"/>
      <c r="DA463" s="273"/>
      <c r="DB463" s="273"/>
      <c r="DC463" s="273"/>
      <c r="DD463" s="273"/>
      <c r="DE463" s="273"/>
      <c r="DF463" s="273"/>
      <c r="DG463" s="273"/>
      <c r="DH463" s="273"/>
      <c r="DI463" s="273"/>
      <c r="DJ463" s="271"/>
      <c r="DK463" s="271"/>
    </row>
    <row r="464" spans="1:115" s="45" customFormat="1" ht="12.75" customHeight="1" x14ac:dyDescent="0.25">
      <c r="A464" s="13" cm="1">
        <f t="array" ref="A464">IFERROR(INDEX(Operation, IFERROR(MATCH($N464,#REF!, 0), IFERROR(MATCH($N464,#REF!, 0), MATCH($N464,#REF!, 0))), 4), 0)</f>
        <v>0</v>
      </c>
      <c r="B464" s="10">
        <v>441</v>
      </c>
      <c r="C464" s="238"/>
      <c r="D464" s="238"/>
      <c r="E464" s="79"/>
      <c r="F464" s="80" t="str">
        <f>IF(ISBLANK(E464), "", VLOOKUP(E464, Z!$A$2:$C$4127, 3, FALSE))</f>
        <v/>
      </c>
      <c r="G464" s="238"/>
      <c r="H464" s="81"/>
      <c r="I464" s="255" t="b">
        <v>0</v>
      </c>
      <c r="J464" s="256"/>
      <c r="K464" s="82"/>
      <c r="L464" s="82"/>
      <c r="M464" s="83"/>
      <c r="N464" s="79"/>
      <c r="O464" s="84"/>
      <c r="P464" s="84"/>
      <c r="Q464" s="257"/>
      <c r="R464" s="257"/>
      <c r="S464" s="257"/>
      <c r="T464" s="85">
        <f t="shared" si="178"/>
        <v>0</v>
      </c>
      <c r="U464" s="238"/>
      <c r="V464" s="238"/>
      <c r="W464" s="238"/>
      <c r="X464" s="256"/>
      <c r="Y464" s="258"/>
      <c r="Z464" s="79"/>
      <c r="AA464" s="257"/>
      <c r="AB464" s="257"/>
      <c r="AC464" s="257"/>
      <c r="AD464" s="257"/>
      <c r="AE464" s="257"/>
      <c r="AF464" s="85">
        <f t="shared" si="179"/>
        <v>0</v>
      </c>
      <c r="AG464" s="259"/>
      <c r="AH464" s="238"/>
      <c r="AI464" s="79"/>
      <c r="AJ464" s="80" t="str">
        <f>IF(ISBLANK(AI464), "", VLOOKUP(AI464, Z!$A$2:$C$4127, 3, FALSE))</f>
        <v/>
      </c>
      <c r="AK464" s="260"/>
      <c r="AL464" s="127">
        <f t="shared" si="180"/>
        <v>0</v>
      </c>
      <c r="AM464" s="271"/>
      <c r="AN464" s="292">
        <f t="shared" si="182"/>
        <v>0</v>
      </c>
      <c r="AO464" s="279">
        <f t="shared" si="181"/>
        <v>1</v>
      </c>
      <c r="AP464" s="279">
        <v>0.75</v>
      </c>
      <c r="AQ464" s="293" t="str">
        <f t="shared" si="183"/>
        <v>-</v>
      </c>
      <c r="AR464" s="293" t="str">
        <f t="shared" si="184"/>
        <v>-</v>
      </c>
      <c r="AS464" s="293" t="str" cm="1">
        <f t="array" ref="AS464">IFERROR(IFERROR((AT464*AU464)/(3600*1000)/AZ464, BY464) * SUMPRODUCT($BA464:$BE464^2.5, $BF464:$BJ464) / 1000, "-")</f>
        <v>-</v>
      </c>
      <c r="AT464" s="279" t="str">
        <f t="shared" si="185"/>
        <v>-</v>
      </c>
      <c r="AU464" s="279" t="str">
        <f t="shared" si="186"/>
        <v>-</v>
      </c>
      <c r="AV464" s="294" t="str">
        <f t="shared" si="168"/>
        <v>-</v>
      </c>
      <c r="AW464" s="294" t="str" cm="1">
        <f t="array" ref="AW464">IF(CH464&gt;0, INDEX($CV$58:$CV$60, CH464), "-")</f>
        <v>-</v>
      </c>
      <c r="AX464" s="294" t="str">
        <f t="shared" si="187"/>
        <v>-</v>
      </c>
      <c r="AY464" s="295" t="str">
        <f t="shared" si="188"/>
        <v>-</v>
      </c>
      <c r="AZ464" s="294">
        <f t="shared" si="189"/>
        <v>0</v>
      </c>
      <c r="BA464" s="296" t="str" cm="1">
        <f t="array" ref="BA464">IFERROR(INDEX($CV$63:$CZ$65, $CF464, BA$23), "-")</f>
        <v>-</v>
      </c>
      <c r="BB464" s="296" t="str" cm="1">
        <f t="array" ref="BB464">IFERROR(INDEX($CV$63:$CZ$65, $CF464, BB$23), "-")</f>
        <v>-</v>
      </c>
      <c r="BC464" s="296" t="str" cm="1">
        <f t="array" ref="BC464">IFERROR(INDEX($CV$63:$CZ$65, $CF464, BC$23), "-")</f>
        <v>-</v>
      </c>
      <c r="BD464" s="296" t="str" cm="1">
        <f t="array" ref="BD464">IFERROR(INDEX($CV$63:$CZ$65, $CF464, BD$23), "-")</f>
        <v>-</v>
      </c>
      <c r="BE464" s="296" t="str" cm="1">
        <f t="array" ref="BE464">IFERROR(INDEX($CV$63:$CZ$65, $CF464, BE$23), "-")</f>
        <v>-</v>
      </c>
      <c r="BF464" s="297" cm="1">
        <f t="array" ref="BF464">IF($CF464=3,
IFERROR(INDEX($CV$68:$CZ$79, $CE464, BF$23), "-"),
IF($CF464=2,
IF(BF$23=5, $Q464, IF(BF$23=4, $R464, 0)), IF(BF$23=5, $Q464, 0)
))</f>
        <v>0</v>
      </c>
      <c r="BG464" s="297" cm="1">
        <f t="array" ref="BG464">IF($CF464=3,
IFERROR(INDEX($CV$68:$CZ$79, $CE464, BG$23), "-"),
IF($CF464=2,
IF(BG$23=5, $Q464, IF(BG$23=4, $R464, 0)), IF(BG$23=5, $Q464, 0)
))</f>
        <v>0</v>
      </c>
      <c r="BH464" s="297" cm="1">
        <f t="array" ref="BH464">IF($CF464=3,
IFERROR(INDEX($CV$68:$CZ$79, $CE464, BH$23), "-"),
IF($CF464=2,
IF(BH$23=5, $Q464, IF(BH$23=4, $R464, 0)), IF(BH$23=5, $Q464, 0)
))</f>
        <v>0</v>
      </c>
      <c r="BI464" s="297" cm="1">
        <f t="array" ref="BI464">IF($CF464=3,
IFERROR(INDEX($CV$68:$CZ$79, $CE464, BI$23), "-"),
IF($CF464=2,
IF(BI$23=5, $Q464, IF(BI$23=4, $R464, 0)), IF(BI$23=5, $Q464, 0)
))</f>
        <v>0</v>
      </c>
      <c r="BJ464" s="297" cm="1">
        <f t="array" ref="BJ464">IF($CF464=3,
IFERROR(INDEX($CV$68:$CZ$79, $CE464, BJ$23), "-"),
IF($CF464=2,
IF(BJ$23=5, $Q464, IF(BJ$23=4, $R464, 0)), IF(BJ$23=5, $Q464, 0)
))</f>
        <v>0</v>
      </c>
      <c r="BK464" s="293" t="str" cm="1">
        <f t="array" ref="BK464">IFERROR(IF(OR($AN$20="EZ", ISNUMBER((BL464*BM464)/(3600*1000)/BN464)), (BL464*BM464)/(3600*1000)/BN464, BY464) * SUMPRODUCT($BO464:$BS464^2.5, $BT464:$BX464) / 1000, "-")</f>
        <v>-</v>
      </c>
      <c r="BL464" s="279" t="str">
        <f t="shared" si="190"/>
        <v>-</v>
      </c>
      <c r="BM464" s="279" t="str">
        <f t="shared" si="191"/>
        <v>-</v>
      </c>
      <c r="BN464" s="298">
        <f t="shared" si="192"/>
        <v>0</v>
      </c>
      <c r="BO464" s="296" t="str" cm="1">
        <f t="array" ref="BO464">IFERROR(INDEX($CV$63:$CZ$65, $CO464, BO$23), "-")</f>
        <v>-</v>
      </c>
      <c r="BP464" s="296" t="str" cm="1">
        <f t="array" ref="BP464">IFERROR(INDEX($CV$63:$CZ$65, $CO464, BP$23), "-")</f>
        <v>-</v>
      </c>
      <c r="BQ464" s="296" t="str" cm="1">
        <f t="array" ref="BQ464">IFERROR(INDEX($CV$63:$CZ$65, $CO464, BQ$23), "-")</f>
        <v>-</v>
      </c>
      <c r="BR464" s="296" t="str" cm="1">
        <f t="array" ref="BR464">IFERROR(INDEX($CV$63:$CZ$65, $CO464, BR$23), "-")</f>
        <v>-</v>
      </c>
      <c r="BS464" s="296" t="str" cm="1">
        <f t="array" ref="BS464">IFERROR(INDEX($CV$63:$CZ$65, $CO464, BS$23), "-")</f>
        <v>-</v>
      </c>
      <c r="BT464" s="297" cm="1">
        <f t="array" ref="BT464">IF($CO464=3,
IFERROR(INDEX($CV$68:$CZ$79, $CE464, BT$23), "-"),
IF($CO464=2,
IF(BT$23=5, $AC464, IF(BT$23=4, $AD464, 0)), IF(BT$23=5, $AC464, 0)
))</f>
        <v>0</v>
      </c>
      <c r="BU464" s="297" cm="1">
        <f t="array" ref="BU464">IF($CO464=3,
IFERROR(INDEX($CV$68:$CZ$79, $CE464, BU$23), "-"),
IF($CO464=2,
IF(BU$23=5, $AC464, IF(BU$23=4, $AD464, 0)), IF(BU$23=5, $AC464, 0)
))</f>
        <v>0</v>
      </c>
      <c r="BV464" s="297" cm="1">
        <f t="array" ref="BV464">IF($CO464=3,
IFERROR(INDEX($CV$68:$CZ$79, $CE464, BV$23), "-"),
IF($CO464=2,
IF(BV$23=5, $AC464, IF(BV$23=4, $AD464, 0)), IF(BV$23=5, $AC464, 0)
))</f>
        <v>0</v>
      </c>
      <c r="BW464" s="297" cm="1">
        <f t="array" ref="BW464">IF($CO464=3,
IFERROR(INDEX($CV$68:$CZ$79, $CE464, BW$23), "-"),
IF($CO464=2,
IF(BW$23=5, $AC464, IF(BW$23=4, $AD464, 0)), IF(BW$23=5, $AC464, 0)
))</f>
        <v>0</v>
      </c>
      <c r="BX464" s="297" cm="1">
        <f t="array" ref="BX464">IF($CO464=3,
IFERROR(INDEX($CV$68:$CZ$79, $CE464, BX$23), "-"),
IF($CO464=2,
IF(BX$23=5, $AC464, IF(BX$23=4, $AD464, 0)), IF(BX$23=5, $AC464, 0)
))</f>
        <v>0</v>
      </c>
      <c r="BY464" s="293" t="str">
        <f t="shared" si="193"/>
        <v>-</v>
      </c>
      <c r="BZ464" s="299">
        <f t="shared" si="169"/>
        <v>0</v>
      </c>
      <c r="CA464" s="294" t="str">
        <f t="shared" si="194"/>
        <v>-</v>
      </c>
      <c r="CB464" s="295" t="str">
        <f t="shared" si="170"/>
        <v>-</v>
      </c>
      <c r="CC464" s="295" t="str">
        <f t="shared" si="195"/>
        <v>-</v>
      </c>
      <c r="CD464" s="299">
        <f t="shared" si="171"/>
        <v>0</v>
      </c>
      <c r="CE464" s="300" t="str">
        <f t="shared" si="172"/>
        <v>-</v>
      </c>
      <c r="CF464" s="300" t="str">
        <f t="shared" si="173"/>
        <v>-</v>
      </c>
      <c r="CG464" s="300">
        <v>0</v>
      </c>
      <c r="CH464" s="300">
        <f t="shared" si="174"/>
        <v>0</v>
      </c>
      <c r="CI464" s="301">
        <f t="shared" si="175"/>
        <v>0</v>
      </c>
      <c r="CJ464" s="301">
        <f t="shared" si="176"/>
        <v>0</v>
      </c>
      <c r="CK464" s="302" t="str" cm="1">
        <f t="array" ref="CK464">IF($CJ464&gt;0, INDEX($CS$28:$DH$35, $CJ464, $CI464+CK$23), "-")</f>
        <v>-</v>
      </c>
      <c r="CL464" s="302" t="str" cm="1">
        <f t="array" ref="CL464">IF($CJ464&gt;0, INDEX($CS$28:$DH$35, $CJ464, $CI464+CL$23), "-")</f>
        <v>-</v>
      </c>
      <c r="CM464" s="302" t="str" cm="1">
        <f t="array" ref="CM464">IF($CJ464&gt;0, INDEX($CS$28:$DH$35, $CJ464, $CI464+CM$23), "-")</f>
        <v>-</v>
      </c>
      <c r="CN464" s="302" t="str" cm="1">
        <f t="array" ref="CN464">IF($CJ464&gt;0, INDEX($CS$28:$DH$35, $CJ464, $CI464+CN$23), "-")</f>
        <v>-</v>
      </c>
      <c r="CO464" s="300" t="str">
        <f t="shared" si="177"/>
        <v>-</v>
      </c>
      <c r="CP464" s="271"/>
      <c r="CQ464" s="272"/>
      <c r="CR464" s="273"/>
      <c r="CS464" s="273"/>
      <c r="CT464" s="273"/>
      <c r="CU464" s="273"/>
      <c r="CV464" s="273"/>
      <c r="CW464" s="273"/>
      <c r="CX464" s="273"/>
      <c r="CY464" s="273"/>
      <c r="CZ464" s="273"/>
      <c r="DA464" s="273"/>
      <c r="DB464" s="273"/>
      <c r="DC464" s="273"/>
      <c r="DD464" s="273"/>
      <c r="DE464" s="273"/>
      <c r="DF464" s="273"/>
      <c r="DG464" s="273"/>
      <c r="DH464" s="273"/>
      <c r="DI464" s="273"/>
      <c r="DJ464" s="271"/>
      <c r="DK464" s="271"/>
    </row>
    <row r="465" spans="1:115" s="45" customFormat="1" ht="12.75" customHeight="1" x14ac:dyDescent="0.25">
      <c r="A465" s="13" cm="1">
        <f t="array" ref="A465">IFERROR(INDEX(Operation, IFERROR(MATCH($N465,#REF!, 0), IFERROR(MATCH($N465,#REF!, 0), MATCH($N465,#REF!, 0))), 4), 0)</f>
        <v>0</v>
      </c>
      <c r="B465" s="10">
        <v>442</v>
      </c>
      <c r="C465" s="238"/>
      <c r="D465" s="238"/>
      <c r="E465" s="79"/>
      <c r="F465" s="80" t="str">
        <f>IF(ISBLANK(E465), "", VLOOKUP(E465, Z!$A$2:$C$4127, 3, FALSE))</f>
        <v/>
      </c>
      <c r="G465" s="238"/>
      <c r="H465" s="81"/>
      <c r="I465" s="255" t="b">
        <v>0</v>
      </c>
      <c r="J465" s="256"/>
      <c r="K465" s="82"/>
      <c r="L465" s="82"/>
      <c r="M465" s="83"/>
      <c r="N465" s="79"/>
      <c r="O465" s="84"/>
      <c r="P465" s="84"/>
      <c r="Q465" s="257"/>
      <c r="R465" s="257"/>
      <c r="S465" s="257"/>
      <c r="T465" s="85">
        <f t="shared" si="178"/>
        <v>0</v>
      </c>
      <c r="U465" s="238"/>
      <c r="V465" s="238"/>
      <c r="W465" s="238"/>
      <c r="X465" s="257"/>
      <c r="Y465" s="258"/>
      <c r="Z465" s="79"/>
      <c r="AA465" s="257"/>
      <c r="AB465" s="257"/>
      <c r="AC465" s="257"/>
      <c r="AD465" s="257"/>
      <c r="AE465" s="257"/>
      <c r="AF465" s="85">
        <f t="shared" si="179"/>
        <v>0</v>
      </c>
      <c r="AG465" s="259"/>
      <c r="AH465" s="238"/>
      <c r="AI465" s="79"/>
      <c r="AJ465" s="80" t="str">
        <f>IF(ISBLANK(AI465), "", VLOOKUP(AI465, Z!$A$2:$C$4127, 3, FALSE))</f>
        <v/>
      </c>
      <c r="AK465" s="260"/>
      <c r="AL465" s="127">
        <f t="shared" si="180"/>
        <v>0</v>
      </c>
      <c r="AM465" s="271"/>
      <c r="AN465" s="292">
        <f t="shared" si="182"/>
        <v>0</v>
      </c>
      <c r="AO465" s="279">
        <f t="shared" si="181"/>
        <v>1</v>
      </c>
      <c r="AP465" s="279">
        <v>0.75</v>
      </c>
      <c r="AQ465" s="293" t="str">
        <f t="shared" si="183"/>
        <v>-</v>
      </c>
      <c r="AR465" s="293" t="str">
        <f t="shared" si="184"/>
        <v>-</v>
      </c>
      <c r="AS465" s="293" t="str" cm="1">
        <f t="array" ref="AS465">IFERROR(IFERROR((AT465*AU465)/(3600*1000)/AZ465, BY465) * SUMPRODUCT($BA465:$BE465^2.5, $BF465:$BJ465) / 1000, "-")</f>
        <v>-</v>
      </c>
      <c r="AT465" s="279" t="str">
        <f t="shared" si="185"/>
        <v>-</v>
      </c>
      <c r="AU465" s="279" t="str">
        <f t="shared" si="186"/>
        <v>-</v>
      </c>
      <c r="AV465" s="294" t="str">
        <f t="shared" si="168"/>
        <v>-</v>
      </c>
      <c r="AW465" s="294" t="str" cm="1">
        <f t="array" ref="AW465">IF(CH465&gt;0, INDEX($CV$58:$CV$60, CH465), "-")</f>
        <v>-</v>
      </c>
      <c r="AX465" s="294" t="str">
        <f t="shared" si="187"/>
        <v>-</v>
      </c>
      <c r="AY465" s="295" t="str">
        <f t="shared" si="188"/>
        <v>-</v>
      </c>
      <c r="AZ465" s="294">
        <f t="shared" si="189"/>
        <v>0</v>
      </c>
      <c r="BA465" s="296" t="str" cm="1">
        <f t="array" ref="BA465">IFERROR(INDEX($CV$63:$CZ$65, $CF465, BA$23), "-")</f>
        <v>-</v>
      </c>
      <c r="BB465" s="296" t="str" cm="1">
        <f t="array" ref="BB465">IFERROR(INDEX($CV$63:$CZ$65, $CF465, BB$23), "-")</f>
        <v>-</v>
      </c>
      <c r="BC465" s="296" t="str" cm="1">
        <f t="array" ref="BC465">IFERROR(INDEX($CV$63:$CZ$65, $CF465, BC$23), "-")</f>
        <v>-</v>
      </c>
      <c r="BD465" s="296" t="str" cm="1">
        <f t="array" ref="BD465">IFERROR(INDEX($CV$63:$CZ$65, $CF465, BD$23), "-")</f>
        <v>-</v>
      </c>
      <c r="BE465" s="296" t="str" cm="1">
        <f t="array" ref="BE465">IFERROR(INDEX($CV$63:$CZ$65, $CF465, BE$23), "-")</f>
        <v>-</v>
      </c>
      <c r="BF465" s="297" cm="1">
        <f t="array" ref="BF465">IF($CF465=3,
IFERROR(INDEX($CV$68:$CZ$79, $CE465, BF$23), "-"),
IF($CF465=2,
IF(BF$23=5, $Q465, IF(BF$23=4, $R465, 0)), IF(BF$23=5, $Q465, 0)
))</f>
        <v>0</v>
      </c>
      <c r="BG465" s="297" cm="1">
        <f t="array" ref="BG465">IF($CF465=3,
IFERROR(INDEX($CV$68:$CZ$79, $CE465, BG$23), "-"),
IF($CF465=2,
IF(BG$23=5, $Q465, IF(BG$23=4, $R465, 0)), IF(BG$23=5, $Q465, 0)
))</f>
        <v>0</v>
      </c>
      <c r="BH465" s="297" cm="1">
        <f t="array" ref="BH465">IF($CF465=3,
IFERROR(INDEX($CV$68:$CZ$79, $CE465, BH$23), "-"),
IF($CF465=2,
IF(BH$23=5, $Q465, IF(BH$23=4, $R465, 0)), IF(BH$23=5, $Q465, 0)
))</f>
        <v>0</v>
      </c>
      <c r="BI465" s="297" cm="1">
        <f t="array" ref="BI465">IF($CF465=3,
IFERROR(INDEX($CV$68:$CZ$79, $CE465, BI$23), "-"),
IF($CF465=2,
IF(BI$23=5, $Q465, IF(BI$23=4, $R465, 0)), IF(BI$23=5, $Q465, 0)
))</f>
        <v>0</v>
      </c>
      <c r="BJ465" s="297" cm="1">
        <f t="array" ref="BJ465">IF($CF465=3,
IFERROR(INDEX($CV$68:$CZ$79, $CE465, BJ$23), "-"),
IF($CF465=2,
IF(BJ$23=5, $Q465, IF(BJ$23=4, $R465, 0)), IF(BJ$23=5, $Q465, 0)
))</f>
        <v>0</v>
      </c>
      <c r="BK465" s="293" t="str" cm="1">
        <f t="array" ref="BK465">IFERROR(IF(OR($AN$20="EZ", ISNUMBER((BL465*BM465)/(3600*1000)/BN465)), (BL465*BM465)/(3600*1000)/BN465, BY465) * SUMPRODUCT($BO465:$BS465^2.5, $BT465:$BX465) / 1000, "-")</f>
        <v>-</v>
      </c>
      <c r="BL465" s="279" t="str">
        <f t="shared" si="190"/>
        <v>-</v>
      </c>
      <c r="BM465" s="279" t="str">
        <f t="shared" si="191"/>
        <v>-</v>
      </c>
      <c r="BN465" s="298">
        <f t="shared" si="192"/>
        <v>0</v>
      </c>
      <c r="BO465" s="296" t="str" cm="1">
        <f t="array" ref="BO465">IFERROR(INDEX($CV$63:$CZ$65, $CO465, BO$23), "-")</f>
        <v>-</v>
      </c>
      <c r="BP465" s="296" t="str" cm="1">
        <f t="array" ref="BP465">IFERROR(INDEX($CV$63:$CZ$65, $CO465, BP$23), "-")</f>
        <v>-</v>
      </c>
      <c r="BQ465" s="296" t="str" cm="1">
        <f t="array" ref="BQ465">IFERROR(INDEX($CV$63:$CZ$65, $CO465, BQ$23), "-")</f>
        <v>-</v>
      </c>
      <c r="BR465" s="296" t="str" cm="1">
        <f t="array" ref="BR465">IFERROR(INDEX($CV$63:$CZ$65, $CO465, BR$23), "-")</f>
        <v>-</v>
      </c>
      <c r="BS465" s="296" t="str" cm="1">
        <f t="array" ref="BS465">IFERROR(INDEX($CV$63:$CZ$65, $CO465, BS$23), "-")</f>
        <v>-</v>
      </c>
      <c r="BT465" s="297" cm="1">
        <f t="array" ref="BT465">IF($CO465=3,
IFERROR(INDEX($CV$68:$CZ$79, $CE465, BT$23), "-"),
IF($CO465=2,
IF(BT$23=5, $AC465, IF(BT$23=4, $AD465, 0)), IF(BT$23=5, $AC465, 0)
))</f>
        <v>0</v>
      </c>
      <c r="BU465" s="297" cm="1">
        <f t="array" ref="BU465">IF($CO465=3,
IFERROR(INDEX($CV$68:$CZ$79, $CE465, BU$23), "-"),
IF($CO465=2,
IF(BU$23=5, $AC465, IF(BU$23=4, $AD465, 0)), IF(BU$23=5, $AC465, 0)
))</f>
        <v>0</v>
      </c>
      <c r="BV465" s="297" cm="1">
        <f t="array" ref="BV465">IF($CO465=3,
IFERROR(INDEX($CV$68:$CZ$79, $CE465, BV$23), "-"),
IF($CO465=2,
IF(BV$23=5, $AC465, IF(BV$23=4, $AD465, 0)), IF(BV$23=5, $AC465, 0)
))</f>
        <v>0</v>
      </c>
      <c r="BW465" s="297" cm="1">
        <f t="array" ref="BW465">IF($CO465=3,
IFERROR(INDEX($CV$68:$CZ$79, $CE465, BW$23), "-"),
IF($CO465=2,
IF(BW$23=5, $AC465, IF(BW$23=4, $AD465, 0)), IF(BW$23=5, $AC465, 0)
))</f>
        <v>0</v>
      </c>
      <c r="BX465" s="297" cm="1">
        <f t="array" ref="BX465">IF($CO465=3,
IFERROR(INDEX($CV$68:$CZ$79, $CE465, BX$23), "-"),
IF($CO465=2,
IF(BX$23=5, $AC465, IF(BX$23=4, $AD465, 0)), IF(BX$23=5, $AC465, 0)
))</f>
        <v>0</v>
      </c>
      <c r="BY465" s="293" t="str">
        <f t="shared" si="193"/>
        <v>-</v>
      </c>
      <c r="BZ465" s="299">
        <f t="shared" si="169"/>
        <v>0</v>
      </c>
      <c r="CA465" s="294" t="str">
        <f t="shared" si="194"/>
        <v>-</v>
      </c>
      <c r="CB465" s="295" t="str">
        <f t="shared" si="170"/>
        <v>-</v>
      </c>
      <c r="CC465" s="295" t="str">
        <f t="shared" si="195"/>
        <v>-</v>
      </c>
      <c r="CD465" s="299">
        <f t="shared" si="171"/>
        <v>0</v>
      </c>
      <c r="CE465" s="300" t="str">
        <f t="shared" si="172"/>
        <v>-</v>
      </c>
      <c r="CF465" s="300" t="str">
        <f t="shared" si="173"/>
        <v>-</v>
      </c>
      <c r="CG465" s="300">
        <v>0</v>
      </c>
      <c r="CH465" s="300">
        <f t="shared" si="174"/>
        <v>0</v>
      </c>
      <c r="CI465" s="301">
        <f t="shared" si="175"/>
        <v>0</v>
      </c>
      <c r="CJ465" s="301">
        <f t="shared" si="176"/>
        <v>0</v>
      </c>
      <c r="CK465" s="302" t="str" cm="1">
        <f t="array" ref="CK465">IF($CJ465&gt;0, INDEX($CS$28:$DH$35, $CJ465, $CI465+CK$23), "-")</f>
        <v>-</v>
      </c>
      <c r="CL465" s="302" t="str" cm="1">
        <f t="array" ref="CL465">IF($CJ465&gt;0, INDEX($CS$28:$DH$35, $CJ465, $CI465+CL$23), "-")</f>
        <v>-</v>
      </c>
      <c r="CM465" s="302" t="str" cm="1">
        <f t="array" ref="CM465">IF($CJ465&gt;0, INDEX($CS$28:$DH$35, $CJ465, $CI465+CM$23), "-")</f>
        <v>-</v>
      </c>
      <c r="CN465" s="302" t="str" cm="1">
        <f t="array" ref="CN465">IF($CJ465&gt;0, INDEX($CS$28:$DH$35, $CJ465, $CI465+CN$23), "-")</f>
        <v>-</v>
      </c>
      <c r="CO465" s="300" t="str">
        <f t="shared" si="177"/>
        <v>-</v>
      </c>
      <c r="CP465" s="271"/>
      <c r="CQ465" s="272"/>
      <c r="CR465" s="273"/>
      <c r="CS465" s="273"/>
      <c r="CT465" s="273"/>
      <c r="CU465" s="273"/>
      <c r="CV465" s="273"/>
      <c r="CW465" s="273"/>
      <c r="CX465" s="273"/>
      <c r="CY465" s="273"/>
      <c r="CZ465" s="273"/>
      <c r="DA465" s="273"/>
      <c r="DB465" s="273"/>
      <c r="DC465" s="273"/>
      <c r="DD465" s="273"/>
      <c r="DE465" s="273"/>
      <c r="DF465" s="273"/>
      <c r="DG465" s="273"/>
      <c r="DH465" s="273"/>
      <c r="DI465" s="273"/>
      <c r="DJ465" s="271"/>
      <c r="DK465" s="271"/>
    </row>
    <row r="466" spans="1:115" s="45" customFormat="1" ht="12.75" customHeight="1" x14ac:dyDescent="0.25">
      <c r="A466" s="13" cm="1">
        <f t="array" ref="A466">IFERROR(INDEX(Operation, IFERROR(MATCH($N466,#REF!, 0), IFERROR(MATCH($N466,#REF!, 0), MATCH($N466,#REF!, 0))), 4), 0)</f>
        <v>0</v>
      </c>
      <c r="B466" s="10">
        <v>443</v>
      </c>
      <c r="C466" s="238"/>
      <c r="D466" s="238"/>
      <c r="E466" s="79"/>
      <c r="F466" s="80" t="str">
        <f>IF(ISBLANK(E466), "", VLOOKUP(E466, Z!$A$2:$C$4127, 3, FALSE))</f>
        <v/>
      </c>
      <c r="G466" s="238"/>
      <c r="H466" s="81"/>
      <c r="I466" s="255" t="b">
        <v>0</v>
      </c>
      <c r="J466" s="256"/>
      <c r="K466" s="82"/>
      <c r="L466" s="82"/>
      <c r="M466" s="83"/>
      <c r="N466" s="79"/>
      <c r="O466" s="84"/>
      <c r="P466" s="84"/>
      <c r="Q466" s="257"/>
      <c r="R466" s="257"/>
      <c r="S466" s="257"/>
      <c r="T466" s="85">
        <f t="shared" si="178"/>
        <v>0</v>
      </c>
      <c r="U466" s="238"/>
      <c r="V466" s="238"/>
      <c r="W466" s="238"/>
      <c r="X466" s="257"/>
      <c r="Y466" s="258"/>
      <c r="Z466" s="79"/>
      <c r="AA466" s="257"/>
      <c r="AB466" s="257"/>
      <c r="AC466" s="257"/>
      <c r="AD466" s="257"/>
      <c r="AE466" s="257"/>
      <c r="AF466" s="85">
        <f t="shared" si="179"/>
        <v>0</v>
      </c>
      <c r="AG466" s="259"/>
      <c r="AH466" s="238"/>
      <c r="AI466" s="79"/>
      <c r="AJ466" s="80" t="str">
        <f>IF(ISBLANK(AI466), "", VLOOKUP(AI466, Z!$A$2:$C$4127, 3, FALSE))</f>
        <v/>
      </c>
      <c r="AK466" s="260"/>
      <c r="AL466" s="127">
        <f t="shared" si="180"/>
        <v>0</v>
      </c>
      <c r="AM466" s="271"/>
      <c r="AN466" s="292">
        <f t="shared" si="182"/>
        <v>0</v>
      </c>
      <c r="AO466" s="279">
        <f t="shared" si="181"/>
        <v>1</v>
      </c>
      <c r="AP466" s="279">
        <v>0.75</v>
      </c>
      <c r="AQ466" s="293" t="str">
        <f t="shared" si="183"/>
        <v>-</v>
      </c>
      <c r="AR466" s="293" t="str">
        <f t="shared" si="184"/>
        <v>-</v>
      </c>
      <c r="AS466" s="293" t="str" cm="1">
        <f t="array" ref="AS466">IFERROR(IFERROR((AT466*AU466)/(3600*1000)/AZ466, BY466) * SUMPRODUCT($BA466:$BE466^2.5, $BF466:$BJ466) / 1000, "-")</f>
        <v>-</v>
      </c>
      <c r="AT466" s="279" t="str">
        <f t="shared" si="185"/>
        <v>-</v>
      </c>
      <c r="AU466" s="279" t="str">
        <f t="shared" si="186"/>
        <v>-</v>
      </c>
      <c r="AV466" s="294" t="str">
        <f t="shared" si="168"/>
        <v>-</v>
      </c>
      <c r="AW466" s="294" t="str" cm="1">
        <f t="array" ref="AW466">IF(CH466&gt;0, INDEX($CV$58:$CV$60, CH466), "-")</f>
        <v>-</v>
      </c>
      <c r="AX466" s="294" t="str">
        <f t="shared" si="187"/>
        <v>-</v>
      </c>
      <c r="AY466" s="295" t="str">
        <f t="shared" si="188"/>
        <v>-</v>
      </c>
      <c r="AZ466" s="294">
        <f t="shared" si="189"/>
        <v>0</v>
      </c>
      <c r="BA466" s="296" t="str" cm="1">
        <f t="array" ref="BA466">IFERROR(INDEX($CV$63:$CZ$65, $CF466, BA$23), "-")</f>
        <v>-</v>
      </c>
      <c r="BB466" s="296" t="str" cm="1">
        <f t="array" ref="BB466">IFERROR(INDEX($CV$63:$CZ$65, $CF466, BB$23), "-")</f>
        <v>-</v>
      </c>
      <c r="BC466" s="296" t="str" cm="1">
        <f t="array" ref="BC466">IFERROR(INDEX($CV$63:$CZ$65, $CF466, BC$23), "-")</f>
        <v>-</v>
      </c>
      <c r="BD466" s="296" t="str" cm="1">
        <f t="array" ref="BD466">IFERROR(INDEX($CV$63:$CZ$65, $CF466, BD$23), "-")</f>
        <v>-</v>
      </c>
      <c r="BE466" s="296" t="str" cm="1">
        <f t="array" ref="BE466">IFERROR(INDEX($CV$63:$CZ$65, $CF466, BE$23), "-")</f>
        <v>-</v>
      </c>
      <c r="BF466" s="297" cm="1">
        <f t="array" ref="BF466">IF($CF466=3,
IFERROR(INDEX($CV$68:$CZ$79, $CE466, BF$23), "-"),
IF($CF466=2,
IF(BF$23=5, $Q466, IF(BF$23=4, $R466, 0)), IF(BF$23=5, $Q466, 0)
))</f>
        <v>0</v>
      </c>
      <c r="BG466" s="297" cm="1">
        <f t="array" ref="BG466">IF($CF466=3,
IFERROR(INDEX($CV$68:$CZ$79, $CE466, BG$23), "-"),
IF($CF466=2,
IF(BG$23=5, $Q466, IF(BG$23=4, $R466, 0)), IF(BG$23=5, $Q466, 0)
))</f>
        <v>0</v>
      </c>
      <c r="BH466" s="297" cm="1">
        <f t="array" ref="BH466">IF($CF466=3,
IFERROR(INDEX($CV$68:$CZ$79, $CE466, BH$23), "-"),
IF($CF466=2,
IF(BH$23=5, $Q466, IF(BH$23=4, $R466, 0)), IF(BH$23=5, $Q466, 0)
))</f>
        <v>0</v>
      </c>
      <c r="BI466" s="297" cm="1">
        <f t="array" ref="BI466">IF($CF466=3,
IFERROR(INDEX($CV$68:$CZ$79, $CE466, BI$23), "-"),
IF($CF466=2,
IF(BI$23=5, $Q466, IF(BI$23=4, $R466, 0)), IF(BI$23=5, $Q466, 0)
))</f>
        <v>0</v>
      </c>
      <c r="BJ466" s="297" cm="1">
        <f t="array" ref="BJ466">IF($CF466=3,
IFERROR(INDEX($CV$68:$CZ$79, $CE466, BJ$23), "-"),
IF($CF466=2,
IF(BJ$23=5, $Q466, IF(BJ$23=4, $R466, 0)), IF(BJ$23=5, $Q466, 0)
))</f>
        <v>0</v>
      </c>
      <c r="BK466" s="293" t="str" cm="1">
        <f t="array" ref="BK466">IFERROR(IF(OR($AN$20="EZ", ISNUMBER((BL466*BM466)/(3600*1000)/BN466)), (BL466*BM466)/(3600*1000)/BN466, BY466) * SUMPRODUCT($BO466:$BS466^2.5, $BT466:$BX466) / 1000, "-")</f>
        <v>-</v>
      </c>
      <c r="BL466" s="279" t="str">
        <f t="shared" si="190"/>
        <v>-</v>
      </c>
      <c r="BM466" s="279" t="str">
        <f t="shared" si="191"/>
        <v>-</v>
      </c>
      <c r="BN466" s="298">
        <f t="shared" si="192"/>
        <v>0</v>
      </c>
      <c r="BO466" s="296" t="str" cm="1">
        <f t="array" ref="BO466">IFERROR(INDEX($CV$63:$CZ$65, $CO466, BO$23), "-")</f>
        <v>-</v>
      </c>
      <c r="BP466" s="296" t="str" cm="1">
        <f t="array" ref="BP466">IFERROR(INDEX($CV$63:$CZ$65, $CO466, BP$23), "-")</f>
        <v>-</v>
      </c>
      <c r="BQ466" s="296" t="str" cm="1">
        <f t="array" ref="BQ466">IFERROR(INDEX($CV$63:$CZ$65, $CO466, BQ$23), "-")</f>
        <v>-</v>
      </c>
      <c r="BR466" s="296" t="str" cm="1">
        <f t="array" ref="BR466">IFERROR(INDEX($CV$63:$CZ$65, $CO466, BR$23), "-")</f>
        <v>-</v>
      </c>
      <c r="BS466" s="296" t="str" cm="1">
        <f t="array" ref="BS466">IFERROR(INDEX($CV$63:$CZ$65, $CO466, BS$23), "-")</f>
        <v>-</v>
      </c>
      <c r="BT466" s="297" cm="1">
        <f t="array" ref="BT466">IF($CO466=3,
IFERROR(INDEX($CV$68:$CZ$79, $CE466, BT$23), "-"),
IF($CO466=2,
IF(BT$23=5, $AC466, IF(BT$23=4, $AD466, 0)), IF(BT$23=5, $AC466, 0)
))</f>
        <v>0</v>
      </c>
      <c r="BU466" s="297" cm="1">
        <f t="array" ref="BU466">IF($CO466=3,
IFERROR(INDEX($CV$68:$CZ$79, $CE466, BU$23), "-"),
IF($CO466=2,
IF(BU$23=5, $AC466, IF(BU$23=4, $AD466, 0)), IF(BU$23=5, $AC466, 0)
))</f>
        <v>0</v>
      </c>
      <c r="BV466" s="297" cm="1">
        <f t="array" ref="BV466">IF($CO466=3,
IFERROR(INDEX($CV$68:$CZ$79, $CE466, BV$23), "-"),
IF($CO466=2,
IF(BV$23=5, $AC466, IF(BV$23=4, $AD466, 0)), IF(BV$23=5, $AC466, 0)
))</f>
        <v>0</v>
      </c>
      <c r="BW466" s="297" cm="1">
        <f t="array" ref="BW466">IF($CO466=3,
IFERROR(INDEX($CV$68:$CZ$79, $CE466, BW$23), "-"),
IF($CO466=2,
IF(BW$23=5, $AC466, IF(BW$23=4, $AD466, 0)), IF(BW$23=5, $AC466, 0)
))</f>
        <v>0</v>
      </c>
      <c r="BX466" s="297" cm="1">
        <f t="array" ref="BX466">IF($CO466=3,
IFERROR(INDEX($CV$68:$CZ$79, $CE466, BX$23), "-"),
IF($CO466=2,
IF(BX$23=5, $AC466, IF(BX$23=4, $AD466, 0)), IF(BX$23=5, $AC466, 0)
))</f>
        <v>0</v>
      </c>
      <c r="BY466" s="293" t="str">
        <f t="shared" si="193"/>
        <v>-</v>
      </c>
      <c r="BZ466" s="299">
        <f t="shared" si="169"/>
        <v>0</v>
      </c>
      <c r="CA466" s="294" t="str">
        <f t="shared" si="194"/>
        <v>-</v>
      </c>
      <c r="CB466" s="295" t="str">
        <f t="shared" si="170"/>
        <v>-</v>
      </c>
      <c r="CC466" s="295" t="str">
        <f t="shared" si="195"/>
        <v>-</v>
      </c>
      <c r="CD466" s="299">
        <f t="shared" si="171"/>
        <v>0</v>
      </c>
      <c r="CE466" s="300" t="str">
        <f t="shared" si="172"/>
        <v>-</v>
      </c>
      <c r="CF466" s="300" t="str">
        <f t="shared" si="173"/>
        <v>-</v>
      </c>
      <c r="CG466" s="300">
        <v>0</v>
      </c>
      <c r="CH466" s="300">
        <f t="shared" si="174"/>
        <v>0</v>
      </c>
      <c r="CI466" s="301">
        <f t="shared" si="175"/>
        <v>0</v>
      </c>
      <c r="CJ466" s="301">
        <f t="shared" si="176"/>
        <v>0</v>
      </c>
      <c r="CK466" s="302" t="str" cm="1">
        <f t="array" ref="CK466">IF($CJ466&gt;0, INDEX($CS$28:$DH$35, $CJ466, $CI466+CK$23), "-")</f>
        <v>-</v>
      </c>
      <c r="CL466" s="302" t="str" cm="1">
        <f t="array" ref="CL466">IF($CJ466&gt;0, INDEX($CS$28:$DH$35, $CJ466, $CI466+CL$23), "-")</f>
        <v>-</v>
      </c>
      <c r="CM466" s="302" t="str" cm="1">
        <f t="array" ref="CM466">IF($CJ466&gt;0, INDEX($CS$28:$DH$35, $CJ466, $CI466+CM$23), "-")</f>
        <v>-</v>
      </c>
      <c r="CN466" s="302" t="str" cm="1">
        <f t="array" ref="CN466">IF($CJ466&gt;0, INDEX($CS$28:$DH$35, $CJ466, $CI466+CN$23), "-")</f>
        <v>-</v>
      </c>
      <c r="CO466" s="300" t="str">
        <f t="shared" si="177"/>
        <v>-</v>
      </c>
      <c r="CP466" s="271"/>
      <c r="CQ466" s="272"/>
      <c r="CR466" s="273"/>
      <c r="CS466" s="273"/>
      <c r="CT466" s="273"/>
      <c r="CU466" s="273"/>
      <c r="CV466" s="273"/>
      <c r="CW466" s="273"/>
      <c r="CX466" s="273"/>
      <c r="CY466" s="273"/>
      <c r="CZ466" s="273"/>
      <c r="DA466" s="273"/>
      <c r="DB466" s="273"/>
      <c r="DC466" s="273"/>
      <c r="DD466" s="273"/>
      <c r="DE466" s="273"/>
      <c r="DF466" s="273"/>
      <c r="DG466" s="273"/>
      <c r="DH466" s="273"/>
      <c r="DI466" s="273"/>
      <c r="DJ466" s="271"/>
      <c r="DK466" s="271"/>
    </row>
    <row r="467" spans="1:115" s="45" customFormat="1" ht="12.75" customHeight="1" x14ac:dyDescent="0.25">
      <c r="A467" s="13" cm="1">
        <f t="array" ref="A467">IFERROR(INDEX(Operation, IFERROR(MATCH($N467,#REF!, 0), IFERROR(MATCH($N467,#REF!, 0), MATCH($N467,#REF!, 0))), 4), 0)</f>
        <v>0</v>
      </c>
      <c r="B467" s="10">
        <v>444</v>
      </c>
      <c r="C467" s="238"/>
      <c r="D467" s="238"/>
      <c r="E467" s="79"/>
      <c r="F467" s="80" t="str">
        <f>IF(ISBLANK(E467), "", VLOOKUP(E467, Z!$A$2:$C$4127, 3, FALSE))</f>
        <v/>
      </c>
      <c r="G467" s="238"/>
      <c r="H467" s="81"/>
      <c r="I467" s="255" t="b">
        <v>0</v>
      </c>
      <c r="J467" s="256"/>
      <c r="K467" s="82"/>
      <c r="L467" s="82"/>
      <c r="M467" s="83"/>
      <c r="N467" s="79"/>
      <c r="O467" s="84"/>
      <c r="P467" s="84"/>
      <c r="Q467" s="257"/>
      <c r="R467" s="257"/>
      <c r="S467" s="257"/>
      <c r="T467" s="85">
        <f t="shared" si="178"/>
        <v>0</v>
      </c>
      <c r="U467" s="238"/>
      <c r="V467" s="238"/>
      <c r="W467" s="238"/>
      <c r="X467" s="257"/>
      <c r="Y467" s="258"/>
      <c r="Z467" s="79"/>
      <c r="AA467" s="257"/>
      <c r="AB467" s="257"/>
      <c r="AC467" s="257"/>
      <c r="AD467" s="257"/>
      <c r="AE467" s="257"/>
      <c r="AF467" s="85">
        <f t="shared" si="179"/>
        <v>0</v>
      </c>
      <c r="AG467" s="259"/>
      <c r="AH467" s="238"/>
      <c r="AI467" s="79"/>
      <c r="AJ467" s="80" t="str">
        <f>IF(ISBLANK(AI467), "", VLOOKUP(AI467, Z!$A$2:$C$4127, 3, FALSE))</f>
        <v/>
      </c>
      <c r="AK467" s="260"/>
      <c r="AL467" s="127">
        <f t="shared" si="180"/>
        <v>0</v>
      </c>
      <c r="AM467" s="271"/>
      <c r="AN467" s="292">
        <f t="shared" si="182"/>
        <v>0</v>
      </c>
      <c r="AO467" s="279">
        <f t="shared" si="181"/>
        <v>1</v>
      </c>
      <c r="AP467" s="279">
        <v>0.75</v>
      </c>
      <c r="AQ467" s="293" t="str">
        <f t="shared" si="183"/>
        <v>-</v>
      </c>
      <c r="AR467" s="293" t="str">
        <f t="shared" si="184"/>
        <v>-</v>
      </c>
      <c r="AS467" s="293" t="str" cm="1">
        <f t="array" ref="AS467">IFERROR(IFERROR((AT467*AU467)/(3600*1000)/AZ467, BY467) * SUMPRODUCT($BA467:$BE467^2.5, $BF467:$BJ467) / 1000, "-")</f>
        <v>-</v>
      </c>
      <c r="AT467" s="279" t="str">
        <f t="shared" si="185"/>
        <v>-</v>
      </c>
      <c r="AU467" s="279" t="str">
        <f t="shared" si="186"/>
        <v>-</v>
      </c>
      <c r="AV467" s="294" t="str">
        <f t="shared" si="168"/>
        <v>-</v>
      </c>
      <c r="AW467" s="294" t="str" cm="1">
        <f t="array" ref="AW467">IF(CH467&gt;0, INDEX($CV$58:$CV$60, CH467), "-")</f>
        <v>-</v>
      </c>
      <c r="AX467" s="294" t="str">
        <f t="shared" si="187"/>
        <v>-</v>
      </c>
      <c r="AY467" s="295" t="str">
        <f t="shared" si="188"/>
        <v>-</v>
      </c>
      <c r="AZ467" s="294">
        <f t="shared" si="189"/>
        <v>0</v>
      </c>
      <c r="BA467" s="296" t="str" cm="1">
        <f t="array" ref="BA467">IFERROR(INDEX($CV$63:$CZ$65, $CF467, BA$23), "-")</f>
        <v>-</v>
      </c>
      <c r="BB467" s="296" t="str" cm="1">
        <f t="array" ref="BB467">IFERROR(INDEX($CV$63:$CZ$65, $CF467, BB$23), "-")</f>
        <v>-</v>
      </c>
      <c r="BC467" s="296" t="str" cm="1">
        <f t="array" ref="BC467">IFERROR(INDEX($CV$63:$CZ$65, $CF467, BC$23), "-")</f>
        <v>-</v>
      </c>
      <c r="BD467" s="296" t="str" cm="1">
        <f t="array" ref="BD467">IFERROR(INDEX($CV$63:$CZ$65, $CF467, BD$23), "-")</f>
        <v>-</v>
      </c>
      <c r="BE467" s="296" t="str" cm="1">
        <f t="array" ref="BE467">IFERROR(INDEX($CV$63:$CZ$65, $CF467, BE$23), "-")</f>
        <v>-</v>
      </c>
      <c r="BF467" s="297" cm="1">
        <f t="array" ref="BF467">IF($CF467=3,
IFERROR(INDEX($CV$68:$CZ$79, $CE467, BF$23), "-"),
IF($CF467=2,
IF(BF$23=5, $Q467, IF(BF$23=4, $R467, 0)), IF(BF$23=5, $Q467, 0)
))</f>
        <v>0</v>
      </c>
      <c r="BG467" s="297" cm="1">
        <f t="array" ref="BG467">IF($CF467=3,
IFERROR(INDEX($CV$68:$CZ$79, $CE467, BG$23), "-"),
IF($CF467=2,
IF(BG$23=5, $Q467, IF(BG$23=4, $R467, 0)), IF(BG$23=5, $Q467, 0)
))</f>
        <v>0</v>
      </c>
      <c r="BH467" s="297" cm="1">
        <f t="array" ref="BH467">IF($CF467=3,
IFERROR(INDEX($CV$68:$CZ$79, $CE467, BH$23), "-"),
IF($CF467=2,
IF(BH$23=5, $Q467, IF(BH$23=4, $R467, 0)), IF(BH$23=5, $Q467, 0)
))</f>
        <v>0</v>
      </c>
      <c r="BI467" s="297" cm="1">
        <f t="array" ref="BI467">IF($CF467=3,
IFERROR(INDEX($CV$68:$CZ$79, $CE467, BI$23), "-"),
IF($CF467=2,
IF(BI$23=5, $Q467, IF(BI$23=4, $R467, 0)), IF(BI$23=5, $Q467, 0)
))</f>
        <v>0</v>
      </c>
      <c r="BJ467" s="297" cm="1">
        <f t="array" ref="BJ467">IF($CF467=3,
IFERROR(INDEX($CV$68:$CZ$79, $CE467, BJ$23), "-"),
IF($CF467=2,
IF(BJ$23=5, $Q467, IF(BJ$23=4, $R467, 0)), IF(BJ$23=5, $Q467, 0)
))</f>
        <v>0</v>
      </c>
      <c r="BK467" s="293" t="str" cm="1">
        <f t="array" ref="BK467">IFERROR(IF(OR($AN$20="EZ", ISNUMBER((BL467*BM467)/(3600*1000)/BN467)), (BL467*BM467)/(3600*1000)/BN467, BY467) * SUMPRODUCT($BO467:$BS467^2.5, $BT467:$BX467) / 1000, "-")</f>
        <v>-</v>
      </c>
      <c r="BL467" s="279" t="str">
        <f t="shared" si="190"/>
        <v>-</v>
      </c>
      <c r="BM467" s="279" t="str">
        <f t="shared" si="191"/>
        <v>-</v>
      </c>
      <c r="BN467" s="298">
        <f t="shared" si="192"/>
        <v>0</v>
      </c>
      <c r="BO467" s="296" t="str" cm="1">
        <f t="array" ref="BO467">IFERROR(INDEX($CV$63:$CZ$65, $CO467, BO$23), "-")</f>
        <v>-</v>
      </c>
      <c r="BP467" s="296" t="str" cm="1">
        <f t="array" ref="BP467">IFERROR(INDEX($CV$63:$CZ$65, $CO467, BP$23), "-")</f>
        <v>-</v>
      </c>
      <c r="BQ467" s="296" t="str" cm="1">
        <f t="array" ref="BQ467">IFERROR(INDEX($CV$63:$CZ$65, $CO467, BQ$23), "-")</f>
        <v>-</v>
      </c>
      <c r="BR467" s="296" t="str" cm="1">
        <f t="array" ref="BR467">IFERROR(INDEX($CV$63:$CZ$65, $CO467, BR$23), "-")</f>
        <v>-</v>
      </c>
      <c r="BS467" s="296" t="str" cm="1">
        <f t="array" ref="BS467">IFERROR(INDEX($CV$63:$CZ$65, $CO467, BS$23), "-")</f>
        <v>-</v>
      </c>
      <c r="BT467" s="297" cm="1">
        <f t="array" ref="BT467">IF($CO467=3,
IFERROR(INDEX($CV$68:$CZ$79, $CE467, BT$23), "-"),
IF($CO467=2,
IF(BT$23=5, $AC467, IF(BT$23=4, $AD467, 0)), IF(BT$23=5, $AC467, 0)
))</f>
        <v>0</v>
      </c>
      <c r="BU467" s="297" cm="1">
        <f t="array" ref="BU467">IF($CO467=3,
IFERROR(INDEX($CV$68:$CZ$79, $CE467, BU$23), "-"),
IF($CO467=2,
IF(BU$23=5, $AC467, IF(BU$23=4, $AD467, 0)), IF(BU$23=5, $AC467, 0)
))</f>
        <v>0</v>
      </c>
      <c r="BV467" s="297" cm="1">
        <f t="array" ref="BV467">IF($CO467=3,
IFERROR(INDEX($CV$68:$CZ$79, $CE467, BV$23), "-"),
IF($CO467=2,
IF(BV$23=5, $AC467, IF(BV$23=4, $AD467, 0)), IF(BV$23=5, $AC467, 0)
))</f>
        <v>0</v>
      </c>
      <c r="BW467" s="297" cm="1">
        <f t="array" ref="BW467">IF($CO467=3,
IFERROR(INDEX($CV$68:$CZ$79, $CE467, BW$23), "-"),
IF($CO467=2,
IF(BW$23=5, $AC467, IF(BW$23=4, $AD467, 0)), IF(BW$23=5, $AC467, 0)
))</f>
        <v>0</v>
      </c>
      <c r="BX467" s="297" cm="1">
        <f t="array" ref="BX467">IF($CO467=3,
IFERROR(INDEX($CV$68:$CZ$79, $CE467, BX$23), "-"),
IF($CO467=2,
IF(BX$23=5, $AC467, IF(BX$23=4, $AD467, 0)), IF(BX$23=5, $AC467, 0)
))</f>
        <v>0</v>
      </c>
      <c r="BY467" s="293" t="str">
        <f t="shared" si="193"/>
        <v>-</v>
      </c>
      <c r="BZ467" s="299">
        <f t="shared" si="169"/>
        <v>0</v>
      </c>
      <c r="CA467" s="294" t="str">
        <f t="shared" si="194"/>
        <v>-</v>
      </c>
      <c r="CB467" s="295" t="str">
        <f t="shared" si="170"/>
        <v>-</v>
      </c>
      <c r="CC467" s="295" t="str">
        <f t="shared" si="195"/>
        <v>-</v>
      </c>
      <c r="CD467" s="299">
        <f t="shared" si="171"/>
        <v>0</v>
      </c>
      <c r="CE467" s="300" t="str">
        <f t="shared" si="172"/>
        <v>-</v>
      </c>
      <c r="CF467" s="300" t="str">
        <f t="shared" si="173"/>
        <v>-</v>
      </c>
      <c r="CG467" s="300">
        <v>0</v>
      </c>
      <c r="CH467" s="300">
        <f t="shared" si="174"/>
        <v>0</v>
      </c>
      <c r="CI467" s="301">
        <f t="shared" si="175"/>
        <v>0</v>
      </c>
      <c r="CJ467" s="301">
        <f t="shared" si="176"/>
        <v>0</v>
      </c>
      <c r="CK467" s="302" t="str" cm="1">
        <f t="array" ref="CK467">IF($CJ467&gt;0, INDEX($CS$28:$DH$35, $CJ467, $CI467+CK$23), "-")</f>
        <v>-</v>
      </c>
      <c r="CL467" s="302" t="str" cm="1">
        <f t="array" ref="CL467">IF($CJ467&gt;0, INDEX($CS$28:$DH$35, $CJ467, $CI467+CL$23), "-")</f>
        <v>-</v>
      </c>
      <c r="CM467" s="302" t="str" cm="1">
        <f t="array" ref="CM467">IF($CJ467&gt;0, INDEX($CS$28:$DH$35, $CJ467, $CI467+CM$23), "-")</f>
        <v>-</v>
      </c>
      <c r="CN467" s="302" t="str" cm="1">
        <f t="array" ref="CN467">IF($CJ467&gt;0, INDEX($CS$28:$DH$35, $CJ467, $CI467+CN$23), "-")</f>
        <v>-</v>
      </c>
      <c r="CO467" s="300" t="str">
        <f t="shared" si="177"/>
        <v>-</v>
      </c>
      <c r="CP467" s="271"/>
      <c r="CQ467" s="272"/>
      <c r="CR467" s="273"/>
      <c r="CS467" s="273"/>
      <c r="CT467" s="273"/>
      <c r="CU467" s="273"/>
      <c r="CV467" s="273"/>
      <c r="CW467" s="273"/>
      <c r="CX467" s="273"/>
      <c r="CY467" s="273"/>
      <c r="CZ467" s="273"/>
      <c r="DA467" s="273"/>
      <c r="DB467" s="273"/>
      <c r="DC467" s="273"/>
      <c r="DD467" s="273"/>
      <c r="DE467" s="273"/>
      <c r="DF467" s="273"/>
      <c r="DG467" s="273"/>
      <c r="DH467" s="273"/>
      <c r="DI467" s="273"/>
      <c r="DJ467" s="271"/>
      <c r="DK467" s="271"/>
    </row>
    <row r="468" spans="1:115" s="45" customFormat="1" ht="12.75" customHeight="1" x14ac:dyDescent="0.25">
      <c r="A468" s="13" cm="1">
        <f t="array" ref="A468">IFERROR(INDEX(Operation, IFERROR(MATCH($N468,#REF!, 0), IFERROR(MATCH($N468,#REF!, 0), MATCH($N468,#REF!, 0))), 4), 0)</f>
        <v>0</v>
      </c>
      <c r="B468" s="10">
        <v>445</v>
      </c>
      <c r="C468" s="238"/>
      <c r="D468" s="238"/>
      <c r="E468" s="79"/>
      <c r="F468" s="80" t="str">
        <f>IF(ISBLANK(E468), "", VLOOKUP(E468, Z!$A$2:$C$4127, 3, FALSE))</f>
        <v/>
      </c>
      <c r="G468" s="238"/>
      <c r="H468" s="81"/>
      <c r="I468" s="255" t="b">
        <v>0</v>
      </c>
      <c r="J468" s="256"/>
      <c r="K468" s="82"/>
      <c r="L468" s="82"/>
      <c r="M468" s="83"/>
      <c r="N468" s="79"/>
      <c r="O468" s="84"/>
      <c r="P468" s="84"/>
      <c r="Q468" s="257"/>
      <c r="R468" s="257"/>
      <c r="S468" s="257"/>
      <c r="T468" s="85">
        <f t="shared" si="178"/>
        <v>0</v>
      </c>
      <c r="U468" s="238"/>
      <c r="V468" s="238"/>
      <c r="W468" s="238"/>
      <c r="X468" s="256"/>
      <c r="Y468" s="258"/>
      <c r="Z468" s="79"/>
      <c r="AA468" s="257"/>
      <c r="AB468" s="257"/>
      <c r="AC468" s="257"/>
      <c r="AD468" s="257"/>
      <c r="AE468" s="257"/>
      <c r="AF468" s="85">
        <f t="shared" si="179"/>
        <v>0</v>
      </c>
      <c r="AG468" s="259"/>
      <c r="AH468" s="238"/>
      <c r="AI468" s="79"/>
      <c r="AJ468" s="80" t="str">
        <f>IF(ISBLANK(AI468), "", VLOOKUP(AI468, Z!$A$2:$C$4127, 3, FALSE))</f>
        <v/>
      </c>
      <c r="AK468" s="260"/>
      <c r="AL468" s="127">
        <f t="shared" si="180"/>
        <v>0</v>
      </c>
      <c r="AM468" s="271"/>
      <c r="AN468" s="292">
        <f t="shared" si="182"/>
        <v>0</v>
      </c>
      <c r="AO468" s="279">
        <f t="shared" si="181"/>
        <v>1</v>
      </c>
      <c r="AP468" s="279">
        <v>0.75</v>
      </c>
      <c r="AQ468" s="293" t="str">
        <f t="shared" si="183"/>
        <v>-</v>
      </c>
      <c r="AR468" s="293" t="str">
        <f t="shared" si="184"/>
        <v>-</v>
      </c>
      <c r="AS468" s="293" t="str" cm="1">
        <f t="array" ref="AS468">IFERROR(IFERROR((AT468*AU468)/(3600*1000)/AZ468, BY468) * SUMPRODUCT($BA468:$BE468^2.5, $BF468:$BJ468) / 1000, "-")</f>
        <v>-</v>
      </c>
      <c r="AT468" s="279" t="str">
        <f t="shared" si="185"/>
        <v>-</v>
      </c>
      <c r="AU468" s="279" t="str">
        <f t="shared" si="186"/>
        <v>-</v>
      </c>
      <c r="AV468" s="294" t="str">
        <f t="shared" si="168"/>
        <v>-</v>
      </c>
      <c r="AW468" s="294" t="str" cm="1">
        <f t="array" ref="AW468">IF(CH468&gt;0, INDEX($CV$58:$CV$60, CH468), "-")</f>
        <v>-</v>
      </c>
      <c r="AX468" s="294" t="str">
        <f t="shared" si="187"/>
        <v>-</v>
      </c>
      <c r="AY468" s="295" t="str">
        <f t="shared" si="188"/>
        <v>-</v>
      </c>
      <c r="AZ468" s="294">
        <f t="shared" si="189"/>
        <v>0</v>
      </c>
      <c r="BA468" s="296" t="str" cm="1">
        <f t="array" ref="BA468">IFERROR(INDEX($CV$63:$CZ$65, $CF468, BA$23), "-")</f>
        <v>-</v>
      </c>
      <c r="BB468" s="296" t="str" cm="1">
        <f t="array" ref="BB468">IFERROR(INDEX($CV$63:$CZ$65, $CF468, BB$23), "-")</f>
        <v>-</v>
      </c>
      <c r="BC468" s="296" t="str" cm="1">
        <f t="array" ref="BC468">IFERROR(INDEX($CV$63:$CZ$65, $CF468, BC$23), "-")</f>
        <v>-</v>
      </c>
      <c r="BD468" s="296" t="str" cm="1">
        <f t="array" ref="BD468">IFERROR(INDEX($CV$63:$CZ$65, $CF468, BD$23), "-")</f>
        <v>-</v>
      </c>
      <c r="BE468" s="296" t="str" cm="1">
        <f t="array" ref="BE468">IFERROR(INDEX($CV$63:$CZ$65, $CF468, BE$23), "-")</f>
        <v>-</v>
      </c>
      <c r="BF468" s="297" cm="1">
        <f t="array" ref="BF468">IF($CF468=3,
IFERROR(INDEX($CV$68:$CZ$79, $CE468, BF$23), "-"),
IF($CF468=2,
IF(BF$23=5, $Q468, IF(BF$23=4, $R468, 0)), IF(BF$23=5, $Q468, 0)
))</f>
        <v>0</v>
      </c>
      <c r="BG468" s="297" cm="1">
        <f t="array" ref="BG468">IF($CF468=3,
IFERROR(INDEX($CV$68:$CZ$79, $CE468, BG$23), "-"),
IF($CF468=2,
IF(BG$23=5, $Q468, IF(BG$23=4, $R468, 0)), IF(BG$23=5, $Q468, 0)
))</f>
        <v>0</v>
      </c>
      <c r="BH468" s="297" cm="1">
        <f t="array" ref="BH468">IF($CF468=3,
IFERROR(INDEX($CV$68:$CZ$79, $CE468, BH$23), "-"),
IF($CF468=2,
IF(BH$23=5, $Q468, IF(BH$23=4, $R468, 0)), IF(BH$23=5, $Q468, 0)
))</f>
        <v>0</v>
      </c>
      <c r="BI468" s="297" cm="1">
        <f t="array" ref="BI468">IF($CF468=3,
IFERROR(INDEX($CV$68:$CZ$79, $CE468, BI$23), "-"),
IF($CF468=2,
IF(BI$23=5, $Q468, IF(BI$23=4, $R468, 0)), IF(BI$23=5, $Q468, 0)
))</f>
        <v>0</v>
      </c>
      <c r="BJ468" s="297" cm="1">
        <f t="array" ref="BJ468">IF($CF468=3,
IFERROR(INDEX($CV$68:$CZ$79, $CE468, BJ$23), "-"),
IF($CF468=2,
IF(BJ$23=5, $Q468, IF(BJ$23=4, $R468, 0)), IF(BJ$23=5, $Q468, 0)
))</f>
        <v>0</v>
      </c>
      <c r="BK468" s="293" t="str" cm="1">
        <f t="array" ref="BK468">IFERROR(IF(OR($AN$20="EZ", ISNUMBER((BL468*BM468)/(3600*1000)/BN468)), (BL468*BM468)/(3600*1000)/BN468, BY468) * SUMPRODUCT($BO468:$BS468^2.5, $BT468:$BX468) / 1000, "-")</f>
        <v>-</v>
      </c>
      <c r="BL468" s="279" t="str">
        <f t="shared" si="190"/>
        <v>-</v>
      </c>
      <c r="BM468" s="279" t="str">
        <f t="shared" si="191"/>
        <v>-</v>
      </c>
      <c r="BN468" s="298">
        <f t="shared" si="192"/>
        <v>0</v>
      </c>
      <c r="BO468" s="296" t="str" cm="1">
        <f t="array" ref="BO468">IFERROR(INDEX($CV$63:$CZ$65, $CO468, BO$23), "-")</f>
        <v>-</v>
      </c>
      <c r="BP468" s="296" t="str" cm="1">
        <f t="array" ref="BP468">IFERROR(INDEX($CV$63:$CZ$65, $CO468, BP$23), "-")</f>
        <v>-</v>
      </c>
      <c r="BQ468" s="296" t="str" cm="1">
        <f t="array" ref="BQ468">IFERROR(INDEX($CV$63:$CZ$65, $CO468, BQ$23), "-")</f>
        <v>-</v>
      </c>
      <c r="BR468" s="296" t="str" cm="1">
        <f t="array" ref="BR468">IFERROR(INDEX($CV$63:$CZ$65, $CO468, BR$23), "-")</f>
        <v>-</v>
      </c>
      <c r="BS468" s="296" t="str" cm="1">
        <f t="array" ref="BS468">IFERROR(INDEX($CV$63:$CZ$65, $CO468, BS$23), "-")</f>
        <v>-</v>
      </c>
      <c r="BT468" s="297" cm="1">
        <f t="array" ref="BT468">IF($CO468=3,
IFERROR(INDEX($CV$68:$CZ$79, $CE468, BT$23), "-"),
IF($CO468=2,
IF(BT$23=5, $AC468, IF(BT$23=4, $AD468, 0)), IF(BT$23=5, $AC468, 0)
))</f>
        <v>0</v>
      </c>
      <c r="BU468" s="297" cm="1">
        <f t="array" ref="BU468">IF($CO468=3,
IFERROR(INDEX($CV$68:$CZ$79, $CE468, BU$23), "-"),
IF($CO468=2,
IF(BU$23=5, $AC468, IF(BU$23=4, $AD468, 0)), IF(BU$23=5, $AC468, 0)
))</f>
        <v>0</v>
      </c>
      <c r="BV468" s="297" cm="1">
        <f t="array" ref="BV468">IF($CO468=3,
IFERROR(INDEX($CV$68:$CZ$79, $CE468, BV$23), "-"),
IF($CO468=2,
IF(BV$23=5, $AC468, IF(BV$23=4, $AD468, 0)), IF(BV$23=5, $AC468, 0)
))</f>
        <v>0</v>
      </c>
      <c r="BW468" s="297" cm="1">
        <f t="array" ref="BW468">IF($CO468=3,
IFERROR(INDEX($CV$68:$CZ$79, $CE468, BW$23), "-"),
IF($CO468=2,
IF(BW$23=5, $AC468, IF(BW$23=4, $AD468, 0)), IF(BW$23=5, $AC468, 0)
))</f>
        <v>0</v>
      </c>
      <c r="BX468" s="297" cm="1">
        <f t="array" ref="BX468">IF($CO468=3,
IFERROR(INDEX($CV$68:$CZ$79, $CE468, BX$23), "-"),
IF($CO468=2,
IF(BX$23=5, $AC468, IF(BX$23=4, $AD468, 0)), IF(BX$23=5, $AC468, 0)
))</f>
        <v>0</v>
      </c>
      <c r="BY468" s="293" t="str">
        <f t="shared" si="193"/>
        <v>-</v>
      </c>
      <c r="BZ468" s="299">
        <f t="shared" si="169"/>
        <v>0</v>
      </c>
      <c r="CA468" s="294" t="str">
        <f t="shared" si="194"/>
        <v>-</v>
      </c>
      <c r="CB468" s="295" t="str">
        <f t="shared" si="170"/>
        <v>-</v>
      </c>
      <c r="CC468" s="295" t="str">
        <f t="shared" si="195"/>
        <v>-</v>
      </c>
      <c r="CD468" s="299">
        <f t="shared" si="171"/>
        <v>0</v>
      </c>
      <c r="CE468" s="300" t="str">
        <f t="shared" si="172"/>
        <v>-</v>
      </c>
      <c r="CF468" s="300" t="str">
        <f t="shared" si="173"/>
        <v>-</v>
      </c>
      <c r="CG468" s="300">
        <v>0</v>
      </c>
      <c r="CH468" s="300">
        <f t="shared" si="174"/>
        <v>0</v>
      </c>
      <c r="CI468" s="301">
        <f t="shared" si="175"/>
        <v>0</v>
      </c>
      <c r="CJ468" s="301">
        <f t="shared" si="176"/>
        <v>0</v>
      </c>
      <c r="CK468" s="302" t="str" cm="1">
        <f t="array" ref="CK468">IF($CJ468&gt;0, INDEX($CS$28:$DH$35, $CJ468, $CI468+CK$23), "-")</f>
        <v>-</v>
      </c>
      <c r="CL468" s="302" t="str" cm="1">
        <f t="array" ref="CL468">IF($CJ468&gt;0, INDEX($CS$28:$DH$35, $CJ468, $CI468+CL$23), "-")</f>
        <v>-</v>
      </c>
      <c r="CM468" s="302" t="str" cm="1">
        <f t="array" ref="CM468">IF($CJ468&gt;0, INDEX($CS$28:$DH$35, $CJ468, $CI468+CM$23), "-")</f>
        <v>-</v>
      </c>
      <c r="CN468" s="302" t="str" cm="1">
        <f t="array" ref="CN468">IF($CJ468&gt;0, INDEX($CS$28:$DH$35, $CJ468, $CI468+CN$23), "-")</f>
        <v>-</v>
      </c>
      <c r="CO468" s="300" t="str">
        <f t="shared" si="177"/>
        <v>-</v>
      </c>
      <c r="CP468" s="271"/>
      <c r="CQ468" s="272"/>
      <c r="CR468" s="273"/>
      <c r="CS468" s="273"/>
      <c r="CT468" s="273"/>
      <c r="CU468" s="273"/>
      <c r="CV468" s="273"/>
      <c r="CW468" s="273"/>
      <c r="CX468" s="273"/>
      <c r="CY468" s="273"/>
      <c r="CZ468" s="273"/>
      <c r="DA468" s="273"/>
      <c r="DB468" s="273"/>
      <c r="DC468" s="273"/>
      <c r="DD468" s="273"/>
      <c r="DE468" s="273"/>
      <c r="DF468" s="273"/>
      <c r="DG468" s="273"/>
      <c r="DH468" s="273"/>
      <c r="DI468" s="273"/>
      <c r="DJ468" s="271"/>
      <c r="DK468" s="271"/>
    </row>
    <row r="469" spans="1:115" s="45" customFormat="1" ht="12.75" customHeight="1" x14ac:dyDescent="0.25">
      <c r="A469" s="13" cm="1">
        <f t="array" ref="A469">IFERROR(INDEX(Operation, IFERROR(MATCH($N469,#REF!, 0), IFERROR(MATCH($N469,#REF!, 0), MATCH($N469,#REF!, 0))), 4), 0)</f>
        <v>0</v>
      </c>
      <c r="B469" s="10">
        <v>446</v>
      </c>
      <c r="C469" s="238"/>
      <c r="D469" s="238"/>
      <c r="E469" s="79"/>
      <c r="F469" s="80" t="str">
        <f>IF(ISBLANK(E469), "", VLOOKUP(E469, Z!$A$2:$C$4127, 3, FALSE))</f>
        <v/>
      </c>
      <c r="G469" s="238"/>
      <c r="H469" s="81"/>
      <c r="I469" s="255" t="b">
        <v>0</v>
      </c>
      <c r="J469" s="256"/>
      <c r="K469" s="82"/>
      <c r="L469" s="82"/>
      <c r="M469" s="83"/>
      <c r="N469" s="79"/>
      <c r="O469" s="84"/>
      <c r="P469" s="84"/>
      <c r="Q469" s="257"/>
      <c r="R469" s="257"/>
      <c r="S469" s="257"/>
      <c r="T469" s="85">
        <f t="shared" si="178"/>
        <v>0</v>
      </c>
      <c r="U469" s="238"/>
      <c r="V469" s="238"/>
      <c r="W469" s="238"/>
      <c r="X469" s="257"/>
      <c r="Y469" s="258"/>
      <c r="Z469" s="79"/>
      <c r="AA469" s="257"/>
      <c r="AB469" s="257"/>
      <c r="AC469" s="257"/>
      <c r="AD469" s="257"/>
      <c r="AE469" s="257"/>
      <c r="AF469" s="85">
        <f t="shared" si="179"/>
        <v>0</v>
      </c>
      <c r="AG469" s="259"/>
      <c r="AH469" s="238"/>
      <c r="AI469" s="79"/>
      <c r="AJ469" s="80" t="str">
        <f>IF(ISBLANK(AI469), "", VLOOKUP(AI469, Z!$A$2:$C$4127, 3, FALSE))</f>
        <v/>
      </c>
      <c r="AK469" s="260"/>
      <c r="AL469" s="127">
        <f t="shared" si="180"/>
        <v>0</v>
      </c>
      <c r="AM469" s="271"/>
      <c r="AN469" s="292">
        <f t="shared" si="182"/>
        <v>0</v>
      </c>
      <c r="AO469" s="279">
        <f t="shared" si="181"/>
        <v>1</v>
      </c>
      <c r="AP469" s="279">
        <v>0.75</v>
      </c>
      <c r="AQ469" s="293" t="str">
        <f t="shared" si="183"/>
        <v>-</v>
      </c>
      <c r="AR469" s="293" t="str">
        <f t="shared" si="184"/>
        <v>-</v>
      </c>
      <c r="AS469" s="293" t="str" cm="1">
        <f t="array" ref="AS469">IFERROR(IFERROR((AT469*AU469)/(3600*1000)/AZ469, BY469) * SUMPRODUCT($BA469:$BE469^2.5, $BF469:$BJ469) / 1000, "-")</f>
        <v>-</v>
      </c>
      <c r="AT469" s="279" t="str">
        <f t="shared" si="185"/>
        <v>-</v>
      </c>
      <c r="AU469" s="279" t="str">
        <f t="shared" si="186"/>
        <v>-</v>
      </c>
      <c r="AV469" s="294" t="str">
        <f t="shared" si="168"/>
        <v>-</v>
      </c>
      <c r="AW469" s="294" t="str" cm="1">
        <f t="array" ref="AW469">IF(CH469&gt;0, INDEX($CV$58:$CV$60, CH469), "-")</f>
        <v>-</v>
      </c>
      <c r="AX469" s="294" t="str">
        <f t="shared" si="187"/>
        <v>-</v>
      </c>
      <c r="AY469" s="295" t="str">
        <f t="shared" si="188"/>
        <v>-</v>
      </c>
      <c r="AZ469" s="294">
        <f t="shared" si="189"/>
        <v>0</v>
      </c>
      <c r="BA469" s="296" t="str" cm="1">
        <f t="array" ref="BA469">IFERROR(INDEX($CV$63:$CZ$65, $CF469, BA$23), "-")</f>
        <v>-</v>
      </c>
      <c r="BB469" s="296" t="str" cm="1">
        <f t="array" ref="BB469">IFERROR(INDEX($CV$63:$CZ$65, $CF469, BB$23), "-")</f>
        <v>-</v>
      </c>
      <c r="BC469" s="296" t="str" cm="1">
        <f t="array" ref="BC469">IFERROR(INDEX($CV$63:$CZ$65, $CF469, BC$23), "-")</f>
        <v>-</v>
      </c>
      <c r="BD469" s="296" t="str" cm="1">
        <f t="array" ref="BD469">IFERROR(INDEX($CV$63:$CZ$65, $CF469, BD$23), "-")</f>
        <v>-</v>
      </c>
      <c r="BE469" s="296" t="str" cm="1">
        <f t="array" ref="BE469">IFERROR(INDEX($CV$63:$CZ$65, $CF469, BE$23), "-")</f>
        <v>-</v>
      </c>
      <c r="BF469" s="297" cm="1">
        <f t="array" ref="BF469">IF($CF469=3,
IFERROR(INDEX($CV$68:$CZ$79, $CE469, BF$23), "-"),
IF($CF469=2,
IF(BF$23=5, $Q469, IF(BF$23=4, $R469, 0)), IF(BF$23=5, $Q469, 0)
))</f>
        <v>0</v>
      </c>
      <c r="BG469" s="297" cm="1">
        <f t="array" ref="BG469">IF($CF469=3,
IFERROR(INDEX($CV$68:$CZ$79, $CE469, BG$23), "-"),
IF($CF469=2,
IF(BG$23=5, $Q469, IF(BG$23=4, $R469, 0)), IF(BG$23=5, $Q469, 0)
))</f>
        <v>0</v>
      </c>
      <c r="BH469" s="297" cm="1">
        <f t="array" ref="BH469">IF($CF469=3,
IFERROR(INDEX($CV$68:$CZ$79, $CE469, BH$23), "-"),
IF($CF469=2,
IF(BH$23=5, $Q469, IF(BH$23=4, $R469, 0)), IF(BH$23=5, $Q469, 0)
))</f>
        <v>0</v>
      </c>
      <c r="BI469" s="297" cm="1">
        <f t="array" ref="BI469">IF($CF469=3,
IFERROR(INDEX($CV$68:$CZ$79, $CE469, BI$23), "-"),
IF($CF469=2,
IF(BI$23=5, $Q469, IF(BI$23=4, $R469, 0)), IF(BI$23=5, $Q469, 0)
))</f>
        <v>0</v>
      </c>
      <c r="BJ469" s="297" cm="1">
        <f t="array" ref="BJ469">IF($CF469=3,
IFERROR(INDEX($CV$68:$CZ$79, $CE469, BJ$23), "-"),
IF($CF469=2,
IF(BJ$23=5, $Q469, IF(BJ$23=4, $R469, 0)), IF(BJ$23=5, $Q469, 0)
))</f>
        <v>0</v>
      </c>
      <c r="BK469" s="293" t="str" cm="1">
        <f t="array" ref="BK469">IFERROR(IF(OR($AN$20="EZ", ISNUMBER((BL469*BM469)/(3600*1000)/BN469)), (BL469*BM469)/(3600*1000)/BN469, BY469) * SUMPRODUCT($BO469:$BS469^2.5, $BT469:$BX469) / 1000, "-")</f>
        <v>-</v>
      </c>
      <c r="BL469" s="279" t="str">
        <f t="shared" si="190"/>
        <v>-</v>
      </c>
      <c r="BM469" s="279" t="str">
        <f t="shared" si="191"/>
        <v>-</v>
      </c>
      <c r="BN469" s="298">
        <f t="shared" si="192"/>
        <v>0</v>
      </c>
      <c r="BO469" s="296" t="str" cm="1">
        <f t="array" ref="BO469">IFERROR(INDEX($CV$63:$CZ$65, $CO469, BO$23), "-")</f>
        <v>-</v>
      </c>
      <c r="BP469" s="296" t="str" cm="1">
        <f t="array" ref="BP469">IFERROR(INDEX($CV$63:$CZ$65, $CO469, BP$23), "-")</f>
        <v>-</v>
      </c>
      <c r="BQ469" s="296" t="str" cm="1">
        <f t="array" ref="BQ469">IFERROR(INDEX($CV$63:$CZ$65, $CO469, BQ$23), "-")</f>
        <v>-</v>
      </c>
      <c r="BR469" s="296" t="str" cm="1">
        <f t="array" ref="BR469">IFERROR(INDEX($CV$63:$CZ$65, $CO469, BR$23), "-")</f>
        <v>-</v>
      </c>
      <c r="BS469" s="296" t="str" cm="1">
        <f t="array" ref="BS469">IFERROR(INDEX($CV$63:$CZ$65, $CO469, BS$23), "-")</f>
        <v>-</v>
      </c>
      <c r="BT469" s="297" cm="1">
        <f t="array" ref="BT469">IF($CO469=3,
IFERROR(INDEX($CV$68:$CZ$79, $CE469, BT$23), "-"),
IF($CO469=2,
IF(BT$23=5, $AC469, IF(BT$23=4, $AD469, 0)), IF(BT$23=5, $AC469, 0)
))</f>
        <v>0</v>
      </c>
      <c r="BU469" s="297" cm="1">
        <f t="array" ref="BU469">IF($CO469=3,
IFERROR(INDEX($CV$68:$CZ$79, $CE469, BU$23), "-"),
IF($CO469=2,
IF(BU$23=5, $AC469, IF(BU$23=4, $AD469, 0)), IF(BU$23=5, $AC469, 0)
))</f>
        <v>0</v>
      </c>
      <c r="BV469" s="297" cm="1">
        <f t="array" ref="BV469">IF($CO469=3,
IFERROR(INDEX($CV$68:$CZ$79, $CE469, BV$23), "-"),
IF($CO469=2,
IF(BV$23=5, $AC469, IF(BV$23=4, $AD469, 0)), IF(BV$23=5, $AC469, 0)
))</f>
        <v>0</v>
      </c>
      <c r="BW469" s="297" cm="1">
        <f t="array" ref="BW469">IF($CO469=3,
IFERROR(INDEX($CV$68:$CZ$79, $CE469, BW$23), "-"),
IF($CO469=2,
IF(BW$23=5, $AC469, IF(BW$23=4, $AD469, 0)), IF(BW$23=5, $AC469, 0)
))</f>
        <v>0</v>
      </c>
      <c r="BX469" s="297" cm="1">
        <f t="array" ref="BX469">IF($CO469=3,
IFERROR(INDEX($CV$68:$CZ$79, $CE469, BX$23), "-"),
IF($CO469=2,
IF(BX$23=5, $AC469, IF(BX$23=4, $AD469, 0)), IF(BX$23=5, $AC469, 0)
))</f>
        <v>0</v>
      </c>
      <c r="BY469" s="293" t="str">
        <f t="shared" si="193"/>
        <v>-</v>
      </c>
      <c r="BZ469" s="299">
        <f t="shared" si="169"/>
        <v>0</v>
      </c>
      <c r="CA469" s="294" t="str">
        <f t="shared" si="194"/>
        <v>-</v>
      </c>
      <c r="CB469" s="295" t="str">
        <f t="shared" si="170"/>
        <v>-</v>
      </c>
      <c r="CC469" s="295" t="str">
        <f t="shared" si="195"/>
        <v>-</v>
      </c>
      <c r="CD469" s="299">
        <f t="shared" si="171"/>
        <v>0</v>
      </c>
      <c r="CE469" s="300" t="str">
        <f t="shared" si="172"/>
        <v>-</v>
      </c>
      <c r="CF469" s="300" t="str">
        <f t="shared" si="173"/>
        <v>-</v>
      </c>
      <c r="CG469" s="300">
        <v>0</v>
      </c>
      <c r="CH469" s="300">
        <f t="shared" si="174"/>
        <v>0</v>
      </c>
      <c r="CI469" s="301">
        <f t="shared" si="175"/>
        <v>0</v>
      </c>
      <c r="CJ469" s="301">
        <f t="shared" si="176"/>
        <v>0</v>
      </c>
      <c r="CK469" s="302" t="str" cm="1">
        <f t="array" ref="CK469">IF($CJ469&gt;0, INDEX($CS$28:$DH$35, $CJ469, $CI469+CK$23), "-")</f>
        <v>-</v>
      </c>
      <c r="CL469" s="302" t="str" cm="1">
        <f t="array" ref="CL469">IF($CJ469&gt;0, INDEX($CS$28:$DH$35, $CJ469, $CI469+CL$23), "-")</f>
        <v>-</v>
      </c>
      <c r="CM469" s="302" t="str" cm="1">
        <f t="array" ref="CM469">IF($CJ469&gt;0, INDEX($CS$28:$DH$35, $CJ469, $CI469+CM$23), "-")</f>
        <v>-</v>
      </c>
      <c r="CN469" s="302" t="str" cm="1">
        <f t="array" ref="CN469">IF($CJ469&gt;0, INDEX($CS$28:$DH$35, $CJ469, $CI469+CN$23), "-")</f>
        <v>-</v>
      </c>
      <c r="CO469" s="300" t="str">
        <f t="shared" si="177"/>
        <v>-</v>
      </c>
      <c r="CP469" s="271"/>
      <c r="CQ469" s="272"/>
      <c r="CR469" s="273"/>
      <c r="CS469" s="273"/>
      <c r="CT469" s="273"/>
      <c r="CU469" s="273"/>
      <c r="CV469" s="273"/>
      <c r="CW469" s="273"/>
      <c r="CX469" s="273"/>
      <c r="CY469" s="273"/>
      <c r="CZ469" s="273"/>
      <c r="DA469" s="273"/>
      <c r="DB469" s="273"/>
      <c r="DC469" s="273"/>
      <c r="DD469" s="273"/>
      <c r="DE469" s="273"/>
      <c r="DF469" s="273"/>
      <c r="DG469" s="273"/>
      <c r="DH469" s="273"/>
      <c r="DI469" s="273"/>
      <c r="DJ469" s="271"/>
      <c r="DK469" s="271"/>
    </row>
    <row r="470" spans="1:115" s="45" customFormat="1" ht="12.75" customHeight="1" x14ac:dyDescent="0.25">
      <c r="A470" s="13" cm="1">
        <f t="array" ref="A470">IFERROR(INDEX(Operation, IFERROR(MATCH($N470,#REF!, 0), IFERROR(MATCH($N470,#REF!, 0), MATCH($N470,#REF!, 0))), 4), 0)</f>
        <v>0</v>
      </c>
      <c r="B470" s="10">
        <v>447</v>
      </c>
      <c r="C470" s="238"/>
      <c r="D470" s="238"/>
      <c r="E470" s="79"/>
      <c r="F470" s="80" t="str">
        <f>IF(ISBLANK(E470), "", VLOOKUP(E470, Z!$A$2:$C$4127, 3, FALSE))</f>
        <v/>
      </c>
      <c r="G470" s="238"/>
      <c r="H470" s="81"/>
      <c r="I470" s="255" t="b">
        <v>0</v>
      </c>
      <c r="J470" s="256"/>
      <c r="K470" s="82"/>
      <c r="L470" s="82"/>
      <c r="M470" s="83"/>
      <c r="N470" s="79"/>
      <c r="O470" s="84"/>
      <c r="P470" s="84"/>
      <c r="Q470" s="257"/>
      <c r="R470" s="257"/>
      <c r="S470" s="257"/>
      <c r="T470" s="85">
        <f t="shared" si="178"/>
        <v>0</v>
      </c>
      <c r="U470" s="238"/>
      <c r="V470" s="238"/>
      <c r="W470" s="238"/>
      <c r="X470" s="257"/>
      <c r="Y470" s="258"/>
      <c r="Z470" s="79"/>
      <c r="AA470" s="257"/>
      <c r="AB470" s="257"/>
      <c r="AC470" s="257"/>
      <c r="AD470" s="257"/>
      <c r="AE470" s="257"/>
      <c r="AF470" s="85">
        <f t="shared" si="179"/>
        <v>0</v>
      </c>
      <c r="AG470" s="259"/>
      <c r="AH470" s="238"/>
      <c r="AI470" s="79"/>
      <c r="AJ470" s="80" t="str">
        <f>IF(ISBLANK(AI470), "", VLOOKUP(AI470, Z!$A$2:$C$4127, 3, FALSE))</f>
        <v/>
      </c>
      <c r="AK470" s="260"/>
      <c r="AL470" s="127">
        <f t="shared" si="180"/>
        <v>0</v>
      </c>
      <c r="AM470" s="271"/>
      <c r="AN470" s="292">
        <f t="shared" si="182"/>
        <v>0</v>
      </c>
      <c r="AO470" s="279">
        <f t="shared" si="181"/>
        <v>1</v>
      </c>
      <c r="AP470" s="279">
        <v>0.75</v>
      </c>
      <c r="AQ470" s="293" t="str">
        <f t="shared" si="183"/>
        <v>-</v>
      </c>
      <c r="AR470" s="293" t="str">
        <f t="shared" si="184"/>
        <v>-</v>
      </c>
      <c r="AS470" s="293" t="str" cm="1">
        <f t="array" ref="AS470">IFERROR(IFERROR((AT470*AU470)/(3600*1000)/AZ470, BY470) * SUMPRODUCT($BA470:$BE470^2.5, $BF470:$BJ470) / 1000, "-")</f>
        <v>-</v>
      </c>
      <c r="AT470" s="279" t="str">
        <f t="shared" si="185"/>
        <v>-</v>
      </c>
      <c r="AU470" s="279" t="str">
        <f t="shared" si="186"/>
        <v>-</v>
      </c>
      <c r="AV470" s="294" t="str">
        <f t="shared" si="168"/>
        <v>-</v>
      </c>
      <c r="AW470" s="294" t="str" cm="1">
        <f t="array" ref="AW470">IF(CH470&gt;0, INDEX($CV$58:$CV$60, CH470), "-")</f>
        <v>-</v>
      </c>
      <c r="AX470" s="294" t="str">
        <f t="shared" si="187"/>
        <v>-</v>
      </c>
      <c r="AY470" s="295" t="str">
        <f t="shared" si="188"/>
        <v>-</v>
      </c>
      <c r="AZ470" s="294">
        <f t="shared" si="189"/>
        <v>0</v>
      </c>
      <c r="BA470" s="296" t="str" cm="1">
        <f t="array" ref="BA470">IFERROR(INDEX($CV$63:$CZ$65, $CF470, BA$23), "-")</f>
        <v>-</v>
      </c>
      <c r="BB470" s="296" t="str" cm="1">
        <f t="array" ref="BB470">IFERROR(INDEX($CV$63:$CZ$65, $CF470, BB$23), "-")</f>
        <v>-</v>
      </c>
      <c r="BC470" s="296" t="str" cm="1">
        <f t="array" ref="BC470">IFERROR(INDEX($CV$63:$CZ$65, $CF470, BC$23), "-")</f>
        <v>-</v>
      </c>
      <c r="BD470" s="296" t="str" cm="1">
        <f t="array" ref="BD470">IFERROR(INDEX($CV$63:$CZ$65, $CF470, BD$23), "-")</f>
        <v>-</v>
      </c>
      <c r="BE470" s="296" t="str" cm="1">
        <f t="array" ref="BE470">IFERROR(INDEX($CV$63:$CZ$65, $CF470, BE$23), "-")</f>
        <v>-</v>
      </c>
      <c r="BF470" s="297" cm="1">
        <f t="array" ref="BF470">IF($CF470=3,
IFERROR(INDEX($CV$68:$CZ$79, $CE470, BF$23), "-"),
IF($CF470=2,
IF(BF$23=5, $Q470, IF(BF$23=4, $R470, 0)), IF(BF$23=5, $Q470, 0)
))</f>
        <v>0</v>
      </c>
      <c r="BG470" s="297" cm="1">
        <f t="array" ref="BG470">IF($CF470=3,
IFERROR(INDEX($CV$68:$CZ$79, $CE470, BG$23), "-"),
IF($CF470=2,
IF(BG$23=5, $Q470, IF(BG$23=4, $R470, 0)), IF(BG$23=5, $Q470, 0)
))</f>
        <v>0</v>
      </c>
      <c r="BH470" s="297" cm="1">
        <f t="array" ref="BH470">IF($CF470=3,
IFERROR(INDEX($CV$68:$CZ$79, $CE470, BH$23), "-"),
IF($CF470=2,
IF(BH$23=5, $Q470, IF(BH$23=4, $R470, 0)), IF(BH$23=5, $Q470, 0)
))</f>
        <v>0</v>
      </c>
      <c r="BI470" s="297" cm="1">
        <f t="array" ref="BI470">IF($CF470=3,
IFERROR(INDEX($CV$68:$CZ$79, $CE470, BI$23), "-"),
IF($CF470=2,
IF(BI$23=5, $Q470, IF(BI$23=4, $R470, 0)), IF(BI$23=5, $Q470, 0)
))</f>
        <v>0</v>
      </c>
      <c r="BJ470" s="297" cm="1">
        <f t="array" ref="BJ470">IF($CF470=3,
IFERROR(INDEX($CV$68:$CZ$79, $CE470, BJ$23), "-"),
IF($CF470=2,
IF(BJ$23=5, $Q470, IF(BJ$23=4, $R470, 0)), IF(BJ$23=5, $Q470, 0)
))</f>
        <v>0</v>
      </c>
      <c r="BK470" s="293" t="str" cm="1">
        <f t="array" ref="BK470">IFERROR(IF(OR($AN$20="EZ", ISNUMBER((BL470*BM470)/(3600*1000)/BN470)), (BL470*BM470)/(3600*1000)/BN470, BY470) * SUMPRODUCT($BO470:$BS470^2.5, $BT470:$BX470) / 1000, "-")</f>
        <v>-</v>
      </c>
      <c r="BL470" s="279" t="str">
        <f t="shared" si="190"/>
        <v>-</v>
      </c>
      <c r="BM470" s="279" t="str">
        <f t="shared" si="191"/>
        <v>-</v>
      </c>
      <c r="BN470" s="298">
        <f t="shared" si="192"/>
        <v>0</v>
      </c>
      <c r="BO470" s="296" t="str" cm="1">
        <f t="array" ref="BO470">IFERROR(INDEX($CV$63:$CZ$65, $CO470, BO$23), "-")</f>
        <v>-</v>
      </c>
      <c r="BP470" s="296" t="str" cm="1">
        <f t="array" ref="BP470">IFERROR(INDEX($CV$63:$CZ$65, $CO470, BP$23), "-")</f>
        <v>-</v>
      </c>
      <c r="BQ470" s="296" t="str" cm="1">
        <f t="array" ref="BQ470">IFERROR(INDEX($CV$63:$CZ$65, $CO470, BQ$23), "-")</f>
        <v>-</v>
      </c>
      <c r="BR470" s="296" t="str" cm="1">
        <f t="array" ref="BR470">IFERROR(INDEX($CV$63:$CZ$65, $CO470, BR$23), "-")</f>
        <v>-</v>
      </c>
      <c r="BS470" s="296" t="str" cm="1">
        <f t="array" ref="BS470">IFERROR(INDEX($CV$63:$CZ$65, $CO470, BS$23), "-")</f>
        <v>-</v>
      </c>
      <c r="BT470" s="297" cm="1">
        <f t="array" ref="BT470">IF($CO470=3,
IFERROR(INDEX($CV$68:$CZ$79, $CE470, BT$23), "-"),
IF($CO470=2,
IF(BT$23=5, $AC470, IF(BT$23=4, $AD470, 0)), IF(BT$23=5, $AC470, 0)
))</f>
        <v>0</v>
      </c>
      <c r="BU470" s="297" cm="1">
        <f t="array" ref="BU470">IF($CO470=3,
IFERROR(INDEX($CV$68:$CZ$79, $CE470, BU$23), "-"),
IF($CO470=2,
IF(BU$23=5, $AC470, IF(BU$23=4, $AD470, 0)), IF(BU$23=5, $AC470, 0)
))</f>
        <v>0</v>
      </c>
      <c r="BV470" s="297" cm="1">
        <f t="array" ref="BV470">IF($CO470=3,
IFERROR(INDEX($CV$68:$CZ$79, $CE470, BV$23), "-"),
IF($CO470=2,
IF(BV$23=5, $AC470, IF(BV$23=4, $AD470, 0)), IF(BV$23=5, $AC470, 0)
))</f>
        <v>0</v>
      </c>
      <c r="BW470" s="297" cm="1">
        <f t="array" ref="BW470">IF($CO470=3,
IFERROR(INDEX($CV$68:$CZ$79, $CE470, BW$23), "-"),
IF($CO470=2,
IF(BW$23=5, $AC470, IF(BW$23=4, $AD470, 0)), IF(BW$23=5, $AC470, 0)
))</f>
        <v>0</v>
      </c>
      <c r="BX470" s="297" cm="1">
        <f t="array" ref="BX470">IF($CO470=3,
IFERROR(INDEX($CV$68:$CZ$79, $CE470, BX$23), "-"),
IF($CO470=2,
IF(BX$23=5, $AC470, IF(BX$23=4, $AD470, 0)), IF(BX$23=5, $AC470, 0)
))</f>
        <v>0</v>
      </c>
      <c r="BY470" s="293" t="str">
        <f t="shared" si="193"/>
        <v>-</v>
      </c>
      <c r="BZ470" s="299">
        <f t="shared" si="169"/>
        <v>0</v>
      </c>
      <c r="CA470" s="294" t="str">
        <f t="shared" si="194"/>
        <v>-</v>
      </c>
      <c r="CB470" s="295" t="str">
        <f t="shared" si="170"/>
        <v>-</v>
      </c>
      <c r="CC470" s="295" t="str">
        <f t="shared" si="195"/>
        <v>-</v>
      </c>
      <c r="CD470" s="299">
        <f t="shared" si="171"/>
        <v>0</v>
      </c>
      <c r="CE470" s="300" t="str">
        <f t="shared" si="172"/>
        <v>-</v>
      </c>
      <c r="CF470" s="300" t="str">
        <f t="shared" si="173"/>
        <v>-</v>
      </c>
      <c r="CG470" s="300">
        <v>0</v>
      </c>
      <c r="CH470" s="300">
        <f t="shared" si="174"/>
        <v>0</v>
      </c>
      <c r="CI470" s="301">
        <f t="shared" si="175"/>
        <v>0</v>
      </c>
      <c r="CJ470" s="301">
        <f t="shared" si="176"/>
        <v>0</v>
      </c>
      <c r="CK470" s="302" t="str" cm="1">
        <f t="array" ref="CK470">IF($CJ470&gt;0, INDEX($CS$28:$DH$35, $CJ470, $CI470+CK$23), "-")</f>
        <v>-</v>
      </c>
      <c r="CL470" s="302" t="str" cm="1">
        <f t="array" ref="CL470">IF($CJ470&gt;0, INDEX($CS$28:$DH$35, $CJ470, $CI470+CL$23), "-")</f>
        <v>-</v>
      </c>
      <c r="CM470" s="302" t="str" cm="1">
        <f t="array" ref="CM470">IF($CJ470&gt;0, INDEX($CS$28:$DH$35, $CJ470, $CI470+CM$23), "-")</f>
        <v>-</v>
      </c>
      <c r="CN470" s="302" t="str" cm="1">
        <f t="array" ref="CN470">IF($CJ470&gt;0, INDEX($CS$28:$DH$35, $CJ470, $CI470+CN$23), "-")</f>
        <v>-</v>
      </c>
      <c r="CO470" s="300" t="str">
        <f t="shared" si="177"/>
        <v>-</v>
      </c>
      <c r="CP470" s="271"/>
      <c r="CQ470" s="272"/>
      <c r="CR470" s="273"/>
      <c r="CS470" s="273"/>
      <c r="CT470" s="273"/>
      <c r="CU470" s="273"/>
      <c r="CV470" s="273"/>
      <c r="CW470" s="273"/>
      <c r="CX470" s="273"/>
      <c r="CY470" s="273"/>
      <c r="CZ470" s="273"/>
      <c r="DA470" s="273"/>
      <c r="DB470" s="273"/>
      <c r="DC470" s="273"/>
      <c r="DD470" s="273"/>
      <c r="DE470" s="273"/>
      <c r="DF470" s="273"/>
      <c r="DG470" s="273"/>
      <c r="DH470" s="273"/>
      <c r="DI470" s="273"/>
      <c r="DJ470" s="271"/>
      <c r="DK470" s="271"/>
    </row>
    <row r="471" spans="1:115" s="45" customFormat="1" ht="12.75" customHeight="1" x14ac:dyDescent="0.25">
      <c r="A471" s="13" cm="1">
        <f t="array" ref="A471">IFERROR(INDEX(Operation, IFERROR(MATCH($N471,#REF!, 0), IFERROR(MATCH($N471,#REF!, 0), MATCH($N471,#REF!, 0))), 4), 0)</f>
        <v>0</v>
      </c>
      <c r="B471" s="10">
        <v>448</v>
      </c>
      <c r="C471" s="238"/>
      <c r="D471" s="238"/>
      <c r="E471" s="79"/>
      <c r="F471" s="80" t="str">
        <f>IF(ISBLANK(E471), "", VLOOKUP(E471, Z!$A$2:$C$4127, 3, FALSE))</f>
        <v/>
      </c>
      <c r="G471" s="238"/>
      <c r="H471" s="81"/>
      <c r="I471" s="255" t="b">
        <v>0</v>
      </c>
      <c r="J471" s="256"/>
      <c r="K471" s="82"/>
      <c r="L471" s="82"/>
      <c r="M471" s="83"/>
      <c r="N471" s="79"/>
      <c r="O471" s="84"/>
      <c r="P471" s="84"/>
      <c r="Q471" s="257"/>
      <c r="R471" s="257"/>
      <c r="S471" s="257"/>
      <c r="T471" s="85">
        <f t="shared" si="178"/>
        <v>0</v>
      </c>
      <c r="U471" s="238"/>
      <c r="V471" s="238"/>
      <c r="W471" s="238"/>
      <c r="X471" s="257"/>
      <c r="Y471" s="258"/>
      <c r="Z471" s="79"/>
      <c r="AA471" s="257"/>
      <c r="AB471" s="257"/>
      <c r="AC471" s="257"/>
      <c r="AD471" s="257"/>
      <c r="AE471" s="257"/>
      <c r="AF471" s="85">
        <f t="shared" si="179"/>
        <v>0</v>
      </c>
      <c r="AG471" s="259"/>
      <c r="AH471" s="238"/>
      <c r="AI471" s="79"/>
      <c r="AJ471" s="80" t="str">
        <f>IF(ISBLANK(AI471), "", VLOOKUP(AI471, Z!$A$2:$C$4127, 3, FALSE))</f>
        <v/>
      </c>
      <c r="AK471" s="260"/>
      <c r="AL471" s="127">
        <f t="shared" si="180"/>
        <v>0</v>
      </c>
      <c r="AM471" s="271"/>
      <c r="AN471" s="292">
        <f t="shared" si="182"/>
        <v>0</v>
      </c>
      <c r="AO471" s="279">
        <f t="shared" si="181"/>
        <v>1</v>
      </c>
      <c r="AP471" s="279">
        <v>0.75</v>
      </c>
      <c r="AQ471" s="293" t="str">
        <f t="shared" si="183"/>
        <v>-</v>
      </c>
      <c r="AR471" s="293" t="str">
        <f t="shared" si="184"/>
        <v>-</v>
      </c>
      <c r="AS471" s="293" t="str" cm="1">
        <f t="array" ref="AS471">IFERROR(IFERROR((AT471*AU471)/(3600*1000)/AZ471, BY471) * SUMPRODUCT($BA471:$BE471^2.5, $BF471:$BJ471) / 1000, "-")</f>
        <v>-</v>
      </c>
      <c r="AT471" s="279" t="str">
        <f t="shared" si="185"/>
        <v>-</v>
      </c>
      <c r="AU471" s="279" t="str">
        <f t="shared" si="186"/>
        <v>-</v>
      </c>
      <c r="AV471" s="294" t="str">
        <f t="shared" si="168"/>
        <v>-</v>
      </c>
      <c r="AW471" s="294" t="str" cm="1">
        <f t="array" ref="AW471">IF(CH471&gt;0, INDEX($CV$58:$CV$60, CH471), "-")</f>
        <v>-</v>
      </c>
      <c r="AX471" s="294" t="str">
        <f t="shared" si="187"/>
        <v>-</v>
      </c>
      <c r="AY471" s="295" t="str">
        <f t="shared" si="188"/>
        <v>-</v>
      </c>
      <c r="AZ471" s="294">
        <f t="shared" si="189"/>
        <v>0</v>
      </c>
      <c r="BA471" s="296" t="str" cm="1">
        <f t="array" ref="BA471">IFERROR(INDEX($CV$63:$CZ$65, $CF471, BA$23), "-")</f>
        <v>-</v>
      </c>
      <c r="BB471" s="296" t="str" cm="1">
        <f t="array" ref="BB471">IFERROR(INDEX($CV$63:$CZ$65, $CF471, BB$23), "-")</f>
        <v>-</v>
      </c>
      <c r="BC471" s="296" t="str" cm="1">
        <f t="array" ref="BC471">IFERROR(INDEX($CV$63:$CZ$65, $CF471, BC$23), "-")</f>
        <v>-</v>
      </c>
      <c r="BD471" s="296" t="str" cm="1">
        <f t="array" ref="BD471">IFERROR(INDEX($CV$63:$CZ$65, $CF471, BD$23), "-")</f>
        <v>-</v>
      </c>
      <c r="BE471" s="296" t="str" cm="1">
        <f t="array" ref="BE471">IFERROR(INDEX($CV$63:$CZ$65, $CF471, BE$23), "-")</f>
        <v>-</v>
      </c>
      <c r="BF471" s="297" cm="1">
        <f t="array" ref="BF471">IF($CF471=3,
IFERROR(INDEX($CV$68:$CZ$79, $CE471, BF$23), "-"),
IF($CF471=2,
IF(BF$23=5, $Q471, IF(BF$23=4, $R471, 0)), IF(BF$23=5, $Q471, 0)
))</f>
        <v>0</v>
      </c>
      <c r="BG471" s="297" cm="1">
        <f t="array" ref="BG471">IF($CF471=3,
IFERROR(INDEX($CV$68:$CZ$79, $CE471, BG$23), "-"),
IF($CF471=2,
IF(BG$23=5, $Q471, IF(BG$23=4, $R471, 0)), IF(BG$23=5, $Q471, 0)
))</f>
        <v>0</v>
      </c>
      <c r="BH471" s="297" cm="1">
        <f t="array" ref="BH471">IF($CF471=3,
IFERROR(INDEX($CV$68:$CZ$79, $CE471, BH$23), "-"),
IF($CF471=2,
IF(BH$23=5, $Q471, IF(BH$23=4, $R471, 0)), IF(BH$23=5, $Q471, 0)
))</f>
        <v>0</v>
      </c>
      <c r="BI471" s="297" cm="1">
        <f t="array" ref="BI471">IF($CF471=3,
IFERROR(INDEX($CV$68:$CZ$79, $CE471, BI$23), "-"),
IF($CF471=2,
IF(BI$23=5, $Q471, IF(BI$23=4, $R471, 0)), IF(BI$23=5, $Q471, 0)
))</f>
        <v>0</v>
      </c>
      <c r="BJ471" s="297" cm="1">
        <f t="array" ref="BJ471">IF($CF471=3,
IFERROR(INDEX($CV$68:$CZ$79, $CE471, BJ$23), "-"),
IF($CF471=2,
IF(BJ$23=5, $Q471, IF(BJ$23=4, $R471, 0)), IF(BJ$23=5, $Q471, 0)
))</f>
        <v>0</v>
      </c>
      <c r="BK471" s="293" t="str" cm="1">
        <f t="array" ref="BK471">IFERROR(IF(OR($AN$20="EZ", ISNUMBER((BL471*BM471)/(3600*1000)/BN471)), (BL471*BM471)/(3600*1000)/BN471, BY471) * SUMPRODUCT($BO471:$BS471^2.5, $BT471:$BX471) / 1000, "-")</f>
        <v>-</v>
      </c>
      <c r="BL471" s="279" t="str">
        <f t="shared" si="190"/>
        <v>-</v>
      </c>
      <c r="BM471" s="279" t="str">
        <f t="shared" si="191"/>
        <v>-</v>
      </c>
      <c r="BN471" s="298">
        <f t="shared" si="192"/>
        <v>0</v>
      </c>
      <c r="BO471" s="296" t="str" cm="1">
        <f t="array" ref="BO471">IFERROR(INDEX($CV$63:$CZ$65, $CO471, BO$23), "-")</f>
        <v>-</v>
      </c>
      <c r="BP471" s="296" t="str" cm="1">
        <f t="array" ref="BP471">IFERROR(INDEX($CV$63:$CZ$65, $CO471, BP$23), "-")</f>
        <v>-</v>
      </c>
      <c r="BQ471" s="296" t="str" cm="1">
        <f t="array" ref="BQ471">IFERROR(INDEX($CV$63:$CZ$65, $CO471, BQ$23), "-")</f>
        <v>-</v>
      </c>
      <c r="BR471" s="296" t="str" cm="1">
        <f t="array" ref="BR471">IFERROR(INDEX($CV$63:$CZ$65, $CO471, BR$23), "-")</f>
        <v>-</v>
      </c>
      <c r="BS471" s="296" t="str" cm="1">
        <f t="array" ref="BS471">IFERROR(INDEX($CV$63:$CZ$65, $CO471, BS$23), "-")</f>
        <v>-</v>
      </c>
      <c r="BT471" s="297" cm="1">
        <f t="array" ref="BT471">IF($CO471=3,
IFERROR(INDEX($CV$68:$CZ$79, $CE471, BT$23), "-"),
IF($CO471=2,
IF(BT$23=5, $AC471, IF(BT$23=4, $AD471, 0)), IF(BT$23=5, $AC471, 0)
))</f>
        <v>0</v>
      </c>
      <c r="BU471" s="297" cm="1">
        <f t="array" ref="BU471">IF($CO471=3,
IFERROR(INDEX($CV$68:$CZ$79, $CE471, BU$23), "-"),
IF($CO471=2,
IF(BU$23=5, $AC471, IF(BU$23=4, $AD471, 0)), IF(BU$23=5, $AC471, 0)
))</f>
        <v>0</v>
      </c>
      <c r="BV471" s="297" cm="1">
        <f t="array" ref="BV471">IF($CO471=3,
IFERROR(INDEX($CV$68:$CZ$79, $CE471, BV$23), "-"),
IF($CO471=2,
IF(BV$23=5, $AC471, IF(BV$23=4, $AD471, 0)), IF(BV$23=5, $AC471, 0)
))</f>
        <v>0</v>
      </c>
      <c r="BW471" s="297" cm="1">
        <f t="array" ref="BW471">IF($CO471=3,
IFERROR(INDEX($CV$68:$CZ$79, $CE471, BW$23), "-"),
IF($CO471=2,
IF(BW$23=5, $AC471, IF(BW$23=4, $AD471, 0)), IF(BW$23=5, $AC471, 0)
))</f>
        <v>0</v>
      </c>
      <c r="BX471" s="297" cm="1">
        <f t="array" ref="BX471">IF($CO471=3,
IFERROR(INDEX($CV$68:$CZ$79, $CE471, BX$23), "-"),
IF($CO471=2,
IF(BX$23=5, $AC471, IF(BX$23=4, $AD471, 0)), IF(BX$23=5, $AC471, 0)
))</f>
        <v>0</v>
      </c>
      <c r="BY471" s="293" t="str">
        <f t="shared" si="193"/>
        <v>-</v>
      </c>
      <c r="BZ471" s="299">
        <f t="shared" si="169"/>
        <v>0</v>
      </c>
      <c r="CA471" s="294" t="str">
        <f t="shared" si="194"/>
        <v>-</v>
      </c>
      <c r="CB471" s="295" t="str">
        <f t="shared" si="170"/>
        <v>-</v>
      </c>
      <c r="CC471" s="295" t="str">
        <f t="shared" si="195"/>
        <v>-</v>
      </c>
      <c r="CD471" s="299">
        <f t="shared" si="171"/>
        <v>0</v>
      </c>
      <c r="CE471" s="300" t="str">
        <f t="shared" si="172"/>
        <v>-</v>
      </c>
      <c r="CF471" s="300" t="str">
        <f t="shared" si="173"/>
        <v>-</v>
      </c>
      <c r="CG471" s="300">
        <v>0</v>
      </c>
      <c r="CH471" s="300">
        <f t="shared" si="174"/>
        <v>0</v>
      </c>
      <c r="CI471" s="301">
        <f t="shared" si="175"/>
        <v>0</v>
      </c>
      <c r="CJ471" s="301">
        <f t="shared" si="176"/>
        <v>0</v>
      </c>
      <c r="CK471" s="302" t="str" cm="1">
        <f t="array" ref="CK471">IF($CJ471&gt;0, INDEX($CS$28:$DH$35, $CJ471, $CI471+CK$23), "-")</f>
        <v>-</v>
      </c>
      <c r="CL471" s="302" t="str" cm="1">
        <f t="array" ref="CL471">IF($CJ471&gt;0, INDEX($CS$28:$DH$35, $CJ471, $CI471+CL$23), "-")</f>
        <v>-</v>
      </c>
      <c r="CM471" s="302" t="str" cm="1">
        <f t="array" ref="CM471">IF($CJ471&gt;0, INDEX($CS$28:$DH$35, $CJ471, $CI471+CM$23), "-")</f>
        <v>-</v>
      </c>
      <c r="CN471" s="302" t="str" cm="1">
        <f t="array" ref="CN471">IF($CJ471&gt;0, INDEX($CS$28:$DH$35, $CJ471, $CI471+CN$23), "-")</f>
        <v>-</v>
      </c>
      <c r="CO471" s="300" t="str">
        <f t="shared" si="177"/>
        <v>-</v>
      </c>
      <c r="CP471" s="271"/>
      <c r="CQ471" s="272"/>
      <c r="CR471" s="273"/>
      <c r="CS471" s="273"/>
      <c r="CT471" s="273"/>
      <c r="CU471" s="273"/>
      <c r="CV471" s="273"/>
      <c r="CW471" s="273"/>
      <c r="CX471" s="273"/>
      <c r="CY471" s="273"/>
      <c r="CZ471" s="273"/>
      <c r="DA471" s="273"/>
      <c r="DB471" s="273"/>
      <c r="DC471" s="273"/>
      <c r="DD471" s="273"/>
      <c r="DE471" s="273"/>
      <c r="DF471" s="273"/>
      <c r="DG471" s="273"/>
      <c r="DH471" s="273"/>
      <c r="DI471" s="273"/>
      <c r="DJ471" s="271"/>
      <c r="DK471" s="271"/>
    </row>
    <row r="472" spans="1:115" s="45" customFormat="1" ht="12.75" customHeight="1" x14ac:dyDescent="0.25">
      <c r="A472" s="13" cm="1">
        <f t="array" ref="A472">IFERROR(INDEX(Operation, IFERROR(MATCH($N472,#REF!, 0), IFERROR(MATCH($N472,#REF!, 0), MATCH($N472,#REF!, 0))), 4), 0)</f>
        <v>0</v>
      </c>
      <c r="B472" s="10">
        <v>449</v>
      </c>
      <c r="C472" s="238"/>
      <c r="D472" s="238"/>
      <c r="E472" s="79"/>
      <c r="F472" s="80" t="str">
        <f>IF(ISBLANK(E472), "", VLOOKUP(E472, Z!$A$2:$C$4127, 3, FALSE))</f>
        <v/>
      </c>
      <c r="G472" s="238"/>
      <c r="H472" s="81"/>
      <c r="I472" s="255" t="b">
        <v>0</v>
      </c>
      <c r="J472" s="256"/>
      <c r="K472" s="82"/>
      <c r="L472" s="82"/>
      <c r="M472" s="83"/>
      <c r="N472" s="79"/>
      <c r="O472" s="84"/>
      <c r="P472" s="84"/>
      <c r="Q472" s="257"/>
      <c r="R472" s="257"/>
      <c r="S472" s="257"/>
      <c r="T472" s="85">
        <f t="shared" si="178"/>
        <v>0</v>
      </c>
      <c r="U472" s="238"/>
      <c r="V472" s="238"/>
      <c r="W472" s="238"/>
      <c r="X472" s="256"/>
      <c r="Y472" s="258"/>
      <c r="Z472" s="79"/>
      <c r="AA472" s="257"/>
      <c r="AB472" s="257"/>
      <c r="AC472" s="257"/>
      <c r="AD472" s="257"/>
      <c r="AE472" s="257"/>
      <c r="AF472" s="85">
        <f t="shared" si="179"/>
        <v>0</v>
      </c>
      <c r="AG472" s="259"/>
      <c r="AH472" s="238"/>
      <c r="AI472" s="79"/>
      <c r="AJ472" s="80" t="str">
        <f>IF(ISBLANK(AI472), "", VLOOKUP(AI472, Z!$A$2:$C$4127, 3, FALSE))</f>
        <v/>
      </c>
      <c r="AK472" s="260"/>
      <c r="AL472" s="127">
        <f t="shared" si="180"/>
        <v>0</v>
      </c>
      <c r="AM472" s="271"/>
      <c r="AN472" s="292">
        <f t="shared" si="182"/>
        <v>0</v>
      </c>
      <c r="AO472" s="279">
        <f t="shared" si="181"/>
        <v>1</v>
      </c>
      <c r="AP472" s="279">
        <v>0.75</v>
      </c>
      <c r="AQ472" s="293" t="str">
        <f t="shared" si="183"/>
        <v>-</v>
      </c>
      <c r="AR472" s="293" t="str">
        <f t="shared" si="184"/>
        <v>-</v>
      </c>
      <c r="AS472" s="293" t="str" cm="1">
        <f t="array" ref="AS472">IFERROR(IFERROR((AT472*AU472)/(3600*1000)/AZ472, BY472) * SUMPRODUCT($BA472:$BE472^2.5, $BF472:$BJ472) / 1000, "-")</f>
        <v>-</v>
      </c>
      <c r="AT472" s="279" t="str">
        <f t="shared" si="185"/>
        <v>-</v>
      </c>
      <c r="AU472" s="279" t="str">
        <f t="shared" si="186"/>
        <v>-</v>
      </c>
      <c r="AV472" s="294" t="str">
        <f t="shared" ref="AV472:AV535" si="196">IFERROR(0.00357 * LN($J472) + 0.6656, "-")</f>
        <v>-</v>
      </c>
      <c r="AW472" s="294" t="str" cm="1">
        <f t="array" ref="AW472">IF(CH472&gt;0, INDEX($CV$58:$CV$60, CH472), "-")</f>
        <v>-</v>
      </c>
      <c r="AX472" s="294" t="str">
        <f t="shared" si="187"/>
        <v>-</v>
      </c>
      <c r="AY472" s="295" t="str">
        <f t="shared" si="188"/>
        <v>-</v>
      </c>
      <c r="AZ472" s="294">
        <f t="shared" si="189"/>
        <v>0</v>
      </c>
      <c r="BA472" s="296" t="str" cm="1">
        <f t="array" ref="BA472">IFERROR(INDEX($CV$63:$CZ$65, $CF472, BA$23), "-")</f>
        <v>-</v>
      </c>
      <c r="BB472" s="296" t="str" cm="1">
        <f t="array" ref="BB472">IFERROR(INDEX($CV$63:$CZ$65, $CF472, BB$23), "-")</f>
        <v>-</v>
      </c>
      <c r="BC472" s="296" t="str" cm="1">
        <f t="array" ref="BC472">IFERROR(INDEX($CV$63:$CZ$65, $CF472, BC$23), "-")</f>
        <v>-</v>
      </c>
      <c r="BD472" s="296" t="str" cm="1">
        <f t="array" ref="BD472">IFERROR(INDEX($CV$63:$CZ$65, $CF472, BD$23), "-")</f>
        <v>-</v>
      </c>
      <c r="BE472" s="296" t="str" cm="1">
        <f t="array" ref="BE472">IFERROR(INDEX($CV$63:$CZ$65, $CF472, BE$23), "-")</f>
        <v>-</v>
      </c>
      <c r="BF472" s="297" cm="1">
        <f t="array" ref="BF472">IF($CF472=3,
IFERROR(INDEX($CV$68:$CZ$79, $CE472, BF$23), "-"),
IF($CF472=2,
IF(BF$23=5, $Q472, IF(BF$23=4, $R472, 0)), IF(BF$23=5, $Q472, 0)
))</f>
        <v>0</v>
      </c>
      <c r="BG472" s="297" cm="1">
        <f t="array" ref="BG472">IF($CF472=3,
IFERROR(INDEX($CV$68:$CZ$79, $CE472, BG$23), "-"),
IF($CF472=2,
IF(BG$23=5, $Q472, IF(BG$23=4, $R472, 0)), IF(BG$23=5, $Q472, 0)
))</f>
        <v>0</v>
      </c>
      <c r="BH472" s="297" cm="1">
        <f t="array" ref="BH472">IF($CF472=3,
IFERROR(INDEX($CV$68:$CZ$79, $CE472, BH$23), "-"),
IF($CF472=2,
IF(BH$23=5, $Q472, IF(BH$23=4, $R472, 0)), IF(BH$23=5, $Q472, 0)
))</f>
        <v>0</v>
      </c>
      <c r="BI472" s="297" cm="1">
        <f t="array" ref="BI472">IF($CF472=3,
IFERROR(INDEX($CV$68:$CZ$79, $CE472, BI$23), "-"),
IF($CF472=2,
IF(BI$23=5, $Q472, IF(BI$23=4, $R472, 0)), IF(BI$23=5, $Q472, 0)
))</f>
        <v>0</v>
      </c>
      <c r="BJ472" s="297" cm="1">
        <f t="array" ref="BJ472">IF($CF472=3,
IFERROR(INDEX($CV$68:$CZ$79, $CE472, BJ$23), "-"),
IF($CF472=2,
IF(BJ$23=5, $Q472, IF(BJ$23=4, $R472, 0)), IF(BJ$23=5, $Q472, 0)
))</f>
        <v>0</v>
      </c>
      <c r="BK472" s="293" t="str" cm="1">
        <f t="array" ref="BK472">IFERROR(IF(OR($AN$20="EZ", ISNUMBER((BL472*BM472)/(3600*1000)/BN472)), (BL472*BM472)/(3600*1000)/BN472, BY472) * SUMPRODUCT($BO472:$BS472^2.5, $BT472:$BX472) / 1000, "-")</f>
        <v>-</v>
      </c>
      <c r="BL472" s="279" t="str">
        <f t="shared" si="190"/>
        <v>-</v>
      </c>
      <c r="BM472" s="279" t="str">
        <f t="shared" si="191"/>
        <v>-</v>
      </c>
      <c r="BN472" s="298">
        <f t="shared" si="192"/>
        <v>0</v>
      </c>
      <c r="BO472" s="296" t="str" cm="1">
        <f t="array" ref="BO472">IFERROR(INDEX($CV$63:$CZ$65, $CO472, BO$23), "-")</f>
        <v>-</v>
      </c>
      <c r="BP472" s="296" t="str" cm="1">
        <f t="array" ref="BP472">IFERROR(INDEX($CV$63:$CZ$65, $CO472, BP$23), "-")</f>
        <v>-</v>
      </c>
      <c r="BQ472" s="296" t="str" cm="1">
        <f t="array" ref="BQ472">IFERROR(INDEX($CV$63:$CZ$65, $CO472, BQ$23), "-")</f>
        <v>-</v>
      </c>
      <c r="BR472" s="296" t="str" cm="1">
        <f t="array" ref="BR472">IFERROR(INDEX($CV$63:$CZ$65, $CO472, BR$23), "-")</f>
        <v>-</v>
      </c>
      <c r="BS472" s="296" t="str" cm="1">
        <f t="array" ref="BS472">IFERROR(INDEX($CV$63:$CZ$65, $CO472, BS$23), "-")</f>
        <v>-</v>
      </c>
      <c r="BT472" s="297" cm="1">
        <f t="array" ref="BT472">IF($CO472=3,
IFERROR(INDEX($CV$68:$CZ$79, $CE472, BT$23), "-"),
IF($CO472=2,
IF(BT$23=5, $AC472, IF(BT$23=4, $AD472, 0)), IF(BT$23=5, $AC472, 0)
))</f>
        <v>0</v>
      </c>
      <c r="BU472" s="297" cm="1">
        <f t="array" ref="BU472">IF($CO472=3,
IFERROR(INDEX($CV$68:$CZ$79, $CE472, BU$23), "-"),
IF($CO472=2,
IF(BU$23=5, $AC472, IF(BU$23=4, $AD472, 0)), IF(BU$23=5, $AC472, 0)
))</f>
        <v>0</v>
      </c>
      <c r="BV472" s="297" cm="1">
        <f t="array" ref="BV472">IF($CO472=3,
IFERROR(INDEX($CV$68:$CZ$79, $CE472, BV$23), "-"),
IF($CO472=2,
IF(BV$23=5, $AC472, IF(BV$23=4, $AD472, 0)), IF(BV$23=5, $AC472, 0)
))</f>
        <v>0</v>
      </c>
      <c r="BW472" s="297" cm="1">
        <f t="array" ref="BW472">IF($CO472=3,
IFERROR(INDEX($CV$68:$CZ$79, $CE472, BW$23), "-"),
IF($CO472=2,
IF(BW$23=5, $AC472, IF(BW$23=4, $AD472, 0)), IF(BW$23=5, $AC472, 0)
))</f>
        <v>0</v>
      </c>
      <c r="BX472" s="297" cm="1">
        <f t="array" ref="BX472">IF($CO472=3,
IFERROR(INDEX($CV$68:$CZ$79, $CE472, BX$23), "-"),
IF($CO472=2,
IF(BX$23=5, $AC472, IF(BX$23=4, $AD472, 0)), IF(BX$23=5, $AC472, 0)
))</f>
        <v>0</v>
      </c>
      <c r="BY472" s="293" t="str">
        <f t="shared" si="193"/>
        <v>-</v>
      </c>
      <c r="BZ472" s="299">
        <f t="shared" ref="BZ472:BZ535" si="197">$J472</f>
        <v>0</v>
      </c>
      <c r="CA472" s="294" t="str">
        <f t="shared" si="194"/>
        <v>-</v>
      </c>
      <c r="CB472" s="295" t="str">
        <f t="shared" ref="CB472:CB535" si="198">CC472</f>
        <v>-</v>
      </c>
      <c r="CC472" s="295" t="str">
        <f t="shared" si="195"/>
        <v>-</v>
      </c>
      <c r="CD472" s="299">
        <f t="shared" ref="CD472:CD535" si="199">$J472</f>
        <v>0</v>
      </c>
      <c r="CE472" s="300" t="str">
        <f t="shared" ref="CE472:CE535" si="200">IFERROR(IFERROR( IFERROR(MATCH($H472,INDEX(categories,,1),0), MATCH($H472,INDEX(categories,,2),0)), MATCH($H472,INDEX(categories,,3),0)), "-")</f>
        <v>-</v>
      </c>
      <c r="CF472" s="300" t="str">
        <f t="shared" ref="CF472:CF535" si="201">IFERROR(MATCH($N472, $CU$63:$CU$65), "-")</f>
        <v>-</v>
      </c>
      <c r="CG472" s="300">
        <v>0</v>
      </c>
      <c r="CH472" s="300">
        <f t="shared" ref="CH472:CH535" si="202">IFERROR(IFERROR( IFERROR(MATCH($M472,INDEX(Transmission,,1),0), MATCH($M472,INDEX(Transmission,,2),0)), MATCH($M472,INDEX(Transmission,,3),0)), 0)</f>
        <v>0</v>
      </c>
      <c r="CI472" s="301">
        <f t="shared" ref="CI472:CI535" si="203">IFERROR((MATCH($L472, $CS$38:$CS$41, 0) - 1)*4, 0)</f>
        <v>0</v>
      </c>
      <c r="CJ472" s="301">
        <f t="shared" ref="CJ472:CJ535" si="204">IFERROR($K472/2 + IF($J472&lt;0.75, 0, 4), 0)</f>
        <v>0</v>
      </c>
      <c r="CK472" s="302" t="str" cm="1">
        <f t="array" ref="CK472">IF($CJ472&gt;0, INDEX($CS$28:$DH$35, $CJ472, $CI472+CK$23), "-")</f>
        <v>-</v>
      </c>
      <c r="CL472" s="302" t="str" cm="1">
        <f t="array" ref="CL472">IF($CJ472&gt;0, INDEX($CS$28:$DH$35, $CJ472, $CI472+CL$23), "-")</f>
        <v>-</v>
      </c>
      <c r="CM472" s="302" t="str" cm="1">
        <f t="array" ref="CM472">IF($CJ472&gt;0, INDEX($CS$28:$DH$35, $CJ472, $CI472+CM$23), "-")</f>
        <v>-</v>
      </c>
      <c r="CN472" s="302" t="str" cm="1">
        <f t="array" ref="CN472">IF($CJ472&gt;0, INDEX($CS$28:$DH$35, $CJ472, $CI472+CN$23), "-")</f>
        <v>-</v>
      </c>
      <c r="CO472" s="300" t="str">
        <f t="shared" ref="CO472:CO535" si="205">IF($AN$20="EZ", 3, IFERROR(MATCH($Z472, $CU$63:$CU$65), "-"))</f>
        <v>-</v>
      </c>
      <c r="CP472" s="271"/>
      <c r="CQ472" s="272"/>
      <c r="CR472" s="273"/>
      <c r="CS472" s="273"/>
      <c r="CT472" s="273"/>
      <c r="CU472" s="273"/>
      <c r="CV472" s="273"/>
      <c r="CW472" s="273"/>
      <c r="CX472" s="273"/>
      <c r="CY472" s="273"/>
      <c r="CZ472" s="273"/>
      <c r="DA472" s="273"/>
      <c r="DB472" s="273"/>
      <c r="DC472" s="273"/>
      <c r="DD472" s="273"/>
      <c r="DE472" s="273"/>
      <c r="DF472" s="273"/>
      <c r="DG472" s="273"/>
      <c r="DH472" s="273"/>
      <c r="DI472" s="273"/>
      <c r="DJ472" s="271"/>
      <c r="DK472" s="271"/>
    </row>
    <row r="473" spans="1:115" s="45" customFormat="1" ht="12.75" customHeight="1" x14ac:dyDescent="0.25">
      <c r="A473" s="13" cm="1">
        <f t="array" ref="A473">IFERROR(INDEX(Operation, IFERROR(MATCH($N473,#REF!, 0), IFERROR(MATCH($N473,#REF!, 0), MATCH($N473,#REF!, 0))), 4), 0)</f>
        <v>0</v>
      </c>
      <c r="B473" s="10">
        <v>450</v>
      </c>
      <c r="C473" s="238"/>
      <c r="D473" s="238"/>
      <c r="E473" s="79"/>
      <c r="F473" s="80" t="str">
        <f>IF(ISBLANK(E473), "", VLOOKUP(E473, Z!$A$2:$C$4127, 3, FALSE))</f>
        <v/>
      </c>
      <c r="G473" s="238"/>
      <c r="H473" s="81"/>
      <c r="I473" s="255" t="b">
        <v>0</v>
      </c>
      <c r="J473" s="256"/>
      <c r="K473" s="82"/>
      <c r="L473" s="82"/>
      <c r="M473" s="83"/>
      <c r="N473" s="79"/>
      <c r="O473" s="84"/>
      <c r="P473" s="84"/>
      <c r="Q473" s="257"/>
      <c r="R473" s="257"/>
      <c r="S473" s="257"/>
      <c r="T473" s="85">
        <f t="shared" ref="T473:T536" si="206">IFERROR(AQ473*1000, 0)</f>
        <v>0</v>
      </c>
      <c r="U473" s="238"/>
      <c r="V473" s="238"/>
      <c r="W473" s="238"/>
      <c r="X473" s="257"/>
      <c r="Y473" s="258"/>
      <c r="Z473" s="79"/>
      <c r="AA473" s="257"/>
      <c r="AB473" s="257"/>
      <c r="AC473" s="257"/>
      <c r="AD473" s="257"/>
      <c r="AE473" s="257"/>
      <c r="AF473" s="85">
        <f t="shared" ref="AF473:AF536" si="207">IFERROR(AR473*1000, 0)</f>
        <v>0</v>
      </c>
      <c r="AG473" s="259"/>
      <c r="AH473" s="238"/>
      <c r="AI473" s="79"/>
      <c r="AJ473" s="80" t="str">
        <f>IF(ISBLANK(AI473), "", VLOOKUP(AI473, Z!$A$2:$C$4127, 3, FALSE))</f>
        <v/>
      </c>
      <c r="AK473" s="260"/>
      <c r="AL473" s="127">
        <f t="shared" ref="AL473:AL536" si="208">AN473*1000</f>
        <v>0</v>
      </c>
      <c r="AM473" s="271"/>
      <c r="AN473" s="292">
        <f t="shared" si="182"/>
        <v>0</v>
      </c>
      <c r="AO473" s="279">
        <f t="shared" ref="AO473:AO536" si="209">IF($AN$20="EZ", 15, IF(OR($I473=TRUE, AND(CO473=3,CF473&lt;&gt; 3)), 4, 1))</f>
        <v>1</v>
      </c>
      <c r="AP473" s="279">
        <v>0.75</v>
      </c>
      <c r="AQ473" s="293" t="str">
        <f t="shared" si="183"/>
        <v>-</v>
      </c>
      <c r="AR473" s="293" t="str">
        <f t="shared" si="184"/>
        <v>-</v>
      </c>
      <c r="AS473" s="293" t="str" cm="1">
        <f t="array" ref="AS473">IFERROR(IFERROR((AT473*AU473)/(3600*1000)/AZ473, BY473) * SUMPRODUCT($BA473:$BE473^2.5, $BF473:$BJ473) / 1000, "-")</f>
        <v>-</v>
      </c>
      <c r="AT473" s="279" t="str">
        <f t="shared" si="185"/>
        <v>-</v>
      </c>
      <c r="AU473" s="279" t="str">
        <f t="shared" si="186"/>
        <v>-</v>
      </c>
      <c r="AV473" s="294" t="str">
        <f t="shared" si="196"/>
        <v>-</v>
      </c>
      <c r="AW473" s="294" t="str" cm="1">
        <f t="array" ref="AW473">IF(CH473&gt;0, INDEX($CV$58:$CV$60, CH473), "-")</f>
        <v>-</v>
      </c>
      <c r="AX473" s="294" t="str">
        <f t="shared" si="187"/>
        <v>-</v>
      </c>
      <c r="AY473" s="295" t="str">
        <f t="shared" si="188"/>
        <v>-</v>
      </c>
      <c r="AZ473" s="294">
        <f t="shared" si="189"/>
        <v>0</v>
      </c>
      <c r="BA473" s="296" t="str" cm="1">
        <f t="array" ref="BA473">IFERROR(INDEX($CV$63:$CZ$65, $CF473, BA$23), "-")</f>
        <v>-</v>
      </c>
      <c r="BB473" s="296" t="str" cm="1">
        <f t="array" ref="BB473">IFERROR(INDEX($CV$63:$CZ$65, $CF473, BB$23), "-")</f>
        <v>-</v>
      </c>
      <c r="BC473" s="296" t="str" cm="1">
        <f t="array" ref="BC473">IFERROR(INDEX($CV$63:$CZ$65, $CF473, BC$23), "-")</f>
        <v>-</v>
      </c>
      <c r="BD473" s="296" t="str" cm="1">
        <f t="array" ref="BD473">IFERROR(INDEX($CV$63:$CZ$65, $CF473, BD$23), "-")</f>
        <v>-</v>
      </c>
      <c r="BE473" s="296" t="str" cm="1">
        <f t="array" ref="BE473">IFERROR(INDEX($CV$63:$CZ$65, $CF473, BE$23), "-")</f>
        <v>-</v>
      </c>
      <c r="BF473" s="297" cm="1">
        <f t="array" ref="BF473">IF($CF473=3,
IFERROR(INDEX($CV$68:$CZ$79, $CE473, BF$23), "-"),
IF($CF473=2,
IF(BF$23=5, $Q473, IF(BF$23=4, $R473, 0)), IF(BF$23=5, $Q473, 0)
))</f>
        <v>0</v>
      </c>
      <c r="BG473" s="297" cm="1">
        <f t="array" ref="BG473">IF($CF473=3,
IFERROR(INDEX($CV$68:$CZ$79, $CE473, BG$23), "-"),
IF($CF473=2,
IF(BG$23=5, $Q473, IF(BG$23=4, $R473, 0)), IF(BG$23=5, $Q473, 0)
))</f>
        <v>0</v>
      </c>
      <c r="BH473" s="297" cm="1">
        <f t="array" ref="BH473">IF($CF473=3,
IFERROR(INDEX($CV$68:$CZ$79, $CE473, BH$23), "-"),
IF($CF473=2,
IF(BH$23=5, $Q473, IF(BH$23=4, $R473, 0)), IF(BH$23=5, $Q473, 0)
))</f>
        <v>0</v>
      </c>
      <c r="BI473" s="297" cm="1">
        <f t="array" ref="BI473">IF($CF473=3,
IFERROR(INDEX($CV$68:$CZ$79, $CE473, BI$23), "-"),
IF($CF473=2,
IF(BI$23=5, $Q473, IF(BI$23=4, $R473, 0)), IF(BI$23=5, $Q473, 0)
))</f>
        <v>0</v>
      </c>
      <c r="BJ473" s="297" cm="1">
        <f t="array" ref="BJ473">IF($CF473=3,
IFERROR(INDEX($CV$68:$CZ$79, $CE473, BJ$23), "-"),
IF($CF473=2,
IF(BJ$23=5, $Q473, IF(BJ$23=4, $R473, 0)), IF(BJ$23=5, $Q473, 0)
))</f>
        <v>0</v>
      </c>
      <c r="BK473" s="293" t="str" cm="1">
        <f t="array" ref="BK473">IFERROR(IF(OR($AN$20="EZ", ISNUMBER((BL473*BM473)/(3600*1000)/BN473)), (BL473*BM473)/(3600*1000)/BN473, BY473) * SUMPRODUCT($BO473:$BS473^2.5, $BT473:$BX473) / 1000, "-")</f>
        <v>-</v>
      </c>
      <c r="BL473" s="279" t="str">
        <f t="shared" si="190"/>
        <v>-</v>
      </c>
      <c r="BM473" s="279" t="str">
        <f t="shared" si="191"/>
        <v>-</v>
      </c>
      <c r="BN473" s="298">
        <f t="shared" si="192"/>
        <v>0</v>
      </c>
      <c r="BO473" s="296" t="str" cm="1">
        <f t="array" ref="BO473">IFERROR(INDEX($CV$63:$CZ$65, $CO473, BO$23), "-")</f>
        <v>-</v>
      </c>
      <c r="BP473" s="296" t="str" cm="1">
        <f t="array" ref="BP473">IFERROR(INDEX($CV$63:$CZ$65, $CO473, BP$23), "-")</f>
        <v>-</v>
      </c>
      <c r="BQ473" s="296" t="str" cm="1">
        <f t="array" ref="BQ473">IFERROR(INDEX($CV$63:$CZ$65, $CO473, BQ$23), "-")</f>
        <v>-</v>
      </c>
      <c r="BR473" s="296" t="str" cm="1">
        <f t="array" ref="BR473">IFERROR(INDEX($CV$63:$CZ$65, $CO473, BR$23), "-")</f>
        <v>-</v>
      </c>
      <c r="BS473" s="296" t="str" cm="1">
        <f t="array" ref="BS473">IFERROR(INDEX($CV$63:$CZ$65, $CO473, BS$23), "-")</f>
        <v>-</v>
      </c>
      <c r="BT473" s="297" cm="1">
        <f t="array" ref="BT473">IF($CO473=3,
IFERROR(INDEX($CV$68:$CZ$79, $CE473, BT$23), "-"),
IF($CO473=2,
IF(BT$23=5, $AC473, IF(BT$23=4, $AD473, 0)), IF(BT$23=5, $AC473, 0)
))</f>
        <v>0</v>
      </c>
      <c r="BU473" s="297" cm="1">
        <f t="array" ref="BU473">IF($CO473=3,
IFERROR(INDEX($CV$68:$CZ$79, $CE473, BU$23), "-"),
IF($CO473=2,
IF(BU$23=5, $AC473, IF(BU$23=4, $AD473, 0)), IF(BU$23=5, $AC473, 0)
))</f>
        <v>0</v>
      </c>
      <c r="BV473" s="297" cm="1">
        <f t="array" ref="BV473">IF($CO473=3,
IFERROR(INDEX($CV$68:$CZ$79, $CE473, BV$23), "-"),
IF($CO473=2,
IF(BV$23=5, $AC473, IF(BV$23=4, $AD473, 0)), IF(BV$23=5, $AC473, 0)
))</f>
        <v>0</v>
      </c>
      <c r="BW473" s="297" cm="1">
        <f t="array" ref="BW473">IF($CO473=3,
IFERROR(INDEX($CV$68:$CZ$79, $CE473, BW$23), "-"),
IF($CO473=2,
IF(BW$23=5, $AC473, IF(BW$23=4, $AD473, 0)), IF(BW$23=5, $AC473, 0)
))</f>
        <v>0</v>
      </c>
      <c r="BX473" s="297" cm="1">
        <f t="array" ref="BX473">IF($CO473=3,
IFERROR(INDEX($CV$68:$CZ$79, $CE473, BX$23), "-"),
IF($CO473=2,
IF(BX$23=5, $AC473, IF(BX$23=4, $AD473, 0)), IF(BX$23=5, $AC473, 0)
))</f>
        <v>0</v>
      </c>
      <c r="BY473" s="293" t="str">
        <f t="shared" si="193"/>
        <v>-</v>
      </c>
      <c r="BZ473" s="299">
        <f t="shared" si="197"/>
        <v>0</v>
      </c>
      <c r="CA473" s="294" t="str">
        <f t="shared" si="194"/>
        <v>-</v>
      </c>
      <c r="CB473" s="295" t="str">
        <f t="shared" si="198"/>
        <v>-</v>
      </c>
      <c r="CC473" s="295" t="str">
        <f t="shared" si="195"/>
        <v>-</v>
      </c>
      <c r="CD473" s="299">
        <f t="shared" si="199"/>
        <v>0</v>
      </c>
      <c r="CE473" s="300" t="str">
        <f t="shared" si="200"/>
        <v>-</v>
      </c>
      <c r="CF473" s="300" t="str">
        <f t="shared" si="201"/>
        <v>-</v>
      </c>
      <c r="CG473" s="300">
        <v>0</v>
      </c>
      <c r="CH473" s="300">
        <f t="shared" si="202"/>
        <v>0</v>
      </c>
      <c r="CI473" s="301">
        <f t="shared" si="203"/>
        <v>0</v>
      </c>
      <c r="CJ473" s="301">
        <f t="shared" si="204"/>
        <v>0</v>
      </c>
      <c r="CK473" s="302" t="str" cm="1">
        <f t="array" ref="CK473">IF($CJ473&gt;0, INDEX($CS$28:$DH$35, $CJ473, $CI473+CK$23), "-")</f>
        <v>-</v>
      </c>
      <c r="CL473" s="302" t="str" cm="1">
        <f t="array" ref="CL473">IF($CJ473&gt;0, INDEX($CS$28:$DH$35, $CJ473, $CI473+CL$23), "-")</f>
        <v>-</v>
      </c>
      <c r="CM473" s="302" t="str" cm="1">
        <f t="array" ref="CM473">IF($CJ473&gt;0, INDEX($CS$28:$DH$35, $CJ473, $CI473+CM$23), "-")</f>
        <v>-</v>
      </c>
      <c r="CN473" s="302" t="str" cm="1">
        <f t="array" ref="CN473">IF($CJ473&gt;0, INDEX($CS$28:$DH$35, $CJ473, $CI473+CN$23), "-")</f>
        <v>-</v>
      </c>
      <c r="CO473" s="300" t="str">
        <f t="shared" si="205"/>
        <v>-</v>
      </c>
      <c r="CP473" s="271"/>
      <c r="CQ473" s="272"/>
      <c r="CR473" s="273"/>
      <c r="CS473" s="273"/>
      <c r="CT473" s="273"/>
      <c r="CU473" s="273"/>
      <c r="CV473" s="273"/>
      <c r="CW473" s="273"/>
      <c r="CX473" s="273"/>
      <c r="CY473" s="273"/>
      <c r="CZ473" s="273"/>
      <c r="DA473" s="273"/>
      <c r="DB473" s="273"/>
      <c r="DC473" s="273"/>
      <c r="DD473" s="273"/>
      <c r="DE473" s="273"/>
      <c r="DF473" s="273"/>
      <c r="DG473" s="273"/>
      <c r="DH473" s="273"/>
      <c r="DI473" s="273"/>
      <c r="DJ473" s="271"/>
      <c r="DK473" s="271"/>
    </row>
    <row r="474" spans="1:115" s="45" customFormat="1" ht="12.75" customHeight="1" x14ac:dyDescent="0.25">
      <c r="A474" s="13" cm="1">
        <f t="array" ref="A474">IFERROR(INDEX(Operation, IFERROR(MATCH($N474,#REF!, 0), IFERROR(MATCH($N474,#REF!, 0), MATCH($N474,#REF!, 0))), 4), 0)</f>
        <v>0</v>
      </c>
      <c r="B474" s="10">
        <v>451</v>
      </c>
      <c r="C474" s="238"/>
      <c r="D474" s="238"/>
      <c r="E474" s="79"/>
      <c r="F474" s="80" t="str">
        <f>IF(ISBLANK(E474), "", VLOOKUP(E474, Z!$A$2:$C$4127, 3, FALSE))</f>
        <v/>
      </c>
      <c r="G474" s="238"/>
      <c r="H474" s="81"/>
      <c r="I474" s="255" t="b">
        <v>0</v>
      </c>
      <c r="J474" s="256"/>
      <c r="K474" s="82"/>
      <c r="L474" s="82"/>
      <c r="M474" s="83"/>
      <c r="N474" s="79"/>
      <c r="O474" s="84"/>
      <c r="P474" s="84"/>
      <c r="Q474" s="257"/>
      <c r="R474" s="257"/>
      <c r="S474" s="257"/>
      <c r="T474" s="85">
        <f t="shared" si="206"/>
        <v>0</v>
      </c>
      <c r="U474" s="238"/>
      <c r="V474" s="238"/>
      <c r="W474" s="238"/>
      <c r="X474" s="257"/>
      <c r="Y474" s="258"/>
      <c r="Z474" s="79"/>
      <c r="AA474" s="257"/>
      <c r="AB474" s="257"/>
      <c r="AC474" s="257"/>
      <c r="AD474" s="257"/>
      <c r="AE474" s="257"/>
      <c r="AF474" s="85">
        <f t="shared" si="207"/>
        <v>0</v>
      </c>
      <c r="AG474" s="259"/>
      <c r="AH474" s="238"/>
      <c r="AI474" s="79"/>
      <c r="AJ474" s="80" t="str">
        <f>IF(ISBLANK(AI474), "", VLOOKUP(AI474, Z!$A$2:$C$4127, 3, FALSE))</f>
        <v/>
      </c>
      <c r="AK474" s="260"/>
      <c r="AL474" s="127">
        <f t="shared" si="208"/>
        <v>0</v>
      </c>
      <c r="AM474" s="271"/>
      <c r="AN474" s="292">
        <f t="shared" si="182"/>
        <v>0</v>
      </c>
      <c r="AO474" s="279">
        <f t="shared" si="209"/>
        <v>1</v>
      </c>
      <c r="AP474" s="279">
        <v>0.75</v>
      </c>
      <c r="AQ474" s="293" t="str">
        <f t="shared" si="183"/>
        <v>-</v>
      </c>
      <c r="AR474" s="293" t="str">
        <f t="shared" si="184"/>
        <v>-</v>
      </c>
      <c r="AS474" s="293" t="str" cm="1">
        <f t="array" ref="AS474">IFERROR(IFERROR((AT474*AU474)/(3600*1000)/AZ474, BY474) * SUMPRODUCT($BA474:$BE474^2.5, $BF474:$BJ474) / 1000, "-")</f>
        <v>-</v>
      </c>
      <c r="AT474" s="279" t="str">
        <f t="shared" si="185"/>
        <v>-</v>
      </c>
      <c r="AU474" s="279" t="str">
        <f t="shared" si="186"/>
        <v>-</v>
      </c>
      <c r="AV474" s="294" t="str">
        <f t="shared" si="196"/>
        <v>-</v>
      </c>
      <c r="AW474" s="294" t="str" cm="1">
        <f t="array" ref="AW474">IF(CH474&gt;0, INDEX($CV$58:$CV$60, CH474), "-")</f>
        <v>-</v>
      </c>
      <c r="AX474" s="294" t="str">
        <f t="shared" si="187"/>
        <v>-</v>
      </c>
      <c r="AY474" s="295" t="str">
        <f t="shared" si="188"/>
        <v>-</v>
      </c>
      <c r="AZ474" s="294">
        <f t="shared" si="189"/>
        <v>0</v>
      </c>
      <c r="BA474" s="296" t="str" cm="1">
        <f t="array" ref="BA474">IFERROR(INDEX($CV$63:$CZ$65, $CF474, BA$23), "-")</f>
        <v>-</v>
      </c>
      <c r="BB474" s="296" t="str" cm="1">
        <f t="array" ref="BB474">IFERROR(INDEX($CV$63:$CZ$65, $CF474, BB$23), "-")</f>
        <v>-</v>
      </c>
      <c r="BC474" s="296" t="str" cm="1">
        <f t="array" ref="BC474">IFERROR(INDEX($CV$63:$CZ$65, $CF474, BC$23), "-")</f>
        <v>-</v>
      </c>
      <c r="BD474" s="296" t="str" cm="1">
        <f t="array" ref="BD474">IFERROR(INDEX($CV$63:$CZ$65, $CF474, BD$23), "-")</f>
        <v>-</v>
      </c>
      <c r="BE474" s="296" t="str" cm="1">
        <f t="array" ref="BE474">IFERROR(INDEX($CV$63:$CZ$65, $CF474, BE$23), "-")</f>
        <v>-</v>
      </c>
      <c r="BF474" s="297" cm="1">
        <f t="array" ref="BF474">IF($CF474=3,
IFERROR(INDEX($CV$68:$CZ$79, $CE474, BF$23), "-"),
IF($CF474=2,
IF(BF$23=5, $Q474, IF(BF$23=4, $R474, 0)), IF(BF$23=5, $Q474, 0)
))</f>
        <v>0</v>
      </c>
      <c r="BG474" s="297" cm="1">
        <f t="array" ref="BG474">IF($CF474=3,
IFERROR(INDEX($CV$68:$CZ$79, $CE474, BG$23), "-"),
IF($CF474=2,
IF(BG$23=5, $Q474, IF(BG$23=4, $R474, 0)), IF(BG$23=5, $Q474, 0)
))</f>
        <v>0</v>
      </c>
      <c r="BH474" s="297" cm="1">
        <f t="array" ref="BH474">IF($CF474=3,
IFERROR(INDEX($CV$68:$CZ$79, $CE474, BH$23), "-"),
IF($CF474=2,
IF(BH$23=5, $Q474, IF(BH$23=4, $R474, 0)), IF(BH$23=5, $Q474, 0)
))</f>
        <v>0</v>
      </c>
      <c r="BI474" s="297" cm="1">
        <f t="array" ref="BI474">IF($CF474=3,
IFERROR(INDEX($CV$68:$CZ$79, $CE474, BI$23), "-"),
IF($CF474=2,
IF(BI$23=5, $Q474, IF(BI$23=4, $R474, 0)), IF(BI$23=5, $Q474, 0)
))</f>
        <v>0</v>
      </c>
      <c r="BJ474" s="297" cm="1">
        <f t="array" ref="BJ474">IF($CF474=3,
IFERROR(INDEX($CV$68:$CZ$79, $CE474, BJ$23), "-"),
IF($CF474=2,
IF(BJ$23=5, $Q474, IF(BJ$23=4, $R474, 0)), IF(BJ$23=5, $Q474, 0)
))</f>
        <v>0</v>
      </c>
      <c r="BK474" s="293" t="str" cm="1">
        <f t="array" ref="BK474">IFERROR(IF(OR($AN$20="EZ", ISNUMBER((BL474*BM474)/(3600*1000)/BN474)), (BL474*BM474)/(3600*1000)/BN474, BY474) * SUMPRODUCT($BO474:$BS474^2.5, $BT474:$BX474) / 1000, "-")</f>
        <v>-</v>
      </c>
      <c r="BL474" s="279" t="str">
        <f t="shared" si="190"/>
        <v>-</v>
      </c>
      <c r="BM474" s="279" t="str">
        <f t="shared" si="191"/>
        <v>-</v>
      </c>
      <c r="BN474" s="298">
        <f t="shared" si="192"/>
        <v>0</v>
      </c>
      <c r="BO474" s="296" t="str" cm="1">
        <f t="array" ref="BO474">IFERROR(INDEX($CV$63:$CZ$65, $CO474, BO$23), "-")</f>
        <v>-</v>
      </c>
      <c r="BP474" s="296" t="str" cm="1">
        <f t="array" ref="BP474">IFERROR(INDEX($CV$63:$CZ$65, $CO474, BP$23), "-")</f>
        <v>-</v>
      </c>
      <c r="BQ474" s="296" t="str" cm="1">
        <f t="array" ref="BQ474">IFERROR(INDEX($CV$63:$CZ$65, $CO474, BQ$23), "-")</f>
        <v>-</v>
      </c>
      <c r="BR474" s="296" t="str" cm="1">
        <f t="array" ref="BR474">IFERROR(INDEX($CV$63:$CZ$65, $CO474, BR$23), "-")</f>
        <v>-</v>
      </c>
      <c r="BS474" s="296" t="str" cm="1">
        <f t="array" ref="BS474">IFERROR(INDEX($CV$63:$CZ$65, $CO474, BS$23), "-")</f>
        <v>-</v>
      </c>
      <c r="BT474" s="297" cm="1">
        <f t="array" ref="BT474">IF($CO474=3,
IFERROR(INDEX($CV$68:$CZ$79, $CE474, BT$23), "-"),
IF($CO474=2,
IF(BT$23=5, $AC474, IF(BT$23=4, $AD474, 0)), IF(BT$23=5, $AC474, 0)
))</f>
        <v>0</v>
      </c>
      <c r="BU474" s="297" cm="1">
        <f t="array" ref="BU474">IF($CO474=3,
IFERROR(INDEX($CV$68:$CZ$79, $CE474, BU$23), "-"),
IF($CO474=2,
IF(BU$23=5, $AC474, IF(BU$23=4, $AD474, 0)), IF(BU$23=5, $AC474, 0)
))</f>
        <v>0</v>
      </c>
      <c r="BV474" s="297" cm="1">
        <f t="array" ref="BV474">IF($CO474=3,
IFERROR(INDEX($CV$68:$CZ$79, $CE474, BV$23), "-"),
IF($CO474=2,
IF(BV$23=5, $AC474, IF(BV$23=4, $AD474, 0)), IF(BV$23=5, $AC474, 0)
))</f>
        <v>0</v>
      </c>
      <c r="BW474" s="297" cm="1">
        <f t="array" ref="BW474">IF($CO474=3,
IFERROR(INDEX($CV$68:$CZ$79, $CE474, BW$23), "-"),
IF($CO474=2,
IF(BW$23=5, $AC474, IF(BW$23=4, $AD474, 0)), IF(BW$23=5, $AC474, 0)
))</f>
        <v>0</v>
      </c>
      <c r="BX474" s="297" cm="1">
        <f t="array" ref="BX474">IF($CO474=3,
IFERROR(INDEX($CV$68:$CZ$79, $CE474, BX$23), "-"),
IF($CO474=2,
IF(BX$23=5, $AC474, IF(BX$23=4, $AD474, 0)), IF(BX$23=5, $AC474, 0)
))</f>
        <v>0</v>
      </c>
      <c r="BY474" s="293" t="str">
        <f t="shared" si="193"/>
        <v>-</v>
      </c>
      <c r="BZ474" s="299">
        <f t="shared" si="197"/>
        <v>0</v>
      </c>
      <c r="CA474" s="294" t="str">
        <f t="shared" si="194"/>
        <v>-</v>
      </c>
      <c r="CB474" s="295" t="str">
        <f t="shared" si="198"/>
        <v>-</v>
      </c>
      <c r="CC474" s="295" t="str">
        <f t="shared" si="195"/>
        <v>-</v>
      </c>
      <c r="CD474" s="299">
        <f t="shared" si="199"/>
        <v>0</v>
      </c>
      <c r="CE474" s="300" t="str">
        <f t="shared" si="200"/>
        <v>-</v>
      </c>
      <c r="CF474" s="300" t="str">
        <f t="shared" si="201"/>
        <v>-</v>
      </c>
      <c r="CG474" s="300">
        <v>0</v>
      </c>
      <c r="CH474" s="300">
        <f t="shared" si="202"/>
        <v>0</v>
      </c>
      <c r="CI474" s="301">
        <f t="shared" si="203"/>
        <v>0</v>
      </c>
      <c r="CJ474" s="301">
        <f t="shared" si="204"/>
        <v>0</v>
      </c>
      <c r="CK474" s="302" t="str" cm="1">
        <f t="array" ref="CK474">IF($CJ474&gt;0, INDEX($CS$28:$DH$35, $CJ474, $CI474+CK$23), "-")</f>
        <v>-</v>
      </c>
      <c r="CL474" s="302" t="str" cm="1">
        <f t="array" ref="CL474">IF($CJ474&gt;0, INDEX($CS$28:$DH$35, $CJ474, $CI474+CL$23), "-")</f>
        <v>-</v>
      </c>
      <c r="CM474" s="302" t="str" cm="1">
        <f t="array" ref="CM474">IF($CJ474&gt;0, INDEX($CS$28:$DH$35, $CJ474, $CI474+CM$23), "-")</f>
        <v>-</v>
      </c>
      <c r="CN474" s="302" t="str" cm="1">
        <f t="array" ref="CN474">IF($CJ474&gt;0, INDEX($CS$28:$DH$35, $CJ474, $CI474+CN$23), "-")</f>
        <v>-</v>
      </c>
      <c r="CO474" s="300" t="str">
        <f t="shared" si="205"/>
        <v>-</v>
      </c>
      <c r="CP474" s="271"/>
      <c r="CQ474" s="272"/>
      <c r="CR474" s="273"/>
      <c r="CS474" s="273"/>
      <c r="CT474" s="273"/>
      <c r="CU474" s="273"/>
      <c r="CV474" s="273"/>
      <c r="CW474" s="273"/>
      <c r="CX474" s="273"/>
      <c r="CY474" s="273"/>
      <c r="CZ474" s="273"/>
      <c r="DA474" s="273"/>
      <c r="DB474" s="273"/>
      <c r="DC474" s="273"/>
      <c r="DD474" s="273"/>
      <c r="DE474" s="273"/>
      <c r="DF474" s="273"/>
      <c r="DG474" s="273"/>
      <c r="DH474" s="273"/>
      <c r="DI474" s="273"/>
      <c r="DJ474" s="271"/>
      <c r="DK474" s="271"/>
    </row>
    <row r="475" spans="1:115" s="45" customFormat="1" ht="12.75" customHeight="1" x14ac:dyDescent="0.25">
      <c r="A475" s="13" cm="1">
        <f t="array" ref="A475">IFERROR(INDEX(Operation, IFERROR(MATCH($N475,#REF!, 0), IFERROR(MATCH($N475,#REF!, 0), MATCH($N475,#REF!, 0))), 4), 0)</f>
        <v>0</v>
      </c>
      <c r="B475" s="10">
        <v>452</v>
      </c>
      <c r="C475" s="238"/>
      <c r="D475" s="238"/>
      <c r="E475" s="79"/>
      <c r="F475" s="80" t="str">
        <f>IF(ISBLANK(E475), "", VLOOKUP(E475, Z!$A$2:$C$4127, 3, FALSE))</f>
        <v/>
      </c>
      <c r="G475" s="238"/>
      <c r="H475" s="81"/>
      <c r="I475" s="255" t="b">
        <v>0</v>
      </c>
      <c r="J475" s="256"/>
      <c r="K475" s="82"/>
      <c r="L475" s="82"/>
      <c r="M475" s="83"/>
      <c r="N475" s="79"/>
      <c r="O475" s="84"/>
      <c r="P475" s="84"/>
      <c r="Q475" s="257"/>
      <c r="R475" s="257"/>
      <c r="S475" s="257"/>
      <c r="T475" s="85">
        <f t="shared" si="206"/>
        <v>0</v>
      </c>
      <c r="U475" s="238"/>
      <c r="V475" s="238"/>
      <c r="W475" s="238"/>
      <c r="X475" s="257"/>
      <c r="Y475" s="258"/>
      <c r="Z475" s="79"/>
      <c r="AA475" s="257"/>
      <c r="AB475" s="257"/>
      <c r="AC475" s="257"/>
      <c r="AD475" s="257"/>
      <c r="AE475" s="257"/>
      <c r="AF475" s="85">
        <f t="shared" si="207"/>
        <v>0</v>
      </c>
      <c r="AG475" s="259"/>
      <c r="AH475" s="238"/>
      <c r="AI475" s="79"/>
      <c r="AJ475" s="80" t="str">
        <f>IF(ISBLANK(AI475), "", VLOOKUP(AI475, Z!$A$2:$C$4127, 3, FALSE))</f>
        <v/>
      </c>
      <c r="AK475" s="260"/>
      <c r="AL475" s="127">
        <f t="shared" si="208"/>
        <v>0</v>
      </c>
      <c r="AM475" s="271"/>
      <c r="AN475" s="292">
        <f t="shared" si="182"/>
        <v>0</v>
      </c>
      <c r="AO475" s="279">
        <f t="shared" si="209"/>
        <v>1</v>
      </c>
      <c r="AP475" s="279">
        <v>0.75</v>
      </c>
      <c r="AQ475" s="293" t="str">
        <f t="shared" si="183"/>
        <v>-</v>
      </c>
      <c r="AR475" s="293" t="str">
        <f t="shared" si="184"/>
        <v>-</v>
      </c>
      <c r="AS475" s="293" t="str" cm="1">
        <f t="array" ref="AS475">IFERROR(IFERROR((AT475*AU475)/(3600*1000)/AZ475, BY475) * SUMPRODUCT($BA475:$BE475^2.5, $BF475:$BJ475) / 1000, "-")</f>
        <v>-</v>
      </c>
      <c r="AT475" s="279" t="str">
        <f t="shared" si="185"/>
        <v>-</v>
      </c>
      <c r="AU475" s="279" t="str">
        <f t="shared" si="186"/>
        <v>-</v>
      </c>
      <c r="AV475" s="294" t="str">
        <f t="shared" si="196"/>
        <v>-</v>
      </c>
      <c r="AW475" s="294" t="str" cm="1">
        <f t="array" ref="AW475">IF(CH475&gt;0, INDEX($CV$58:$CV$60, CH475), "-")</f>
        <v>-</v>
      </c>
      <c r="AX475" s="294" t="str">
        <f t="shared" si="187"/>
        <v>-</v>
      </c>
      <c r="AY475" s="295" t="str">
        <f t="shared" si="188"/>
        <v>-</v>
      </c>
      <c r="AZ475" s="294">
        <f t="shared" si="189"/>
        <v>0</v>
      </c>
      <c r="BA475" s="296" t="str" cm="1">
        <f t="array" ref="BA475">IFERROR(INDEX($CV$63:$CZ$65, $CF475, BA$23), "-")</f>
        <v>-</v>
      </c>
      <c r="BB475" s="296" t="str" cm="1">
        <f t="array" ref="BB475">IFERROR(INDEX($CV$63:$CZ$65, $CF475, BB$23), "-")</f>
        <v>-</v>
      </c>
      <c r="BC475" s="296" t="str" cm="1">
        <f t="array" ref="BC475">IFERROR(INDEX($CV$63:$CZ$65, $CF475, BC$23), "-")</f>
        <v>-</v>
      </c>
      <c r="BD475" s="296" t="str" cm="1">
        <f t="array" ref="BD475">IFERROR(INDEX($CV$63:$CZ$65, $CF475, BD$23), "-")</f>
        <v>-</v>
      </c>
      <c r="BE475" s="296" t="str" cm="1">
        <f t="array" ref="BE475">IFERROR(INDEX($CV$63:$CZ$65, $CF475, BE$23), "-")</f>
        <v>-</v>
      </c>
      <c r="BF475" s="297" cm="1">
        <f t="array" ref="BF475">IF($CF475=3,
IFERROR(INDEX($CV$68:$CZ$79, $CE475, BF$23), "-"),
IF($CF475=2,
IF(BF$23=5, $Q475, IF(BF$23=4, $R475, 0)), IF(BF$23=5, $Q475, 0)
))</f>
        <v>0</v>
      </c>
      <c r="BG475" s="297" cm="1">
        <f t="array" ref="BG475">IF($CF475=3,
IFERROR(INDEX($CV$68:$CZ$79, $CE475, BG$23), "-"),
IF($CF475=2,
IF(BG$23=5, $Q475, IF(BG$23=4, $R475, 0)), IF(BG$23=5, $Q475, 0)
))</f>
        <v>0</v>
      </c>
      <c r="BH475" s="297" cm="1">
        <f t="array" ref="BH475">IF($CF475=3,
IFERROR(INDEX($CV$68:$CZ$79, $CE475, BH$23), "-"),
IF($CF475=2,
IF(BH$23=5, $Q475, IF(BH$23=4, $R475, 0)), IF(BH$23=5, $Q475, 0)
))</f>
        <v>0</v>
      </c>
      <c r="BI475" s="297" cm="1">
        <f t="array" ref="BI475">IF($CF475=3,
IFERROR(INDEX($CV$68:$CZ$79, $CE475, BI$23), "-"),
IF($CF475=2,
IF(BI$23=5, $Q475, IF(BI$23=4, $R475, 0)), IF(BI$23=5, $Q475, 0)
))</f>
        <v>0</v>
      </c>
      <c r="BJ475" s="297" cm="1">
        <f t="array" ref="BJ475">IF($CF475=3,
IFERROR(INDEX($CV$68:$CZ$79, $CE475, BJ$23), "-"),
IF($CF475=2,
IF(BJ$23=5, $Q475, IF(BJ$23=4, $R475, 0)), IF(BJ$23=5, $Q475, 0)
))</f>
        <v>0</v>
      </c>
      <c r="BK475" s="293" t="str" cm="1">
        <f t="array" ref="BK475">IFERROR(IF(OR($AN$20="EZ", ISNUMBER((BL475*BM475)/(3600*1000)/BN475)), (BL475*BM475)/(3600*1000)/BN475, BY475) * SUMPRODUCT($BO475:$BS475^2.5, $BT475:$BX475) / 1000, "-")</f>
        <v>-</v>
      </c>
      <c r="BL475" s="279" t="str">
        <f t="shared" si="190"/>
        <v>-</v>
      </c>
      <c r="BM475" s="279" t="str">
        <f t="shared" si="191"/>
        <v>-</v>
      </c>
      <c r="BN475" s="298">
        <f t="shared" si="192"/>
        <v>0</v>
      </c>
      <c r="BO475" s="296" t="str" cm="1">
        <f t="array" ref="BO475">IFERROR(INDEX($CV$63:$CZ$65, $CO475, BO$23), "-")</f>
        <v>-</v>
      </c>
      <c r="BP475" s="296" t="str" cm="1">
        <f t="array" ref="BP475">IFERROR(INDEX($CV$63:$CZ$65, $CO475, BP$23), "-")</f>
        <v>-</v>
      </c>
      <c r="BQ475" s="296" t="str" cm="1">
        <f t="array" ref="BQ475">IFERROR(INDEX($CV$63:$CZ$65, $CO475, BQ$23), "-")</f>
        <v>-</v>
      </c>
      <c r="BR475" s="296" t="str" cm="1">
        <f t="array" ref="BR475">IFERROR(INDEX($CV$63:$CZ$65, $CO475, BR$23), "-")</f>
        <v>-</v>
      </c>
      <c r="BS475" s="296" t="str" cm="1">
        <f t="array" ref="BS475">IFERROR(INDEX($CV$63:$CZ$65, $CO475, BS$23), "-")</f>
        <v>-</v>
      </c>
      <c r="BT475" s="297" cm="1">
        <f t="array" ref="BT475">IF($CO475=3,
IFERROR(INDEX($CV$68:$CZ$79, $CE475, BT$23), "-"),
IF($CO475=2,
IF(BT$23=5, $AC475, IF(BT$23=4, $AD475, 0)), IF(BT$23=5, $AC475, 0)
))</f>
        <v>0</v>
      </c>
      <c r="BU475" s="297" cm="1">
        <f t="array" ref="BU475">IF($CO475=3,
IFERROR(INDEX($CV$68:$CZ$79, $CE475, BU$23), "-"),
IF($CO475=2,
IF(BU$23=5, $AC475, IF(BU$23=4, $AD475, 0)), IF(BU$23=5, $AC475, 0)
))</f>
        <v>0</v>
      </c>
      <c r="BV475" s="297" cm="1">
        <f t="array" ref="BV475">IF($CO475=3,
IFERROR(INDEX($CV$68:$CZ$79, $CE475, BV$23), "-"),
IF($CO475=2,
IF(BV$23=5, $AC475, IF(BV$23=4, $AD475, 0)), IF(BV$23=5, $AC475, 0)
))</f>
        <v>0</v>
      </c>
      <c r="BW475" s="297" cm="1">
        <f t="array" ref="BW475">IF($CO475=3,
IFERROR(INDEX($CV$68:$CZ$79, $CE475, BW$23), "-"),
IF($CO475=2,
IF(BW$23=5, $AC475, IF(BW$23=4, $AD475, 0)), IF(BW$23=5, $AC475, 0)
))</f>
        <v>0</v>
      </c>
      <c r="BX475" s="297" cm="1">
        <f t="array" ref="BX475">IF($CO475=3,
IFERROR(INDEX($CV$68:$CZ$79, $CE475, BX$23), "-"),
IF($CO475=2,
IF(BX$23=5, $AC475, IF(BX$23=4, $AD475, 0)), IF(BX$23=5, $AC475, 0)
))</f>
        <v>0</v>
      </c>
      <c r="BY475" s="293" t="str">
        <f t="shared" si="193"/>
        <v>-</v>
      </c>
      <c r="BZ475" s="299">
        <f t="shared" si="197"/>
        <v>0</v>
      </c>
      <c r="CA475" s="294" t="str">
        <f t="shared" si="194"/>
        <v>-</v>
      </c>
      <c r="CB475" s="295" t="str">
        <f t="shared" si="198"/>
        <v>-</v>
      </c>
      <c r="CC475" s="295" t="str">
        <f t="shared" si="195"/>
        <v>-</v>
      </c>
      <c r="CD475" s="299">
        <f t="shared" si="199"/>
        <v>0</v>
      </c>
      <c r="CE475" s="300" t="str">
        <f t="shared" si="200"/>
        <v>-</v>
      </c>
      <c r="CF475" s="300" t="str">
        <f t="shared" si="201"/>
        <v>-</v>
      </c>
      <c r="CG475" s="300">
        <v>0</v>
      </c>
      <c r="CH475" s="300">
        <f t="shared" si="202"/>
        <v>0</v>
      </c>
      <c r="CI475" s="301">
        <f t="shared" si="203"/>
        <v>0</v>
      </c>
      <c r="CJ475" s="301">
        <f t="shared" si="204"/>
        <v>0</v>
      </c>
      <c r="CK475" s="302" t="str" cm="1">
        <f t="array" ref="CK475">IF($CJ475&gt;0, INDEX($CS$28:$DH$35, $CJ475, $CI475+CK$23), "-")</f>
        <v>-</v>
      </c>
      <c r="CL475" s="302" t="str" cm="1">
        <f t="array" ref="CL475">IF($CJ475&gt;0, INDEX($CS$28:$DH$35, $CJ475, $CI475+CL$23), "-")</f>
        <v>-</v>
      </c>
      <c r="CM475" s="302" t="str" cm="1">
        <f t="array" ref="CM475">IF($CJ475&gt;0, INDEX($CS$28:$DH$35, $CJ475, $CI475+CM$23), "-")</f>
        <v>-</v>
      </c>
      <c r="CN475" s="302" t="str" cm="1">
        <f t="array" ref="CN475">IF($CJ475&gt;0, INDEX($CS$28:$DH$35, $CJ475, $CI475+CN$23), "-")</f>
        <v>-</v>
      </c>
      <c r="CO475" s="300" t="str">
        <f t="shared" si="205"/>
        <v>-</v>
      </c>
      <c r="CP475" s="271"/>
      <c r="CQ475" s="272"/>
      <c r="CR475" s="273"/>
      <c r="CS475" s="273"/>
      <c r="CT475" s="273"/>
      <c r="CU475" s="273"/>
      <c r="CV475" s="273"/>
      <c r="CW475" s="273"/>
      <c r="CX475" s="273"/>
      <c r="CY475" s="273"/>
      <c r="CZ475" s="273"/>
      <c r="DA475" s="273"/>
      <c r="DB475" s="273"/>
      <c r="DC475" s="273"/>
      <c r="DD475" s="273"/>
      <c r="DE475" s="273"/>
      <c r="DF475" s="273"/>
      <c r="DG475" s="273"/>
      <c r="DH475" s="273"/>
      <c r="DI475" s="273"/>
      <c r="DJ475" s="271"/>
      <c r="DK475" s="271"/>
    </row>
    <row r="476" spans="1:115" s="45" customFormat="1" ht="12.75" customHeight="1" x14ac:dyDescent="0.25">
      <c r="A476" s="13" cm="1">
        <f t="array" ref="A476">IFERROR(INDEX(Operation, IFERROR(MATCH($N476,#REF!, 0), IFERROR(MATCH($N476,#REF!, 0), MATCH($N476,#REF!, 0))), 4), 0)</f>
        <v>0</v>
      </c>
      <c r="B476" s="10">
        <v>453</v>
      </c>
      <c r="C476" s="238"/>
      <c r="D476" s="238"/>
      <c r="E476" s="79"/>
      <c r="F476" s="80" t="str">
        <f>IF(ISBLANK(E476), "", VLOOKUP(E476, Z!$A$2:$C$4127, 3, FALSE))</f>
        <v/>
      </c>
      <c r="G476" s="238"/>
      <c r="H476" s="81"/>
      <c r="I476" s="255" t="b">
        <v>0</v>
      </c>
      <c r="J476" s="256"/>
      <c r="K476" s="82"/>
      <c r="L476" s="82"/>
      <c r="M476" s="83"/>
      <c r="N476" s="79"/>
      <c r="O476" s="84"/>
      <c r="P476" s="84"/>
      <c r="Q476" s="257"/>
      <c r="R476" s="257"/>
      <c r="S476" s="257"/>
      <c r="T476" s="85">
        <f t="shared" si="206"/>
        <v>0</v>
      </c>
      <c r="U476" s="238"/>
      <c r="V476" s="238"/>
      <c r="W476" s="238"/>
      <c r="X476" s="256"/>
      <c r="Y476" s="258"/>
      <c r="Z476" s="79"/>
      <c r="AA476" s="257"/>
      <c r="AB476" s="257"/>
      <c r="AC476" s="257"/>
      <c r="AD476" s="257"/>
      <c r="AE476" s="257"/>
      <c r="AF476" s="85">
        <f t="shared" si="207"/>
        <v>0</v>
      </c>
      <c r="AG476" s="259"/>
      <c r="AH476" s="238"/>
      <c r="AI476" s="79"/>
      <c r="AJ476" s="80" t="str">
        <f>IF(ISBLANK(AI476), "", VLOOKUP(AI476, Z!$A$2:$C$4127, 3, FALSE))</f>
        <v/>
      </c>
      <c r="AK476" s="260"/>
      <c r="AL476" s="127">
        <f t="shared" si="208"/>
        <v>0</v>
      </c>
      <c r="AM476" s="271"/>
      <c r="AN476" s="292">
        <f t="shared" si="182"/>
        <v>0</v>
      </c>
      <c r="AO476" s="279">
        <f t="shared" si="209"/>
        <v>1</v>
      </c>
      <c r="AP476" s="279">
        <v>0.75</v>
      </c>
      <c r="AQ476" s="293" t="str">
        <f t="shared" si="183"/>
        <v>-</v>
      </c>
      <c r="AR476" s="293" t="str">
        <f t="shared" si="184"/>
        <v>-</v>
      </c>
      <c r="AS476" s="293" t="str" cm="1">
        <f t="array" ref="AS476">IFERROR(IFERROR((AT476*AU476)/(3600*1000)/AZ476, BY476) * SUMPRODUCT($BA476:$BE476^2.5, $BF476:$BJ476) / 1000, "-")</f>
        <v>-</v>
      </c>
      <c r="AT476" s="279" t="str">
        <f t="shared" si="185"/>
        <v>-</v>
      </c>
      <c r="AU476" s="279" t="str">
        <f t="shared" si="186"/>
        <v>-</v>
      </c>
      <c r="AV476" s="294" t="str">
        <f t="shared" si="196"/>
        <v>-</v>
      </c>
      <c r="AW476" s="294" t="str" cm="1">
        <f t="array" ref="AW476">IF(CH476&gt;0, INDEX($CV$58:$CV$60, CH476), "-")</f>
        <v>-</v>
      </c>
      <c r="AX476" s="294" t="str">
        <f t="shared" si="187"/>
        <v>-</v>
      </c>
      <c r="AY476" s="295" t="str">
        <f t="shared" si="188"/>
        <v>-</v>
      </c>
      <c r="AZ476" s="294">
        <f t="shared" si="189"/>
        <v>0</v>
      </c>
      <c r="BA476" s="296" t="str" cm="1">
        <f t="array" ref="BA476">IFERROR(INDEX($CV$63:$CZ$65, $CF476, BA$23), "-")</f>
        <v>-</v>
      </c>
      <c r="BB476" s="296" t="str" cm="1">
        <f t="array" ref="BB476">IFERROR(INDEX($CV$63:$CZ$65, $CF476, BB$23), "-")</f>
        <v>-</v>
      </c>
      <c r="BC476" s="296" t="str" cm="1">
        <f t="array" ref="BC476">IFERROR(INDEX($CV$63:$CZ$65, $CF476, BC$23), "-")</f>
        <v>-</v>
      </c>
      <c r="BD476" s="296" t="str" cm="1">
        <f t="array" ref="BD476">IFERROR(INDEX($CV$63:$CZ$65, $CF476, BD$23), "-")</f>
        <v>-</v>
      </c>
      <c r="BE476" s="296" t="str" cm="1">
        <f t="array" ref="BE476">IFERROR(INDEX($CV$63:$CZ$65, $CF476, BE$23), "-")</f>
        <v>-</v>
      </c>
      <c r="BF476" s="297" cm="1">
        <f t="array" ref="BF476">IF($CF476=3,
IFERROR(INDEX($CV$68:$CZ$79, $CE476, BF$23), "-"),
IF($CF476=2,
IF(BF$23=5, $Q476, IF(BF$23=4, $R476, 0)), IF(BF$23=5, $Q476, 0)
))</f>
        <v>0</v>
      </c>
      <c r="BG476" s="297" cm="1">
        <f t="array" ref="BG476">IF($CF476=3,
IFERROR(INDEX($CV$68:$CZ$79, $CE476, BG$23), "-"),
IF($CF476=2,
IF(BG$23=5, $Q476, IF(BG$23=4, $R476, 0)), IF(BG$23=5, $Q476, 0)
))</f>
        <v>0</v>
      </c>
      <c r="BH476" s="297" cm="1">
        <f t="array" ref="BH476">IF($CF476=3,
IFERROR(INDEX($CV$68:$CZ$79, $CE476, BH$23), "-"),
IF($CF476=2,
IF(BH$23=5, $Q476, IF(BH$23=4, $R476, 0)), IF(BH$23=5, $Q476, 0)
))</f>
        <v>0</v>
      </c>
      <c r="BI476" s="297" cm="1">
        <f t="array" ref="BI476">IF($CF476=3,
IFERROR(INDEX($CV$68:$CZ$79, $CE476, BI$23), "-"),
IF($CF476=2,
IF(BI$23=5, $Q476, IF(BI$23=4, $R476, 0)), IF(BI$23=5, $Q476, 0)
))</f>
        <v>0</v>
      </c>
      <c r="BJ476" s="297" cm="1">
        <f t="array" ref="BJ476">IF($CF476=3,
IFERROR(INDEX($CV$68:$CZ$79, $CE476, BJ$23), "-"),
IF($CF476=2,
IF(BJ$23=5, $Q476, IF(BJ$23=4, $R476, 0)), IF(BJ$23=5, $Q476, 0)
))</f>
        <v>0</v>
      </c>
      <c r="BK476" s="293" t="str" cm="1">
        <f t="array" ref="BK476">IFERROR(IF(OR($AN$20="EZ", ISNUMBER((BL476*BM476)/(3600*1000)/BN476)), (BL476*BM476)/(3600*1000)/BN476, BY476) * SUMPRODUCT($BO476:$BS476^2.5, $BT476:$BX476) / 1000, "-")</f>
        <v>-</v>
      </c>
      <c r="BL476" s="279" t="str">
        <f t="shared" si="190"/>
        <v>-</v>
      </c>
      <c r="BM476" s="279" t="str">
        <f t="shared" si="191"/>
        <v>-</v>
      </c>
      <c r="BN476" s="298">
        <f t="shared" si="192"/>
        <v>0</v>
      </c>
      <c r="BO476" s="296" t="str" cm="1">
        <f t="array" ref="BO476">IFERROR(INDEX($CV$63:$CZ$65, $CO476, BO$23), "-")</f>
        <v>-</v>
      </c>
      <c r="BP476" s="296" t="str" cm="1">
        <f t="array" ref="BP476">IFERROR(INDEX($CV$63:$CZ$65, $CO476, BP$23), "-")</f>
        <v>-</v>
      </c>
      <c r="BQ476" s="296" t="str" cm="1">
        <f t="array" ref="BQ476">IFERROR(INDEX($CV$63:$CZ$65, $CO476, BQ$23), "-")</f>
        <v>-</v>
      </c>
      <c r="BR476" s="296" t="str" cm="1">
        <f t="array" ref="BR476">IFERROR(INDEX($CV$63:$CZ$65, $CO476, BR$23), "-")</f>
        <v>-</v>
      </c>
      <c r="BS476" s="296" t="str" cm="1">
        <f t="array" ref="BS476">IFERROR(INDEX($CV$63:$CZ$65, $CO476, BS$23), "-")</f>
        <v>-</v>
      </c>
      <c r="BT476" s="297" cm="1">
        <f t="array" ref="BT476">IF($CO476=3,
IFERROR(INDEX($CV$68:$CZ$79, $CE476, BT$23), "-"),
IF($CO476=2,
IF(BT$23=5, $AC476, IF(BT$23=4, $AD476, 0)), IF(BT$23=5, $AC476, 0)
))</f>
        <v>0</v>
      </c>
      <c r="BU476" s="297" cm="1">
        <f t="array" ref="BU476">IF($CO476=3,
IFERROR(INDEX($CV$68:$CZ$79, $CE476, BU$23), "-"),
IF($CO476=2,
IF(BU$23=5, $AC476, IF(BU$23=4, $AD476, 0)), IF(BU$23=5, $AC476, 0)
))</f>
        <v>0</v>
      </c>
      <c r="BV476" s="297" cm="1">
        <f t="array" ref="BV476">IF($CO476=3,
IFERROR(INDEX($CV$68:$CZ$79, $CE476, BV$23), "-"),
IF($CO476=2,
IF(BV$23=5, $AC476, IF(BV$23=4, $AD476, 0)), IF(BV$23=5, $AC476, 0)
))</f>
        <v>0</v>
      </c>
      <c r="BW476" s="297" cm="1">
        <f t="array" ref="BW476">IF($CO476=3,
IFERROR(INDEX($CV$68:$CZ$79, $CE476, BW$23), "-"),
IF($CO476=2,
IF(BW$23=5, $AC476, IF(BW$23=4, $AD476, 0)), IF(BW$23=5, $AC476, 0)
))</f>
        <v>0</v>
      </c>
      <c r="BX476" s="297" cm="1">
        <f t="array" ref="BX476">IF($CO476=3,
IFERROR(INDEX($CV$68:$CZ$79, $CE476, BX$23), "-"),
IF($CO476=2,
IF(BX$23=5, $AC476, IF(BX$23=4, $AD476, 0)), IF(BX$23=5, $AC476, 0)
))</f>
        <v>0</v>
      </c>
      <c r="BY476" s="293" t="str">
        <f t="shared" si="193"/>
        <v>-</v>
      </c>
      <c r="BZ476" s="299">
        <f t="shared" si="197"/>
        <v>0</v>
      </c>
      <c r="CA476" s="294" t="str">
        <f t="shared" si="194"/>
        <v>-</v>
      </c>
      <c r="CB476" s="295" t="str">
        <f t="shared" si="198"/>
        <v>-</v>
      </c>
      <c r="CC476" s="295" t="str">
        <f t="shared" si="195"/>
        <v>-</v>
      </c>
      <c r="CD476" s="299">
        <f t="shared" si="199"/>
        <v>0</v>
      </c>
      <c r="CE476" s="300" t="str">
        <f t="shared" si="200"/>
        <v>-</v>
      </c>
      <c r="CF476" s="300" t="str">
        <f t="shared" si="201"/>
        <v>-</v>
      </c>
      <c r="CG476" s="300">
        <v>0</v>
      </c>
      <c r="CH476" s="300">
        <f t="shared" si="202"/>
        <v>0</v>
      </c>
      <c r="CI476" s="301">
        <f t="shared" si="203"/>
        <v>0</v>
      </c>
      <c r="CJ476" s="301">
        <f t="shared" si="204"/>
        <v>0</v>
      </c>
      <c r="CK476" s="302" t="str" cm="1">
        <f t="array" ref="CK476">IF($CJ476&gt;0, INDEX($CS$28:$DH$35, $CJ476, $CI476+CK$23), "-")</f>
        <v>-</v>
      </c>
      <c r="CL476" s="302" t="str" cm="1">
        <f t="array" ref="CL476">IF($CJ476&gt;0, INDEX($CS$28:$DH$35, $CJ476, $CI476+CL$23), "-")</f>
        <v>-</v>
      </c>
      <c r="CM476" s="302" t="str" cm="1">
        <f t="array" ref="CM476">IF($CJ476&gt;0, INDEX($CS$28:$DH$35, $CJ476, $CI476+CM$23), "-")</f>
        <v>-</v>
      </c>
      <c r="CN476" s="302" t="str" cm="1">
        <f t="array" ref="CN476">IF($CJ476&gt;0, INDEX($CS$28:$DH$35, $CJ476, $CI476+CN$23), "-")</f>
        <v>-</v>
      </c>
      <c r="CO476" s="300" t="str">
        <f t="shared" si="205"/>
        <v>-</v>
      </c>
      <c r="CP476" s="271"/>
      <c r="CQ476" s="272"/>
      <c r="CR476" s="273"/>
      <c r="CS476" s="273"/>
      <c r="CT476" s="273"/>
      <c r="CU476" s="273"/>
      <c r="CV476" s="273"/>
      <c r="CW476" s="273"/>
      <c r="CX476" s="273"/>
      <c r="CY476" s="273"/>
      <c r="CZ476" s="273"/>
      <c r="DA476" s="273"/>
      <c r="DB476" s="273"/>
      <c r="DC476" s="273"/>
      <c r="DD476" s="273"/>
      <c r="DE476" s="273"/>
      <c r="DF476" s="273"/>
      <c r="DG476" s="273"/>
      <c r="DH476" s="273"/>
      <c r="DI476" s="273"/>
      <c r="DJ476" s="271"/>
      <c r="DK476" s="271"/>
    </row>
    <row r="477" spans="1:115" s="45" customFormat="1" ht="12.75" customHeight="1" x14ac:dyDescent="0.25">
      <c r="A477" s="13" cm="1">
        <f t="array" ref="A477">IFERROR(INDEX(Operation, IFERROR(MATCH($N477,#REF!, 0), IFERROR(MATCH($N477,#REF!, 0), MATCH($N477,#REF!, 0))), 4), 0)</f>
        <v>0</v>
      </c>
      <c r="B477" s="10">
        <v>454</v>
      </c>
      <c r="C477" s="238"/>
      <c r="D477" s="238"/>
      <c r="E477" s="79"/>
      <c r="F477" s="80" t="str">
        <f>IF(ISBLANK(E477), "", VLOOKUP(E477, Z!$A$2:$C$4127, 3, FALSE))</f>
        <v/>
      </c>
      <c r="G477" s="238"/>
      <c r="H477" s="81"/>
      <c r="I477" s="255" t="b">
        <v>0</v>
      </c>
      <c r="J477" s="256"/>
      <c r="K477" s="82"/>
      <c r="L477" s="82"/>
      <c r="M477" s="83"/>
      <c r="N477" s="79"/>
      <c r="O477" s="84"/>
      <c r="P477" s="84"/>
      <c r="Q477" s="257"/>
      <c r="R477" s="257"/>
      <c r="S477" s="257"/>
      <c r="T477" s="85">
        <f t="shared" si="206"/>
        <v>0</v>
      </c>
      <c r="U477" s="238"/>
      <c r="V477" s="238"/>
      <c r="W477" s="238"/>
      <c r="X477" s="257"/>
      <c r="Y477" s="258"/>
      <c r="Z477" s="79"/>
      <c r="AA477" s="257"/>
      <c r="AB477" s="257"/>
      <c r="AC477" s="257"/>
      <c r="AD477" s="257"/>
      <c r="AE477" s="257"/>
      <c r="AF477" s="85">
        <f t="shared" si="207"/>
        <v>0</v>
      </c>
      <c r="AG477" s="259"/>
      <c r="AH477" s="238"/>
      <c r="AI477" s="79"/>
      <c r="AJ477" s="80" t="str">
        <f>IF(ISBLANK(AI477), "", VLOOKUP(AI477, Z!$A$2:$C$4127, 3, FALSE))</f>
        <v/>
      </c>
      <c r="AK477" s="260"/>
      <c r="AL477" s="127">
        <f t="shared" si="208"/>
        <v>0</v>
      </c>
      <c r="AM477" s="271"/>
      <c r="AN477" s="292">
        <f t="shared" si="182"/>
        <v>0</v>
      </c>
      <c r="AO477" s="279">
        <f t="shared" si="209"/>
        <v>1</v>
      </c>
      <c r="AP477" s="279">
        <v>0.75</v>
      </c>
      <c r="AQ477" s="293" t="str">
        <f t="shared" si="183"/>
        <v>-</v>
      </c>
      <c r="AR477" s="293" t="str">
        <f t="shared" si="184"/>
        <v>-</v>
      </c>
      <c r="AS477" s="293" t="str" cm="1">
        <f t="array" ref="AS477">IFERROR(IFERROR((AT477*AU477)/(3600*1000)/AZ477, BY477) * SUMPRODUCT($BA477:$BE477^2.5, $BF477:$BJ477) / 1000, "-")</f>
        <v>-</v>
      </c>
      <c r="AT477" s="279" t="str">
        <f t="shared" si="185"/>
        <v>-</v>
      </c>
      <c r="AU477" s="279" t="str">
        <f t="shared" si="186"/>
        <v>-</v>
      </c>
      <c r="AV477" s="294" t="str">
        <f t="shared" si="196"/>
        <v>-</v>
      </c>
      <c r="AW477" s="294" t="str" cm="1">
        <f t="array" ref="AW477">IF(CH477&gt;0, INDEX($CV$58:$CV$60, CH477), "-")</f>
        <v>-</v>
      </c>
      <c r="AX477" s="294" t="str">
        <f t="shared" si="187"/>
        <v>-</v>
      </c>
      <c r="AY477" s="295" t="str">
        <f t="shared" si="188"/>
        <v>-</v>
      </c>
      <c r="AZ477" s="294">
        <f t="shared" si="189"/>
        <v>0</v>
      </c>
      <c r="BA477" s="296" t="str" cm="1">
        <f t="array" ref="BA477">IFERROR(INDEX($CV$63:$CZ$65, $CF477, BA$23), "-")</f>
        <v>-</v>
      </c>
      <c r="BB477" s="296" t="str" cm="1">
        <f t="array" ref="BB477">IFERROR(INDEX($CV$63:$CZ$65, $CF477, BB$23), "-")</f>
        <v>-</v>
      </c>
      <c r="BC477" s="296" t="str" cm="1">
        <f t="array" ref="BC477">IFERROR(INDEX($CV$63:$CZ$65, $CF477, BC$23), "-")</f>
        <v>-</v>
      </c>
      <c r="BD477" s="296" t="str" cm="1">
        <f t="array" ref="BD477">IFERROR(INDEX($CV$63:$CZ$65, $CF477, BD$23), "-")</f>
        <v>-</v>
      </c>
      <c r="BE477" s="296" t="str" cm="1">
        <f t="array" ref="BE477">IFERROR(INDEX($CV$63:$CZ$65, $CF477, BE$23), "-")</f>
        <v>-</v>
      </c>
      <c r="BF477" s="297" cm="1">
        <f t="array" ref="BF477">IF($CF477=3,
IFERROR(INDEX($CV$68:$CZ$79, $CE477, BF$23), "-"),
IF($CF477=2,
IF(BF$23=5, $Q477, IF(BF$23=4, $R477, 0)), IF(BF$23=5, $Q477, 0)
))</f>
        <v>0</v>
      </c>
      <c r="BG477" s="297" cm="1">
        <f t="array" ref="BG477">IF($CF477=3,
IFERROR(INDEX($CV$68:$CZ$79, $CE477, BG$23), "-"),
IF($CF477=2,
IF(BG$23=5, $Q477, IF(BG$23=4, $R477, 0)), IF(BG$23=5, $Q477, 0)
))</f>
        <v>0</v>
      </c>
      <c r="BH477" s="297" cm="1">
        <f t="array" ref="BH477">IF($CF477=3,
IFERROR(INDEX($CV$68:$CZ$79, $CE477, BH$23), "-"),
IF($CF477=2,
IF(BH$23=5, $Q477, IF(BH$23=4, $R477, 0)), IF(BH$23=5, $Q477, 0)
))</f>
        <v>0</v>
      </c>
      <c r="BI477" s="297" cm="1">
        <f t="array" ref="BI477">IF($CF477=3,
IFERROR(INDEX($CV$68:$CZ$79, $CE477, BI$23), "-"),
IF($CF477=2,
IF(BI$23=5, $Q477, IF(BI$23=4, $R477, 0)), IF(BI$23=5, $Q477, 0)
))</f>
        <v>0</v>
      </c>
      <c r="BJ477" s="297" cm="1">
        <f t="array" ref="BJ477">IF($CF477=3,
IFERROR(INDEX($CV$68:$CZ$79, $CE477, BJ$23), "-"),
IF($CF477=2,
IF(BJ$23=5, $Q477, IF(BJ$23=4, $R477, 0)), IF(BJ$23=5, $Q477, 0)
))</f>
        <v>0</v>
      </c>
      <c r="BK477" s="293" t="str" cm="1">
        <f t="array" ref="BK477">IFERROR(IF(OR($AN$20="EZ", ISNUMBER((BL477*BM477)/(3600*1000)/BN477)), (BL477*BM477)/(3600*1000)/BN477, BY477) * SUMPRODUCT($BO477:$BS477^2.5, $BT477:$BX477) / 1000, "-")</f>
        <v>-</v>
      </c>
      <c r="BL477" s="279" t="str">
        <f t="shared" si="190"/>
        <v>-</v>
      </c>
      <c r="BM477" s="279" t="str">
        <f t="shared" si="191"/>
        <v>-</v>
      </c>
      <c r="BN477" s="298">
        <f t="shared" si="192"/>
        <v>0</v>
      </c>
      <c r="BO477" s="296" t="str" cm="1">
        <f t="array" ref="BO477">IFERROR(INDEX($CV$63:$CZ$65, $CO477, BO$23), "-")</f>
        <v>-</v>
      </c>
      <c r="BP477" s="296" t="str" cm="1">
        <f t="array" ref="BP477">IFERROR(INDEX($CV$63:$CZ$65, $CO477, BP$23), "-")</f>
        <v>-</v>
      </c>
      <c r="BQ477" s="296" t="str" cm="1">
        <f t="array" ref="BQ477">IFERROR(INDEX($CV$63:$CZ$65, $CO477, BQ$23), "-")</f>
        <v>-</v>
      </c>
      <c r="BR477" s="296" t="str" cm="1">
        <f t="array" ref="BR477">IFERROR(INDEX($CV$63:$CZ$65, $CO477, BR$23), "-")</f>
        <v>-</v>
      </c>
      <c r="BS477" s="296" t="str" cm="1">
        <f t="array" ref="BS477">IFERROR(INDEX($CV$63:$CZ$65, $CO477, BS$23), "-")</f>
        <v>-</v>
      </c>
      <c r="BT477" s="297" cm="1">
        <f t="array" ref="BT477">IF($CO477=3,
IFERROR(INDEX($CV$68:$CZ$79, $CE477, BT$23), "-"),
IF($CO477=2,
IF(BT$23=5, $AC477, IF(BT$23=4, $AD477, 0)), IF(BT$23=5, $AC477, 0)
))</f>
        <v>0</v>
      </c>
      <c r="BU477" s="297" cm="1">
        <f t="array" ref="BU477">IF($CO477=3,
IFERROR(INDEX($CV$68:$CZ$79, $CE477, BU$23), "-"),
IF($CO477=2,
IF(BU$23=5, $AC477, IF(BU$23=4, $AD477, 0)), IF(BU$23=5, $AC477, 0)
))</f>
        <v>0</v>
      </c>
      <c r="BV477" s="297" cm="1">
        <f t="array" ref="BV477">IF($CO477=3,
IFERROR(INDEX($CV$68:$CZ$79, $CE477, BV$23), "-"),
IF($CO477=2,
IF(BV$23=5, $AC477, IF(BV$23=4, $AD477, 0)), IF(BV$23=5, $AC477, 0)
))</f>
        <v>0</v>
      </c>
      <c r="BW477" s="297" cm="1">
        <f t="array" ref="BW477">IF($CO477=3,
IFERROR(INDEX($CV$68:$CZ$79, $CE477, BW$23), "-"),
IF($CO477=2,
IF(BW$23=5, $AC477, IF(BW$23=4, $AD477, 0)), IF(BW$23=5, $AC477, 0)
))</f>
        <v>0</v>
      </c>
      <c r="BX477" s="297" cm="1">
        <f t="array" ref="BX477">IF($CO477=3,
IFERROR(INDEX($CV$68:$CZ$79, $CE477, BX$23), "-"),
IF($CO477=2,
IF(BX$23=5, $AC477, IF(BX$23=4, $AD477, 0)), IF(BX$23=5, $AC477, 0)
))</f>
        <v>0</v>
      </c>
      <c r="BY477" s="293" t="str">
        <f t="shared" si="193"/>
        <v>-</v>
      </c>
      <c r="BZ477" s="299">
        <f t="shared" si="197"/>
        <v>0</v>
      </c>
      <c r="CA477" s="294" t="str">
        <f t="shared" si="194"/>
        <v>-</v>
      </c>
      <c r="CB477" s="295" t="str">
        <f t="shared" si="198"/>
        <v>-</v>
      </c>
      <c r="CC477" s="295" t="str">
        <f t="shared" si="195"/>
        <v>-</v>
      </c>
      <c r="CD477" s="299">
        <f t="shared" si="199"/>
        <v>0</v>
      </c>
      <c r="CE477" s="300" t="str">
        <f t="shared" si="200"/>
        <v>-</v>
      </c>
      <c r="CF477" s="300" t="str">
        <f t="shared" si="201"/>
        <v>-</v>
      </c>
      <c r="CG477" s="300">
        <v>0</v>
      </c>
      <c r="CH477" s="300">
        <f t="shared" si="202"/>
        <v>0</v>
      </c>
      <c r="CI477" s="301">
        <f t="shared" si="203"/>
        <v>0</v>
      </c>
      <c r="CJ477" s="301">
        <f t="shared" si="204"/>
        <v>0</v>
      </c>
      <c r="CK477" s="302" t="str" cm="1">
        <f t="array" ref="CK477">IF($CJ477&gt;0, INDEX($CS$28:$DH$35, $CJ477, $CI477+CK$23), "-")</f>
        <v>-</v>
      </c>
      <c r="CL477" s="302" t="str" cm="1">
        <f t="array" ref="CL477">IF($CJ477&gt;0, INDEX($CS$28:$DH$35, $CJ477, $CI477+CL$23), "-")</f>
        <v>-</v>
      </c>
      <c r="CM477" s="302" t="str" cm="1">
        <f t="array" ref="CM477">IF($CJ477&gt;0, INDEX($CS$28:$DH$35, $CJ477, $CI477+CM$23), "-")</f>
        <v>-</v>
      </c>
      <c r="CN477" s="302" t="str" cm="1">
        <f t="array" ref="CN477">IF($CJ477&gt;0, INDEX($CS$28:$DH$35, $CJ477, $CI477+CN$23), "-")</f>
        <v>-</v>
      </c>
      <c r="CO477" s="300" t="str">
        <f t="shared" si="205"/>
        <v>-</v>
      </c>
      <c r="CP477" s="271"/>
      <c r="CQ477" s="272"/>
      <c r="CR477" s="273"/>
      <c r="CS477" s="273"/>
      <c r="CT477" s="273"/>
      <c r="CU477" s="273"/>
      <c r="CV477" s="273"/>
      <c r="CW477" s="273"/>
      <c r="CX477" s="273"/>
      <c r="CY477" s="273"/>
      <c r="CZ477" s="273"/>
      <c r="DA477" s="273"/>
      <c r="DB477" s="273"/>
      <c r="DC477" s="273"/>
      <c r="DD477" s="273"/>
      <c r="DE477" s="273"/>
      <c r="DF477" s="273"/>
      <c r="DG477" s="273"/>
      <c r="DH477" s="273"/>
      <c r="DI477" s="273"/>
      <c r="DJ477" s="271"/>
      <c r="DK477" s="271"/>
    </row>
    <row r="478" spans="1:115" s="45" customFormat="1" ht="12.75" customHeight="1" x14ac:dyDescent="0.25">
      <c r="A478" s="13" cm="1">
        <f t="array" ref="A478">IFERROR(INDEX(Operation, IFERROR(MATCH($N478,#REF!, 0), IFERROR(MATCH($N478,#REF!, 0), MATCH($N478,#REF!, 0))), 4), 0)</f>
        <v>0</v>
      </c>
      <c r="B478" s="10">
        <v>455</v>
      </c>
      <c r="C478" s="238"/>
      <c r="D478" s="238"/>
      <c r="E478" s="79"/>
      <c r="F478" s="80" t="str">
        <f>IF(ISBLANK(E478), "", VLOOKUP(E478, Z!$A$2:$C$4127, 3, FALSE))</f>
        <v/>
      </c>
      <c r="G478" s="238"/>
      <c r="H478" s="81"/>
      <c r="I478" s="255" t="b">
        <v>0</v>
      </c>
      <c r="J478" s="256"/>
      <c r="K478" s="82"/>
      <c r="L478" s="82"/>
      <c r="M478" s="83"/>
      <c r="N478" s="79"/>
      <c r="O478" s="84"/>
      <c r="P478" s="84"/>
      <c r="Q478" s="257"/>
      <c r="R478" s="257"/>
      <c r="S478" s="257"/>
      <c r="T478" s="85">
        <f t="shared" si="206"/>
        <v>0</v>
      </c>
      <c r="U478" s="238"/>
      <c r="V478" s="238"/>
      <c r="W478" s="238"/>
      <c r="X478" s="257"/>
      <c r="Y478" s="258"/>
      <c r="Z478" s="79"/>
      <c r="AA478" s="257"/>
      <c r="AB478" s="257"/>
      <c r="AC478" s="257"/>
      <c r="AD478" s="257"/>
      <c r="AE478" s="257"/>
      <c r="AF478" s="85">
        <f t="shared" si="207"/>
        <v>0</v>
      </c>
      <c r="AG478" s="259"/>
      <c r="AH478" s="238"/>
      <c r="AI478" s="79"/>
      <c r="AJ478" s="80" t="str">
        <f>IF(ISBLANK(AI478), "", VLOOKUP(AI478, Z!$A$2:$C$4127, 3, FALSE))</f>
        <v/>
      </c>
      <c r="AK478" s="260"/>
      <c r="AL478" s="127">
        <f t="shared" si="208"/>
        <v>0</v>
      </c>
      <c r="AM478" s="271"/>
      <c r="AN478" s="292">
        <f t="shared" si="182"/>
        <v>0</v>
      </c>
      <c r="AO478" s="279">
        <f t="shared" si="209"/>
        <v>1</v>
      </c>
      <c r="AP478" s="279">
        <v>0.75</v>
      </c>
      <c r="AQ478" s="293" t="str">
        <f t="shared" si="183"/>
        <v>-</v>
      </c>
      <c r="AR478" s="293" t="str">
        <f t="shared" si="184"/>
        <v>-</v>
      </c>
      <c r="AS478" s="293" t="str" cm="1">
        <f t="array" ref="AS478">IFERROR(IFERROR((AT478*AU478)/(3600*1000)/AZ478, BY478) * SUMPRODUCT($BA478:$BE478^2.5, $BF478:$BJ478) / 1000, "-")</f>
        <v>-</v>
      </c>
      <c r="AT478" s="279" t="str">
        <f t="shared" si="185"/>
        <v>-</v>
      </c>
      <c r="AU478" s="279" t="str">
        <f t="shared" si="186"/>
        <v>-</v>
      </c>
      <c r="AV478" s="294" t="str">
        <f t="shared" si="196"/>
        <v>-</v>
      </c>
      <c r="AW478" s="294" t="str" cm="1">
        <f t="array" ref="AW478">IF(CH478&gt;0, INDEX($CV$58:$CV$60, CH478), "-")</f>
        <v>-</v>
      </c>
      <c r="AX478" s="294" t="str">
        <f t="shared" si="187"/>
        <v>-</v>
      </c>
      <c r="AY478" s="295" t="str">
        <f t="shared" si="188"/>
        <v>-</v>
      </c>
      <c r="AZ478" s="294">
        <f t="shared" si="189"/>
        <v>0</v>
      </c>
      <c r="BA478" s="296" t="str" cm="1">
        <f t="array" ref="BA478">IFERROR(INDEX($CV$63:$CZ$65, $CF478, BA$23), "-")</f>
        <v>-</v>
      </c>
      <c r="BB478" s="296" t="str" cm="1">
        <f t="array" ref="BB478">IFERROR(INDEX($CV$63:$CZ$65, $CF478, BB$23), "-")</f>
        <v>-</v>
      </c>
      <c r="BC478" s="296" t="str" cm="1">
        <f t="array" ref="BC478">IFERROR(INDEX($CV$63:$CZ$65, $CF478, BC$23), "-")</f>
        <v>-</v>
      </c>
      <c r="BD478" s="296" t="str" cm="1">
        <f t="array" ref="BD478">IFERROR(INDEX($CV$63:$CZ$65, $CF478, BD$23), "-")</f>
        <v>-</v>
      </c>
      <c r="BE478" s="296" t="str" cm="1">
        <f t="array" ref="BE478">IFERROR(INDEX($CV$63:$CZ$65, $CF478, BE$23), "-")</f>
        <v>-</v>
      </c>
      <c r="BF478" s="297" cm="1">
        <f t="array" ref="BF478">IF($CF478=3,
IFERROR(INDEX($CV$68:$CZ$79, $CE478, BF$23), "-"),
IF($CF478=2,
IF(BF$23=5, $Q478, IF(BF$23=4, $R478, 0)), IF(BF$23=5, $Q478, 0)
))</f>
        <v>0</v>
      </c>
      <c r="BG478" s="297" cm="1">
        <f t="array" ref="BG478">IF($CF478=3,
IFERROR(INDEX($CV$68:$CZ$79, $CE478, BG$23), "-"),
IF($CF478=2,
IF(BG$23=5, $Q478, IF(BG$23=4, $R478, 0)), IF(BG$23=5, $Q478, 0)
))</f>
        <v>0</v>
      </c>
      <c r="BH478" s="297" cm="1">
        <f t="array" ref="BH478">IF($CF478=3,
IFERROR(INDEX($CV$68:$CZ$79, $CE478, BH$23), "-"),
IF($CF478=2,
IF(BH$23=5, $Q478, IF(BH$23=4, $R478, 0)), IF(BH$23=5, $Q478, 0)
))</f>
        <v>0</v>
      </c>
      <c r="BI478" s="297" cm="1">
        <f t="array" ref="BI478">IF($CF478=3,
IFERROR(INDEX($CV$68:$CZ$79, $CE478, BI$23), "-"),
IF($CF478=2,
IF(BI$23=5, $Q478, IF(BI$23=4, $R478, 0)), IF(BI$23=5, $Q478, 0)
))</f>
        <v>0</v>
      </c>
      <c r="BJ478" s="297" cm="1">
        <f t="array" ref="BJ478">IF($CF478=3,
IFERROR(INDEX($CV$68:$CZ$79, $CE478, BJ$23), "-"),
IF($CF478=2,
IF(BJ$23=5, $Q478, IF(BJ$23=4, $R478, 0)), IF(BJ$23=5, $Q478, 0)
))</f>
        <v>0</v>
      </c>
      <c r="BK478" s="293" t="str" cm="1">
        <f t="array" ref="BK478">IFERROR(IF(OR($AN$20="EZ", ISNUMBER((BL478*BM478)/(3600*1000)/BN478)), (BL478*BM478)/(3600*1000)/BN478, BY478) * SUMPRODUCT($BO478:$BS478^2.5, $BT478:$BX478) / 1000, "-")</f>
        <v>-</v>
      </c>
      <c r="BL478" s="279" t="str">
        <f t="shared" si="190"/>
        <v>-</v>
      </c>
      <c r="BM478" s="279" t="str">
        <f t="shared" si="191"/>
        <v>-</v>
      </c>
      <c r="BN478" s="298">
        <f t="shared" si="192"/>
        <v>0</v>
      </c>
      <c r="BO478" s="296" t="str" cm="1">
        <f t="array" ref="BO478">IFERROR(INDEX($CV$63:$CZ$65, $CO478, BO$23), "-")</f>
        <v>-</v>
      </c>
      <c r="BP478" s="296" t="str" cm="1">
        <f t="array" ref="BP478">IFERROR(INDEX($CV$63:$CZ$65, $CO478, BP$23), "-")</f>
        <v>-</v>
      </c>
      <c r="BQ478" s="296" t="str" cm="1">
        <f t="array" ref="BQ478">IFERROR(INDEX($CV$63:$CZ$65, $CO478, BQ$23), "-")</f>
        <v>-</v>
      </c>
      <c r="BR478" s="296" t="str" cm="1">
        <f t="array" ref="BR478">IFERROR(INDEX($CV$63:$CZ$65, $CO478, BR$23), "-")</f>
        <v>-</v>
      </c>
      <c r="BS478" s="296" t="str" cm="1">
        <f t="array" ref="BS478">IFERROR(INDEX($CV$63:$CZ$65, $CO478, BS$23), "-")</f>
        <v>-</v>
      </c>
      <c r="BT478" s="297" cm="1">
        <f t="array" ref="BT478">IF($CO478=3,
IFERROR(INDEX($CV$68:$CZ$79, $CE478, BT$23), "-"),
IF($CO478=2,
IF(BT$23=5, $AC478, IF(BT$23=4, $AD478, 0)), IF(BT$23=5, $AC478, 0)
))</f>
        <v>0</v>
      </c>
      <c r="BU478" s="297" cm="1">
        <f t="array" ref="BU478">IF($CO478=3,
IFERROR(INDEX($CV$68:$CZ$79, $CE478, BU$23), "-"),
IF($CO478=2,
IF(BU$23=5, $AC478, IF(BU$23=4, $AD478, 0)), IF(BU$23=5, $AC478, 0)
))</f>
        <v>0</v>
      </c>
      <c r="BV478" s="297" cm="1">
        <f t="array" ref="BV478">IF($CO478=3,
IFERROR(INDEX($CV$68:$CZ$79, $CE478, BV$23), "-"),
IF($CO478=2,
IF(BV$23=5, $AC478, IF(BV$23=4, $AD478, 0)), IF(BV$23=5, $AC478, 0)
))</f>
        <v>0</v>
      </c>
      <c r="BW478" s="297" cm="1">
        <f t="array" ref="BW478">IF($CO478=3,
IFERROR(INDEX($CV$68:$CZ$79, $CE478, BW$23), "-"),
IF($CO478=2,
IF(BW$23=5, $AC478, IF(BW$23=4, $AD478, 0)), IF(BW$23=5, $AC478, 0)
))</f>
        <v>0</v>
      </c>
      <c r="BX478" s="297" cm="1">
        <f t="array" ref="BX478">IF($CO478=3,
IFERROR(INDEX($CV$68:$CZ$79, $CE478, BX$23), "-"),
IF($CO478=2,
IF(BX$23=5, $AC478, IF(BX$23=4, $AD478, 0)), IF(BX$23=5, $AC478, 0)
))</f>
        <v>0</v>
      </c>
      <c r="BY478" s="293" t="str">
        <f t="shared" si="193"/>
        <v>-</v>
      </c>
      <c r="BZ478" s="299">
        <f t="shared" si="197"/>
        <v>0</v>
      </c>
      <c r="CA478" s="294" t="str">
        <f t="shared" si="194"/>
        <v>-</v>
      </c>
      <c r="CB478" s="295" t="str">
        <f t="shared" si="198"/>
        <v>-</v>
      </c>
      <c r="CC478" s="295" t="str">
        <f t="shared" si="195"/>
        <v>-</v>
      </c>
      <c r="CD478" s="299">
        <f t="shared" si="199"/>
        <v>0</v>
      </c>
      <c r="CE478" s="300" t="str">
        <f t="shared" si="200"/>
        <v>-</v>
      </c>
      <c r="CF478" s="300" t="str">
        <f t="shared" si="201"/>
        <v>-</v>
      </c>
      <c r="CG478" s="300">
        <v>0</v>
      </c>
      <c r="CH478" s="300">
        <f t="shared" si="202"/>
        <v>0</v>
      </c>
      <c r="CI478" s="301">
        <f t="shared" si="203"/>
        <v>0</v>
      </c>
      <c r="CJ478" s="301">
        <f t="shared" si="204"/>
        <v>0</v>
      </c>
      <c r="CK478" s="302" t="str" cm="1">
        <f t="array" ref="CK478">IF($CJ478&gt;0, INDEX($CS$28:$DH$35, $CJ478, $CI478+CK$23), "-")</f>
        <v>-</v>
      </c>
      <c r="CL478" s="302" t="str" cm="1">
        <f t="array" ref="CL478">IF($CJ478&gt;0, INDEX($CS$28:$DH$35, $CJ478, $CI478+CL$23), "-")</f>
        <v>-</v>
      </c>
      <c r="CM478" s="302" t="str" cm="1">
        <f t="array" ref="CM478">IF($CJ478&gt;0, INDEX($CS$28:$DH$35, $CJ478, $CI478+CM$23), "-")</f>
        <v>-</v>
      </c>
      <c r="CN478" s="302" t="str" cm="1">
        <f t="array" ref="CN478">IF($CJ478&gt;0, INDEX($CS$28:$DH$35, $CJ478, $CI478+CN$23), "-")</f>
        <v>-</v>
      </c>
      <c r="CO478" s="300" t="str">
        <f t="shared" si="205"/>
        <v>-</v>
      </c>
      <c r="CP478" s="271"/>
      <c r="CQ478" s="272"/>
      <c r="CR478" s="273"/>
      <c r="CS478" s="273"/>
      <c r="CT478" s="273"/>
      <c r="CU478" s="273"/>
      <c r="CV478" s="273"/>
      <c r="CW478" s="273"/>
      <c r="CX478" s="273"/>
      <c r="CY478" s="273"/>
      <c r="CZ478" s="273"/>
      <c r="DA478" s="273"/>
      <c r="DB478" s="273"/>
      <c r="DC478" s="273"/>
      <c r="DD478" s="273"/>
      <c r="DE478" s="273"/>
      <c r="DF478" s="273"/>
      <c r="DG478" s="273"/>
      <c r="DH478" s="273"/>
      <c r="DI478" s="273"/>
      <c r="DJ478" s="271"/>
      <c r="DK478" s="271"/>
    </row>
    <row r="479" spans="1:115" s="45" customFormat="1" ht="12.75" customHeight="1" x14ac:dyDescent="0.25">
      <c r="A479" s="13" cm="1">
        <f t="array" ref="A479">IFERROR(INDEX(Operation, IFERROR(MATCH($N479,#REF!, 0), IFERROR(MATCH($N479,#REF!, 0), MATCH($N479,#REF!, 0))), 4), 0)</f>
        <v>0</v>
      </c>
      <c r="B479" s="10">
        <v>456</v>
      </c>
      <c r="C479" s="238"/>
      <c r="D479" s="238"/>
      <c r="E479" s="79"/>
      <c r="F479" s="80" t="str">
        <f>IF(ISBLANK(E479), "", VLOOKUP(E479, Z!$A$2:$C$4127, 3, FALSE))</f>
        <v/>
      </c>
      <c r="G479" s="238"/>
      <c r="H479" s="81"/>
      <c r="I479" s="255" t="b">
        <v>0</v>
      </c>
      <c r="J479" s="256"/>
      <c r="K479" s="82"/>
      <c r="L479" s="82"/>
      <c r="M479" s="83"/>
      <c r="N479" s="79"/>
      <c r="O479" s="84"/>
      <c r="P479" s="84"/>
      <c r="Q479" s="257"/>
      <c r="R479" s="257"/>
      <c r="S479" s="257"/>
      <c r="T479" s="85">
        <f t="shared" si="206"/>
        <v>0</v>
      </c>
      <c r="U479" s="238"/>
      <c r="V479" s="238"/>
      <c r="W479" s="238"/>
      <c r="X479" s="257"/>
      <c r="Y479" s="258"/>
      <c r="Z479" s="79"/>
      <c r="AA479" s="257"/>
      <c r="AB479" s="257"/>
      <c r="AC479" s="257"/>
      <c r="AD479" s="257"/>
      <c r="AE479" s="257"/>
      <c r="AF479" s="85">
        <f t="shared" si="207"/>
        <v>0</v>
      </c>
      <c r="AG479" s="259"/>
      <c r="AH479" s="238"/>
      <c r="AI479" s="79"/>
      <c r="AJ479" s="80" t="str">
        <f>IF(ISBLANK(AI479), "", VLOOKUP(AI479, Z!$A$2:$C$4127, 3, FALSE))</f>
        <v/>
      </c>
      <c r="AK479" s="260"/>
      <c r="AL479" s="127">
        <f t="shared" si="208"/>
        <v>0</v>
      </c>
      <c r="AM479" s="271"/>
      <c r="AN479" s="292">
        <f t="shared" si="182"/>
        <v>0</v>
      </c>
      <c r="AO479" s="279">
        <f t="shared" si="209"/>
        <v>1</v>
      </c>
      <c r="AP479" s="279">
        <v>0.75</v>
      </c>
      <c r="AQ479" s="293" t="str">
        <f t="shared" si="183"/>
        <v>-</v>
      </c>
      <c r="AR479" s="293" t="str">
        <f t="shared" si="184"/>
        <v>-</v>
      </c>
      <c r="AS479" s="293" t="str" cm="1">
        <f t="array" ref="AS479">IFERROR(IFERROR((AT479*AU479)/(3600*1000)/AZ479, BY479) * SUMPRODUCT($BA479:$BE479^2.5, $BF479:$BJ479) / 1000, "-")</f>
        <v>-</v>
      </c>
      <c r="AT479" s="279" t="str">
        <f t="shared" si="185"/>
        <v>-</v>
      </c>
      <c r="AU479" s="279" t="str">
        <f t="shared" si="186"/>
        <v>-</v>
      </c>
      <c r="AV479" s="294" t="str">
        <f t="shared" si="196"/>
        <v>-</v>
      </c>
      <c r="AW479" s="294" t="str" cm="1">
        <f t="array" ref="AW479">IF(CH479&gt;0, INDEX($CV$58:$CV$60, CH479), "-")</f>
        <v>-</v>
      </c>
      <c r="AX479" s="294" t="str">
        <f t="shared" si="187"/>
        <v>-</v>
      </c>
      <c r="AY479" s="295" t="str">
        <f t="shared" si="188"/>
        <v>-</v>
      </c>
      <c r="AZ479" s="294">
        <f t="shared" si="189"/>
        <v>0</v>
      </c>
      <c r="BA479" s="296" t="str" cm="1">
        <f t="array" ref="BA479">IFERROR(INDEX($CV$63:$CZ$65, $CF479, BA$23), "-")</f>
        <v>-</v>
      </c>
      <c r="BB479" s="296" t="str" cm="1">
        <f t="array" ref="BB479">IFERROR(INDEX($CV$63:$CZ$65, $CF479, BB$23), "-")</f>
        <v>-</v>
      </c>
      <c r="BC479" s="296" t="str" cm="1">
        <f t="array" ref="BC479">IFERROR(INDEX($CV$63:$CZ$65, $CF479, BC$23), "-")</f>
        <v>-</v>
      </c>
      <c r="BD479" s="296" t="str" cm="1">
        <f t="array" ref="BD479">IFERROR(INDEX($CV$63:$CZ$65, $CF479, BD$23), "-")</f>
        <v>-</v>
      </c>
      <c r="BE479" s="296" t="str" cm="1">
        <f t="array" ref="BE479">IFERROR(INDEX($CV$63:$CZ$65, $CF479, BE$23), "-")</f>
        <v>-</v>
      </c>
      <c r="BF479" s="297" cm="1">
        <f t="array" ref="BF479">IF($CF479=3,
IFERROR(INDEX($CV$68:$CZ$79, $CE479, BF$23), "-"),
IF($CF479=2,
IF(BF$23=5, $Q479, IF(BF$23=4, $R479, 0)), IF(BF$23=5, $Q479, 0)
))</f>
        <v>0</v>
      </c>
      <c r="BG479" s="297" cm="1">
        <f t="array" ref="BG479">IF($CF479=3,
IFERROR(INDEX($CV$68:$CZ$79, $CE479, BG$23), "-"),
IF($CF479=2,
IF(BG$23=5, $Q479, IF(BG$23=4, $R479, 0)), IF(BG$23=5, $Q479, 0)
))</f>
        <v>0</v>
      </c>
      <c r="BH479" s="297" cm="1">
        <f t="array" ref="BH479">IF($CF479=3,
IFERROR(INDEX($CV$68:$CZ$79, $CE479, BH$23), "-"),
IF($CF479=2,
IF(BH$23=5, $Q479, IF(BH$23=4, $R479, 0)), IF(BH$23=5, $Q479, 0)
))</f>
        <v>0</v>
      </c>
      <c r="BI479" s="297" cm="1">
        <f t="array" ref="BI479">IF($CF479=3,
IFERROR(INDEX($CV$68:$CZ$79, $CE479, BI$23), "-"),
IF($CF479=2,
IF(BI$23=5, $Q479, IF(BI$23=4, $R479, 0)), IF(BI$23=5, $Q479, 0)
))</f>
        <v>0</v>
      </c>
      <c r="BJ479" s="297" cm="1">
        <f t="array" ref="BJ479">IF($CF479=3,
IFERROR(INDEX($CV$68:$CZ$79, $CE479, BJ$23), "-"),
IF($CF479=2,
IF(BJ$23=5, $Q479, IF(BJ$23=4, $R479, 0)), IF(BJ$23=5, $Q479, 0)
))</f>
        <v>0</v>
      </c>
      <c r="BK479" s="293" t="str" cm="1">
        <f t="array" ref="BK479">IFERROR(IF(OR($AN$20="EZ", ISNUMBER((BL479*BM479)/(3600*1000)/BN479)), (BL479*BM479)/(3600*1000)/BN479, BY479) * SUMPRODUCT($BO479:$BS479^2.5, $BT479:$BX479) / 1000, "-")</f>
        <v>-</v>
      </c>
      <c r="BL479" s="279" t="str">
        <f t="shared" si="190"/>
        <v>-</v>
      </c>
      <c r="BM479" s="279" t="str">
        <f t="shared" si="191"/>
        <v>-</v>
      </c>
      <c r="BN479" s="298">
        <f t="shared" si="192"/>
        <v>0</v>
      </c>
      <c r="BO479" s="296" t="str" cm="1">
        <f t="array" ref="BO479">IFERROR(INDEX($CV$63:$CZ$65, $CO479, BO$23), "-")</f>
        <v>-</v>
      </c>
      <c r="BP479" s="296" t="str" cm="1">
        <f t="array" ref="BP479">IFERROR(INDEX($CV$63:$CZ$65, $CO479, BP$23), "-")</f>
        <v>-</v>
      </c>
      <c r="BQ479" s="296" t="str" cm="1">
        <f t="array" ref="BQ479">IFERROR(INDEX($CV$63:$CZ$65, $CO479, BQ$23), "-")</f>
        <v>-</v>
      </c>
      <c r="BR479" s="296" t="str" cm="1">
        <f t="array" ref="BR479">IFERROR(INDEX($CV$63:$CZ$65, $CO479, BR$23), "-")</f>
        <v>-</v>
      </c>
      <c r="BS479" s="296" t="str" cm="1">
        <f t="array" ref="BS479">IFERROR(INDEX($CV$63:$CZ$65, $CO479, BS$23), "-")</f>
        <v>-</v>
      </c>
      <c r="BT479" s="297" cm="1">
        <f t="array" ref="BT479">IF($CO479=3,
IFERROR(INDEX($CV$68:$CZ$79, $CE479, BT$23), "-"),
IF($CO479=2,
IF(BT$23=5, $AC479, IF(BT$23=4, $AD479, 0)), IF(BT$23=5, $AC479, 0)
))</f>
        <v>0</v>
      </c>
      <c r="BU479" s="297" cm="1">
        <f t="array" ref="BU479">IF($CO479=3,
IFERROR(INDEX($CV$68:$CZ$79, $CE479, BU$23), "-"),
IF($CO479=2,
IF(BU$23=5, $AC479, IF(BU$23=4, $AD479, 0)), IF(BU$23=5, $AC479, 0)
))</f>
        <v>0</v>
      </c>
      <c r="BV479" s="297" cm="1">
        <f t="array" ref="BV479">IF($CO479=3,
IFERROR(INDEX($CV$68:$CZ$79, $CE479, BV$23), "-"),
IF($CO479=2,
IF(BV$23=5, $AC479, IF(BV$23=4, $AD479, 0)), IF(BV$23=5, $AC479, 0)
))</f>
        <v>0</v>
      </c>
      <c r="BW479" s="297" cm="1">
        <f t="array" ref="BW479">IF($CO479=3,
IFERROR(INDEX($CV$68:$CZ$79, $CE479, BW$23), "-"),
IF($CO479=2,
IF(BW$23=5, $AC479, IF(BW$23=4, $AD479, 0)), IF(BW$23=5, $AC479, 0)
))</f>
        <v>0</v>
      </c>
      <c r="BX479" s="297" cm="1">
        <f t="array" ref="BX479">IF($CO479=3,
IFERROR(INDEX($CV$68:$CZ$79, $CE479, BX$23), "-"),
IF($CO479=2,
IF(BX$23=5, $AC479, IF(BX$23=4, $AD479, 0)), IF(BX$23=5, $AC479, 0)
))</f>
        <v>0</v>
      </c>
      <c r="BY479" s="293" t="str">
        <f t="shared" si="193"/>
        <v>-</v>
      </c>
      <c r="BZ479" s="299">
        <f t="shared" si="197"/>
        <v>0</v>
      </c>
      <c r="CA479" s="294" t="str">
        <f t="shared" si="194"/>
        <v>-</v>
      </c>
      <c r="CB479" s="295" t="str">
        <f t="shared" si="198"/>
        <v>-</v>
      </c>
      <c r="CC479" s="295" t="str">
        <f t="shared" si="195"/>
        <v>-</v>
      </c>
      <c r="CD479" s="299">
        <f t="shared" si="199"/>
        <v>0</v>
      </c>
      <c r="CE479" s="300" t="str">
        <f t="shared" si="200"/>
        <v>-</v>
      </c>
      <c r="CF479" s="300" t="str">
        <f t="shared" si="201"/>
        <v>-</v>
      </c>
      <c r="CG479" s="300">
        <v>0</v>
      </c>
      <c r="CH479" s="300">
        <f t="shared" si="202"/>
        <v>0</v>
      </c>
      <c r="CI479" s="301">
        <f t="shared" si="203"/>
        <v>0</v>
      </c>
      <c r="CJ479" s="301">
        <f t="shared" si="204"/>
        <v>0</v>
      </c>
      <c r="CK479" s="302" t="str" cm="1">
        <f t="array" ref="CK479">IF($CJ479&gt;0, INDEX($CS$28:$DH$35, $CJ479, $CI479+CK$23), "-")</f>
        <v>-</v>
      </c>
      <c r="CL479" s="302" t="str" cm="1">
        <f t="array" ref="CL479">IF($CJ479&gt;0, INDEX($CS$28:$DH$35, $CJ479, $CI479+CL$23), "-")</f>
        <v>-</v>
      </c>
      <c r="CM479" s="302" t="str" cm="1">
        <f t="array" ref="CM479">IF($CJ479&gt;0, INDEX($CS$28:$DH$35, $CJ479, $CI479+CM$23), "-")</f>
        <v>-</v>
      </c>
      <c r="CN479" s="302" t="str" cm="1">
        <f t="array" ref="CN479">IF($CJ479&gt;0, INDEX($CS$28:$DH$35, $CJ479, $CI479+CN$23), "-")</f>
        <v>-</v>
      </c>
      <c r="CO479" s="300" t="str">
        <f t="shared" si="205"/>
        <v>-</v>
      </c>
      <c r="CP479" s="271"/>
      <c r="CQ479" s="272"/>
      <c r="CR479" s="273"/>
      <c r="CS479" s="273"/>
      <c r="CT479" s="273"/>
      <c r="CU479" s="273"/>
      <c r="CV479" s="273"/>
      <c r="CW479" s="273"/>
      <c r="CX479" s="273"/>
      <c r="CY479" s="273"/>
      <c r="CZ479" s="273"/>
      <c r="DA479" s="273"/>
      <c r="DB479" s="273"/>
      <c r="DC479" s="273"/>
      <c r="DD479" s="273"/>
      <c r="DE479" s="273"/>
      <c r="DF479" s="273"/>
      <c r="DG479" s="273"/>
      <c r="DH479" s="273"/>
      <c r="DI479" s="273"/>
      <c r="DJ479" s="271"/>
      <c r="DK479" s="271"/>
    </row>
    <row r="480" spans="1:115" s="45" customFormat="1" ht="12.75" customHeight="1" x14ac:dyDescent="0.25">
      <c r="A480" s="13" cm="1">
        <f t="array" ref="A480">IFERROR(INDEX(Operation, IFERROR(MATCH($N480,#REF!, 0), IFERROR(MATCH($N480,#REF!, 0), MATCH($N480,#REF!, 0))), 4), 0)</f>
        <v>0</v>
      </c>
      <c r="B480" s="10">
        <v>457</v>
      </c>
      <c r="C480" s="238"/>
      <c r="D480" s="238"/>
      <c r="E480" s="79"/>
      <c r="F480" s="80" t="str">
        <f>IF(ISBLANK(E480), "", VLOOKUP(E480, Z!$A$2:$C$4127, 3, FALSE))</f>
        <v/>
      </c>
      <c r="G480" s="238"/>
      <c r="H480" s="81"/>
      <c r="I480" s="255" t="b">
        <v>0</v>
      </c>
      <c r="J480" s="256"/>
      <c r="K480" s="82"/>
      <c r="L480" s="82"/>
      <c r="M480" s="83"/>
      <c r="N480" s="79"/>
      <c r="O480" s="84"/>
      <c r="P480" s="84"/>
      <c r="Q480" s="257"/>
      <c r="R480" s="257"/>
      <c r="S480" s="257"/>
      <c r="T480" s="85">
        <f t="shared" si="206"/>
        <v>0</v>
      </c>
      <c r="U480" s="238"/>
      <c r="V480" s="238"/>
      <c r="W480" s="238"/>
      <c r="X480" s="256"/>
      <c r="Y480" s="258"/>
      <c r="Z480" s="79"/>
      <c r="AA480" s="257"/>
      <c r="AB480" s="257"/>
      <c r="AC480" s="257"/>
      <c r="AD480" s="257"/>
      <c r="AE480" s="257"/>
      <c r="AF480" s="85">
        <f t="shared" si="207"/>
        <v>0</v>
      </c>
      <c r="AG480" s="259"/>
      <c r="AH480" s="238"/>
      <c r="AI480" s="79"/>
      <c r="AJ480" s="80" t="str">
        <f>IF(ISBLANK(AI480), "", VLOOKUP(AI480, Z!$A$2:$C$4127, 3, FALSE))</f>
        <v/>
      </c>
      <c r="AK480" s="260"/>
      <c r="AL480" s="127">
        <f t="shared" si="208"/>
        <v>0</v>
      </c>
      <c r="AM480" s="271"/>
      <c r="AN480" s="292">
        <f t="shared" ref="AN480:AN543" si="210">IFERROR(AP480*AO480*(AQ480-AR480), 0)</f>
        <v>0</v>
      </c>
      <c r="AO480" s="279">
        <f t="shared" si="209"/>
        <v>1</v>
      </c>
      <c r="AP480" s="279">
        <v>0.75</v>
      </c>
      <c r="AQ480" s="293" t="str">
        <f t="shared" ref="AQ480:AQ543" si="211">IF($I480, S480/1000, AS480)</f>
        <v>-</v>
      </c>
      <c r="AR480" s="293" t="str">
        <f t="shared" ref="AR480:AR543" si="212">IF($I480, AE480/1000, BK480)</f>
        <v>-</v>
      </c>
      <c r="AS480" s="293" t="str" cm="1">
        <f t="array" ref="AS480">IFERROR(IFERROR((AT480*AU480)/(3600*1000)/AZ480, BY480) * SUMPRODUCT($BA480:$BE480^2.5, $BF480:$BJ480) / 1000, "-")</f>
        <v>-</v>
      </c>
      <c r="AT480" s="279" t="str">
        <f t="shared" ref="AT480:AT543" si="213">IF(ISNUMBER(O480),O480,"-")</f>
        <v>-</v>
      </c>
      <c r="AU480" s="279" t="str">
        <f t="shared" ref="AU480:AU543" si="214">IF(ISNUMBER(P480),P480,"-")</f>
        <v>-</v>
      </c>
      <c r="AV480" s="294" t="str">
        <f t="shared" si="196"/>
        <v>-</v>
      </c>
      <c r="AW480" s="294" t="str" cm="1">
        <f t="array" ref="AW480">IF(CH480&gt;0, INDEX($CV$58:$CV$60, CH480), "-")</f>
        <v>-</v>
      </c>
      <c r="AX480" s="294" t="str">
        <f t="shared" ref="AX480:AX543" si="215">CA480</f>
        <v>-</v>
      </c>
      <c r="AY480" s="295" t="str">
        <f t="shared" ref="AY480:AY543" si="216">CC480</f>
        <v>-</v>
      </c>
      <c r="AZ480" s="294">
        <f t="shared" ref="AZ480:AZ543" si="217">PRODUCT(AV480:AY480)</f>
        <v>0</v>
      </c>
      <c r="BA480" s="296" t="str" cm="1">
        <f t="array" ref="BA480">IFERROR(INDEX($CV$63:$CZ$65, $CF480, BA$23), "-")</f>
        <v>-</v>
      </c>
      <c r="BB480" s="296" t="str" cm="1">
        <f t="array" ref="BB480">IFERROR(INDEX($CV$63:$CZ$65, $CF480, BB$23), "-")</f>
        <v>-</v>
      </c>
      <c r="BC480" s="296" t="str" cm="1">
        <f t="array" ref="BC480">IFERROR(INDEX($CV$63:$CZ$65, $CF480, BC$23), "-")</f>
        <v>-</v>
      </c>
      <c r="BD480" s="296" t="str" cm="1">
        <f t="array" ref="BD480">IFERROR(INDEX($CV$63:$CZ$65, $CF480, BD$23), "-")</f>
        <v>-</v>
      </c>
      <c r="BE480" s="296" t="str" cm="1">
        <f t="array" ref="BE480">IFERROR(INDEX($CV$63:$CZ$65, $CF480, BE$23), "-")</f>
        <v>-</v>
      </c>
      <c r="BF480" s="297" cm="1">
        <f t="array" ref="BF480">IF($CF480=3,
IFERROR(INDEX($CV$68:$CZ$79, $CE480, BF$23), "-"),
IF($CF480=2,
IF(BF$23=5, $Q480, IF(BF$23=4, $R480, 0)), IF(BF$23=5, $Q480, 0)
))</f>
        <v>0</v>
      </c>
      <c r="BG480" s="297" cm="1">
        <f t="array" ref="BG480">IF($CF480=3,
IFERROR(INDEX($CV$68:$CZ$79, $CE480, BG$23), "-"),
IF($CF480=2,
IF(BG$23=5, $Q480, IF(BG$23=4, $R480, 0)), IF(BG$23=5, $Q480, 0)
))</f>
        <v>0</v>
      </c>
      <c r="BH480" s="297" cm="1">
        <f t="array" ref="BH480">IF($CF480=3,
IFERROR(INDEX($CV$68:$CZ$79, $CE480, BH$23), "-"),
IF($CF480=2,
IF(BH$23=5, $Q480, IF(BH$23=4, $R480, 0)), IF(BH$23=5, $Q480, 0)
))</f>
        <v>0</v>
      </c>
      <c r="BI480" s="297" cm="1">
        <f t="array" ref="BI480">IF($CF480=3,
IFERROR(INDEX($CV$68:$CZ$79, $CE480, BI$23), "-"),
IF($CF480=2,
IF(BI$23=5, $Q480, IF(BI$23=4, $R480, 0)), IF(BI$23=5, $Q480, 0)
))</f>
        <v>0</v>
      </c>
      <c r="BJ480" s="297" cm="1">
        <f t="array" ref="BJ480">IF($CF480=3,
IFERROR(INDEX($CV$68:$CZ$79, $CE480, BJ$23), "-"),
IF($CF480=2,
IF(BJ$23=5, $Q480, IF(BJ$23=4, $R480, 0)), IF(BJ$23=5, $Q480, 0)
))</f>
        <v>0</v>
      </c>
      <c r="BK480" s="293" t="str" cm="1">
        <f t="array" ref="BK480">IFERROR(IF(OR($AN$20="EZ", ISNUMBER((BL480*BM480)/(3600*1000)/BN480)), (BL480*BM480)/(3600*1000)/BN480, BY480) * SUMPRODUCT($BO480:$BS480^2.5, $BT480:$BX480) / 1000, "-")</f>
        <v>-</v>
      </c>
      <c r="BL480" s="279" t="str">
        <f t="shared" ref="BL480:BL543" si="218">IF($AN$20="EZ", IF(ISNUMBER(AA480),AA480,"-"), AT480)</f>
        <v>-</v>
      </c>
      <c r="BM480" s="279" t="str">
        <f t="shared" ref="BM480:BM543" si="219">IF($AN$20="EZ", IF(ISNUMBER(AB480),AB480,"-"), AU480)</f>
        <v>-</v>
      </c>
      <c r="BN480" s="298">
        <f t="shared" ref="BN480:BN543" si="220">IF($AN$20="EZ", IF(ISNUMBER(Y480), Y480,"-"), AZ480)</f>
        <v>0</v>
      </c>
      <c r="BO480" s="296" t="str" cm="1">
        <f t="array" ref="BO480">IFERROR(INDEX($CV$63:$CZ$65, $CO480, BO$23), "-")</f>
        <v>-</v>
      </c>
      <c r="BP480" s="296" t="str" cm="1">
        <f t="array" ref="BP480">IFERROR(INDEX($CV$63:$CZ$65, $CO480, BP$23), "-")</f>
        <v>-</v>
      </c>
      <c r="BQ480" s="296" t="str" cm="1">
        <f t="array" ref="BQ480">IFERROR(INDEX($CV$63:$CZ$65, $CO480, BQ$23), "-")</f>
        <v>-</v>
      </c>
      <c r="BR480" s="296" t="str" cm="1">
        <f t="array" ref="BR480">IFERROR(INDEX($CV$63:$CZ$65, $CO480, BR$23), "-")</f>
        <v>-</v>
      </c>
      <c r="BS480" s="296" t="str" cm="1">
        <f t="array" ref="BS480">IFERROR(INDEX($CV$63:$CZ$65, $CO480, BS$23), "-")</f>
        <v>-</v>
      </c>
      <c r="BT480" s="297" cm="1">
        <f t="array" ref="BT480">IF($CO480=3,
IFERROR(INDEX($CV$68:$CZ$79, $CE480, BT$23), "-"),
IF($CO480=2,
IF(BT$23=5, $AC480, IF(BT$23=4, $AD480, 0)), IF(BT$23=5, $AC480, 0)
))</f>
        <v>0</v>
      </c>
      <c r="BU480" s="297" cm="1">
        <f t="array" ref="BU480">IF($CO480=3,
IFERROR(INDEX($CV$68:$CZ$79, $CE480, BU$23), "-"),
IF($CO480=2,
IF(BU$23=5, $AC480, IF(BU$23=4, $AD480, 0)), IF(BU$23=5, $AC480, 0)
))</f>
        <v>0</v>
      </c>
      <c r="BV480" s="297" cm="1">
        <f t="array" ref="BV480">IF($CO480=3,
IFERROR(INDEX($CV$68:$CZ$79, $CE480, BV$23), "-"),
IF($CO480=2,
IF(BV$23=5, $AC480, IF(BV$23=4, $AD480, 0)), IF(BV$23=5, $AC480, 0)
))</f>
        <v>0</v>
      </c>
      <c r="BW480" s="297" cm="1">
        <f t="array" ref="BW480">IF($CO480=3,
IFERROR(INDEX($CV$68:$CZ$79, $CE480, BW$23), "-"),
IF($CO480=2,
IF(BW$23=5, $AC480, IF(BW$23=4, $AD480, 0)), IF(BW$23=5, $AC480, 0)
))</f>
        <v>0</v>
      </c>
      <c r="BX480" s="297" cm="1">
        <f t="array" ref="BX480">IF($CO480=3,
IFERROR(INDEX($CV$68:$CZ$79, $CE480, BX$23), "-"),
IF($CO480=2,
IF(BX$23=5, $AC480, IF(BX$23=4, $AD480, 0)), IF(BX$23=5, $AC480, 0)
))</f>
        <v>0</v>
      </c>
      <c r="BY480" s="293" t="str">
        <f t="shared" ref="BY480:BY543" si="221">IFERROR(0.75*BZ480/(CA480*CB480), "-")</f>
        <v>-</v>
      </c>
      <c r="BZ480" s="299">
        <f t="shared" si="197"/>
        <v>0</v>
      </c>
      <c r="CA480" s="294" t="str">
        <f t="shared" ref="CA480:CA543" si="222">IFERROR((CK480*LOG($J480)^3 + CL480*LOG($J480)^2 + CM480*LOG($J480) + CN480) / 100, "-")</f>
        <v>-</v>
      </c>
      <c r="CB480" s="295" t="str">
        <f t="shared" si="198"/>
        <v>-</v>
      </c>
      <c r="CC480" s="295" t="str">
        <f t="shared" ref="CC480:CC543" si="223">IF(CD480&gt;0, IF(CF480=3, 0.79 + 0.22 * (1 - 1 /LOG10(40 * CD480)), 1), "-")</f>
        <v>-</v>
      </c>
      <c r="CD480" s="299">
        <f t="shared" si="199"/>
        <v>0</v>
      </c>
      <c r="CE480" s="300" t="str">
        <f t="shared" si="200"/>
        <v>-</v>
      </c>
      <c r="CF480" s="300" t="str">
        <f t="shared" si="201"/>
        <v>-</v>
      </c>
      <c r="CG480" s="300">
        <v>0</v>
      </c>
      <c r="CH480" s="300">
        <f t="shared" si="202"/>
        <v>0</v>
      </c>
      <c r="CI480" s="301">
        <f t="shared" si="203"/>
        <v>0</v>
      </c>
      <c r="CJ480" s="301">
        <f t="shared" si="204"/>
        <v>0</v>
      </c>
      <c r="CK480" s="302" t="str" cm="1">
        <f t="array" ref="CK480">IF($CJ480&gt;0, INDEX($CS$28:$DH$35, $CJ480, $CI480+CK$23), "-")</f>
        <v>-</v>
      </c>
      <c r="CL480" s="302" t="str" cm="1">
        <f t="array" ref="CL480">IF($CJ480&gt;0, INDEX($CS$28:$DH$35, $CJ480, $CI480+CL$23), "-")</f>
        <v>-</v>
      </c>
      <c r="CM480" s="302" t="str" cm="1">
        <f t="array" ref="CM480">IF($CJ480&gt;0, INDEX($CS$28:$DH$35, $CJ480, $CI480+CM$23), "-")</f>
        <v>-</v>
      </c>
      <c r="CN480" s="302" t="str" cm="1">
        <f t="array" ref="CN480">IF($CJ480&gt;0, INDEX($CS$28:$DH$35, $CJ480, $CI480+CN$23), "-")</f>
        <v>-</v>
      </c>
      <c r="CO480" s="300" t="str">
        <f t="shared" si="205"/>
        <v>-</v>
      </c>
      <c r="CP480" s="271"/>
      <c r="CQ480" s="272"/>
      <c r="CR480" s="273"/>
      <c r="CS480" s="273"/>
      <c r="CT480" s="273"/>
      <c r="CU480" s="273"/>
      <c r="CV480" s="273"/>
      <c r="CW480" s="273"/>
      <c r="CX480" s="273"/>
      <c r="CY480" s="273"/>
      <c r="CZ480" s="273"/>
      <c r="DA480" s="273"/>
      <c r="DB480" s="273"/>
      <c r="DC480" s="273"/>
      <c r="DD480" s="273"/>
      <c r="DE480" s="273"/>
      <c r="DF480" s="273"/>
      <c r="DG480" s="273"/>
      <c r="DH480" s="273"/>
      <c r="DI480" s="273"/>
      <c r="DJ480" s="271"/>
      <c r="DK480" s="271"/>
    </row>
    <row r="481" spans="1:115" s="45" customFormat="1" ht="12.75" customHeight="1" x14ac:dyDescent="0.25">
      <c r="A481" s="13" cm="1">
        <f t="array" ref="A481">IFERROR(INDEX(Operation, IFERROR(MATCH($N481,#REF!, 0), IFERROR(MATCH($N481,#REF!, 0), MATCH($N481,#REF!, 0))), 4), 0)</f>
        <v>0</v>
      </c>
      <c r="B481" s="10">
        <v>458</v>
      </c>
      <c r="C481" s="238"/>
      <c r="D481" s="238"/>
      <c r="E481" s="79"/>
      <c r="F481" s="80" t="str">
        <f>IF(ISBLANK(E481), "", VLOOKUP(E481, Z!$A$2:$C$4127, 3, FALSE))</f>
        <v/>
      </c>
      <c r="G481" s="238"/>
      <c r="H481" s="81"/>
      <c r="I481" s="255" t="b">
        <v>0</v>
      </c>
      <c r="J481" s="256"/>
      <c r="K481" s="82"/>
      <c r="L481" s="82"/>
      <c r="M481" s="83"/>
      <c r="N481" s="79"/>
      <c r="O481" s="84"/>
      <c r="P481" s="84"/>
      <c r="Q481" s="257"/>
      <c r="R481" s="257"/>
      <c r="S481" s="257"/>
      <c r="T481" s="85">
        <f t="shared" si="206"/>
        <v>0</v>
      </c>
      <c r="U481" s="238"/>
      <c r="V481" s="238"/>
      <c r="W481" s="238"/>
      <c r="X481" s="257"/>
      <c r="Y481" s="258"/>
      <c r="Z481" s="79"/>
      <c r="AA481" s="257"/>
      <c r="AB481" s="257"/>
      <c r="AC481" s="257"/>
      <c r="AD481" s="257"/>
      <c r="AE481" s="257"/>
      <c r="AF481" s="85">
        <f t="shared" si="207"/>
        <v>0</v>
      </c>
      <c r="AG481" s="259"/>
      <c r="AH481" s="238"/>
      <c r="AI481" s="79"/>
      <c r="AJ481" s="80" t="str">
        <f>IF(ISBLANK(AI481), "", VLOOKUP(AI481, Z!$A$2:$C$4127, 3, FALSE))</f>
        <v/>
      </c>
      <c r="AK481" s="260"/>
      <c r="AL481" s="127">
        <f t="shared" si="208"/>
        <v>0</v>
      </c>
      <c r="AM481" s="271"/>
      <c r="AN481" s="292">
        <f t="shared" si="210"/>
        <v>0</v>
      </c>
      <c r="AO481" s="279">
        <f t="shared" si="209"/>
        <v>1</v>
      </c>
      <c r="AP481" s="279">
        <v>0.75</v>
      </c>
      <c r="AQ481" s="293" t="str">
        <f t="shared" si="211"/>
        <v>-</v>
      </c>
      <c r="AR481" s="293" t="str">
        <f t="shared" si="212"/>
        <v>-</v>
      </c>
      <c r="AS481" s="293" t="str" cm="1">
        <f t="array" ref="AS481">IFERROR(IFERROR((AT481*AU481)/(3600*1000)/AZ481, BY481) * SUMPRODUCT($BA481:$BE481^2.5, $BF481:$BJ481) / 1000, "-")</f>
        <v>-</v>
      </c>
      <c r="AT481" s="279" t="str">
        <f t="shared" si="213"/>
        <v>-</v>
      </c>
      <c r="AU481" s="279" t="str">
        <f t="shared" si="214"/>
        <v>-</v>
      </c>
      <c r="AV481" s="294" t="str">
        <f t="shared" si="196"/>
        <v>-</v>
      </c>
      <c r="AW481" s="294" t="str" cm="1">
        <f t="array" ref="AW481">IF(CH481&gt;0, INDEX($CV$58:$CV$60, CH481), "-")</f>
        <v>-</v>
      </c>
      <c r="AX481" s="294" t="str">
        <f t="shared" si="215"/>
        <v>-</v>
      </c>
      <c r="AY481" s="295" t="str">
        <f t="shared" si="216"/>
        <v>-</v>
      </c>
      <c r="AZ481" s="294">
        <f t="shared" si="217"/>
        <v>0</v>
      </c>
      <c r="BA481" s="296" t="str" cm="1">
        <f t="array" ref="BA481">IFERROR(INDEX($CV$63:$CZ$65, $CF481, BA$23), "-")</f>
        <v>-</v>
      </c>
      <c r="BB481" s="296" t="str" cm="1">
        <f t="array" ref="BB481">IFERROR(INDEX($CV$63:$CZ$65, $CF481, BB$23), "-")</f>
        <v>-</v>
      </c>
      <c r="BC481" s="296" t="str" cm="1">
        <f t="array" ref="BC481">IFERROR(INDEX($CV$63:$CZ$65, $CF481, BC$23), "-")</f>
        <v>-</v>
      </c>
      <c r="BD481" s="296" t="str" cm="1">
        <f t="array" ref="BD481">IFERROR(INDEX($CV$63:$CZ$65, $CF481, BD$23), "-")</f>
        <v>-</v>
      </c>
      <c r="BE481" s="296" t="str" cm="1">
        <f t="array" ref="BE481">IFERROR(INDEX($CV$63:$CZ$65, $CF481, BE$23), "-")</f>
        <v>-</v>
      </c>
      <c r="BF481" s="297" cm="1">
        <f t="array" ref="BF481">IF($CF481=3,
IFERROR(INDEX($CV$68:$CZ$79, $CE481, BF$23), "-"),
IF($CF481=2,
IF(BF$23=5, $Q481, IF(BF$23=4, $R481, 0)), IF(BF$23=5, $Q481, 0)
))</f>
        <v>0</v>
      </c>
      <c r="BG481" s="297" cm="1">
        <f t="array" ref="BG481">IF($CF481=3,
IFERROR(INDEX($CV$68:$CZ$79, $CE481, BG$23), "-"),
IF($CF481=2,
IF(BG$23=5, $Q481, IF(BG$23=4, $R481, 0)), IF(BG$23=5, $Q481, 0)
))</f>
        <v>0</v>
      </c>
      <c r="BH481" s="297" cm="1">
        <f t="array" ref="BH481">IF($CF481=3,
IFERROR(INDEX($CV$68:$CZ$79, $CE481, BH$23), "-"),
IF($CF481=2,
IF(BH$23=5, $Q481, IF(BH$23=4, $R481, 0)), IF(BH$23=5, $Q481, 0)
))</f>
        <v>0</v>
      </c>
      <c r="BI481" s="297" cm="1">
        <f t="array" ref="BI481">IF($CF481=3,
IFERROR(INDEX($CV$68:$CZ$79, $CE481, BI$23), "-"),
IF($CF481=2,
IF(BI$23=5, $Q481, IF(BI$23=4, $R481, 0)), IF(BI$23=5, $Q481, 0)
))</f>
        <v>0</v>
      </c>
      <c r="BJ481" s="297" cm="1">
        <f t="array" ref="BJ481">IF($CF481=3,
IFERROR(INDEX($CV$68:$CZ$79, $CE481, BJ$23), "-"),
IF($CF481=2,
IF(BJ$23=5, $Q481, IF(BJ$23=4, $R481, 0)), IF(BJ$23=5, $Q481, 0)
))</f>
        <v>0</v>
      </c>
      <c r="BK481" s="293" t="str" cm="1">
        <f t="array" ref="BK481">IFERROR(IF(OR($AN$20="EZ", ISNUMBER((BL481*BM481)/(3600*1000)/BN481)), (BL481*BM481)/(3600*1000)/BN481, BY481) * SUMPRODUCT($BO481:$BS481^2.5, $BT481:$BX481) / 1000, "-")</f>
        <v>-</v>
      </c>
      <c r="BL481" s="279" t="str">
        <f t="shared" si="218"/>
        <v>-</v>
      </c>
      <c r="BM481" s="279" t="str">
        <f t="shared" si="219"/>
        <v>-</v>
      </c>
      <c r="BN481" s="298">
        <f t="shared" si="220"/>
        <v>0</v>
      </c>
      <c r="BO481" s="296" t="str" cm="1">
        <f t="array" ref="BO481">IFERROR(INDEX($CV$63:$CZ$65, $CO481, BO$23), "-")</f>
        <v>-</v>
      </c>
      <c r="BP481" s="296" t="str" cm="1">
        <f t="array" ref="BP481">IFERROR(INDEX($CV$63:$CZ$65, $CO481, BP$23), "-")</f>
        <v>-</v>
      </c>
      <c r="BQ481" s="296" t="str" cm="1">
        <f t="array" ref="BQ481">IFERROR(INDEX($CV$63:$CZ$65, $CO481, BQ$23), "-")</f>
        <v>-</v>
      </c>
      <c r="BR481" s="296" t="str" cm="1">
        <f t="array" ref="BR481">IFERROR(INDEX($CV$63:$CZ$65, $CO481, BR$23), "-")</f>
        <v>-</v>
      </c>
      <c r="BS481" s="296" t="str" cm="1">
        <f t="array" ref="BS481">IFERROR(INDEX($CV$63:$CZ$65, $CO481, BS$23), "-")</f>
        <v>-</v>
      </c>
      <c r="BT481" s="297" cm="1">
        <f t="array" ref="BT481">IF($CO481=3,
IFERROR(INDEX($CV$68:$CZ$79, $CE481, BT$23), "-"),
IF($CO481=2,
IF(BT$23=5, $AC481, IF(BT$23=4, $AD481, 0)), IF(BT$23=5, $AC481, 0)
))</f>
        <v>0</v>
      </c>
      <c r="BU481" s="297" cm="1">
        <f t="array" ref="BU481">IF($CO481=3,
IFERROR(INDEX($CV$68:$CZ$79, $CE481, BU$23), "-"),
IF($CO481=2,
IF(BU$23=5, $AC481, IF(BU$23=4, $AD481, 0)), IF(BU$23=5, $AC481, 0)
))</f>
        <v>0</v>
      </c>
      <c r="BV481" s="297" cm="1">
        <f t="array" ref="BV481">IF($CO481=3,
IFERROR(INDEX($CV$68:$CZ$79, $CE481, BV$23), "-"),
IF($CO481=2,
IF(BV$23=5, $AC481, IF(BV$23=4, $AD481, 0)), IF(BV$23=5, $AC481, 0)
))</f>
        <v>0</v>
      </c>
      <c r="BW481" s="297" cm="1">
        <f t="array" ref="BW481">IF($CO481=3,
IFERROR(INDEX($CV$68:$CZ$79, $CE481, BW$23), "-"),
IF($CO481=2,
IF(BW$23=5, $AC481, IF(BW$23=4, $AD481, 0)), IF(BW$23=5, $AC481, 0)
))</f>
        <v>0</v>
      </c>
      <c r="BX481" s="297" cm="1">
        <f t="array" ref="BX481">IF($CO481=3,
IFERROR(INDEX($CV$68:$CZ$79, $CE481, BX$23), "-"),
IF($CO481=2,
IF(BX$23=5, $AC481, IF(BX$23=4, $AD481, 0)), IF(BX$23=5, $AC481, 0)
))</f>
        <v>0</v>
      </c>
      <c r="BY481" s="293" t="str">
        <f t="shared" si="221"/>
        <v>-</v>
      </c>
      <c r="BZ481" s="299">
        <f t="shared" si="197"/>
        <v>0</v>
      </c>
      <c r="CA481" s="294" t="str">
        <f t="shared" si="222"/>
        <v>-</v>
      </c>
      <c r="CB481" s="295" t="str">
        <f t="shared" si="198"/>
        <v>-</v>
      </c>
      <c r="CC481" s="295" t="str">
        <f t="shared" si="223"/>
        <v>-</v>
      </c>
      <c r="CD481" s="299">
        <f t="shared" si="199"/>
        <v>0</v>
      </c>
      <c r="CE481" s="300" t="str">
        <f t="shared" si="200"/>
        <v>-</v>
      </c>
      <c r="CF481" s="300" t="str">
        <f t="shared" si="201"/>
        <v>-</v>
      </c>
      <c r="CG481" s="300">
        <v>0</v>
      </c>
      <c r="CH481" s="300">
        <f t="shared" si="202"/>
        <v>0</v>
      </c>
      <c r="CI481" s="301">
        <f t="shared" si="203"/>
        <v>0</v>
      </c>
      <c r="CJ481" s="301">
        <f t="shared" si="204"/>
        <v>0</v>
      </c>
      <c r="CK481" s="302" t="str" cm="1">
        <f t="array" ref="CK481">IF($CJ481&gt;0, INDEX($CS$28:$DH$35, $CJ481, $CI481+CK$23), "-")</f>
        <v>-</v>
      </c>
      <c r="CL481" s="302" t="str" cm="1">
        <f t="array" ref="CL481">IF($CJ481&gt;0, INDEX($CS$28:$DH$35, $CJ481, $CI481+CL$23), "-")</f>
        <v>-</v>
      </c>
      <c r="CM481" s="302" t="str" cm="1">
        <f t="array" ref="CM481">IF($CJ481&gt;0, INDEX($CS$28:$DH$35, $CJ481, $CI481+CM$23), "-")</f>
        <v>-</v>
      </c>
      <c r="CN481" s="302" t="str" cm="1">
        <f t="array" ref="CN481">IF($CJ481&gt;0, INDEX($CS$28:$DH$35, $CJ481, $CI481+CN$23), "-")</f>
        <v>-</v>
      </c>
      <c r="CO481" s="300" t="str">
        <f t="shared" si="205"/>
        <v>-</v>
      </c>
      <c r="CP481" s="271"/>
      <c r="CQ481" s="272"/>
      <c r="CR481" s="273"/>
      <c r="CS481" s="273"/>
      <c r="CT481" s="273"/>
      <c r="CU481" s="273"/>
      <c r="CV481" s="273"/>
      <c r="CW481" s="273"/>
      <c r="CX481" s="273"/>
      <c r="CY481" s="273"/>
      <c r="CZ481" s="273"/>
      <c r="DA481" s="273"/>
      <c r="DB481" s="273"/>
      <c r="DC481" s="273"/>
      <c r="DD481" s="273"/>
      <c r="DE481" s="273"/>
      <c r="DF481" s="273"/>
      <c r="DG481" s="273"/>
      <c r="DH481" s="273"/>
      <c r="DI481" s="273"/>
      <c r="DJ481" s="271"/>
      <c r="DK481" s="271"/>
    </row>
    <row r="482" spans="1:115" s="45" customFormat="1" ht="12.75" customHeight="1" x14ac:dyDescent="0.25">
      <c r="A482" s="13" cm="1">
        <f t="array" ref="A482">IFERROR(INDEX(Operation, IFERROR(MATCH($N482,#REF!, 0), IFERROR(MATCH($N482,#REF!, 0), MATCH($N482,#REF!, 0))), 4), 0)</f>
        <v>0</v>
      </c>
      <c r="B482" s="10">
        <v>459</v>
      </c>
      <c r="C482" s="238"/>
      <c r="D482" s="238"/>
      <c r="E482" s="79"/>
      <c r="F482" s="80" t="str">
        <f>IF(ISBLANK(E482), "", VLOOKUP(E482, Z!$A$2:$C$4127, 3, FALSE))</f>
        <v/>
      </c>
      <c r="G482" s="238"/>
      <c r="H482" s="81"/>
      <c r="I482" s="255" t="b">
        <v>0</v>
      </c>
      <c r="J482" s="256"/>
      <c r="K482" s="82"/>
      <c r="L482" s="82"/>
      <c r="M482" s="83"/>
      <c r="N482" s="79"/>
      <c r="O482" s="84"/>
      <c r="P482" s="84"/>
      <c r="Q482" s="257"/>
      <c r="R482" s="257"/>
      <c r="S482" s="257"/>
      <c r="T482" s="85">
        <f t="shared" si="206"/>
        <v>0</v>
      </c>
      <c r="U482" s="238"/>
      <c r="V482" s="238"/>
      <c r="W482" s="238"/>
      <c r="X482" s="257"/>
      <c r="Y482" s="258"/>
      <c r="Z482" s="79"/>
      <c r="AA482" s="257"/>
      <c r="AB482" s="257"/>
      <c r="AC482" s="257"/>
      <c r="AD482" s="257"/>
      <c r="AE482" s="257"/>
      <c r="AF482" s="85">
        <f t="shared" si="207"/>
        <v>0</v>
      </c>
      <c r="AG482" s="259"/>
      <c r="AH482" s="238"/>
      <c r="AI482" s="79"/>
      <c r="AJ482" s="80" t="str">
        <f>IF(ISBLANK(AI482), "", VLOOKUP(AI482, Z!$A$2:$C$4127, 3, FALSE))</f>
        <v/>
      </c>
      <c r="AK482" s="260"/>
      <c r="AL482" s="127">
        <f t="shared" si="208"/>
        <v>0</v>
      </c>
      <c r="AM482" s="271"/>
      <c r="AN482" s="292">
        <f t="shared" si="210"/>
        <v>0</v>
      </c>
      <c r="AO482" s="279">
        <f t="shared" si="209"/>
        <v>1</v>
      </c>
      <c r="AP482" s="279">
        <v>0.75</v>
      </c>
      <c r="AQ482" s="293" t="str">
        <f t="shared" si="211"/>
        <v>-</v>
      </c>
      <c r="AR482" s="293" t="str">
        <f t="shared" si="212"/>
        <v>-</v>
      </c>
      <c r="AS482" s="293" t="str" cm="1">
        <f t="array" ref="AS482">IFERROR(IFERROR((AT482*AU482)/(3600*1000)/AZ482, BY482) * SUMPRODUCT($BA482:$BE482^2.5, $BF482:$BJ482) / 1000, "-")</f>
        <v>-</v>
      </c>
      <c r="AT482" s="279" t="str">
        <f t="shared" si="213"/>
        <v>-</v>
      </c>
      <c r="AU482" s="279" t="str">
        <f t="shared" si="214"/>
        <v>-</v>
      </c>
      <c r="AV482" s="294" t="str">
        <f t="shared" si="196"/>
        <v>-</v>
      </c>
      <c r="AW482" s="294" t="str" cm="1">
        <f t="array" ref="AW482">IF(CH482&gt;0, INDEX($CV$58:$CV$60, CH482), "-")</f>
        <v>-</v>
      </c>
      <c r="AX482" s="294" t="str">
        <f t="shared" si="215"/>
        <v>-</v>
      </c>
      <c r="AY482" s="295" t="str">
        <f t="shared" si="216"/>
        <v>-</v>
      </c>
      <c r="AZ482" s="294">
        <f t="shared" si="217"/>
        <v>0</v>
      </c>
      <c r="BA482" s="296" t="str" cm="1">
        <f t="array" ref="BA482">IFERROR(INDEX($CV$63:$CZ$65, $CF482, BA$23), "-")</f>
        <v>-</v>
      </c>
      <c r="BB482" s="296" t="str" cm="1">
        <f t="array" ref="BB482">IFERROR(INDEX($CV$63:$CZ$65, $CF482, BB$23), "-")</f>
        <v>-</v>
      </c>
      <c r="BC482" s="296" t="str" cm="1">
        <f t="array" ref="BC482">IFERROR(INDEX($CV$63:$CZ$65, $CF482, BC$23), "-")</f>
        <v>-</v>
      </c>
      <c r="BD482" s="296" t="str" cm="1">
        <f t="array" ref="BD482">IFERROR(INDEX($CV$63:$CZ$65, $CF482, BD$23), "-")</f>
        <v>-</v>
      </c>
      <c r="BE482" s="296" t="str" cm="1">
        <f t="array" ref="BE482">IFERROR(INDEX($CV$63:$CZ$65, $CF482, BE$23), "-")</f>
        <v>-</v>
      </c>
      <c r="BF482" s="297" cm="1">
        <f t="array" ref="BF482">IF($CF482=3,
IFERROR(INDEX($CV$68:$CZ$79, $CE482, BF$23), "-"),
IF($CF482=2,
IF(BF$23=5, $Q482, IF(BF$23=4, $R482, 0)), IF(BF$23=5, $Q482, 0)
))</f>
        <v>0</v>
      </c>
      <c r="BG482" s="297" cm="1">
        <f t="array" ref="BG482">IF($CF482=3,
IFERROR(INDEX($CV$68:$CZ$79, $CE482, BG$23), "-"),
IF($CF482=2,
IF(BG$23=5, $Q482, IF(BG$23=4, $R482, 0)), IF(BG$23=5, $Q482, 0)
))</f>
        <v>0</v>
      </c>
      <c r="BH482" s="297" cm="1">
        <f t="array" ref="BH482">IF($CF482=3,
IFERROR(INDEX($CV$68:$CZ$79, $CE482, BH$23), "-"),
IF($CF482=2,
IF(BH$23=5, $Q482, IF(BH$23=4, $R482, 0)), IF(BH$23=5, $Q482, 0)
))</f>
        <v>0</v>
      </c>
      <c r="BI482" s="297" cm="1">
        <f t="array" ref="BI482">IF($CF482=3,
IFERROR(INDEX($CV$68:$CZ$79, $CE482, BI$23), "-"),
IF($CF482=2,
IF(BI$23=5, $Q482, IF(BI$23=4, $R482, 0)), IF(BI$23=5, $Q482, 0)
))</f>
        <v>0</v>
      </c>
      <c r="BJ482" s="297" cm="1">
        <f t="array" ref="BJ482">IF($CF482=3,
IFERROR(INDEX($CV$68:$CZ$79, $CE482, BJ$23), "-"),
IF($CF482=2,
IF(BJ$23=5, $Q482, IF(BJ$23=4, $R482, 0)), IF(BJ$23=5, $Q482, 0)
))</f>
        <v>0</v>
      </c>
      <c r="BK482" s="293" t="str" cm="1">
        <f t="array" ref="BK482">IFERROR(IF(OR($AN$20="EZ", ISNUMBER((BL482*BM482)/(3600*1000)/BN482)), (BL482*BM482)/(3600*1000)/BN482, BY482) * SUMPRODUCT($BO482:$BS482^2.5, $BT482:$BX482) / 1000, "-")</f>
        <v>-</v>
      </c>
      <c r="BL482" s="279" t="str">
        <f t="shared" si="218"/>
        <v>-</v>
      </c>
      <c r="BM482" s="279" t="str">
        <f t="shared" si="219"/>
        <v>-</v>
      </c>
      <c r="BN482" s="298">
        <f t="shared" si="220"/>
        <v>0</v>
      </c>
      <c r="BO482" s="296" t="str" cm="1">
        <f t="array" ref="BO482">IFERROR(INDEX($CV$63:$CZ$65, $CO482, BO$23), "-")</f>
        <v>-</v>
      </c>
      <c r="BP482" s="296" t="str" cm="1">
        <f t="array" ref="BP482">IFERROR(INDEX($CV$63:$CZ$65, $CO482, BP$23), "-")</f>
        <v>-</v>
      </c>
      <c r="BQ482" s="296" t="str" cm="1">
        <f t="array" ref="BQ482">IFERROR(INDEX($CV$63:$CZ$65, $CO482, BQ$23), "-")</f>
        <v>-</v>
      </c>
      <c r="BR482" s="296" t="str" cm="1">
        <f t="array" ref="BR482">IFERROR(INDEX($CV$63:$CZ$65, $CO482, BR$23), "-")</f>
        <v>-</v>
      </c>
      <c r="BS482" s="296" t="str" cm="1">
        <f t="array" ref="BS482">IFERROR(INDEX($CV$63:$CZ$65, $CO482, BS$23), "-")</f>
        <v>-</v>
      </c>
      <c r="BT482" s="297" cm="1">
        <f t="array" ref="BT482">IF($CO482=3,
IFERROR(INDEX($CV$68:$CZ$79, $CE482, BT$23), "-"),
IF($CO482=2,
IF(BT$23=5, $AC482, IF(BT$23=4, $AD482, 0)), IF(BT$23=5, $AC482, 0)
))</f>
        <v>0</v>
      </c>
      <c r="BU482" s="297" cm="1">
        <f t="array" ref="BU482">IF($CO482=3,
IFERROR(INDEX($CV$68:$CZ$79, $CE482, BU$23), "-"),
IF($CO482=2,
IF(BU$23=5, $AC482, IF(BU$23=4, $AD482, 0)), IF(BU$23=5, $AC482, 0)
))</f>
        <v>0</v>
      </c>
      <c r="BV482" s="297" cm="1">
        <f t="array" ref="BV482">IF($CO482=3,
IFERROR(INDEX($CV$68:$CZ$79, $CE482, BV$23), "-"),
IF($CO482=2,
IF(BV$23=5, $AC482, IF(BV$23=4, $AD482, 0)), IF(BV$23=5, $AC482, 0)
))</f>
        <v>0</v>
      </c>
      <c r="BW482" s="297" cm="1">
        <f t="array" ref="BW482">IF($CO482=3,
IFERROR(INDEX($CV$68:$CZ$79, $CE482, BW$23), "-"),
IF($CO482=2,
IF(BW$23=5, $AC482, IF(BW$23=4, $AD482, 0)), IF(BW$23=5, $AC482, 0)
))</f>
        <v>0</v>
      </c>
      <c r="BX482" s="297" cm="1">
        <f t="array" ref="BX482">IF($CO482=3,
IFERROR(INDEX($CV$68:$CZ$79, $CE482, BX$23), "-"),
IF($CO482=2,
IF(BX$23=5, $AC482, IF(BX$23=4, $AD482, 0)), IF(BX$23=5, $AC482, 0)
))</f>
        <v>0</v>
      </c>
      <c r="BY482" s="293" t="str">
        <f t="shared" si="221"/>
        <v>-</v>
      </c>
      <c r="BZ482" s="299">
        <f t="shared" si="197"/>
        <v>0</v>
      </c>
      <c r="CA482" s="294" t="str">
        <f t="shared" si="222"/>
        <v>-</v>
      </c>
      <c r="CB482" s="295" t="str">
        <f t="shared" si="198"/>
        <v>-</v>
      </c>
      <c r="CC482" s="295" t="str">
        <f t="shared" si="223"/>
        <v>-</v>
      </c>
      <c r="CD482" s="299">
        <f t="shared" si="199"/>
        <v>0</v>
      </c>
      <c r="CE482" s="300" t="str">
        <f t="shared" si="200"/>
        <v>-</v>
      </c>
      <c r="CF482" s="300" t="str">
        <f t="shared" si="201"/>
        <v>-</v>
      </c>
      <c r="CG482" s="300">
        <v>0</v>
      </c>
      <c r="CH482" s="300">
        <f t="shared" si="202"/>
        <v>0</v>
      </c>
      <c r="CI482" s="301">
        <f t="shared" si="203"/>
        <v>0</v>
      </c>
      <c r="CJ482" s="301">
        <f t="shared" si="204"/>
        <v>0</v>
      </c>
      <c r="CK482" s="302" t="str" cm="1">
        <f t="array" ref="CK482">IF($CJ482&gt;0, INDEX($CS$28:$DH$35, $CJ482, $CI482+CK$23), "-")</f>
        <v>-</v>
      </c>
      <c r="CL482" s="302" t="str" cm="1">
        <f t="array" ref="CL482">IF($CJ482&gt;0, INDEX($CS$28:$DH$35, $CJ482, $CI482+CL$23), "-")</f>
        <v>-</v>
      </c>
      <c r="CM482" s="302" t="str" cm="1">
        <f t="array" ref="CM482">IF($CJ482&gt;0, INDEX($CS$28:$DH$35, $CJ482, $CI482+CM$23), "-")</f>
        <v>-</v>
      </c>
      <c r="CN482" s="302" t="str" cm="1">
        <f t="array" ref="CN482">IF($CJ482&gt;0, INDEX($CS$28:$DH$35, $CJ482, $CI482+CN$23), "-")</f>
        <v>-</v>
      </c>
      <c r="CO482" s="300" t="str">
        <f t="shared" si="205"/>
        <v>-</v>
      </c>
      <c r="CP482" s="271"/>
      <c r="CQ482" s="272"/>
      <c r="CR482" s="273"/>
      <c r="CS482" s="273"/>
      <c r="CT482" s="273"/>
      <c r="CU482" s="273"/>
      <c r="CV482" s="273"/>
      <c r="CW482" s="273"/>
      <c r="CX482" s="273"/>
      <c r="CY482" s="273"/>
      <c r="CZ482" s="273"/>
      <c r="DA482" s="273"/>
      <c r="DB482" s="273"/>
      <c r="DC482" s="273"/>
      <c r="DD482" s="273"/>
      <c r="DE482" s="273"/>
      <c r="DF482" s="273"/>
      <c r="DG482" s="273"/>
      <c r="DH482" s="273"/>
      <c r="DI482" s="273"/>
      <c r="DJ482" s="271"/>
      <c r="DK482" s="271"/>
    </row>
    <row r="483" spans="1:115" s="45" customFormat="1" ht="12.75" customHeight="1" x14ac:dyDescent="0.25">
      <c r="A483" s="13" cm="1">
        <f t="array" ref="A483">IFERROR(INDEX(Operation, IFERROR(MATCH($N483,#REF!, 0), IFERROR(MATCH($N483,#REF!, 0), MATCH($N483,#REF!, 0))), 4), 0)</f>
        <v>0</v>
      </c>
      <c r="B483" s="10">
        <v>460</v>
      </c>
      <c r="C483" s="238"/>
      <c r="D483" s="238"/>
      <c r="E483" s="79"/>
      <c r="F483" s="80" t="str">
        <f>IF(ISBLANK(E483), "", VLOOKUP(E483, Z!$A$2:$C$4127, 3, FALSE))</f>
        <v/>
      </c>
      <c r="G483" s="238"/>
      <c r="H483" s="81"/>
      <c r="I483" s="255" t="b">
        <v>0</v>
      </c>
      <c r="J483" s="256"/>
      <c r="K483" s="82"/>
      <c r="L483" s="82"/>
      <c r="M483" s="83"/>
      <c r="N483" s="79"/>
      <c r="O483" s="84"/>
      <c r="P483" s="84"/>
      <c r="Q483" s="257"/>
      <c r="R483" s="257"/>
      <c r="S483" s="257"/>
      <c r="T483" s="85">
        <f t="shared" si="206"/>
        <v>0</v>
      </c>
      <c r="U483" s="238"/>
      <c r="V483" s="238"/>
      <c r="W483" s="238"/>
      <c r="X483" s="257"/>
      <c r="Y483" s="258"/>
      <c r="Z483" s="79"/>
      <c r="AA483" s="257"/>
      <c r="AB483" s="257"/>
      <c r="AC483" s="257"/>
      <c r="AD483" s="257"/>
      <c r="AE483" s="257"/>
      <c r="AF483" s="85">
        <f t="shared" si="207"/>
        <v>0</v>
      </c>
      <c r="AG483" s="259"/>
      <c r="AH483" s="238"/>
      <c r="AI483" s="79"/>
      <c r="AJ483" s="80" t="str">
        <f>IF(ISBLANK(AI483), "", VLOOKUP(AI483, Z!$A$2:$C$4127, 3, FALSE))</f>
        <v/>
      </c>
      <c r="AK483" s="260"/>
      <c r="AL483" s="127">
        <f t="shared" si="208"/>
        <v>0</v>
      </c>
      <c r="AM483" s="271"/>
      <c r="AN483" s="292">
        <f t="shared" si="210"/>
        <v>0</v>
      </c>
      <c r="AO483" s="279">
        <f t="shared" si="209"/>
        <v>1</v>
      </c>
      <c r="AP483" s="279">
        <v>0.75</v>
      </c>
      <c r="AQ483" s="293" t="str">
        <f t="shared" si="211"/>
        <v>-</v>
      </c>
      <c r="AR483" s="293" t="str">
        <f t="shared" si="212"/>
        <v>-</v>
      </c>
      <c r="AS483" s="293" t="str" cm="1">
        <f t="array" ref="AS483">IFERROR(IFERROR((AT483*AU483)/(3600*1000)/AZ483, BY483) * SUMPRODUCT($BA483:$BE483^2.5, $BF483:$BJ483) / 1000, "-")</f>
        <v>-</v>
      </c>
      <c r="AT483" s="279" t="str">
        <f t="shared" si="213"/>
        <v>-</v>
      </c>
      <c r="AU483" s="279" t="str">
        <f t="shared" si="214"/>
        <v>-</v>
      </c>
      <c r="AV483" s="294" t="str">
        <f t="shared" si="196"/>
        <v>-</v>
      </c>
      <c r="AW483" s="294" t="str" cm="1">
        <f t="array" ref="AW483">IF(CH483&gt;0, INDEX($CV$58:$CV$60, CH483), "-")</f>
        <v>-</v>
      </c>
      <c r="AX483" s="294" t="str">
        <f t="shared" si="215"/>
        <v>-</v>
      </c>
      <c r="AY483" s="295" t="str">
        <f t="shared" si="216"/>
        <v>-</v>
      </c>
      <c r="AZ483" s="294">
        <f t="shared" si="217"/>
        <v>0</v>
      </c>
      <c r="BA483" s="296" t="str" cm="1">
        <f t="array" ref="BA483">IFERROR(INDEX($CV$63:$CZ$65, $CF483, BA$23), "-")</f>
        <v>-</v>
      </c>
      <c r="BB483" s="296" t="str" cm="1">
        <f t="array" ref="BB483">IFERROR(INDEX($CV$63:$CZ$65, $CF483, BB$23), "-")</f>
        <v>-</v>
      </c>
      <c r="BC483" s="296" t="str" cm="1">
        <f t="array" ref="BC483">IFERROR(INDEX($CV$63:$CZ$65, $CF483, BC$23), "-")</f>
        <v>-</v>
      </c>
      <c r="BD483" s="296" t="str" cm="1">
        <f t="array" ref="BD483">IFERROR(INDEX($CV$63:$CZ$65, $CF483, BD$23), "-")</f>
        <v>-</v>
      </c>
      <c r="BE483" s="296" t="str" cm="1">
        <f t="array" ref="BE483">IFERROR(INDEX($CV$63:$CZ$65, $CF483, BE$23), "-")</f>
        <v>-</v>
      </c>
      <c r="BF483" s="297" cm="1">
        <f t="array" ref="BF483">IF($CF483=3,
IFERROR(INDEX($CV$68:$CZ$79, $CE483, BF$23), "-"),
IF($CF483=2,
IF(BF$23=5, $Q483, IF(BF$23=4, $R483, 0)), IF(BF$23=5, $Q483, 0)
))</f>
        <v>0</v>
      </c>
      <c r="BG483" s="297" cm="1">
        <f t="array" ref="BG483">IF($CF483=3,
IFERROR(INDEX($CV$68:$CZ$79, $CE483, BG$23), "-"),
IF($CF483=2,
IF(BG$23=5, $Q483, IF(BG$23=4, $R483, 0)), IF(BG$23=5, $Q483, 0)
))</f>
        <v>0</v>
      </c>
      <c r="BH483" s="297" cm="1">
        <f t="array" ref="BH483">IF($CF483=3,
IFERROR(INDEX($CV$68:$CZ$79, $CE483, BH$23), "-"),
IF($CF483=2,
IF(BH$23=5, $Q483, IF(BH$23=4, $R483, 0)), IF(BH$23=5, $Q483, 0)
))</f>
        <v>0</v>
      </c>
      <c r="BI483" s="297" cm="1">
        <f t="array" ref="BI483">IF($CF483=3,
IFERROR(INDEX($CV$68:$CZ$79, $CE483, BI$23), "-"),
IF($CF483=2,
IF(BI$23=5, $Q483, IF(BI$23=4, $R483, 0)), IF(BI$23=5, $Q483, 0)
))</f>
        <v>0</v>
      </c>
      <c r="BJ483" s="297" cm="1">
        <f t="array" ref="BJ483">IF($CF483=3,
IFERROR(INDEX($CV$68:$CZ$79, $CE483, BJ$23), "-"),
IF($CF483=2,
IF(BJ$23=5, $Q483, IF(BJ$23=4, $R483, 0)), IF(BJ$23=5, $Q483, 0)
))</f>
        <v>0</v>
      </c>
      <c r="BK483" s="293" t="str" cm="1">
        <f t="array" ref="BK483">IFERROR(IF(OR($AN$20="EZ", ISNUMBER((BL483*BM483)/(3600*1000)/BN483)), (BL483*BM483)/(3600*1000)/BN483, BY483) * SUMPRODUCT($BO483:$BS483^2.5, $BT483:$BX483) / 1000, "-")</f>
        <v>-</v>
      </c>
      <c r="BL483" s="279" t="str">
        <f t="shared" si="218"/>
        <v>-</v>
      </c>
      <c r="BM483" s="279" t="str">
        <f t="shared" si="219"/>
        <v>-</v>
      </c>
      <c r="BN483" s="298">
        <f t="shared" si="220"/>
        <v>0</v>
      </c>
      <c r="BO483" s="296" t="str" cm="1">
        <f t="array" ref="BO483">IFERROR(INDEX($CV$63:$CZ$65, $CO483, BO$23), "-")</f>
        <v>-</v>
      </c>
      <c r="BP483" s="296" t="str" cm="1">
        <f t="array" ref="BP483">IFERROR(INDEX($CV$63:$CZ$65, $CO483, BP$23), "-")</f>
        <v>-</v>
      </c>
      <c r="BQ483" s="296" t="str" cm="1">
        <f t="array" ref="BQ483">IFERROR(INDEX($CV$63:$CZ$65, $CO483, BQ$23), "-")</f>
        <v>-</v>
      </c>
      <c r="BR483" s="296" t="str" cm="1">
        <f t="array" ref="BR483">IFERROR(INDEX($CV$63:$CZ$65, $CO483, BR$23), "-")</f>
        <v>-</v>
      </c>
      <c r="BS483" s="296" t="str" cm="1">
        <f t="array" ref="BS483">IFERROR(INDEX($CV$63:$CZ$65, $CO483, BS$23), "-")</f>
        <v>-</v>
      </c>
      <c r="BT483" s="297" cm="1">
        <f t="array" ref="BT483">IF($CO483=3,
IFERROR(INDEX($CV$68:$CZ$79, $CE483, BT$23), "-"),
IF($CO483=2,
IF(BT$23=5, $AC483, IF(BT$23=4, $AD483, 0)), IF(BT$23=5, $AC483, 0)
))</f>
        <v>0</v>
      </c>
      <c r="BU483" s="297" cm="1">
        <f t="array" ref="BU483">IF($CO483=3,
IFERROR(INDEX($CV$68:$CZ$79, $CE483, BU$23), "-"),
IF($CO483=2,
IF(BU$23=5, $AC483, IF(BU$23=4, $AD483, 0)), IF(BU$23=5, $AC483, 0)
))</f>
        <v>0</v>
      </c>
      <c r="BV483" s="297" cm="1">
        <f t="array" ref="BV483">IF($CO483=3,
IFERROR(INDEX($CV$68:$CZ$79, $CE483, BV$23), "-"),
IF($CO483=2,
IF(BV$23=5, $AC483, IF(BV$23=4, $AD483, 0)), IF(BV$23=5, $AC483, 0)
))</f>
        <v>0</v>
      </c>
      <c r="BW483" s="297" cm="1">
        <f t="array" ref="BW483">IF($CO483=3,
IFERROR(INDEX($CV$68:$CZ$79, $CE483, BW$23), "-"),
IF($CO483=2,
IF(BW$23=5, $AC483, IF(BW$23=4, $AD483, 0)), IF(BW$23=5, $AC483, 0)
))</f>
        <v>0</v>
      </c>
      <c r="BX483" s="297" cm="1">
        <f t="array" ref="BX483">IF($CO483=3,
IFERROR(INDEX($CV$68:$CZ$79, $CE483, BX$23), "-"),
IF($CO483=2,
IF(BX$23=5, $AC483, IF(BX$23=4, $AD483, 0)), IF(BX$23=5, $AC483, 0)
))</f>
        <v>0</v>
      </c>
      <c r="BY483" s="293" t="str">
        <f t="shared" si="221"/>
        <v>-</v>
      </c>
      <c r="BZ483" s="299">
        <f t="shared" si="197"/>
        <v>0</v>
      </c>
      <c r="CA483" s="294" t="str">
        <f t="shared" si="222"/>
        <v>-</v>
      </c>
      <c r="CB483" s="295" t="str">
        <f t="shared" si="198"/>
        <v>-</v>
      </c>
      <c r="CC483" s="295" t="str">
        <f t="shared" si="223"/>
        <v>-</v>
      </c>
      <c r="CD483" s="299">
        <f t="shared" si="199"/>
        <v>0</v>
      </c>
      <c r="CE483" s="300" t="str">
        <f t="shared" si="200"/>
        <v>-</v>
      </c>
      <c r="CF483" s="300" t="str">
        <f t="shared" si="201"/>
        <v>-</v>
      </c>
      <c r="CG483" s="300">
        <v>0</v>
      </c>
      <c r="CH483" s="300">
        <f t="shared" si="202"/>
        <v>0</v>
      </c>
      <c r="CI483" s="301">
        <f t="shared" si="203"/>
        <v>0</v>
      </c>
      <c r="CJ483" s="301">
        <f t="shared" si="204"/>
        <v>0</v>
      </c>
      <c r="CK483" s="302" t="str" cm="1">
        <f t="array" ref="CK483">IF($CJ483&gt;0, INDEX($CS$28:$DH$35, $CJ483, $CI483+CK$23), "-")</f>
        <v>-</v>
      </c>
      <c r="CL483" s="302" t="str" cm="1">
        <f t="array" ref="CL483">IF($CJ483&gt;0, INDEX($CS$28:$DH$35, $CJ483, $CI483+CL$23), "-")</f>
        <v>-</v>
      </c>
      <c r="CM483" s="302" t="str" cm="1">
        <f t="array" ref="CM483">IF($CJ483&gt;0, INDEX($CS$28:$DH$35, $CJ483, $CI483+CM$23), "-")</f>
        <v>-</v>
      </c>
      <c r="CN483" s="302" t="str" cm="1">
        <f t="array" ref="CN483">IF($CJ483&gt;0, INDEX($CS$28:$DH$35, $CJ483, $CI483+CN$23), "-")</f>
        <v>-</v>
      </c>
      <c r="CO483" s="300" t="str">
        <f t="shared" si="205"/>
        <v>-</v>
      </c>
      <c r="CP483" s="271"/>
      <c r="CQ483" s="272"/>
      <c r="CR483" s="273"/>
      <c r="CS483" s="273"/>
      <c r="CT483" s="273"/>
      <c r="CU483" s="273"/>
      <c r="CV483" s="273"/>
      <c r="CW483" s="273"/>
      <c r="CX483" s="273"/>
      <c r="CY483" s="273"/>
      <c r="CZ483" s="273"/>
      <c r="DA483" s="273"/>
      <c r="DB483" s="273"/>
      <c r="DC483" s="273"/>
      <c r="DD483" s="273"/>
      <c r="DE483" s="273"/>
      <c r="DF483" s="273"/>
      <c r="DG483" s="273"/>
      <c r="DH483" s="273"/>
      <c r="DI483" s="273"/>
      <c r="DJ483" s="271"/>
      <c r="DK483" s="271"/>
    </row>
    <row r="484" spans="1:115" s="45" customFormat="1" ht="12.75" customHeight="1" x14ac:dyDescent="0.25">
      <c r="A484" s="13" cm="1">
        <f t="array" ref="A484">IFERROR(INDEX(Operation, IFERROR(MATCH($N484,#REF!, 0), IFERROR(MATCH($N484,#REF!, 0), MATCH($N484,#REF!, 0))), 4), 0)</f>
        <v>0</v>
      </c>
      <c r="B484" s="10">
        <v>461</v>
      </c>
      <c r="C484" s="238"/>
      <c r="D484" s="238"/>
      <c r="E484" s="79"/>
      <c r="F484" s="80" t="str">
        <f>IF(ISBLANK(E484), "", VLOOKUP(E484, Z!$A$2:$C$4127, 3, FALSE))</f>
        <v/>
      </c>
      <c r="G484" s="238"/>
      <c r="H484" s="81"/>
      <c r="I484" s="255" t="b">
        <v>0</v>
      </c>
      <c r="J484" s="256"/>
      <c r="K484" s="82"/>
      <c r="L484" s="82"/>
      <c r="M484" s="83"/>
      <c r="N484" s="79"/>
      <c r="O484" s="84"/>
      <c r="P484" s="84"/>
      <c r="Q484" s="257"/>
      <c r="R484" s="257"/>
      <c r="S484" s="257"/>
      <c r="T484" s="85">
        <f t="shared" si="206"/>
        <v>0</v>
      </c>
      <c r="U484" s="238"/>
      <c r="V484" s="238"/>
      <c r="W484" s="238"/>
      <c r="X484" s="257"/>
      <c r="Y484" s="258"/>
      <c r="Z484" s="79"/>
      <c r="AA484" s="257"/>
      <c r="AB484" s="257"/>
      <c r="AC484" s="257"/>
      <c r="AD484" s="257"/>
      <c r="AE484" s="257"/>
      <c r="AF484" s="85">
        <f t="shared" si="207"/>
        <v>0</v>
      </c>
      <c r="AG484" s="259"/>
      <c r="AH484" s="238"/>
      <c r="AI484" s="79"/>
      <c r="AJ484" s="80" t="str">
        <f>IF(ISBLANK(AI484), "", VLOOKUP(AI484, Z!$A$2:$C$4127, 3, FALSE))</f>
        <v/>
      </c>
      <c r="AK484" s="260"/>
      <c r="AL484" s="127">
        <f t="shared" si="208"/>
        <v>0</v>
      </c>
      <c r="AM484" s="271"/>
      <c r="AN484" s="292">
        <f t="shared" si="210"/>
        <v>0</v>
      </c>
      <c r="AO484" s="279">
        <f t="shared" si="209"/>
        <v>1</v>
      </c>
      <c r="AP484" s="279">
        <v>0.75</v>
      </c>
      <c r="AQ484" s="293" t="str">
        <f t="shared" si="211"/>
        <v>-</v>
      </c>
      <c r="AR484" s="293" t="str">
        <f t="shared" si="212"/>
        <v>-</v>
      </c>
      <c r="AS484" s="293" t="str" cm="1">
        <f t="array" ref="AS484">IFERROR(IFERROR((AT484*AU484)/(3600*1000)/AZ484, BY484) * SUMPRODUCT($BA484:$BE484^2.5, $BF484:$BJ484) / 1000, "-")</f>
        <v>-</v>
      </c>
      <c r="AT484" s="279" t="str">
        <f t="shared" si="213"/>
        <v>-</v>
      </c>
      <c r="AU484" s="279" t="str">
        <f t="shared" si="214"/>
        <v>-</v>
      </c>
      <c r="AV484" s="294" t="str">
        <f t="shared" si="196"/>
        <v>-</v>
      </c>
      <c r="AW484" s="294" t="str" cm="1">
        <f t="array" ref="AW484">IF(CH484&gt;0, INDEX($CV$58:$CV$60, CH484), "-")</f>
        <v>-</v>
      </c>
      <c r="AX484" s="294" t="str">
        <f t="shared" si="215"/>
        <v>-</v>
      </c>
      <c r="AY484" s="295" t="str">
        <f t="shared" si="216"/>
        <v>-</v>
      </c>
      <c r="AZ484" s="294">
        <f t="shared" si="217"/>
        <v>0</v>
      </c>
      <c r="BA484" s="296" t="str" cm="1">
        <f t="array" ref="BA484">IFERROR(INDEX($CV$63:$CZ$65, $CF484, BA$23), "-")</f>
        <v>-</v>
      </c>
      <c r="BB484" s="296" t="str" cm="1">
        <f t="array" ref="BB484">IFERROR(INDEX($CV$63:$CZ$65, $CF484, BB$23), "-")</f>
        <v>-</v>
      </c>
      <c r="BC484" s="296" t="str" cm="1">
        <f t="array" ref="BC484">IFERROR(INDEX($CV$63:$CZ$65, $CF484, BC$23), "-")</f>
        <v>-</v>
      </c>
      <c r="BD484" s="296" t="str" cm="1">
        <f t="array" ref="BD484">IFERROR(INDEX($CV$63:$CZ$65, $CF484, BD$23), "-")</f>
        <v>-</v>
      </c>
      <c r="BE484" s="296" t="str" cm="1">
        <f t="array" ref="BE484">IFERROR(INDEX($CV$63:$CZ$65, $CF484, BE$23), "-")</f>
        <v>-</v>
      </c>
      <c r="BF484" s="297" cm="1">
        <f t="array" ref="BF484">IF($CF484=3,
IFERROR(INDEX($CV$68:$CZ$79, $CE484, BF$23), "-"),
IF($CF484=2,
IF(BF$23=5, $Q484, IF(BF$23=4, $R484, 0)), IF(BF$23=5, $Q484, 0)
))</f>
        <v>0</v>
      </c>
      <c r="BG484" s="297" cm="1">
        <f t="array" ref="BG484">IF($CF484=3,
IFERROR(INDEX($CV$68:$CZ$79, $CE484, BG$23), "-"),
IF($CF484=2,
IF(BG$23=5, $Q484, IF(BG$23=4, $R484, 0)), IF(BG$23=5, $Q484, 0)
))</f>
        <v>0</v>
      </c>
      <c r="BH484" s="297" cm="1">
        <f t="array" ref="BH484">IF($CF484=3,
IFERROR(INDEX($CV$68:$CZ$79, $CE484, BH$23), "-"),
IF($CF484=2,
IF(BH$23=5, $Q484, IF(BH$23=4, $R484, 0)), IF(BH$23=5, $Q484, 0)
))</f>
        <v>0</v>
      </c>
      <c r="BI484" s="297" cm="1">
        <f t="array" ref="BI484">IF($CF484=3,
IFERROR(INDEX($CV$68:$CZ$79, $CE484, BI$23), "-"),
IF($CF484=2,
IF(BI$23=5, $Q484, IF(BI$23=4, $R484, 0)), IF(BI$23=5, $Q484, 0)
))</f>
        <v>0</v>
      </c>
      <c r="BJ484" s="297" cm="1">
        <f t="array" ref="BJ484">IF($CF484=3,
IFERROR(INDEX($CV$68:$CZ$79, $CE484, BJ$23), "-"),
IF($CF484=2,
IF(BJ$23=5, $Q484, IF(BJ$23=4, $R484, 0)), IF(BJ$23=5, $Q484, 0)
))</f>
        <v>0</v>
      </c>
      <c r="BK484" s="293" t="str" cm="1">
        <f t="array" ref="BK484">IFERROR(IF(OR($AN$20="EZ", ISNUMBER((BL484*BM484)/(3600*1000)/BN484)), (BL484*BM484)/(3600*1000)/BN484, BY484) * SUMPRODUCT($BO484:$BS484^2.5, $BT484:$BX484) / 1000, "-")</f>
        <v>-</v>
      </c>
      <c r="BL484" s="279" t="str">
        <f t="shared" si="218"/>
        <v>-</v>
      </c>
      <c r="BM484" s="279" t="str">
        <f t="shared" si="219"/>
        <v>-</v>
      </c>
      <c r="BN484" s="298">
        <f t="shared" si="220"/>
        <v>0</v>
      </c>
      <c r="BO484" s="296" t="str" cm="1">
        <f t="array" ref="BO484">IFERROR(INDEX($CV$63:$CZ$65, $CO484, BO$23), "-")</f>
        <v>-</v>
      </c>
      <c r="BP484" s="296" t="str" cm="1">
        <f t="array" ref="BP484">IFERROR(INDEX($CV$63:$CZ$65, $CO484, BP$23), "-")</f>
        <v>-</v>
      </c>
      <c r="BQ484" s="296" t="str" cm="1">
        <f t="array" ref="BQ484">IFERROR(INDEX($CV$63:$CZ$65, $CO484, BQ$23), "-")</f>
        <v>-</v>
      </c>
      <c r="BR484" s="296" t="str" cm="1">
        <f t="array" ref="BR484">IFERROR(INDEX($CV$63:$CZ$65, $CO484, BR$23), "-")</f>
        <v>-</v>
      </c>
      <c r="BS484" s="296" t="str" cm="1">
        <f t="array" ref="BS484">IFERROR(INDEX($CV$63:$CZ$65, $CO484, BS$23), "-")</f>
        <v>-</v>
      </c>
      <c r="BT484" s="297" cm="1">
        <f t="array" ref="BT484">IF($CO484=3,
IFERROR(INDEX($CV$68:$CZ$79, $CE484, BT$23), "-"),
IF($CO484=2,
IF(BT$23=5, $AC484, IF(BT$23=4, $AD484, 0)), IF(BT$23=5, $AC484, 0)
))</f>
        <v>0</v>
      </c>
      <c r="BU484" s="297" cm="1">
        <f t="array" ref="BU484">IF($CO484=3,
IFERROR(INDEX($CV$68:$CZ$79, $CE484, BU$23), "-"),
IF($CO484=2,
IF(BU$23=5, $AC484, IF(BU$23=4, $AD484, 0)), IF(BU$23=5, $AC484, 0)
))</f>
        <v>0</v>
      </c>
      <c r="BV484" s="297" cm="1">
        <f t="array" ref="BV484">IF($CO484=3,
IFERROR(INDEX($CV$68:$CZ$79, $CE484, BV$23), "-"),
IF($CO484=2,
IF(BV$23=5, $AC484, IF(BV$23=4, $AD484, 0)), IF(BV$23=5, $AC484, 0)
))</f>
        <v>0</v>
      </c>
      <c r="BW484" s="297" cm="1">
        <f t="array" ref="BW484">IF($CO484=3,
IFERROR(INDEX($CV$68:$CZ$79, $CE484, BW$23), "-"),
IF($CO484=2,
IF(BW$23=5, $AC484, IF(BW$23=4, $AD484, 0)), IF(BW$23=5, $AC484, 0)
))</f>
        <v>0</v>
      </c>
      <c r="BX484" s="297" cm="1">
        <f t="array" ref="BX484">IF($CO484=3,
IFERROR(INDEX($CV$68:$CZ$79, $CE484, BX$23), "-"),
IF($CO484=2,
IF(BX$23=5, $AC484, IF(BX$23=4, $AD484, 0)), IF(BX$23=5, $AC484, 0)
))</f>
        <v>0</v>
      </c>
      <c r="BY484" s="293" t="str">
        <f t="shared" si="221"/>
        <v>-</v>
      </c>
      <c r="BZ484" s="299">
        <f t="shared" si="197"/>
        <v>0</v>
      </c>
      <c r="CA484" s="294" t="str">
        <f t="shared" si="222"/>
        <v>-</v>
      </c>
      <c r="CB484" s="295" t="str">
        <f t="shared" si="198"/>
        <v>-</v>
      </c>
      <c r="CC484" s="295" t="str">
        <f t="shared" si="223"/>
        <v>-</v>
      </c>
      <c r="CD484" s="299">
        <f t="shared" si="199"/>
        <v>0</v>
      </c>
      <c r="CE484" s="300" t="str">
        <f t="shared" si="200"/>
        <v>-</v>
      </c>
      <c r="CF484" s="300" t="str">
        <f t="shared" si="201"/>
        <v>-</v>
      </c>
      <c r="CG484" s="300">
        <v>0</v>
      </c>
      <c r="CH484" s="300">
        <f t="shared" si="202"/>
        <v>0</v>
      </c>
      <c r="CI484" s="301">
        <f t="shared" si="203"/>
        <v>0</v>
      </c>
      <c r="CJ484" s="301">
        <f t="shared" si="204"/>
        <v>0</v>
      </c>
      <c r="CK484" s="302" t="str" cm="1">
        <f t="array" ref="CK484">IF($CJ484&gt;0, INDEX($CS$28:$DH$35, $CJ484, $CI484+CK$23), "-")</f>
        <v>-</v>
      </c>
      <c r="CL484" s="302" t="str" cm="1">
        <f t="array" ref="CL484">IF($CJ484&gt;0, INDEX($CS$28:$DH$35, $CJ484, $CI484+CL$23), "-")</f>
        <v>-</v>
      </c>
      <c r="CM484" s="302" t="str" cm="1">
        <f t="array" ref="CM484">IF($CJ484&gt;0, INDEX($CS$28:$DH$35, $CJ484, $CI484+CM$23), "-")</f>
        <v>-</v>
      </c>
      <c r="CN484" s="302" t="str" cm="1">
        <f t="array" ref="CN484">IF($CJ484&gt;0, INDEX($CS$28:$DH$35, $CJ484, $CI484+CN$23), "-")</f>
        <v>-</v>
      </c>
      <c r="CO484" s="300" t="str">
        <f t="shared" si="205"/>
        <v>-</v>
      </c>
      <c r="CP484" s="271"/>
      <c r="CQ484" s="272"/>
      <c r="CR484" s="273"/>
      <c r="CS484" s="273"/>
      <c r="CT484" s="273"/>
      <c r="CU484" s="273"/>
      <c r="CV484" s="273"/>
      <c r="CW484" s="273"/>
      <c r="CX484" s="273"/>
      <c r="CY484" s="273"/>
      <c r="CZ484" s="273"/>
      <c r="DA484" s="273"/>
      <c r="DB484" s="273"/>
      <c r="DC484" s="273"/>
      <c r="DD484" s="273"/>
      <c r="DE484" s="273"/>
      <c r="DF484" s="273"/>
      <c r="DG484" s="273"/>
      <c r="DH484" s="273"/>
      <c r="DI484" s="273"/>
      <c r="DJ484" s="271"/>
      <c r="DK484" s="271"/>
    </row>
    <row r="485" spans="1:115" s="45" customFormat="1" ht="12.75" customHeight="1" x14ac:dyDescent="0.25">
      <c r="A485" s="13" cm="1">
        <f t="array" ref="A485">IFERROR(INDEX(Operation, IFERROR(MATCH($N485,#REF!, 0), IFERROR(MATCH($N485,#REF!, 0), MATCH($N485,#REF!, 0))), 4), 0)</f>
        <v>0</v>
      </c>
      <c r="B485" s="10">
        <v>462</v>
      </c>
      <c r="C485" s="238"/>
      <c r="D485" s="238"/>
      <c r="E485" s="79"/>
      <c r="F485" s="80" t="str">
        <f>IF(ISBLANK(E485), "", VLOOKUP(E485, Z!$A$2:$C$4127, 3, FALSE))</f>
        <v/>
      </c>
      <c r="G485" s="238"/>
      <c r="H485" s="81"/>
      <c r="I485" s="255" t="b">
        <v>0</v>
      </c>
      <c r="J485" s="256"/>
      <c r="K485" s="82"/>
      <c r="L485" s="82"/>
      <c r="M485" s="83"/>
      <c r="N485" s="79"/>
      <c r="O485" s="84"/>
      <c r="P485" s="84"/>
      <c r="Q485" s="257"/>
      <c r="R485" s="257"/>
      <c r="S485" s="257"/>
      <c r="T485" s="85">
        <f t="shared" si="206"/>
        <v>0</v>
      </c>
      <c r="U485" s="238"/>
      <c r="V485" s="238"/>
      <c r="W485" s="238"/>
      <c r="X485" s="257"/>
      <c r="Y485" s="258"/>
      <c r="Z485" s="79"/>
      <c r="AA485" s="257"/>
      <c r="AB485" s="257"/>
      <c r="AC485" s="257"/>
      <c r="AD485" s="257"/>
      <c r="AE485" s="257"/>
      <c r="AF485" s="85">
        <f t="shared" si="207"/>
        <v>0</v>
      </c>
      <c r="AG485" s="259"/>
      <c r="AH485" s="238"/>
      <c r="AI485" s="79"/>
      <c r="AJ485" s="80" t="str">
        <f>IF(ISBLANK(AI485), "", VLOOKUP(AI485, Z!$A$2:$C$4127, 3, FALSE))</f>
        <v/>
      </c>
      <c r="AK485" s="260"/>
      <c r="AL485" s="127">
        <f t="shared" si="208"/>
        <v>0</v>
      </c>
      <c r="AM485" s="271"/>
      <c r="AN485" s="292">
        <f t="shared" si="210"/>
        <v>0</v>
      </c>
      <c r="AO485" s="279">
        <f t="shared" si="209"/>
        <v>1</v>
      </c>
      <c r="AP485" s="279">
        <v>0.75</v>
      </c>
      <c r="AQ485" s="293" t="str">
        <f t="shared" si="211"/>
        <v>-</v>
      </c>
      <c r="AR485" s="293" t="str">
        <f t="shared" si="212"/>
        <v>-</v>
      </c>
      <c r="AS485" s="293" t="str" cm="1">
        <f t="array" ref="AS485">IFERROR(IFERROR((AT485*AU485)/(3600*1000)/AZ485, BY485) * SUMPRODUCT($BA485:$BE485^2.5, $BF485:$BJ485) / 1000, "-")</f>
        <v>-</v>
      </c>
      <c r="AT485" s="279" t="str">
        <f t="shared" si="213"/>
        <v>-</v>
      </c>
      <c r="AU485" s="279" t="str">
        <f t="shared" si="214"/>
        <v>-</v>
      </c>
      <c r="AV485" s="294" t="str">
        <f t="shared" si="196"/>
        <v>-</v>
      </c>
      <c r="AW485" s="294" t="str" cm="1">
        <f t="array" ref="AW485">IF(CH485&gt;0, INDEX($CV$58:$CV$60, CH485), "-")</f>
        <v>-</v>
      </c>
      <c r="AX485" s="294" t="str">
        <f t="shared" si="215"/>
        <v>-</v>
      </c>
      <c r="AY485" s="295" t="str">
        <f t="shared" si="216"/>
        <v>-</v>
      </c>
      <c r="AZ485" s="294">
        <f t="shared" si="217"/>
        <v>0</v>
      </c>
      <c r="BA485" s="296" t="str" cm="1">
        <f t="array" ref="BA485">IFERROR(INDEX($CV$63:$CZ$65, $CF485, BA$23), "-")</f>
        <v>-</v>
      </c>
      <c r="BB485" s="296" t="str" cm="1">
        <f t="array" ref="BB485">IFERROR(INDEX($CV$63:$CZ$65, $CF485, BB$23), "-")</f>
        <v>-</v>
      </c>
      <c r="BC485" s="296" t="str" cm="1">
        <f t="array" ref="BC485">IFERROR(INDEX($CV$63:$CZ$65, $CF485, BC$23), "-")</f>
        <v>-</v>
      </c>
      <c r="BD485" s="296" t="str" cm="1">
        <f t="array" ref="BD485">IFERROR(INDEX($CV$63:$CZ$65, $CF485, BD$23), "-")</f>
        <v>-</v>
      </c>
      <c r="BE485" s="296" t="str" cm="1">
        <f t="array" ref="BE485">IFERROR(INDEX($CV$63:$CZ$65, $CF485, BE$23), "-")</f>
        <v>-</v>
      </c>
      <c r="BF485" s="297" cm="1">
        <f t="array" ref="BF485">IF($CF485=3,
IFERROR(INDEX($CV$68:$CZ$79, $CE485, BF$23), "-"),
IF($CF485=2,
IF(BF$23=5, $Q485, IF(BF$23=4, $R485, 0)), IF(BF$23=5, $Q485, 0)
))</f>
        <v>0</v>
      </c>
      <c r="BG485" s="297" cm="1">
        <f t="array" ref="BG485">IF($CF485=3,
IFERROR(INDEX($CV$68:$CZ$79, $CE485, BG$23), "-"),
IF($CF485=2,
IF(BG$23=5, $Q485, IF(BG$23=4, $R485, 0)), IF(BG$23=5, $Q485, 0)
))</f>
        <v>0</v>
      </c>
      <c r="BH485" s="297" cm="1">
        <f t="array" ref="BH485">IF($CF485=3,
IFERROR(INDEX($CV$68:$CZ$79, $CE485, BH$23), "-"),
IF($CF485=2,
IF(BH$23=5, $Q485, IF(BH$23=4, $R485, 0)), IF(BH$23=5, $Q485, 0)
))</f>
        <v>0</v>
      </c>
      <c r="BI485" s="297" cm="1">
        <f t="array" ref="BI485">IF($CF485=3,
IFERROR(INDEX($CV$68:$CZ$79, $CE485, BI$23), "-"),
IF($CF485=2,
IF(BI$23=5, $Q485, IF(BI$23=4, $R485, 0)), IF(BI$23=5, $Q485, 0)
))</f>
        <v>0</v>
      </c>
      <c r="BJ485" s="297" cm="1">
        <f t="array" ref="BJ485">IF($CF485=3,
IFERROR(INDEX($CV$68:$CZ$79, $CE485, BJ$23), "-"),
IF($CF485=2,
IF(BJ$23=5, $Q485, IF(BJ$23=4, $R485, 0)), IF(BJ$23=5, $Q485, 0)
))</f>
        <v>0</v>
      </c>
      <c r="BK485" s="293" t="str" cm="1">
        <f t="array" ref="BK485">IFERROR(IF(OR($AN$20="EZ", ISNUMBER((BL485*BM485)/(3600*1000)/BN485)), (BL485*BM485)/(3600*1000)/BN485, BY485) * SUMPRODUCT($BO485:$BS485^2.5, $BT485:$BX485) / 1000, "-")</f>
        <v>-</v>
      </c>
      <c r="BL485" s="279" t="str">
        <f t="shared" si="218"/>
        <v>-</v>
      </c>
      <c r="BM485" s="279" t="str">
        <f t="shared" si="219"/>
        <v>-</v>
      </c>
      <c r="BN485" s="298">
        <f t="shared" si="220"/>
        <v>0</v>
      </c>
      <c r="BO485" s="296" t="str" cm="1">
        <f t="array" ref="BO485">IFERROR(INDEX($CV$63:$CZ$65, $CO485, BO$23), "-")</f>
        <v>-</v>
      </c>
      <c r="BP485" s="296" t="str" cm="1">
        <f t="array" ref="BP485">IFERROR(INDEX($CV$63:$CZ$65, $CO485, BP$23), "-")</f>
        <v>-</v>
      </c>
      <c r="BQ485" s="296" t="str" cm="1">
        <f t="array" ref="BQ485">IFERROR(INDEX($CV$63:$CZ$65, $CO485, BQ$23), "-")</f>
        <v>-</v>
      </c>
      <c r="BR485" s="296" t="str" cm="1">
        <f t="array" ref="BR485">IFERROR(INDEX($CV$63:$CZ$65, $CO485, BR$23), "-")</f>
        <v>-</v>
      </c>
      <c r="BS485" s="296" t="str" cm="1">
        <f t="array" ref="BS485">IFERROR(INDEX($CV$63:$CZ$65, $CO485, BS$23), "-")</f>
        <v>-</v>
      </c>
      <c r="BT485" s="297" cm="1">
        <f t="array" ref="BT485">IF($CO485=3,
IFERROR(INDEX($CV$68:$CZ$79, $CE485, BT$23), "-"),
IF($CO485=2,
IF(BT$23=5, $AC485, IF(BT$23=4, $AD485, 0)), IF(BT$23=5, $AC485, 0)
))</f>
        <v>0</v>
      </c>
      <c r="BU485" s="297" cm="1">
        <f t="array" ref="BU485">IF($CO485=3,
IFERROR(INDEX($CV$68:$CZ$79, $CE485, BU$23), "-"),
IF($CO485=2,
IF(BU$23=5, $AC485, IF(BU$23=4, $AD485, 0)), IF(BU$23=5, $AC485, 0)
))</f>
        <v>0</v>
      </c>
      <c r="BV485" s="297" cm="1">
        <f t="array" ref="BV485">IF($CO485=3,
IFERROR(INDEX($CV$68:$CZ$79, $CE485, BV$23), "-"),
IF($CO485=2,
IF(BV$23=5, $AC485, IF(BV$23=4, $AD485, 0)), IF(BV$23=5, $AC485, 0)
))</f>
        <v>0</v>
      </c>
      <c r="BW485" s="297" cm="1">
        <f t="array" ref="BW485">IF($CO485=3,
IFERROR(INDEX($CV$68:$CZ$79, $CE485, BW$23), "-"),
IF($CO485=2,
IF(BW$23=5, $AC485, IF(BW$23=4, $AD485, 0)), IF(BW$23=5, $AC485, 0)
))</f>
        <v>0</v>
      </c>
      <c r="BX485" s="297" cm="1">
        <f t="array" ref="BX485">IF($CO485=3,
IFERROR(INDEX($CV$68:$CZ$79, $CE485, BX$23), "-"),
IF($CO485=2,
IF(BX$23=5, $AC485, IF(BX$23=4, $AD485, 0)), IF(BX$23=5, $AC485, 0)
))</f>
        <v>0</v>
      </c>
      <c r="BY485" s="293" t="str">
        <f t="shared" si="221"/>
        <v>-</v>
      </c>
      <c r="BZ485" s="299">
        <f t="shared" si="197"/>
        <v>0</v>
      </c>
      <c r="CA485" s="294" t="str">
        <f t="shared" si="222"/>
        <v>-</v>
      </c>
      <c r="CB485" s="295" t="str">
        <f t="shared" si="198"/>
        <v>-</v>
      </c>
      <c r="CC485" s="295" t="str">
        <f t="shared" si="223"/>
        <v>-</v>
      </c>
      <c r="CD485" s="299">
        <f t="shared" si="199"/>
        <v>0</v>
      </c>
      <c r="CE485" s="300" t="str">
        <f t="shared" si="200"/>
        <v>-</v>
      </c>
      <c r="CF485" s="300" t="str">
        <f t="shared" si="201"/>
        <v>-</v>
      </c>
      <c r="CG485" s="300">
        <v>0</v>
      </c>
      <c r="CH485" s="300">
        <f t="shared" si="202"/>
        <v>0</v>
      </c>
      <c r="CI485" s="301">
        <f t="shared" si="203"/>
        <v>0</v>
      </c>
      <c r="CJ485" s="301">
        <f t="shared" si="204"/>
        <v>0</v>
      </c>
      <c r="CK485" s="302" t="str" cm="1">
        <f t="array" ref="CK485">IF($CJ485&gt;0, INDEX($CS$28:$DH$35, $CJ485, $CI485+CK$23), "-")</f>
        <v>-</v>
      </c>
      <c r="CL485" s="302" t="str" cm="1">
        <f t="array" ref="CL485">IF($CJ485&gt;0, INDEX($CS$28:$DH$35, $CJ485, $CI485+CL$23), "-")</f>
        <v>-</v>
      </c>
      <c r="CM485" s="302" t="str" cm="1">
        <f t="array" ref="CM485">IF($CJ485&gt;0, INDEX($CS$28:$DH$35, $CJ485, $CI485+CM$23), "-")</f>
        <v>-</v>
      </c>
      <c r="CN485" s="302" t="str" cm="1">
        <f t="array" ref="CN485">IF($CJ485&gt;0, INDEX($CS$28:$DH$35, $CJ485, $CI485+CN$23), "-")</f>
        <v>-</v>
      </c>
      <c r="CO485" s="300" t="str">
        <f t="shared" si="205"/>
        <v>-</v>
      </c>
      <c r="CP485" s="271"/>
      <c r="CQ485" s="272"/>
      <c r="CR485" s="273"/>
      <c r="CS485" s="273"/>
      <c r="CT485" s="273"/>
      <c r="CU485" s="273"/>
      <c r="CV485" s="273"/>
      <c r="CW485" s="273"/>
      <c r="CX485" s="273"/>
      <c r="CY485" s="273"/>
      <c r="CZ485" s="273"/>
      <c r="DA485" s="273"/>
      <c r="DB485" s="273"/>
      <c r="DC485" s="273"/>
      <c r="DD485" s="273"/>
      <c r="DE485" s="273"/>
      <c r="DF485" s="273"/>
      <c r="DG485" s="273"/>
      <c r="DH485" s="273"/>
      <c r="DI485" s="273"/>
      <c r="DJ485" s="271"/>
      <c r="DK485" s="271"/>
    </row>
    <row r="486" spans="1:115" s="45" customFormat="1" ht="12.75" customHeight="1" x14ac:dyDescent="0.25">
      <c r="A486" s="13" cm="1">
        <f t="array" ref="A486">IFERROR(INDEX(Operation, IFERROR(MATCH($N486,#REF!, 0), IFERROR(MATCH($N486,#REF!, 0), MATCH($N486,#REF!, 0))), 4), 0)</f>
        <v>0</v>
      </c>
      <c r="B486" s="10">
        <v>463</v>
      </c>
      <c r="C486" s="238"/>
      <c r="D486" s="238"/>
      <c r="E486" s="79"/>
      <c r="F486" s="80" t="str">
        <f>IF(ISBLANK(E486), "", VLOOKUP(E486, Z!$A$2:$C$4127, 3, FALSE))</f>
        <v/>
      </c>
      <c r="G486" s="238"/>
      <c r="H486" s="81"/>
      <c r="I486" s="255" t="b">
        <v>0</v>
      </c>
      <c r="J486" s="256"/>
      <c r="K486" s="82"/>
      <c r="L486" s="82"/>
      <c r="M486" s="83"/>
      <c r="N486" s="79"/>
      <c r="O486" s="84"/>
      <c r="P486" s="84"/>
      <c r="Q486" s="257"/>
      <c r="R486" s="257"/>
      <c r="S486" s="257"/>
      <c r="T486" s="85">
        <f t="shared" si="206"/>
        <v>0</v>
      </c>
      <c r="U486" s="238"/>
      <c r="V486" s="238"/>
      <c r="W486" s="238"/>
      <c r="X486" s="257"/>
      <c r="Y486" s="258"/>
      <c r="Z486" s="79"/>
      <c r="AA486" s="257"/>
      <c r="AB486" s="257"/>
      <c r="AC486" s="257"/>
      <c r="AD486" s="257"/>
      <c r="AE486" s="257"/>
      <c r="AF486" s="85">
        <f t="shared" si="207"/>
        <v>0</v>
      </c>
      <c r="AG486" s="259"/>
      <c r="AH486" s="238"/>
      <c r="AI486" s="79"/>
      <c r="AJ486" s="80" t="str">
        <f>IF(ISBLANK(AI486), "", VLOOKUP(AI486, Z!$A$2:$C$4127, 3, FALSE))</f>
        <v/>
      </c>
      <c r="AK486" s="260"/>
      <c r="AL486" s="127">
        <f t="shared" si="208"/>
        <v>0</v>
      </c>
      <c r="AM486" s="271"/>
      <c r="AN486" s="292">
        <f t="shared" si="210"/>
        <v>0</v>
      </c>
      <c r="AO486" s="279">
        <f t="shared" si="209"/>
        <v>1</v>
      </c>
      <c r="AP486" s="279">
        <v>0.75</v>
      </c>
      <c r="AQ486" s="293" t="str">
        <f t="shared" si="211"/>
        <v>-</v>
      </c>
      <c r="AR486" s="293" t="str">
        <f t="shared" si="212"/>
        <v>-</v>
      </c>
      <c r="AS486" s="293" t="str" cm="1">
        <f t="array" ref="AS486">IFERROR(IFERROR((AT486*AU486)/(3600*1000)/AZ486, BY486) * SUMPRODUCT($BA486:$BE486^2.5, $BF486:$BJ486) / 1000, "-")</f>
        <v>-</v>
      </c>
      <c r="AT486" s="279" t="str">
        <f t="shared" si="213"/>
        <v>-</v>
      </c>
      <c r="AU486" s="279" t="str">
        <f t="shared" si="214"/>
        <v>-</v>
      </c>
      <c r="AV486" s="294" t="str">
        <f t="shared" si="196"/>
        <v>-</v>
      </c>
      <c r="AW486" s="294" t="str" cm="1">
        <f t="array" ref="AW486">IF(CH486&gt;0, INDEX($CV$58:$CV$60, CH486), "-")</f>
        <v>-</v>
      </c>
      <c r="AX486" s="294" t="str">
        <f t="shared" si="215"/>
        <v>-</v>
      </c>
      <c r="AY486" s="295" t="str">
        <f t="shared" si="216"/>
        <v>-</v>
      </c>
      <c r="AZ486" s="294">
        <f t="shared" si="217"/>
        <v>0</v>
      </c>
      <c r="BA486" s="296" t="str" cm="1">
        <f t="array" ref="BA486">IFERROR(INDEX($CV$63:$CZ$65, $CF486, BA$23), "-")</f>
        <v>-</v>
      </c>
      <c r="BB486" s="296" t="str" cm="1">
        <f t="array" ref="BB486">IFERROR(INDEX($CV$63:$CZ$65, $CF486, BB$23), "-")</f>
        <v>-</v>
      </c>
      <c r="BC486" s="296" t="str" cm="1">
        <f t="array" ref="BC486">IFERROR(INDEX($CV$63:$CZ$65, $CF486, BC$23), "-")</f>
        <v>-</v>
      </c>
      <c r="BD486" s="296" t="str" cm="1">
        <f t="array" ref="BD486">IFERROR(INDEX($CV$63:$CZ$65, $CF486, BD$23), "-")</f>
        <v>-</v>
      </c>
      <c r="BE486" s="296" t="str" cm="1">
        <f t="array" ref="BE486">IFERROR(INDEX($CV$63:$CZ$65, $CF486, BE$23), "-")</f>
        <v>-</v>
      </c>
      <c r="BF486" s="297" cm="1">
        <f t="array" ref="BF486">IF($CF486=3,
IFERROR(INDEX($CV$68:$CZ$79, $CE486, BF$23), "-"),
IF($CF486=2,
IF(BF$23=5, $Q486, IF(BF$23=4, $R486, 0)), IF(BF$23=5, $Q486, 0)
))</f>
        <v>0</v>
      </c>
      <c r="BG486" s="297" cm="1">
        <f t="array" ref="BG486">IF($CF486=3,
IFERROR(INDEX($CV$68:$CZ$79, $CE486, BG$23), "-"),
IF($CF486=2,
IF(BG$23=5, $Q486, IF(BG$23=4, $R486, 0)), IF(BG$23=5, $Q486, 0)
))</f>
        <v>0</v>
      </c>
      <c r="BH486" s="297" cm="1">
        <f t="array" ref="BH486">IF($CF486=3,
IFERROR(INDEX($CV$68:$CZ$79, $CE486, BH$23), "-"),
IF($CF486=2,
IF(BH$23=5, $Q486, IF(BH$23=4, $R486, 0)), IF(BH$23=5, $Q486, 0)
))</f>
        <v>0</v>
      </c>
      <c r="BI486" s="297" cm="1">
        <f t="array" ref="BI486">IF($CF486=3,
IFERROR(INDEX($CV$68:$CZ$79, $CE486, BI$23), "-"),
IF($CF486=2,
IF(BI$23=5, $Q486, IF(BI$23=4, $R486, 0)), IF(BI$23=5, $Q486, 0)
))</f>
        <v>0</v>
      </c>
      <c r="BJ486" s="297" cm="1">
        <f t="array" ref="BJ486">IF($CF486=3,
IFERROR(INDEX($CV$68:$CZ$79, $CE486, BJ$23), "-"),
IF($CF486=2,
IF(BJ$23=5, $Q486, IF(BJ$23=4, $R486, 0)), IF(BJ$23=5, $Q486, 0)
))</f>
        <v>0</v>
      </c>
      <c r="BK486" s="293" t="str" cm="1">
        <f t="array" ref="BK486">IFERROR(IF(OR($AN$20="EZ", ISNUMBER((BL486*BM486)/(3600*1000)/BN486)), (BL486*BM486)/(3600*1000)/BN486, BY486) * SUMPRODUCT($BO486:$BS486^2.5, $BT486:$BX486) / 1000, "-")</f>
        <v>-</v>
      </c>
      <c r="BL486" s="279" t="str">
        <f t="shared" si="218"/>
        <v>-</v>
      </c>
      <c r="BM486" s="279" t="str">
        <f t="shared" si="219"/>
        <v>-</v>
      </c>
      <c r="BN486" s="298">
        <f t="shared" si="220"/>
        <v>0</v>
      </c>
      <c r="BO486" s="296" t="str" cm="1">
        <f t="array" ref="BO486">IFERROR(INDEX($CV$63:$CZ$65, $CO486, BO$23), "-")</f>
        <v>-</v>
      </c>
      <c r="BP486" s="296" t="str" cm="1">
        <f t="array" ref="BP486">IFERROR(INDEX($CV$63:$CZ$65, $CO486, BP$23), "-")</f>
        <v>-</v>
      </c>
      <c r="BQ486" s="296" t="str" cm="1">
        <f t="array" ref="BQ486">IFERROR(INDEX($CV$63:$CZ$65, $CO486, BQ$23), "-")</f>
        <v>-</v>
      </c>
      <c r="BR486" s="296" t="str" cm="1">
        <f t="array" ref="BR486">IFERROR(INDEX($CV$63:$CZ$65, $CO486, BR$23), "-")</f>
        <v>-</v>
      </c>
      <c r="BS486" s="296" t="str" cm="1">
        <f t="array" ref="BS486">IFERROR(INDEX($CV$63:$CZ$65, $CO486, BS$23), "-")</f>
        <v>-</v>
      </c>
      <c r="BT486" s="297" cm="1">
        <f t="array" ref="BT486">IF($CO486=3,
IFERROR(INDEX($CV$68:$CZ$79, $CE486, BT$23), "-"),
IF($CO486=2,
IF(BT$23=5, $AC486, IF(BT$23=4, $AD486, 0)), IF(BT$23=5, $AC486, 0)
))</f>
        <v>0</v>
      </c>
      <c r="BU486" s="297" cm="1">
        <f t="array" ref="BU486">IF($CO486=3,
IFERROR(INDEX($CV$68:$CZ$79, $CE486, BU$23), "-"),
IF($CO486=2,
IF(BU$23=5, $AC486, IF(BU$23=4, $AD486, 0)), IF(BU$23=5, $AC486, 0)
))</f>
        <v>0</v>
      </c>
      <c r="BV486" s="297" cm="1">
        <f t="array" ref="BV486">IF($CO486=3,
IFERROR(INDEX($CV$68:$CZ$79, $CE486, BV$23), "-"),
IF($CO486=2,
IF(BV$23=5, $AC486, IF(BV$23=4, $AD486, 0)), IF(BV$23=5, $AC486, 0)
))</f>
        <v>0</v>
      </c>
      <c r="BW486" s="297" cm="1">
        <f t="array" ref="BW486">IF($CO486=3,
IFERROR(INDEX($CV$68:$CZ$79, $CE486, BW$23), "-"),
IF($CO486=2,
IF(BW$23=5, $AC486, IF(BW$23=4, $AD486, 0)), IF(BW$23=5, $AC486, 0)
))</f>
        <v>0</v>
      </c>
      <c r="BX486" s="297" cm="1">
        <f t="array" ref="BX486">IF($CO486=3,
IFERROR(INDEX($CV$68:$CZ$79, $CE486, BX$23), "-"),
IF($CO486=2,
IF(BX$23=5, $AC486, IF(BX$23=4, $AD486, 0)), IF(BX$23=5, $AC486, 0)
))</f>
        <v>0</v>
      </c>
      <c r="BY486" s="293" t="str">
        <f t="shared" si="221"/>
        <v>-</v>
      </c>
      <c r="BZ486" s="299">
        <f t="shared" si="197"/>
        <v>0</v>
      </c>
      <c r="CA486" s="294" t="str">
        <f t="shared" si="222"/>
        <v>-</v>
      </c>
      <c r="CB486" s="295" t="str">
        <f t="shared" si="198"/>
        <v>-</v>
      </c>
      <c r="CC486" s="295" t="str">
        <f t="shared" si="223"/>
        <v>-</v>
      </c>
      <c r="CD486" s="299">
        <f t="shared" si="199"/>
        <v>0</v>
      </c>
      <c r="CE486" s="300" t="str">
        <f t="shared" si="200"/>
        <v>-</v>
      </c>
      <c r="CF486" s="300" t="str">
        <f t="shared" si="201"/>
        <v>-</v>
      </c>
      <c r="CG486" s="300">
        <v>0</v>
      </c>
      <c r="CH486" s="300">
        <f t="shared" si="202"/>
        <v>0</v>
      </c>
      <c r="CI486" s="301">
        <f t="shared" si="203"/>
        <v>0</v>
      </c>
      <c r="CJ486" s="301">
        <f t="shared" si="204"/>
        <v>0</v>
      </c>
      <c r="CK486" s="302" t="str" cm="1">
        <f t="array" ref="CK486">IF($CJ486&gt;0, INDEX($CS$28:$DH$35, $CJ486, $CI486+CK$23), "-")</f>
        <v>-</v>
      </c>
      <c r="CL486" s="302" t="str" cm="1">
        <f t="array" ref="CL486">IF($CJ486&gt;0, INDEX($CS$28:$DH$35, $CJ486, $CI486+CL$23), "-")</f>
        <v>-</v>
      </c>
      <c r="CM486" s="302" t="str" cm="1">
        <f t="array" ref="CM486">IF($CJ486&gt;0, INDEX($CS$28:$DH$35, $CJ486, $CI486+CM$23), "-")</f>
        <v>-</v>
      </c>
      <c r="CN486" s="302" t="str" cm="1">
        <f t="array" ref="CN486">IF($CJ486&gt;0, INDEX($CS$28:$DH$35, $CJ486, $CI486+CN$23), "-")</f>
        <v>-</v>
      </c>
      <c r="CO486" s="300" t="str">
        <f t="shared" si="205"/>
        <v>-</v>
      </c>
      <c r="CP486" s="271"/>
      <c r="CQ486" s="272"/>
      <c r="CR486" s="273"/>
      <c r="CS486" s="273"/>
      <c r="CT486" s="273"/>
      <c r="CU486" s="273"/>
      <c r="CV486" s="273"/>
      <c r="CW486" s="273"/>
      <c r="CX486" s="273"/>
      <c r="CY486" s="273"/>
      <c r="CZ486" s="273"/>
      <c r="DA486" s="273"/>
      <c r="DB486" s="273"/>
      <c r="DC486" s="273"/>
      <c r="DD486" s="273"/>
      <c r="DE486" s="273"/>
      <c r="DF486" s="273"/>
      <c r="DG486" s="273"/>
      <c r="DH486" s="273"/>
      <c r="DI486" s="273"/>
      <c r="DJ486" s="271"/>
      <c r="DK486" s="271"/>
    </row>
    <row r="487" spans="1:115" s="45" customFormat="1" ht="12.75" customHeight="1" x14ac:dyDescent="0.25">
      <c r="A487" s="13" cm="1">
        <f t="array" ref="A487">IFERROR(INDEX(Operation, IFERROR(MATCH($N487,#REF!, 0), IFERROR(MATCH($N487,#REF!, 0), MATCH($N487,#REF!, 0))), 4), 0)</f>
        <v>0</v>
      </c>
      <c r="B487" s="10">
        <v>464</v>
      </c>
      <c r="C487" s="238"/>
      <c r="D487" s="238"/>
      <c r="E487" s="79"/>
      <c r="F487" s="80" t="str">
        <f>IF(ISBLANK(E487), "", VLOOKUP(E487, Z!$A$2:$C$4127, 3, FALSE))</f>
        <v/>
      </c>
      <c r="G487" s="238"/>
      <c r="H487" s="81"/>
      <c r="I487" s="255" t="b">
        <v>0</v>
      </c>
      <c r="J487" s="256"/>
      <c r="K487" s="82"/>
      <c r="L487" s="82"/>
      <c r="M487" s="83"/>
      <c r="N487" s="79"/>
      <c r="O487" s="84"/>
      <c r="P487" s="84"/>
      <c r="Q487" s="257"/>
      <c r="R487" s="257"/>
      <c r="S487" s="257"/>
      <c r="T487" s="85">
        <f t="shared" si="206"/>
        <v>0</v>
      </c>
      <c r="U487" s="238"/>
      <c r="V487" s="238"/>
      <c r="W487" s="238"/>
      <c r="X487" s="256"/>
      <c r="Y487" s="258"/>
      <c r="Z487" s="79"/>
      <c r="AA487" s="257"/>
      <c r="AB487" s="257"/>
      <c r="AC487" s="257"/>
      <c r="AD487" s="257"/>
      <c r="AE487" s="257"/>
      <c r="AF487" s="85">
        <f t="shared" si="207"/>
        <v>0</v>
      </c>
      <c r="AG487" s="259"/>
      <c r="AH487" s="238"/>
      <c r="AI487" s="79"/>
      <c r="AJ487" s="80" t="str">
        <f>IF(ISBLANK(AI487), "", VLOOKUP(AI487, Z!$A$2:$C$4127, 3, FALSE))</f>
        <v/>
      </c>
      <c r="AK487" s="260"/>
      <c r="AL487" s="127">
        <f t="shared" si="208"/>
        <v>0</v>
      </c>
      <c r="AM487" s="271"/>
      <c r="AN487" s="292">
        <f t="shared" si="210"/>
        <v>0</v>
      </c>
      <c r="AO487" s="279">
        <f t="shared" si="209"/>
        <v>1</v>
      </c>
      <c r="AP487" s="279">
        <v>0.75</v>
      </c>
      <c r="AQ487" s="293" t="str">
        <f t="shared" si="211"/>
        <v>-</v>
      </c>
      <c r="AR487" s="293" t="str">
        <f t="shared" si="212"/>
        <v>-</v>
      </c>
      <c r="AS487" s="293" t="str" cm="1">
        <f t="array" ref="AS487">IFERROR(IFERROR((AT487*AU487)/(3600*1000)/AZ487, BY487) * SUMPRODUCT($BA487:$BE487^2.5, $BF487:$BJ487) / 1000, "-")</f>
        <v>-</v>
      </c>
      <c r="AT487" s="279" t="str">
        <f t="shared" si="213"/>
        <v>-</v>
      </c>
      <c r="AU487" s="279" t="str">
        <f t="shared" si="214"/>
        <v>-</v>
      </c>
      <c r="AV487" s="294" t="str">
        <f t="shared" si="196"/>
        <v>-</v>
      </c>
      <c r="AW487" s="294" t="str" cm="1">
        <f t="array" ref="AW487">IF(CH487&gt;0, INDEX($CV$58:$CV$60, CH487), "-")</f>
        <v>-</v>
      </c>
      <c r="AX487" s="294" t="str">
        <f t="shared" si="215"/>
        <v>-</v>
      </c>
      <c r="AY487" s="295" t="str">
        <f t="shared" si="216"/>
        <v>-</v>
      </c>
      <c r="AZ487" s="294">
        <f t="shared" si="217"/>
        <v>0</v>
      </c>
      <c r="BA487" s="296" t="str" cm="1">
        <f t="array" ref="BA487">IFERROR(INDEX($CV$63:$CZ$65, $CF487, BA$23), "-")</f>
        <v>-</v>
      </c>
      <c r="BB487" s="296" t="str" cm="1">
        <f t="array" ref="BB487">IFERROR(INDEX($CV$63:$CZ$65, $CF487, BB$23), "-")</f>
        <v>-</v>
      </c>
      <c r="BC487" s="296" t="str" cm="1">
        <f t="array" ref="BC487">IFERROR(INDEX($CV$63:$CZ$65, $CF487, BC$23), "-")</f>
        <v>-</v>
      </c>
      <c r="BD487" s="296" t="str" cm="1">
        <f t="array" ref="BD487">IFERROR(INDEX($CV$63:$CZ$65, $CF487, BD$23), "-")</f>
        <v>-</v>
      </c>
      <c r="BE487" s="296" t="str" cm="1">
        <f t="array" ref="BE487">IFERROR(INDEX($CV$63:$CZ$65, $CF487, BE$23), "-")</f>
        <v>-</v>
      </c>
      <c r="BF487" s="297" cm="1">
        <f t="array" ref="BF487">IF($CF487=3,
IFERROR(INDEX($CV$68:$CZ$79, $CE487, BF$23), "-"),
IF($CF487=2,
IF(BF$23=5, $Q487, IF(BF$23=4, $R487, 0)), IF(BF$23=5, $Q487, 0)
))</f>
        <v>0</v>
      </c>
      <c r="BG487" s="297" cm="1">
        <f t="array" ref="BG487">IF($CF487=3,
IFERROR(INDEX($CV$68:$CZ$79, $CE487, BG$23), "-"),
IF($CF487=2,
IF(BG$23=5, $Q487, IF(BG$23=4, $R487, 0)), IF(BG$23=5, $Q487, 0)
))</f>
        <v>0</v>
      </c>
      <c r="BH487" s="297" cm="1">
        <f t="array" ref="BH487">IF($CF487=3,
IFERROR(INDEX($CV$68:$CZ$79, $CE487, BH$23), "-"),
IF($CF487=2,
IF(BH$23=5, $Q487, IF(BH$23=4, $R487, 0)), IF(BH$23=5, $Q487, 0)
))</f>
        <v>0</v>
      </c>
      <c r="BI487" s="297" cm="1">
        <f t="array" ref="BI487">IF($CF487=3,
IFERROR(INDEX($CV$68:$CZ$79, $CE487, BI$23), "-"),
IF($CF487=2,
IF(BI$23=5, $Q487, IF(BI$23=4, $R487, 0)), IF(BI$23=5, $Q487, 0)
))</f>
        <v>0</v>
      </c>
      <c r="BJ487" s="297" cm="1">
        <f t="array" ref="BJ487">IF($CF487=3,
IFERROR(INDEX($CV$68:$CZ$79, $CE487, BJ$23), "-"),
IF($CF487=2,
IF(BJ$23=5, $Q487, IF(BJ$23=4, $R487, 0)), IF(BJ$23=5, $Q487, 0)
))</f>
        <v>0</v>
      </c>
      <c r="BK487" s="293" t="str" cm="1">
        <f t="array" ref="BK487">IFERROR(IF(OR($AN$20="EZ", ISNUMBER((BL487*BM487)/(3600*1000)/BN487)), (BL487*BM487)/(3600*1000)/BN487, BY487) * SUMPRODUCT($BO487:$BS487^2.5, $BT487:$BX487) / 1000, "-")</f>
        <v>-</v>
      </c>
      <c r="BL487" s="279" t="str">
        <f t="shared" si="218"/>
        <v>-</v>
      </c>
      <c r="BM487" s="279" t="str">
        <f t="shared" si="219"/>
        <v>-</v>
      </c>
      <c r="BN487" s="298">
        <f t="shared" si="220"/>
        <v>0</v>
      </c>
      <c r="BO487" s="296" t="str" cm="1">
        <f t="array" ref="BO487">IFERROR(INDEX($CV$63:$CZ$65, $CO487, BO$23), "-")</f>
        <v>-</v>
      </c>
      <c r="BP487" s="296" t="str" cm="1">
        <f t="array" ref="BP487">IFERROR(INDEX($CV$63:$CZ$65, $CO487, BP$23), "-")</f>
        <v>-</v>
      </c>
      <c r="BQ487" s="296" t="str" cm="1">
        <f t="array" ref="BQ487">IFERROR(INDEX($CV$63:$CZ$65, $CO487, BQ$23), "-")</f>
        <v>-</v>
      </c>
      <c r="BR487" s="296" t="str" cm="1">
        <f t="array" ref="BR487">IFERROR(INDEX($CV$63:$CZ$65, $CO487, BR$23), "-")</f>
        <v>-</v>
      </c>
      <c r="BS487" s="296" t="str" cm="1">
        <f t="array" ref="BS487">IFERROR(INDEX($CV$63:$CZ$65, $CO487, BS$23), "-")</f>
        <v>-</v>
      </c>
      <c r="BT487" s="297" cm="1">
        <f t="array" ref="BT487">IF($CO487=3,
IFERROR(INDEX($CV$68:$CZ$79, $CE487, BT$23), "-"),
IF($CO487=2,
IF(BT$23=5, $AC487, IF(BT$23=4, $AD487, 0)), IF(BT$23=5, $AC487, 0)
))</f>
        <v>0</v>
      </c>
      <c r="BU487" s="297" cm="1">
        <f t="array" ref="BU487">IF($CO487=3,
IFERROR(INDEX($CV$68:$CZ$79, $CE487, BU$23), "-"),
IF($CO487=2,
IF(BU$23=5, $AC487, IF(BU$23=4, $AD487, 0)), IF(BU$23=5, $AC487, 0)
))</f>
        <v>0</v>
      </c>
      <c r="BV487" s="297" cm="1">
        <f t="array" ref="BV487">IF($CO487=3,
IFERROR(INDEX($CV$68:$CZ$79, $CE487, BV$23), "-"),
IF($CO487=2,
IF(BV$23=5, $AC487, IF(BV$23=4, $AD487, 0)), IF(BV$23=5, $AC487, 0)
))</f>
        <v>0</v>
      </c>
      <c r="BW487" s="297" cm="1">
        <f t="array" ref="BW487">IF($CO487=3,
IFERROR(INDEX($CV$68:$CZ$79, $CE487, BW$23), "-"),
IF($CO487=2,
IF(BW$23=5, $AC487, IF(BW$23=4, $AD487, 0)), IF(BW$23=5, $AC487, 0)
))</f>
        <v>0</v>
      </c>
      <c r="BX487" s="297" cm="1">
        <f t="array" ref="BX487">IF($CO487=3,
IFERROR(INDEX($CV$68:$CZ$79, $CE487, BX$23), "-"),
IF($CO487=2,
IF(BX$23=5, $AC487, IF(BX$23=4, $AD487, 0)), IF(BX$23=5, $AC487, 0)
))</f>
        <v>0</v>
      </c>
      <c r="BY487" s="293" t="str">
        <f t="shared" si="221"/>
        <v>-</v>
      </c>
      <c r="BZ487" s="299">
        <f t="shared" si="197"/>
        <v>0</v>
      </c>
      <c r="CA487" s="294" t="str">
        <f t="shared" si="222"/>
        <v>-</v>
      </c>
      <c r="CB487" s="295" t="str">
        <f t="shared" si="198"/>
        <v>-</v>
      </c>
      <c r="CC487" s="295" t="str">
        <f t="shared" si="223"/>
        <v>-</v>
      </c>
      <c r="CD487" s="299">
        <f t="shared" si="199"/>
        <v>0</v>
      </c>
      <c r="CE487" s="300" t="str">
        <f t="shared" si="200"/>
        <v>-</v>
      </c>
      <c r="CF487" s="300" t="str">
        <f t="shared" si="201"/>
        <v>-</v>
      </c>
      <c r="CG487" s="300">
        <v>0</v>
      </c>
      <c r="CH487" s="300">
        <f t="shared" si="202"/>
        <v>0</v>
      </c>
      <c r="CI487" s="301">
        <f t="shared" si="203"/>
        <v>0</v>
      </c>
      <c r="CJ487" s="301">
        <f t="shared" si="204"/>
        <v>0</v>
      </c>
      <c r="CK487" s="302" t="str" cm="1">
        <f t="array" ref="CK487">IF($CJ487&gt;0, INDEX($CS$28:$DH$35, $CJ487, $CI487+CK$23), "-")</f>
        <v>-</v>
      </c>
      <c r="CL487" s="302" t="str" cm="1">
        <f t="array" ref="CL487">IF($CJ487&gt;0, INDEX($CS$28:$DH$35, $CJ487, $CI487+CL$23), "-")</f>
        <v>-</v>
      </c>
      <c r="CM487" s="302" t="str" cm="1">
        <f t="array" ref="CM487">IF($CJ487&gt;0, INDEX($CS$28:$DH$35, $CJ487, $CI487+CM$23), "-")</f>
        <v>-</v>
      </c>
      <c r="CN487" s="302" t="str" cm="1">
        <f t="array" ref="CN487">IF($CJ487&gt;0, INDEX($CS$28:$DH$35, $CJ487, $CI487+CN$23), "-")</f>
        <v>-</v>
      </c>
      <c r="CO487" s="300" t="str">
        <f t="shared" si="205"/>
        <v>-</v>
      </c>
      <c r="CP487" s="271"/>
      <c r="CQ487" s="272"/>
      <c r="CR487" s="273"/>
      <c r="CS487" s="273"/>
      <c r="CT487" s="273"/>
      <c r="CU487" s="273"/>
      <c r="CV487" s="273"/>
      <c r="CW487" s="273"/>
      <c r="CX487" s="273"/>
      <c r="CY487" s="273"/>
      <c r="CZ487" s="273"/>
      <c r="DA487" s="273"/>
      <c r="DB487" s="273"/>
      <c r="DC487" s="273"/>
      <c r="DD487" s="273"/>
      <c r="DE487" s="273"/>
      <c r="DF487" s="273"/>
      <c r="DG487" s="273"/>
      <c r="DH487" s="273"/>
      <c r="DI487" s="273"/>
      <c r="DJ487" s="271"/>
      <c r="DK487" s="271"/>
    </row>
    <row r="488" spans="1:115" s="45" customFormat="1" ht="12.75" customHeight="1" x14ac:dyDescent="0.25">
      <c r="A488" s="13" cm="1">
        <f t="array" ref="A488">IFERROR(INDEX(Operation, IFERROR(MATCH($N488,#REF!, 0), IFERROR(MATCH($N488,#REF!, 0), MATCH($N488,#REF!, 0))), 4), 0)</f>
        <v>0</v>
      </c>
      <c r="B488" s="10">
        <v>465</v>
      </c>
      <c r="C488" s="238"/>
      <c r="D488" s="238"/>
      <c r="E488" s="79"/>
      <c r="F488" s="80" t="str">
        <f>IF(ISBLANK(E488), "", VLOOKUP(E488, Z!$A$2:$C$4127, 3, FALSE))</f>
        <v/>
      </c>
      <c r="G488" s="238"/>
      <c r="H488" s="81"/>
      <c r="I488" s="255" t="b">
        <v>0</v>
      </c>
      <c r="J488" s="256"/>
      <c r="K488" s="82"/>
      <c r="L488" s="82"/>
      <c r="M488" s="83"/>
      <c r="N488" s="79"/>
      <c r="O488" s="84"/>
      <c r="P488" s="84"/>
      <c r="Q488" s="257"/>
      <c r="R488" s="257"/>
      <c r="S488" s="257"/>
      <c r="T488" s="85">
        <f t="shared" si="206"/>
        <v>0</v>
      </c>
      <c r="U488" s="238"/>
      <c r="V488" s="238"/>
      <c r="W488" s="238"/>
      <c r="X488" s="257"/>
      <c r="Y488" s="258"/>
      <c r="Z488" s="79"/>
      <c r="AA488" s="257"/>
      <c r="AB488" s="257"/>
      <c r="AC488" s="257"/>
      <c r="AD488" s="257"/>
      <c r="AE488" s="257"/>
      <c r="AF488" s="85">
        <f t="shared" si="207"/>
        <v>0</v>
      </c>
      <c r="AG488" s="259"/>
      <c r="AH488" s="238"/>
      <c r="AI488" s="79"/>
      <c r="AJ488" s="80" t="str">
        <f>IF(ISBLANK(AI488), "", VLOOKUP(AI488, Z!$A$2:$C$4127, 3, FALSE))</f>
        <v/>
      </c>
      <c r="AK488" s="260"/>
      <c r="AL488" s="127">
        <f t="shared" si="208"/>
        <v>0</v>
      </c>
      <c r="AM488" s="271"/>
      <c r="AN488" s="292">
        <f t="shared" si="210"/>
        <v>0</v>
      </c>
      <c r="AO488" s="279">
        <f t="shared" si="209"/>
        <v>1</v>
      </c>
      <c r="AP488" s="279">
        <v>0.75</v>
      </c>
      <c r="AQ488" s="293" t="str">
        <f t="shared" si="211"/>
        <v>-</v>
      </c>
      <c r="AR488" s="293" t="str">
        <f t="shared" si="212"/>
        <v>-</v>
      </c>
      <c r="AS488" s="293" t="str" cm="1">
        <f t="array" ref="AS488">IFERROR(IFERROR((AT488*AU488)/(3600*1000)/AZ488, BY488) * SUMPRODUCT($BA488:$BE488^2.5, $BF488:$BJ488) / 1000, "-")</f>
        <v>-</v>
      </c>
      <c r="AT488" s="279" t="str">
        <f t="shared" si="213"/>
        <v>-</v>
      </c>
      <c r="AU488" s="279" t="str">
        <f t="shared" si="214"/>
        <v>-</v>
      </c>
      <c r="AV488" s="294" t="str">
        <f t="shared" si="196"/>
        <v>-</v>
      </c>
      <c r="AW488" s="294" t="str" cm="1">
        <f t="array" ref="AW488">IF(CH488&gt;0, INDEX($CV$58:$CV$60, CH488), "-")</f>
        <v>-</v>
      </c>
      <c r="AX488" s="294" t="str">
        <f t="shared" si="215"/>
        <v>-</v>
      </c>
      <c r="AY488" s="295" t="str">
        <f t="shared" si="216"/>
        <v>-</v>
      </c>
      <c r="AZ488" s="294">
        <f t="shared" si="217"/>
        <v>0</v>
      </c>
      <c r="BA488" s="296" t="str" cm="1">
        <f t="array" ref="BA488">IFERROR(INDEX($CV$63:$CZ$65, $CF488, BA$23), "-")</f>
        <v>-</v>
      </c>
      <c r="BB488" s="296" t="str" cm="1">
        <f t="array" ref="BB488">IFERROR(INDEX($CV$63:$CZ$65, $CF488, BB$23), "-")</f>
        <v>-</v>
      </c>
      <c r="BC488" s="296" t="str" cm="1">
        <f t="array" ref="BC488">IFERROR(INDEX($CV$63:$CZ$65, $CF488, BC$23), "-")</f>
        <v>-</v>
      </c>
      <c r="BD488" s="296" t="str" cm="1">
        <f t="array" ref="BD488">IFERROR(INDEX($CV$63:$CZ$65, $CF488, BD$23), "-")</f>
        <v>-</v>
      </c>
      <c r="BE488" s="296" t="str" cm="1">
        <f t="array" ref="BE488">IFERROR(INDEX($CV$63:$CZ$65, $CF488, BE$23), "-")</f>
        <v>-</v>
      </c>
      <c r="BF488" s="297" cm="1">
        <f t="array" ref="BF488">IF($CF488=3,
IFERROR(INDEX($CV$68:$CZ$79, $CE488, BF$23), "-"),
IF($CF488=2,
IF(BF$23=5, $Q488, IF(BF$23=4, $R488, 0)), IF(BF$23=5, $Q488, 0)
))</f>
        <v>0</v>
      </c>
      <c r="BG488" s="297" cm="1">
        <f t="array" ref="BG488">IF($CF488=3,
IFERROR(INDEX($CV$68:$CZ$79, $CE488, BG$23), "-"),
IF($CF488=2,
IF(BG$23=5, $Q488, IF(BG$23=4, $R488, 0)), IF(BG$23=5, $Q488, 0)
))</f>
        <v>0</v>
      </c>
      <c r="BH488" s="297" cm="1">
        <f t="array" ref="BH488">IF($CF488=3,
IFERROR(INDEX($CV$68:$CZ$79, $CE488, BH$23), "-"),
IF($CF488=2,
IF(BH$23=5, $Q488, IF(BH$23=4, $R488, 0)), IF(BH$23=5, $Q488, 0)
))</f>
        <v>0</v>
      </c>
      <c r="BI488" s="297" cm="1">
        <f t="array" ref="BI488">IF($CF488=3,
IFERROR(INDEX($CV$68:$CZ$79, $CE488, BI$23), "-"),
IF($CF488=2,
IF(BI$23=5, $Q488, IF(BI$23=4, $R488, 0)), IF(BI$23=5, $Q488, 0)
))</f>
        <v>0</v>
      </c>
      <c r="BJ488" s="297" cm="1">
        <f t="array" ref="BJ488">IF($CF488=3,
IFERROR(INDEX($CV$68:$CZ$79, $CE488, BJ$23), "-"),
IF($CF488=2,
IF(BJ$23=5, $Q488, IF(BJ$23=4, $R488, 0)), IF(BJ$23=5, $Q488, 0)
))</f>
        <v>0</v>
      </c>
      <c r="BK488" s="293" t="str" cm="1">
        <f t="array" ref="BK488">IFERROR(IF(OR($AN$20="EZ", ISNUMBER((BL488*BM488)/(3600*1000)/BN488)), (BL488*BM488)/(3600*1000)/BN488, BY488) * SUMPRODUCT($BO488:$BS488^2.5, $BT488:$BX488) / 1000, "-")</f>
        <v>-</v>
      </c>
      <c r="BL488" s="279" t="str">
        <f t="shared" si="218"/>
        <v>-</v>
      </c>
      <c r="BM488" s="279" t="str">
        <f t="shared" si="219"/>
        <v>-</v>
      </c>
      <c r="BN488" s="298">
        <f t="shared" si="220"/>
        <v>0</v>
      </c>
      <c r="BO488" s="296" t="str" cm="1">
        <f t="array" ref="BO488">IFERROR(INDEX($CV$63:$CZ$65, $CO488, BO$23), "-")</f>
        <v>-</v>
      </c>
      <c r="BP488" s="296" t="str" cm="1">
        <f t="array" ref="BP488">IFERROR(INDEX($CV$63:$CZ$65, $CO488, BP$23), "-")</f>
        <v>-</v>
      </c>
      <c r="BQ488" s="296" t="str" cm="1">
        <f t="array" ref="BQ488">IFERROR(INDEX($CV$63:$CZ$65, $CO488, BQ$23), "-")</f>
        <v>-</v>
      </c>
      <c r="BR488" s="296" t="str" cm="1">
        <f t="array" ref="BR488">IFERROR(INDEX($CV$63:$CZ$65, $CO488, BR$23), "-")</f>
        <v>-</v>
      </c>
      <c r="BS488" s="296" t="str" cm="1">
        <f t="array" ref="BS488">IFERROR(INDEX($CV$63:$CZ$65, $CO488, BS$23), "-")</f>
        <v>-</v>
      </c>
      <c r="BT488" s="297" cm="1">
        <f t="array" ref="BT488">IF($CO488=3,
IFERROR(INDEX($CV$68:$CZ$79, $CE488, BT$23), "-"),
IF($CO488=2,
IF(BT$23=5, $AC488, IF(BT$23=4, $AD488, 0)), IF(BT$23=5, $AC488, 0)
))</f>
        <v>0</v>
      </c>
      <c r="BU488" s="297" cm="1">
        <f t="array" ref="BU488">IF($CO488=3,
IFERROR(INDEX($CV$68:$CZ$79, $CE488, BU$23), "-"),
IF($CO488=2,
IF(BU$23=5, $AC488, IF(BU$23=4, $AD488, 0)), IF(BU$23=5, $AC488, 0)
))</f>
        <v>0</v>
      </c>
      <c r="BV488" s="297" cm="1">
        <f t="array" ref="BV488">IF($CO488=3,
IFERROR(INDEX($CV$68:$CZ$79, $CE488, BV$23), "-"),
IF($CO488=2,
IF(BV$23=5, $AC488, IF(BV$23=4, $AD488, 0)), IF(BV$23=5, $AC488, 0)
))</f>
        <v>0</v>
      </c>
      <c r="BW488" s="297" cm="1">
        <f t="array" ref="BW488">IF($CO488=3,
IFERROR(INDEX($CV$68:$CZ$79, $CE488, BW$23), "-"),
IF($CO488=2,
IF(BW$23=5, $AC488, IF(BW$23=4, $AD488, 0)), IF(BW$23=5, $AC488, 0)
))</f>
        <v>0</v>
      </c>
      <c r="BX488" s="297" cm="1">
        <f t="array" ref="BX488">IF($CO488=3,
IFERROR(INDEX($CV$68:$CZ$79, $CE488, BX$23), "-"),
IF($CO488=2,
IF(BX$23=5, $AC488, IF(BX$23=4, $AD488, 0)), IF(BX$23=5, $AC488, 0)
))</f>
        <v>0</v>
      </c>
      <c r="BY488" s="293" t="str">
        <f t="shared" si="221"/>
        <v>-</v>
      </c>
      <c r="BZ488" s="299">
        <f t="shared" si="197"/>
        <v>0</v>
      </c>
      <c r="CA488" s="294" t="str">
        <f t="shared" si="222"/>
        <v>-</v>
      </c>
      <c r="CB488" s="295" t="str">
        <f t="shared" si="198"/>
        <v>-</v>
      </c>
      <c r="CC488" s="295" t="str">
        <f t="shared" si="223"/>
        <v>-</v>
      </c>
      <c r="CD488" s="299">
        <f t="shared" si="199"/>
        <v>0</v>
      </c>
      <c r="CE488" s="300" t="str">
        <f t="shared" si="200"/>
        <v>-</v>
      </c>
      <c r="CF488" s="300" t="str">
        <f t="shared" si="201"/>
        <v>-</v>
      </c>
      <c r="CG488" s="300">
        <v>0</v>
      </c>
      <c r="CH488" s="300">
        <f t="shared" si="202"/>
        <v>0</v>
      </c>
      <c r="CI488" s="301">
        <f t="shared" si="203"/>
        <v>0</v>
      </c>
      <c r="CJ488" s="301">
        <f t="shared" si="204"/>
        <v>0</v>
      </c>
      <c r="CK488" s="302" t="str" cm="1">
        <f t="array" ref="CK488">IF($CJ488&gt;0, INDEX($CS$28:$DH$35, $CJ488, $CI488+CK$23), "-")</f>
        <v>-</v>
      </c>
      <c r="CL488" s="302" t="str" cm="1">
        <f t="array" ref="CL488">IF($CJ488&gt;0, INDEX($CS$28:$DH$35, $CJ488, $CI488+CL$23), "-")</f>
        <v>-</v>
      </c>
      <c r="CM488" s="302" t="str" cm="1">
        <f t="array" ref="CM488">IF($CJ488&gt;0, INDEX($CS$28:$DH$35, $CJ488, $CI488+CM$23), "-")</f>
        <v>-</v>
      </c>
      <c r="CN488" s="302" t="str" cm="1">
        <f t="array" ref="CN488">IF($CJ488&gt;0, INDEX($CS$28:$DH$35, $CJ488, $CI488+CN$23), "-")</f>
        <v>-</v>
      </c>
      <c r="CO488" s="300" t="str">
        <f t="shared" si="205"/>
        <v>-</v>
      </c>
      <c r="CP488" s="271"/>
      <c r="CQ488" s="272"/>
      <c r="CR488" s="273"/>
      <c r="CS488" s="273"/>
      <c r="CT488" s="273"/>
      <c r="CU488" s="273"/>
      <c r="CV488" s="273"/>
      <c r="CW488" s="273"/>
      <c r="CX488" s="273"/>
      <c r="CY488" s="273"/>
      <c r="CZ488" s="273"/>
      <c r="DA488" s="273"/>
      <c r="DB488" s="273"/>
      <c r="DC488" s="273"/>
      <c r="DD488" s="273"/>
      <c r="DE488" s="273"/>
      <c r="DF488" s="273"/>
      <c r="DG488" s="273"/>
      <c r="DH488" s="273"/>
      <c r="DI488" s="273"/>
      <c r="DJ488" s="271"/>
      <c r="DK488" s="271"/>
    </row>
    <row r="489" spans="1:115" s="45" customFormat="1" ht="12.75" customHeight="1" x14ac:dyDescent="0.25">
      <c r="A489" s="13" cm="1">
        <f t="array" ref="A489">IFERROR(INDEX(Operation, IFERROR(MATCH($N489,#REF!, 0), IFERROR(MATCH($N489,#REF!, 0), MATCH($N489,#REF!, 0))), 4), 0)</f>
        <v>0</v>
      </c>
      <c r="B489" s="10">
        <v>466</v>
      </c>
      <c r="C489" s="238"/>
      <c r="D489" s="238"/>
      <c r="E489" s="79"/>
      <c r="F489" s="80" t="str">
        <f>IF(ISBLANK(E489), "", VLOOKUP(E489, Z!$A$2:$C$4127, 3, FALSE))</f>
        <v/>
      </c>
      <c r="G489" s="238"/>
      <c r="H489" s="81"/>
      <c r="I489" s="255" t="b">
        <v>0</v>
      </c>
      <c r="J489" s="256"/>
      <c r="K489" s="82"/>
      <c r="L489" s="82"/>
      <c r="M489" s="83"/>
      <c r="N489" s="79"/>
      <c r="O489" s="84"/>
      <c r="P489" s="84"/>
      <c r="Q489" s="257"/>
      <c r="R489" s="257"/>
      <c r="S489" s="257"/>
      <c r="T489" s="85">
        <f t="shared" si="206"/>
        <v>0</v>
      </c>
      <c r="U489" s="238"/>
      <c r="V489" s="238"/>
      <c r="W489" s="238"/>
      <c r="X489" s="257"/>
      <c r="Y489" s="258"/>
      <c r="Z489" s="79"/>
      <c r="AA489" s="257"/>
      <c r="AB489" s="257"/>
      <c r="AC489" s="257"/>
      <c r="AD489" s="257"/>
      <c r="AE489" s="257"/>
      <c r="AF489" s="85">
        <f t="shared" si="207"/>
        <v>0</v>
      </c>
      <c r="AG489" s="259"/>
      <c r="AH489" s="238"/>
      <c r="AI489" s="79"/>
      <c r="AJ489" s="80" t="str">
        <f>IF(ISBLANK(AI489), "", VLOOKUP(AI489, Z!$A$2:$C$4127, 3, FALSE))</f>
        <v/>
      </c>
      <c r="AK489" s="260"/>
      <c r="AL489" s="127">
        <f t="shared" si="208"/>
        <v>0</v>
      </c>
      <c r="AM489" s="271"/>
      <c r="AN489" s="292">
        <f t="shared" si="210"/>
        <v>0</v>
      </c>
      <c r="AO489" s="279">
        <f t="shared" si="209"/>
        <v>1</v>
      </c>
      <c r="AP489" s="279">
        <v>0.75</v>
      </c>
      <c r="AQ489" s="293" t="str">
        <f t="shared" si="211"/>
        <v>-</v>
      </c>
      <c r="AR489" s="293" t="str">
        <f t="shared" si="212"/>
        <v>-</v>
      </c>
      <c r="AS489" s="293" t="str" cm="1">
        <f t="array" ref="AS489">IFERROR(IFERROR((AT489*AU489)/(3600*1000)/AZ489, BY489) * SUMPRODUCT($BA489:$BE489^2.5, $BF489:$BJ489) / 1000, "-")</f>
        <v>-</v>
      </c>
      <c r="AT489" s="279" t="str">
        <f t="shared" si="213"/>
        <v>-</v>
      </c>
      <c r="AU489" s="279" t="str">
        <f t="shared" si="214"/>
        <v>-</v>
      </c>
      <c r="AV489" s="294" t="str">
        <f t="shared" si="196"/>
        <v>-</v>
      </c>
      <c r="AW489" s="294" t="str" cm="1">
        <f t="array" ref="AW489">IF(CH489&gt;0, INDEX($CV$58:$CV$60, CH489), "-")</f>
        <v>-</v>
      </c>
      <c r="AX489" s="294" t="str">
        <f t="shared" si="215"/>
        <v>-</v>
      </c>
      <c r="AY489" s="295" t="str">
        <f t="shared" si="216"/>
        <v>-</v>
      </c>
      <c r="AZ489" s="294">
        <f t="shared" si="217"/>
        <v>0</v>
      </c>
      <c r="BA489" s="296" t="str" cm="1">
        <f t="array" ref="BA489">IFERROR(INDEX($CV$63:$CZ$65, $CF489, BA$23), "-")</f>
        <v>-</v>
      </c>
      <c r="BB489" s="296" t="str" cm="1">
        <f t="array" ref="BB489">IFERROR(INDEX($CV$63:$CZ$65, $CF489, BB$23), "-")</f>
        <v>-</v>
      </c>
      <c r="BC489" s="296" t="str" cm="1">
        <f t="array" ref="BC489">IFERROR(INDEX($CV$63:$CZ$65, $CF489, BC$23), "-")</f>
        <v>-</v>
      </c>
      <c r="BD489" s="296" t="str" cm="1">
        <f t="array" ref="BD489">IFERROR(INDEX($CV$63:$CZ$65, $CF489, BD$23), "-")</f>
        <v>-</v>
      </c>
      <c r="BE489" s="296" t="str" cm="1">
        <f t="array" ref="BE489">IFERROR(INDEX($CV$63:$CZ$65, $CF489, BE$23), "-")</f>
        <v>-</v>
      </c>
      <c r="BF489" s="297" cm="1">
        <f t="array" ref="BF489">IF($CF489=3,
IFERROR(INDEX($CV$68:$CZ$79, $CE489, BF$23), "-"),
IF($CF489=2,
IF(BF$23=5, $Q489, IF(BF$23=4, $R489, 0)), IF(BF$23=5, $Q489, 0)
))</f>
        <v>0</v>
      </c>
      <c r="BG489" s="297" cm="1">
        <f t="array" ref="BG489">IF($CF489=3,
IFERROR(INDEX($CV$68:$CZ$79, $CE489, BG$23), "-"),
IF($CF489=2,
IF(BG$23=5, $Q489, IF(BG$23=4, $R489, 0)), IF(BG$23=5, $Q489, 0)
))</f>
        <v>0</v>
      </c>
      <c r="BH489" s="297" cm="1">
        <f t="array" ref="BH489">IF($CF489=3,
IFERROR(INDEX($CV$68:$CZ$79, $CE489, BH$23), "-"),
IF($CF489=2,
IF(BH$23=5, $Q489, IF(BH$23=4, $R489, 0)), IF(BH$23=5, $Q489, 0)
))</f>
        <v>0</v>
      </c>
      <c r="BI489" s="297" cm="1">
        <f t="array" ref="BI489">IF($CF489=3,
IFERROR(INDEX($CV$68:$CZ$79, $CE489, BI$23), "-"),
IF($CF489=2,
IF(BI$23=5, $Q489, IF(BI$23=4, $R489, 0)), IF(BI$23=5, $Q489, 0)
))</f>
        <v>0</v>
      </c>
      <c r="BJ489" s="297" cm="1">
        <f t="array" ref="BJ489">IF($CF489=3,
IFERROR(INDEX($CV$68:$CZ$79, $CE489, BJ$23), "-"),
IF($CF489=2,
IF(BJ$23=5, $Q489, IF(BJ$23=4, $R489, 0)), IF(BJ$23=5, $Q489, 0)
))</f>
        <v>0</v>
      </c>
      <c r="BK489" s="293" t="str" cm="1">
        <f t="array" ref="BK489">IFERROR(IF(OR($AN$20="EZ", ISNUMBER((BL489*BM489)/(3600*1000)/BN489)), (BL489*BM489)/(3600*1000)/BN489, BY489) * SUMPRODUCT($BO489:$BS489^2.5, $BT489:$BX489) / 1000, "-")</f>
        <v>-</v>
      </c>
      <c r="BL489" s="279" t="str">
        <f t="shared" si="218"/>
        <v>-</v>
      </c>
      <c r="BM489" s="279" t="str">
        <f t="shared" si="219"/>
        <v>-</v>
      </c>
      <c r="BN489" s="298">
        <f t="shared" si="220"/>
        <v>0</v>
      </c>
      <c r="BO489" s="296" t="str" cm="1">
        <f t="array" ref="BO489">IFERROR(INDEX($CV$63:$CZ$65, $CO489, BO$23), "-")</f>
        <v>-</v>
      </c>
      <c r="BP489" s="296" t="str" cm="1">
        <f t="array" ref="BP489">IFERROR(INDEX($CV$63:$CZ$65, $CO489, BP$23), "-")</f>
        <v>-</v>
      </c>
      <c r="BQ489" s="296" t="str" cm="1">
        <f t="array" ref="BQ489">IFERROR(INDEX($CV$63:$CZ$65, $CO489, BQ$23), "-")</f>
        <v>-</v>
      </c>
      <c r="BR489" s="296" t="str" cm="1">
        <f t="array" ref="BR489">IFERROR(INDEX($CV$63:$CZ$65, $CO489, BR$23), "-")</f>
        <v>-</v>
      </c>
      <c r="BS489" s="296" t="str" cm="1">
        <f t="array" ref="BS489">IFERROR(INDEX($CV$63:$CZ$65, $CO489, BS$23), "-")</f>
        <v>-</v>
      </c>
      <c r="BT489" s="297" cm="1">
        <f t="array" ref="BT489">IF($CO489=3,
IFERROR(INDEX($CV$68:$CZ$79, $CE489, BT$23), "-"),
IF($CO489=2,
IF(BT$23=5, $AC489, IF(BT$23=4, $AD489, 0)), IF(BT$23=5, $AC489, 0)
))</f>
        <v>0</v>
      </c>
      <c r="BU489" s="297" cm="1">
        <f t="array" ref="BU489">IF($CO489=3,
IFERROR(INDEX($CV$68:$CZ$79, $CE489, BU$23), "-"),
IF($CO489=2,
IF(BU$23=5, $AC489, IF(BU$23=4, $AD489, 0)), IF(BU$23=5, $AC489, 0)
))</f>
        <v>0</v>
      </c>
      <c r="BV489" s="297" cm="1">
        <f t="array" ref="BV489">IF($CO489=3,
IFERROR(INDEX($CV$68:$CZ$79, $CE489, BV$23), "-"),
IF($CO489=2,
IF(BV$23=5, $AC489, IF(BV$23=4, $AD489, 0)), IF(BV$23=5, $AC489, 0)
))</f>
        <v>0</v>
      </c>
      <c r="BW489" s="297" cm="1">
        <f t="array" ref="BW489">IF($CO489=3,
IFERROR(INDEX($CV$68:$CZ$79, $CE489, BW$23), "-"),
IF($CO489=2,
IF(BW$23=5, $AC489, IF(BW$23=4, $AD489, 0)), IF(BW$23=5, $AC489, 0)
))</f>
        <v>0</v>
      </c>
      <c r="BX489" s="297" cm="1">
        <f t="array" ref="BX489">IF($CO489=3,
IFERROR(INDEX($CV$68:$CZ$79, $CE489, BX$23), "-"),
IF($CO489=2,
IF(BX$23=5, $AC489, IF(BX$23=4, $AD489, 0)), IF(BX$23=5, $AC489, 0)
))</f>
        <v>0</v>
      </c>
      <c r="BY489" s="293" t="str">
        <f t="shared" si="221"/>
        <v>-</v>
      </c>
      <c r="BZ489" s="299">
        <f t="shared" si="197"/>
        <v>0</v>
      </c>
      <c r="CA489" s="294" t="str">
        <f t="shared" si="222"/>
        <v>-</v>
      </c>
      <c r="CB489" s="295" t="str">
        <f t="shared" si="198"/>
        <v>-</v>
      </c>
      <c r="CC489" s="295" t="str">
        <f t="shared" si="223"/>
        <v>-</v>
      </c>
      <c r="CD489" s="299">
        <f t="shared" si="199"/>
        <v>0</v>
      </c>
      <c r="CE489" s="300" t="str">
        <f t="shared" si="200"/>
        <v>-</v>
      </c>
      <c r="CF489" s="300" t="str">
        <f t="shared" si="201"/>
        <v>-</v>
      </c>
      <c r="CG489" s="300">
        <v>0</v>
      </c>
      <c r="CH489" s="300">
        <f t="shared" si="202"/>
        <v>0</v>
      </c>
      <c r="CI489" s="301">
        <f t="shared" si="203"/>
        <v>0</v>
      </c>
      <c r="CJ489" s="301">
        <f t="shared" si="204"/>
        <v>0</v>
      </c>
      <c r="CK489" s="302" t="str" cm="1">
        <f t="array" ref="CK489">IF($CJ489&gt;0, INDEX($CS$28:$DH$35, $CJ489, $CI489+CK$23), "-")</f>
        <v>-</v>
      </c>
      <c r="CL489" s="302" t="str" cm="1">
        <f t="array" ref="CL489">IF($CJ489&gt;0, INDEX($CS$28:$DH$35, $CJ489, $CI489+CL$23), "-")</f>
        <v>-</v>
      </c>
      <c r="CM489" s="302" t="str" cm="1">
        <f t="array" ref="CM489">IF($CJ489&gt;0, INDEX($CS$28:$DH$35, $CJ489, $CI489+CM$23), "-")</f>
        <v>-</v>
      </c>
      <c r="CN489" s="302" t="str" cm="1">
        <f t="array" ref="CN489">IF($CJ489&gt;0, INDEX($CS$28:$DH$35, $CJ489, $CI489+CN$23), "-")</f>
        <v>-</v>
      </c>
      <c r="CO489" s="300" t="str">
        <f t="shared" si="205"/>
        <v>-</v>
      </c>
      <c r="CP489" s="271"/>
      <c r="CQ489" s="272"/>
      <c r="CR489" s="273"/>
      <c r="CS489" s="273"/>
      <c r="CT489" s="273"/>
      <c r="CU489" s="273"/>
      <c r="CV489" s="273"/>
      <c r="CW489" s="273"/>
      <c r="CX489" s="273"/>
      <c r="CY489" s="273"/>
      <c r="CZ489" s="273"/>
      <c r="DA489" s="273"/>
      <c r="DB489" s="273"/>
      <c r="DC489" s="273"/>
      <c r="DD489" s="273"/>
      <c r="DE489" s="273"/>
      <c r="DF489" s="273"/>
      <c r="DG489" s="273"/>
      <c r="DH489" s="273"/>
      <c r="DI489" s="273"/>
      <c r="DJ489" s="271"/>
      <c r="DK489" s="271"/>
    </row>
    <row r="490" spans="1:115" s="45" customFormat="1" ht="12.75" customHeight="1" x14ac:dyDescent="0.25">
      <c r="A490" s="13" cm="1">
        <f t="array" ref="A490">IFERROR(INDEX(Operation, IFERROR(MATCH($N490,#REF!, 0), IFERROR(MATCH($N490,#REF!, 0), MATCH($N490,#REF!, 0))), 4), 0)</f>
        <v>0</v>
      </c>
      <c r="B490" s="10">
        <v>467</v>
      </c>
      <c r="C490" s="238"/>
      <c r="D490" s="238"/>
      <c r="E490" s="79"/>
      <c r="F490" s="80" t="str">
        <f>IF(ISBLANK(E490), "", VLOOKUP(E490, Z!$A$2:$C$4127, 3, FALSE))</f>
        <v/>
      </c>
      <c r="G490" s="238"/>
      <c r="H490" s="81"/>
      <c r="I490" s="255" t="b">
        <v>0</v>
      </c>
      <c r="J490" s="256"/>
      <c r="K490" s="82"/>
      <c r="L490" s="82"/>
      <c r="M490" s="83"/>
      <c r="N490" s="79"/>
      <c r="O490" s="84"/>
      <c r="P490" s="84"/>
      <c r="Q490" s="257"/>
      <c r="R490" s="257"/>
      <c r="S490" s="257"/>
      <c r="T490" s="85">
        <f t="shared" si="206"/>
        <v>0</v>
      </c>
      <c r="U490" s="238"/>
      <c r="V490" s="238"/>
      <c r="W490" s="238"/>
      <c r="X490" s="257"/>
      <c r="Y490" s="258"/>
      <c r="Z490" s="79"/>
      <c r="AA490" s="257"/>
      <c r="AB490" s="257"/>
      <c r="AC490" s="257"/>
      <c r="AD490" s="257"/>
      <c r="AE490" s="257"/>
      <c r="AF490" s="85">
        <f t="shared" si="207"/>
        <v>0</v>
      </c>
      <c r="AG490" s="259"/>
      <c r="AH490" s="238"/>
      <c r="AI490" s="79"/>
      <c r="AJ490" s="80" t="str">
        <f>IF(ISBLANK(AI490), "", VLOOKUP(AI490, Z!$A$2:$C$4127, 3, FALSE))</f>
        <v/>
      </c>
      <c r="AK490" s="260"/>
      <c r="AL490" s="127">
        <f t="shared" si="208"/>
        <v>0</v>
      </c>
      <c r="AM490" s="271"/>
      <c r="AN490" s="292">
        <f t="shared" si="210"/>
        <v>0</v>
      </c>
      <c r="AO490" s="279">
        <f t="shared" si="209"/>
        <v>1</v>
      </c>
      <c r="AP490" s="279">
        <v>0.75</v>
      </c>
      <c r="AQ490" s="293" t="str">
        <f t="shared" si="211"/>
        <v>-</v>
      </c>
      <c r="AR490" s="293" t="str">
        <f t="shared" si="212"/>
        <v>-</v>
      </c>
      <c r="AS490" s="293" t="str" cm="1">
        <f t="array" ref="AS490">IFERROR(IFERROR((AT490*AU490)/(3600*1000)/AZ490, BY490) * SUMPRODUCT($BA490:$BE490^2.5, $BF490:$BJ490) / 1000, "-")</f>
        <v>-</v>
      </c>
      <c r="AT490" s="279" t="str">
        <f t="shared" si="213"/>
        <v>-</v>
      </c>
      <c r="AU490" s="279" t="str">
        <f t="shared" si="214"/>
        <v>-</v>
      </c>
      <c r="AV490" s="294" t="str">
        <f t="shared" si="196"/>
        <v>-</v>
      </c>
      <c r="AW490" s="294" t="str" cm="1">
        <f t="array" ref="AW490">IF(CH490&gt;0, INDEX($CV$58:$CV$60, CH490), "-")</f>
        <v>-</v>
      </c>
      <c r="AX490" s="294" t="str">
        <f t="shared" si="215"/>
        <v>-</v>
      </c>
      <c r="AY490" s="295" t="str">
        <f t="shared" si="216"/>
        <v>-</v>
      </c>
      <c r="AZ490" s="294">
        <f t="shared" si="217"/>
        <v>0</v>
      </c>
      <c r="BA490" s="296" t="str" cm="1">
        <f t="array" ref="BA490">IFERROR(INDEX($CV$63:$CZ$65, $CF490, BA$23), "-")</f>
        <v>-</v>
      </c>
      <c r="BB490" s="296" t="str" cm="1">
        <f t="array" ref="BB490">IFERROR(INDEX($CV$63:$CZ$65, $CF490, BB$23), "-")</f>
        <v>-</v>
      </c>
      <c r="BC490" s="296" t="str" cm="1">
        <f t="array" ref="BC490">IFERROR(INDEX($CV$63:$CZ$65, $CF490, BC$23), "-")</f>
        <v>-</v>
      </c>
      <c r="BD490" s="296" t="str" cm="1">
        <f t="array" ref="BD490">IFERROR(INDEX($CV$63:$CZ$65, $CF490, BD$23), "-")</f>
        <v>-</v>
      </c>
      <c r="BE490" s="296" t="str" cm="1">
        <f t="array" ref="BE490">IFERROR(INDEX($CV$63:$CZ$65, $CF490, BE$23), "-")</f>
        <v>-</v>
      </c>
      <c r="BF490" s="297" cm="1">
        <f t="array" ref="BF490">IF($CF490=3,
IFERROR(INDEX($CV$68:$CZ$79, $CE490, BF$23), "-"),
IF($CF490=2,
IF(BF$23=5, $Q490, IF(BF$23=4, $R490, 0)), IF(BF$23=5, $Q490, 0)
))</f>
        <v>0</v>
      </c>
      <c r="BG490" s="297" cm="1">
        <f t="array" ref="BG490">IF($CF490=3,
IFERROR(INDEX($CV$68:$CZ$79, $CE490, BG$23), "-"),
IF($CF490=2,
IF(BG$23=5, $Q490, IF(BG$23=4, $R490, 0)), IF(BG$23=5, $Q490, 0)
))</f>
        <v>0</v>
      </c>
      <c r="BH490" s="297" cm="1">
        <f t="array" ref="BH490">IF($CF490=3,
IFERROR(INDEX($CV$68:$CZ$79, $CE490, BH$23), "-"),
IF($CF490=2,
IF(BH$23=5, $Q490, IF(BH$23=4, $R490, 0)), IF(BH$23=5, $Q490, 0)
))</f>
        <v>0</v>
      </c>
      <c r="BI490" s="297" cm="1">
        <f t="array" ref="BI490">IF($CF490=3,
IFERROR(INDEX($CV$68:$CZ$79, $CE490, BI$23), "-"),
IF($CF490=2,
IF(BI$23=5, $Q490, IF(BI$23=4, $R490, 0)), IF(BI$23=5, $Q490, 0)
))</f>
        <v>0</v>
      </c>
      <c r="BJ490" s="297" cm="1">
        <f t="array" ref="BJ490">IF($CF490=3,
IFERROR(INDEX($CV$68:$CZ$79, $CE490, BJ$23), "-"),
IF($CF490=2,
IF(BJ$23=5, $Q490, IF(BJ$23=4, $R490, 0)), IF(BJ$23=5, $Q490, 0)
))</f>
        <v>0</v>
      </c>
      <c r="BK490" s="293" t="str" cm="1">
        <f t="array" ref="BK490">IFERROR(IF(OR($AN$20="EZ", ISNUMBER((BL490*BM490)/(3600*1000)/BN490)), (BL490*BM490)/(3600*1000)/BN490, BY490) * SUMPRODUCT($BO490:$BS490^2.5, $BT490:$BX490) / 1000, "-")</f>
        <v>-</v>
      </c>
      <c r="BL490" s="279" t="str">
        <f t="shared" si="218"/>
        <v>-</v>
      </c>
      <c r="BM490" s="279" t="str">
        <f t="shared" si="219"/>
        <v>-</v>
      </c>
      <c r="BN490" s="298">
        <f t="shared" si="220"/>
        <v>0</v>
      </c>
      <c r="BO490" s="296" t="str" cm="1">
        <f t="array" ref="BO490">IFERROR(INDEX($CV$63:$CZ$65, $CO490, BO$23), "-")</f>
        <v>-</v>
      </c>
      <c r="BP490" s="296" t="str" cm="1">
        <f t="array" ref="BP490">IFERROR(INDEX($CV$63:$CZ$65, $CO490, BP$23), "-")</f>
        <v>-</v>
      </c>
      <c r="BQ490" s="296" t="str" cm="1">
        <f t="array" ref="BQ490">IFERROR(INDEX($CV$63:$CZ$65, $CO490, BQ$23), "-")</f>
        <v>-</v>
      </c>
      <c r="BR490" s="296" t="str" cm="1">
        <f t="array" ref="BR490">IFERROR(INDEX($CV$63:$CZ$65, $CO490, BR$23), "-")</f>
        <v>-</v>
      </c>
      <c r="BS490" s="296" t="str" cm="1">
        <f t="array" ref="BS490">IFERROR(INDEX($CV$63:$CZ$65, $CO490, BS$23), "-")</f>
        <v>-</v>
      </c>
      <c r="BT490" s="297" cm="1">
        <f t="array" ref="BT490">IF($CO490=3,
IFERROR(INDEX($CV$68:$CZ$79, $CE490, BT$23), "-"),
IF($CO490=2,
IF(BT$23=5, $AC490, IF(BT$23=4, $AD490, 0)), IF(BT$23=5, $AC490, 0)
))</f>
        <v>0</v>
      </c>
      <c r="BU490" s="297" cm="1">
        <f t="array" ref="BU490">IF($CO490=3,
IFERROR(INDEX($CV$68:$CZ$79, $CE490, BU$23), "-"),
IF($CO490=2,
IF(BU$23=5, $AC490, IF(BU$23=4, $AD490, 0)), IF(BU$23=5, $AC490, 0)
))</f>
        <v>0</v>
      </c>
      <c r="BV490" s="297" cm="1">
        <f t="array" ref="BV490">IF($CO490=3,
IFERROR(INDEX($CV$68:$CZ$79, $CE490, BV$23), "-"),
IF($CO490=2,
IF(BV$23=5, $AC490, IF(BV$23=4, $AD490, 0)), IF(BV$23=5, $AC490, 0)
))</f>
        <v>0</v>
      </c>
      <c r="BW490" s="297" cm="1">
        <f t="array" ref="BW490">IF($CO490=3,
IFERROR(INDEX($CV$68:$CZ$79, $CE490, BW$23), "-"),
IF($CO490=2,
IF(BW$23=5, $AC490, IF(BW$23=4, $AD490, 0)), IF(BW$23=5, $AC490, 0)
))</f>
        <v>0</v>
      </c>
      <c r="BX490" s="297" cm="1">
        <f t="array" ref="BX490">IF($CO490=3,
IFERROR(INDEX($CV$68:$CZ$79, $CE490, BX$23), "-"),
IF($CO490=2,
IF(BX$23=5, $AC490, IF(BX$23=4, $AD490, 0)), IF(BX$23=5, $AC490, 0)
))</f>
        <v>0</v>
      </c>
      <c r="BY490" s="293" t="str">
        <f t="shared" si="221"/>
        <v>-</v>
      </c>
      <c r="BZ490" s="299">
        <f t="shared" si="197"/>
        <v>0</v>
      </c>
      <c r="CA490" s="294" t="str">
        <f t="shared" si="222"/>
        <v>-</v>
      </c>
      <c r="CB490" s="295" t="str">
        <f t="shared" si="198"/>
        <v>-</v>
      </c>
      <c r="CC490" s="295" t="str">
        <f t="shared" si="223"/>
        <v>-</v>
      </c>
      <c r="CD490" s="299">
        <f t="shared" si="199"/>
        <v>0</v>
      </c>
      <c r="CE490" s="300" t="str">
        <f t="shared" si="200"/>
        <v>-</v>
      </c>
      <c r="CF490" s="300" t="str">
        <f t="shared" si="201"/>
        <v>-</v>
      </c>
      <c r="CG490" s="300">
        <v>0</v>
      </c>
      <c r="CH490" s="300">
        <f t="shared" si="202"/>
        <v>0</v>
      </c>
      <c r="CI490" s="301">
        <f t="shared" si="203"/>
        <v>0</v>
      </c>
      <c r="CJ490" s="301">
        <f t="shared" si="204"/>
        <v>0</v>
      </c>
      <c r="CK490" s="302" t="str" cm="1">
        <f t="array" ref="CK490">IF($CJ490&gt;0, INDEX($CS$28:$DH$35, $CJ490, $CI490+CK$23), "-")</f>
        <v>-</v>
      </c>
      <c r="CL490" s="302" t="str" cm="1">
        <f t="array" ref="CL490">IF($CJ490&gt;0, INDEX($CS$28:$DH$35, $CJ490, $CI490+CL$23), "-")</f>
        <v>-</v>
      </c>
      <c r="CM490" s="302" t="str" cm="1">
        <f t="array" ref="CM490">IF($CJ490&gt;0, INDEX($CS$28:$DH$35, $CJ490, $CI490+CM$23), "-")</f>
        <v>-</v>
      </c>
      <c r="CN490" s="302" t="str" cm="1">
        <f t="array" ref="CN490">IF($CJ490&gt;0, INDEX($CS$28:$DH$35, $CJ490, $CI490+CN$23), "-")</f>
        <v>-</v>
      </c>
      <c r="CO490" s="300" t="str">
        <f t="shared" si="205"/>
        <v>-</v>
      </c>
      <c r="CP490" s="271"/>
      <c r="CQ490" s="272"/>
      <c r="CR490" s="273"/>
      <c r="CS490" s="273"/>
      <c r="CT490" s="273"/>
      <c r="CU490" s="273"/>
      <c r="CV490" s="273"/>
      <c r="CW490" s="273"/>
      <c r="CX490" s="273"/>
      <c r="CY490" s="273"/>
      <c r="CZ490" s="273"/>
      <c r="DA490" s="273"/>
      <c r="DB490" s="273"/>
      <c r="DC490" s="273"/>
      <c r="DD490" s="273"/>
      <c r="DE490" s="273"/>
      <c r="DF490" s="273"/>
      <c r="DG490" s="273"/>
      <c r="DH490" s="273"/>
      <c r="DI490" s="273"/>
      <c r="DJ490" s="271"/>
      <c r="DK490" s="271"/>
    </row>
    <row r="491" spans="1:115" s="45" customFormat="1" ht="12.75" customHeight="1" x14ac:dyDescent="0.25">
      <c r="A491" s="13" cm="1">
        <f t="array" ref="A491">IFERROR(INDEX(Operation, IFERROR(MATCH($N491,#REF!, 0), IFERROR(MATCH($N491,#REF!, 0), MATCH($N491,#REF!, 0))), 4), 0)</f>
        <v>0</v>
      </c>
      <c r="B491" s="10">
        <v>468</v>
      </c>
      <c r="C491" s="238"/>
      <c r="D491" s="238"/>
      <c r="E491" s="79"/>
      <c r="F491" s="80" t="str">
        <f>IF(ISBLANK(E491), "", VLOOKUP(E491, Z!$A$2:$C$4127, 3, FALSE))</f>
        <v/>
      </c>
      <c r="G491" s="238"/>
      <c r="H491" s="81"/>
      <c r="I491" s="255" t="b">
        <v>0</v>
      </c>
      <c r="J491" s="256"/>
      <c r="K491" s="82"/>
      <c r="L491" s="82"/>
      <c r="M491" s="83"/>
      <c r="N491" s="79"/>
      <c r="O491" s="84"/>
      <c r="P491" s="84"/>
      <c r="Q491" s="257"/>
      <c r="R491" s="257"/>
      <c r="S491" s="257"/>
      <c r="T491" s="85">
        <f t="shared" si="206"/>
        <v>0</v>
      </c>
      <c r="U491" s="238"/>
      <c r="V491" s="238"/>
      <c r="W491" s="238"/>
      <c r="X491" s="256"/>
      <c r="Y491" s="258"/>
      <c r="Z491" s="79"/>
      <c r="AA491" s="257"/>
      <c r="AB491" s="257"/>
      <c r="AC491" s="257"/>
      <c r="AD491" s="257"/>
      <c r="AE491" s="257"/>
      <c r="AF491" s="85">
        <f t="shared" si="207"/>
        <v>0</v>
      </c>
      <c r="AG491" s="259"/>
      <c r="AH491" s="238"/>
      <c r="AI491" s="79"/>
      <c r="AJ491" s="80" t="str">
        <f>IF(ISBLANK(AI491), "", VLOOKUP(AI491, Z!$A$2:$C$4127, 3, FALSE))</f>
        <v/>
      </c>
      <c r="AK491" s="260"/>
      <c r="AL491" s="127">
        <f t="shared" si="208"/>
        <v>0</v>
      </c>
      <c r="AM491" s="271"/>
      <c r="AN491" s="292">
        <f t="shared" si="210"/>
        <v>0</v>
      </c>
      <c r="AO491" s="279">
        <f t="shared" si="209"/>
        <v>1</v>
      </c>
      <c r="AP491" s="279">
        <v>0.75</v>
      </c>
      <c r="AQ491" s="293" t="str">
        <f t="shared" si="211"/>
        <v>-</v>
      </c>
      <c r="AR491" s="293" t="str">
        <f t="shared" si="212"/>
        <v>-</v>
      </c>
      <c r="AS491" s="293" t="str" cm="1">
        <f t="array" ref="AS491">IFERROR(IFERROR((AT491*AU491)/(3600*1000)/AZ491, BY491) * SUMPRODUCT($BA491:$BE491^2.5, $BF491:$BJ491) / 1000, "-")</f>
        <v>-</v>
      </c>
      <c r="AT491" s="279" t="str">
        <f t="shared" si="213"/>
        <v>-</v>
      </c>
      <c r="AU491" s="279" t="str">
        <f t="shared" si="214"/>
        <v>-</v>
      </c>
      <c r="AV491" s="294" t="str">
        <f t="shared" si="196"/>
        <v>-</v>
      </c>
      <c r="AW491" s="294" t="str" cm="1">
        <f t="array" ref="AW491">IF(CH491&gt;0, INDEX($CV$58:$CV$60, CH491), "-")</f>
        <v>-</v>
      </c>
      <c r="AX491" s="294" t="str">
        <f t="shared" si="215"/>
        <v>-</v>
      </c>
      <c r="AY491" s="295" t="str">
        <f t="shared" si="216"/>
        <v>-</v>
      </c>
      <c r="AZ491" s="294">
        <f t="shared" si="217"/>
        <v>0</v>
      </c>
      <c r="BA491" s="296" t="str" cm="1">
        <f t="array" ref="BA491">IFERROR(INDEX($CV$63:$CZ$65, $CF491, BA$23), "-")</f>
        <v>-</v>
      </c>
      <c r="BB491" s="296" t="str" cm="1">
        <f t="array" ref="BB491">IFERROR(INDEX($CV$63:$CZ$65, $CF491, BB$23), "-")</f>
        <v>-</v>
      </c>
      <c r="BC491" s="296" t="str" cm="1">
        <f t="array" ref="BC491">IFERROR(INDEX($CV$63:$CZ$65, $CF491, BC$23), "-")</f>
        <v>-</v>
      </c>
      <c r="BD491" s="296" t="str" cm="1">
        <f t="array" ref="BD491">IFERROR(INDEX($CV$63:$CZ$65, $CF491, BD$23), "-")</f>
        <v>-</v>
      </c>
      <c r="BE491" s="296" t="str" cm="1">
        <f t="array" ref="BE491">IFERROR(INDEX($CV$63:$CZ$65, $CF491, BE$23), "-")</f>
        <v>-</v>
      </c>
      <c r="BF491" s="297" cm="1">
        <f t="array" ref="BF491">IF($CF491=3,
IFERROR(INDEX($CV$68:$CZ$79, $CE491, BF$23), "-"),
IF($CF491=2,
IF(BF$23=5, $Q491, IF(BF$23=4, $R491, 0)), IF(BF$23=5, $Q491, 0)
))</f>
        <v>0</v>
      </c>
      <c r="BG491" s="297" cm="1">
        <f t="array" ref="BG491">IF($CF491=3,
IFERROR(INDEX($CV$68:$CZ$79, $CE491, BG$23), "-"),
IF($CF491=2,
IF(BG$23=5, $Q491, IF(BG$23=4, $R491, 0)), IF(BG$23=5, $Q491, 0)
))</f>
        <v>0</v>
      </c>
      <c r="BH491" s="297" cm="1">
        <f t="array" ref="BH491">IF($CF491=3,
IFERROR(INDEX($CV$68:$CZ$79, $CE491, BH$23), "-"),
IF($CF491=2,
IF(BH$23=5, $Q491, IF(BH$23=4, $R491, 0)), IF(BH$23=5, $Q491, 0)
))</f>
        <v>0</v>
      </c>
      <c r="BI491" s="297" cm="1">
        <f t="array" ref="BI491">IF($CF491=3,
IFERROR(INDEX($CV$68:$CZ$79, $CE491, BI$23), "-"),
IF($CF491=2,
IF(BI$23=5, $Q491, IF(BI$23=4, $R491, 0)), IF(BI$23=5, $Q491, 0)
))</f>
        <v>0</v>
      </c>
      <c r="BJ491" s="297" cm="1">
        <f t="array" ref="BJ491">IF($CF491=3,
IFERROR(INDEX($CV$68:$CZ$79, $CE491, BJ$23), "-"),
IF($CF491=2,
IF(BJ$23=5, $Q491, IF(BJ$23=4, $R491, 0)), IF(BJ$23=5, $Q491, 0)
))</f>
        <v>0</v>
      </c>
      <c r="BK491" s="293" t="str" cm="1">
        <f t="array" ref="BK491">IFERROR(IF(OR($AN$20="EZ", ISNUMBER((BL491*BM491)/(3600*1000)/BN491)), (BL491*BM491)/(3600*1000)/BN491, BY491) * SUMPRODUCT($BO491:$BS491^2.5, $BT491:$BX491) / 1000, "-")</f>
        <v>-</v>
      </c>
      <c r="BL491" s="279" t="str">
        <f t="shared" si="218"/>
        <v>-</v>
      </c>
      <c r="BM491" s="279" t="str">
        <f t="shared" si="219"/>
        <v>-</v>
      </c>
      <c r="BN491" s="298">
        <f t="shared" si="220"/>
        <v>0</v>
      </c>
      <c r="BO491" s="296" t="str" cm="1">
        <f t="array" ref="BO491">IFERROR(INDEX($CV$63:$CZ$65, $CO491, BO$23), "-")</f>
        <v>-</v>
      </c>
      <c r="BP491" s="296" t="str" cm="1">
        <f t="array" ref="BP491">IFERROR(INDEX($CV$63:$CZ$65, $CO491, BP$23), "-")</f>
        <v>-</v>
      </c>
      <c r="BQ491" s="296" t="str" cm="1">
        <f t="array" ref="BQ491">IFERROR(INDEX($CV$63:$CZ$65, $CO491, BQ$23), "-")</f>
        <v>-</v>
      </c>
      <c r="BR491" s="296" t="str" cm="1">
        <f t="array" ref="BR491">IFERROR(INDEX($CV$63:$CZ$65, $CO491, BR$23), "-")</f>
        <v>-</v>
      </c>
      <c r="BS491" s="296" t="str" cm="1">
        <f t="array" ref="BS491">IFERROR(INDEX($CV$63:$CZ$65, $CO491, BS$23), "-")</f>
        <v>-</v>
      </c>
      <c r="BT491" s="297" cm="1">
        <f t="array" ref="BT491">IF($CO491=3,
IFERROR(INDEX($CV$68:$CZ$79, $CE491, BT$23), "-"),
IF($CO491=2,
IF(BT$23=5, $AC491, IF(BT$23=4, $AD491, 0)), IF(BT$23=5, $AC491, 0)
))</f>
        <v>0</v>
      </c>
      <c r="BU491" s="297" cm="1">
        <f t="array" ref="BU491">IF($CO491=3,
IFERROR(INDEX($CV$68:$CZ$79, $CE491, BU$23), "-"),
IF($CO491=2,
IF(BU$23=5, $AC491, IF(BU$23=4, $AD491, 0)), IF(BU$23=5, $AC491, 0)
))</f>
        <v>0</v>
      </c>
      <c r="BV491" s="297" cm="1">
        <f t="array" ref="BV491">IF($CO491=3,
IFERROR(INDEX($CV$68:$CZ$79, $CE491, BV$23), "-"),
IF($CO491=2,
IF(BV$23=5, $AC491, IF(BV$23=4, $AD491, 0)), IF(BV$23=5, $AC491, 0)
))</f>
        <v>0</v>
      </c>
      <c r="BW491" s="297" cm="1">
        <f t="array" ref="BW491">IF($CO491=3,
IFERROR(INDEX($CV$68:$CZ$79, $CE491, BW$23), "-"),
IF($CO491=2,
IF(BW$23=5, $AC491, IF(BW$23=4, $AD491, 0)), IF(BW$23=5, $AC491, 0)
))</f>
        <v>0</v>
      </c>
      <c r="BX491" s="297" cm="1">
        <f t="array" ref="BX491">IF($CO491=3,
IFERROR(INDEX($CV$68:$CZ$79, $CE491, BX$23), "-"),
IF($CO491=2,
IF(BX$23=5, $AC491, IF(BX$23=4, $AD491, 0)), IF(BX$23=5, $AC491, 0)
))</f>
        <v>0</v>
      </c>
      <c r="BY491" s="293" t="str">
        <f t="shared" si="221"/>
        <v>-</v>
      </c>
      <c r="BZ491" s="299">
        <f t="shared" si="197"/>
        <v>0</v>
      </c>
      <c r="CA491" s="294" t="str">
        <f t="shared" si="222"/>
        <v>-</v>
      </c>
      <c r="CB491" s="295" t="str">
        <f t="shared" si="198"/>
        <v>-</v>
      </c>
      <c r="CC491" s="295" t="str">
        <f t="shared" si="223"/>
        <v>-</v>
      </c>
      <c r="CD491" s="299">
        <f t="shared" si="199"/>
        <v>0</v>
      </c>
      <c r="CE491" s="300" t="str">
        <f t="shared" si="200"/>
        <v>-</v>
      </c>
      <c r="CF491" s="300" t="str">
        <f t="shared" si="201"/>
        <v>-</v>
      </c>
      <c r="CG491" s="300">
        <v>0</v>
      </c>
      <c r="CH491" s="300">
        <f t="shared" si="202"/>
        <v>0</v>
      </c>
      <c r="CI491" s="301">
        <f t="shared" si="203"/>
        <v>0</v>
      </c>
      <c r="CJ491" s="301">
        <f t="shared" si="204"/>
        <v>0</v>
      </c>
      <c r="CK491" s="302" t="str" cm="1">
        <f t="array" ref="CK491">IF($CJ491&gt;0, INDEX($CS$28:$DH$35, $CJ491, $CI491+CK$23), "-")</f>
        <v>-</v>
      </c>
      <c r="CL491" s="302" t="str" cm="1">
        <f t="array" ref="CL491">IF($CJ491&gt;0, INDEX($CS$28:$DH$35, $CJ491, $CI491+CL$23), "-")</f>
        <v>-</v>
      </c>
      <c r="CM491" s="302" t="str" cm="1">
        <f t="array" ref="CM491">IF($CJ491&gt;0, INDEX($CS$28:$DH$35, $CJ491, $CI491+CM$23), "-")</f>
        <v>-</v>
      </c>
      <c r="CN491" s="302" t="str" cm="1">
        <f t="array" ref="CN491">IF($CJ491&gt;0, INDEX($CS$28:$DH$35, $CJ491, $CI491+CN$23), "-")</f>
        <v>-</v>
      </c>
      <c r="CO491" s="300" t="str">
        <f t="shared" si="205"/>
        <v>-</v>
      </c>
      <c r="CP491" s="271"/>
      <c r="CQ491" s="272"/>
      <c r="CR491" s="273"/>
      <c r="CS491" s="273"/>
      <c r="CT491" s="273"/>
      <c r="CU491" s="273"/>
      <c r="CV491" s="273"/>
      <c r="CW491" s="273"/>
      <c r="CX491" s="273"/>
      <c r="CY491" s="273"/>
      <c r="CZ491" s="273"/>
      <c r="DA491" s="273"/>
      <c r="DB491" s="273"/>
      <c r="DC491" s="273"/>
      <c r="DD491" s="273"/>
      <c r="DE491" s="273"/>
      <c r="DF491" s="273"/>
      <c r="DG491" s="273"/>
      <c r="DH491" s="273"/>
      <c r="DI491" s="273"/>
      <c r="DJ491" s="271"/>
      <c r="DK491" s="271"/>
    </row>
    <row r="492" spans="1:115" s="45" customFormat="1" ht="12.75" customHeight="1" x14ac:dyDescent="0.25">
      <c r="A492" s="13" cm="1">
        <f t="array" ref="A492">IFERROR(INDEX(Operation, IFERROR(MATCH($N492,#REF!, 0), IFERROR(MATCH($N492,#REF!, 0), MATCH($N492,#REF!, 0))), 4), 0)</f>
        <v>0</v>
      </c>
      <c r="B492" s="10">
        <v>469</v>
      </c>
      <c r="C492" s="238"/>
      <c r="D492" s="238"/>
      <c r="E492" s="79"/>
      <c r="F492" s="80" t="str">
        <f>IF(ISBLANK(E492), "", VLOOKUP(E492, Z!$A$2:$C$4127, 3, FALSE))</f>
        <v/>
      </c>
      <c r="G492" s="238"/>
      <c r="H492" s="81"/>
      <c r="I492" s="255" t="b">
        <v>0</v>
      </c>
      <c r="J492" s="256"/>
      <c r="K492" s="82"/>
      <c r="L492" s="82"/>
      <c r="M492" s="83"/>
      <c r="N492" s="79"/>
      <c r="O492" s="84"/>
      <c r="P492" s="84"/>
      <c r="Q492" s="257"/>
      <c r="R492" s="257"/>
      <c r="S492" s="257"/>
      <c r="T492" s="85">
        <f t="shared" si="206"/>
        <v>0</v>
      </c>
      <c r="U492" s="238"/>
      <c r="V492" s="238"/>
      <c r="W492" s="238"/>
      <c r="X492" s="257"/>
      <c r="Y492" s="258"/>
      <c r="Z492" s="79"/>
      <c r="AA492" s="257"/>
      <c r="AB492" s="257"/>
      <c r="AC492" s="257"/>
      <c r="AD492" s="257"/>
      <c r="AE492" s="257"/>
      <c r="AF492" s="85">
        <f t="shared" si="207"/>
        <v>0</v>
      </c>
      <c r="AG492" s="259"/>
      <c r="AH492" s="238"/>
      <c r="AI492" s="79"/>
      <c r="AJ492" s="80" t="str">
        <f>IF(ISBLANK(AI492), "", VLOOKUP(AI492, Z!$A$2:$C$4127, 3, FALSE))</f>
        <v/>
      </c>
      <c r="AK492" s="260"/>
      <c r="AL492" s="127">
        <f t="shared" si="208"/>
        <v>0</v>
      </c>
      <c r="AM492" s="271"/>
      <c r="AN492" s="292">
        <f t="shared" si="210"/>
        <v>0</v>
      </c>
      <c r="AO492" s="279">
        <f t="shared" si="209"/>
        <v>1</v>
      </c>
      <c r="AP492" s="279">
        <v>0.75</v>
      </c>
      <c r="AQ492" s="293" t="str">
        <f t="shared" si="211"/>
        <v>-</v>
      </c>
      <c r="AR492" s="293" t="str">
        <f t="shared" si="212"/>
        <v>-</v>
      </c>
      <c r="AS492" s="293" t="str" cm="1">
        <f t="array" ref="AS492">IFERROR(IFERROR((AT492*AU492)/(3600*1000)/AZ492, BY492) * SUMPRODUCT($BA492:$BE492^2.5, $BF492:$BJ492) / 1000, "-")</f>
        <v>-</v>
      </c>
      <c r="AT492" s="279" t="str">
        <f t="shared" si="213"/>
        <v>-</v>
      </c>
      <c r="AU492" s="279" t="str">
        <f t="shared" si="214"/>
        <v>-</v>
      </c>
      <c r="AV492" s="294" t="str">
        <f t="shared" si="196"/>
        <v>-</v>
      </c>
      <c r="AW492" s="294" t="str" cm="1">
        <f t="array" ref="AW492">IF(CH492&gt;0, INDEX($CV$58:$CV$60, CH492), "-")</f>
        <v>-</v>
      </c>
      <c r="AX492" s="294" t="str">
        <f t="shared" si="215"/>
        <v>-</v>
      </c>
      <c r="AY492" s="295" t="str">
        <f t="shared" si="216"/>
        <v>-</v>
      </c>
      <c r="AZ492" s="294">
        <f t="shared" si="217"/>
        <v>0</v>
      </c>
      <c r="BA492" s="296" t="str" cm="1">
        <f t="array" ref="BA492">IFERROR(INDEX($CV$63:$CZ$65, $CF492, BA$23), "-")</f>
        <v>-</v>
      </c>
      <c r="BB492" s="296" t="str" cm="1">
        <f t="array" ref="BB492">IFERROR(INDEX($CV$63:$CZ$65, $CF492, BB$23), "-")</f>
        <v>-</v>
      </c>
      <c r="BC492" s="296" t="str" cm="1">
        <f t="array" ref="BC492">IFERROR(INDEX($CV$63:$CZ$65, $CF492, BC$23), "-")</f>
        <v>-</v>
      </c>
      <c r="BD492" s="296" t="str" cm="1">
        <f t="array" ref="BD492">IFERROR(INDEX($CV$63:$CZ$65, $CF492, BD$23), "-")</f>
        <v>-</v>
      </c>
      <c r="BE492" s="296" t="str" cm="1">
        <f t="array" ref="BE492">IFERROR(INDEX($CV$63:$CZ$65, $CF492, BE$23), "-")</f>
        <v>-</v>
      </c>
      <c r="BF492" s="297" cm="1">
        <f t="array" ref="BF492">IF($CF492=3,
IFERROR(INDEX($CV$68:$CZ$79, $CE492, BF$23), "-"),
IF($CF492=2,
IF(BF$23=5, $Q492, IF(BF$23=4, $R492, 0)), IF(BF$23=5, $Q492, 0)
))</f>
        <v>0</v>
      </c>
      <c r="BG492" s="297" cm="1">
        <f t="array" ref="BG492">IF($CF492=3,
IFERROR(INDEX($CV$68:$CZ$79, $CE492, BG$23), "-"),
IF($CF492=2,
IF(BG$23=5, $Q492, IF(BG$23=4, $R492, 0)), IF(BG$23=5, $Q492, 0)
))</f>
        <v>0</v>
      </c>
      <c r="BH492" s="297" cm="1">
        <f t="array" ref="BH492">IF($CF492=3,
IFERROR(INDEX($CV$68:$CZ$79, $CE492, BH$23), "-"),
IF($CF492=2,
IF(BH$23=5, $Q492, IF(BH$23=4, $R492, 0)), IF(BH$23=5, $Q492, 0)
))</f>
        <v>0</v>
      </c>
      <c r="BI492" s="297" cm="1">
        <f t="array" ref="BI492">IF($CF492=3,
IFERROR(INDEX($CV$68:$CZ$79, $CE492, BI$23), "-"),
IF($CF492=2,
IF(BI$23=5, $Q492, IF(BI$23=4, $R492, 0)), IF(BI$23=5, $Q492, 0)
))</f>
        <v>0</v>
      </c>
      <c r="BJ492" s="297" cm="1">
        <f t="array" ref="BJ492">IF($CF492=3,
IFERROR(INDEX($CV$68:$CZ$79, $CE492, BJ$23), "-"),
IF($CF492=2,
IF(BJ$23=5, $Q492, IF(BJ$23=4, $R492, 0)), IF(BJ$23=5, $Q492, 0)
))</f>
        <v>0</v>
      </c>
      <c r="BK492" s="293" t="str" cm="1">
        <f t="array" ref="BK492">IFERROR(IF(OR($AN$20="EZ", ISNUMBER((BL492*BM492)/(3600*1000)/BN492)), (BL492*BM492)/(3600*1000)/BN492, BY492) * SUMPRODUCT($BO492:$BS492^2.5, $BT492:$BX492) / 1000, "-")</f>
        <v>-</v>
      </c>
      <c r="BL492" s="279" t="str">
        <f t="shared" si="218"/>
        <v>-</v>
      </c>
      <c r="BM492" s="279" t="str">
        <f t="shared" si="219"/>
        <v>-</v>
      </c>
      <c r="BN492" s="298">
        <f t="shared" si="220"/>
        <v>0</v>
      </c>
      <c r="BO492" s="296" t="str" cm="1">
        <f t="array" ref="BO492">IFERROR(INDEX($CV$63:$CZ$65, $CO492, BO$23), "-")</f>
        <v>-</v>
      </c>
      <c r="BP492" s="296" t="str" cm="1">
        <f t="array" ref="BP492">IFERROR(INDEX($CV$63:$CZ$65, $CO492, BP$23), "-")</f>
        <v>-</v>
      </c>
      <c r="BQ492" s="296" t="str" cm="1">
        <f t="array" ref="BQ492">IFERROR(INDEX($CV$63:$CZ$65, $CO492, BQ$23), "-")</f>
        <v>-</v>
      </c>
      <c r="BR492" s="296" t="str" cm="1">
        <f t="array" ref="BR492">IFERROR(INDEX($CV$63:$CZ$65, $CO492, BR$23), "-")</f>
        <v>-</v>
      </c>
      <c r="BS492" s="296" t="str" cm="1">
        <f t="array" ref="BS492">IFERROR(INDEX($CV$63:$CZ$65, $CO492, BS$23), "-")</f>
        <v>-</v>
      </c>
      <c r="BT492" s="297" cm="1">
        <f t="array" ref="BT492">IF($CO492=3,
IFERROR(INDEX($CV$68:$CZ$79, $CE492, BT$23), "-"),
IF($CO492=2,
IF(BT$23=5, $AC492, IF(BT$23=4, $AD492, 0)), IF(BT$23=5, $AC492, 0)
))</f>
        <v>0</v>
      </c>
      <c r="BU492" s="297" cm="1">
        <f t="array" ref="BU492">IF($CO492=3,
IFERROR(INDEX($CV$68:$CZ$79, $CE492, BU$23), "-"),
IF($CO492=2,
IF(BU$23=5, $AC492, IF(BU$23=4, $AD492, 0)), IF(BU$23=5, $AC492, 0)
))</f>
        <v>0</v>
      </c>
      <c r="BV492" s="297" cm="1">
        <f t="array" ref="BV492">IF($CO492=3,
IFERROR(INDEX($CV$68:$CZ$79, $CE492, BV$23), "-"),
IF($CO492=2,
IF(BV$23=5, $AC492, IF(BV$23=4, $AD492, 0)), IF(BV$23=5, $AC492, 0)
))</f>
        <v>0</v>
      </c>
      <c r="BW492" s="297" cm="1">
        <f t="array" ref="BW492">IF($CO492=3,
IFERROR(INDEX($CV$68:$CZ$79, $CE492, BW$23), "-"),
IF($CO492=2,
IF(BW$23=5, $AC492, IF(BW$23=4, $AD492, 0)), IF(BW$23=5, $AC492, 0)
))</f>
        <v>0</v>
      </c>
      <c r="BX492" s="297" cm="1">
        <f t="array" ref="BX492">IF($CO492=3,
IFERROR(INDEX($CV$68:$CZ$79, $CE492, BX$23), "-"),
IF($CO492=2,
IF(BX$23=5, $AC492, IF(BX$23=4, $AD492, 0)), IF(BX$23=5, $AC492, 0)
))</f>
        <v>0</v>
      </c>
      <c r="BY492" s="293" t="str">
        <f t="shared" si="221"/>
        <v>-</v>
      </c>
      <c r="BZ492" s="299">
        <f t="shared" si="197"/>
        <v>0</v>
      </c>
      <c r="CA492" s="294" t="str">
        <f t="shared" si="222"/>
        <v>-</v>
      </c>
      <c r="CB492" s="295" t="str">
        <f t="shared" si="198"/>
        <v>-</v>
      </c>
      <c r="CC492" s="295" t="str">
        <f t="shared" si="223"/>
        <v>-</v>
      </c>
      <c r="CD492" s="299">
        <f t="shared" si="199"/>
        <v>0</v>
      </c>
      <c r="CE492" s="300" t="str">
        <f t="shared" si="200"/>
        <v>-</v>
      </c>
      <c r="CF492" s="300" t="str">
        <f t="shared" si="201"/>
        <v>-</v>
      </c>
      <c r="CG492" s="300">
        <v>0</v>
      </c>
      <c r="CH492" s="300">
        <f t="shared" si="202"/>
        <v>0</v>
      </c>
      <c r="CI492" s="301">
        <f t="shared" si="203"/>
        <v>0</v>
      </c>
      <c r="CJ492" s="301">
        <f t="shared" si="204"/>
        <v>0</v>
      </c>
      <c r="CK492" s="302" t="str" cm="1">
        <f t="array" ref="CK492">IF($CJ492&gt;0, INDEX($CS$28:$DH$35, $CJ492, $CI492+CK$23), "-")</f>
        <v>-</v>
      </c>
      <c r="CL492" s="302" t="str" cm="1">
        <f t="array" ref="CL492">IF($CJ492&gt;0, INDEX($CS$28:$DH$35, $CJ492, $CI492+CL$23), "-")</f>
        <v>-</v>
      </c>
      <c r="CM492" s="302" t="str" cm="1">
        <f t="array" ref="CM492">IF($CJ492&gt;0, INDEX($CS$28:$DH$35, $CJ492, $CI492+CM$23), "-")</f>
        <v>-</v>
      </c>
      <c r="CN492" s="302" t="str" cm="1">
        <f t="array" ref="CN492">IF($CJ492&gt;0, INDEX($CS$28:$DH$35, $CJ492, $CI492+CN$23), "-")</f>
        <v>-</v>
      </c>
      <c r="CO492" s="300" t="str">
        <f t="shared" si="205"/>
        <v>-</v>
      </c>
      <c r="CP492" s="271"/>
      <c r="CQ492" s="272"/>
      <c r="CR492" s="273"/>
      <c r="CS492" s="273"/>
      <c r="CT492" s="273"/>
      <c r="CU492" s="273"/>
      <c r="CV492" s="273"/>
      <c r="CW492" s="273"/>
      <c r="CX492" s="273"/>
      <c r="CY492" s="273"/>
      <c r="CZ492" s="273"/>
      <c r="DA492" s="273"/>
      <c r="DB492" s="273"/>
      <c r="DC492" s="273"/>
      <c r="DD492" s="273"/>
      <c r="DE492" s="273"/>
      <c r="DF492" s="273"/>
      <c r="DG492" s="273"/>
      <c r="DH492" s="273"/>
      <c r="DI492" s="273"/>
      <c r="DJ492" s="271"/>
      <c r="DK492" s="271"/>
    </row>
    <row r="493" spans="1:115" s="45" customFormat="1" ht="12.75" customHeight="1" x14ac:dyDescent="0.25">
      <c r="A493" s="13" cm="1">
        <f t="array" ref="A493">IFERROR(INDEX(Operation, IFERROR(MATCH($N493,#REF!, 0), IFERROR(MATCH($N493,#REF!, 0), MATCH($N493,#REF!, 0))), 4), 0)</f>
        <v>0</v>
      </c>
      <c r="B493" s="10">
        <v>470</v>
      </c>
      <c r="C493" s="238"/>
      <c r="D493" s="238"/>
      <c r="E493" s="79"/>
      <c r="F493" s="80" t="str">
        <f>IF(ISBLANK(E493), "", VLOOKUP(E493, Z!$A$2:$C$4127, 3, FALSE))</f>
        <v/>
      </c>
      <c r="G493" s="238"/>
      <c r="H493" s="81"/>
      <c r="I493" s="255" t="b">
        <v>0</v>
      </c>
      <c r="J493" s="256"/>
      <c r="K493" s="82"/>
      <c r="L493" s="82"/>
      <c r="M493" s="83"/>
      <c r="N493" s="79"/>
      <c r="O493" s="84"/>
      <c r="P493" s="84"/>
      <c r="Q493" s="257"/>
      <c r="R493" s="257"/>
      <c r="S493" s="257"/>
      <c r="T493" s="85">
        <f t="shared" si="206"/>
        <v>0</v>
      </c>
      <c r="U493" s="238"/>
      <c r="V493" s="238"/>
      <c r="W493" s="238"/>
      <c r="X493" s="257"/>
      <c r="Y493" s="258"/>
      <c r="Z493" s="79"/>
      <c r="AA493" s="257"/>
      <c r="AB493" s="257"/>
      <c r="AC493" s="257"/>
      <c r="AD493" s="257"/>
      <c r="AE493" s="257"/>
      <c r="AF493" s="85">
        <f t="shared" si="207"/>
        <v>0</v>
      </c>
      <c r="AG493" s="259"/>
      <c r="AH493" s="238"/>
      <c r="AI493" s="79"/>
      <c r="AJ493" s="80" t="str">
        <f>IF(ISBLANK(AI493), "", VLOOKUP(AI493, Z!$A$2:$C$4127, 3, FALSE))</f>
        <v/>
      </c>
      <c r="AK493" s="260"/>
      <c r="AL493" s="127">
        <f t="shared" si="208"/>
        <v>0</v>
      </c>
      <c r="AM493" s="271"/>
      <c r="AN493" s="292">
        <f t="shared" si="210"/>
        <v>0</v>
      </c>
      <c r="AO493" s="279">
        <f t="shared" si="209"/>
        <v>1</v>
      </c>
      <c r="AP493" s="279">
        <v>0.75</v>
      </c>
      <c r="AQ493" s="293" t="str">
        <f t="shared" si="211"/>
        <v>-</v>
      </c>
      <c r="AR493" s="293" t="str">
        <f t="shared" si="212"/>
        <v>-</v>
      </c>
      <c r="AS493" s="293" t="str" cm="1">
        <f t="array" ref="AS493">IFERROR(IFERROR((AT493*AU493)/(3600*1000)/AZ493, BY493) * SUMPRODUCT($BA493:$BE493^2.5, $BF493:$BJ493) / 1000, "-")</f>
        <v>-</v>
      </c>
      <c r="AT493" s="279" t="str">
        <f t="shared" si="213"/>
        <v>-</v>
      </c>
      <c r="AU493" s="279" t="str">
        <f t="shared" si="214"/>
        <v>-</v>
      </c>
      <c r="AV493" s="294" t="str">
        <f t="shared" si="196"/>
        <v>-</v>
      </c>
      <c r="AW493" s="294" t="str" cm="1">
        <f t="array" ref="AW493">IF(CH493&gt;0, INDEX($CV$58:$CV$60, CH493), "-")</f>
        <v>-</v>
      </c>
      <c r="AX493" s="294" t="str">
        <f t="shared" si="215"/>
        <v>-</v>
      </c>
      <c r="AY493" s="295" t="str">
        <f t="shared" si="216"/>
        <v>-</v>
      </c>
      <c r="AZ493" s="294">
        <f t="shared" si="217"/>
        <v>0</v>
      </c>
      <c r="BA493" s="296" t="str" cm="1">
        <f t="array" ref="BA493">IFERROR(INDEX($CV$63:$CZ$65, $CF493, BA$23), "-")</f>
        <v>-</v>
      </c>
      <c r="BB493" s="296" t="str" cm="1">
        <f t="array" ref="BB493">IFERROR(INDEX($CV$63:$CZ$65, $CF493, BB$23), "-")</f>
        <v>-</v>
      </c>
      <c r="BC493" s="296" t="str" cm="1">
        <f t="array" ref="BC493">IFERROR(INDEX($CV$63:$CZ$65, $CF493, BC$23), "-")</f>
        <v>-</v>
      </c>
      <c r="BD493" s="296" t="str" cm="1">
        <f t="array" ref="BD493">IFERROR(INDEX($CV$63:$CZ$65, $CF493, BD$23), "-")</f>
        <v>-</v>
      </c>
      <c r="BE493" s="296" t="str" cm="1">
        <f t="array" ref="BE493">IFERROR(INDEX($CV$63:$CZ$65, $CF493, BE$23), "-")</f>
        <v>-</v>
      </c>
      <c r="BF493" s="297" cm="1">
        <f t="array" ref="BF493">IF($CF493=3,
IFERROR(INDEX($CV$68:$CZ$79, $CE493, BF$23), "-"),
IF($CF493=2,
IF(BF$23=5, $Q493, IF(BF$23=4, $R493, 0)), IF(BF$23=5, $Q493, 0)
))</f>
        <v>0</v>
      </c>
      <c r="BG493" s="297" cm="1">
        <f t="array" ref="BG493">IF($CF493=3,
IFERROR(INDEX($CV$68:$CZ$79, $CE493, BG$23), "-"),
IF($CF493=2,
IF(BG$23=5, $Q493, IF(BG$23=4, $R493, 0)), IF(BG$23=5, $Q493, 0)
))</f>
        <v>0</v>
      </c>
      <c r="BH493" s="297" cm="1">
        <f t="array" ref="BH493">IF($CF493=3,
IFERROR(INDEX($CV$68:$CZ$79, $CE493, BH$23), "-"),
IF($CF493=2,
IF(BH$23=5, $Q493, IF(BH$23=4, $R493, 0)), IF(BH$23=5, $Q493, 0)
))</f>
        <v>0</v>
      </c>
      <c r="BI493" s="297" cm="1">
        <f t="array" ref="BI493">IF($CF493=3,
IFERROR(INDEX($CV$68:$CZ$79, $CE493, BI$23), "-"),
IF($CF493=2,
IF(BI$23=5, $Q493, IF(BI$23=4, $R493, 0)), IF(BI$23=5, $Q493, 0)
))</f>
        <v>0</v>
      </c>
      <c r="BJ493" s="297" cm="1">
        <f t="array" ref="BJ493">IF($CF493=3,
IFERROR(INDEX($CV$68:$CZ$79, $CE493, BJ$23), "-"),
IF($CF493=2,
IF(BJ$23=5, $Q493, IF(BJ$23=4, $R493, 0)), IF(BJ$23=5, $Q493, 0)
))</f>
        <v>0</v>
      </c>
      <c r="BK493" s="293" t="str" cm="1">
        <f t="array" ref="BK493">IFERROR(IF(OR($AN$20="EZ", ISNUMBER((BL493*BM493)/(3600*1000)/BN493)), (BL493*BM493)/(3600*1000)/BN493, BY493) * SUMPRODUCT($BO493:$BS493^2.5, $BT493:$BX493) / 1000, "-")</f>
        <v>-</v>
      </c>
      <c r="BL493" s="279" t="str">
        <f t="shared" si="218"/>
        <v>-</v>
      </c>
      <c r="BM493" s="279" t="str">
        <f t="shared" si="219"/>
        <v>-</v>
      </c>
      <c r="BN493" s="298">
        <f t="shared" si="220"/>
        <v>0</v>
      </c>
      <c r="BO493" s="296" t="str" cm="1">
        <f t="array" ref="BO493">IFERROR(INDEX($CV$63:$CZ$65, $CO493, BO$23), "-")</f>
        <v>-</v>
      </c>
      <c r="BP493" s="296" t="str" cm="1">
        <f t="array" ref="BP493">IFERROR(INDEX($CV$63:$CZ$65, $CO493, BP$23), "-")</f>
        <v>-</v>
      </c>
      <c r="BQ493" s="296" t="str" cm="1">
        <f t="array" ref="BQ493">IFERROR(INDEX($CV$63:$CZ$65, $CO493, BQ$23), "-")</f>
        <v>-</v>
      </c>
      <c r="BR493" s="296" t="str" cm="1">
        <f t="array" ref="BR493">IFERROR(INDEX($CV$63:$CZ$65, $CO493, BR$23), "-")</f>
        <v>-</v>
      </c>
      <c r="BS493" s="296" t="str" cm="1">
        <f t="array" ref="BS493">IFERROR(INDEX($CV$63:$CZ$65, $CO493, BS$23), "-")</f>
        <v>-</v>
      </c>
      <c r="BT493" s="297" cm="1">
        <f t="array" ref="BT493">IF($CO493=3,
IFERROR(INDEX($CV$68:$CZ$79, $CE493, BT$23), "-"),
IF($CO493=2,
IF(BT$23=5, $AC493, IF(BT$23=4, $AD493, 0)), IF(BT$23=5, $AC493, 0)
))</f>
        <v>0</v>
      </c>
      <c r="BU493" s="297" cm="1">
        <f t="array" ref="BU493">IF($CO493=3,
IFERROR(INDEX($CV$68:$CZ$79, $CE493, BU$23), "-"),
IF($CO493=2,
IF(BU$23=5, $AC493, IF(BU$23=4, $AD493, 0)), IF(BU$23=5, $AC493, 0)
))</f>
        <v>0</v>
      </c>
      <c r="BV493" s="297" cm="1">
        <f t="array" ref="BV493">IF($CO493=3,
IFERROR(INDEX($CV$68:$CZ$79, $CE493, BV$23), "-"),
IF($CO493=2,
IF(BV$23=5, $AC493, IF(BV$23=4, $AD493, 0)), IF(BV$23=5, $AC493, 0)
))</f>
        <v>0</v>
      </c>
      <c r="BW493" s="297" cm="1">
        <f t="array" ref="BW493">IF($CO493=3,
IFERROR(INDEX($CV$68:$CZ$79, $CE493, BW$23), "-"),
IF($CO493=2,
IF(BW$23=5, $AC493, IF(BW$23=4, $AD493, 0)), IF(BW$23=5, $AC493, 0)
))</f>
        <v>0</v>
      </c>
      <c r="BX493" s="297" cm="1">
        <f t="array" ref="BX493">IF($CO493=3,
IFERROR(INDEX($CV$68:$CZ$79, $CE493, BX$23), "-"),
IF($CO493=2,
IF(BX$23=5, $AC493, IF(BX$23=4, $AD493, 0)), IF(BX$23=5, $AC493, 0)
))</f>
        <v>0</v>
      </c>
      <c r="BY493" s="293" t="str">
        <f t="shared" si="221"/>
        <v>-</v>
      </c>
      <c r="BZ493" s="299">
        <f t="shared" si="197"/>
        <v>0</v>
      </c>
      <c r="CA493" s="294" t="str">
        <f t="shared" si="222"/>
        <v>-</v>
      </c>
      <c r="CB493" s="295" t="str">
        <f t="shared" si="198"/>
        <v>-</v>
      </c>
      <c r="CC493" s="295" t="str">
        <f t="shared" si="223"/>
        <v>-</v>
      </c>
      <c r="CD493" s="299">
        <f t="shared" si="199"/>
        <v>0</v>
      </c>
      <c r="CE493" s="300" t="str">
        <f t="shared" si="200"/>
        <v>-</v>
      </c>
      <c r="CF493" s="300" t="str">
        <f t="shared" si="201"/>
        <v>-</v>
      </c>
      <c r="CG493" s="300">
        <v>0</v>
      </c>
      <c r="CH493" s="300">
        <f t="shared" si="202"/>
        <v>0</v>
      </c>
      <c r="CI493" s="301">
        <f t="shared" si="203"/>
        <v>0</v>
      </c>
      <c r="CJ493" s="301">
        <f t="shared" si="204"/>
        <v>0</v>
      </c>
      <c r="CK493" s="302" t="str" cm="1">
        <f t="array" ref="CK493">IF($CJ493&gt;0, INDEX($CS$28:$DH$35, $CJ493, $CI493+CK$23), "-")</f>
        <v>-</v>
      </c>
      <c r="CL493" s="302" t="str" cm="1">
        <f t="array" ref="CL493">IF($CJ493&gt;0, INDEX($CS$28:$DH$35, $CJ493, $CI493+CL$23), "-")</f>
        <v>-</v>
      </c>
      <c r="CM493" s="302" t="str" cm="1">
        <f t="array" ref="CM493">IF($CJ493&gt;0, INDEX($CS$28:$DH$35, $CJ493, $CI493+CM$23), "-")</f>
        <v>-</v>
      </c>
      <c r="CN493" s="302" t="str" cm="1">
        <f t="array" ref="CN493">IF($CJ493&gt;0, INDEX($CS$28:$DH$35, $CJ493, $CI493+CN$23), "-")</f>
        <v>-</v>
      </c>
      <c r="CO493" s="300" t="str">
        <f t="shared" si="205"/>
        <v>-</v>
      </c>
      <c r="CP493" s="271"/>
      <c r="CQ493" s="272"/>
      <c r="CR493" s="273"/>
      <c r="CS493" s="273"/>
      <c r="CT493" s="273"/>
      <c r="CU493" s="273"/>
      <c r="CV493" s="273"/>
      <c r="CW493" s="273"/>
      <c r="CX493" s="273"/>
      <c r="CY493" s="273"/>
      <c r="CZ493" s="273"/>
      <c r="DA493" s="273"/>
      <c r="DB493" s="273"/>
      <c r="DC493" s="273"/>
      <c r="DD493" s="273"/>
      <c r="DE493" s="273"/>
      <c r="DF493" s="273"/>
      <c r="DG493" s="273"/>
      <c r="DH493" s="273"/>
      <c r="DI493" s="273"/>
      <c r="DJ493" s="271"/>
      <c r="DK493" s="271"/>
    </row>
    <row r="494" spans="1:115" s="45" customFormat="1" ht="12.75" customHeight="1" x14ac:dyDescent="0.25">
      <c r="A494" s="13" cm="1">
        <f t="array" ref="A494">IFERROR(INDEX(Operation, IFERROR(MATCH($N494,#REF!, 0), IFERROR(MATCH($N494,#REF!, 0), MATCH($N494,#REF!, 0))), 4), 0)</f>
        <v>0</v>
      </c>
      <c r="B494" s="10">
        <v>471</v>
      </c>
      <c r="C494" s="238"/>
      <c r="D494" s="238"/>
      <c r="E494" s="79"/>
      <c r="F494" s="80" t="str">
        <f>IF(ISBLANK(E494), "", VLOOKUP(E494, Z!$A$2:$C$4127, 3, FALSE))</f>
        <v/>
      </c>
      <c r="G494" s="238"/>
      <c r="H494" s="81"/>
      <c r="I494" s="255" t="b">
        <v>0</v>
      </c>
      <c r="J494" s="256"/>
      <c r="K494" s="82"/>
      <c r="L494" s="82"/>
      <c r="M494" s="83"/>
      <c r="N494" s="79"/>
      <c r="O494" s="84"/>
      <c r="P494" s="84"/>
      <c r="Q494" s="257"/>
      <c r="R494" s="257"/>
      <c r="S494" s="257"/>
      <c r="T494" s="85">
        <f t="shared" si="206"/>
        <v>0</v>
      </c>
      <c r="U494" s="238"/>
      <c r="V494" s="238"/>
      <c r="W494" s="238"/>
      <c r="X494" s="257"/>
      <c r="Y494" s="258"/>
      <c r="Z494" s="79"/>
      <c r="AA494" s="257"/>
      <c r="AB494" s="257"/>
      <c r="AC494" s="257"/>
      <c r="AD494" s="257"/>
      <c r="AE494" s="257"/>
      <c r="AF494" s="85">
        <f t="shared" si="207"/>
        <v>0</v>
      </c>
      <c r="AG494" s="259"/>
      <c r="AH494" s="238"/>
      <c r="AI494" s="79"/>
      <c r="AJ494" s="80" t="str">
        <f>IF(ISBLANK(AI494), "", VLOOKUP(AI494, Z!$A$2:$C$4127, 3, FALSE))</f>
        <v/>
      </c>
      <c r="AK494" s="260"/>
      <c r="AL494" s="127">
        <f t="shared" si="208"/>
        <v>0</v>
      </c>
      <c r="AM494" s="271"/>
      <c r="AN494" s="292">
        <f t="shared" si="210"/>
        <v>0</v>
      </c>
      <c r="AO494" s="279">
        <f t="shared" si="209"/>
        <v>1</v>
      </c>
      <c r="AP494" s="279">
        <v>0.75</v>
      </c>
      <c r="AQ494" s="293" t="str">
        <f t="shared" si="211"/>
        <v>-</v>
      </c>
      <c r="AR494" s="293" t="str">
        <f t="shared" si="212"/>
        <v>-</v>
      </c>
      <c r="AS494" s="293" t="str" cm="1">
        <f t="array" ref="AS494">IFERROR(IFERROR((AT494*AU494)/(3600*1000)/AZ494, BY494) * SUMPRODUCT($BA494:$BE494^2.5, $BF494:$BJ494) / 1000, "-")</f>
        <v>-</v>
      </c>
      <c r="AT494" s="279" t="str">
        <f t="shared" si="213"/>
        <v>-</v>
      </c>
      <c r="AU494" s="279" t="str">
        <f t="shared" si="214"/>
        <v>-</v>
      </c>
      <c r="AV494" s="294" t="str">
        <f t="shared" si="196"/>
        <v>-</v>
      </c>
      <c r="AW494" s="294" t="str" cm="1">
        <f t="array" ref="AW494">IF(CH494&gt;0, INDEX($CV$58:$CV$60, CH494), "-")</f>
        <v>-</v>
      </c>
      <c r="AX494" s="294" t="str">
        <f t="shared" si="215"/>
        <v>-</v>
      </c>
      <c r="AY494" s="295" t="str">
        <f t="shared" si="216"/>
        <v>-</v>
      </c>
      <c r="AZ494" s="294">
        <f t="shared" si="217"/>
        <v>0</v>
      </c>
      <c r="BA494" s="296" t="str" cm="1">
        <f t="array" ref="BA494">IFERROR(INDEX($CV$63:$CZ$65, $CF494, BA$23), "-")</f>
        <v>-</v>
      </c>
      <c r="BB494" s="296" t="str" cm="1">
        <f t="array" ref="BB494">IFERROR(INDEX($CV$63:$CZ$65, $CF494, BB$23), "-")</f>
        <v>-</v>
      </c>
      <c r="BC494" s="296" t="str" cm="1">
        <f t="array" ref="BC494">IFERROR(INDEX($CV$63:$CZ$65, $CF494, BC$23), "-")</f>
        <v>-</v>
      </c>
      <c r="BD494" s="296" t="str" cm="1">
        <f t="array" ref="BD494">IFERROR(INDEX($CV$63:$CZ$65, $CF494, BD$23), "-")</f>
        <v>-</v>
      </c>
      <c r="BE494" s="296" t="str" cm="1">
        <f t="array" ref="BE494">IFERROR(INDEX($CV$63:$CZ$65, $CF494, BE$23), "-")</f>
        <v>-</v>
      </c>
      <c r="BF494" s="297" cm="1">
        <f t="array" ref="BF494">IF($CF494=3,
IFERROR(INDEX($CV$68:$CZ$79, $CE494, BF$23), "-"),
IF($CF494=2,
IF(BF$23=5, $Q494, IF(BF$23=4, $R494, 0)), IF(BF$23=5, $Q494, 0)
))</f>
        <v>0</v>
      </c>
      <c r="BG494" s="297" cm="1">
        <f t="array" ref="BG494">IF($CF494=3,
IFERROR(INDEX($CV$68:$CZ$79, $CE494, BG$23), "-"),
IF($CF494=2,
IF(BG$23=5, $Q494, IF(BG$23=4, $R494, 0)), IF(BG$23=5, $Q494, 0)
))</f>
        <v>0</v>
      </c>
      <c r="BH494" s="297" cm="1">
        <f t="array" ref="BH494">IF($CF494=3,
IFERROR(INDEX($CV$68:$CZ$79, $CE494, BH$23), "-"),
IF($CF494=2,
IF(BH$23=5, $Q494, IF(BH$23=4, $R494, 0)), IF(BH$23=5, $Q494, 0)
))</f>
        <v>0</v>
      </c>
      <c r="BI494" s="297" cm="1">
        <f t="array" ref="BI494">IF($CF494=3,
IFERROR(INDEX($CV$68:$CZ$79, $CE494, BI$23), "-"),
IF($CF494=2,
IF(BI$23=5, $Q494, IF(BI$23=4, $R494, 0)), IF(BI$23=5, $Q494, 0)
))</f>
        <v>0</v>
      </c>
      <c r="BJ494" s="297" cm="1">
        <f t="array" ref="BJ494">IF($CF494=3,
IFERROR(INDEX($CV$68:$CZ$79, $CE494, BJ$23), "-"),
IF($CF494=2,
IF(BJ$23=5, $Q494, IF(BJ$23=4, $R494, 0)), IF(BJ$23=5, $Q494, 0)
))</f>
        <v>0</v>
      </c>
      <c r="BK494" s="293" t="str" cm="1">
        <f t="array" ref="BK494">IFERROR(IF(OR($AN$20="EZ", ISNUMBER((BL494*BM494)/(3600*1000)/BN494)), (BL494*BM494)/(3600*1000)/BN494, BY494) * SUMPRODUCT($BO494:$BS494^2.5, $BT494:$BX494) / 1000, "-")</f>
        <v>-</v>
      </c>
      <c r="BL494" s="279" t="str">
        <f t="shared" si="218"/>
        <v>-</v>
      </c>
      <c r="BM494" s="279" t="str">
        <f t="shared" si="219"/>
        <v>-</v>
      </c>
      <c r="BN494" s="298">
        <f t="shared" si="220"/>
        <v>0</v>
      </c>
      <c r="BO494" s="296" t="str" cm="1">
        <f t="array" ref="BO494">IFERROR(INDEX($CV$63:$CZ$65, $CO494, BO$23), "-")</f>
        <v>-</v>
      </c>
      <c r="BP494" s="296" t="str" cm="1">
        <f t="array" ref="BP494">IFERROR(INDEX($CV$63:$CZ$65, $CO494, BP$23), "-")</f>
        <v>-</v>
      </c>
      <c r="BQ494" s="296" t="str" cm="1">
        <f t="array" ref="BQ494">IFERROR(INDEX($CV$63:$CZ$65, $CO494, BQ$23), "-")</f>
        <v>-</v>
      </c>
      <c r="BR494" s="296" t="str" cm="1">
        <f t="array" ref="BR494">IFERROR(INDEX($CV$63:$CZ$65, $CO494, BR$23), "-")</f>
        <v>-</v>
      </c>
      <c r="BS494" s="296" t="str" cm="1">
        <f t="array" ref="BS494">IFERROR(INDEX($CV$63:$CZ$65, $CO494, BS$23), "-")</f>
        <v>-</v>
      </c>
      <c r="BT494" s="297" cm="1">
        <f t="array" ref="BT494">IF($CO494=3,
IFERROR(INDEX($CV$68:$CZ$79, $CE494, BT$23), "-"),
IF($CO494=2,
IF(BT$23=5, $AC494, IF(BT$23=4, $AD494, 0)), IF(BT$23=5, $AC494, 0)
))</f>
        <v>0</v>
      </c>
      <c r="BU494" s="297" cm="1">
        <f t="array" ref="BU494">IF($CO494=3,
IFERROR(INDEX($CV$68:$CZ$79, $CE494, BU$23), "-"),
IF($CO494=2,
IF(BU$23=5, $AC494, IF(BU$23=4, $AD494, 0)), IF(BU$23=5, $AC494, 0)
))</f>
        <v>0</v>
      </c>
      <c r="BV494" s="297" cm="1">
        <f t="array" ref="BV494">IF($CO494=3,
IFERROR(INDEX($CV$68:$CZ$79, $CE494, BV$23), "-"),
IF($CO494=2,
IF(BV$23=5, $AC494, IF(BV$23=4, $AD494, 0)), IF(BV$23=5, $AC494, 0)
))</f>
        <v>0</v>
      </c>
      <c r="BW494" s="297" cm="1">
        <f t="array" ref="BW494">IF($CO494=3,
IFERROR(INDEX($CV$68:$CZ$79, $CE494, BW$23), "-"),
IF($CO494=2,
IF(BW$23=5, $AC494, IF(BW$23=4, $AD494, 0)), IF(BW$23=5, $AC494, 0)
))</f>
        <v>0</v>
      </c>
      <c r="BX494" s="297" cm="1">
        <f t="array" ref="BX494">IF($CO494=3,
IFERROR(INDEX($CV$68:$CZ$79, $CE494, BX$23), "-"),
IF($CO494=2,
IF(BX$23=5, $AC494, IF(BX$23=4, $AD494, 0)), IF(BX$23=5, $AC494, 0)
))</f>
        <v>0</v>
      </c>
      <c r="BY494" s="293" t="str">
        <f t="shared" si="221"/>
        <v>-</v>
      </c>
      <c r="BZ494" s="299">
        <f t="shared" si="197"/>
        <v>0</v>
      </c>
      <c r="CA494" s="294" t="str">
        <f t="shared" si="222"/>
        <v>-</v>
      </c>
      <c r="CB494" s="295" t="str">
        <f t="shared" si="198"/>
        <v>-</v>
      </c>
      <c r="CC494" s="295" t="str">
        <f t="shared" si="223"/>
        <v>-</v>
      </c>
      <c r="CD494" s="299">
        <f t="shared" si="199"/>
        <v>0</v>
      </c>
      <c r="CE494" s="300" t="str">
        <f t="shared" si="200"/>
        <v>-</v>
      </c>
      <c r="CF494" s="300" t="str">
        <f t="shared" si="201"/>
        <v>-</v>
      </c>
      <c r="CG494" s="300">
        <v>0</v>
      </c>
      <c r="CH494" s="300">
        <f t="shared" si="202"/>
        <v>0</v>
      </c>
      <c r="CI494" s="301">
        <f t="shared" si="203"/>
        <v>0</v>
      </c>
      <c r="CJ494" s="301">
        <f t="shared" si="204"/>
        <v>0</v>
      </c>
      <c r="CK494" s="302" t="str" cm="1">
        <f t="array" ref="CK494">IF($CJ494&gt;0, INDEX($CS$28:$DH$35, $CJ494, $CI494+CK$23), "-")</f>
        <v>-</v>
      </c>
      <c r="CL494" s="302" t="str" cm="1">
        <f t="array" ref="CL494">IF($CJ494&gt;0, INDEX($CS$28:$DH$35, $CJ494, $CI494+CL$23), "-")</f>
        <v>-</v>
      </c>
      <c r="CM494" s="302" t="str" cm="1">
        <f t="array" ref="CM494">IF($CJ494&gt;0, INDEX($CS$28:$DH$35, $CJ494, $CI494+CM$23), "-")</f>
        <v>-</v>
      </c>
      <c r="CN494" s="302" t="str" cm="1">
        <f t="array" ref="CN494">IF($CJ494&gt;0, INDEX($CS$28:$DH$35, $CJ494, $CI494+CN$23), "-")</f>
        <v>-</v>
      </c>
      <c r="CO494" s="300" t="str">
        <f t="shared" si="205"/>
        <v>-</v>
      </c>
      <c r="CP494" s="271"/>
      <c r="CQ494" s="272"/>
      <c r="CR494" s="273"/>
      <c r="CS494" s="273"/>
      <c r="CT494" s="273"/>
      <c r="CU494" s="273"/>
      <c r="CV494" s="273"/>
      <c r="CW494" s="273"/>
      <c r="CX494" s="273"/>
      <c r="CY494" s="273"/>
      <c r="CZ494" s="273"/>
      <c r="DA494" s="273"/>
      <c r="DB494" s="273"/>
      <c r="DC494" s="273"/>
      <c r="DD494" s="273"/>
      <c r="DE494" s="273"/>
      <c r="DF494" s="273"/>
      <c r="DG494" s="273"/>
      <c r="DH494" s="273"/>
      <c r="DI494" s="273"/>
      <c r="DJ494" s="271"/>
      <c r="DK494" s="271"/>
    </row>
    <row r="495" spans="1:115" s="45" customFormat="1" ht="12.75" customHeight="1" x14ac:dyDescent="0.25">
      <c r="A495" s="13" cm="1">
        <f t="array" ref="A495">IFERROR(INDEX(Operation, IFERROR(MATCH($N495,#REF!, 0), IFERROR(MATCH($N495,#REF!, 0), MATCH($N495,#REF!, 0))), 4), 0)</f>
        <v>0</v>
      </c>
      <c r="B495" s="10">
        <v>472</v>
      </c>
      <c r="C495" s="238"/>
      <c r="D495" s="238"/>
      <c r="E495" s="79"/>
      <c r="F495" s="80" t="str">
        <f>IF(ISBLANK(E495), "", VLOOKUP(E495, Z!$A$2:$C$4127, 3, FALSE))</f>
        <v/>
      </c>
      <c r="G495" s="238"/>
      <c r="H495" s="81"/>
      <c r="I495" s="255" t="b">
        <v>0</v>
      </c>
      <c r="J495" s="256"/>
      <c r="K495" s="82"/>
      <c r="L495" s="82"/>
      <c r="M495" s="83"/>
      <c r="N495" s="79"/>
      <c r="O495" s="84"/>
      <c r="P495" s="84"/>
      <c r="Q495" s="257"/>
      <c r="R495" s="257"/>
      <c r="S495" s="257"/>
      <c r="T495" s="85">
        <f t="shared" si="206"/>
        <v>0</v>
      </c>
      <c r="U495" s="238"/>
      <c r="V495" s="238"/>
      <c r="W495" s="238"/>
      <c r="X495" s="256"/>
      <c r="Y495" s="258"/>
      <c r="Z495" s="79"/>
      <c r="AA495" s="257"/>
      <c r="AB495" s="257"/>
      <c r="AC495" s="257"/>
      <c r="AD495" s="257"/>
      <c r="AE495" s="257"/>
      <c r="AF495" s="85">
        <f t="shared" si="207"/>
        <v>0</v>
      </c>
      <c r="AG495" s="259"/>
      <c r="AH495" s="238"/>
      <c r="AI495" s="79"/>
      <c r="AJ495" s="80" t="str">
        <f>IF(ISBLANK(AI495), "", VLOOKUP(AI495, Z!$A$2:$C$4127, 3, FALSE))</f>
        <v/>
      </c>
      <c r="AK495" s="260"/>
      <c r="AL495" s="127">
        <f t="shared" si="208"/>
        <v>0</v>
      </c>
      <c r="AM495" s="271"/>
      <c r="AN495" s="292">
        <f t="shared" si="210"/>
        <v>0</v>
      </c>
      <c r="AO495" s="279">
        <f t="shared" si="209"/>
        <v>1</v>
      </c>
      <c r="AP495" s="279">
        <v>0.75</v>
      </c>
      <c r="AQ495" s="293" t="str">
        <f t="shared" si="211"/>
        <v>-</v>
      </c>
      <c r="AR495" s="293" t="str">
        <f t="shared" si="212"/>
        <v>-</v>
      </c>
      <c r="AS495" s="293" t="str" cm="1">
        <f t="array" ref="AS495">IFERROR(IFERROR((AT495*AU495)/(3600*1000)/AZ495, BY495) * SUMPRODUCT($BA495:$BE495^2.5, $BF495:$BJ495) / 1000, "-")</f>
        <v>-</v>
      </c>
      <c r="AT495" s="279" t="str">
        <f t="shared" si="213"/>
        <v>-</v>
      </c>
      <c r="AU495" s="279" t="str">
        <f t="shared" si="214"/>
        <v>-</v>
      </c>
      <c r="AV495" s="294" t="str">
        <f t="shared" si="196"/>
        <v>-</v>
      </c>
      <c r="AW495" s="294" t="str" cm="1">
        <f t="array" ref="AW495">IF(CH495&gt;0, INDEX($CV$58:$CV$60, CH495), "-")</f>
        <v>-</v>
      </c>
      <c r="AX495" s="294" t="str">
        <f t="shared" si="215"/>
        <v>-</v>
      </c>
      <c r="AY495" s="295" t="str">
        <f t="shared" si="216"/>
        <v>-</v>
      </c>
      <c r="AZ495" s="294">
        <f t="shared" si="217"/>
        <v>0</v>
      </c>
      <c r="BA495" s="296" t="str" cm="1">
        <f t="array" ref="BA495">IFERROR(INDEX($CV$63:$CZ$65, $CF495, BA$23), "-")</f>
        <v>-</v>
      </c>
      <c r="BB495" s="296" t="str" cm="1">
        <f t="array" ref="BB495">IFERROR(INDEX($CV$63:$CZ$65, $CF495, BB$23), "-")</f>
        <v>-</v>
      </c>
      <c r="BC495" s="296" t="str" cm="1">
        <f t="array" ref="BC495">IFERROR(INDEX($CV$63:$CZ$65, $CF495, BC$23), "-")</f>
        <v>-</v>
      </c>
      <c r="BD495" s="296" t="str" cm="1">
        <f t="array" ref="BD495">IFERROR(INDEX($CV$63:$CZ$65, $CF495, BD$23), "-")</f>
        <v>-</v>
      </c>
      <c r="BE495" s="296" t="str" cm="1">
        <f t="array" ref="BE495">IFERROR(INDEX($CV$63:$CZ$65, $CF495, BE$23), "-")</f>
        <v>-</v>
      </c>
      <c r="BF495" s="297" cm="1">
        <f t="array" ref="BF495">IF($CF495=3,
IFERROR(INDEX($CV$68:$CZ$79, $CE495, BF$23), "-"),
IF($CF495=2,
IF(BF$23=5, $Q495, IF(BF$23=4, $R495, 0)), IF(BF$23=5, $Q495, 0)
))</f>
        <v>0</v>
      </c>
      <c r="BG495" s="297" cm="1">
        <f t="array" ref="BG495">IF($CF495=3,
IFERROR(INDEX($CV$68:$CZ$79, $CE495, BG$23), "-"),
IF($CF495=2,
IF(BG$23=5, $Q495, IF(BG$23=4, $R495, 0)), IF(BG$23=5, $Q495, 0)
))</f>
        <v>0</v>
      </c>
      <c r="BH495" s="297" cm="1">
        <f t="array" ref="BH495">IF($CF495=3,
IFERROR(INDEX($CV$68:$CZ$79, $CE495, BH$23), "-"),
IF($CF495=2,
IF(BH$23=5, $Q495, IF(BH$23=4, $R495, 0)), IF(BH$23=5, $Q495, 0)
))</f>
        <v>0</v>
      </c>
      <c r="BI495" s="297" cm="1">
        <f t="array" ref="BI495">IF($CF495=3,
IFERROR(INDEX($CV$68:$CZ$79, $CE495, BI$23), "-"),
IF($CF495=2,
IF(BI$23=5, $Q495, IF(BI$23=4, $R495, 0)), IF(BI$23=5, $Q495, 0)
))</f>
        <v>0</v>
      </c>
      <c r="BJ495" s="297" cm="1">
        <f t="array" ref="BJ495">IF($CF495=3,
IFERROR(INDEX($CV$68:$CZ$79, $CE495, BJ$23), "-"),
IF($CF495=2,
IF(BJ$23=5, $Q495, IF(BJ$23=4, $R495, 0)), IF(BJ$23=5, $Q495, 0)
))</f>
        <v>0</v>
      </c>
      <c r="BK495" s="293" t="str" cm="1">
        <f t="array" ref="BK495">IFERROR(IF(OR($AN$20="EZ", ISNUMBER((BL495*BM495)/(3600*1000)/BN495)), (BL495*BM495)/(3600*1000)/BN495, BY495) * SUMPRODUCT($BO495:$BS495^2.5, $BT495:$BX495) / 1000, "-")</f>
        <v>-</v>
      </c>
      <c r="BL495" s="279" t="str">
        <f t="shared" si="218"/>
        <v>-</v>
      </c>
      <c r="BM495" s="279" t="str">
        <f t="shared" si="219"/>
        <v>-</v>
      </c>
      <c r="BN495" s="298">
        <f t="shared" si="220"/>
        <v>0</v>
      </c>
      <c r="BO495" s="296" t="str" cm="1">
        <f t="array" ref="BO495">IFERROR(INDEX($CV$63:$CZ$65, $CO495, BO$23), "-")</f>
        <v>-</v>
      </c>
      <c r="BP495" s="296" t="str" cm="1">
        <f t="array" ref="BP495">IFERROR(INDEX($CV$63:$CZ$65, $CO495, BP$23), "-")</f>
        <v>-</v>
      </c>
      <c r="BQ495" s="296" t="str" cm="1">
        <f t="array" ref="BQ495">IFERROR(INDEX($CV$63:$CZ$65, $CO495, BQ$23), "-")</f>
        <v>-</v>
      </c>
      <c r="BR495" s="296" t="str" cm="1">
        <f t="array" ref="BR495">IFERROR(INDEX($CV$63:$CZ$65, $CO495, BR$23), "-")</f>
        <v>-</v>
      </c>
      <c r="BS495" s="296" t="str" cm="1">
        <f t="array" ref="BS495">IFERROR(INDEX($CV$63:$CZ$65, $CO495, BS$23), "-")</f>
        <v>-</v>
      </c>
      <c r="BT495" s="297" cm="1">
        <f t="array" ref="BT495">IF($CO495=3,
IFERROR(INDEX($CV$68:$CZ$79, $CE495, BT$23), "-"),
IF($CO495=2,
IF(BT$23=5, $AC495, IF(BT$23=4, $AD495, 0)), IF(BT$23=5, $AC495, 0)
))</f>
        <v>0</v>
      </c>
      <c r="BU495" s="297" cm="1">
        <f t="array" ref="BU495">IF($CO495=3,
IFERROR(INDEX($CV$68:$CZ$79, $CE495, BU$23), "-"),
IF($CO495=2,
IF(BU$23=5, $AC495, IF(BU$23=4, $AD495, 0)), IF(BU$23=5, $AC495, 0)
))</f>
        <v>0</v>
      </c>
      <c r="BV495" s="297" cm="1">
        <f t="array" ref="BV495">IF($CO495=3,
IFERROR(INDEX($CV$68:$CZ$79, $CE495, BV$23), "-"),
IF($CO495=2,
IF(BV$23=5, $AC495, IF(BV$23=4, $AD495, 0)), IF(BV$23=5, $AC495, 0)
))</f>
        <v>0</v>
      </c>
      <c r="BW495" s="297" cm="1">
        <f t="array" ref="BW495">IF($CO495=3,
IFERROR(INDEX($CV$68:$CZ$79, $CE495, BW$23), "-"),
IF($CO495=2,
IF(BW$23=5, $AC495, IF(BW$23=4, $AD495, 0)), IF(BW$23=5, $AC495, 0)
))</f>
        <v>0</v>
      </c>
      <c r="BX495" s="297" cm="1">
        <f t="array" ref="BX495">IF($CO495=3,
IFERROR(INDEX($CV$68:$CZ$79, $CE495, BX$23), "-"),
IF($CO495=2,
IF(BX$23=5, $AC495, IF(BX$23=4, $AD495, 0)), IF(BX$23=5, $AC495, 0)
))</f>
        <v>0</v>
      </c>
      <c r="BY495" s="293" t="str">
        <f t="shared" si="221"/>
        <v>-</v>
      </c>
      <c r="BZ495" s="299">
        <f t="shared" si="197"/>
        <v>0</v>
      </c>
      <c r="CA495" s="294" t="str">
        <f t="shared" si="222"/>
        <v>-</v>
      </c>
      <c r="CB495" s="295" t="str">
        <f t="shared" si="198"/>
        <v>-</v>
      </c>
      <c r="CC495" s="295" t="str">
        <f t="shared" si="223"/>
        <v>-</v>
      </c>
      <c r="CD495" s="299">
        <f t="shared" si="199"/>
        <v>0</v>
      </c>
      <c r="CE495" s="300" t="str">
        <f t="shared" si="200"/>
        <v>-</v>
      </c>
      <c r="CF495" s="300" t="str">
        <f t="shared" si="201"/>
        <v>-</v>
      </c>
      <c r="CG495" s="300">
        <v>0</v>
      </c>
      <c r="CH495" s="300">
        <f t="shared" si="202"/>
        <v>0</v>
      </c>
      <c r="CI495" s="301">
        <f t="shared" si="203"/>
        <v>0</v>
      </c>
      <c r="CJ495" s="301">
        <f t="shared" si="204"/>
        <v>0</v>
      </c>
      <c r="CK495" s="302" t="str" cm="1">
        <f t="array" ref="CK495">IF($CJ495&gt;0, INDEX($CS$28:$DH$35, $CJ495, $CI495+CK$23), "-")</f>
        <v>-</v>
      </c>
      <c r="CL495" s="302" t="str" cm="1">
        <f t="array" ref="CL495">IF($CJ495&gt;0, INDEX($CS$28:$DH$35, $CJ495, $CI495+CL$23), "-")</f>
        <v>-</v>
      </c>
      <c r="CM495" s="302" t="str" cm="1">
        <f t="array" ref="CM495">IF($CJ495&gt;0, INDEX($CS$28:$DH$35, $CJ495, $CI495+CM$23), "-")</f>
        <v>-</v>
      </c>
      <c r="CN495" s="302" t="str" cm="1">
        <f t="array" ref="CN495">IF($CJ495&gt;0, INDEX($CS$28:$DH$35, $CJ495, $CI495+CN$23), "-")</f>
        <v>-</v>
      </c>
      <c r="CO495" s="300" t="str">
        <f t="shared" si="205"/>
        <v>-</v>
      </c>
      <c r="CP495" s="271"/>
      <c r="CQ495" s="272"/>
      <c r="CR495" s="273"/>
      <c r="CS495" s="273"/>
      <c r="CT495" s="273"/>
      <c r="CU495" s="273"/>
      <c r="CV495" s="273"/>
      <c r="CW495" s="273"/>
      <c r="CX495" s="273"/>
      <c r="CY495" s="273"/>
      <c r="CZ495" s="273"/>
      <c r="DA495" s="273"/>
      <c r="DB495" s="273"/>
      <c r="DC495" s="273"/>
      <c r="DD495" s="273"/>
      <c r="DE495" s="273"/>
      <c r="DF495" s="273"/>
      <c r="DG495" s="273"/>
      <c r="DH495" s="273"/>
      <c r="DI495" s="273"/>
      <c r="DJ495" s="271"/>
      <c r="DK495" s="271"/>
    </row>
    <row r="496" spans="1:115" s="45" customFormat="1" ht="12.75" customHeight="1" x14ac:dyDescent="0.25">
      <c r="A496" s="13" cm="1">
        <f t="array" ref="A496">IFERROR(INDEX(Operation, IFERROR(MATCH($N496,#REF!, 0), IFERROR(MATCH($N496,#REF!, 0), MATCH($N496,#REF!, 0))), 4), 0)</f>
        <v>0</v>
      </c>
      <c r="B496" s="10">
        <v>473</v>
      </c>
      <c r="C496" s="238"/>
      <c r="D496" s="238"/>
      <c r="E496" s="79"/>
      <c r="F496" s="80" t="str">
        <f>IF(ISBLANK(E496), "", VLOOKUP(E496, Z!$A$2:$C$4127, 3, FALSE))</f>
        <v/>
      </c>
      <c r="G496" s="238"/>
      <c r="H496" s="81"/>
      <c r="I496" s="255" t="b">
        <v>0</v>
      </c>
      <c r="J496" s="256"/>
      <c r="K496" s="82"/>
      <c r="L496" s="82"/>
      <c r="M496" s="83"/>
      <c r="N496" s="79"/>
      <c r="O496" s="84"/>
      <c r="P496" s="84"/>
      <c r="Q496" s="257"/>
      <c r="R496" s="257"/>
      <c r="S496" s="257"/>
      <c r="T496" s="85">
        <f t="shared" si="206"/>
        <v>0</v>
      </c>
      <c r="U496" s="238"/>
      <c r="V496" s="238"/>
      <c r="W496" s="238"/>
      <c r="X496" s="257"/>
      <c r="Y496" s="258"/>
      <c r="Z496" s="79"/>
      <c r="AA496" s="257"/>
      <c r="AB496" s="257"/>
      <c r="AC496" s="257"/>
      <c r="AD496" s="257"/>
      <c r="AE496" s="257"/>
      <c r="AF496" s="85">
        <f t="shared" si="207"/>
        <v>0</v>
      </c>
      <c r="AG496" s="259"/>
      <c r="AH496" s="238"/>
      <c r="AI496" s="79"/>
      <c r="AJ496" s="80" t="str">
        <f>IF(ISBLANK(AI496), "", VLOOKUP(AI496, Z!$A$2:$C$4127, 3, FALSE))</f>
        <v/>
      </c>
      <c r="AK496" s="260"/>
      <c r="AL496" s="127">
        <f t="shared" si="208"/>
        <v>0</v>
      </c>
      <c r="AM496" s="271"/>
      <c r="AN496" s="292">
        <f t="shared" si="210"/>
        <v>0</v>
      </c>
      <c r="AO496" s="279">
        <f t="shared" si="209"/>
        <v>1</v>
      </c>
      <c r="AP496" s="279">
        <v>0.75</v>
      </c>
      <c r="AQ496" s="293" t="str">
        <f t="shared" si="211"/>
        <v>-</v>
      </c>
      <c r="AR496" s="293" t="str">
        <f t="shared" si="212"/>
        <v>-</v>
      </c>
      <c r="AS496" s="293" t="str" cm="1">
        <f t="array" ref="AS496">IFERROR(IFERROR((AT496*AU496)/(3600*1000)/AZ496, BY496) * SUMPRODUCT($BA496:$BE496^2.5, $BF496:$BJ496) / 1000, "-")</f>
        <v>-</v>
      </c>
      <c r="AT496" s="279" t="str">
        <f t="shared" si="213"/>
        <v>-</v>
      </c>
      <c r="AU496" s="279" t="str">
        <f t="shared" si="214"/>
        <v>-</v>
      </c>
      <c r="AV496" s="294" t="str">
        <f t="shared" si="196"/>
        <v>-</v>
      </c>
      <c r="AW496" s="294" t="str" cm="1">
        <f t="array" ref="AW496">IF(CH496&gt;0, INDEX($CV$58:$CV$60, CH496), "-")</f>
        <v>-</v>
      </c>
      <c r="AX496" s="294" t="str">
        <f t="shared" si="215"/>
        <v>-</v>
      </c>
      <c r="AY496" s="295" t="str">
        <f t="shared" si="216"/>
        <v>-</v>
      </c>
      <c r="AZ496" s="294">
        <f t="shared" si="217"/>
        <v>0</v>
      </c>
      <c r="BA496" s="296" t="str" cm="1">
        <f t="array" ref="BA496">IFERROR(INDEX($CV$63:$CZ$65, $CF496, BA$23), "-")</f>
        <v>-</v>
      </c>
      <c r="BB496" s="296" t="str" cm="1">
        <f t="array" ref="BB496">IFERROR(INDEX($CV$63:$CZ$65, $CF496, BB$23), "-")</f>
        <v>-</v>
      </c>
      <c r="BC496" s="296" t="str" cm="1">
        <f t="array" ref="BC496">IFERROR(INDEX($CV$63:$CZ$65, $CF496, BC$23), "-")</f>
        <v>-</v>
      </c>
      <c r="BD496" s="296" t="str" cm="1">
        <f t="array" ref="BD496">IFERROR(INDEX($CV$63:$CZ$65, $CF496, BD$23), "-")</f>
        <v>-</v>
      </c>
      <c r="BE496" s="296" t="str" cm="1">
        <f t="array" ref="BE496">IFERROR(INDEX($CV$63:$CZ$65, $CF496, BE$23), "-")</f>
        <v>-</v>
      </c>
      <c r="BF496" s="297" cm="1">
        <f t="array" ref="BF496">IF($CF496=3,
IFERROR(INDEX($CV$68:$CZ$79, $CE496, BF$23), "-"),
IF($CF496=2,
IF(BF$23=5, $Q496, IF(BF$23=4, $R496, 0)), IF(BF$23=5, $Q496, 0)
))</f>
        <v>0</v>
      </c>
      <c r="BG496" s="297" cm="1">
        <f t="array" ref="BG496">IF($CF496=3,
IFERROR(INDEX($CV$68:$CZ$79, $CE496, BG$23), "-"),
IF($CF496=2,
IF(BG$23=5, $Q496, IF(BG$23=4, $R496, 0)), IF(BG$23=5, $Q496, 0)
))</f>
        <v>0</v>
      </c>
      <c r="BH496" s="297" cm="1">
        <f t="array" ref="BH496">IF($CF496=3,
IFERROR(INDEX($CV$68:$CZ$79, $CE496, BH$23), "-"),
IF($CF496=2,
IF(BH$23=5, $Q496, IF(BH$23=4, $R496, 0)), IF(BH$23=5, $Q496, 0)
))</f>
        <v>0</v>
      </c>
      <c r="BI496" s="297" cm="1">
        <f t="array" ref="BI496">IF($CF496=3,
IFERROR(INDEX($CV$68:$CZ$79, $CE496, BI$23), "-"),
IF($CF496=2,
IF(BI$23=5, $Q496, IF(BI$23=4, $R496, 0)), IF(BI$23=5, $Q496, 0)
))</f>
        <v>0</v>
      </c>
      <c r="BJ496" s="297" cm="1">
        <f t="array" ref="BJ496">IF($CF496=3,
IFERROR(INDEX($CV$68:$CZ$79, $CE496, BJ$23), "-"),
IF($CF496=2,
IF(BJ$23=5, $Q496, IF(BJ$23=4, $R496, 0)), IF(BJ$23=5, $Q496, 0)
))</f>
        <v>0</v>
      </c>
      <c r="BK496" s="293" t="str" cm="1">
        <f t="array" ref="BK496">IFERROR(IF(OR($AN$20="EZ", ISNUMBER((BL496*BM496)/(3600*1000)/BN496)), (BL496*BM496)/(3600*1000)/BN496, BY496) * SUMPRODUCT($BO496:$BS496^2.5, $BT496:$BX496) / 1000, "-")</f>
        <v>-</v>
      </c>
      <c r="BL496" s="279" t="str">
        <f t="shared" si="218"/>
        <v>-</v>
      </c>
      <c r="BM496" s="279" t="str">
        <f t="shared" si="219"/>
        <v>-</v>
      </c>
      <c r="BN496" s="298">
        <f t="shared" si="220"/>
        <v>0</v>
      </c>
      <c r="BO496" s="296" t="str" cm="1">
        <f t="array" ref="BO496">IFERROR(INDEX($CV$63:$CZ$65, $CO496, BO$23), "-")</f>
        <v>-</v>
      </c>
      <c r="BP496" s="296" t="str" cm="1">
        <f t="array" ref="BP496">IFERROR(INDEX($CV$63:$CZ$65, $CO496, BP$23), "-")</f>
        <v>-</v>
      </c>
      <c r="BQ496" s="296" t="str" cm="1">
        <f t="array" ref="BQ496">IFERROR(INDEX($CV$63:$CZ$65, $CO496, BQ$23), "-")</f>
        <v>-</v>
      </c>
      <c r="BR496" s="296" t="str" cm="1">
        <f t="array" ref="BR496">IFERROR(INDEX($CV$63:$CZ$65, $CO496, BR$23), "-")</f>
        <v>-</v>
      </c>
      <c r="BS496" s="296" t="str" cm="1">
        <f t="array" ref="BS496">IFERROR(INDEX($CV$63:$CZ$65, $CO496, BS$23), "-")</f>
        <v>-</v>
      </c>
      <c r="BT496" s="297" cm="1">
        <f t="array" ref="BT496">IF($CO496=3,
IFERROR(INDEX($CV$68:$CZ$79, $CE496, BT$23), "-"),
IF($CO496=2,
IF(BT$23=5, $AC496, IF(BT$23=4, $AD496, 0)), IF(BT$23=5, $AC496, 0)
))</f>
        <v>0</v>
      </c>
      <c r="BU496" s="297" cm="1">
        <f t="array" ref="BU496">IF($CO496=3,
IFERROR(INDEX($CV$68:$CZ$79, $CE496, BU$23), "-"),
IF($CO496=2,
IF(BU$23=5, $AC496, IF(BU$23=4, $AD496, 0)), IF(BU$23=5, $AC496, 0)
))</f>
        <v>0</v>
      </c>
      <c r="BV496" s="297" cm="1">
        <f t="array" ref="BV496">IF($CO496=3,
IFERROR(INDEX($CV$68:$CZ$79, $CE496, BV$23), "-"),
IF($CO496=2,
IF(BV$23=5, $AC496, IF(BV$23=4, $AD496, 0)), IF(BV$23=5, $AC496, 0)
))</f>
        <v>0</v>
      </c>
      <c r="BW496" s="297" cm="1">
        <f t="array" ref="BW496">IF($CO496=3,
IFERROR(INDEX($CV$68:$CZ$79, $CE496, BW$23), "-"),
IF($CO496=2,
IF(BW$23=5, $AC496, IF(BW$23=4, $AD496, 0)), IF(BW$23=5, $AC496, 0)
))</f>
        <v>0</v>
      </c>
      <c r="BX496" s="297" cm="1">
        <f t="array" ref="BX496">IF($CO496=3,
IFERROR(INDEX($CV$68:$CZ$79, $CE496, BX$23), "-"),
IF($CO496=2,
IF(BX$23=5, $AC496, IF(BX$23=4, $AD496, 0)), IF(BX$23=5, $AC496, 0)
))</f>
        <v>0</v>
      </c>
      <c r="BY496" s="293" t="str">
        <f t="shared" si="221"/>
        <v>-</v>
      </c>
      <c r="BZ496" s="299">
        <f t="shared" si="197"/>
        <v>0</v>
      </c>
      <c r="CA496" s="294" t="str">
        <f t="shared" si="222"/>
        <v>-</v>
      </c>
      <c r="CB496" s="295" t="str">
        <f t="shared" si="198"/>
        <v>-</v>
      </c>
      <c r="CC496" s="295" t="str">
        <f t="shared" si="223"/>
        <v>-</v>
      </c>
      <c r="CD496" s="299">
        <f t="shared" si="199"/>
        <v>0</v>
      </c>
      <c r="CE496" s="300" t="str">
        <f t="shared" si="200"/>
        <v>-</v>
      </c>
      <c r="CF496" s="300" t="str">
        <f t="shared" si="201"/>
        <v>-</v>
      </c>
      <c r="CG496" s="300">
        <v>0</v>
      </c>
      <c r="CH496" s="300">
        <f t="shared" si="202"/>
        <v>0</v>
      </c>
      <c r="CI496" s="301">
        <f t="shared" si="203"/>
        <v>0</v>
      </c>
      <c r="CJ496" s="301">
        <f t="shared" si="204"/>
        <v>0</v>
      </c>
      <c r="CK496" s="302" t="str" cm="1">
        <f t="array" ref="CK496">IF($CJ496&gt;0, INDEX($CS$28:$DH$35, $CJ496, $CI496+CK$23), "-")</f>
        <v>-</v>
      </c>
      <c r="CL496" s="302" t="str" cm="1">
        <f t="array" ref="CL496">IF($CJ496&gt;0, INDEX($CS$28:$DH$35, $CJ496, $CI496+CL$23), "-")</f>
        <v>-</v>
      </c>
      <c r="CM496" s="302" t="str" cm="1">
        <f t="array" ref="CM496">IF($CJ496&gt;0, INDEX($CS$28:$DH$35, $CJ496, $CI496+CM$23), "-")</f>
        <v>-</v>
      </c>
      <c r="CN496" s="302" t="str" cm="1">
        <f t="array" ref="CN496">IF($CJ496&gt;0, INDEX($CS$28:$DH$35, $CJ496, $CI496+CN$23), "-")</f>
        <v>-</v>
      </c>
      <c r="CO496" s="300" t="str">
        <f t="shared" si="205"/>
        <v>-</v>
      </c>
      <c r="CP496" s="271"/>
      <c r="CQ496" s="272"/>
      <c r="CR496" s="273"/>
      <c r="CS496" s="273"/>
      <c r="CT496" s="273"/>
      <c r="CU496" s="273"/>
      <c r="CV496" s="273"/>
      <c r="CW496" s="273"/>
      <c r="CX496" s="273"/>
      <c r="CY496" s="273"/>
      <c r="CZ496" s="273"/>
      <c r="DA496" s="273"/>
      <c r="DB496" s="273"/>
      <c r="DC496" s="273"/>
      <c r="DD496" s="273"/>
      <c r="DE496" s="273"/>
      <c r="DF496" s="273"/>
      <c r="DG496" s="273"/>
      <c r="DH496" s="273"/>
      <c r="DI496" s="273"/>
      <c r="DJ496" s="271"/>
      <c r="DK496" s="271"/>
    </row>
    <row r="497" spans="1:115" s="45" customFormat="1" ht="12.75" customHeight="1" x14ac:dyDescent="0.25">
      <c r="A497" s="13" cm="1">
        <f t="array" ref="A497">IFERROR(INDEX(Operation, IFERROR(MATCH($N497,#REF!, 0), IFERROR(MATCH($N497,#REF!, 0), MATCH($N497,#REF!, 0))), 4), 0)</f>
        <v>0</v>
      </c>
      <c r="B497" s="10">
        <v>474</v>
      </c>
      <c r="C497" s="238"/>
      <c r="D497" s="238"/>
      <c r="E497" s="79"/>
      <c r="F497" s="80" t="str">
        <f>IF(ISBLANK(E497), "", VLOOKUP(E497, Z!$A$2:$C$4127, 3, FALSE))</f>
        <v/>
      </c>
      <c r="G497" s="238"/>
      <c r="H497" s="81"/>
      <c r="I497" s="255" t="b">
        <v>0</v>
      </c>
      <c r="J497" s="256"/>
      <c r="K497" s="82"/>
      <c r="L497" s="82"/>
      <c r="M497" s="83"/>
      <c r="N497" s="79"/>
      <c r="O497" s="84"/>
      <c r="P497" s="84"/>
      <c r="Q497" s="257"/>
      <c r="R497" s="257"/>
      <c r="S497" s="257"/>
      <c r="T497" s="85">
        <f t="shared" si="206"/>
        <v>0</v>
      </c>
      <c r="U497" s="238"/>
      <c r="V497" s="238"/>
      <c r="W497" s="238"/>
      <c r="X497" s="257"/>
      <c r="Y497" s="258"/>
      <c r="Z497" s="79"/>
      <c r="AA497" s="257"/>
      <c r="AB497" s="257"/>
      <c r="AC497" s="257"/>
      <c r="AD497" s="257"/>
      <c r="AE497" s="257"/>
      <c r="AF497" s="85">
        <f t="shared" si="207"/>
        <v>0</v>
      </c>
      <c r="AG497" s="259"/>
      <c r="AH497" s="238"/>
      <c r="AI497" s="79"/>
      <c r="AJ497" s="80" t="str">
        <f>IF(ISBLANK(AI497), "", VLOOKUP(AI497, Z!$A$2:$C$4127, 3, FALSE))</f>
        <v/>
      </c>
      <c r="AK497" s="260"/>
      <c r="AL497" s="127">
        <f t="shared" si="208"/>
        <v>0</v>
      </c>
      <c r="AM497" s="271"/>
      <c r="AN497" s="292">
        <f t="shared" si="210"/>
        <v>0</v>
      </c>
      <c r="AO497" s="279">
        <f t="shared" si="209"/>
        <v>1</v>
      </c>
      <c r="AP497" s="279">
        <v>0.75</v>
      </c>
      <c r="AQ497" s="293" t="str">
        <f t="shared" si="211"/>
        <v>-</v>
      </c>
      <c r="AR497" s="293" t="str">
        <f t="shared" si="212"/>
        <v>-</v>
      </c>
      <c r="AS497" s="293" t="str" cm="1">
        <f t="array" ref="AS497">IFERROR(IFERROR((AT497*AU497)/(3600*1000)/AZ497, BY497) * SUMPRODUCT($BA497:$BE497^2.5, $BF497:$BJ497) / 1000, "-")</f>
        <v>-</v>
      </c>
      <c r="AT497" s="279" t="str">
        <f t="shared" si="213"/>
        <v>-</v>
      </c>
      <c r="AU497" s="279" t="str">
        <f t="shared" si="214"/>
        <v>-</v>
      </c>
      <c r="AV497" s="294" t="str">
        <f t="shared" si="196"/>
        <v>-</v>
      </c>
      <c r="AW497" s="294" t="str" cm="1">
        <f t="array" ref="AW497">IF(CH497&gt;0, INDEX($CV$58:$CV$60, CH497), "-")</f>
        <v>-</v>
      </c>
      <c r="AX497" s="294" t="str">
        <f t="shared" si="215"/>
        <v>-</v>
      </c>
      <c r="AY497" s="295" t="str">
        <f t="shared" si="216"/>
        <v>-</v>
      </c>
      <c r="AZ497" s="294">
        <f t="shared" si="217"/>
        <v>0</v>
      </c>
      <c r="BA497" s="296" t="str" cm="1">
        <f t="array" ref="BA497">IFERROR(INDEX($CV$63:$CZ$65, $CF497, BA$23), "-")</f>
        <v>-</v>
      </c>
      <c r="BB497" s="296" t="str" cm="1">
        <f t="array" ref="BB497">IFERROR(INDEX($CV$63:$CZ$65, $CF497, BB$23), "-")</f>
        <v>-</v>
      </c>
      <c r="BC497" s="296" t="str" cm="1">
        <f t="array" ref="BC497">IFERROR(INDEX($CV$63:$CZ$65, $CF497, BC$23), "-")</f>
        <v>-</v>
      </c>
      <c r="BD497" s="296" t="str" cm="1">
        <f t="array" ref="BD497">IFERROR(INDEX($CV$63:$CZ$65, $CF497, BD$23), "-")</f>
        <v>-</v>
      </c>
      <c r="BE497" s="296" t="str" cm="1">
        <f t="array" ref="BE497">IFERROR(INDEX($CV$63:$CZ$65, $CF497, BE$23), "-")</f>
        <v>-</v>
      </c>
      <c r="BF497" s="297" cm="1">
        <f t="array" ref="BF497">IF($CF497=3,
IFERROR(INDEX($CV$68:$CZ$79, $CE497, BF$23), "-"),
IF($CF497=2,
IF(BF$23=5, $Q497, IF(BF$23=4, $R497, 0)), IF(BF$23=5, $Q497, 0)
))</f>
        <v>0</v>
      </c>
      <c r="BG497" s="297" cm="1">
        <f t="array" ref="BG497">IF($CF497=3,
IFERROR(INDEX($CV$68:$CZ$79, $CE497, BG$23), "-"),
IF($CF497=2,
IF(BG$23=5, $Q497, IF(BG$23=4, $R497, 0)), IF(BG$23=5, $Q497, 0)
))</f>
        <v>0</v>
      </c>
      <c r="BH497" s="297" cm="1">
        <f t="array" ref="BH497">IF($CF497=3,
IFERROR(INDEX($CV$68:$CZ$79, $CE497, BH$23), "-"),
IF($CF497=2,
IF(BH$23=5, $Q497, IF(BH$23=4, $R497, 0)), IF(BH$23=5, $Q497, 0)
))</f>
        <v>0</v>
      </c>
      <c r="BI497" s="297" cm="1">
        <f t="array" ref="BI497">IF($CF497=3,
IFERROR(INDEX($CV$68:$CZ$79, $CE497, BI$23), "-"),
IF($CF497=2,
IF(BI$23=5, $Q497, IF(BI$23=4, $R497, 0)), IF(BI$23=5, $Q497, 0)
))</f>
        <v>0</v>
      </c>
      <c r="BJ497" s="297" cm="1">
        <f t="array" ref="BJ497">IF($CF497=3,
IFERROR(INDEX($CV$68:$CZ$79, $CE497, BJ$23), "-"),
IF($CF497=2,
IF(BJ$23=5, $Q497, IF(BJ$23=4, $R497, 0)), IF(BJ$23=5, $Q497, 0)
))</f>
        <v>0</v>
      </c>
      <c r="BK497" s="293" t="str" cm="1">
        <f t="array" ref="BK497">IFERROR(IF(OR($AN$20="EZ", ISNUMBER((BL497*BM497)/(3600*1000)/BN497)), (BL497*BM497)/(3600*1000)/BN497, BY497) * SUMPRODUCT($BO497:$BS497^2.5, $BT497:$BX497) / 1000, "-")</f>
        <v>-</v>
      </c>
      <c r="BL497" s="279" t="str">
        <f t="shared" si="218"/>
        <v>-</v>
      </c>
      <c r="BM497" s="279" t="str">
        <f t="shared" si="219"/>
        <v>-</v>
      </c>
      <c r="BN497" s="298">
        <f t="shared" si="220"/>
        <v>0</v>
      </c>
      <c r="BO497" s="296" t="str" cm="1">
        <f t="array" ref="BO497">IFERROR(INDEX($CV$63:$CZ$65, $CO497, BO$23), "-")</f>
        <v>-</v>
      </c>
      <c r="BP497" s="296" t="str" cm="1">
        <f t="array" ref="BP497">IFERROR(INDEX($CV$63:$CZ$65, $CO497, BP$23), "-")</f>
        <v>-</v>
      </c>
      <c r="BQ497" s="296" t="str" cm="1">
        <f t="array" ref="BQ497">IFERROR(INDEX($CV$63:$CZ$65, $CO497, BQ$23), "-")</f>
        <v>-</v>
      </c>
      <c r="BR497" s="296" t="str" cm="1">
        <f t="array" ref="BR497">IFERROR(INDEX($CV$63:$CZ$65, $CO497, BR$23), "-")</f>
        <v>-</v>
      </c>
      <c r="BS497" s="296" t="str" cm="1">
        <f t="array" ref="BS497">IFERROR(INDEX($CV$63:$CZ$65, $CO497, BS$23), "-")</f>
        <v>-</v>
      </c>
      <c r="BT497" s="297" cm="1">
        <f t="array" ref="BT497">IF($CO497=3,
IFERROR(INDEX($CV$68:$CZ$79, $CE497, BT$23), "-"),
IF($CO497=2,
IF(BT$23=5, $AC497, IF(BT$23=4, $AD497, 0)), IF(BT$23=5, $AC497, 0)
))</f>
        <v>0</v>
      </c>
      <c r="BU497" s="297" cm="1">
        <f t="array" ref="BU497">IF($CO497=3,
IFERROR(INDEX($CV$68:$CZ$79, $CE497, BU$23), "-"),
IF($CO497=2,
IF(BU$23=5, $AC497, IF(BU$23=4, $AD497, 0)), IF(BU$23=5, $AC497, 0)
))</f>
        <v>0</v>
      </c>
      <c r="BV497" s="297" cm="1">
        <f t="array" ref="BV497">IF($CO497=3,
IFERROR(INDEX($CV$68:$CZ$79, $CE497, BV$23), "-"),
IF($CO497=2,
IF(BV$23=5, $AC497, IF(BV$23=4, $AD497, 0)), IF(BV$23=5, $AC497, 0)
))</f>
        <v>0</v>
      </c>
      <c r="BW497" s="297" cm="1">
        <f t="array" ref="BW497">IF($CO497=3,
IFERROR(INDEX($CV$68:$CZ$79, $CE497, BW$23), "-"),
IF($CO497=2,
IF(BW$23=5, $AC497, IF(BW$23=4, $AD497, 0)), IF(BW$23=5, $AC497, 0)
))</f>
        <v>0</v>
      </c>
      <c r="BX497" s="297" cm="1">
        <f t="array" ref="BX497">IF($CO497=3,
IFERROR(INDEX($CV$68:$CZ$79, $CE497, BX$23), "-"),
IF($CO497=2,
IF(BX$23=5, $AC497, IF(BX$23=4, $AD497, 0)), IF(BX$23=5, $AC497, 0)
))</f>
        <v>0</v>
      </c>
      <c r="BY497" s="293" t="str">
        <f t="shared" si="221"/>
        <v>-</v>
      </c>
      <c r="BZ497" s="299">
        <f t="shared" si="197"/>
        <v>0</v>
      </c>
      <c r="CA497" s="294" t="str">
        <f t="shared" si="222"/>
        <v>-</v>
      </c>
      <c r="CB497" s="295" t="str">
        <f t="shared" si="198"/>
        <v>-</v>
      </c>
      <c r="CC497" s="295" t="str">
        <f t="shared" si="223"/>
        <v>-</v>
      </c>
      <c r="CD497" s="299">
        <f t="shared" si="199"/>
        <v>0</v>
      </c>
      <c r="CE497" s="300" t="str">
        <f t="shared" si="200"/>
        <v>-</v>
      </c>
      <c r="CF497" s="300" t="str">
        <f t="shared" si="201"/>
        <v>-</v>
      </c>
      <c r="CG497" s="300">
        <v>0</v>
      </c>
      <c r="CH497" s="300">
        <f t="shared" si="202"/>
        <v>0</v>
      </c>
      <c r="CI497" s="301">
        <f t="shared" si="203"/>
        <v>0</v>
      </c>
      <c r="CJ497" s="301">
        <f t="shared" si="204"/>
        <v>0</v>
      </c>
      <c r="CK497" s="302" t="str" cm="1">
        <f t="array" ref="CK497">IF($CJ497&gt;0, INDEX($CS$28:$DH$35, $CJ497, $CI497+CK$23), "-")</f>
        <v>-</v>
      </c>
      <c r="CL497" s="302" t="str" cm="1">
        <f t="array" ref="CL497">IF($CJ497&gt;0, INDEX($CS$28:$DH$35, $CJ497, $CI497+CL$23), "-")</f>
        <v>-</v>
      </c>
      <c r="CM497" s="302" t="str" cm="1">
        <f t="array" ref="CM497">IF($CJ497&gt;0, INDEX($CS$28:$DH$35, $CJ497, $CI497+CM$23), "-")</f>
        <v>-</v>
      </c>
      <c r="CN497" s="302" t="str" cm="1">
        <f t="array" ref="CN497">IF($CJ497&gt;0, INDEX($CS$28:$DH$35, $CJ497, $CI497+CN$23), "-")</f>
        <v>-</v>
      </c>
      <c r="CO497" s="300" t="str">
        <f t="shared" si="205"/>
        <v>-</v>
      </c>
      <c r="CP497" s="271"/>
      <c r="CQ497" s="272"/>
      <c r="CR497" s="273"/>
      <c r="CS497" s="273"/>
      <c r="CT497" s="273"/>
      <c r="CU497" s="273"/>
      <c r="CV497" s="273"/>
      <c r="CW497" s="273"/>
      <c r="CX497" s="273"/>
      <c r="CY497" s="273"/>
      <c r="CZ497" s="273"/>
      <c r="DA497" s="273"/>
      <c r="DB497" s="273"/>
      <c r="DC497" s="273"/>
      <c r="DD497" s="273"/>
      <c r="DE497" s="273"/>
      <c r="DF497" s="273"/>
      <c r="DG497" s="273"/>
      <c r="DH497" s="273"/>
      <c r="DI497" s="273"/>
      <c r="DJ497" s="271"/>
      <c r="DK497" s="271"/>
    </row>
    <row r="498" spans="1:115" s="45" customFormat="1" ht="12.75" customHeight="1" x14ac:dyDescent="0.25">
      <c r="A498" s="13" cm="1">
        <f t="array" ref="A498">IFERROR(INDEX(Operation, IFERROR(MATCH($N498,#REF!, 0), IFERROR(MATCH($N498,#REF!, 0), MATCH($N498,#REF!, 0))), 4), 0)</f>
        <v>0</v>
      </c>
      <c r="B498" s="10">
        <v>475</v>
      </c>
      <c r="C498" s="238"/>
      <c r="D498" s="238"/>
      <c r="E498" s="79"/>
      <c r="F498" s="80" t="str">
        <f>IF(ISBLANK(E498), "", VLOOKUP(E498, Z!$A$2:$C$4127, 3, FALSE))</f>
        <v/>
      </c>
      <c r="G498" s="238"/>
      <c r="H498" s="81"/>
      <c r="I498" s="255" t="b">
        <v>0</v>
      </c>
      <c r="J498" s="256"/>
      <c r="K498" s="82"/>
      <c r="L498" s="82"/>
      <c r="M498" s="83"/>
      <c r="N498" s="79"/>
      <c r="O498" s="84"/>
      <c r="P498" s="84"/>
      <c r="Q498" s="257"/>
      <c r="R498" s="257"/>
      <c r="S498" s="257"/>
      <c r="T498" s="85">
        <f t="shared" si="206"/>
        <v>0</v>
      </c>
      <c r="U498" s="238"/>
      <c r="V498" s="238"/>
      <c r="W498" s="238"/>
      <c r="X498" s="257"/>
      <c r="Y498" s="258"/>
      <c r="Z498" s="79"/>
      <c r="AA498" s="257"/>
      <c r="AB498" s="257"/>
      <c r="AC498" s="257"/>
      <c r="AD498" s="257"/>
      <c r="AE498" s="257"/>
      <c r="AF498" s="85">
        <f t="shared" si="207"/>
        <v>0</v>
      </c>
      <c r="AG498" s="259"/>
      <c r="AH498" s="238"/>
      <c r="AI498" s="79"/>
      <c r="AJ498" s="80" t="str">
        <f>IF(ISBLANK(AI498), "", VLOOKUP(AI498, Z!$A$2:$C$4127, 3, FALSE))</f>
        <v/>
      </c>
      <c r="AK498" s="260"/>
      <c r="AL498" s="127">
        <f t="shared" si="208"/>
        <v>0</v>
      </c>
      <c r="AM498" s="271"/>
      <c r="AN498" s="292">
        <f t="shared" si="210"/>
        <v>0</v>
      </c>
      <c r="AO498" s="279">
        <f t="shared" si="209"/>
        <v>1</v>
      </c>
      <c r="AP498" s="279">
        <v>0.75</v>
      </c>
      <c r="AQ498" s="293" t="str">
        <f t="shared" si="211"/>
        <v>-</v>
      </c>
      <c r="AR498" s="293" t="str">
        <f t="shared" si="212"/>
        <v>-</v>
      </c>
      <c r="AS498" s="293" t="str" cm="1">
        <f t="array" ref="AS498">IFERROR(IFERROR((AT498*AU498)/(3600*1000)/AZ498, BY498) * SUMPRODUCT($BA498:$BE498^2.5, $BF498:$BJ498) / 1000, "-")</f>
        <v>-</v>
      </c>
      <c r="AT498" s="279" t="str">
        <f t="shared" si="213"/>
        <v>-</v>
      </c>
      <c r="AU498" s="279" t="str">
        <f t="shared" si="214"/>
        <v>-</v>
      </c>
      <c r="AV498" s="294" t="str">
        <f t="shared" si="196"/>
        <v>-</v>
      </c>
      <c r="AW498" s="294" t="str" cm="1">
        <f t="array" ref="AW498">IF(CH498&gt;0, INDEX($CV$58:$CV$60, CH498), "-")</f>
        <v>-</v>
      </c>
      <c r="AX498" s="294" t="str">
        <f t="shared" si="215"/>
        <v>-</v>
      </c>
      <c r="AY498" s="295" t="str">
        <f t="shared" si="216"/>
        <v>-</v>
      </c>
      <c r="AZ498" s="294">
        <f t="shared" si="217"/>
        <v>0</v>
      </c>
      <c r="BA498" s="296" t="str" cm="1">
        <f t="array" ref="BA498">IFERROR(INDEX($CV$63:$CZ$65, $CF498, BA$23), "-")</f>
        <v>-</v>
      </c>
      <c r="BB498" s="296" t="str" cm="1">
        <f t="array" ref="BB498">IFERROR(INDEX($CV$63:$CZ$65, $CF498, BB$23), "-")</f>
        <v>-</v>
      </c>
      <c r="BC498" s="296" t="str" cm="1">
        <f t="array" ref="BC498">IFERROR(INDEX($CV$63:$CZ$65, $CF498, BC$23), "-")</f>
        <v>-</v>
      </c>
      <c r="BD498" s="296" t="str" cm="1">
        <f t="array" ref="BD498">IFERROR(INDEX($CV$63:$CZ$65, $CF498, BD$23), "-")</f>
        <v>-</v>
      </c>
      <c r="BE498" s="296" t="str" cm="1">
        <f t="array" ref="BE498">IFERROR(INDEX($CV$63:$CZ$65, $CF498, BE$23), "-")</f>
        <v>-</v>
      </c>
      <c r="BF498" s="297" cm="1">
        <f t="array" ref="BF498">IF($CF498=3,
IFERROR(INDEX($CV$68:$CZ$79, $CE498, BF$23), "-"),
IF($CF498=2,
IF(BF$23=5, $Q498, IF(BF$23=4, $R498, 0)), IF(BF$23=5, $Q498, 0)
))</f>
        <v>0</v>
      </c>
      <c r="BG498" s="297" cm="1">
        <f t="array" ref="BG498">IF($CF498=3,
IFERROR(INDEX($CV$68:$CZ$79, $CE498, BG$23), "-"),
IF($CF498=2,
IF(BG$23=5, $Q498, IF(BG$23=4, $R498, 0)), IF(BG$23=5, $Q498, 0)
))</f>
        <v>0</v>
      </c>
      <c r="BH498" s="297" cm="1">
        <f t="array" ref="BH498">IF($CF498=3,
IFERROR(INDEX($CV$68:$CZ$79, $CE498, BH$23), "-"),
IF($CF498=2,
IF(BH$23=5, $Q498, IF(BH$23=4, $R498, 0)), IF(BH$23=5, $Q498, 0)
))</f>
        <v>0</v>
      </c>
      <c r="BI498" s="297" cm="1">
        <f t="array" ref="BI498">IF($CF498=3,
IFERROR(INDEX($CV$68:$CZ$79, $CE498, BI$23), "-"),
IF($CF498=2,
IF(BI$23=5, $Q498, IF(BI$23=4, $R498, 0)), IF(BI$23=5, $Q498, 0)
))</f>
        <v>0</v>
      </c>
      <c r="BJ498" s="297" cm="1">
        <f t="array" ref="BJ498">IF($CF498=3,
IFERROR(INDEX($CV$68:$CZ$79, $CE498, BJ$23), "-"),
IF($CF498=2,
IF(BJ$23=5, $Q498, IF(BJ$23=4, $R498, 0)), IF(BJ$23=5, $Q498, 0)
))</f>
        <v>0</v>
      </c>
      <c r="BK498" s="293" t="str" cm="1">
        <f t="array" ref="BK498">IFERROR(IF(OR($AN$20="EZ", ISNUMBER((BL498*BM498)/(3600*1000)/BN498)), (BL498*BM498)/(3600*1000)/BN498, BY498) * SUMPRODUCT($BO498:$BS498^2.5, $BT498:$BX498) / 1000, "-")</f>
        <v>-</v>
      </c>
      <c r="BL498" s="279" t="str">
        <f t="shared" si="218"/>
        <v>-</v>
      </c>
      <c r="BM498" s="279" t="str">
        <f t="shared" si="219"/>
        <v>-</v>
      </c>
      <c r="BN498" s="298">
        <f t="shared" si="220"/>
        <v>0</v>
      </c>
      <c r="BO498" s="296" t="str" cm="1">
        <f t="array" ref="BO498">IFERROR(INDEX($CV$63:$CZ$65, $CO498, BO$23), "-")</f>
        <v>-</v>
      </c>
      <c r="BP498" s="296" t="str" cm="1">
        <f t="array" ref="BP498">IFERROR(INDEX($CV$63:$CZ$65, $CO498, BP$23), "-")</f>
        <v>-</v>
      </c>
      <c r="BQ498" s="296" t="str" cm="1">
        <f t="array" ref="BQ498">IFERROR(INDEX($CV$63:$CZ$65, $CO498, BQ$23), "-")</f>
        <v>-</v>
      </c>
      <c r="BR498" s="296" t="str" cm="1">
        <f t="array" ref="BR498">IFERROR(INDEX($CV$63:$CZ$65, $CO498, BR$23), "-")</f>
        <v>-</v>
      </c>
      <c r="BS498" s="296" t="str" cm="1">
        <f t="array" ref="BS498">IFERROR(INDEX($CV$63:$CZ$65, $CO498, BS$23), "-")</f>
        <v>-</v>
      </c>
      <c r="BT498" s="297" cm="1">
        <f t="array" ref="BT498">IF($CO498=3,
IFERROR(INDEX($CV$68:$CZ$79, $CE498, BT$23), "-"),
IF($CO498=2,
IF(BT$23=5, $AC498, IF(BT$23=4, $AD498, 0)), IF(BT$23=5, $AC498, 0)
))</f>
        <v>0</v>
      </c>
      <c r="BU498" s="297" cm="1">
        <f t="array" ref="BU498">IF($CO498=3,
IFERROR(INDEX($CV$68:$CZ$79, $CE498, BU$23), "-"),
IF($CO498=2,
IF(BU$23=5, $AC498, IF(BU$23=4, $AD498, 0)), IF(BU$23=5, $AC498, 0)
))</f>
        <v>0</v>
      </c>
      <c r="BV498" s="297" cm="1">
        <f t="array" ref="BV498">IF($CO498=3,
IFERROR(INDEX($CV$68:$CZ$79, $CE498, BV$23), "-"),
IF($CO498=2,
IF(BV$23=5, $AC498, IF(BV$23=4, $AD498, 0)), IF(BV$23=5, $AC498, 0)
))</f>
        <v>0</v>
      </c>
      <c r="BW498" s="297" cm="1">
        <f t="array" ref="BW498">IF($CO498=3,
IFERROR(INDEX($CV$68:$CZ$79, $CE498, BW$23), "-"),
IF($CO498=2,
IF(BW$23=5, $AC498, IF(BW$23=4, $AD498, 0)), IF(BW$23=5, $AC498, 0)
))</f>
        <v>0</v>
      </c>
      <c r="BX498" s="297" cm="1">
        <f t="array" ref="BX498">IF($CO498=3,
IFERROR(INDEX($CV$68:$CZ$79, $CE498, BX$23), "-"),
IF($CO498=2,
IF(BX$23=5, $AC498, IF(BX$23=4, $AD498, 0)), IF(BX$23=5, $AC498, 0)
))</f>
        <v>0</v>
      </c>
      <c r="BY498" s="293" t="str">
        <f t="shared" si="221"/>
        <v>-</v>
      </c>
      <c r="BZ498" s="299">
        <f t="shared" si="197"/>
        <v>0</v>
      </c>
      <c r="CA498" s="294" t="str">
        <f t="shared" si="222"/>
        <v>-</v>
      </c>
      <c r="CB498" s="295" t="str">
        <f t="shared" si="198"/>
        <v>-</v>
      </c>
      <c r="CC498" s="295" t="str">
        <f t="shared" si="223"/>
        <v>-</v>
      </c>
      <c r="CD498" s="299">
        <f t="shared" si="199"/>
        <v>0</v>
      </c>
      <c r="CE498" s="300" t="str">
        <f t="shared" si="200"/>
        <v>-</v>
      </c>
      <c r="CF498" s="300" t="str">
        <f t="shared" si="201"/>
        <v>-</v>
      </c>
      <c r="CG498" s="300">
        <v>0</v>
      </c>
      <c r="CH498" s="300">
        <f t="shared" si="202"/>
        <v>0</v>
      </c>
      <c r="CI498" s="301">
        <f t="shared" si="203"/>
        <v>0</v>
      </c>
      <c r="CJ498" s="301">
        <f t="shared" si="204"/>
        <v>0</v>
      </c>
      <c r="CK498" s="302" t="str" cm="1">
        <f t="array" ref="CK498">IF($CJ498&gt;0, INDEX($CS$28:$DH$35, $CJ498, $CI498+CK$23), "-")</f>
        <v>-</v>
      </c>
      <c r="CL498" s="302" t="str" cm="1">
        <f t="array" ref="CL498">IF($CJ498&gt;0, INDEX($CS$28:$DH$35, $CJ498, $CI498+CL$23), "-")</f>
        <v>-</v>
      </c>
      <c r="CM498" s="302" t="str" cm="1">
        <f t="array" ref="CM498">IF($CJ498&gt;0, INDEX($CS$28:$DH$35, $CJ498, $CI498+CM$23), "-")</f>
        <v>-</v>
      </c>
      <c r="CN498" s="302" t="str" cm="1">
        <f t="array" ref="CN498">IF($CJ498&gt;0, INDEX($CS$28:$DH$35, $CJ498, $CI498+CN$23), "-")</f>
        <v>-</v>
      </c>
      <c r="CO498" s="300" t="str">
        <f t="shared" si="205"/>
        <v>-</v>
      </c>
      <c r="CP498" s="271"/>
      <c r="CQ498" s="272"/>
      <c r="CR498" s="273"/>
      <c r="CS498" s="273"/>
      <c r="CT498" s="273"/>
      <c r="CU498" s="273"/>
      <c r="CV498" s="273"/>
      <c r="CW498" s="273"/>
      <c r="CX498" s="273"/>
      <c r="CY498" s="273"/>
      <c r="CZ498" s="273"/>
      <c r="DA498" s="273"/>
      <c r="DB498" s="273"/>
      <c r="DC498" s="273"/>
      <c r="DD498" s="273"/>
      <c r="DE498" s="273"/>
      <c r="DF498" s="273"/>
      <c r="DG498" s="273"/>
      <c r="DH498" s="273"/>
      <c r="DI498" s="273"/>
      <c r="DJ498" s="271"/>
      <c r="DK498" s="271"/>
    </row>
    <row r="499" spans="1:115" s="45" customFormat="1" ht="12.75" customHeight="1" x14ac:dyDescent="0.25">
      <c r="A499" s="13" cm="1">
        <f t="array" ref="A499">IFERROR(INDEX(Operation, IFERROR(MATCH($N499,#REF!, 0), IFERROR(MATCH($N499,#REF!, 0), MATCH($N499,#REF!, 0))), 4), 0)</f>
        <v>0</v>
      </c>
      <c r="B499" s="10">
        <v>476</v>
      </c>
      <c r="C499" s="238"/>
      <c r="D499" s="238"/>
      <c r="E499" s="79"/>
      <c r="F499" s="80" t="str">
        <f>IF(ISBLANK(E499), "", VLOOKUP(E499, Z!$A$2:$C$4127, 3, FALSE))</f>
        <v/>
      </c>
      <c r="G499" s="238"/>
      <c r="H499" s="81"/>
      <c r="I499" s="255" t="b">
        <v>0</v>
      </c>
      <c r="J499" s="256"/>
      <c r="K499" s="82"/>
      <c r="L499" s="82"/>
      <c r="M499" s="83"/>
      <c r="N499" s="79"/>
      <c r="O499" s="84"/>
      <c r="P499" s="84"/>
      <c r="Q499" s="257"/>
      <c r="R499" s="257"/>
      <c r="S499" s="257"/>
      <c r="T499" s="85">
        <f t="shared" si="206"/>
        <v>0</v>
      </c>
      <c r="U499" s="238"/>
      <c r="V499" s="238"/>
      <c r="W499" s="238"/>
      <c r="X499" s="256"/>
      <c r="Y499" s="258"/>
      <c r="Z499" s="79"/>
      <c r="AA499" s="257"/>
      <c r="AB499" s="257"/>
      <c r="AC499" s="257"/>
      <c r="AD499" s="257"/>
      <c r="AE499" s="257"/>
      <c r="AF499" s="85">
        <f t="shared" si="207"/>
        <v>0</v>
      </c>
      <c r="AG499" s="259"/>
      <c r="AH499" s="238"/>
      <c r="AI499" s="79"/>
      <c r="AJ499" s="80" t="str">
        <f>IF(ISBLANK(AI499), "", VLOOKUP(AI499, Z!$A$2:$C$4127, 3, FALSE))</f>
        <v/>
      </c>
      <c r="AK499" s="260"/>
      <c r="AL499" s="127">
        <f t="shared" si="208"/>
        <v>0</v>
      </c>
      <c r="AM499" s="271"/>
      <c r="AN499" s="292">
        <f t="shared" si="210"/>
        <v>0</v>
      </c>
      <c r="AO499" s="279">
        <f t="shared" si="209"/>
        <v>1</v>
      </c>
      <c r="AP499" s="279">
        <v>0.75</v>
      </c>
      <c r="AQ499" s="293" t="str">
        <f t="shared" si="211"/>
        <v>-</v>
      </c>
      <c r="AR499" s="293" t="str">
        <f t="shared" si="212"/>
        <v>-</v>
      </c>
      <c r="AS499" s="293" t="str" cm="1">
        <f t="array" ref="AS499">IFERROR(IFERROR((AT499*AU499)/(3600*1000)/AZ499, BY499) * SUMPRODUCT($BA499:$BE499^2.5, $BF499:$BJ499) / 1000, "-")</f>
        <v>-</v>
      </c>
      <c r="AT499" s="279" t="str">
        <f t="shared" si="213"/>
        <v>-</v>
      </c>
      <c r="AU499" s="279" t="str">
        <f t="shared" si="214"/>
        <v>-</v>
      </c>
      <c r="AV499" s="294" t="str">
        <f t="shared" si="196"/>
        <v>-</v>
      </c>
      <c r="AW499" s="294" t="str" cm="1">
        <f t="array" ref="AW499">IF(CH499&gt;0, INDEX($CV$58:$CV$60, CH499), "-")</f>
        <v>-</v>
      </c>
      <c r="AX499" s="294" t="str">
        <f t="shared" si="215"/>
        <v>-</v>
      </c>
      <c r="AY499" s="295" t="str">
        <f t="shared" si="216"/>
        <v>-</v>
      </c>
      <c r="AZ499" s="294">
        <f t="shared" si="217"/>
        <v>0</v>
      </c>
      <c r="BA499" s="296" t="str" cm="1">
        <f t="array" ref="BA499">IFERROR(INDEX($CV$63:$CZ$65, $CF499, BA$23), "-")</f>
        <v>-</v>
      </c>
      <c r="BB499" s="296" t="str" cm="1">
        <f t="array" ref="BB499">IFERROR(INDEX($CV$63:$CZ$65, $CF499, BB$23), "-")</f>
        <v>-</v>
      </c>
      <c r="BC499" s="296" t="str" cm="1">
        <f t="array" ref="BC499">IFERROR(INDEX($CV$63:$CZ$65, $CF499, BC$23), "-")</f>
        <v>-</v>
      </c>
      <c r="BD499" s="296" t="str" cm="1">
        <f t="array" ref="BD499">IFERROR(INDEX($CV$63:$CZ$65, $CF499, BD$23), "-")</f>
        <v>-</v>
      </c>
      <c r="BE499" s="296" t="str" cm="1">
        <f t="array" ref="BE499">IFERROR(INDEX($CV$63:$CZ$65, $CF499, BE$23), "-")</f>
        <v>-</v>
      </c>
      <c r="BF499" s="297" cm="1">
        <f t="array" ref="BF499">IF($CF499=3,
IFERROR(INDEX($CV$68:$CZ$79, $CE499, BF$23), "-"),
IF($CF499=2,
IF(BF$23=5, $Q499, IF(BF$23=4, $R499, 0)), IF(BF$23=5, $Q499, 0)
))</f>
        <v>0</v>
      </c>
      <c r="BG499" s="297" cm="1">
        <f t="array" ref="BG499">IF($CF499=3,
IFERROR(INDEX($CV$68:$CZ$79, $CE499, BG$23), "-"),
IF($CF499=2,
IF(BG$23=5, $Q499, IF(BG$23=4, $R499, 0)), IF(BG$23=5, $Q499, 0)
))</f>
        <v>0</v>
      </c>
      <c r="BH499" s="297" cm="1">
        <f t="array" ref="BH499">IF($CF499=3,
IFERROR(INDEX($CV$68:$CZ$79, $CE499, BH$23), "-"),
IF($CF499=2,
IF(BH$23=5, $Q499, IF(BH$23=4, $R499, 0)), IF(BH$23=5, $Q499, 0)
))</f>
        <v>0</v>
      </c>
      <c r="BI499" s="297" cm="1">
        <f t="array" ref="BI499">IF($CF499=3,
IFERROR(INDEX($CV$68:$CZ$79, $CE499, BI$23), "-"),
IF($CF499=2,
IF(BI$23=5, $Q499, IF(BI$23=4, $R499, 0)), IF(BI$23=5, $Q499, 0)
))</f>
        <v>0</v>
      </c>
      <c r="BJ499" s="297" cm="1">
        <f t="array" ref="BJ499">IF($CF499=3,
IFERROR(INDEX($CV$68:$CZ$79, $CE499, BJ$23), "-"),
IF($CF499=2,
IF(BJ$23=5, $Q499, IF(BJ$23=4, $R499, 0)), IF(BJ$23=5, $Q499, 0)
))</f>
        <v>0</v>
      </c>
      <c r="BK499" s="293" t="str" cm="1">
        <f t="array" ref="BK499">IFERROR(IF(OR($AN$20="EZ", ISNUMBER((BL499*BM499)/(3600*1000)/BN499)), (BL499*BM499)/(3600*1000)/BN499, BY499) * SUMPRODUCT($BO499:$BS499^2.5, $BT499:$BX499) / 1000, "-")</f>
        <v>-</v>
      </c>
      <c r="BL499" s="279" t="str">
        <f t="shared" si="218"/>
        <v>-</v>
      </c>
      <c r="BM499" s="279" t="str">
        <f t="shared" si="219"/>
        <v>-</v>
      </c>
      <c r="BN499" s="298">
        <f t="shared" si="220"/>
        <v>0</v>
      </c>
      <c r="BO499" s="296" t="str" cm="1">
        <f t="array" ref="BO499">IFERROR(INDEX($CV$63:$CZ$65, $CO499, BO$23), "-")</f>
        <v>-</v>
      </c>
      <c r="BP499" s="296" t="str" cm="1">
        <f t="array" ref="BP499">IFERROR(INDEX($CV$63:$CZ$65, $CO499, BP$23), "-")</f>
        <v>-</v>
      </c>
      <c r="BQ499" s="296" t="str" cm="1">
        <f t="array" ref="BQ499">IFERROR(INDEX($CV$63:$CZ$65, $CO499, BQ$23), "-")</f>
        <v>-</v>
      </c>
      <c r="BR499" s="296" t="str" cm="1">
        <f t="array" ref="BR499">IFERROR(INDEX($CV$63:$CZ$65, $CO499, BR$23), "-")</f>
        <v>-</v>
      </c>
      <c r="BS499" s="296" t="str" cm="1">
        <f t="array" ref="BS499">IFERROR(INDEX($CV$63:$CZ$65, $CO499, BS$23), "-")</f>
        <v>-</v>
      </c>
      <c r="BT499" s="297" cm="1">
        <f t="array" ref="BT499">IF($CO499=3,
IFERROR(INDEX($CV$68:$CZ$79, $CE499, BT$23), "-"),
IF($CO499=2,
IF(BT$23=5, $AC499, IF(BT$23=4, $AD499, 0)), IF(BT$23=5, $AC499, 0)
))</f>
        <v>0</v>
      </c>
      <c r="BU499" s="297" cm="1">
        <f t="array" ref="BU499">IF($CO499=3,
IFERROR(INDEX($CV$68:$CZ$79, $CE499, BU$23), "-"),
IF($CO499=2,
IF(BU$23=5, $AC499, IF(BU$23=4, $AD499, 0)), IF(BU$23=5, $AC499, 0)
))</f>
        <v>0</v>
      </c>
      <c r="BV499" s="297" cm="1">
        <f t="array" ref="BV499">IF($CO499=3,
IFERROR(INDEX($CV$68:$CZ$79, $CE499, BV$23), "-"),
IF($CO499=2,
IF(BV$23=5, $AC499, IF(BV$23=4, $AD499, 0)), IF(BV$23=5, $AC499, 0)
))</f>
        <v>0</v>
      </c>
      <c r="BW499" s="297" cm="1">
        <f t="array" ref="BW499">IF($CO499=3,
IFERROR(INDEX($CV$68:$CZ$79, $CE499, BW$23), "-"),
IF($CO499=2,
IF(BW$23=5, $AC499, IF(BW$23=4, $AD499, 0)), IF(BW$23=5, $AC499, 0)
))</f>
        <v>0</v>
      </c>
      <c r="BX499" s="297" cm="1">
        <f t="array" ref="BX499">IF($CO499=3,
IFERROR(INDEX($CV$68:$CZ$79, $CE499, BX$23), "-"),
IF($CO499=2,
IF(BX$23=5, $AC499, IF(BX$23=4, $AD499, 0)), IF(BX$23=5, $AC499, 0)
))</f>
        <v>0</v>
      </c>
      <c r="BY499" s="293" t="str">
        <f t="shared" si="221"/>
        <v>-</v>
      </c>
      <c r="BZ499" s="299">
        <f t="shared" si="197"/>
        <v>0</v>
      </c>
      <c r="CA499" s="294" t="str">
        <f t="shared" si="222"/>
        <v>-</v>
      </c>
      <c r="CB499" s="295" t="str">
        <f t="shared" si="198"/>
        <v>-</v>
      </c>
      <c r="CC499" s="295" t="str">
        <f t="shared" si="223"/>
        <v>-</v>
      </c>
      <c r="CD499" s="299">
        <f t="shared" si="199"/>
        <v>0</v>
      </c>
      <c r="CE499" s="300" t="str">
        <f t="shared" si="200"/>
        <v>-</v>
      </c>
      <c r="CF499" s="300" t="str">
        <f t="shared" si="201"/>
        <v>-</v>
      </c>
      <c r="CG499" s="300">
        <v>0</v>
      </c>
      <c r="CH499" s="300">
        <f t="shared" si="202"/>
        <v>0</v>
      </c>
      <c r="CI499" s="301">
        <f t="shared" si="203"/>
        <v>0</v>
      </c>
      <c r="CJ499" s="301">
        <f t="shared" si="204"/>
        <v>0</v>
      </c>
      <c r="CK499" s="302" t="str" cm="1">
        <f t="array" ref="CK499">IF($CJ499&gt;0, INDEX($CS$28:$DH$35, $CJ499, $CI499+CK$23), "-")</f>
        <v>-</v>
      </c>
      <c r="CL499" s="302" t="str" cm="1">
        <f t="array" ref="CL499">IF($CJ499&gt;0, INDEX($CS$28:$DH$35, $CJ499, $CI499+CL$23), "-")</f>
        <v>-</v>
      </c>
      <c r="CM499" s="302" t="str" cm="1">
        <f t="array" ref="CM499">IF($CJ499&gt;0, INDEX($CS$28:$DH$35, $CJ499, $CI499+CM$23), "-")</f>
        <v>-</v>
      </c>
      <c r="CN499" s="302" t="str" cm="1">
        <f t="array" ref="CN499">IF($CJ499&gt;0, INDEX($CS$28:$DH$35, $CJ499, $CI499+CN$23), "-")</f>
        <v>-</v>
      </c>
      <c r="CO499" s="300" t="str">
        <f t="shared" si="205"/>
        <v>-</v>
      </c>
      <c r="CP499" s="271"/>
      <c r="CQ499" s="272"/>
      <c r="CR499" s="273"/>
      <c r="CS499" s="273"/>
      <c r="CT499" s="273"/>
      <c r="CU499" s="273"/>
      <c r="CV499" s="273"/>
      <c r="CW499" s="273"/>
      <c r="CX499" s="273"/>
      <c r="CY499" s="273"/>
      <c r="CZ499" s="273"/>
      <c r="DA499" s="273"/>
      <c r="DB499" s="273"/>
      <c r="DC499" s="273"/>
      <c r="DD499" s="273"/>
      <c r="DE499" s="273"/>
      <c r="DF499" s="273"/>
      <c r="DG499" s="273"/>
      <c r="DH499" s="273"/>
      <c r="DI499" s="273"/>
      <c r="DJ499" s="271"/>
      <c r="DK499" s="271"/>
    </row>
    <row r="500" spans="1:115" s="45" customFormat="1" ht="12.75" customHeight="1" x14ac:dyDescent="0.25">
      <c r="A500" s="13" cm="1">
        <f t="array" ref="A500">IFERROR(INDEX(Operation, IFERROR(MATCH($N500,#REF!, 0), IFERROR(MATCH($N500,#REF!, 0), MATCH($N500,#REF!, 0))), 4), 0)</f>
        <v>0</v>
      </c>
      <c r="B500" s="10">
        <v>477</v>
      </c>
      <c r="C500" s="238"/>
      <c r="D500" s="238"/>
      <c r="E500" s="79"/>
      <c r="F500" s="80" t="str">
        <f>IF(ISBLANK(E500), "", VLOOKUP(E500, Z!$A$2:$C$4127, 3, FALSE))</f>
        <v/>
      </c>
      <c r="G500" s="238"/>
      <c r="H500" s="81"/>
      <c r="I500" s="255" t="b">
        <v>0</v>
      </c>
      <c r="J500" s="256"/>
      <c r="K500" s="82"/>
      <c r="L500" s="82"/>
      <c r="M500" s="83"/>
      <c r="N500" s="79"/>
      <c r="O500" s="84"/>
      <c r="P500" s="84"/>
      <c r="Q500" s="257"/>
      <c r="R500" s="257"/>
      <c r="S500" s="257"/>
      <c r="T500" s="85">
        <f t="shared" si="206"/>
        <v>0</v>
      </c>
      <c r="U500" s="238"/>
      <c r="V500" s="238"/>
      <c r="W500" s="238"/>
      <c r="X500" s="257"/>
      <c r="Y500" s="258"/>
      <c r="Z500" s="79"/>
      <c r="AA500" s="257"/>
      <c r="AB500" s="257"/>
      <c r="AC500" s="257"/>
      <c r="AD500" s="257"/>
      <c r="AE500" s="257"/>
      <c r="AF500" s="85">
        <f t="shared" si="207"/>
        <v>0</v>
      </c>
      <c r="AG500" s="259"/>
      <c r="AH500" s="238"/>
      <c r="AI500" s="79"/>
      <c r="AJ500" s="80" t="str">
        <f>IF(ISBLANK(AI500), "", VLOOKUP(AI500, Z!$A$2:$C$4127, 3, FALSE))</f>
        <v/>
      </c>
      <c r="AK500" s="260"/>
      <c r="AL500" s="127">
        <f t="shared" si="208"/>
        <v>0</v>
      </c>
      <c r="AM500" s="271"/>
      <c r="AN500" s="292">
        <f t="shared" si="210"/>
        <v>0</v>
      </c>
      <c r="AO500" s="279">
        <f t="shared" si="209"/>
        <v>1</v>
      </c>
      <c r="AP500" s="279">
        <v>0.75</v>
      </c>
      <c r="AQ500" s="293" t="str">
        <f t="shared" si="211"/>
        <v>-</v>
      </c>
      <c r="AR500" s="293" t="str">
        <f t="shared" si="212"/>
        <v>-</v>
      </c>
      <c r="AS500" s="293" t="str" cm="1">
        <f t="array" ref="AS500">IFERROR(IFERROR((AT500*AU500)/(3600*1000)/AZ500, BY500) * SUMPRODUCT($BA500:$BE500^2.5, $BF500:$BJ500) / 1000, "-")</f>
        <v>-</v>
      </c>
      <c r="AT500" s="279" t="str">
        <f t="shared" si="213"/>
        <v>-</v>
      </c>
      <c r="AU500" s="279" t="str">
        <f t="shared" si="214"/>
        <v>-</v>
      </c>
      <c r="AV500" s="294" t="str">
        <f t="shared" si="196"/>
        <v>-</v>
      </c>
      <c r="AW500" s="294" t="str" cm="1">
        <f t="array" ref="AW500">IF(CH500&gt;0, INDEX($CV$58:$CV$60, CH500), "-")</f>
        <v>-</v>
      </c>
      <c r="AX500" s="294" t="str">
        <f t="shared" si="215"/>
        <v>-</v>
      </c>
      <c r="AY500" s="295" t="str">
        <f t="shared" si="216"/>
        <v>-</v>
      </c>
      <c r="AZ500" s="294">
        <f t="shared" si="217"/>
        <v>0</v>
      </c>
      <c r="BA500" s="296" t="str" cm="1">
        <f t="array" ref="BA500">IFERROR(INDEX($CV$63:$CZ$65, $CF500, BA$23), "-")</f>
        <v>-</v>
      </c>
      <c r="BB500" s="296" t="str" cm="1">
        <f t="array" ref="BB500">IFERROR(INDEX($CV$63:$CZ$65, $CF500, BB$23), "-")</f>
        <v>-</v>
      </c>
      <c r="BC500" s="296" t="str" cm="1">
        <f t="array" ref="BC500">IFERROR(INDEX($CV$63:$CZ$65, $CF500, BC$23), "-")</f>
        <v>-</v>
      </c>
      <c r="BD500" s="296" t="str" cm="1">
        <f t="array" ref="BD500">IFERROR(INDEX($CV$63:$CZ$65, $CF500, BD$23), "-")</f>
        <v>-</v>
      </c>
      <c r="BE500" s="296" t="str" cm="1">
        <f t="array" ref="BE500">IFERROR(INDEX($CV$63:$CZ$65, $CF500, BE$23), "-")</f>
        <v>-</v>
      </c>
      <c r="BF500" s="297" cm="1">
        <f t="array" ref="BF500">IF($CF500=3,
IFERROR(INDEX($CV$68:$CZ$79, $CE500, BF$23), "-"),
IF($CF500=2,
IF(BF$23=5, $Q500, IF(BF$23=4, $R500, 0)), IF(BF$23=5, $Q500, 0)
))</f>
        <v>0</v>
      </c>
      <c r="BG500" s="297" cm="1">
        <f t="array" ref="BG500">IF($CF500=3,
IFERROR(INDEX($CV$68:$CZ$79, $CE500, BG$23), "-"),
IF($CF500=2,
IF(BG$23=5, $Q500, IF(BG$23=4, $R500, 0)), IF(BG$23=5, $Q500, 0)
))</f>
        <v>0</v>
      </c>
      <c r="BH500" s="297" cm="1">
        <f t="array" ref="BH500">IF($CF500=3,
IFERROR(INDEX($CV$68:$CZ$79, $CE500, BH$23), "-"),
IF($CF500=2,
IF(BH$23=5, $Q500, IF(BH$23=4, $R500, 0)), IF(BH$23=5, $Q500, 0)
))</f>
        <v>0</v>
      </c>
      <c r="BI500" s="297" cm="1">
        <f t="array" ref="BI500">IF($CF500=3,
IFERROR(INDEX($CV$68:$CZ$79, $CE500, BI$23), "-"),
IF($CF500=2,
IF(BI$23=5, $Q500, IF(BI$23=4, $R500, 0)), IF(BI$23=5, $Q500, 0)
))</f>
        <v>0</v>
      </c>
      <c r="BJ500" s="297" cm="1">
        <f t="array" ref="BJ500">IF($CF500=3,
IFERROR(INDEX($CV$68:$CZ$79, $CE500, BJ$23), "-"),
IF($CF500=2,
IF(BJ$23=5, $Q500, IF(BJ$23=4, $R500, 0)), IF(BJ$23=5, $Q500, 0)
))</f>
        <v>0</v>
      </c>
      <c r="BK500" s="293" t="str" cm="1">
        <f t="array" ref="BK500">IFERROR(IF(OR($AN$20="EZ", ISNUMBER((BL500*BM500)/(3600*1000)/BN500)), (BL500*BM500)/(3600*1000)/BN500, BY500) * SUMPRODUCT($BO500:$BS500^2.5, $BT500:$BX500) / 1000, "-")</f>
        <v>-</v>
      </c>
      <c r="BL500" s="279" t="str">
        <f t="shared" si="218"/>
        <v>-</v>
      </c>
      <c r="BM500" s="279" t="str">
        <f t="shared" si="219"/>
        <v>-</v>
      </c>
      <c r="BN500" s="298">
        <f t="shared" si="220"/>
        <v>0</v>
      </c>
      <c r="BO500" s="296" t="str" cm="1">
        <f t="array" ref="BO500">IFERROR(INDEX($CV$63:$CZ$65, $CO500, BO$23), "-")</f>
        <v>-</v>
      </c>
      <c r="BP500" s="296" t="str" cm="1">
        <f t="array" ref="BP500">IFERROR(INDEX($CV$63:$CZ$65, $CO500, BP$23), "-")</f>
        <v>-</v>
      </c>
      <c r="BQ500" s="296" t="str" cm="1">
        <f t="array" ref="BQ500">IFERROR(INDEX($CV$63:$CZ$65, $CO500, BQ$23), "-")</f>
        <v>-</v>
      </c>
      <c r="BR500" s="296" t="str" cm="1">
        <f t="array" ref="BR500">IFERROR(INDEX($CV$63:$CZ$65, $CO500, BR$23), "-")</f>
        <v>-</v>
      </c>
      <c r="BS500" s="296" t="str" cm="1">
        <f t="array" ref="BS500">IFERROR(INDEX($CV$63:$CZ$65, $CO500, BS$23), "-")</f>
        <v>-</v>
      </c>
      <c r="BT500" s="297" cm="1">
        <f t="array" ref="BT500">IF($CO500=3,
IFERROR(INDEX($CV$68:$CZ$79, $CE500, BT$23), "-"),
IF($CO500=2,
IF(BT$23=5, $AC500, IF(BT$23=4, $AD500, 0)), IF(BT$23=5, $AC500, 0)
))</f>
        <v>0</v>
      </c>
      <c r="BU500" s="297" cm="1">
        <f t="array" ref="BU500">IF($CO500=3,
IFERROR(INDEX($CV$68:$CZ$79, $CE500, BU$23), "-"),
IF($CO500=2,
IF(BU$23=5, $AC500, IF(BU$23=4, $AD500, 0)), IF(BU$23=5, $AC500, 0)
))</f>
        <v>0</v>
      </c>
      <c r="BV500" s="297" cm="1">
        <f t="array" ref="BV500">IF($CO500=3,
IFERROR(INDEX($CV$68:$CZ$79, $CE500, BV$23), "-"),
IF($CO500=2,
IF(BV$23=5, $AC500, IF(BV$23=4, $AD500, 0)), IF(BV$23=5, $AC500, 0)
))</f>
        <v>0</v>
      </c>
      <c r="BW500" s="297" cm="1">
        <f t="array" ref="BW500">IF($CO500=3,
IFERROR(INDEX($CV$68:$CZ$79, $CE500, BW$23), "-"),
IF($CO500=2,
IF(BW$23=5, $AC500, IF(BW$23=4, $AD500, 0)), IF(BW$23=5, $AC500, 0)
))</f>
        <v>0</v>
      </c>
      <c r="BX500" s="297" cm="1">
        <f t="array" ref="BX500">IF($CO500=3,
IFERROR(INDEX($CV$68:$CZ$79, $CE500, BX$23), "-"),
IF($CO500=2,
IF(BX$23=5, $AC500, IF(BX$23=4, $AD500, 0)), IF(BX$23=5, $AC500, 0)
))</f>
        <v>0</v>
      </c>
      <c r="BY500" s="293" t="str">
        <f t="shared" si="221"/>
        <v>-</v>
      </c>
      <c r="BZ500" s="299">
        <f t="shared" si="197"/>
        <v>0</v>
      </c>
      <c r="CA500" s="294" t="str">
        <f t="shared" si="222"/>
        <v>-</v>
      </c>
      <c r="CB500" s="295" t="str">
        <f t="shared" si="198"/>
        <v>-</v>
      </c>
      <c r="CC500" s="295" t="str">
        <f t="shared" si="223"/>
        <v>-</v>
      </c>
      <c r="CD500" s="299">
        <f t="shared" si="199"/>
        <v>0</v>
      </c>
      <c r="CE500" s="300" t="str">
        <f t="shared" si="200"/>
        <v>-</v>
      </c>
      <c r="CF500" s="300" t="str">
        <f t="shared" si="201"/>
        <v>-</v>
      </c>
      <c r="CG500" s="300">
        <v>0</v>
      </c>
      <c r="CH500" s="300">
        <f t="shared" si="202"/>
        <v>0</v>
      </c>
      <c r="CI500" s="301">
        <f t="shared" si="203"/>
        <v>0</v>
      </c>
      <c r="CJ500" s="301">
        <f t="shared" si="204"/>
        <v>0</v>
      </c>
      <c r="CK500" s="302" t="str" cm="1">
        <f t="array" ref="CK500">IF($CJ500&gt;0, INDEX($CS$28:$DH$35, $CJ500, $CI500+CK$23), "-")</f>
        <v>-</v>
      </c>
      <c r="CL500" s="302" t="str" cm="1">
        <f t="array" ref="CL500">IF($CJ500&gt;0, INDEX($CS$28:$DH$35, $CJ500, $CI500+CL$23), "-")</f>
        <v>-</v>
      </c>
      <c r="CM500" s="302" t="str" cm="1">
        <f t="array" ref="CM500">IF($CJ500&gt;0, INDEX($CS$28:$DH$35, $CJ500, $CI500+CM$23), "-")</f>
        <v>-</v>
      </c>
      <c r="CN500" s="302" t="str" cm="1">
        <f t="array" ref="CN500">IF($CJ500&gt;0, INDEX($CS$28:$DH$35, $CJ500, $CI500+CN$23), "-")</f>
        <v>-</v>
      </c>
      <c r="CO500" s="300" t="str">
        <f t="shared" si="205"/>
        <v>-</v>
      </c>
      <c r="CP500" s="271"/>
      <c r="CQ500" s="272"/>
      <c r="CR500" s="273"/>
      <c r="CS500" s="273"/>
      <c r="CT500" s="273"/>
      <c r="CU500" s="273"/>
      <c r="CV500" s="273"/>
      <c r="CW500" s="273"/>
      <c r="CX500" s="273"/>
      <c r="CY500" s="273"/>
      <c r="CZ500" s="273"/>
      <c r="DA500" s="273"/>
      <c r="DB500" s="273"/>
      <c r="DC500" s="273"/>
      <c r="DD500" s="273"/>
      <c r="DE500" s="273"/>
      <c r="DF500" s="273"/>
      <c r="DG500" s="273"/>
      <c r="DH500" s="273"/>
      <c r="DI500" s="273"/>
      <c r="DJ500" s="271"/>
      <c r="DK500" s="271"/>
    </row>
    <row r="501" spans="1:115" s="45" customFormat="1" ht="12.75" customHeight="1" x14ac:dyDescent="0.25">
      <c r="A501" s="13" cm="1">
        <f t="array" ref="A501">IFERROR(INDEX(Operation, IFERROR(MATCH($N501,#REF!, 0), IFERROR(MATCH($N501,#REF!, 0), MATCH($N501,#REF!, 0))), 4), 0)</f>
        <v>0</v>
      </c>
      <c r="B501" s="10">
        <v>478</v>
      </c>
      <c r="C501" s="238"/>
      <c r="D501" s="238"/>
      <c r="E501" s="79"/>
      <c r="F501" s="80" t="str">
        <f>IF(ISBLANK(E501), "", VLOOKUP(E501, Z!$A$2:$C$4127, 3, FALSE))</f>
        <v/>
      </c>
      <c r="G501" s="238"/>
      <c r="H501" s="81"/>
      <c r="I501" s="255" t="b">
        <v>0</v>
      </c>
      <c r="J501" s="256"/>
      <c r="K501" s="82"/>
      <c r="L501" s="82"/>
      <c r="M501" s="83"/>
      <c r="N501" s="79"/>
      <c r="O501" s="84"/>
      <c r="P501" s="84"/>
      <c r="Q501" s="257"/>
      <c r="R501" s="257"/>
      <c r="S501" s="257"/>
      <c r="T501" s="85">
        <f t="shared" si="206"/>
        <v>0</v>
      </c>
      <c r="U501" s="238"/>
      <c r="V501" s="238"/>
      <c r="W501" s="238"/>
      <c r="X501" s="257"/>
      <c r="Y501" s="258"/>
      <c r="Z501" s="79"/>
      <c r="AA501" s="257"/>
      <c r="AB501" s="257"/>
      <c r="AC501" s="257"/>
      <c r="AD501" s="257"/>
      <c r="AE501" s="257"/>
      <c r="AF501" s="85">
        <f t="shared" si="207"/>
        <v>0</v>
      </c>
      <c r="AG501" s="259"/>
      <c r="AH501" s="238"/>
      <c r="AI501" s="79"/>
      <c r="AJ501" s="80" t="str">
        <f>IF(ISBLANK(AI501), "", VLOOKUP(AI501, Z!$A$2:$C$4127, 3, FALSE))</f>
        <v/>
      </c>
      <c r="AK501" s="260"/>
      <c r="AL501" s="127">
        <f t="shared" si="208"/>
        <v>0</v>
      </c>
      <c r="AM501" s="271"/>
      <c r="AN501" s="292">
        <f t="shared" si="210"/>
        <v>0</v>
      </c>
      <c r="AO501" s="279">
        <f t="shared" si="209"/>
        <v>1</v>
      </c>
      <c r="AP501" s="279">
        <v>0.75</v>
      </c>
      <c r="AQ501" s="293" t="str">
        <f t="shared" si="211"/>
        <v>-</v>
      </c>
      <c r="AR501" s="293" t="str">
        <f t="shared" si="212"/>
        <v>-</v>
      </c>
      <c r="AS501" s="293" t="str" cm="1">
        <f t="array" ref="AS501">IFERROR(IFERROR((AT501*AU501)/(3600*1000)/AZ501, BY501) * SUMPRODUCT($BA501:$BE501^2.5, $BF501:$BJ501) / 1000, "-")</f>
        <v>-</v>
      </c>
      <c r="AT501" s="279" t="str">
        <f t="shared" si="213"/>
        <v>-</v>
      </c>
      <c r="AU501" s="279" t="str">
        <f t="shared" si="214"/>
        <v>-</v>
      </c>
      <c r="AV501" s="294" t="str">
        <f t="shared" si="196"/>
        <v>-</v>
      </c>
      <c r="AW501" s="294" t="str" cm="1">
        <f t="array" ref="AW501">IF(CH501&gt;0, INDEX($CV$58:$CV$60, CH501), "-")</f>
        <v>-</v>
      </c>
      <c r="AX501" s="294" t="str">
        <f t="shared" si="215"/>
        <v>-</v>
      </c>
      <c r="AY501" s="295" t="str">
        <f t="shared" si="216"/>
        <v>-</v>
      </c>
      <c r="AZ501" s="294">
        <f t="shared" si="217"/>
        <v>0</v>
      </c>
      <c r="BA501" s="296" t="str" cm="1">
        <f t="array" ref="BA501">IFERROR(INDEX($CV$63:$CZ$65, $CF501, BA$23), "-")</f>
        <v>-</v>
      </c>
      <c r="BB501" s="296" t="str" cm="1">
        <f t="array" ref="BB501">IFERROR(INDEX($CV$63:$CZ$65, $CF501, BB$23), "-")</f>
        <v>-</v>
      </c>
      <c r="BC501" s="296" t="str" cm="1">
        <f t="array" ref="BC501">IFERROR(INDEX($CV$63:$CZ$65, $CF501, BC$23), "-")</f>
        <v>-</v>
      </c>
      <c r="BD501" s="296" t="str" cm="1">
        <f t="array" ref="BD501">IFERROR(INDEX($CV$63:$CZ$65, $CF501, BD$23), "-")</f>
        <v>-</v>
      </c>
      <c r="BE501" s="296" t="str" cm="1">
        <f t="array" ref="BE501">IFERROR(INDEX($CV$63:$CZ$65, $CF501, BE$23), "-")</f>
        <v>-</v>
      </c>
      <c r="BF501" s="297" cm="1">
        <f t="array" ref="BF501">IF($CF501=3,
IFERROR(INDEX($CV$68:$CZ$79, $CE501, BF$23), "-"),
IF($CF501=2,
IF(BF$23=5, $Q501, IF(BF$23=4, $R501, 0)), IF(BF$23=5, $Q501, 0)
))</f>
        <v>0</v>
      </c>
      <c r="BG501" s="297" cm="1">
        <f t="array" ref="BG501">IF($CF501=3,
IFERROR(INDEX($CV$68:$CZ$79, $CE501, BG$23), "-"),
IF($CF501=2,
IF(BG$23=5, $Q501, IF(BG$23=4, $R501, 0)), IF(BG$23=5, $Q501, 0)
))</f>
        <v>0</v>
      </c>
      <c r="BH501" s="297" cm="1">
        <f t="array" ref="BH501">IF($CF501=3,
IFERROR(INDEX($CV$68:$CZ$79, $CE501, BH$23), "-"),
IF($CF501=2,
IF(BH$23=5, $Q501, IF(BH$23=4, $R501, 0)), IF(BH$23=5, $Q501, 0)
))</f>
        <v>0</v>
      </c>
      <c r="BI501" s="297" cm="1">
        <f t="array" ref="BI501">IF($CF501=3,
IFERROR(INDEX($CV$68:$CZ$79, $CE501, BI$23), "-"),
IF($CF501=2,
IF(BI$23=5, $Q501, IF(BI$23=4, $R501, 0)), IF(BI$23=5, $Q501, 0)
))</f>
        <v>0</v>
      </c>
      <c r="BJ501" s="297" cm="1">
        <f t="array" ref="BJ501">IF($CF501=3,
IFERROR(INDEX($CV$68:$CZ$79, $CE501, BJ$23), "-"),
IF($CF501=2,
IF(BJ$23=5, $Q501, IF(BJ$23=4, $R501, 0)), IF(BJ$23=5, $Q501, 0)
))</f>
        <v>0</v>
      </c>
      <c r="BK501" s="293" t="str" cm="1">
        <f t="array" ref="BK501">IFERROR(IF(OR($AN$20="EZ", ISNUMBER((BL501*BM501)/(3600*1000)/BN501)), (BL501*BM501)/(3600*1000)/BN501, BY501) * SUMPRODUCT($BO501:$BS501^2.5, $BT501:$BX501) / 1000, "-")</f>
        <v>-</v>
      </c>
      <c r="BL501" s="279" t="str">
        <f t="shared" si="218"/>
        <v>-</v>
      </c>
      <c r="BM501" s="279" t="str">
        <f t="shared" si="219"/>
        <v>-</v>
      </c>
      <c r="BN501" s="298">
        <f t="shared" si="220"/>
        <v>0</v>
      </c>
      <c r="BO501" s="296" t="str" cm="1">
        <f t="array" ref="BO501">IFERROR(INDEX($CV$63:$CZ$65, $CO501, BO$23), "-")</f>
        <v>-</v>
      </c>
      <c r="BP501" s="296" t="str" cm="1">
        <f t="array" ref="BP501">IFERROR(INDEX($CV$63:$CZ$65, $CO501, BP$23), "-")</f>
        <v>-</v>
      </c>
      <c r="BQ501" s="296" t="str" cm="1">
        <f t="array" ref="BQ501">IFERROR(INDEX($CV$63:$CZ$65, $CO501, BQ$23), "-")</f>
        <v>-</v>
      </c>
      <c r="BR501" s="296" t="str" cm="1">
        <f t="array" ref="BR501">IFERROR(INDEX($CV$63:$CZ$65, $CO501, BR$23), "-")</f>
        <v>-</v>
      </c>
      <c r="BS501" s="296" t="str" cm="1">
        <f t="array" ref="BS501">IFERROR(INDEX($CV$63:$CZ$65, $CO501, BS$23), "-")</f>
        <v>-</v>
      </c>
      <c r="BT501" s="297" cm="1">
        <f t="array" ref="BT501">IF($CO501=3,
IFERROR(INDEX($CV$68:$CZ$79, $CE501, BT$23), "-"),
IF($CO501=2,
IF(BT$23=5, $AC501, IF(BT$23=4, $AD501, 0)), IF(BT$23=5, $AC501, 0)
))</f>
        <v>0</v>
      </c>
      <c r="BU501" s="297" cm="1">
        <f t="array" ref="BU501">IF($CO501=3,
IFERROR(INDEX($CV$68:$CZ$79, $CE501, BU$23), "-"),
IF($CO501=2,
IF(BU$23=5, $AC501, IF(BU$23=4, $AD501, 0)), IF(BU$23=5, $AC501, 0)
))</f>
        <v>0</v>
      </c>
      <c r="BV501" s="297" cm="1">
        <f t="array" ref="BV501">IF($CO501=3,
IFERROR(INDEX($CV$68:$CZ$79, $CE501, BV$23), "-"),
IF($CO501=2,
IF(BV$23=5, $AC501, IF(BV$23=4, $AD501, 0)), IF(BV$23=5, $AC501, 0)
))</f>
        <v>0</v>
      </c>
      <c r="BW501" s="297" cm="1">
        <f t="array" ref="BW501">IF($CO501=3,
IFERROR(INDEX($CV$68:$CZ$79, $CE501, BW$23), "-"),
IF($CO501=2,
IF(BW$23=5, $AC501, IF(BW$23=4, $AD501, 0)), IF(BW$23=5, $AC501, 0)
))</f>
        <v>0</v>
      </c>
      <c r="BX501" s="297" cm="1">
        <f t="array" ref="BX501">IF($CO501=3,
IFERROR(INDEX($CV$68:$CZ$79, $CE501, BX$23), "-"),
IF($CO501=2,
IF(BX$23=5, $AC501, IF(BX$23=4, $AD501, 0)), IF(BX$23=5, $AC501, 0)
))</f>
        <v>0</v>
      </c>
      <c r="BY501" s="293" t="str">
        <f t="shared" si="221"/>
        <v>-</v>
      </c>
      <c r="BZ501" s="299">
        <f t="shared" si="197"/>
        <v>0</v>
      </c>
      <c r="CA501" s="294" t="str">
        <f t="shared" si="222"/>
        <v>-</v>
      </c>
      <c r="CB501" s="295" t="str">
        <f t="shared" si="198"/>
        <v>-</v>
      </c>
      <c r="CC501" s="295" t="str">
        <f t="shared" si="223"/>
        <v>-</v>
      </c>
      <c r="CD501" s="299">
        <f t="shared" si="199"/>
        <v>0</v>
      </c>
      <c r="CE501" s="300" t="str">
        <f t="shared" si="200"/>
        <v>-</v>
      </c>
      <c r="CF501" s="300" t="str">
        <f t="shared" si="201"/>
        <v>-</v>
      </c>
      <c r="CG501" s="300">
        <v>0</v>
      </c>
      <c r="CH501" s="300">
        <f t="shared" si="202"/>
        <v>0</v>
      </c>
      <c r="CI501" s="301">
        <f t="shared" si="203"/>
        <v>0</v>
      </c>
      <c r="CJ501" s="301">
        <f t="shared" si="204"/>
        <v>0</v>
      </c>
      <c r="CK501" s="302" t="str" cm="1">
        <f t="array" ref="CK501">IF($CJ501&gt;0, INDEX($CS$28:$DH$35, $CJ501, $CI501+CK$23), "-")</f>
        <v>-</v>
      </c>
      <c r="CL501" s="302" t="str" cm="1">
        <f t="array" ref="CL501">IF($CJ501&gt;0, INDEX($CS$28:$DH$35, $CJ501, $CI501+CL$23), "-")</f>
        <v>-</v>
      </c>
      <c r="CM501" s="302" t="str" cm="1">
        <f t="array" ref="CM501">IF($CJ501&gt;0, INDEX($CS$28:$DH$35, $CJ501, $CI501+CM$23), "-")</f>
        <v>-</v>
      </c>
      <c r="CN501" s="302" t="str" cm="1">
        <f t="array" ref="CN501">IF($CJ501&gt;0, INDEX($CS$28:$DH$35, $CJ501, $CI501+CN$23), "-")</f>
        <v>-</v>
      </c>
      <c r="CO501" s="300" t="str">
        <f t="shared" si="205"/>
        <v>-</v>
      </c>
      <c r="CP501" s="271"/>
      <c r="CQ501" s="272"/>
      <c r="CR501" s="273"/>
      <c r="CS501" s="273"/>
      <c r="CT501" s="273"/>
      <c r="CU501" s="273"/>
      <c r="CV501" s="273"/>
      <c r="CW501" s="273"/>
      <c r="CX501" s="273"/>
      <c r="CY501" s="273"/>
      <c r="CZ501" s="273"/>
      <c r="DA501" s="273"/>
      <c r="DB501" s="273"/>
      <c r="DC501" s="273"/>
      <c r="DD501" s="273"/>
      <c r="DE501" s="273"/>
      <c r="DF501" s="273"/>
      <c r="DG501" s="273"/>
      <c r="DH501" s="273"/>
      <c r="DI501" s="273"/>
      <c r="DJ501" s="271"/>
      <c r="DK501" s="271"/>
    </row>
    <row r="502" spans="1:115" s="45" customFormat="1" ht="12.75" customHeight="1" x14ac:dyDescent="0.25">
      <c r="A502" s="13" cm="1">
        <f t="array" ref="A502">IFERROR(INDEX(Operation, IFERROR(MATCH($N502,#REF!, 0), IFERROR(MATCH($N502,#REF!, 0), MATCH($N502,#REF!, 0))), 4), 0)</f>
        <v>0</v>
      </c>
      <c r="B502" s="10">
        <v>479</v>
      </c>
      <c r="C502" s="238"/>
      <c r="D502" s="238"/>
      <c r="E502" s="79"/>
      <c r="F502" s="80" t="str">
        <f>IF(ISBLANK(E502), "", VLOOKUP(E502, Z!$A$2:$C$4127, 3, FALSE))</f>
        <v/>
      </c>
      <c r="G502" s="238"/>
      <c r="H502" s="81"/>
      <c r="I502" s="255" t="b">
        <v>0</v>
      </c>
      <c r="J502" s="256"/>
      <c r="K502" s="82"/>
      <c r="L502" s="82"/>
      <c r="M502" s="83"/>
      <c r="N502" s="79"/>
      <c r="O502" s="84"/>
      <c r="P502" s="84"/>
      <c r="Q502" s="257"/>
      <c r="R502" s="257"/>
      <c r="S502" s="257"/>
      <c r="T502" s="85">
        <f t="shared" si="206"/>
        <v>0</v>
      </c>
      <c r="U502" s="238"/>
      <c r="V502" s="238"/>
      <c r="W502" s="238"/>
      <c r="X502" s="257"/>
      <c r="Y502" s="258"/>
      <c r="Z502" s="79"/>
      <c r="AA502" s="257"/>
      <c r="AB502" s="257"/>
      <c r="AC502" s="257"/>
      <c r="AD502" s="257"/>
      <c r="AE502" s="257"/>
      <c r="AF502" s="85">
        <f t="shared" si="207"/>
        <v>0</v>
      </c>
      <c r="AG502" s="259"/>
      <c r="AH502" s="238"/>
      <c r="AI502" s="79"/>
      <c r="AJ502" s="80" t="str">
        <f>IF(ISBLANK(AI502), "", VLOOKUP(AI502, Z!$A$2:$C$4127, 3, FALSE))</f>
        <v/>
      </c>
      <c r="AK502" s="260"/>
      <c r="AL502" s="127">
        <f t="shared" si="208"/>
        <v>0</v>
      </c>
      <c r="AM502" s="271"/>
      <c r="AN502" s="292">
        <f t="shared" si="210"/>
        <v>0</v>
      </c>
      <c r="AO502" s="279">
        <f t="shared" si="209"/>
        <v>1</v>
      </c>
      <c r="AP502" s="279">
        <v>0.75</v>
      </c>
      <c r="AQ502" s="293" t="str">
        <f t="shared" si="211"/>
        <v>-</v>
      </c>
      <c r="AR502" s="293" t="str">
        <f t="shared" si="212"/>
        <v>-</v>
      </c>
      <c r="AS502" s="293" t="str" cm="1">
        <f t="array" ref="AS502">IFERROR(IFERROR((AT502*AU502)/(3600*1000)/AZ502, BY502) * SUMPRODUCT($BA502:$BE502^2.5, $BF502:$BJ502) / 1000, "-")</f>
        <v>-</v>
      </c>
      <c r="AT502" s="279" t="str">
        <f t="shared" si="213"/>
        <v>-</v>
      </c>
      <c r="AU502" s="279" t="str">
        <f t="shared" si="214"/>
        <v>-</v>
      </c>
      <c r="AV502" s="294" t="str">
        <f t="shared" si="196"/>
        <v>-</v>
      </c>
      <c r="AW502" s="294" t="str" cm="1">
        <f t="array" ref="AW502">IF(CH502&gt;0, INDEX($CV$58:$CV$60, CH502), "-")</f>
        <v>-</v>
      </c>
      <c r="AX502" s="294" t="str">
        <f t="shared" si="215"/>
        <v>-</v>
      </c>
      <c r="AY502" s="295" t="str">
        <f t="shared" si="216"/>
        <v>-</v>
      </c>
      <c r="AZ502" s="294">
        <f t="shared" si="217"/>
        <v>0</v>
      </c>
      <c r="BA502" s="296" t="str" cm="1">
        <f t="array" ref="BA502">IFERROR(INDEX($CV$63:$CZ$65, $CF502, BA$23), "-")</f>
        <v>-</v>
      </c>
      <c r="BB502" s="296" t="str" cm="1">
        <f t="array" ref="BB502">IFERROR(INDEX($CV$63:$CZ$65, $CF502, BB$23), "-")</f>
        <v>-</v>
      </c>
      <c r="BC502" s="296" t="str" cm="1">
        <f t="array" ref="BC502">IFERROR(INDEX($CV$63:$CZ$65, $CF502, BC$23), "-")</f>
        <v>-</v>
      </c>
      <c r="BD502" s="296" t="str" cm="1">
        <f t="array" ref="BD502">IFERROR(INDEX($CV$63:$CZ$65, $CF502, BD$23), "-")</f>
        <v>-</v>
      </c>
      <c r="BE502" s="296" t="str" cm="1">
        <f t="array" ref="BE502">IFERROR(INDEX($CV$63:$CZ$65, $CF502, BE$23), "-")</f>
        <v>-</v>
      </c>
      <c r="BF502" s="297" cm="1">
        <f t="array" ref="BF502">IF($CF502=3,
IFERROR(INDEX($CV$68:$CZ$79, $CE502, BF$23), "-"),
IF($CF502=2,
IF(BF$23=5, $Q502, IF(BF$23=4, $R502, 0)), IF(BF$23=5, $Q502, 0)
))</f>
        <v>0</v>
      </c>
      <c r="BG502" s="297" cm="1">
        <f t="array" ref="BG502">IF($CF502=3,
IFERROR(INDEX($CV$68:$CZ$79, $CE502, BG$23), "-"),
IF($CF502=2,
IF(BG$23=5, $Q502, IF(BG$23=4, $R502, 0)), IF(BG$23=5, $Q502, 0)
))</f>
        <v>0</v>
      </c>
      <c r="BH502" s="297" cm="1">
        <f t="array" ref="BH502">IF($CF502=3,
IFERROR(INDEX($CV$68:$CZ$79, $CE502, BH$23), "-"),
IF($CF502=2,
IF(BH$23=5, $Q502, IF(BH$23=4, $R502, 0)), IF(BH$23=5, $Q502, 0)
))</f>
        <v>0</v>
      </c>
      <c r="BI502" s="297" cm="1">
        <f t="array" ref="BI502">IF($CF502=3,
IFERROR(INDEX($CV$68:$CZ$79, $CE502, BI$23), "-"),
IF($CF502=2,
IF(BI$23=5, $Q502, IF(BI$23=4, $R502, 0)), IF(BI$23=5, $Q502, 0)
))</f>
        <v>0</v>
      </c>
      <c r="BJ502" s="297" cm="1">
        <f t="array" ref="BJ502">IF($CF502=3,
IFERROR(INDEX($CV$68:$CZ$79, $CE502, BJ$23), "-"),
IF($CF502=2,
IF(BJ$23=5, $Q502, IF(BJ$23=4, $R502, 0)), IF(BJ$23=5, $Q502, 0)
))</f>
        <v>0</v>
      </c>
      <c r="BK502" s="293" t="str" cm="1">
        <f t="array" ref="BK502">IFERROR(IF(OR($AN$20="EZ", ISNUMBER((BL502*BM502)/(3600*1000)/BN502)), (BL502*BM502)/(3600*1000)/BN502, BY502) * SUMPRODUCT($BO502:$BS502^2.5, $BT502:$BX502) / 1000, "-")</f>
        <v>-</v>
      </c>
      <c r="BL502" s="279" t="str">
        <f t="shared" si="218"/>
        <v>-</v>
      </c>
      <c r="BM502" s="279" t="str">
        <f t="shared" si="219"/>
        <v>-</v>
      </c>
      <c r="BN502" s="298">
        <f t="shared" si="220"/>
        <v>0</v>
      </c>
      <c r="BO502" s="296" t="str" cm="1">
        <f t="array" ref="BO502">IFERROR(INDEX($CV$63:$CZ$65, $CO502, BO$23), "-")</f>
        <v>-</v>
      </c>
      <c r="BP502" s="296" t="str" cm="1">
        <f t="array" ref="BP502">IFERROR(INDEX($CV$63:$CZ$65, $CO502, BP$23), "-")</f>
        <v>-</v>
      </c>
      <c r="BQ502" s="296" t="str" cm="1">
        <f t="array" ref="BQ502">IFERROR(INDEX($CV$63:$CZ$65, $CO502, BQ$23), "-")</f>
        <v>-</v>
      </c>
      <c r="BR502" s="296" t="str" cm="1">
        <f t="array" ref="BR502">IFERROR(INDEX($CV$63:$CZ$65, $CO502, BR$23), "-")</f>
        <v>-</v>
      </c>
      <c r="BS502" s="296" t="str" cm="1">
        <f t="array" ref="BS502">IFERROR(INDEX($CV$63:$CZ$65, $CO502, BS$23), "-")</f>
        <v>-</v>
      </c>
      <c r="BT502" s="297" cm="1">
        <f t="array" ref="BT502">IF($CO502=3,
IFERROR(INDEX($CV$68:$CZ$79, $CE502, BT$23), "-"),
IF($CO502=2,
IF(BT$23=5, $AC502, IF(BT$23=4, $AD502, 0)), IF(BT$23=5, $AC502, 0)
))</f>
        <v>0</v>
      </c>
      <c r="BU502" s="297" cm="1">
        <f t="array" ref="BU502">IF($CO502=3,
IFERROR(INDEX($CV$68:$CZ$79, $CE502, BU$23), "-"),
IF($CO502=2,
IF(BU$23=5, $AC502, IF(BU$23=4, $AD502, 0)), IF(BU$23=5, $AC502, 0)
))</f>
        <v>0</v>
      </c>
      <c r="BV502" s="297" cm="1">
        <f t="array" ref="BV502">IF($CO502=3,
IFERROR(INDEX($CV$68:$CZ$79, $CE502, BV$23), "-"),
IF($CO502=2,
IF(BV$23=5, $AC502, IF(BV$23=4, $AD502, 0)), IF(BV$23=5, $AC502, 0)
))</f>
        <v>0</v>
      </c>
      <c r="BW502" s="297" cm="1">
        <f t="array" ref="BW502">IF($CO502=3,
IFERROR(INDEX($CV$68:$CZ$79, $CE502, BW$23), "-"),
IF($CO502=2,
IF(BW$23=5, $AC502, IF(BW$23=4, $AD502, 0)), IF(BW$23=5, $AC502, 0)
))</f>
        <v>0</v>
      </c>
      <c r="BX502" s="297" cm="1">
        <f t="array" ref="BX502">IF($CO502=3,
IFERROR(INDEX($CV$68:$CZ$79, $CE502, BX$23), "-"),
IF($CO502=2,
IF(BX$23=5, $AC502, IF(BX$23=4, $AD502, 0)), IF(BX$23=5, $AC502, 0)
))</f>
        <v>0</v>
      </c>
      <c r="BY502" s="293" t="str">
        <f t="shared" si="221"/>
        <v>-</v>
      </c>
      <c r="BZ502" s="299">
        <f t="shared" si="197"/>
        <v>0</v>
      </c>
      <c r="CA502" s="294" t="str">
        <f t="shared" si="222"/>
        <v>-</v>
      </c>
      <c r="CB502" s="295" t="str">
        <f t="shared" si="198"/>
        <v>-</v>
      </c>
      <c r="CC502" s="295" t="str">
        <f t="shared" si="223"/>
        <v>-</v>
      </c>
      <c r="CD502" s="299">
        <f t="shared" si="199"/>
        <v>0</v>
      </c>
      <c r="CE502" s="300" t="str">
        <f t="shared" si="200"/>
        <v>-</v>
      </c>
      <c r="CF502" s="300" t="str">
        <f t="shared" si="201"/>
        <v>-</v>
      </c>
      <c r="CG502" s="300">
        <v>0</v>
      </c>
      <c r="CH502" s="300">
        <f t="shared" si="202"/>
        <v>0</v>
      </c>
      <c r="CI502" s="301">
        <f t="shared" si="203"/>
        <v>0</v>
      </c>
      <c r="CJ502" s="301">
        <f t="shared" si="204"/>
        <v>0</v>
      </c>
      <c r="CK502" s="302" t="str" cm="1">
        <f t="array" ref="CK502">IF($CJ502&gt;0, INDEX($CS$28:$DH$35, $CJ502, $CI502+CK$23), "-")</f>
        <v>-</v>
      </c>
      <c r="CL502" s="302" t="str" cm="1">
        <f t="array" ref="CL502">IF($CJ502&gt;0, INDEX($CS$28:$DH$35, $CJ502, $CI502+CL$23), "-")</f>
        <v>-</v>
      </c>
      <c r="CM502" s="302" t="str" cm="1">
        <f t="array" ref="CM502">IF($CJ502&gt;0, INDEX($CS$28:$DH$35, $CJ502, $CI502+CM$23), "-")</f>
        <v>-</v>
      </c>
      <c r="CN502" s="302" t="str" cm="1">
        <f t="array" ref="CN502">IF($CJ502&gt;0, INDEX($CS$28:$DH$35, $CJ502, $CI502+CN$23), "-")</f>
        <v>-</v>
      </c>
      <c r="CO502" s="300" t="str">
        <f t="shared" si="205"/>
        <v>-</v>
      </c>
      <c r="CP502" s="271"/>
      <c r="CQ502" s="272"/>
      <c r="CR502" s="273"/>
      <c r="CS502" s="273"/>
      <c r="CT502" s="273"/>
      <c r="CU502" s="273"/>
      <c r="CV502" s="273"/>
      <c r="CW502" s="273"/>
      <c r="CX502" s="273"/>
      <c r="CY502" s="273"/>
      <c r="CZ502" s="273"/>
      <c r="DA502" s="273"/>
      <c r="DB502" s="273"/>
      <c r="DC502" s="273"/>
      <c r="DD502" s="273"/>
      <c r="DE502" s="273"/>
      <c r="DF502" s="273"/>
      <c r="DG502" s="273"/>
      <c r="DH502" s="273"/>
      <c r="DI502" s="273"/>
      <c r="DJ502" s="271"/>
      <c r="DK502" s="271"/>
    </row>
    <row r="503" spans="1:115" s="45" customFormat="1" ht="12.75" customHeight="1" x14ac:dyDescent="0.25">
      <c r="A503" s="13" cm="1">
        <f t="array" ref="A503">IFERROR(INDEX(Operation, IFERROR(MATCH($N503,#REF!, 0), IFERROR(MATCH($N503,#REF!, 0), MATCH($N503,#REF!, 0))), 4), 0)</f>
        <v>0</v>
      </c>
      <c r="B503" s="10">
        <v>480</v>
      </c>
      <c r="C503" s="238"/>
      <c r="D503" s="238"/>
      <c r="E503" s="79"/>
      <c r="F503" s="80" t="str">
        <f>IF(ISBLANK(E503), "", VLOOKUP(E503, Z!$A$2:$C$4127, 3, FALSE))</f>
        <v/>
      </c>
      <c r="G503" s="238"/>
      <c r="H503" s="81"/>
      <c r="I503" s="255" t="b">
        <v>0</v>
      </c>
      <c r="J503" s="256"/>
      <c r="K503" s="82"/>
      <c r="L503" s="82"/>
      <c r="M503" s="83"/>
      <c r="N503" s="79"/>
      <c r="O503" s="84"/>
      <c r="P503" s="84"/>
      <c r="Q503" s="257"/>
      <c r="R503" s="257"/>
      <c r="S503" s="257"/>
      <c r="T503" s="85">
        <f t="shared" si="206"/>
        <v>0</v>
      </c>
      <c r="U503" s="238"/>
      <c r="V503" s="238"/>
      <c r="W503" s="238"/>
      <c r="X503" s="256"/>
      <c r="Y503" s="258"/>
      <c r="Z503" s="79"/>
      <c r="AA503" s="257"/>
      <c r="AB503" s="257"/>
      <c r="AC503" s="257"/>
      <c r="AD503" s="257"/>
      <c r="AE503" s="257"/>
      <c r="AF503" s="85">
        <f t="shared" si="207"/>
        <v>0</v>
      </c>
      <c r="AG503" s="259"/>
      <c r="AH503" s="238"/>
      <c r="AI503" s="79"/>
      <c r="AJ503" s="80" t="str">
        <f>IF(ISBLANK(AI503), "", VLOOKUP(AI503, Z!$A$2:$C$4127, 3, FALSE))</f>
        <v/>
      </c>
      <c r="AK503" s="260"/>
      <c r="AL503" s="127">
        <f t="shared" si="208"/>
        <v>0</v>
      </c>
      <c r="AM503" s="271"/>
      <c r="AN503" s="292">
        <f t="shared" si="210"/>
        <v>0</v>
      </c>
      <c r="AO503" s="279">
        <f t="shared" si="209"/>
        <v>1</v>
      </c>
      <c r="AP503" s="279">
        <v>0.75</v>
      </c>
      <c r="AQ503" s="293" t="str">
        <f t="shared" si="211"/>
        <v>-</v>
      </c>
      <c r="AR503" s="293" t="str">
        <f t="shared" si="212"/>
        <v>-</v>
      </c>
      <c r="AS503" s="293" t="str" cm="1">
        <f t="array" ref="AS503">IFERROR(IFERROR((AT503*AU503)/(3600*1000)/AZ503, BY503) * SUMPRODUCT($BA503:$BE503^2.5, $BF503:$BJ503) / 1000, "-")</f>
        <v>-</v>
      </c>
      <c r="AT503" s="279" t="str">
        <f t="shared" si="213"/>
        <v>-</v>
      </c>
      <c r="AU503" s="279" t="str">
        <f t="shared" si="214"/>
        <v>-</v>
      </c>
      <c r="AV503" s="294" t="str">
        <f t="shared" si="196"/>
        <v>-</v>
      </c>
      <c r="AW503" s="294" t="str" cm="1">
        <f t="array" ref="AW503">IF(CH503&gt;0, INDEX($CV$58:$CV$60, CH503), "-")</f>
        <v>-</v>
      </c>
      <c r="AX503" s="294" t="str">
        <f t="shared" si="215"/>
        <v>-</v>
      </c>
      <c r="AY503" s="295" t="str">
        <f t="shared" si="216"/>
        <v>-</v>
      </c>
      <c r="AZ503" s="294">
        <f t="shared" si="217"/>
        <v>0</v>
      </c>
      <c r="BA503" s="296" t="str" cm="1">
        <f t="array" ref="BA503">IFERROR(INDEX($CV$63:$CZ$65, $CF503, BA$23), "-")</f>
        <v>-</v>
      </c>
      <c r="BB503" s="296" t="str" cm="1">
        <f t="array" ref="BB503">IFERROR(INDEX($CV$63:$CZ$65, $CF503, BB$23), "-")</f>
        <v>-</v>
      </c>
      <c r="BC503" s="296" t="str" cm="1">
        <f t="array" ref="BC503">IFERROR(INDEX($CV$63:$CZ$65, $CF503, BC$23), "-")</f>
        <v>-</v>
      </c>
      <c r="BD503" s="296" t="str" cm="1">
        <f t="array" ref="BD503">IFERROR(INDEX($CV$63:$CZ$65, $CF503, BD$23), "-")</f>
        <v>-</v>
      </c>
      <c r="BE503" s="296" t="str" cm="1">
        <f t="array" ref="BE503">IFERROR(INDEX($CV$63:$CZ$65, $CF503, BE$23), "-")</f>
        <v>-</v>
      </c>
      <c r="BF503" s="297" cm="1">
        <f t="array" ref="BF503">IF($CF503=3,
IFERROR(INDEX($CV$68:$CZ$79, $CE503, BF$23), "-"),
IF($CF503=2,
IF(BF$23=5, $Q503, IF(BF$23=4, $R503, 0)), IF(BF$23=5, $Q503, 0)
))</f>
        <v>0</v>
      </c>
      <c r="BG503" s="297" cm="1">
        <f t="array" ref="BG503">IF($CF503=3,
IFERROR(INDEX($CV$68:$CZ$79, $CE503, BG$23), "-"),
IF($CF503=2,
IF(BG$23=5, $Q503, IF(BG$23=4, $R503, 0)), IF(BG$23=5, $Q503, 0)
))</f>
        <v>0</v>
      </c>
      <c r="BH503" s="297" cm="1">
        <f t="array" ref="BH503">IF($CF503=3,
IFERROR(INDEX($CV$68:$CZ$79, $CE503, BH$23), "-"),
IF($CF503=2,
IF(BH$23=5, $Q503, IF(BH$23=4, $R503, 0)), IF(BH$23=5, $Q503, 0)
))</f>
        <v>0</v>
      </c>
      <c r="BI503" s="297" cm="1">
        <f t="array" ref="BI503">IF($CF503=3,
IFERROR(INDEX($CV$68:$CZ$79, $CE503, BI$23), "-"),
IF($CF503=2,
IF(BI$23=5, $Q503, IF(BI$23=4, $R503, 0)), IF(BI$23=5, $Q503, 0)
))</f>
        <v>0</v>
      </c>
      <c r="BJ503" s="297" cm="1">
        <f t="array" ref="BJ503">IF($CF503=3,
IFERROR(INDEX($CV$68:$CZ$79, $CE503, BJ$23), "-"),
IF($CF503=2,
IF(BJ$23=5, $Q503, IF(BJ$23=4, $R503, 0)), IF(BJ$23=5, $Q503, 0)
))</f>
        <v>0</v>
      </c>
      <c r="BK503" s="293" t="str" cm="1">
        <f t="array" ref="BK503">IFERROR(IF(OR($AN$20="EZ", ISNUMBER((BL503*BM503)/(3600*1000)/BN503)), (BL503*BM503)/(3600*1000)/BN503, BY503) * SUMPRODUCT($BO503:$BS503^2.5, $BT503:$BX503) / 1000, "-")</f>
        <v>-</v>
      </c>
      <c r="BL503" s="279" t="str">
        <f t="shared" si="218"/>
        <v>-</v>
      </c>
      <c r="BM503" s="279" t="str">
        <f t="shared" si="219"/>
        <v>-</v>
      </c>
      <c r="BN503" s="298">
        <f t="shared" si="220"/>
        <v>0</v>
      </c>
      <c r="BO503" s="296" t="str" cm="1">
        <f t="array" ref="BO503">IFERROR(INDEX($CV$63:$CZ$65, $CO503, BO$23), "-")</f>
        <v>-</v>
      </c>
      <c r="BP503" s="296" t="str" cm="1">
        <f t="array" ref="BP503">IFERROR(INDEX($CV$63:$CZ$65, $CO503, BP$23), "-")</f>
        <v>-</v>
      </c>
      <c r="BQ503" s="296" t="str" cm="1">
        <f t="array" ref="BQ503">IFERROR(INDEX($CV$63:$CZ$65, $CO503, BQ$23), "-")</f>
        <v>-</v>
      </c>
      <c r="BR503" s="296" t="str" cm="1">
        <f t="array" ref="BR503">IFERROR(INDEX($CV$63:$CZ$65, $CO503, BR$23), "-")</f>
        <v>-</v>
      </c>
      <c r="BS503" s="296" t="str" cm="1">
        <f t="array" ref="BS503">IFERROR(INDEX($CV$63:$CZ$65, $CO503, BS$23), "-")</f>
        <v>-</v>
      </c>
      <c r="BT503" s="297" cm="1">
        <f t="array" ref="BT503">IF($CO503=3,
IFERROR(INDEX($CV$68:$CZ$79, $CE503, BT$23), "-"),
IF($CO503=2,
IF(BT$23=5, $AC503, IF(BT$23=4, $AD503, 0)), IF(BT$23=5, $AC503, 0)
))</f>
        <v>0</v>
      </c>
      <c r="BU503" s="297" cm="1">
        <f t="array" ref="BU503">IF($CO503=3,
IFERROR(INDEX($CV$68:$CZ$79, $CE503, BU$23), "-"),
IF($CO503=2,
IF(BU$23=5, $AC503, IF(BU$23=4, $AD503, 0)), IF(BU$23=5, $AC503, 0)
))</f>
        <v>0</v>
      </c>
      <c r="BV503" s="297" cm="1">
        <f t="array" ref="BV503">IF($CO503=3,
IFERROR(INDEX($CV$68:$CZ$79, $CE503, BV$23), "-"),
IF($CO503=2,
IF(BV$23=5, $AC503, IF(BV$23=4, $AD503, 0)), IF(BV$23=5, $AC503, 0)
))</f>
        <v>0</v>
      </c>
      <c r="BW503" s="297" cm="1">
        <f t="array" ref="BW503">IF($CO503=3,
IFERROR(INDEX($CV$68:$CZ$79, $CE503, BW$23), "-"),
IF($CO503=2,
IF(BW$23=5, $AC503, IF(BW$23=4, $AD503, 0)), IF(BW$23=5, $AC503, 0)
))</f>
        <v>0</v>
      </c>
      <c r="BX503" s="297" cm="1">
        <f t="array" ref="BX503">IF($CO503=3,
IFERROR(INDEX($CV$68:$CZ$79, $CE503, BX$23), "-"),
IF($CO503=2,
IF(BX$23=5, $AC503, IF(BX$23=4, $AD503, 0)), IF(BX$23=5, $AC503, 0)
))</f>
        <v>0</v>
      </c>
      <c r="BY503" s="293" t="str">
        <f t="shared" si="221"/>
        <v>-</v>
      </c>
      <c r="BZ503" s="299">
        <f t="shared" si="197"/>
        <v>0</v>
      </c>
      <c r="CA503" s="294" t="str">
        <f t="shared" si="222"/>
        <v>-</v>
      </c>
      <c r="CB503" s="295" t="str">
        <f t="shared" si="198"/>
        <v>-</v>
      </c>
      <c r="CC503" s="295" t="str">
        <f t="shared" si="223"/>
        <v>-</v>
      </c>
      <c r="CD503" s="299">
        <f t="shared" si="199"/>
        <v>0</v>
      </c>
      <c r="CE503" s="300" t="str">
        <f t="shared" si="200"/>
        <v>-</v>
      </c>
      <c r="CF503" s="300" t="str">
        <f t="shared" si="201"/>
        <v>-</v>
      </c>
      <c r="CG503" s="300">
        <v>0</v>
      </c>
      <c r="CH503" s="300">
        <f t="shared" si="202"/>
        <v>0</v>
      </c>
      <c r="CI503" s="301">
        <f t="shared" si="203"/>
        <v>0</v>
      </c>
      <c r="CJ503" s="301">
        <f t="shared" si="204"/>
        <v>0</v>
      </c>
      <c r="CK503" s="302" t="str" cm="1">
        <f t="array" ref="CK503">IF($CJ503&gt;0, INDEX($CS$28:$DH$35, $CJ503, $CI503+CK$23), "-")</f>
        <v>-</v>
      </c>
      <c r="CL503" s="302" t="str" cm="1">
        <f t="array" ref="CL503">IF($CJ503&gt;0, INDEX($CS$28:$DH$35, $CJ503, $CI503+CL$23), "-")</f>
        <v>-</v>
      </c>
      <c r="CM503" s="302" t="str" cm="1">
        <f t="array" ref="CM503">IF($CJ503&gt;0, INDEX($CS$28:$DH$35, $CJ503, $CI503+CM$23), "-")</f>
        <v>-</v>
      </c>
      <c r="CN503" s="302" t="str" cm="1">
        <f t="array" ref="CN503">IF($CJ503&gt;0, INDEX($CS$28:$DH$35, $CJ503, $CI503+CN$23), "-")</f>
        <v>-</v>
      </c>
      <c r="CO503" s="300" t="str">
        <f t="shared" si="205"/>
        <v>-</v>
      </c>
      <c r="CP503" s="271"/>
      <c r="CQ503" s="272"/>
      <c r="CR503" s="273"/>
      <c r="CS503" s="273"/>
      <c r="CT503" s="273"/>
      <c r="CU503" s="273"/>
      <c r="CV503" s="273"/>
      <c r="CW503" s="273"/>
      <c r="CX503" s="273"/>
      <c r="CY503" s="273"/>
      <c r="CZ503" s="273"/>
      <c r="DA503" s="273"/>
      <c r="DB503" s="273"/>
      <c r="DC503" s="273"/>
      <c r="DD503" s="273"/>
      <c r="DE503" s="273"/>
      <c r="DF503" s="273"/>
      <c r="DG503" s="273"/>
      <c r="DH503" s="273"/>
      <c r="DI503" s="273"/>
      <c r="DJ503" s="271"/>
      <c r="DK503" s="271"/>
    </row>
    <row r="504" spans="1:115" s="45" customFormat="1" ht="12.75" customHeight="1" x14ac:dyDescent="0.25">
      <c r="A504" s="13" cm="1">
        <f t="array" ref="A504">IFERROR(INDEX(Operation, IFERROR(MATCH($N504,#REF!, 0), IFERROR(MATCH($N504,#REF!, 0), MATCH($N504,#REF!, 0))), 4), 0)</f>
        <v>0</v>
      </c>
      <c r="B504" s="10">
        <v>481</v>
      </c>
      <c r="C504" s="238"/>
      <c r="D504" s="238"/>
      <c r="E504" s="79"/>
      <c r="F504" s="80" t="str">
        <f>IF(ISBLANK(E504), "", VLOOKUP(E504, Z!$A$2:$C$4127, 3, FALSE))</f>
        <v/>
      </c>
      <c r="G504" s="238"/>
      <c r="H504" s="81"/>
      <c r="I504" s="255" t="b">
        <v>0</v>
      </c>
      <c r="J504" s="256"/>
      <c r="K504" s="82"/>
      <c r="L504" s="82"/>
      <c r="M504" s="83"/>
      <c r="N504" s="79"/>
      <c r="O504" s="84"/>
      <c r="P504" s="84"/>
      <c r="Q504" s="257"/>
      <c r="R504" s="257"/>
      <c r="S504" s="257"/>
      <c r="T504" s="85">
        <f t="shared" si="206"/>
        <v>0</v>
      </c>
      <c r="U504" s="238"/>
      <c r="V504" s="238"/>
      <c r="W504" s="238"/>
      <c r="X504" s="257"/>
      <c r="Y504" s="258"/>
      <c r="Z504" s="79"/>
      <c r="AA504" s="257"/>
      <c r="AB504" s="257"/>
      <c r="AC504" s="257"/>
      <c r="AD504" s="257"/>
      <c r="AE504" s="257"/>
      <c r="AF504" s="85">
        <f t="shared" si="207"/>
        <v>0</v>
      </c>
      <c r="AG504" s="259"/>
      <c r="AH504" s="238"/>
      <c r="AI504" s="79"/>
      <c r="AJ504" s="80" t="str">
        <f>IF(ISBLANK(AI504), "", VLOOKUP(AI504, Z!$A$2:$C$4127, 3, FALSE))</f>
        <v/>
      </c>
      <c r="AK504" s="260"/>
      <c r="AL504" s="127">
        <f t="shared" si="208"/>
        <v>0</v>
      </c>
      <c r="AM504" s="271"/>
      <c r="AN504" s="292">
        <f t="shared" si="210"/>
        <v>0</v>
      </c>
      <c r="AO504" s="279">
        <f t="shared" si="209"/>
        <v>1</v>
      </c>
      <c r="AP504" s="279">
        <v>0.75</v>
      </c>
      <c r="AQ504" s="293" t="str">
        <f t="shared" si="211"/>
        <v>-</v>
      </c>
      <c r="AR504" s="293" t="str">
        <f t="shared" si="212"/>
        <v>-</v>
      </c>
      <c r="AS504" s="293" t="str" cm="1">
        <f t="array" ref="AS504">IFERROR(IFERROR((AT504*AU504)/(3600*1000)/AZ504, BY504) * SUMPRODUCT($BA504:$BE504^2.5, $BF504:$BJ504) / 1000, "-")</f>
        <v>-</v>
      </c>
      <c r="AT504" s="279" t="str">
        <f t="shared" si="213"/>
        <v>-</v>
      </c>
      <c r="AU504" s="279" t="str">
        <f t="shared" si="214"/>
        <v>-</v>
      </c>
      <c r="AV504" s="294" t="str">
        <f t="shared" si="196"/>
        <v>-</v>
      </c>
      <c r="AW504" s="294" t="str" cm="1">
        <f t="array" ref="AW504">IF(CH504&gt;0, INDEX($CV$58:$CV$60, CH504), "-")</f>
        <v>-</v>
      </c>
      <c r="AX504" s="294" t="str">
        <f t="shared" si="215"/>
        <v>-</v>
      </c>
      <c r="AY504" s="295" t="str">
        <f t="shared" si="216"/>
        <v>-</v>
      </c>
      <c r="AZ504" s="294">
        <f t="shared" si="217"/>
        <v>0</v>
      </c>
      <c r="BA504" s="296" t="str" cm="1">
        <f t="array" ref="BA504">IFERROR(INDEX($CV$63:$CZ$65, $CF504, BA$23), "-")</f>
        <v>-</v>
      </c>
      <c r="BB504" s="296" t="str" cm="1">
        <f t="array" ref="BB504">IFERROR(INDEX($CV$63:$CZ$65, $CF504, BB$23), "-")</f>
        <v>-</v>
      </c>
      <c r="BC504" s="296" t="str" cm="1">
        <f t="array" ref="BC504">IFERROR(INDEX($CV$63:$CZ$65, $CF504, BC$23), "-")</f>
        <v>-</v>
      </c>
      <c r="BD504" s="296" t="str" cm="1">
        <f t="array" ref="BD504">IFERROR(INDEX($CV$63:$CZ$65, $CF504, BD$23), "-")</f>
        <v>-</v>
      </c>
      <c r="BE504" s="296" t="str" cm="1">
        <f t="array" ref="BE504">IFERROR(INDEX($CV$63:$CZ$65, $CF504, BE$23), "-")</f>
        <v>-</v>
      </c>
      <c r="BF504" s="297" cm="1">
        <f t="array" ref="BF504">IF($CF504=3,
IFERROR(INDEX($CV$68:$CZ$79, $CE504, BF$23), "-"),
IF($CF504=2,
IF(BF$23=5, $Q504, IF(BF$23=4, $R504, 0)), IF(BF$23=5, $Q504, 0)
))</f>
        <v>0</v>
      </c>
      <c r="BG504" s="297" cm="1">
        <f t="array" ref="BG504">IF($CF504=3,
IFERROR(INDEX($CV$68:$CZ$79, $CE504, BG$23), "-"),
IF($CF504=2,
IF(BG$23=5, $Q504, IF(BG$23=4, $R504, 0)), IF(BG$23=5, $Q504, 0)
))</f>
        <v>0</v>
      </c>
      <c r="BH504" s="297" cm="1">
        <f t="array" ref="BH504">IF($CF504=3,
IFERROR(INDEX($CV$68:$CZ$79, $CE504, BH$23), "-"),
IF($CF504=2,
IF(BH$23=5, $Q504, IF(BH$23=4, $R504, 0)), IF(BH$23=5, $Q504, 0)
))</f>
        <v>0</v>
      </c>
      <c r="BI504" s="297" cm="1">
        <f t="array" ref="BI504">IF($CF504=3,
IFERROR(INDEX($CV$68:$CZ$79, $CE504, BI$23), "-"),
IF($CF504=2,
IF(BI$23=5, $Q504, IF(BI$23=4, $R504, 0)), IF(BI$23=5, $Q504, 0)
))</f>
        <v>0</v>
      </c>
      <c r="BJ504" s="297" cm="1">
        <f t="array" ref="BJ504">IF($CF504=3,
IFERROR(INDEX($CV$68:$CZ$79, $CE504, BJ$23), "-"),
IF($CF504=2,
IF(BJ$23=5, $Q504, IF(BJ$23=4, $R504, 0)), IF(BJ$23=5, $Q504, 0)
))</f>
        <v>0</v>
      </c>
      <c r="BK504" s="293" t="str" cm="1">
        <f t="array" ref="BK504">IFERROR(IF(OR($AN$20="EZ", ISNUMBER((BL504*BM504)/(3600*1000)/BN504)), (BL504*BM504)/(3600*1000)/BN504, BY504) * SUMPRODUCT($BO504:$BS504^2.5, $BT504:$BX504) / 1000, "-")</f>
        <v>-</v>
      </c>
      <c r="BL504" s="279" t="str">
        <f t="shared" si="218"/>
        <v>-</v>
      </c>
      <c r="BM504" s="279" t="str">
        <f t="shared" si="219"/>
        <v>-</v>
      </c>
      <c r="BN504" s="298">
        <f t="shared" si="220"/>
        <v>0</v>
      </c>
      <c r="BO504" s="296" t="str" cm="1">
        <f t="array" ref="BO504">IFERROR(INDEX($CV$63:$CZ$65, $CO504, BO$23), "-")</f>
        <v>-</v>
      </c>
      <c r="BP504" s="296" t="str" cm="1">
        <f t="array" ref="BP504">IFERROR(INDEX($CV$63:$CZ$65, $CO504, BP$23), "-")</f>
        <v>-</v>
      </c>
      <c r="BQ504" s="296" t="str" cm="1">
        <f t="array" ref="BQ504">IFERROR(INDEX($CV$63:$CZ$65, $CO504, BQ$23), "-")</f>
        <v>-</v>
      </c>
      <c r="BR504" s="296" t="str" cm="1">
        <f t="array" ref="BR504">IFERROR(INDEX($CV$63:$CZ$65, $CO504, BR$23), "-")</f>
        <v>-</v>
      </c>
      <c r="BS504" s="296" t="str" cm="1">
        <f t="array" ref="BS504">IFERROR(INDEX($CV$63:$CZ$65, $CO504, BS$23), "-")</f>
        <v>-</v>
      </c>
      <c r="BT504" s="297" cm="1">
        <f t="array" ref="BT504">IF($CO504=3,
IFERROR(INDEX($CV$68:$CZ$79, $CE504, BT$23), "-"),
IF($CO504=2,
IF(BT$23=5, $AC504, IF(BT$23=4, $AD504, 0)), IF(BT$23=5, $AC504, 0)
))</f>
        <v>0</v>
      </c>
      <c r="BU504" s="297" cm="1">
        <f t="array" ref="BU504">IF($CO504=3,
IFERROR(INDEX($CV$68:$CZ$79, $CE504, BU$23), "-"),
IF($CO504=2,
IF(BU$23=5, $AC504, IF(BU$23=4, $AD504, 0)), IF(BU$23=5, $AC504, 0)
))</f>
        <v>0</v>
      </c>
      <c r="BV504" s="297" cm="1">
        <f t="array" ref="BV504">IF($CO504=3,
IFERROR(INDEX($CV$68:$CZ$79, $CE504, BV$23), "-"),
IF($CO504=2,
IF(BV$23=5, $AC504, IF(BV$23=4, $AD504, 0)), IF(BV$23=5, $AC504, 0)
))</f>
        <v>0</v>
      </c>
      <c r="BW504" s="297" cm="1">
        <f t="array" ref="BW504">IF($CO504=3,
IFERROR(INDEX($CV$68:$CZ$79, $CE504, BW$23), "-"),
IF($CO504=2,
IF(BW$23=5, $AC504, IF(BW$23=4, $AD504, 0)), IF(BW$23=5, $AC504, 0)
))</f>
        <v>0</v>
      </c>
      <c r="BX504" s="297" cm="1">
        <f t="array" ref="BX504">IF($CO504=3,
IFERROR(INDEX($CV$68:$CZ$79, $CE504, BX$23), "-"),
IF($CO504=2,
IF(BX$23=5, $AC504, IF(BX$23=4, $AD504, 0)), IF(BX$23=5, $AC504, 0)
))</f>
        <v>0</v>
      </c>
      <c r="BY504" s="293" t="str">
        <f t="shared" si="221"/>
        <v>-</v>
      </c>
      <c r="BZ504" s="299">
        <f t="shared" si="197"/>
        <v>0</v>
      </c>
      <c r="CA504" s="294" t="str">
        <f t="shared" si="222"/>
        <v>-</v>
      </c>
      <c r="CB504" s="295" t="str">
        <f t="shared" si="198"/>
        <v>-</v>
      </c>
      <c r="CC504" s="295" t="str">
        <f t="shared" si="223"/>
        <v>-</v>
      </c>
      <c r="CD504" s="299">
        <f t="shared" si="199"/>
        <v>0</v>
      </c>
      <c r="CE504" s="300" t="str">
        <f t="shared" si="200"/>
        <v>-</v>
      </c>
      <c r="CF504" s="300" t="str">
        <f t="shared" si="201"/>
        <v>-</v>
      </c>
      <c r="CG504" s="300">
        <v>0</v>
      </c>
      <c r="CH504" s="300">
        <f t="shared" si="202"/>
        <v>0</v>
      </c>
      <c r="CI504" s="301">
        <f t="shared" si="203"/>
        <v>0</v>
      </c>
      <c r="CJ504" s="301">
        <f t="shared" si="204"/>
        <v>0</v>
      </c>
      <c r="CK504" s="302" t="str" cm="1">
        <f t="array" ref="CK504">IF($CJ504&gt;0, INDEX($CS$28:$DH$35, $CJ504, $CI504+CK$23), "-")</f>
        <v>-</v>
      </c>
      <c r="CL504" s="302" t="str" cm="1">
        <f t="array" ref="CL504">IF($CJ504&gt;0, INDEX($CS$28:$DH$35, $CJ504, $CI504+CL$23), "-")</f>
        <v>-</v>
      </c>
      <c r="CM504" s="302" t="str" cm="1">
        <f t="array" ref="CM504">IF($CJ504&gt;0, INDEX($CS$28:$DH$35, $CJ504, $CI504+CM$23), "-")</f>
        <v>-</v>
      </c>
      <c r="CN504" s="302" t="str" cm="1">
        <f t="array" ref="CN504">IF($CJ504&gt;0, INDEX($CS$28:$DH$35, $CJ504, $CI504+CN$23), "-")</f>
        <v>-</v>
      </c>
      <c r="CO504" s="300" t="str">
        <f t="shared" si="205"/>
        <v>-</v>
      </c>
      <c r="CP504" s="271"/>
      <c r="CQ504" s="272"/>
      <c r="CR504" s="273"/>
      <c r="CS504" s="273"/>
      <c r="CT504" s="273"/>
      <c r="CU504" s="273"/>
      <c r="CV504" s="273"/>
      <c r="CW504" s="273"/>
      <c r="CX504" s="273"/>
      <c r="CY504" s="273"/>
      <c r="CZ504" s="273"/>
      <c r="DA504" s="273"/>
      <c r="DB504" s="273"/>
      <c r="DC504" s="273"/>
      <c r="DD504" s="273"/>
      <c r="DE504" s="273"/>
      <c r="DF504" s="273"/>
      <c r="DG504" s="273"/>
      <c r="DH504" s="273"/>
      <c r="DI504" s="273"/>
      <c r="DJ504" s="271"/>
      <c r="DK504" s="271"/>
    </row>
    <row r="505" spans="1:115" s="45" customFormat="1" ht="12.75" customHeight="1" x14ac:dyDescent="0.25">
      <c r="A505" s="13" cm="1">
        <f t="array" ref="A505">IFERROR(INDEX(Operation, IFERROR(MATCH($N505,#REF!, 0), IFERROR(MATCH($N505,#REF!, 0), MATCH($N505,#REF!, 0))), 4), 0)</f>
        <v>0</v>
      </c>
      <c r="B505" s="10">
        <v>482</v>
      </c>
      <c r="C505" s="238"/>
      <c r="D505" s="238"/>
      <c r="E505" s="79"/>
      <c r="F505" s="80" t="str">
        <f>IF(ISBLANK(E505), "", VLOOKUP(E505, Z!$A$2:$C$4127, 3, FALSE))</f>
        <v/>
      </c>
      <c r="G505" s="238"/>
      <c r="H505" s="81"/>
      <c r="I505" s="255" t="b">
        <v>0</v>
      </c>
      <c r="J505" s="256"/>
      <c r="K505" s="82"/>
      <c r="L505" s="82"/>
      <c r="M505" s="83"/>
      <c r="N505" s="79"/>
      <c r="O505" s="84"/>
      <c r="P505" s="84"/>
      <c r="Q505" s="257"/>
      <c r="R505" s="257"/>
      <c r="S505" s="257"/>
      <c r="T505" s="85">
        <f t="shared" si="206"/>
        <v>0</v>
      </c>
      <c r="U505" s="238"/>
      <c r="V505" s="238"/>
      <c r="W505" s="238"/>
      <c r="X505" s="257"/>
      <c r="Y505" s="258"/>
      <c r="Z505" s="79"/>
      <c r="AA505" s="257"/>
      <c r="AB505" s="257"/>
      <c r="AC505" s="257"/>
      <c r="AD505" s="257"/>
      <c r="AE505" s="257"/>
      <c r="AF505" s="85">
        <f t="shared" si="207"/>
        <v>0</v>
      </c>
      <c r="AG505" s="259"/>
      <c r="AH505" s="238"/>
      <c r="AI505" s="79"/>
      <c r="AJ505" s="80" t="str">
        <f>IF(ISBLANK(AI505), "", VLOOKUP(AI505, Z!$A$2:$C$4127, 3, FALSE))</f>
        <v/>
      </c>
      <c r="AK505" s="260"/>
      <c r="AL505" s="127">
        <f t="shared" si="208"/>
        <v>0</v>
      </c>
      <c r="AM505" s="271"/>
      <c r="AN505" s="292">
        <f t="shared" si="210"/>
        <v>0</v>
      </c>
      <c r="AO505" s="279">
        <f t="shared" si="209"/>
        <v>1</v>
      </c>
      <c r="AP505" s="279">
        <v>0.75</v>
      </c>
      <c r="AQ505" s="293" t="str">
        <f t="shared" si="211"/>
        <v>-</v>
      </c>
      <c r="AR505" s="293" t="str">
        <f t="shared" si="212"/>
        <v>-</v>
      </c>
      <c r="AS505" s="293" t="str" cm="1">
        <f t="array" ref="AS505">IFERROR(IFERROR((AT505*AU505)/(3600*1000)/AZ505, BY505) * SUMPRODUCT($BA505:$BE505^2.5, $BF505:$BJ505) / 1000, "-")</f>
        <v>-</v>
      </c>
      <c r="AT505" s="279" t="str">
        <f t="shared" si="213"/>
        <v>-</v>
      </c>
      <c r="AU505" s="279" t="str">
        <f t="shared" si="214"/>
        <v>-</v>
      </c>
      <c r="AV505" s="294" t="str">
        <f t="shared" si="196"/>
        <v>-</v>
      </c>
      <c r="AW505" s="294" t="str" cm="1">
        <f t="array" ref="AW505">IF(CH505&gt;0, INDEX($CV$58:$CV$60, CH505), "-")</f>
        <v>-</v>
      </c>
      <c r="AX505" s="294" t="str">
        <f t="shared" si="215"/>
        <v>-</v>
      </c>
      <c r="AY505" s="295" t="str">
        <f t="shared" si="216"/>
        <v>-</v>
      </c>
      <c r="AZ505" s="294">
        <f t="shared" si="217"/>
        <v>0</v>
      </c>
      <c r="BA505" s="296" t="str" cm="1">
        <f t="array" ref="BA505">IFERROR(INDEX($CV$63:$CZ$65, $CF505, BA$23), "-")</f>
        <v>-</v>
      </c>
      <c r="BB505" s="296" t="str" cm="1">
        <f t="array" ref="BB505">IFERROR(INDEX($CV$63:$CZ$65, $CF505, BB$23), "-")</f>
        <v>-</v>
      </c>
      <c r="BC505" s="296" t="str" cm="1">
        <f t="array" ref="BC505">IFERROR(INDEX($CV$63:$CZ$65, $CF505, BC$23), "-")</f>
        <v>-</v>
      </c>
      <c r="BD505" s="296" t="str" cm="1">
        <f t="array" ref="BD505">IFERROR(INDEX($CV$63:$CZ$65, $CF505, BD$23), "-")</f>
        <v>-</v>
      </c>
      <c r="BE505" s="296" t="str" cm="1">
        <f t="array" ref="BE505">IFERROR(INDEX($CV$63:$CZ$65, $CF505, BE$23), "-")</f>
        <v>-</v>
      </c>
      <c r="BF505" s="297" cm="1">
        <f t="array" ref="BF505">IF($CF505=3,
IFERROR(INDEX($CV$68:$CZ$79, $CE505, BF$23), "-"),
IF($CF505=2,
IF(BF$23=5, $Q505, IF(BF$23=4, $R505, 0)), IF(BF$23=5, $Q505, 0)
))</f>
        <v>0</v>
      </c>
      <c r="BG505" s="297" cm="1">
        <f t="array" ref="BG505">IF($CF505=3,
IFERROR(INDEX($CV$68:$CZ$79, $CE505, BG$23), "-"),
IF($CF505=2,
IF(BG$23=5, $Q505, IF(BG$23=4, $R505, 0)), IF(BG$23=5, $Q505, 0)
))</f>
        <v>0</v>
      </c>
      <c r="BH505" s="297" cm="1">
        <f t="array" ref="BH505">IF($CF505=3,
IFERROR(INDEX($CV$68:$CZ$79, $CE505, BH$23), "-"),
IF($CF505=2,
IF(BH$23=5, $Q505, IF(BH$23=4, $R505, 0)), IF(BH$23=5, $Q505, 0)
))</f>
        <v>0</v>
      </c>
      <c r="BI505" s="297" cm="1">
        <f t="array" ref="BI505">IF($CF505=3,
IFERROR(INDEX($CV$68:$CZ$79, $CE505, BI$23), "-"),
IF($CF505=2,
IF(BI$23=5, $Q505, IF(BI$23=4, $R505, 0)), IF(BI$23=5, $Q505, 0)
))</f>
        <v>0</v>
      </c>
      <c r="BJ505" s="297" cm="1">
        <f t="array" ref="BJ505">IF($CF505=3,
IFERROR(INDEX($CV$68:$CZ$79, $CE505, BJ$23), "-"),
IF($CF505=2,
IF(BJ$23=5, $Q505, IF(BJ$23=4, $R505, 0)), IF(BJ$23=5, $Q505, 0)
))</f>
        <v>0</v>
      </c>
      <c r="BK505" s="293" t="str" cm="1">
        <f t="array" ref="BK505">IFERROR(IF(OR($AN$20="EZ", ISNUMBER((BL505*BM505)/(3600*1000)/BN505)), (BL505*BM505)/(3600*1000)/BN505, BY505) * SUMPRODUCT($BO505:$BS505^2.5, $BT505:$BX505) / 1000, "-")</f>
        <v>-</v>
      </c>
      <c r="BL505" s="279" t="str">
        <f t="shared" si="218"/>
        <v>-</v>
      </c>
      <c r="BM505" s="279" t="str">
        <f t="shared" si="219"/>
        <v>-</v>
      </c>
      <c r="BN505" s="298">
        <f t="shared" si="220"/>
        <v>0</v>
      </c>
      <c r="BO505" s="296" t="str" cm="1">
        <f t="array" ref="BO505">IFERROR(INDEX($CV$63:$CZ$65, $CO505, BO$23), "-")</f>
        <v>-</v>
      </c>
      <c r="BP505" s="296" t="str" cm="1">
        <f t="array" ref="BP505">IFERROR(INDEX($CV$63:$CZ$65, $CO505, BP$23), "-")</f>
        <v>-</v>
      </c>
      <c r="BQ505" s="296" t="str" cm="1">
        <f t="array" ref="BQ505">IFERROR(INDEX($CV$63:$CZ$65, $CO505, BQ$23), "-")</f>
        <v>-</v>
      </c>
      <c r="BR505" s="296" t="str" cm="1">
        <f t="array" ref="BR505">IFERROR(INDEX($CV$63:$CZ$65, $CO505, BR$23), "-")</f>
        <v>-</v>
      </c>
      <c r="BS505" s="296" t="str" cm="1">
        <f t="array" ref="BS505">IFERROR(INDEX($CV$63:$CZ$65, $CO505, BS$23), "-")</f>
        <v>-</v>
      </c>
      <c r="BT505" s="297" cm="1">
        <f t="array" ref="BT505">IF($CO505=3,
IFERROR(INDEX($CV$68:$CZ$79, $CE505, BT$23), "-"),
IF($CO505=2,
IF(BT$23=5, $AC505, IF(BT$23=4, $AD505, 0)), IF(BT$23=5, $AC505, 0)
))</f>
        <v>0</v>
      </c>
      <c r="BU505" s="297" cm="1">
        <f t="array" ref="BU505">IF($CO505=3,
IFERROR(INDEX($CV$68:$CZ$79, $CE505, BU$23), "-"),
IF($CO505=2,
IF(BU$23=5, $AC505, IF(BU$23=4, $AD505, 0)), IF(BU$23=5, $AC505, 0)
))</f>
        <v>0</v>
      </c>
      <c r="BV505" s="297" cm="1">
        <f t="array" ref="BV505">IF($CO505=3,
IFERROR(INDEX($CV$68:$CZ$79, $CE505, BV$23), "-"),
IF($CO505=2,
IF(BV$23=5, $AC505, IF(BV$23=4, $AD505, 0)), IF(BV$23=5, $AC505, 0)
))</f>
        <v>0</v>
      </c>
      <c r="BW505" s="297" cm="1">
        <f t="array" ref="BW505">IF($CO505=3,
IFERROR(INDEX($CV$68:$CZ$79, $CE505, BW$23), "-"),
IF($CO505=2,
IF(BW$23=5, $AC505, IF(BW$23=4, $AD505, 0)), IF(BW$23=5, $AC505, 0)
))</f>
        <v>0</v>
      </c>
      <c r="BX505" s="297" cm="1">
        <f t="array" ref="BX505">IF($CO505=3,
IFERROR(INDEX($CV$68:$CZ$79, $CE505, BX$23), "-"),
IF($CO505=2,
IF(BX$23=5, $AC505, IF(BX$23=4, $AD505, 0)), IF(BX$23=5, $AC505, 0)
))</f>
        <v>0</v>
      </c>
      <c r="BY505" s="293" t="str">
        <f t="shared" si="221"/>
        <v>-</v>
      </c>
      <c r="BZ505" s="299">
        <f t="shared" si="197"/>
        <v>0</v>
      </c>
      <c r="CA505" s="294" t="str">
        <f t="shared" si="222"/>
        <v>-</v>
      </c>
      <c r="CB505" s="295" t="str">
        <f t="shared" si="198"/>
        <v>-</v>
      </c>
      <c r="CC505" s="295" t="str">
        <f t="shared" si="223"/>
        <v>-</v>
      </c>
      <c r="CD505" s="299">
        <f t="shared" si="199"/>
        <v>0</v>
      </c>
      <c r="CE505" s="300" t="str">
        <f t="shared" si="200"/>
        <v>-</v>
      </c>
      <c r="CF505" s="300" t="str">
        <f t="shared" si="201"/>
        <v>-</v>
      </c>
      <c r="CG505" s="300">
        <v>0</v>
      </c>
      <c r="CH505" s="300">
        <f t="shared" si="202"/>
        <v>0</v>
      </c>
      <c r="CI505" s="301">
        <f t="shared" si="203"/>
        <v>0</v>
      </c>
      <c r="CJ505" s="301">
        <f t="shared" si="204"/>
        <v>0</v>
      </c>
      <c r="CK505" s="302" t="str" cm="1">
        <f t="array" ref="CK505">IF($CJ505&gt;0, INDEX($CS$28:$DH$35, $CJ505, $CI505+CK$23), "-")</f>
        <v>-</v>
      </c>
      <c r="CL505" s="302" t="str" cm="1">
        <f t="array" ref="CL505">IF($CJ505&gt;0, INDEX($CS$28:$DH$35, $CJ505, $CI505+CL$23), "-")</f>
        <v>-</v>
      </c>
      <c r="CM505" s="302" t="str" cm="1">
        <f t="array" ref="CM505">IF($CJ505&gt;0, INDEX($CS$28:$DH$35, $CJ505, $CI505+CM$23), "-")</f>
        <v>-</v>
      </c>
      <c r="CN505" s="302" t="str" cm="1">
        <f t="array" ref="CN505">IF($CJ505&gt;0, INDEX($CS$28:$DH$35, $CJ505, $CI505+CN$23), "-")</f>
        <v>-</v>
      </c>
      <c r="CO505" s="300" t="str">
        <f t="shared" si="205"/>
        <v>-</v>
      </c>
      <c r="CP505" s="271"/>
      <c r="CQ505" s="272"/>
      <c r="CR505" s="273"/>
      <c r="CS505" s="273"/>
      <c r="CT505" s="273"/>
      <c r="CU505" s="273"/>
      <c r="CV505" s="273"/>
      <c r="CW505" s="273"/>
      <c r="CX505" s="273"/>
      <c r="CY505" s="273"/>
      <c r="CZ505" s="273"/>
      <c r="DA505" s="273"/>
      <c r="DB505" s="273"/>
      <c r="DC505" s="273"/>
      <c r="DD505" s="273"/>
      <c r="DE505" s="273"/>
      <c r="DF505" s="273"/>
      <c r="DG505" s="273"/>
      <c r="DH505" s="273"/>
      <c r="DI505" s="273"/>
      <c r="DJ505" s="271"/>
      <c r="DK505" s="271"/>
    </row>
    <row r="506" spans="1:115" s="45" customFormat="1" ht="12.75" customHeight="1" x14ac:dyDescent="0.25">
      <c r="A506" s="13" cm="1">
        <f t="array" ref="A506">IFERROR(INDEX(Operation, IFERROR(MATCH($N506,#REF!, 0), IFERROR(MATCH($N506,#REF!, 0), MATCH($N506,#REF!, 0))), 4), 0)</f>
        <v>0</v>
      </c>
      <c r="B506" s="10">
        <v>483</v>
      </c>
      <c r="C506" s="238"/>
      <c r="D506" s="238"/>
      <c r="E506" s="79"/>
      <c r="F506" s="80" t="str">
        <f>IF(ISBLANK(E506), "", VLOOKUP(E506, Z!$A$2:$C$4127, 3, FALSE))</f>
        <v/>
      </c>
      <c r="G506" s="238"/>
      <c r="H506" s="81"/>
      <c r="I506" s="255" t="b">
        <v>0</v>
      </c>
      <c r="J506" s="256"/>
      <c r="K506" s="82"/>
      <c r="L506" s="82"/>
      <c r="M506" s="83"/>
      <c r="N506" s="79"/>
      <c r="O506" s="84"/>
      <c r="P506" s="84"/>
      <c r="Q506" s="257"/>
      <c r="R506" s="257"/>
      <c r="S506" s="257"/>
      <c r="T506" s="85">
        <f t="shared" si="206"/>
        <v>0</v>
      </c>
      <c r="U506" s="238"/>
      <c r="V506" s="238"/>
      <c r="W506" s="238"/>
      <c r="X506" s="257"/>
      <c r="Y506" s="258"/>
      <c r="Z506" s="79"/>
      <c r="AA506" s="257"/>
      <c r="AB506" s="257"/>
      <c r="AC506" s="257"/>
      <c r="AD506" s="257"/>
      <c r="AE506" s="257"/>
      <c r="AF506" s="85">
        <f t="shared" si="207"/>
        <v>0</v>
      </c>
      <c r="AG506" s="259"/>
      <c r="AH506" s="238"/>
      <c r="AI506" s="79"/>
      <c r="AJ506" s="80" t="str">
        <f>IF(ISBLANK(AI506), "", VLOOKUP(AI506, Z!$A$2:$C$4127, 3, FALSE))</f>
        <v/>
      </c>
      <c r="AK506" s="260"/>
      <c r="AL506" s="127">
        <f t="shared" si="208"/>
        <v>0</v>
      </c>
      <c r="AM506" s="271"/>
      <c r="AN506" s="292">
        <f t="shared" si="210"/>
        <v>0</v>
      </c>
      <c r="AO506" s="279">
        <f t="shared" si="209"/>
        <v>1</v>
      </c>
      <c r="AP506" s="279">
        <v>0.75</v>
      </c>
      <c r="AQ506" s="293" t="str">
        <f t="shared" si="211"/>
        <v>-</v>
      </c>
      <c r="AR506" s="293" t="str">
        <f t="shared" si="212"/>
        <v>-</v>
      </c>
      <c r="AS506" s="293" t="str" cm="1">
        <f t="array" ref="AS506">IFERROR(IFERROR((AT506*AU506)/(3600*1000)/AZ506, BY506) * SUMPRODUCT($BA506:$BE506^2.5, $BF506:$BJ506) / 1000, "-")</f>
        <v>-</v>
      </c>
      <c r="AT506" s="279" t="str">
        <f t="shared" si="213"/>
        <v>-</v>
      </c>
      <c r="AU506" s="279" t="str">
        <f t="shared" si="214"/>
        <v>-</v>
      </c>
      <c r="AV506" s="294" t="str">
        <f t="shared" si="196"/>
        <v>-</v>
      </c>
      <c r="AW506" s="294" t="str" cm="1">
        <f t="array" ref="AW506">IF(CH506&gt;0, INDEX($CV$58:$CV$60, CH506), "-")</f>
        <v>-</v>
      </c>
      <c r="AX506" s="294" t="str">
        <f t="shared" si="215"/>
        <v>-</v>
      </c>
      <c r="AY506" s="295" t="str">
        <f t="shared" si="216"/>
        <v>-</v>
      </c>
      <c r="AZ506" s="294">
        <f t="shared" si="217"/>
        <v>0</v>
      </c>
      <c r="BA506" s="296" t="str" cm="1">
        <f t="array" ref="BA506">IFERROR(INDEX($CV$63:$CZ$65, $CF506, BA$23), "-")</f>
        <v>-</v>
      </c>
      <c r="BB506" s="296" t="str" cm="1">
        <f t="array" ref="BB506">IFERROR(INDEX($CV$63:$CZ$65, $CF506, BB$23), "-")</f>
        <v>-</v>
      </c>
      <c r="BC506" s="296" t="str" cm="1">
        <f t="array" ref="BC506">IFERROR(INDEX($CV$63:$CZ$65, $CF506, BC$23), "-")</f>
        <v>-</v>
      </c>
      <c r="BD506" s="296" t="str" cm="1">
        <f t="array" ref="BD506">IFERROR(INDEX($CV$63:$CZ$65, $CF506, BD$23), "-")</f>
        <v>-</v>
      </c>
      <c r="BE506" s="296" t="str" cm="1">
        <f t="array" ref="BE506">IFERROR(INDEX($CV$63:$CZ$65, $CF506, BE$23), "-")</f>
        <v>-</v>
      </c>
      <c r="BF506" s="297" cm="1">
        <f t="array" ref="BF506">IF($CF506=3,
IFERROR(INDEX($CV$68:$CZ$79, $CE506, BF$23), "-"),
IF($CF506=2,
IF(BF$23=5, $Q506, IF(BF$23=4, $R506, 0)), IF(BF$23=5, $Q506, 0)
))</f>
        <v>0</v>
      </c>
      <c r="BG506" s="297" cm="1">
        <f t="array" ref="BG506">IF($CF506=3,
IFERROR(INDEX($CV$68:$CZ$79, $CE506, BG$23), "-"),
IF($CF506=2,
IF(BG$23=5, $Q506, IF(BG$23=4, $R506, 0)), IF(BG$23=5, $Q506, 0)
))</f>
        <v>0</v>
      </c>
      <c r="BH506" s="297" cm="1">
        <f t="array" ref="BH506">IF($CF506=3,
IFERROR(INDEX($CV$68:$CZ$79, $CE506, BH$23), "-"),
IF($CF506=2,
IF(BH$23=5, $Q506, IF(BH$23=4, $R506, 0)), IF(BH$23=5, $Q506, 0)
))</f>
        <v>0</v>
      </c>
      <c r="BI506" s="297" cm="1">
        <f t="array" ref="BI506">IF($CF506=3,
IFERROR(INDEX($CV$68:$CZ$79, $CE506, BI$23), "-"),
IF($CF506=2,
IF(BI$23=5, $Q506, IF(BI$23=4, $R506, 0)), IF(BI$23=5, $Q506, 0)
))</f>
        <v>0</v>
      </c>
      <c r="BJ506" s="297" cm="1">
        <f t="array" ref="BJ506">IF($CF506=3,
IFERROR(INDEX($CV$68:$CZ$79, $CE506, BJ$23), "-"),
IF($CF506=2,
IF(BJ$23=5, $Q506, IF(BJ$23=4, $R506, 0)), IF(BJ$23=5, $Q506, 0)
))</f>
        <v>0</v>
      </c>
      <c r="BK506" s="293" t="str" cm="1">
        <f t="array" ref="BK506">IFERROR(IF(OR($AN$20="EZ", ISNUMBER((BL506*BM506)/(3600*1000)/BN506)), (BL506*BM506)/(3600*1000)/BN506, BY506) * SUMPRODUCT($BO506:$BS506^2.5, $BT506:$BX506) / 1000, "-")</f>
        <v>-</v>
      </c>
      <c r="BL506" s="279" t="str">
        <f t="shared" si="218"/>
        <v>-</v>
      </c>
      <c r="BM506" s="279" t="str">
        <f t="shared" si="219"/>
        <v>-</v>
      </c>
      <c r="BN506" s="298">
        <f t="shared" si="220"/>
        <v>0</v>
      </c>
      <c r="BO506" s="296" t="str" cm="1">
        <f t="array" ref="BO506">IFERROR(INDEX($CV$63:$CZ$65, $CO506, BO$23), "-")</f>
        <v>-</v>
      </c>
      <c r="BP506" s="296" t="str" cm="1">
        <f t="array" ref="BP506">IFERROR(INDEX($CV$63:$CZ$65, $CO506, BP$23), "-")</f>
        <v>-</v>
      </c>
      <c r="BQ506" s="296" t="str" cm="1">
        <f t="array" ref="BQ506">IFERROR(INDEX($CV$63:$CZ$65, $CO506, BQ$23), "-")</f>
        <v>-</v>
      </c>
      <c r="BR506" s="296" t="str" cm="1">
        <f t="array" ref="BR506">IFERROR(INDEX($CV$63:$CZ$65, $CO506, BR$23), "-")</f>
        <v>-</v>
      </c>
      <c r="BS506" s="296" t="str" cm="1">
        <f t="array" ref="BS506">IFERROR(INDEX($CV$63:$CZ$65, $CO506, BS$23), "-")</f>
        <v>-</v>
      </c>
      <c r="BT506" s="297" cm="1">
        <f t="array" ref="BT506">IF($CO506=3,
IFERROR(INDEX($CV$68:$CZ$79, $CE506, BT$23), "-"),
IF($CO506=2,
IF(BT$23=5, $AC506, IF(BT$23=4, $AD506, 0)), IF(BT$23=5, $AC506, 0)
))</f>
        <v>0</v>
      </c>
      <c r="BU506" s="297" cm="1">
        <f t="array" ref="BU506">IF($CO506=3,
IFERROR(INDEX($CV$68:$CZ$79, $CE506, BU$23), "-"),
IF($CO506=2,
IF(BU$23=5, $AC506, IF(BU$23=4, $AD506, 0)), IF(BU$23=5, $AC506, 0)
))</f>
        <v>0</v>
      </c>
      <c r="BV506" s="297" cm="1">
        <f t="array" ref="BV506">IF($CO506=3,
IFERROR(INDEX($CV$68:$CZ$79, $CE506, BV$23), "-"),
IF($CO506=2,
IF(BV$23=5, $AC506, IF(BV$23=4, $AD506, 0)), IF(BV$23=5, $AC506, 0)
))</f>
        <v>0</v>
      </c>
      <c r="BW506" s="297" cm="1">
        <f t="array" ref="BW506">IF($CO506=3,
IFERROR(INDEX($CV$68:$CZ$79, $CE506, BW$23), "-"),
IF($CO506=2,
IF(BW$23=5, $AC506, IF(BW$23=4, $AD506, 0)), IF(BW$23=5, $AC506, 0)
))</f>
        <v>0</v>
      </c>
      <c r="BX506" s="297" cm="1">
        <f t="array" ref="BX506">IF($CO506=3,
IFERROR(INDEX($CV$68:$CZ$79, $CE506, BX$23), "-"),
IF($CO506=2,
IF(BX$23=5, $AC506, IF(BX$23=4, $AD506, 0)), IF(BX$23=5, $AC506, 0)
))</f>
        <v>0</v>
      </c>
      <c r="BY506" s="293" t="str">
        <f t="shared" si="221"/>
        <v>-</v>
      </c>
      <c r="BZ506" s="299">
        <f t="shared" si="197"/>
        <v>0</v>
      </c>
      <c r="CA506" s="294" t="str">
        <f t="shared" si="222"/>
        <v>-</v>
      </c>
      <c r="CB506" s="295" t="str">
        <f t="shared" si="198"/>
        <v>-</v>
      </c>
      <c r="CC506" s="295" t="str">
        <f t="shared" si="223"/>
        <v>-</v>
      </c>
      <c r="CD506" s="299">
        <f t="shared" si="199"/>
        <v>0</v>
      </c>
      <c r="CE506" s="300" t="str">
        <f t="shared" si="200"/>
        <v>-</v>
      </c>
      <c r="CF506" s="300" t="str">
        <f t="shared" si="201"/>
        <v>-</v>
      </c>
      <c r="CG506" s="300">
        <v>0</v>
      </c>
      <c r="CH506" s="300">
        <f t="shared" si="202"/>
        <v>0</v>
      </c>
      <c r="CI506" s="301">
        <f t="shared" si="203"/>
        <v>0</v>
      </c>
      <c r="CJ506" s="301">
        <f t="shared" si="204"/>
        <v>0</v>
      </c>
      <c r="CK506" s="302" t="str" cm="1">
        <f t="array" ref="CK506">IF($CJ506&gt;0, INDEX($CS$28:$DH$35, $CJ506, $CI506+CK$23), "-")</f>
        <v>-</v>
      </c>
      <c r="CL506" s="302" t="str" cm="1">
        <f t="array" ref="CL506">IF($CJ506&gt;0, INDEX($CS$28:$DH$35, $CJ506, $CI506+CL$23), "-")</f>
        <v>-</v>
      </c>
      <c r="CM506" s="302" t="str" cm="1">
        <f t="array" ref="CM506">IF($CJ506&gt;0, INDEX($CS$28:$DH$35, $CJ506, $CI506+CM$23), "-")</f>
        <v>-</v>
      </c>
      <c r="CN506" s="302" t="str" cm="1">
        <f t="array" ref="CN506">IF($CJ506&gt;0, INDEX($CS$28:$DH$35, $CJ506, $CI506+CN$23), "-")</f>
        <v>-</v>
      </c>
      <c r="CO506" s="300" t="str">
        <f t="shared" si="205"/>
        <v>-</v>
      </c>
      <c r="CP506" s="271"/>
      <c r="CQ506" s="272"/>
      <c r="CR506" s="273"/>
      <c r="CS506" s="273"/>
      <c r="CT506" s="273"/>
      <c r="CU506" s="273"/>
      <c r="CV506" s="273"/>
      <c r="CW506" s="273"/>
      <c r="CX506" s="273"/>
      <c r="CY506" s="273"/>
      <c r="CZ506" s="273"/>
      <c r="DA506" s="273"/>
      <c r="DB506" s="273"/>
      <c r="DC506" s="273"/>
      <c r="DD506" s="273"/>
      <c r="DE506" s="273"/>
      <c r="DF506" s="273"/>
      <c r="DG506" s="273"/>
      <c r="DH506" s="273"/>
      <c r="DI506" s="273"/>
      <c r="DJ506" s="271"/>
      <c r="DK506" s="271"/>
    </row>
    <row r="507" spans="1:115" s="45" customFormat="1" ht="12.75" customHeight="1" x14ac:dyDescent="0.25">
      <c r="A507" s="13" cm="1">
        <f t="array" ref="A507">IFERROR(INDEX(Operation, IFERROR(MATCH($N507,#REF!, 0), IFERROR(MATCH($N507,#REF!, 0), MATCH($N507,#REF!, 0))), 4), 0)</f>
        <v>0</v>
      </c>
      <c r="B507" s="10">
        <v>484</v>
      </c>
      <c r="C507" s="238"/>
      <c r="D507" s="238"/>
      <c r="E507" s="79"/>
      <c r="F507" s="80" t="str">
        <f>IF(ISBLANK(E507), "", VLOOKUP(E507, Z!$A$2:$C$4127, 3, FALSE))</f>
        <v/>
      </c>
      <c r="G507" s="238"/>
      <c r="H507" s="81"/>
      <c r="I507" s="255" t="b">
        <v>0</v>
      </c>
      <c r="J507" s="256"/>
      <c r="K507" s="82"/>
      <c r="L507" s="82"/>
      <c r="M507" s="83"/>
      <c r="N507" s="79"/>
      <c r="O507" s="84"/>
      <c r="P507" s="84"/>
      <c r="Q507" s="257"/>
      <c r="R507" s="257"/>
      <c r="S507" s="257"/>
      <c r="T507" s="85">
        <f t="shared" si="206"/>
        <v>0</v>
      </c>
      <c r="U507" s="238"/>
      <c r="V507" s="238"/>
      <c r="W507" s="238"/>
      <c r="X507" s="256"/>
      <c r="Y507" s="258"/>
      <c r="Z507" s="79"/>
      <c r="AA507" s="257"/>
      <c r="AB507" s="257"/>
      <c r="AC507" s="257"/>
      <c r="AD507" s="257"/>
      <c r="AE507" s="257"/>
      <c r="AF507" s="85">
        <f t="shared" si="207"/>
        <v>0</v>
      </c>
      <c r="AG507" s="259"/>
      <c r="AH507" s="238"/>
      <c r="AI507" s="79"/>
      <c r="AJ507" s="80" t="str">
        <f>IF(ISBLANK(AI507), "", VLOOKUP(AI507, Z!$A$2:$C$4127, 3, FALSE))</f>
        <v/>
      </c>
      <c r="AK507" s="260"/>
      <c r="AL507" s="127">
        <f t="shared" si="208"/>
        <v>0</v>
      </c>
      <c r="AM507" s="271"/>
      <c r="AN507" s="292">
        <f t="shared" si="210"/>
        <v>0</v>
      </c>
      <c r="AO507" s="279">
        <f t="shared" si="209"/>
        <v>1</v>
      </c>
      <c r="AP507" s="279">
        <v>0.75</v>
      </c>
      <c r="AQ507" s="293" t="str">
        <f t="shared" si="211"/>
        <v>-</v>
      </c>
      <c r="AR507" s="293" t="str">
        <f t="shared" si="212"/>
        <v>-</v>
      </c>
      <c r="AS507" s="293" t="str" cm="1">
        <f t="array" ref="AS507">IFERROR(IFERROR((AT507*AU507)/(3600*1000)/AZ507, BY507) * SUMPRODUCT($BA507:$BE507^2.5, $BF507:$BJ507) / 1000, "-")</f>
        <v>-</v>
      </c>
      <c r="AT507" s="279" t="str">
        <f t="shared" si="213"/>
        <v>-</v>
      </c>
      <c r="AU507" s="279" t="str">
        <f t="shared" si="214"/>
        <v>-</v>
      </c>
      <c r="AV507" s="294" t="str">
        <f t="shared" si="196"/>
        <v>-</v>
      </c>
      <c r="AW507" s="294" t="str" cm="1">
        <f t="array" ref="AW507">IF(CH507&gt;0, INDEX($CV$58:$CV$60, CH507), "-")</f>
        <v>-</v>
      </c>
      <c r="AX507" s="294" t="str">
        <f t="shared" si="215"/>
        <v>-</v>
      </c>
      <c r="AY507" s="295" t="str">
        <f t="shared" si="216"/>
        <v>-</v>
      </c>
      <c r="AZ507" s="294">
        <f t="shared" si="217"/>
        <v>0</v>
      </c>
      <c r="BA507" s="296" t="str" cm="1">
        <f t="array" ref="BA507">IFERROR(INDEX($CV$63:$CZ$65, $CF507, BA$23), "-")</f>
        <v>-</v>
      </c>
      <c r="BB507" s="296" t="str" cm="1">
        <f t="array" ref="BB507">IFERROR(INDEX($CV$63:$CZ$65, $CF507, BB$23), "-")</f>
        <v>-</v>
      </c>
      <c r="BC507" s="296" t="str" cm="1">
        <f t="array" ref="BC507">IFERROR(INDEX($CV$63:$CZ$65, $CF507, BC$23), "-")</f>
        <v>-</v>
      </c>
      <c r="BD507" s="296" t="str" cm="1">
        <f t="array" ref="BD507">IFERROR(INDEX($CV$63:$CZ$65, $CF507, BD$23), "-")</f>
        <v>-</v>
      </c>
      <c r="BE507" s="296" t="str" cm="1">
        <f t="array" ref="BE507">IFERROR(INDEX($CV$63:$CZ$65, $CF507, BE$23), "-")</f>
        <v>-</v>
      </c>
      <c r="BF507" s="297" cm="1">
        <f t="array" ref="BF507">IF($CF507=3,
IFERROR(INDEX($CV$68:$CZ$79, $CE507, BF$23), "-"),
IF($CF507=2,
IF(BF$23=5, $Q507, IF(BF$23=4, $R507, 0)), IF(BF$23=5, $Q507, 0)
))</f>
        <v>0</v>
      </c>
      <c r="BG507" s="297" cm="1">
        <f t="array" ref="BG507">IF($CF507=3,
IFERROR(INDEX($CV$68:$CZ$79, $CE507, BG$23), "-"),
IF($CF507=2,
IF(BG$23=5, $Q507, IF(BG$23=4, $R507, 0)), IF(BG$23=5, $Q507, 0)
))</f>
        <v>0</v>
      </c>
      <c r="BH507" s="297" cm="1">
        <f t="array" ref="BH507">IF($CF507=3,
IFERROR(INDEX($CV$68:$CZ$79, $CE507, BH$23), "-"),
IF($CF507=2,
IF(BH$23=5, $Q507, IF(BH$23=4, $R507, 0)), IF(BH$23=5, $Q507, 0)
))</f>
        <v>0</v>
      </c>
      <c r="BI507" s="297" cm="1">
        <f t="array" ref="BI507">IF($CF507=3,
IFERROR(INDEX($CV$68:$CZ$79, $CE507, BI$23), "-"),
IF($CF507=2,
IF(BI$23=5, $Q507, IF(BI$23=4, $R507, 0)), IF(BI$23=5, $Q507, 0)
))</f>
        <v>0</v>
      </c>
      <c r="BJ507" s="297" cm="1">
        <f t="array" ref="BJ507">IF($CF507=3,
IFERROR(INDEX($CV$68:$CZ$79, $CE507, BJ$23), "-"),
IF($CF507=2,
IF(BJ$23=5, $Q507, IF(BJ$23=4, $R507, 0)), IF(BJ$23=5, $Q507, 0)
))</f>
        <v>0</v>
      </c>
      <c r="BK507" s="293" t="str" cm="1">
        <f t="array" ref="BK507">IFERROR(IF(OR($AN$20="EZ", ISNUMBER((BL507*BM507)/(3600*1000)/BN507)), (BL507*BM507)/(3600*1000)/BN507, BY507) * SUMPRODUCT($BO507:$BS507^2.5, $BT507:$BX507) / 1000, "-")</f>
        <v>-</v>
      </c>
      <c r="BL507" s="279" t="str">
        <f t="shared" si="218"/>
        <v>-</v>
      </c>
      <c r="BM507" s="279" t="str">
        <f t="shared" si="219"/>
        <v>-</v>
      </c>
      <c r="BN507" s="298">
        <f t="shared" si="220"/>
        <v>0</v>
      </c>
      <c r="BO507" s="296" t="str" cm="1">
        <f t="array" ref="BO507">IFERROR(INDEX($CV$63:$CZ$65, $CO507, BO$23), "-")</f>
        <v>-</v>
      </c>
      <c r="BP507" s="296" t="str" cm="1">
        <f t="array" ref="BP507">IFERROR(INDEX($CV$63:$CZ$65, $CO507, BP$23), "-")</f>
        <v>-</v>
      </c>
      <c r="BQ507" s="296" t="str" cm="1">
        <f t="array" ref="BQ507">IFERROR(INDEX($CV$63:$CZ$65, $CO507, BQ$23), "-")</f>
        <v>-</v>
      </c>
      <c r="BR507" s="296" t="str" cm="1">
        <f t="array" ref="BR507">IFERROR(INDEX($CV$63:$CZ$65, $CO507, BR$23), "-")</f>
        <v>-</v>
      </c>
      <c r="BS507" s="296" t="str" cm="1">
        <f t="array" ref="BS507">IFERROR(INDEX($CV$63:$CZ$65, $CO507, BS$23), "-")</f>
        <v>-</v>
      </c>
      <c r="BT507" s="297" cm="1">
        <f t="array" ref="BT507">IF($CO507=3,
IFERROR(INDEX($CV$68:$CZ$79, $CE507, BT$23), "-"),
IF($CO507=2,
IF(BT$23=5, $AC507, IF(BT$23=4, $AD507, 0)), IF(BT$23=5, $AC507, 0)
))</f>
        <v>0</v>
      </c>
      <c r="BU507" s="297" cm="1">
        <f t="array" ref="BU507">IF($CO507=3,
IFERROR(INDEX($CV$68:$CZ$79, $CE507, BU$23), "-"),
IF($CO507=2,
IF(BU$23=5, $AC507, IF(BU$23=4, $AD507, 0)), IF(BU$23=5, $AC507, 0)
))</f>
        <v>0</v>
      </c>
      <c r="BV507" s="297" cm="1">
        <f t="array" ref="BV507">IF($CO507=3,
IFERROR(INDEX($CV$68:$CZ$79, $CE507, BV$23), "-"),
IF($CO507=2,
IF(BV$23=5, $AC507, IF(BV$23=4, $AD507, 0)), IF(BV$23=5, $AC507, 0)
))</f>
        <v>0</v>
      </c>
      <c r="BW507" s="297" cm="1">
        <f t="array" ref="BW507">IF($CO507=3,
IFERROR(INDEX($CV$68:$CZ$79, $CE507, BW$23), "-"),
IF($CO507=2,
IF(BW$23=5, $AC507, IF(BW$23=4, $AD507, 0)), IF(BW$23=5, $AC507, 0)
))</f>
        <v>0</v>
      </c>
      <c r="BX507" s="297" cm="1">
        <f t="array" ref="BX507">IF($CO507=3,
IFERROR(INDEX($CV$68:$CZ$79, $CE507, BX$23), "-"),
IF($CO507=2,
IF(BX$23=5, $AC507, IF(BX$23=4, $AD507, 0)), IF(BX$23=5, $AC507, 0)
))</f>
        <v>0</v>
      </c>
      <c r="BY507" s="293" t="str">
        <f t="shared" si="221"/>
        <v>-</v>
      </c>
      <c r="BZ507" s="299">
        <f t="shared" si="197"/>
        <v>0</v>
      </c>
      <c r="CA507" s="294" t="str">
        <f t="shared" si="222"/>
        <v>-</v>
      </c>
      <c r="CB507" s="295" t="str">
        <f t="shared" si="198"/>
        <v>-</v>
      </c>
      <c r="CC507" s="295" t="str">
        <f t="shared" si="223"/>
        <v>-</v>
      </c>
      <c r="CD507" s="299">
        <f t="shared" si="199"/>
        <v>0</v>
      </c>
      <c r="CE507" s="300" t="str">
        <f t="shared" si="200"/>
        <v>-</v>
      </c>
      <c r="CF507" s="300" t="str">
        <f t="shared" si="201"/>
        <v>-</v>
      </c>
      <c r="CG507" s="300">
        <v>0</v>
      </c>
      <c r="CH507" s="300">
        <f t="shared" si="202"/>
        <v>0</v>
      </c>
      <c r="CI507" s="301">
        <f t="shared" si="203"/>
        <v>0</v>
      </c>
      <c r="CJ507" s="301">
        <f t="shared" si="204"/>
        <v>0</v>
      </c>
      <c r="CK507" s="302" t="str" cm="1">
        <f t="array" ref="CK507">IF($CJ507&gt;0, INDEX($CS$28:$DH$35, $CJ507, $CI507+CK$23), "-")</f>
        <v>-</v>
      </c>
      <c r="CL507" s="302" t="str" cm="1">
        <f t="array" ref="CL507">IF($CJ507&gt;0, INDEX($CS$28:$DH$35, $CJ507, $CI507+CL$23), "-")</f>
        <v>-</v>
      </c>
      <c r="CM507" s="302" t="str" cm="1">
        <f t="array" ref="CM507">IF($CJ507&gt;0, INDEX($CS$28:$DH$35, $CJ507, $CI507+CM$23), "-")</f>
        <v>-</v>
      </c>
      <c r="CN507" s="302" t="str" cm="1">
        <f t="array" ref="CN507">IF($CJ507&gt;0, INDEX($CS$28:$DH$35, $CJ507, $CI507+CN$23), "-")</f>
        <v>-</v>
      </c>
      <c r="CO507" s="300" t="str">
        <f t="shared" si="205"/>
        <v>-</v>
      </c>
      <c r="CP507" s="271"/>
      <c r="CQ507" s="272"/>
      <c r="CR507" s="273"/>
      <c r="CS507" s="273"/>
      <c r="CT507" s="273"/>
      <c r="CU507" s="273"/>
      <c r="CV507" s="273"/>
      <c r="CW507" s="273"/>
      <c r="CX507" s="273"/>
      <c r="CY507" s="273"/>
      <c r="CZ507" s="273"/>
      <c r="DA507" s="273"/>
      <c r="DB507" s="273"/>
      <c r="DC507" s="273"/>
      <c r="DD507" s="273"/>
      <c r="DE507" s="273"/>
      <c r="DF507" s="273"/>
      <c r="DG507" s="273"/>
      <c r="DH507" s="273"/>
      <c r="DI507" s="273"/>
      <c r="DJ507" s="271"/>
      <c r="DK507" s="271"/>
    </row>
    <row r="508" spans="1:115" s="45" customFormat="1" ht="12.75" customHeight="1" x14ac:dyDescent="0.25">
      <c r="A508" s="13" cm="1">
        <f t="array" ref="A508">IFERROR(INDEX(Operation, IFERROR(MATCH($N508,#REF!, 0), IFERROR(MATCH($N508,#REF!, 0), MATCH($N508,#REF!, 0))), 4), 0)</f>
        <v>0</v>
      </c>
      <c r="B508" s="10">
        <v>485</v>
      </c>
      <c r="C508" s="238"/>
      <c r="D508" s="238"/>
      <c r="E508" s="79"/>
      <c r="F508" s="80" t="str">
        <f>IF(ISBLANK(E508), "", VLOOKUP(E508, Z!$A$2:$C$4127, 3, FALSE))</f>
        <v/>
      </c>
      <c r="G508" s="238"/>
      <c r="H508" s="81"/>
      <c r="I508" s="255" t="b">
        <v>0</v>
      </c>
      <c r="J508" s="256"/>
      <c r="K508" s="82"/>
      <c r="L508" s="82"/>
      <c r="M508" s="83"/>
      <c r="N508" s="79"/>
      <c r="O508" s="84"/>
      <c r="P508" s="84"/>
      <c r="Q508" s="257"/>
      <c r="R508" s="257"/>
      <c r="S508" s="257"/>
      <c r="T508" s="85">
        <f t="shared" si="206"/>
        <v>0</v>
      </c>
      <c r="U508" s="238"/>
      <c r="V508" s="238"/>
      <c r="W508" s="238"/>
      <c r="X508" s="257"/>
      <c r="Y508" s="258"/>
      <c r="Z508" s="79"/>
      <c r="AA508" s="257"/>
      <c r="AB508" s="257"/>
      <c r="AC508" s="257"/>
      <c r="AD508" s="257"/>
      <c r="AE508" s="257"/>
      <c r="AF508" s="85">
        <f t="shared" si="207"/>
        <v>0</v>
      </c>
      <c r="AG508" s="259"/>
      <c r="AH508" s="238"/>
      <c r="AI508" s="79"/>
      <c r="AJ508" s="80" t="str">
        <f>IF(ISBLANK(AI508), "", VLOOKUP(AI508, Z!$A$2:$C$4127, 3, FALSE))</f>
        <v/>
      </c>
      <c r="AK508" s="260"/>
      <c r="AL508" s="127">
        <f t="shared" si="208"/>
        <v>0</v>
      </c>
      <c r="AM508" s="271"/>
      <c r="AN508" s="292">
        <f t="shared" si="210"/>
        <v>0</v>
      </c>
      <c r="AO508" s="279">
        <f t="shared" si="209"/>
        <v>1</v>
      </c>
      <c r="AP508" s="279">
        <v>0.75</v>
      </c>
      <c r="AQ508" s="293" t="str">
        <f t="shared" si="211"/>
        <v>-</v>
      </c>
      <c r="AR508" s="293" t="str">
        <f t="shared" si="212"/>
        <v>-</v>
      </c>
      <c r="AS508" s="293" t="str" cm="1">
        <f t="array" ref="AS508">IFERROR(IFERROR((AT508*AU508)/(3600*1000)/AZ508, BY508) * SUMPRODUCT($BA508:$BE508^2.5, $BF508:$BJ508) / 1000, "-")</f>
        <v>-</v>
      </c>
      <c r="AT508" s="279" t="str">
        <f t="shared" si="213"/>
        <v>-</v>
      </c>
      <c r="AU508" s="279" t="str">
        <f t="shared" si="214"/>
        <v>-</v>
      </c>
      <c r="AV508" s="294" t="str">
        <f t="shared" si="196"/>
        <v>-</v>
      </c>
      <c r="AW508" s="294" t="str" cm="1">
        <f t="array" ref="AW508">IF(CH508&gt;0, INDEX($CV$58:$CV$60, CH508), "-")</f>
        <v>-</v>
      </c>
      <c r="AX508" s="294" t="str">
        <f t="shared" si="215"/>
        <v>-</v>
      </c>
      <c r="AY508" s="295" t="str">
        <f t="shared" si="216"/>
        <v>-</v>
      </c>
      <c r="AZ508" s="294">
        <f t="shared" si="217"/>
        <v>0</v>
      </c>
      <c r="BA508" s="296" t="str" cm="1">
        <f t="array" ref="BA508">IFERROR(INDEX($CV$63:$CZ$65, $CF508, BA$23), "-")</f>
        <v>-</v>
      </c>
      <c r="BB508" s="296" t="str" cm="1">
        <f t="array" ref="BB508">IFERROR(INDEX($CV$63:$CZ$65, $CF508, BB$23), "-")</f>
        <v>-</v>
      </c>
      <c r="BC508" s="296" t="str" cm="1">
        <f t="array" ref="BC508">IFERROR(INDEX($CV$63:$CZ$65, $CF508, BC$23), "-")</f>
        <v>-</v>
      </c>
      <c r="BD508" s="296" t="str" cm="1">
        <f t="array" ref="BD508">IFERROR(INDEX($CV$63:$CZ$65, $CF508, BD$23), "-")</f>
        <v>-</v>
      </c>
      <c r="BE508" s="296" t="str" cm="1">
        <f t="array" ref="BE508">IFERROR(INDEX($CV$63:$CZ$65, $CF508, BE$23), "-")</f>
        <v>-</v>
      </c>
      <c r="BF508" s="297" cm="1">
        <f t="array" ref="BF508">IF($CF508=3,
IFERROR(INDEX($CV$68:$CZ$79, $CE508, BF$23), "-"),
IF($CF508=2,
IF(BF$23=5, $Q508, IF(BF$23=4, $R508, 0)), IF(BF$23=5, $Q508, 0)
))</f>
        <v>0</v>
      </c>
      <c r="BG508" s="297" cm="1">
        <f t="array" ref="BG508">IF($CF508=3,
IFERROR(INDEX($CV$68:$CZ$79, $CE508, BG$23), "-"),
IF($CF508=2,
IF(BG$23=5, $Q508, IF(BG$23=4, $R508, 0)), IF(BG$23=5, $Q508, 0)
))</f>
        <v>0</v>
      </c>
      <c r="BH508" s="297" cm="1">
        <f t="array" ref="BH508">IF($CF508=3,
IFERROR(INDEX($CV$68:$CZ$79, $CE508, BH$23), "-"),
IF($CF508=2,
IF(BH$23=5, $Q508, IF(BH$23=4, $R508, 0)), IF(BH$23=5, $Q508, 0)
))</f>
        <v>0</v>
      </c>
      <c r="BI508" s="297" cm="1">
        <f t="array" ref="BI508">IF($CF508=3,
IFERROR(INDEX($CV$68:$CZ$79, $CE508, BI$23), "-"),
IF($CF508=2,
IF(BI$23=5, $Q508, IF(BI$23=4, $R508, 0)), IF(BI$23=5, $Q508, 0)
))</f>
        <v>0</v>
      </c>
      <c r="BJ508" s="297" cm="1">
        <f t="array" ref="BJ508">IF($CF508=3,
IFERROR(INDEX($CV$68:$CZ$79, $CE508, BJ$23), "-"),
IF($CF508=2,
IF(BJ$23=5, $Q508, IF(BJ$23=4, $R508, 0)), IF(BJ$23=5, $Q508, 0)
))</f>
        <v>0</v>
      </c>
      <c r="BK508" s="293" t="str" cm="1">
        <f t="array" ref="BK508">IFERROR(IF(OR($AN$20="EZ", ISNUMBER((BL508*BM508)/(3600*1000)/BN508)), (BL508*BM508)/(3600*1000)/BN508, BY508) * SUMPRODUCT($BO508:$BS508^2.5, $BT508:$BX508) / 1000, "-")</f>
        <v>-</v>
      </c>
      <c r="BL508" s="279" t="str">
        <f t="shared" si="218"/>
        <v>-</v>
      </c>
      <c r="BM508" s="279" t="str">
        <f t="shared" si="219"/>
        <v>-</v>
      </c>
      <c r="BN508" s="298">
        <f t="shared" si="220"/>
        <v>0</v>
      </c>
      <c r="BO508" s="296" t="str" cm="1">
        <f t="array" ref="BO508">IFERROR(INDEX($CV$63:$CZ$65, $CO508, BO$23), "-")</f>
        <v>-</v>
      </c>
      <c r="BP508" s="296" t="str" cm="1">
        <f t="array" ref="BP508">IFERROR(INDEX($CV$63:$CZ$65, $CO508, BP$23), "-")</f>
        <v>-</v>
      </c>
      <c r="BQ508" s="296" t="str" cm="1">
        <f t="array" ref="BQ508">IFERROR(INDEX($CV$63:$CZ$65, $CO508, BQ$23), "-")</f>
        <v>-</v>
      </c>
      <c r="BR508" s="296" t="str" cm="1">
        <f t="array" ref="BR508">IFERROR(INDEX($CV$63:$CZ$65, $CO508, BR$23), "-")</f>
        <v>-</v>
      </c>
      <c r="BS508" s="296" t="str" cm="1">
        <f t="array" ref="BS508">IFERROR(INDEX($CV$63:$CZ$65, $CO508, BS$23), "-")</f>
        <v>-</v>
      </c>
      <c r="BT508" s="297" cm="1">
        <f t="array" ref="BT508">IF($CO508=3,
IFERROR(INDEX($CV$68:$CZ$79, $CE508, BT$23), "-"),
IF($CO508=2,
IF(BT$23=5, $AC508, IF(BT$23=4, $AD508, 0)), IF(BT$23=5, $AC508, 0)
))</f>
        <v>0</v>
      </c>
      <c r="BU508" s="297" cm="1">
        <f t="array" ref="BU508">IF($CO508=3,
IFERROR(INDEX($CV$68:$CZ$79, $CE508, BU$23), "-"),
IF($CO508=2,
IF(BU$23=5, $AC508, IF(BU$23=4, $AD508, 0)), IF(BU$23=5, $AC508, 0)
))</f>
        <v>0</v>
      </c>
      <c r="BV508" s="297" cm="1">
        <f t="array" ref="BV508">IF($CO508=3,
IFERROR(INDEX($CV$68:$CZ$79, $CE508, BV$23), "-"),
IF($CO508=2,
IF(BV$23=5, $AC508, IF(BV$23=4, $AD508, 0)), IF(BV$23=5, $AC508, 0)
))</f>
        <v>0</v>
      </c>
      <c r="BW508" s="297" cm="1">
        <f t="array" ref="BW508">IF($CO508=3,
IFERROR(INDEX($CV$68:$CZ$79, $CE508, BW$23), "-"),
IF($CO508=2,
IF(BW$23=5, $AC508, IF(BW$23=4, $AD508, 0)), IF(BW$23=5, $AC508, 0)
))</f>
        <v>0</v>
      </c>
      <c r="BX508" s="297" cm="1">
        <f t="array" ref="BX508">IF($CO508=3,
IFERROR(INDEX($CV$68:$CZ$79, $CE508, BX$23), "-"),
IF($CO508=2,
IF(BX$23=5, $AC508, IF(BX$23=4, $AD508, 0)), IF(BX$23=5, $AC508, 0)
))</f>
        <v>0</v>
      </c>
      <c r="BY508" s="293" t="str">
        <f t="shared" si="221"/>
        <v>-</v>
      </c>
      <c r="BZ508" s="299">
        <f t="shared" si="197"/>
        <v>0</v>
      </c>
      <c r="CA508" s="294" t="str">
        <f t="shared" si="222"/>
        <v>-</v>
      </c>
      <c r="CB508" s="295" t="str">
        <f t="shared" si="198"/>
        <v>-</v>
      </c>
      <c r="CC508" s="295" t="str">
        <f t="shared" si="223"/>
        <v>-</v>
      </c>
      <c r="CD508" s="299">
        <f t="shared" si="199"/>
        <v>0</v>
      </c>
      <c r="CE508" s="300" t="str">
        <f t="shared" si="200"/>
        <v>-</v>
      </c>
      <c r="CF508" s="300" t="str">
        <f t="shared" si="201"/>
        <v>-</v>
      </c>
      <c r="CG508" s="300">
        <v>0</v>
      </c>
      <c r="CH508" s="300">
        <f t="shared" si="202"/>
        <v>0</v>
      </c>
      <c r="CI508" s="301">
        <f t="shared" si="203"/>
        <v>0</v>
      </c>
      <c r="CJ508" s="301">
        <f t="shared" si="204"/>
        <v>0</v>
      </c>
      <c r="CK508" s="302" t="str" cm="1">
        <f t="array" ref="CK508">IF($CJ508&gt;0, INDEX($CS$28:$DH$35, $CJ508, $CI508+CK$23), "-")</f>
        <v>-</v>
      </c>
      <c r="CL508" s="302" t="str" cm="1">
        <f t="array" ref="CL508">IF($CJ508&gt;0, INDEX($CS$28:$DH$35, $CJ508, $CI508+CL$23), "-")</f>
        <v>-</v>
      </c>
      <c r="CM508" s="302" t="str" cm="1">
        <f t="array" ref="CM508">IF($CJ508&gt;0, INDEX($CS$28:$DH$35, $CJ508, $CI508+CM$23), "-")</f>
        <v>-</v>
      </c>
      <c r="CN508" s="302" t="str" cm="1">
        <f t="array" ref="CN508">IF($CJ508&gt;0, INDEX($CS$28:$DH$35, $CJ508, $CI508+CN$23), "-")</f>
        <v>-</v>
      </c>
      <c r="CO508" s="300" t="str">
        <f t="shared" si="205"/>
        <v>-</v>
      </c>
      <c r="CP508" s="271"/>
      <c r="CQ508" s="272"/>
      <c r="CR508" s="273"/>
      <c r="CS508" s="273"/>
      <c r="CT508" s="273"/>
      <c r="CU508" s="273"/>
      <c r="CV508" s="273"/>
      <c r="CW508" s="273"/>
      <c r="CX508" s="273"/>
      <c r="CY508" s="273"/>
      <c r="CZ508" s="273"/>
      <c r="DA508" s="273"/>
      <c r="DB508" s="273"/>
      <c r="DC508" s="273"/>
      <c r="DD508" s="273"/>
      <c r="DE508" s="273"/>
      <c r="DF508" s="273"/>
      <c r="DG508" s="273"/>
      <c r="DH508" s="273"/>
      <c r="DI508" s="273"/>
      <c r="DJ508" s="271"/>
      <c r="DK508" s="271"/>
    </row>
    <row r="509" spans="1:115" s="45" customFormat="1" ht="12.75" customHeight="1" x14ac:dyDescent="0.25">
      <c r="A509" s="13" cm="1">
        <f t="array" ref="A509">IFERROR(INDEX(Operation, IFERROR(MATCH($N509,#REF!, 0), IFERROR(MATCH($N509,#REF!, 0), MATCH($N509,#REF!, 0))), 4), 0)</f>
        <v>0</v>
      </c>
      <c r="B509" s="10">
        <v>486</v>
      </c>
      <c r="C509" s="238"/>
      <c r="D509" s="238"/>
      <c r="E509" s="79"/>
      <c r="F509" s="80" t="str">
        <f>IF(ISBLANK(E509), "", VLOOKUP(E509, Z!$A$2:$C$4127, 3, FALSE))</f>
        <v/>
      </c>
      <c r="G509" s="238"/>
      <c r="H509" s="81"/>
      <c r="I509" s="255" t="b">
        <v>0</v>
      </c>
      <c r="J509" s="256"/>
      <c r="K509" s="82"/>
      <c r="L509" s="82"/>
      <c r="M509" s="83"/>
      <c r="N509" s="79"/>
      <c r="O509" s="84"/>
      <c r="P509" s="84"/>
      <c r="Q509" s="257"/>
      <c r="R509" s="257"/>
      <c r="S509" s="257"/>
      <c r="T509" s="85">
        <f t="shared" si="206"/>
        <v>0</v>
      </c>
      <c r="U509" s="238"/>
      <c r="V509" s="238"/>
      <c r="W509" s="238"/>
      <c r="X509" s="257"/>
      <c r="Y509" s="258"/>
      <c r="Z509" s="79"/>
      <c r="AA509" s="257"/>
      <c r="AB509" s="257"/>
      <c r="AC509" s="257"/>
      <c r="AD509" s="257"/>
      <c r="AE509" s="257"/>
      <c r="AF509" s="85">
        <f t="shared" si="207"/>
        <v>0</v>
      </c>
      <c r="AG509" s="259"/>
      <c r="AH509" s="238"/>
      <c r="AI509" s="79"/>
      <c r="AJ509" s="80" t="str">
        <f>IF(ISBLANK(AI509), "", VLOOKUP(AI509, Z!$A$2:$C$4127, 3, FALSE))</f>
        <v/>
      </c>
      <c r="AK509" s="260"/>
      <c r="AL509" s="127">
        <f t="shared" si="208"/>
        <v>0</v>
      </c>
      <c r="AM509" s="271"/>
      <c r="AN509" s="292">
        <f t="shared" si="210"/>
        <v>0</v>
      </c>
      <c r="AO509" s="279">
        <f t="shared" si="209"/>
        <v>1</v>
      </c>
      <c r="AP509" s="279">
        <v>0.75</v>
      </c>
      <c r="AQ509" s="293" t="str">
        <f t="shared" si="211"/>
        <v>-</v>
      </c>
      <c r="AR509" s="293" t="str">
        <f t="shared" si="212"/>
        <v>-</v>
      </c>
      <c r="AS509" s="293" t="str" cm="1">
        <f t="array" ref="AS509">IFERROR(IFERROR((AT509*AU509)/(3600*1000)/AZ509, BY509) * SUMPRODUCT($BA509:$BE509^2.5, $BF509:$BJ509) / 1000, "-")</f>
        <v>-</v>
      </c>
      <c r="AT509" s="279" t="str">
        <f t="shared" si="213"/>
        <v>-</v>
      </c>
      <c r="AU509" s="279" t="str">
        <f t="shared" si="214"/>
        <v>-</v>
      </c>
      <c r="AV509" s="294" t="str">
        <f t="shared" si="196"/>
        <v>-</v>
      </c>
      <c r="AW509" s="294" t="str" cm="1">
        <f t="array" ref="AW509">IF(CH509&gt;0, INDEX($CV$58:$CV$60, CH509), "-")</f>
        <v>-</v>
      </c>
      <c r="AX509" s="294" t="str">
        <f t="shared" si="215"/>
        <v>-</v>
      </c>
      <c r="AY509" s="295" t="str">
        <f t="shared" si="216"/>
        <v>-</v>
      </c>
      <c r="AZ509" s="294">
        <f t="shared" si="217"/>
        <v>0</v>
      </c>
      <c r="BA509" s="296" t="str" cm="1">
        <f t="array" ref="BA509">IFERROR(INDEX($CV$63:$CZ$65, $CF509, BA$23), "-")</f>
        <v>-</v>
      </c>
      <c r="BB509" s="296" t="str" cm="1">
        <f t="array" ref="BB509">IFERROR(INDEX($CV$63:$CZ$65, $CF509, BB$23), "-")</f>
        <v>-</v>
      </c>
      <c r="BC509" s="296" t="str" cm="1">
        <f t="array" ref="BC509">IFERROR(INDEX($CV$63:$CZ$65, $CF509, BC$23), "-")</f>
        <v>-</v>
      </c>
      <c r="BD509" s="296" t="str" cm="1">
        <f t="array" ref="BD509">IFERROR(INDEX($CV$63:$CZ$65, $CF509, BD$23), "-")</f>
        <v>-</v>
      </c>
      <c r="BE509" s="296" t="str" cm="1">
        <f t="array" ref="BE509">IFERROR(INDEX($CV$63:$CZ$65, $CF509, BE$23), "-")</f>
        <v>-</v>
      </c>
      <c r="BF509" s="297" cm="1">
        <f t="array" ref="BF509">IF($CF509=3,
IFERROR(INDEX($CV$68:$CZ$79, $CE509, BF$23), "-"),
IF($CF509=2,
IF(BF$23=5, $Q509, IF(BF$23=4, $R509, 0)), IF(BF$23=5, $Q509, 0)
))</f>
        <v>0</v>
      </c>
      <c r="BG509" s="297" cm="1">
        <f t="array" ref="BG509">IF($CF509=3,
IFERROR(INDEX($CV$68:$CZ$79, $CE509, BG$23), "-"),
IF($CF509=2,
IF(BG$23=5, $Q509, IF(BG$23=4, $R509, 0)), IF(BG$23=5, $Q509, 0)
))</f>
        <v>0</v>
      </c>
      <c r="BH509" s="297" cm="1">
        <f t="array" ref="BH509">IF($CF509=3,
IFERROR(INDEX($CV$68:$CZ$79, $CE509, BH$23), "-"),
IF($CF509=2,
IF(BH$23=5, $Q509, IF(BH$23=4, $R509, 0)), IF(BH$23=5, $Q509, 0)
))</f>
        <v>0</v>
      </c>
      <c r="BI509" s="297" cm="1">
        <f t="array" ref="BI509">IF($CF509=3,
IFERROR(INDEX($CV$68:$CZ$79, $CE509, BI$23), "-"),
IF($CF509=2,
IF(BI$23=5, $Q509, IF(BI$23=4, $R509, 0)), IF(BI$23=5, $Q509, 0)
))</f>
        <v>0</v>
      </c>
      <c r="BJ509" s="297" cm="1">
        <f t="array" ref="BJ509">IF($CF509=3,
IFERROR(INDEX($CV$68:$CZ$79, $CE509, BJ$23), "-"),
IF($CF509=2,
IF(BJ$23=5, $Q509, IF(BJ$23=4, $R509, 0)), IF(BJ$23=5, $Q509, 0)
))</f>
        <v>0</v>
      </c>
      <c r="BK509" s="293" t="str" cm="1">
        <f t="array" ref="BK509">IFERROR(IF(OR($AN$20="EZ", ISNUMBER((BL509*BM509)/(3600*1000)/BN509)), (BL509*BM509)/(3600*1000)/BN509, BY509) * SUMPRODUCT($BO509:$BS509^2.5, $BT509:$BX509) / 1000, "-")</f>
        <v>-</v>
      </c>
      <c r="BL509" s="279" t="str">
        <f t="shared" si="218"/>
        <v>-</v>
      </c>
      <c r="BM509" s="279" t="str">
        <f t="shared" si="219"/>
        <v>-</v>
      </c>
      <c r="BN509" s="298">
        <f t="shared" si="220"/>
        <v>0</v>
      </c>
      <c r="BO509" s="296" t="str" cm="1">
        <f t="array" ref="BO509">IFERROR(INDEX($CV$63:$CZ$65, $CO509, BO$23), "-")</f>
        <v>-</v>
      </c>
      <c r="BP509" s="296" t="str" cm="1">
        <f t="array" ref="BP509">IFERROR(INDEX($CV$63:$CZ$65, $CO509, BP$23), "-")</f>
        <v>-</v>
      </c>
      <c r="BQ509" s="296" t="str" cm="1">
        <f t="array" ref="BQ509">IFERROR(INDEX($CV$63:$CZ$65, $CO509, BQ$23), "-")</f>
        <v>-</v>
      </c>
      <c r="BR509" s="296" t="str" cm="1">
        <f t="array" ref="BR509">IFERROR(INDEX($CV$63:$CZ$65, $CO509, BR$23), "-")</f>
        <v>-</v>
      </c>
      <c r="BS509" s="296" t="str" cm="1">
        <f t="array" ref="BS509">IFERROR(INDEX($CV$63:$CZ$65, $CO509, BS$23), "-")</f>
        <v>-</v>
      </c>
      <c r="BT509" s="297" cm="1">
        <f t="array" ref="BT509">IF($CO509=3,
IFERROR(INDEX($CV$68:$CZ$79, $CE509, BT$23), "-"),
IF($CO509=2,
IF(BT$23=5, $AC509, IF(BT$23=4, $AD509, 0)), IF(BT$23=5, $AC509, 0)
))</f>
        <v>0</v>
      </c>
      <c r="BU509" s="297" cm="1">
        <f t="array" ref="BU509">IF($CO509=3,
IFERROR(INDEX($CV$68:$CZ$79, $CE509, BU$23), "-"),
IF($CO509=2,
IF(BU$23=5, $AC509, IF(BU$23=4, $AD509, 0)), IF(BU$23=5, $AC509, 0)
))</f>
        <v>0</v>
      </c>
      <c r="BV509" s="297" cm="1">
        <f t="array" ref="BV509">IF($CO509=3,
IFERROR(INDEX($CV$68:$CZ$79, $CE509, BV$23), "-"),
IF($CO509=2,
IF(BV$23=5, $AC509, IF(BV$23=4, $AD509, 0)), IF(BV$23=5, $AC509, 0)
))</f>
        <v>0</v>
      </c>
      <c r="BW509" s="297" cm="1">
        <f t="array" ref="BW509">IF($CO509=3,
IFERROR(INDEX($CV$68:$CZ$79, $CE509, BW$23), "-"),
IF($CO509=2,
IF(BW$23=5, $AC509, IF(BW$23=4, $AD509, 0)), IF(BW$23=5, $AC509, 0)
))</f>
        <v>0</v>
      </c>
      <c r="BX509" s="297" cm="1">
        <f t="array" ref="BX509">IF($CO509=3,
IFERROR(INDEX($CV$68:$CZ$79, $CE509, BX$23), "-"),
IF($CO509=2,
IF(BX$23=5, $AC509, IF(BX$23=4, $AD509, 0)), IF(BX$23=5, $AC509, 0)
))</f>
        <v>0</v>
      </c>
      <c r="BY509" s="293" t="str">
        <f t="shared" si="221"/>
        <v>-</v>
      </c>
      <c r="BZ509" s="299">
        <f t="shared" si="197"/>
        <v>0</v>
      </c>
      <c r="CA509" s="294" t="str">
        <f t="shared" si="222"/>
        <v>-</v>
      </c>
      <c r="CB509" s="295" t="str">
        <f t="shared" si="198"/>
        <v>-</v>
      </c>
      <c r="CC509" s="295" t="str">
        <f t="shared" si="223"/>
        <v>-</v>
      </c>
      <c r="CD509" s="299">
        <f t="shared" si="199"/>
        <v>0</v>
      </c>
      <c r="CE509" s="300" t="str">
        <f t="shared" si="200"/>
        <v>-</v>
      </c>
      <c r="CF509" s="300" t="str">
        <f t="shared" si="201"/>
        <v>-</v>
      </c>
      <c r="CG509" s="300">
        <v>0</v>
      </c>
      <c r="CH509" s="300">
        <f t="shared" si="202"/>
        <v>0</v>
      </c>
      <c r="CI509" s="301">
        <f t="shared" si="203"/>
        <v>0</v>
      </c>
      <c r="CJ509" s="301">
        <f t="shared" si="204"/>
        <v>0</v>
      </c>
      <c r="CK509" s="302" t="str" cm="1">
        <f t="array" ref="CK509">IF($CJ509&gt;0, INDEX($CS$28:$DH$35, $CJ509, $CI509+CK$23), "-")</f>
        <v>-</v>
      </c>
      <c r="CL509" s="302" t="str" cm="1">
        <f t="array" ref="CL509">IF($CJ509&gt;0, INDEX($CS$28:$DH$35, $CJ509, $CI509+CL$23), "-")</f>
        <v>-</v>
      </c>
      <c r="CM509" s="302" t="str" cm="1">
        <f t="array" ref="CM509">IF($CJ509&gt;0, INDEX($CS$28:$DH$35, $CJ509, $CI509+CM$23), "-")</f>
        <v>-</v>
      </c>
      <c r="CN509" s="302" t="str" cm="1">
        <f t="array" ref="CN509">IF($CJ509&gt;0, INDEX($CS$28:$DH$35, $CJ509, $CI509+CN$23), "-")</f>
        <v>-</v>
      </c>
      <c r="CO509" s="300" t="str">
        <f t="shared" si="205"/>
        <v>-</v>
      </c>
      <c r="CP509" s="271"/>
      <c r="CQ509" s="272"/>
      <c r="CR509" s="273"/>
      <c r="CS509" s="273"/>
      <c r="CT509" s="273"/>
      <c r="CU509" s="273"/>
      <c r="CV509" s="273"/>
      <c r="CW509" s="273"/>
      <c r="CX509" s="273"/>
      <c r="CY509" s="273"/>
      <c r="CZ509" s="273"/>
      <c r="DA509" s="273"/>
      <c r="DB509" s="273"/>
      <c r="DC509" s="273"/>
      <c r="DD509" s="273"/>
      <c r="DE509" s="273"/>
      <c r="DF509" s="273"/>
      <c r="DG509" s="273"/>
      <c r="DH509" s="273"/>
      <c r="DI509" s="273"/>
      <c r="DJ509" s="271"/>
      <c r="DK509" s="271"/>
    </row>
    <row r="510" spans="1:115" s="45" customFormat="1" ht="12.75" customHeight="1" x14ac:dyDescent="0.25">
      <c r="A510" s="13" cm="1">
        <f t="array" ref="A510">IFERROR(INDEX(Operation, IFERROR(MATCH($N510,#REF!, 0), IFERROR(MATCH($N510,#REF!, 0), MATCH($N510,#REF!, 0))), 4), 0)</f>
        <v>0</v>
      </c>
      <c r="B510" s="10">
        <v>487</v>
      </c>
      <c r="C510" s="238"/>
      <c r="D510" s="238"/>
      <c r="E510" s="79"/>
      <c r="F510" s="80" t="str">
        <f>IF(ISBLANK(E510), "", VLOOKUP(E510, Z!$A$2:$C$4127, 3, FALSE))</f>
        <v/>
      </c>
      <c r="G510" s="238"/>
      <c r="H510" s="81"/>
      <c r="I510" s="255" t="b">
        <v>0</v>
      </c>
      <c r="J510" s="256"/>
      <c r="K510" s="82"/>
      <c r="L510" s="82"/>
      <c r="M510" s="83"/>
      <c r="N510" s="79"/>
      <c r="O510" s="84"/>
      <c r="P510" s="84"/>
      <c r="Q510" s="257"/>
      <c r="R510" s="257"/>
      <c r="S510" s="257"/>
      <c r="T510" s="85">
        <f t="shared" si="206"/>
        <v>0</v>
      </c>
      <c r="U510" s="238"/>
      <c r="V510" s="238"/>
      <c r="W510" s="238"/>
      <c r="X510" s="257"/>
      <c r="Y510" s="258"/>
      <c r="Z510" s="79"/>
      <c r="AA510" s="257"/>
      <c r="AB510" s="257"/>
      <c r="AC510" s="257"/>
      <c r="AD510" s="257"/>
      <c r="AE510" s="257"/>
      <c r="AF510" s="85">
        <f t="shared" si="207"/>
        <v>0</v>
      </c>
      <c r="AG510" s="259"/>
      <c r="AH510" s="238"/>
      <c r="AI510" s="79"/>
      <c r="AJ510" s="80" t="str">
        <f>IF(ISBLANK(AI510), "", VLOOKUP(AI510, Z!$A$2:$C$4127, 3, FALSE))</f>
        <v/>
      </c>
      <c r="AK510" s="260"/>
      <c r="AL510" s="127">
        <f t="shared" si="208"/>
        <v>0</v>
      </c>
      <c r="AM510" s="271"/>
      <c r="AN510" s="292">
        <f t="shared" si="210"/>
        <v>0</v>
      </c>
      <c r="AO510" s="279">
        <f t="shared" si="209"/>
        <v>1</v>
      </c>
      <c r="AP510" s="279">
        <v>0.75</v>
      </c>
      <c r="AQ510" s="293" t="str">
        <f t="shared" si="211"/>
        <v>-</v>
      </c>
      <c r="AR510" s="293" t="str">
        <f t="shared" si="212"/>
        <v>-</v>
      </c>
      <c r="AS510" s="293" t="str" cm="1">
        <f t="array" ref="AS510">IFERROR(IFERROR((AT510*AU510)/(3600*1000)/AZ510, BY510) * SUMPRODUCT($BA510:$BE510^2.5, $BF510:$BJ510) / 1000, "-")</f>
        <v>-</v>
      </c>
      <c r="AT510" s="279" t="str">
        <f t="shared" si="213"/>
        <v>-</v>
      </c>
      <c r="AU510" s="279" t="str">
        <f t="shared" si="214"/>
        <v>-</v>
      </c>
      <c r="AV510" s="294" t="str">
        <f t="shared" si="196"/>
        <v>-</v>
      </c>
      <c r="AW510" s="294" t="str" cm="1">
        <f t="array" ref="AW510">IF(CH510&gt;0, INDEX($CV$58:$CV$60, CH510), "-")</f>
        <v>-</v>
      </c>
      <c r="AX510" s="294" t="str">
        <f t="shared" si="215"/>
        <v>-</v>
      </c>
      <c r="AY510" s="295" t="str">
        <f t="shared" si="216"/>
        <v>-</v>
      </c>
      <c r="AZ510" s="294">
        <f t="shared" si="217"/>
        <v>0</v>
      </c>
      <c r="BA510" s="296" t="str" cm="1">
        <f t="array" ref="BA510">IFERROR(INDEX($CV$63:$CZ$65, $CF510, BA$23), "-")</f>
        <v>-</v>
      </c>
      <c r="BB510" s="296" t="str" cm="1">
        <f t="array" ref="BB510">IFERROR(INDEX($CV$63:$CZ$65, $CF510, BB$23), "-")</f>
        <v>-</v>
      </c>
      <c r="BC510" s="296" t="str" cm="1">
        <f t="array" ref="BC510">IFERROR(INDEX($CV$63:$CZ$65, $CF510, BC$23), "-")</f>
        <v>-</v>
      </c>
      <c r="BD510" s="296" t="str" cm="1">
        <f t="array" ref="BD510">IFERROR(INDEX($CV$63:$CZ$65, $CF510, BD$23), "-")</f>
        <v>-</v>
      </c>
      <c r="BE510" s="296" t="str" cm="1">
        <f t="array" ref="BE510">IFERROR(INDEX($CV$63:$CZ$65, $CF510, BE$23), "-")</f>
        <v>-</v>
      </c>
      <c r="BF510" s="297" cm="1">
        <f t="array" ref="BF510">IF($CF510=3,
IFERROR(INDEX($CV$68:$CZ$79, $CE510, BF$23), "-"),
IF($CF510=2,
IF(BF$23=5, $Q510, IF(BF$23=4, $R510, 0)), IF(BF$23=5, $Q510, 0)
))</f>
        <v>0</v>
      </c>
      <c r="BG510" s="297" cm="1">
        <f t="array" ref="BG510">IF($CF510=3,
IFERROR(INDEX($CV$68:$CZ$79, $CE510, BG$23), "-"),
IF($CF510=2,
IF(BG$23=5, $Q510, IF(BG$23=4, $R510, 0)), IF(BG$23=5, $Q510, 0)
))</f>
        <v>0</v>
      </c>
      <c r="BH510" s="297" cm="1">
        <f t="array" ref="BH510">IF($CF510=3,
IFERROR(INDEX($CV$68:$CZ$79, $CE510, BH$23), "-"),
IF($CF510=2,
IF(BH$23=5, $Q510, IF(BH$23=4, $R510, 0)), IF(BH$23=5, $Q510, 0)
))</f>
        <v>0</v>
      </c>
      <c r="BI510" s="297" cm="1">
        <f t="array" ref="BI510">IF($CF510=3,
IFERROR(INDEX($CV$68:$CZ$79, $CE510, BI$23), "-"),
IF($CF510=2,
IF(BI$23=5, $Q510, IF(BI$23=4, $R510, 0)), IF(BI$23=5, $Q510, 0)
))</f>
        <v>0</v>
      </c>
      <c r="BJ510" s="297" cm="1">
        <f t="array" ref="BJ510">IF($CF510=3,
IFERROR(INDEX($CV$68:$CZ$79, $CE510, BJ$23), "-"),
IF($CF510=2,
IF(BJ$23=5, $Q510, IF(BJ$23=4, $R510, 0)), IF(BJ$23=5, $Q510, 0)
))</f>
        <v>0</v>
      </c>
      <c r="BK510" s="293" t="str" cm="1">
        <f t="array" ref="BK510">IFERROR(IF(OR($AN$20="EZ", ISNUMBER((BL510*BM510)/(3600*1000)/BN510)), (BL510*BM510)/(3600*1000)/BN510, BY510) * SUMPRODUCT($BO510:$BS510^2.5, $BT510:$BX510) / 1000, "-")</f>
        <v>-</v>
      </c>
      <c r="BL510" s="279" t="str">
        <f t="shared" si="218"/>
        <v>-</v>
      </c>
      <c r="BM510" s="279" t="str">
        <f t="shared" si="219"/>
        <v>-</v>
      </c>
      <c r="BN510" s="298">
        <f t="shared" si="220"/>
        <v>0</v>
      </c>
      <c r="BO510" s="296" t="str" cm="1">
        <f t="array" ref="BO510">IFERROR(INDEX($CV$63:$CZ$65, $CO510, BO$23), "-")</f>
        <v>-</v>
      </c>
      <c r="BP510" s="296" t="str" cm="1">
        <f t="array" ref="BP510">IFERROR(INDEX($CV$63:$CZ$65, $CO510, BP$23), "-")</f>
        <v>-</v>
      </c>
      <c r="BQ510" s="296" t="str" cm="1">
        <f t="array" ref="BQ510">IFERROR(INDEX($CV$63:$CZ$65, $CO510, BQ$23), "-")</f>
        <v>-</v>
      </c>
      <c r="BR510" s="296" t="str" cm="1">
        <f t="array" ref="BR510">IFERROR(INDEX($CV$63:$CZ$65, $CO510, BR$23), "-")</f>
        <v>-</v>
      </c>
      <c r="BS510" s="296" t="str" cm="1">
        <f t="array" ref="BS510">IFERROR(INDEX($CV$63:$CZ$65, $CO510, BS$23), "-")</f>
        <v>-</v>
      </c>
      <c r="BT510" s="297" cm="1">
        <f t="array" ref="BT510">IF($CO510=3,
IFERROR(INDEX($CV$68:$CZ$79, $CE510, BT$23), "-"),
IF($CO510=2,
IF(BT$23=5, $AC510, IF(BT$23=4, $AD510, 0)), IF(BT$23=5, $AC510, 0)
))</f>
        <v>0</v>
      </c>
      <c r="BU510" s="297" cm="1">
        <f t="array" ref="BU510">IF($CO510=3,
IFERROR(INDEX($CV$68:$CZ$79, $CE510, BU$23), "-"),
IF($CO510=2,
IF(BU$23=5, $AC510, IF(BU$23=4, $AD510, 0)), IF(BU$23=5, $AC510, 0)
))</f>
        <v>0</v>
      </c>
      <c r="BV510" s="297" cm="1">
        <f t="array" ref="BV510">IF($CO510=3,
IFERROR(INDEX($CV$68:$CZ$79, $CE510, BV$23), "-"),
IF($CO510=2,
IF(BV$23=5, $AC510, IF(BV$23=4, $AD510, 0)), IF(BV$23=5, $AC510, 0)
))</f>
        <v>0</v>
      </c>
      <c r="BW510" s="297" cm="1">
        <f t="array" ref="BW510">IF($CO510=3,
IFERROR(INDEX($CV$68:$CZ$79, $CE510, BW$23), "-"),
IF($CO510=2,
IF(BW$23=5, $AC510, IF(BW$23=4, $AD510, 0)), IF(BW$23=5, $AC510, 0)
))</f>
        <v>0</v>
      </c>
      <c r="BX510" s="297" cm="1">
        <f t="array" ref="BX510">IF($CO510=3,
IFERROR(INDEX($CV$68:$CZ$79, $CE510, BX$23), "-"),
IF($CO510=2,
IF(BX$23=5, $AC510, IF(BX$23=4, $AD510, 0)), IF(BX$23=5, $AC510, 0)
))</f>
        <v>0</v>
      </c>
      <c r="BY510" s="293" t="str">
        <f t="shared" si="221"/>
        <v>-</v>
      </c>
      <c r="BZ510" s="299">
        <f t="shared" si="197"/>
        <v>0</v>
      </c>
      <c r="CA510" s="294" t="str">
        <f t="shared" si="222"/>
        <v>-</v>
      </c>
      <c r="CB510" s="295" t="str">
        <f t="shared" si="198"/>
        <v>-</v>
      </c>
      <c r="CC510" s="295" t="str">
        <f t="shared" si="223"/>
        <v>-</v>
      </c>
      <c r="CD510" s="299">
        <f t="shared" si="199"/>
        <v>0</v>
      </c>
      <c r="CE510" s="300" t="str">
        <f t="shared" si="200"/>
        <v>-</v>
      </c>
      <c r="CF510" s="300" t="str">
        <f t="shared" si="201"/>
        <v>-</v>
      </c>
      <c r="CG510" s="300">
        <v>0</v>
      </c>
      <c r="CH510" s="300">
        <f t="shared" si="202"/>
        <v>0</v>
      </c>
      <c r="CI510" s="301">
        <f t="shared" si="203"/>
        <v>0</v>
      </c>
      <c r="CJ510" s="301">
        <f t="shared" si="204"/>
        <v>0</v>
      </c>
      <c r="CK510" s="302" t="str" cm="1">
        <f t="array" ref="CK510">IF($CJ510&gt;0, INDEX($CS$28:$DH$35, $CJ510, $CI510+CK$23), "-")</f>
        <v>-</v>
      </c>
      <c r="CL510" s="302" t="str" cm="1">
        <f t="array" ref="CL510">IF($CJ510&gt;0, INDEX($CS$28:$DH$35, $CJ510, $CI510+CL$23), "-")</f>
        <v>-</v>
      </c>
      <c r="CM510" s="302" t="str" cm="1">
        <f t="array" ref="CM510">IF($CJ510&gt;0, INDEX($CS$28:$DH$35, $CJ510, $CI510+CM$23), "-")</f>
        <v>-</v>
      </c>
      <c r="CN510" s="302" t="str" cm="1">
        <f t="array" ref="CN510">IF($CJ510&gt;0, INDEX($CS$28:$DH$35, $CJ510, $CI510+CN$23), "-")</f>
        <v>-</v>
      </c>
      <c r="CO510" s="300" t="str">
        <f t="shared" si="205"/>
        <v>-</v>
      </c>
      <c r="CP510" s="271"/>
      <c r="CQ510" s="272"/>
      <c r="CR510" s="273"/>
      <c r="CS510" s="273"/>
      <c r="CT510" s="273"/>
      <c r="CU510" s="273"/>
      <c r="CV510" s="273"/>
      <c r="CW510" s="273"/>
      <c r="CX510" s="273"/>
      <c r="CY510" s="273"/>
      <c r="CZ510" s="273"/>
      <c r="DA510" s="273"/>
      <c r="DB510" s="273"/>
      <c r="DC510" s="273"/>
      <c r="DD510" s="273"/>
      <c r="DE510" s="273"/>
      <c r="DF510" s="273"/>
      <c r="DG510" s="273"/>
      <c r="DH510" s="273"/>
      <c r="DI510" s="273"/>
      <c r="DJ510" s="271"/>
      <c r="DK510" s="271"/>
    </row>
    <row r="511" spans="1:115" s="45" customFormat="1" ht="12.75" customHeight="1" x14ac:dyDescent="0.25">
      <c r="A511" s="13" cm="1">
        <f t="array" ref="A511">IFERROR(INDEX(Operation, IFERROR(MATCH($N511,#REF!, 0), IFERROR(MATCH($N511,#REF!, 0), MATCH($N511,#REF!, 0))), 4), 0)</f>
        <v>0</v>
      </c>
      <c r="B511" s="10">
        <v>488</v>
      </c>
      <c r="C511" s="238"/>
      <c r="D511" s="238"/>
      <c r="E511" s="79"/>
      <c r="F511" s="80" t="str">
        <f>IF(ISBLANK(E511), "", VLOOKUP(E511, Z!$A$2:$C$4127, 3, FALSE))</f>
        <v/>
      </c>
      <c r="G511" s="238"/>
      <c r="H511" s="81"/>
      <c r="I511" s="255" t="b">
        <v>0</v>
      </c>
      <c r="J511" s="256"/>
      <c r="K511" s="82"/>
      <c r="L511" s="82"/>
      <c r="M511" s="83"/>
      <c r="N511" s="79"/>
      <c r="O511" s="84"/>
      <c r="P511" s="84"/>
      <c r="Q511" s="257"/>
      <c r="R511" s="257"/>
      <c r="S511" s="257"/>
      <c r="T511" s="85">
        <f t="shared" si="206"/>
        <v>0</v>
      </c>
      <c r="U511" s="238"/>
      <c r="V511" s="238"/>
      <c r="W511" s="238"/>
      <c r="X511" s="256"/>
      <c r="Y511" s="258"/>
      <c r="Z511" s="79"/>
      <c r="AA511" s="257"/>
      <c r="AB511" s="257"/>
      <c r="AC511" s="257"/>
      <c r="AD511" s="257"/>
      <c r="AE511" s="257"/>
      <c r="AF511" s="85">
        <f t="shared" si="207"/>
        <v>0</v>
      </c>
      <c r="AG511" s="259"/>
      <c r="AH511" s="238"/>
      <c r="AI511" s="79"/>
      <c r="AJ511" s="80" t="str">
        <f>IF(ISBLANK(AI511), "", VLOOKUP(AI511, Z!$A$2:$C$4127, 3, FALSE))</f>
        <v/>
      </c>
      <c r="AK511" s="260"/>
      <c r="AL511" s="127">
        <f t="shared" si="208"/>
        <v>0</v>
      </c>
      <c r="AM511" s="271"/>
      <c r="AN511" s="292">
        <f t="shared" si="210"/>
        <v>0</v>
      </c>
      <c r="AO511" s="279">
        <f t="shared" si="209"/>
        <v>1</v>
      </c>
      <c r="AP511" s="279">
        <v>0.75</v>
      </c>
      <c r="AQ511" s="293" t="str">
        <f t="shared" si="211"/>
        <v>-</v>
      </c>
      <c r="AR511" s="293" t="str">
        <f t="shared" si="212"/>
        <v>-</v>
      </c>
      <c r="AS511" s="293" t="str" cm="1">
        <f t="array" ref="AS511">IFERROR(IFERROR((AT511*AU511)/(3600*1000)/AZ511, BY511) * SUMPRODUCT($BA511:$BE511^2.5, $BF511:$BJ511) / 1000, "-")</f>
        <v>-</v>
      </c>
      <c r="AT511" s="279" t="str">
        <f t="shared" si="213"/>
        <v>-</v>
      </c>
      <c r="AU511" s="279" t="str">
        <f t="shared" si="214"/>
        <v>-</v>
      </c>
      <c r="AV511" s="294" t="str">
        <f t="shared" si="196"/>
        <v>-</v>
      </c>
      <c r="AW511" s="294" t="str" cm="1">
        <f t="array" ref="AW511">IF(CH511&gt;0, INDEX($CV$58:$CV$60, CH511), "-")</f>
        <v>-</v>
      </c>
      <c r="AX511" s="294" t="str">
        <f t="shared" si="215"/>
        <v>-</v>
      </c>
      <c r="AY511" s="295" t="str">
        <f t="shared" si="216"/>
        <v>-</v>
      </c>
      <c r="AZ511" s="294">
        <f t="shared" si="217"/>
        <v>0</v>
      </c>
      <c r="BA511" s="296" t="str" cm="1">
        <f t="array" ref="BA511">IFERROR(INDEX($CV$63:$CZ$65, $CF511, BA$23), "-")</f>
        <v>-</v>
      </c>
      <c r="BB511" s="296" t="str" cm="1">
        <f t="array" ref="BB511">IFERROR(INDEX($CV$63:$CZ$65, $CF511, BB$23), "-")</f>
        <v>-</v>
      </c>
      <c r="BC511" s="296" t="str" cm="1">
        <f t="array" ref="BC511">IFERROR(INDEX($CV$63:$CZ$65, $CF511, BC$23), "-")</f>
        <v>-</v>
      </c>
      <c r="BD511" s="296" t="str" cm="1">
        <f t="array" ref="BD511">IFERROR(INDEX($CV$63:$CZ$65, $CF511, BD$23), "-")</f>
        <v>-</v>
      </c>
      <c r="BE511" s="296" t="str" cm="1">
        <f t="array" ref="BE511">IFERROR(INDEX($CV$63:$CZ$65, $CF511, BE$23), "-")</f>
        <v>-</v>
      </c>
      <c r="BF511" s="297" cm="1">
        <f t="array" ref="BF511">IF($CF511=3,
IFERROR(INDEX($CV$68:$CZ$79, $CE511, BF$23), "-"),
IF($CF511=2,
IF(BF$23=5, $Q511, IF(BF$23=4, $R511, 0)), IF(BF$23=5, $Q511, 0)
))</f>
        <v>0</v>
      </c>
      <c r="BG511" s="297" cm="1">
        <f t="array" ref="BG511">IF($CF511=3,
IFERROR(INDEX($CV$68:$CZ$79, $CE511, BG$23), "-"),
IF($CF511=2,
IF(BG$23=5, $Q511, IF(BG$23=4, $R511, 0)), IF(BG$23=5, $Q511, 0)
))</f>
        <v>0</v>
      </c>
      <c r="BH511" s="297" cm="1">
        <f t="array" ref="BH511">IF($CF511=3,
IFERROR(INDEX($CV$68:$CZ$79, $CE511, BH$23), "-"),
IF($CF511=2,
IF(BH$23=5, $Q511, IF(BH$23=4, $R511, 0)), IF(BH$23=5, $Q511, 0)
))</f>
        <v>0</v>
      </c>
      <c r="BI511" s="297" cm="1">
        <f t="array" ref="BI511">IF($CF511=3,
IFERROR(INDEX($CV$68:$CZ$79, $CE511, BI$23), "-"),
IF($CF511=2,
IF(BI$23=5, $Q511, IF(BI$23=4, $R511, 0)), IF(BI$23=5, $Q511, 0)
))</f>
        <v>0</v>
      </c>
      <c r="BJ511" s="297" cm="1">
        <f t="array" ref="BJ511">IF($CF511=3,
IFERROR(INDEX($CV$68:$CZ$79, $CE511, BJ$23), "-"),
IF($CF511=2,
IF(BJ$23=5, $Q511, IF(BJ$23=4, $R511, 0)), IF(BJ$23=5, $Q511, 0)
))</f>
        <v>0</v>
      </c>
      <c r="BK511" s="293" t="str" cm="1">
        <f t="array" ref="BK511">IFERROR(IF(OR($AN$20="EZ", ISNUMBER((BL511*BM511)/(3600*1000)/BN511)), (BL511*BM511)/(3600*1000)/BN511, BY511) * SUMPRODUCT($BO511:$BS511^2.5, $BT511:$BX511) / 1000, "-")</f>
        <v>-</v>
      </c>
      <c r="BL511" s="279" t="str">
        <f t="shared" si="218"/>
        <v>-</v>
      </c>
      <c r="BM511" s="279" t="str">
        <f t="shared" si="219"/>
        <v>-</v>
      </c>
      <c r="BN511" s="298">
        <f t="shared" si="220"/>
        <v>0</v>
      </c>
      <c r="BO511" s="296" t="str" cm="1">
        <f t="array" ref="BO511">IFERROR(INDEX($CV$63:$CZ$65, $CO511, BO$23), "-")</f>
        <v>-</v>
      </c>
      <c r="BP511" s="296" t="str" cm="1">
        <f t="array" ref="BP511">IFERROR(INDEX($CV$63:$CZ$65, $CO511, BP$23), "-")</f>
        <v>-</v>
      </c>
      <c r="BQ511" s="296" t="str" cm="1">
        <f t="array" ref="BQ511">IFERROR(INDEX($CV$63:$CZ$65, $CO511, BQ$23), "-")</f>
        <v>-</v>
      </c>
      <c r="BR511" s="296" t="str" cm="1">
        <f t="array" ref="BR511">IFERROR(INDEX($CV$63:$CZ$65, $CO511, BR$23), "-")</f>
        <v>-</v>
      </c>
      <c r="BS511" s="296" t="str" cm="1">
        <f t="array" ref="BS511">IFERROR(INDEX($CV$63:$CZ$65, $CO511, BS$23), "-")</f>
        <v>-</v>
      </c>
      <c r="BT511" s="297" cm="1">
        <f t="array" ref="BT511">IF($CO511=3,
IFERROR(INDEX($CV$68:$CZ$79, $CE511, BT$23), "-"),
IF($CO511=2,
IF(BT$23=5, $AC511, IF(BT$23=4, $AD511, 0)), IF(BT$23=5, $AC511, 0)
))</f>
        <v>0</v>
      </c>
      <c r="BU511" s="297" cm="1">
        <f t="array" ref="BU511">IF($CO511=3,
IFERROR(INDEX($CV$68:$CZ$79, $CE511, BU$23), "-"),
IF($CO511=2,
IF(BU$23=5, $AC511, IF(BU$23=4, $AD511, 0)), IF(BU$23=5, $AC511, 0)
))</f>
        <v>0</v>
      </c>
      <c r="BV511" s="297" cm="1">
        <f t="array" ref="BV511">IF($CO511=3,
IFERROR(INDEX($CV$68:$CZ$79, $CE511, BV$23), "-"),
IF($CO511=2,
IF(BV$23=5, $AC511, IF(BV$23=4, $AD511, 0)), IF(BV$23=5, $AC511, 0)
))</f>
        <v>0</v>
      </c>
      <c r="BW511" s="297" cm="1">
        <f t="array" ref="BW511">IF($CO511=3,
IFERROR(INDEX($CV$68:$CZ$79, $CE511, BW$23), "-"),
IF($CO511=2,
IF(BW$23=5, $AC511, IF(BW$23=4, $AD511, 0)), IF(BW$23=5, $AC511, 0)
))</f>
        <v>0</v>
      </c>
      <c r="BX511" s="297" cm="1">
        <f t="array" ref="BX511">IF($CO511=3,
IFERROR(INDEX($CV$68:$CZ$79, $CE511, BX$23), "-"),
IF($CO511=2,
IF(BX$23=5, $AC511, IF(BX$23=4, $AD511, 0)), IF(BX$23=5, $AC511, 0)
))</f>
        <v>0</v>
      </c>
      <c r="BY511" s="293" t="str">
        <f t="shared" si="221"/>
        <v>-</v>
      </c>
      <c r="BZ511" s="299">
        <f t="shared" si="197"/>
        <v>0</v>
      </c>
      <c r="CA511" s="294" t="str">
        <f t="shared" si="222"/>
        <v>-</v>
      </c>
      <c r="CB511" s="295" t="str">
        <f t="shared" si="198"/>
        <v>-</v>
      </c>
      <c r="CC511" s="295" t="str">
        <f t="shared" si="223"/>
        <v>-</v>
      </c>
      <c r="CD511" s="299">
        <f t="shared" si="199"/>
        <v>0</v>
      </c>
      <c r="CE511" s="300" t="str">
        <f t="shared" si="200"/>
        <v>-</v>
      </c>
      <c r="CF511" s="300" t="str">
        <f t="shared" si="201"/>
        <v>-</v>
      </c>
      <c r="CG511" s="300">
        <v>0</v>
      </c>
      <c r="CH511" s="300">
        <f t="shared" si="202"/>
        <v>0</v>
      </c>
      <c r="CI511" s="301">
        <f t="shared" si="203"/>
        <v>0</v>
      </c>
      <c r="CJ511" s="301">
        <f t="shared" si="204"/>
        <v>0</v>
      </c>
      <c r="CK511" s="302" t="str" cm="1">
        <f t="array" ref="CK511">IF($CJ511&gt;0, INDEX($CS$28:$DH$35, $CJ511, $CI511+CK$23), "-")</f>
        <v>-</v>
      </c>
      <c r="CL511" s="302" t="str" cm="1">
        <f t="array" ref="CL511">IF($CJ511&gt;0, INDEX($CS$28:$DH$35, $CJ511, $CI511+CL$23), "-")</f>
        <v>-</v>
      </c>
      <c r="CM511" s="302" t="str" cm="1">
        <f t="array" ref="CM511">IF($CJ511&gt;0, INDEX($CS$28:$DH$35, $CJ511, $CI511+CM$23), "-")</f>
        <v>-</v>
      </c>
      <c r="CN511" s="302" t="str" cm="1">
        <f t="array" ref="CN511">IF($CJ511&gt;0, INDEX($CS$28:$DH$35, $CJ511, $CI511+CN$23), "-")</f>
        <v>-</v>
      </c>
      <c r="CO511" s="300" t="str">
        <f t="shared" si="205"/>
        <v>-</v>
      </c>
      <c r="CP511" s="271"/>
      <c r="CQ511" s="272"/>
      <c r="CR511" s="273"/>
      <c r="CS511" s="273"/>
      <c r="CT511" s="273"/>
      <c r="CU511" s="273"/>
      <c r="CV511" s="273"/>
      <c r="CW511" s="273"/>
      <c r="CX511" s="273"/>
      <c r="CY511" s="273"/>
      <c r="CZ511" s="273"/>
      <c r="DA511" s="273"/>
      <c r="DB511" s="273"/>
      <c r="DC511" s="273"/>
      <c r="DD511" s="273"/>
      <c r="DE511" s="273"/>
      <c r="DF511" s="273"/>
      <c r="DG511" s="273"/>
      <c r="DH511" s="273"/>
      <c r="DI511" s="273"/>
      <c r="DJ511" s="271"/>
      <c r="DK511" s="271"/>
    </row>
    <row r="512" spans="1:115" s="45" customFormat="1" ht="12.75" customHeight="1" x14ac:dyDescent="0.25">
      <c r="A512" s="13" cm="1">
        <f t="array" ref="A512">IFERROR(INDEX(Operation, IFERROR(MATCH($N512,#REF!, 0), IFERROR(MATCH($N512,#REF!, 0), MATCH($N512,#REF!, 0))), 4), 0)</f>
        <v>0</v>
      </c>
      <c r="B512" s="10">
        <v>489</v>
      </c>
      <c r="C512" s="238"/>
      <c r="D512" s="238"/>
      <c r="E512" s="79"/>
      <c r="F512" s="80" t="str">
        <f>IF(ISBLANK(E512), "", VLOOKUP(E512, Z!$A$2:$C$4127, 3, FALSE))</f>
        <v/>
      </c>
      <c r="G512" s="238"/>
      <c r="H512" s="81"/>
      <c r="I512" s="255" t="b">
        <v>0</v>
      </c>
      <c r="J512" s="256"/>
      <c r="K512" s="82"/>
      <c r="L512" s="82"/>
      <c r="M512" s="83"/>
      <c r="N512" s="79"/>
      <c r="O512" s="84"/>
      <c r="P512" s="84"/>
      <c r="Q512" s="257"/>
      <c r="R512" s="257"/>
      <c r="S512" s="257"/>
      <c r="T512" s="85">
        <f t="shared" si="206"/>
        <v>0</v>
      </c>
      <c r="U512" s="238"/>
      <c r="V512" s="238"/>
      <c r="W512" s="238"/>
      <c r="X512" s="257"/>
      <c r="Y512" s="258"/>
      <c r="Z512" s="79"/>
      <c r="AA512" s="257"/>
      <c r="AB512" s="257"/>
      <c r="AC512" s="257"/>
      <c r="AD512" s="257"/>
      <c r="AE512" s="257"/>
      <c r="AF512" s="85">
        <f t="shared" si="207"/>
        <v>0</v>
      </c>
      <c r="AG512" s="259"/>
      <c r="AH512" s="238"/>
      <c r="AI512" s="79"/>
      <c r="AJ512" s="80" t="str">
        <f>IF(ISBLANK(AI512), "", VLOOKUP(AI512, Z!$A$2:$C$4127, 3, FALSE))</f>
        <v/>
      </c>
      <c r="AK512" s="260"/>
      <c r="AL512" s="127">
        <f t="shared" si="208"/>
        <v>0</v>
      </c>
      <c r="AM512" s="271"/>
      <c r="AN512" s="292">
        <f t="shared" si="210"/>
        <v>0</v>
      </c>
      <c r="AO512" s="279">
        <f t="shared" si="209"/>
        <v>1</v>
      </c>
      <c r="AP512" s="279">
        <v>0.75</v>
      </c>
      <c r="AQ512" s="293" t="str">
        <f t="shared" si="211"/>
        <v>-</v>
      </c>
      <c r="AR512" s="293" t="str">
        <f t="shared" si="212"/>
        <v>-</v>
      </c>
      <c r="AS512" s="293" t="str" cm="1">
        <f t="array" ref="AS512">IFERROR(IFERROR((AT512*AU512)/(3600*1000)/AZ512, BY512) * SUMPRODUCT($BA512:$BE512^2.5, $BF512:$BJ512) / 1000, "-")</f>
        <v>-</v>
      </c>
      <c r="AT512" s="279" t="str">
        <f t="shared" si="213"/>
        <v>-</v>
      </c>
      <c r="AU512" s="279" t="str">
        <f t="shared" si="214"/>
        <v>-</v>
      </c>
      <c r="AV512" s="294" t="str">
        <f t="shared" si="196"/>
        <v>-</v>
      </c>
      <c r="AW512" s="294" t="str" cm="1">
        <f t="array" ref="AW512">IF(CH512&gt;0, INDEX($CV$58:$CV$60, CH512), "-")</f>
        <v>-</v>
      </c>
      <c r="AX512" s="294" t="str">
        <f t="shared" si="215"/>
        <v>-</v>
      </c>
      <c r="AY512" s="295" t="str">
        <f t="shared" si="216"/>
        <v>-</v>
      </c>
      <c r="AZ512" s="294">
        <f t="shared" si="217"/>
        <v>0</v>
      </c>
      <c r="BA512" s="296" t="str" cm="1">
        <f t="array" ref="BA512">IFERROR(INDEX($CV$63:$CZ$65, $CF512, BA$23), "-")</f>
        <v>-</v>
      </c>
      <c r="BB512" s="296" t="str" cm="1">
        <f t="array" ref="BB512">IFERROR(INDEX($CV$63:$CZ$65, $CF512, BB$23), "-")</f>
        <v>-</v>
      </c>
      <c r="BC512" s="296" t="str" cm="1">
        <f t="array" ref="BC512">IFERROR(INDEX($CV$63:$CZ$65, $CF512, BC$23), "-")</f>
        <v>-</v>
      </c>
      <c r="BD512" s="296" t="str" cm="1">
        <f t="array" ref="BD512">IFERROR(INDEX($CV$63:$CZ$65, $CF512, BD$23), "-")</f>
        <v>-</v>
      </c>
      <c r="BE512" s="296" t="str" cm="1">
        <f t="array" ref="BE512">IFERROR(INDEX($CV$63:$CZ$65, $CF512, BE$23), "-")</f>
        <v>-</v>
      </c>
      <c r="BF512" s="297" cm="1">
        <f t="array" ref="BF512">IF($CF512=3,
IFERROR(INDEX($CV$68:$CZ$79, $CE512, BF$23), "-"),
IF($CF512=2,
IF(BF$23=5, $Q512, IF(BF$23=4, $R512, 0)), IF(BF$23=5, $Q512, 0)
))</f>
        <v>0</v>
      </c>
      <c r="BG512" s="297" cm="1">
        <f t="array" ref="BG512">IF($CF512=3,
IFERROR(INDEX($CV$68:$CZ$79, $CE512, BG$23), "-"),
IF($CF512=2,
IF(BG$23=5, $Q512, IF(BG$23=4, $R512, 0)), IF(BG$23=5, $Q512, 0)
))</f>
        <v>0</v>
      </c>
      <c r="BH512" s="297" cm="1">
        <f t="array" ref="BH512">IF($CF512=3,
IFERROR(INDEX($CV$68:$CZ$79, $CE512, BH$23), "-"),
IF($CF512=2,
IF(BH$23=5, $Q512, IF(BH$23=4, $R512, 0)), IF(BH$23=5, $Q512, 0)
))</f>
        <v>0</v>
      </c>
      <c r="BI512" s="297" cm="1">
        <f t="array" ref="BI512">IF($CF512=3,
IFERROR(INDEX($CV$68:$CZ$79, $CE512, BI$23), "-"),
IF($CF512=2,
IF(BI$23=5, $Q512, IF(BI$23=4, $R512, 0)), IF(BI$23=5, $Q512, 0)
))</f>
        <v>0</v>
      </c>
      <c r="BJ512" s="297" cm="1">
        <f t="array" ref="BJ512">IF($CF512=3,
IFERROR(INDEX($CV$68:$CZ$79, $CE512, BJ$23), "-"),
IF($CF512=2,
IF(BJ$23=5, $Q512, IF(BJ$23=4, $R512, 0)), IF(BJ$23=5, $Q512, 0)
))</f>
        <v>0</v>
      </c>
      <c r="BK512" s="293" t="str" cm="1">
        <f t="array" ref="BK512">IFERROR(IF(OR($AN$20="EZ", ISNUMBER((BL512*BM512)/(3600*1000)/BN512)), (BL512*BM512)/(3600*1000)/BN512, BY512) * SUMPRODUCT($BO512:$BS512^2.5, $BT512:$BX512) / 1000, "-")</f>
        <v>-</v>
      </c>
      <c r="BL512" s="279" t="str">
        <f t="shared" si="218"/>
        <v>-</v>
      </c>
      <c r="BM512" s="279" t="str">
        <f t="shared" si="219"/>
        <v>-</v>
      </c>
      <c r="BN512" s="298">
        <f t="shared" si="220"/>
        <v>0</v>
      </c>
      <c r="BO512" s="296" t="str" cm="1">
        <f t="array" ref="BO512">IFERROR(INDEX($CV$63:$CZ$65, $CO512, BO$23), "-")</f>
        <v>-</v>
      </c>
      <c r="BP512" s="296" t="str" cm="1">
        <f t="array" ref="BP512">IFERROR(INDEX($CV$63:$CZ$65, $CO512, BP$23), "-")</f>
        <v>-</v>
      </c>
      <c r="BQ512" s="296" t="str" cm="1">
        <f t="array" ref="BQ512">IFERROR(INDEX($CV$63:$CZ$65, $CO512, BQ$23), "-")</f>
        <v>-</v>
      </c>
      <c r="BR512" s="296" t="str" cm="1">
        <f t="array" ref="BR512">IFERROR(INDEX($CV$63:$CZ$65, $CO512, BR$23), "-")</f>
        <v>-</v>
      </c>
      <c r="BS512" s="296" t="str" cm="1">
        <f t="array" ref="BS512">IFERROR(INDEX($CV$63:$CZ$65, $CO512, BS$23), "-")</f>
        <v>-</v>
      </c>
      <c r="BT512" s="297" cm="1">
        <f t="array" ref="BT512">IF($CO512=3,
IFERROR(INDEX($CV$68:$CZ$79, $CE512, BT$23), "-"),
IF($CO512=2,
IF(BT$23=5, $AC512, IF(BT$23=4, $AD512, 0)), IF(BT$23=5, $AC512, 0)
))</f>
        <v>0</v>
      </c>
      <c r="BU512" s="297" cm="1">
        <f t="array" ref="BU512">IF($CO512=3,
IFERROR(INDEX($CV$68:$CZ$79, $CE512, BU$23), "-"),
IF($CO512=2,
IF(BU$23=5, $AC512, IF(BU$23=4, $AD512, 0)), IF(BU$23=5, $AC512, 0)
))</f>
        <v>0</v>
      </c>
      <c r="BV512" s="297" cm="1">
        <f t="array" ref="BV512">IF($CO512=3,
IFERROR(INDEX($CV$68:$CZ$79, $CE512, BV$23), "-"),
IF($CO512=2,
IF(BV$23=5, $AC512, IF(BV$23=4, $AD512, 0)), IF(BV$23=5, $AC512, 0)
))</f>
        <v>0</v>
      </c>
      <c r="BW512" s="297" cm="1">
        <f t="array" ref="BW512">IF($CO512=3,
IFERROR(INDEX($CV$68:$CZ$79, $CE512, BW$23), "-"),
IF($CO512=2,
IF(BW$23=5, $AC512, IF(BW$23=4, $AD512, 0)), IF(BW$23=5, $AC512, 0)
))</f>
        <v>0</v>
      </c>
      <c r="BX512" s="297" cm="1">
        <f t="array" ref="BX512">IF($CO512=3,
IFERROR(INDEX($CV$68:$CZ$79, $CE512, BX$23), "-"),
IF($CO512=2,
IF(BX$23=5, $AC512, IF(BX$23=4, $AD512, 0)), IF(BX$23=5, $AC512, 0)
))</f>
        <v>0</v>
      </c>
      <c r="BY512" s="293" t="str">
        <f t="shared" si="221"/>
        <v>-</v>
      </c>
      <c r="BZ512" s="299">
        <f t="shared" si="197"/>
        <v>0</v>
      </c>
      <c r="CA512" s="294" t="str">
        <f t="shared" si="222"/>
        <v>-</v>
      </c>
      <c r="CB512" s="295" t="str">
        <f t="shared" si="198"/>
        <v>-</v>
      </c>
      <c r="CC512" s="295" t="str">
        <f t="shared" si="223"/>
        <v>-</v>
      </c>
      <c r="CD512" s="299">
        <f t="shared" si="199"/>
        <v>0</v>
      </c>
      <c r="CE512" s="300" t="str">
        <f t="shared" si="200"/>
        <v>-</v>
      </c>
      <c r="CF512" s="300" t="str">
        <f t="shared" si="201"/>
        <v>-</v>
      </c>
      <c r="CG512" s="300">
        <v>0</v>
      </c>
      <c r="CH512" s="300">
        <f t="shared" si="202"/>
        <v>0</v>
      </c>
      <c r="CI512" s="301">
        <f t="shared" si="203"/>
        <v>0</v>
      </c>
      <c r="CJ512" s="301">
        <f t="shared" si="204"/>
        <v>0</v>
      </c>
      <c r="CK512" s="302" t="str" cm="1">
        <f t="array" ref="CK512">IF($CJ512&gt;0, INDEX($CS$28:$DH$35, $CJ512, $CI512+CK$23), "-")</f>
        <v>-</v>
      </c>
      <c r="CL512" s="302" t="str" cm="1">
        <f t="array" ref="CL512">IF($CJ512&gt;0, INDEX($CS$28:$DH$35, $CJ512, $CI512+CL$23), "-")</f>
        <v>-</v>
      </c>
      <c r="CM512" s="302" t="str" cm="1">
        <f t="array" ref="CM512">IF($CJ512&gt;0, INDEX($CS$28:$DH$35, $CJ512, $CI512+CM$23), "-")</f>
        <v>-</v>
      </c>
      <c r="CN512" s="302" t="str" cm="1">
        <f t="array" ref="CN512">IF($CJ512&gt;0, INDEX($CS$28:$DH$35, $CJ512, $CI512+CN$23), "-")</f>
        <v>-</v>
      </c>
      <c r="CO512" s="300" t="str">
        <f t="shared" si="205"/>
        <v>-</v>
      </c>
      <c r="CP512" s="271"/>
      <c r="CQ512" s="272"/>
      <c r="CR512" s="273"/>
      <c r="CS512" s="273"/>
      <c r="CT512" s="273"/>
      <c r="CU512" s="273"/>
      <c r="CV512" s="273"/>
      <c r="CW512" s="273"/>
      <c r="CX512" s="273"/>
      <c r="CY512" s="273"/>
      <c r="CZ512" s="273"/>
      <c r="DA512" s="273"/>
      <c r="DB512" s="273"/>
      <c r="DC512" s="273"/>
      <c r="DD512" s="273"/>
      <c r="DE512" s="273"/>
      <c r="DF512" s="273"/>
      <c r="DG512" s="273"/>
      <c r="DH512" s="273"/>
      <c r="DI512" s="273"/>
      <c r="DJ512" s="271"/>
      <c r="DK512" s="271"/>
    </row>
    <row r="513" spans="1:115" s="45" customFormat="1" ht="12.75" customHeight="1" x14ac:dyDescent="0.25">
      <c r="A513" s="13" cm="1">
        <f t="array" ref="A513">IFERROR(INDEX(Operation, IFERROR(MATCH($N513,#REF!, 0), IFERROR(MATCH($N513,#REF!, 0), MATCH($N513,#REF!, 0))), 4), 0)</f>
        <v>0</v>
      </c>
      <c r="B513" s="10">
        <v>490</v>
      </c>
      <c r="C513" s="238"/>
      <c r="D513" s="238"/>
      <c r="E513" s="79"/>
      <c r="F513" s="80" t="str">
        <f>IF(ISBLANK(E513), "", VLOOKUP(E513, Z!$A$2:$C$4127, 3, FALSE))</f>
        <v/>
      </c>
      <c r="G513" s="238"/>
      <c r="H513" s="81"/>
      <c r="I513" s="255" t="b">
        <v>0</v>
      </c>
      <c r="J513" s="256"/>
      <c r="K513" s="82"/>
      <c r="L513" s="82"/>
      <c r="M513" s="83"/>
      <c r="N513" s="79"/>
      <c r="O513" s="84"/>
      <c r="P513" s="84"/>
      <c r="Q513" s="257"/>
      <c r="R513" s="257"/>
      <c r="S513" s="257"/>
      <c r="T513" s="85">
        <f t="shared" si="206"/>
        <v>0</v>
      </c>
      <c r="U513" s="238"/>
      <c r="V513" s="238"/>
      <c r="W513" s="238"/>
      <c r="X513" s="257"/>
      <c r="Y513" s="258"/>
      <c r="Z513" s="79"/>
      <c r="AA513" s="257"/>
      <c r="AB513" s="257"/>
      <c r="AC513" s="257"/>
      <c r="AD513" s="257"/>
      <c r="AE513" s="257"/>
      <c r="AF513" s="85">
        <f t="shared" si="207"/>
        <v>0</v>
      </c>
      <c r="AG513" s="259"/>
      <c r="AH513" s="238"/>
      <c r="AI513" s="79"/>
      <c r="AJ513" s="80" t="str">
        <f>IF(ISBLANK(AI513), "", VLOOKUP(AI513, Z!$A$2:$C$4127, 3, FALSE))</f>
        <v/>
      </c>
      <c r="AK513" s="260"/>
      <c r="AL513" s="127">
        <f t="shared" si="208"/>
        <v>0</v>
      </c>
      <c r="AM513" s="271"/>
      <c r="AN513" s="292">
        <f t="shared" si="210"/>
        <v>0</v>
      </c>
      <c r="AO513" s="279">
        <f t="shared" si="209"/>
        <v>1</v>
      </c>
      <c r="AP513" s="279">
        <v>0.75</v>
      </c>
      <c r="AQ513" s="293" t="str">
        <f t="shared" si="211"/>
        <v>-</v>
      </c>
      <c r="AR513" s="293" t="str">
        <f t="shared" si="212"/>
        <v>-</v>
      </c>
      <c r="AS513" s="293" t="str" cm="1">
        <f t="array" ref="AS513">IFERROR(IFERROR((AT513*AU513)/(3600*1000)/AZ513, BY513) * SUMPRODUCT($BA513:$BE513^2.5, $BF513:$BJ513) / 1000, "-")</f>
        <v>-</v>
      </c>
      <c r="AT513" s="279" t="str">
        <f t="shared" si="213"/>
        <v>-</v>
      </c>
      <c r="AU513" s="279" t="str">
        <f t="shared" si="214"/>
        <v>-</v>
      </c>
      <c r="AV513" s="294" t="str">
        <f t="shared" si="196"/>
        <v>-</v>
      </c>
      <c r="AW513" s="294" t="str" cm="1">
        <f t="array" ref="AW513">IF(CH513&gt;0, INDEX($CV$58:$CV$60, CH513), "-")</f>
        <v>-</v>
      </c>
      <c r="AX513" s="294" t="str">
        <f t="shared" si="215"/>
        <v>-</v>
      </c>
      <c r="AY513" s="295" t="str">
        <f t="shared" si="216"/>
        <v>-</v>
      </c>
      <c r="AZ513" s="294">
        <f t="shared" si="217"/>
        <v>0</v>
      </c>
      <c r="BA513" s="296" t="str" cm="1">
        <f t="array" ref="BA513">IFERROR(INDEX($CV$63:$CZ$65, $CF513, BA$23), "-")</f>
        <v>-</v>
      </c>
      <c r="BB513" s="296" t="str" cm="1">
        <f t="array" ref="BB513">IFERROR(INDEX($CV$63:$CZ$65, $CF513, BB$23), "-")</f>
        <v>-</v>
      </c>
      <c r="BC513" s="296" t="str" cm="1">
        <f t="array" ref="BC513">IFERROR(INDEX($CV$63:$CZ$65, $CF513, BC$23), "-")</f>
        <v>-</v>
      </c>
      <c r="BD513" s="296" t="str" cm="1">
        <f t="array" ref="BD513">IFERROR(INDEX($CV$63:$CZ$65, $CF513, BD$23), "-")</f>
        <v>-</v>
      </c>
      <c r="BE513" s="296" t="str" cm="1">
        <f t="array" ref="BE513">IFERROR(INDEX($CV$63:$CZ$65, $CF513, BE$23), "-")</f>
        <v>-</v>
      </c>
      <c r="BF513" s="297" cm="1">
        <f t="array" ref="BF513">IF($CF513=3,
IFERROR(INDEX($CV$68:$CZ$79, $CE513, BF$23), "-"),
IF($CF513=2,
IF(BF$23=5, $Q513, IF(BF$23=4, $R513, 0)), IF(BF$23=5, $Q513, 0)
))</f>
        <v>0</v>
      </c>
      <c r="BG513" s="297" cm="1">
        <f t="array" ref="BG513">IF($CF513=3,
IFERROR(INDEX($CV$68:$CZ$79, $CE513, BG$23), "-"),
IF($CF513=2,
IF(BG$23=5, $Q513, IF(BG$23=4, $R513, 0)), IF(BG$23=5, $Q513, 0)
))</f>
        <v>0</v>
      </c>
      <c r="BH513" s="297" cm="1">
        <f t="array" ref="BH513">IF($CF513=3,
IFERROR(INDEX($CV$68:$CZ$79, $CE513, BH$23), "-"),
IF($CF513=2,
IF(BH$23=5, $Q513, IF(BH$23=4, $R513, 0)), IF(BH$23=5, $Q513, 0)
))</f>
        <v>0</v>
      </c>
      <c r="BI513" s="297" cm="1">
        <f t="array" ref="BI513">IF($CF513=3,
IFERROR(INDEX($CV$68:$CZ$79, $CE513, BI$23), "-"),
IF($CF513=2,
IF(BI$23=5, $Q513, IF(BI$23=4, $R513, 0)), IF(BI$23=5, $Q513, 0)
))</f>
        <v>0</v>
      </c>
      <c r="BJ513" s="297" cm="1">
        <f t="array" ref="BJ513">IF($CF513=3,
IFERROR(INDEX($CV$68:$CZ$79, $CE513, BJ$23), "-"),
IF($CF513=2,
IF(BJ$23=5, $Q513, IF(BJ$23=4, $R513, 0)), IF(BJ$23=5, $Q513, 0)
))</f>
        <v>0</v>
      </c>
      <c r="BK513" s="293" t="str" cm="1">
        <f t="array" ref="BK513">IFERROR(IF(OR($AN$20="EZ", ISNUMBER((BL513*BM513)/(3600*1000)/BN513)), (BL513*BM513)/(3600*1000)/BN513, BY513) * SUMPRODUCT($BO513:$BS513^2.5, $BT513:$BX513) / 1000, "-")</f>
        <v>-</v>
      </c>
      <c r="BL513" s="279" t="str">
        <f t="shared" si="218"/>
        <v>-</v>
      </c>
      <c r="BM513" s="279" t="str">
        <f t="shared" si="219"/>
        <v>-</v>
      </c>
      <c r="BN513" s="298">
        <f t="shared" si="220"/>
        <v>0</v>
      </c>
      <c r="BO513" s="296" t="str" cm="1">
        <f t="array" ref="BO513">IFERROR(INDEX($CV$63:$CZ$65, $CO513, BO$23), "-")</f>
        <v>-</v>
      </c>
      <c r="BP513" s="296" t="str" cm="1">
        <f t="array" ref="BP513">IFERROR(INDEX($CV$63:$CZ$65, $CO513, BP$23), "-")</f>
        <v>-</v>
      </c>
      <c r="BQ513" s="296" t="str" cm="1">
        <f t="array" ref="BQ513">IFERROR(INDEX($CV$63:$CZ$65, $CO513, BQ$23), "-")</f>
        <v>-</v>
      </c>
      <c r="BR513" s="296" t="str" cm="1">
        <f t="array" ref="BR513">IFERROR(INDEX($CV$63:$CZ$65, $CO513, BR$23), "-")</f>
        <v>-</v>
      </c>
      <c r="BS513" s="296" t="str" cm="1">
        <f t="array" ref="BS513">IFERROR(INDEX($CV$63:$CZ$65, $CO513, BS$23), "-")</f>
        <v>-</v>
      </c>
      <c r="BT513" s="297" cm="1">
        <f t="array" ref="BT513">IF($CO513=3,
IFERROR(INDEX($CV$68:$CZ$79, $CE513, BT$23), "-"),
IF($CO513=2,
IF(BT$23=5, $AC513, IF(BT$23=4, $AD513, 0)), IF(BT$23=5, $AC513, 0)
))</f>
        <v>0</v>
      </c>
      <c r="BU513" s="297" cm="1">
        <f t="array" ref="BU513">IF($CO513=3,
IFERROR(INDEX($CV$68:$CZ$79, $CE513, BU$23), "-"),
IF($CO513=2,
IF(BU$23=5, $AC513, IF(BU$23=4, $AD513, 0)), IF(BU$23=5, $AC513, 0)
))</f>
        <v>0</v>
      </c>
      <c r="BV513" s="297" cm="1">
        <f t="array" ref="BV513">IF($CO513=3,
IFERROR(INDEX($CV$68:$CZ$79, $CE513, BV$23), "-"),
IF($CO513=2,
IF(BV$23=5, $AC513, IF(BV$23=4, $AD513, 0)), IF(BV$23=5, $AC513, 0)
))</f>
        <v>0</v>
      </c>
      <c r="BW513" s="297" cm="1">
        <f t="array" ref="BW513">IF($CO513=3,
IFERROR(INDEX($CV$68:$CZ$79, $CE513, BW$23), "-"),
IF($CO513=2,
IF(BW$23=5, $AC513, IF(BW$23=4, $AD513, 0)), IF(BW$23=5, $AC513, 0)
))</f>
        <v>0</v>
      </c>
      <c r="BX513" s="297" cm="1">
        <f t="array" ref="BX513">IF($CO513=3,
IFERROR(INDEX($CV$68:$CZ$79, $CE513, BX$23), "-"),
IF($CO513=2,
IF(BX$23=5, $AC513, IF(BX$23=4, $AD513, 0)), IF(BX$23=5, $AC513, 0)
))</f>
        <v>0</v>
      </c>
      <c r="BY513" s="293" t="str">
        <f t="shared" si="221"/>
        <v>-</v>
      </c>
      <c r="BZ513" s="299">
        <f t="shared" si="197"/>
        <v>0</v>
      </c>
      <c r="CA513" s="294" t="str">
        <f t="shared" si="222"/>
        <v>-</v>
      </c>
      <c r="CB513" s="295" t="str">
        <f t="shared" si="198"/>
        <v>-</v>
      </c>
      <c r="CC513" s="295" t="str">
        <f t="shared" si="223"/>
        <v>-</v>
      </c>
      <c r="CD513" s="299">
        <f t="shared" si="199"/>
        <v>0</v>
      </c>
      <c r="CE513" s="300" t="str">
        <f t="shared" si="200"/>
        <v>-</v>
      </c>
      <c r="CF513" s="300" t="str">
        <f t="shared" si="201"/>
        <v>-</v>
      </c>
      <c r="CG513" s="300">
        <v>0</v>
      </c>
      <c r="CH513" s="300">
        <f t="shared" si="202"/>
        <v>0</v>
      </c>
      <c r="CI513" s="301">
        <f t="shared" si="203"/>
        <v>0</v>
      </c>
      <c r="CJ513" s="301">
        <f t="shared" si="204"/>
        <v>0</v>
      </c>
      <c r="CK513" s="302" t="str" cm="1">
        <f t="array" ref="CK513">IF($CJ513&gt;0, INDEX($CS$28:$DH$35, $CJ513, $CI513+CK$23), "-")</f>
        <v>-</v>
      </c>
      <c r="CL513" s="302" t="str" cm="1">
        <f t="array" ref="CL513">IF($CJ513&gt;0, INDEX($CS$28:$DH$35, $CJ513, $CI513+CL$23), "-")</f>
        <v>-</v>
      </c>
      <c r="CM513" s="302" t="str" cm="1">
        <f t="array" ref="CM513">IF($CJ513&gt;0, INDEX($CS$28:$DH$35, $CJ513, $CI513+CM$23), "-")</f>
        <v>-</v>
      </c>
      <c r="CN513" s="302" t="str" cm="1">
        <f t="array" ref="CN513">IF($CJ513&gt;0, INDEX($CS$28:$DH$35, $CJ513, $CI513+CN$23), "-")</f>
        <v>-</v>
      </c>
      <c r="CO513" s="300" t="str">
        <f t="shared" si="205"/>
        <v>-</v>
      </c>
      <c r="CP513" s="271"/>
      <c r="CQ513" s="272"/>
      <c r="CR513" s="273"/>
      <c r="CS513" s="273"/>
      <c r="CT513" s="273"/>
      <c r="CU513" s="273"/>
      <c r="CV513" s="273"/>
      <c r="CW513" s="273"/>
      <c r="CX513" s="273"/>
      <c r="CY513" s="273"/>
      <c r="CZ513" s="273"/>
      <c r="DA513" s="273"/>
      <c r="DB513" s="273"/>
      <c r="DC513" s="273"/>
      <c r="DD513" s="273"/>
      <c r="DE513" s="273"/>
      <c r="DF513" s="273"/>
      <c r="DG513" s="273"/>
      <c r="DH513" s="273"/>
      <c r="DI513" s="273"/>
      <c r="DJ513" s="271"/>
      <c r="DK513" s="271"/>
    </row>
    <row r="514" spans="1:115" s="45" customFormat="1" ht="12.75" customHeight="1" x14ac:dyDescent="0.25">
      <c r="A514" s="13" cm="1">
        <f t="array" ref="A514">IFERROR(INDEX(Operation, IFERROR(MATCH($N514,#REF!, 0), IFERROR(MATCH($N514,#REF!, 0), MATCH($N514,#REF!, 0))), 4), 0)</f>
        <v>0</v>
      </c>
      <c r="B514" s="10">
        <v>491</v>
      </c>
      <c r="C514" s="238"/>
      <c r="D514" s="238"/>
      <c r="E514" s="79"/>
      <c r="F514" s="80" t="str">
        <f>IF(ISBLANK(E514), "", VLOOKUP(E514, Z!$A$2:$C$4127, 3, FALSE))</f>
        <v/>
      </c>
      <c r="G514" s="238"/>
      <c r="H514" s="81"/>
      <c r="I514" s="255" t="b">
        <v>0</v>
      </c>
      <c r="J514" s="256"/>
      <c r="K514" s="82"/>
      <c r="L514" s="82"/>
      <c r="M514" s="83"/>
      <c r="N514" s="79"/>
      <c r="O514" s="84"/>
      <c r="P514" s="84"/>
      <c r="Q514" s="257"/>
      <c r="R514" s="257"/>
      <c r="S514" s="257"/>
      <c r="T514" s="85">
        <f t="shared" si="206"/>
        <v>0</v>
      </c>
      <c r="U514" s="238"/>
      <c r="V514" s="238"/>
      <c r="W514" s="238"/>
      <c r="X514" s="257"/>
      <c r="Y514" s="258"/>
      <c r="Z514" s="79"/>
      <c r="AA514" s="257"/>
      <c r="AB514" s="257"/>
      <c r="AC514" s="257"/>
      <c r="AD514" s="257"/>
      <c r="AE514" s="257"/>
      <c r="AF514" s="85">
        <f t="shared" si="207"/>
        <v>0</v>
      </c>
      <c r="AG514" s="259"/>
      <c r="AH514" s="238"/>
      <c r="AI514" s="79"/>
      <c r="AJ514" s="80" t="str">
        <f>IF(ISBLANK(AI514), "", VLOOKUP(AI514, Z!$A$2:$C$4127, 3, FALSE))</f>
        <v/>
      </c>
      <c r="AK514" s="260"/>
      <c r="AL514" s="127">
        <f t="shared" si="208"/>
        <v>0</v>
      </c>
      <c r="AM514" s="271"/>
      <c r="AN514" s="292">
        <f t="shared" si="210"/>
        <v>0</v>
      </c>
      <c r="AO514" s="279">
        <f t="shared" si="209"/>
        <v>1</v>
      </c>
      <c r="AP514" s="279">
        <v>0.75</v>
      </c>
      <c r="AQ514" s="293" t="str">
        <f t="shared" si="211"/>
        <v>-</v>
      </c>
      <c r="AR514" s="293" t="str">
        <f t="shared" si="212"/>
        <v>-</v>
      </c>
      <c r="AS514" s="293" t="str" cm="1">
        <f t="array" ref="AS514">IFERROR(IFERROR((AT514*AU514)/(3600*1000)/AZ514, BY514) * SUMPRODUCT($BA514:$BE514^2.5, $BF514:$BJ514) / 1000, "-")</f>
        <v>-</v>
      </c>
      <c r="AT514" s="279" t="str">
        <f t="shared" si="213"/>
        <v>-</v>
      </c>
      <c r="AU514" s="279" t="str">
        <f t="shared" si="214"/>
        <v>-</v>
      </c>
      <c r="AV514" s="294" t="str">
        <f t="shared" si="196"/>
        <v>-</v>
      </c>
      <c r="AW514" s="294" t="str" cm="1">
        <f t="array" ref="AW514">IF(CH514&gt;0, INDEX($CV$58:$CV$60, CH514), "-")</f>
        <v>-</v>
      </c>
      <c r="AX514" s="294" t="str">
        <f t="shared" si="215"/>
        <v>-</v>
      </c>
      <c r="AY514" s="295" t="str">
        <f t="shared" si="216"/>
        <v>-</v>
      </c>
      <c r="AZ514" s="294">
        <f t="shared" si="217"/>
        <v>0</v>
      </c>
      <c r="BA514" s="296" t="str" cm="1">
        <f t="array" ref="BA514">IFERROR(INDEX($CV$63:$CZ$65, $CF514, BA$23), "-")</f>
        <v>-</v>
      </c>
      <c r="BB514" s="296" t="str" cm="1">
        <f t="array" ref="BB514">IFERROR(INDEX($CV$63:$CZ$65, $CF514, BB$23), "-")</f>
        <v>-</v>
      </c>
      <c r="BC514" s="296" t="str" cm="1">
        <f t="array" ref="BC514">IFERROR(INDEX($CV$63:$CZ$65, $CF514, BC$23), "-")</f>
        <v>-</v>
      </c>
      <c r="BD514" s="296" t="str" cm="1">
        <f t="array" ref="BD514">IFERROR(INDEX($CV$63:$CZ$65, $CF514, BD$23), "-")</f>
        <v>-</v>
      </c>
      <c r="BE514" s="296" t="str" cm="1">
        <f t="array" ref="BE514">IFERROR(INDEX($CV$63:$CZ$65, $CF514, BE$23), "-")</f>
        <v>-</v>
      </c>
      <c r="BF514" s="297" cm="1">
        <f t="array" ref="BF514">IF($CF514=3,
IFERROR(INDEX($CV$68:$CZ$79, $CE514, BF$23), "-"),
IF($CF514=2,
IF(BF$23=5, $Q514, IF(BF$23=4, $R514, 0)), IF(BF$23=5, $Q514, 0)
))</f>
        <v>0</v>
      </c>
      <c r="BG514" s="297" cm="1">
        <f t="array" ref="BG514">IF($CF514=3,
IFERROR(INDEX($CV$68:$CZ$79, $CE514, BG$23), "-"),
IF($CF514=2,
IF(BG$23=5, $Q514, IF(BG$23=4, $R514, 0)), IF(BG$23=5, $Q514, 0)
))</f>
        <v>0</v>
      </c>
      <c r="BH514" s="297" cm="1">
        <f t="array" ref="BH514">IF($CF514=3,
IFERROR(INDEX($CV$68:$CZ$79, $CE514, BH$23), "-"),
IF($CF514=2,
IF(BH$23=5, $Q514, IF(BH$23=4, $R514, 0)), IF(BH$23=5, $Q514, 0)
))</f>
        <v>0</v>
      </c>
      <c r="BI514" s="297" cm="1">
        <f t="array" ref="BI514">IF($CF514=3,
IFERROR(INDEX($CV$68:$CZ$79, $CE514, BI$23), "-"),
IF($CF514=2,
IF(BI$23=5, $Q514, IF(BI$23=4, $R514, 0)), IF(BI$23=5, $Q514, 0)
))</f>
        <v>0</v>
      </c>
      <c r="BJ514" s="297" cm="1">
        <f t="array" ref="BJ514">IF($CF514=3,
IFERROR(INDEX($CV$68:$CZ$79, $CE514, BJ$23), "-"),
IF($CF514=2,
IF(BJ$23=5, $Q514, IF(BJ$23=4, $R514, 0)), IF(BJ$23=5, $Q514, 0)
))</f>
        <v>0</v>
      </c>
      <c r="BK514" s="293" t="str" cm="1">
        <f t="array" ref="BK514">IFERROR(IF(OR($AN$20="EZ", ISNUMBER((BL514*BM514)/(3600*1000)/BN514)), (BL514*BM514)/(3600*1000)/BN514, BY514) * SUMPRODUCT($BO514:$BS514^2.5, $BT514:$BX514) / 1000, "-")</f>
        <v>-</v>
      </c>
      <c r="BL514" s="279" t="str">
        <f t="shared" si="218"/>
        <v>-</v>
      </c>
      <c r="BM514" s="279" t="str">
        <f t="shared" si="219"/>
        <v>-</v>
      </c>
      <c r="BN514" s="298">
        <f t="shared" si="220"/>
        <v>0</v>
      </c>
      <c r="BO514" s="296" t="str" cm="1">
        <f t="array" ref="BO514">IFERROR(INDEX($CV$63:$CZ$65, $CO514, BO$23), "-")</f>
        <v>-</v>
      </c>
      <c r="BP514" s="296" t="str" cm="1">
        <f t="array" ref="BP514">IFERROR(INDEX($CV$63:$CZ$65, $CO514, BP$23), "-")</f>
        <v>-</v>
      </c>
      <c r="BQ514" s="296" t="str" cm="1">
        <f t="array" ref="BQ514">IFERROR(INDEX($CV$63:$CZ$65, $CO514, BQ$23), "-")</f>
        <v>-</v>
      </c>
      <c r="BR514" s="296" t="str" cm="1">
        <f t="array" ref="BR514">IFERROR(INDEX($CV$63:$CZ$65, $CO514, BR$23), "-")</f>
        <v>-</v>
      </c>
      <c r="BS514" s="296" t="str" cm="1">
        <f t="array" ref="BS514">IFERROR(INDEX($CV$63:$CZ$65, $CO514, BS$23), "-")</f>
        <v>-</v>
      </c>
      <c r="BT514" s="297" cm="1">
        <f t="array" ref="BT514">IF($CO514=3,
IFERROR(INDEX($CV$68:$CZ$79, $CE514, BT$23), "-"),
IF($CO514=2,
IF(BT$23=5, $AC514, IF(BT$23=4, $AD514, 0)), IF(BT$23=5, $AC514, 0)
))</f>
        <v>0</v>
      </c>
      <c r="BU514" s="297" cm="1">
        <f t="array" ref="BU514">IF($CO514=3,
IFERROR(INDEX($CV$68:$CZ$79, $CE514, BU$23), "-"),
IF($CO514=2,
IF(BU$23=5, $AC514, IF(BU$23=4, $AD514, 0)), IF(BU$23=5, $AC514, 0)
))</f>
        <v>0</v>
      </c>
      <c r="BV514" s="297" cm="1">
        <f t="array" ref="BV514">IF($CO514=3,
IFERROR(INDEX($CV$68:$CZ$79, $CE514, BV$23), "-"),
IF($CO514=2,
IF(BV$23=5, $AC514, IF(BV$23=4, $AD514, 0)), IF(BV$23=5, $AC514, 0)
))</f>
        <v>0</v>
      </c>
      <c r="BW514" s="297" cm="1">
        <f t="array" ref="BW514">IF($CO514=3,
IFERROR(INDEX($CV$68:$CZ$79, $CE514, BW$23), "-"),
IF($CO514=2,
IF(BW$23=5, $AC514, IF(BW$23=4, $AD514, 0)), IF(BW$23=5, $AC514, 0)
))</f>
        <v>0</v>
      </c>
      <c r="BX514" s="297" cm="1">
        <f t="array" ref="BX514">IF($CO514=3,
IFERROR(INDEX($CV$68:$CZ$79, $CE514, BX$23), "-"),
IF($CO514=2,
IF(BX$23=5, $AC514, IF(BX$23=4, $AD514, 0)), IF(BX$23=5, $AC514, 0)
))</f>
        <v>0</v>
      </c>
      <c r="BY514" s="293" t="str">
        <f t="shared" si="221"/>
        <v>-</v>
      </c>
      <c r="BZ514" s="299">
        <f t="shared" si="197"/>
        <v>0</v>
      </c>
      <c r="CA514" s="294" t="str">
        <f t="shared" si="222"/>
        <v>-</v>
      </c>
      <c r="CB514" s="295" t="str">
        <f t="shared" si="198"/>
        <v>-</v>
      </c>
      <c r="CC514" s="295" t="str">
        <f t="shared" si="223"/>
        <v>-</v>
      </c>
      <c r="CD514" s="299">
        <f t="shared" si="199"/>
        <v>0</v>
      </c>
      <c r="CE514" s="300" t="str">
        <f t="shared" si="200"/>
        <v>-</v>
      </c>
      <c r="CF514" s="300" t="str">
        <f t="shared" si="201"/>
        <v>-</v>
      </c>
      <c r="CG514" s="300">
        <v>0</v>
      </c>
      <c r="CH514" s="300">
        <f t="shared" si="202"/>
        <v>0</v>
      </c>
      <c r="CI514" s="301">
        <f t="shared" si="203"/>
        <v>0</v>
      </c>
      <c r="CJ514" s="301">
        <f t="shared" si="204"/>
        <v>0</v>
      </c>
      <c r="CK514" s="302" t="str" cm="1">
        <f t="array" ref="CK514">IF($CJ514&gt;0, INDEX($CS$28:$DH$35, $CJ514, $CI514+CK$23), "-")</f>
        <v>-</v>
      </c>
      <c r="CL514" s="302" t="str" cm="1">
        <f t="array" ref="CL514">IF($CJ514&gt;0, INDEX($CS$28:$DH$35, $CJ514, $CI514+CL$23), "-")</f>
        <v>-</v>
      </c>
      <c r="CM514" s="302" t="str" cm="1">
        <f t="array" ref="CM514">IF($CJ514&gt;0, INDEX($CS$28:$DH$35, $CJ514, $CI514+CM$23), "-")</f>
        <v>-</v>
      </c>
      <c r="CN514" s="302" t="str" cm="1">
        <f t="array" ref="CN514">IF($CJ514&gt;0, INDEX($CS$28:$DH$35, $CJ514, $CI514+CN$23), "-")</f>
        <v>-</v>
      </c>
      <c r="CO514" s="300" t="str">
        <f t="shared" si="205"/>
        <v>-</v>
      </c>
      <c r="CP514" s="271"/>
      <c r="CQ514" s="272"/>
      <c r="CR514" s="273"/>
      <c r="CS514" s="273"/>
      <c r="CT514" s="273"/>
      <c r="CU514" s="273"/>
      <c r="CV514" s="273"/>
      <c r="CW514" s="273"/>
      <c r="CX514" s="273"/>
      <c r="CY514" s="273"/>
      <c r="CZ514" s="273"/>
      <c r="DA514" s="273"/>
      <c r="DB514" s="273"/>
      <c r="DC514" s="273"/>
      <c r="DD514" s="273"/>
      <c r="DE514" s="273"/>
      <c r="DF514" s="273"/>
      <c r="DG514" s="273"/>
      <c r="DH514" s="273"/>
      <c r="DI514" s="273"/>
      <c r="DJ514" s="271"/>
      <c r="DK514" s="271"/>
    </row>
    <row r="515" spans="1:115" s="45" customFormat="1" ht="12.75" customHeight="1" x14ac:dyDescent="0.25">
      <c r="A515" s="13" cm="1">
        <f t="array" ref="A515">IFERROR(INDEX(Operation, IFERROR(MATCH($N515,#REF!, 0), IFERROR(MATCH($N515,#REF!, 0), MATCH($N515,#REF!, 0))), 4), 0)</f>
        <v>0</v>
      </c>
      <c r="B515" s="10">
        <v>492</v>
      </c>
      <c r="C515" s="238"/>
      <c r="D515" s="238"/>
      <c r="E515" s="79"/>
      <c r="F515" s="80" t="str">
        <f>IF(ISBLANK(E515), "", VLOOKUP(E515, Z!$A$2:$C$4127, 3, FALSE))</f>
        <v/>
      </c>
      <c r="G515" s="238"/>
      <c r="H515" s="81"/>
      <c r="I515" s="255" t="b">
        <v>0</v>
      </c>
      <c r="J515" s="256"/>
      <c r="K515" s="82"/>
      <c r="L515" s="82"/>
      <c r="M515" s="83"/>
      <c r="N515" s="79"/>
      <c r="O515" s="84"/>
      <c r="P515" s="84"/>
      <c r="Q515" s="257"/>
      <c r="R515" s="257"/>
      <c r="S515" s="257"/>
      <c r="T515" s="85">
        <f t="shared" si="206"/>
        <v>0</v>
      </c>
      <c r="U515" s="238"/>
      <c r="V515" s="238"/>
      <c r="W515" s="238"/>
      <c r="X515" s="256"/>
      <c r="Y515" s="258"/>
      <c r="Z515" s="79"/>
      <c r="AA515" s="257"/>
      <c r="AB515" s="257"/>
      <c r="AC515" s="257"/>
      <c r="AD515" s="257"/>
      <c r="AE515" s="257"/>
      <c r="AF515" s="85">
        <f t="shared" si="207"/>
        <v>0</v>
      </c>
      <c r="AG515" s="259"/>
      <c r="AH515" s="238"/>
      <c r="AI515" s="79"/>
      <c r="AJ515" s="80" t="str">
        <f>IF(ISBLANK(AI515), "", VLOOKUP(AI515, Z!$A$2:$C$4127, 3, FALSE))</f>
        <v/>
      </c>
      <c r="AK515" s="260"/>
      <c r="AL515" s="127">
        <f t="shared" si="208"/>
        <v>0</v>
      </c>
      <c r="AM515" s="271"/>
      <c r="AN515" s="292">
        <f t="shared" si="210"/>
        <v>0</v>
      </c>
      <c r="AO515" s="279">
        <f t="shared" si="209"/>
        <v>1</v>
      </c>
      <c r="AP515" s="279">
        <v>0.75</v>
      </c>
      <c r="AQ515" s="293" t="str">
        <f t="shared" si="211"/>
        <v>-</v>
      </c>
      <c r="AR515" s="293" t="str">
        <f t="shared" si="212"/>
        <v>-</v>
      </c>
      <c r="AS515" s="293" t="str" cm="1">
        <f t="array" ref="AS515">IFERROR(IFERROR((AT515*AU515)/(3600*1000)/AZ515, BY515) * SUMPRODUCT($BA515:$BE515^2.5, $BF515:$BJ515) / 1000, "-")</f>
        <v>-</v>
      </c>
      <c r="AT515" s="279" t="str">
        <f t="shared" si="213"/>
        <v>-</v>
      </c>
      <c r="AU515" s="279" t="str">
        <f t="shared" si="214"/>
        <v>-</v>
      </c>
      <c r="AV515" s="294" t="str">
        <f t="shared" si="196"/>
        <v>-</v>
      </c>
      <c r="AW515" s="294" t="str" cm="1">
        <f t="array" ref="AW515">IF(CH515&gt;0, INDEX($CV$58:$CV$60, CH515), "-")</f>
        <v>-</v>
      </c>
      <c r="AX515" s="294" t="str">
        <f t="shared" si="215"/>
        <v>-</v>
      </c>
      <c r="AY515" s="295" t="str">
        <f t="shared" si="216"/>
        <v>-</v>
      </c>
      <c r="AZ515" s="294">
        <f t="shared" si="217"/>
        <v>0</v>
      </c>
      <c r="BA515" s="296" t="str" cm="1">
        <f t="array" ref="BA515">IFERROR(INDEX($CV$63:$CZ$65, $CF515, BA$23), "-")</f>
        <v>-</v>
      </c>
      <c r="BB515" s="296" t="str" cm="1">
        <f t="array" ref="BB515">IFERROR(INDEX($CV$63:$CZ$65, $CF515, BB$23), "-")</f>
        <v>-</v>
      </c>
      <c r="BC515" s="296" t="str" cm="1">
        <f t="array" ref="BC515">IFERROR(INDEX($CV$63:$CZ$65, $CF515, BC$23), "-")</f>
        <v>-</v>
      </c>
      <c r="BD515" s="296" t="str" cm="1">
        <f t="array" ref="BD515">IFERROR(INDEX($CV$63:$CZ$65, $CF515, BD$23), "-")</f>
        <v>-</v>
      </c>
      <c r="BE515" s="296" t="str" cm="1">
        <f t="array" ref="BE515">IFERROR(INDEX($CV$63:$CZ$65, $CF515, BE$23), "-")</f>
        <v>-</v>
      </c>
      <c r="BF515" s="297" cm="1">
        <f t="array" ref="BF515">IF($CF515=3,
IFERROR(INDEX($CV$68:$CZ$79, $CE515, BF$23), "-"),
IF($CF515=2,
IF(BF$23=5, $Q515, IF(BF$23=4, $R515, 0)), IF(BF$23=5, $Q515, 0)
))</f>
        <v>0</v>
      </c>
      <c r="BG515" s="297" cm="1">
        <f t="array" ref="BG515">IF($CF515=3,
IFERROR(INDEX($CV$68:$CZ$79, $CE515, BG$23), "-"),
IF($CF515=2,
IF(BG$23=5, $Q515, IF(BG$23=4, $R515, 0)), IF(BG$23=5, $Q515, 0)
))</f>
        <v>0</v>
      </c>
      <c r="BH515" s="297" cm="1">
        <f t="array" ref="BH515">IF($CF515=3,
IFERROR(INDEX($CV$68:$CZ$79, $CE515, BH$23), "-"),
IF($CF515=2,
IF(BH$23=5, $Q515, IF(BH$23=4, $R515, 0)), IF(BH$23=5, $Q515, 0)
))</f>
        <v>0</v>
      </c>
      <c r="BI515" s="297" cm="1">
        <f t="array" ref="BI515">IF($CF515=3,
IFERROR(INDEX($CV$68:$CZ$79, $CE515, BI$23), "-"),
IF($CF515=2,
IF(BI$23=5, $Q515, IF(BI$23=4, $R515, 0)), IF(BI$23=5, $Q515, 0)
))</f>
        <v>0</v>
      </c>
      <c r="BJ515" s="297" cm="1">
        <f t="array" ref="BJ515">IF($CF515=3,
IFERROR(INDEX($CV$68:$CZ$79, $CE515, BJ$23), "-"),
IF($CF515=2,
IF(BJ$23=5, $Q515, IF(BJ$23=4, $R515, 0)), IF(BJ$23=5, $Q515, 0)
))</f>
        <v>0</v>
      </c>
      <c r="BK515" s="293" t="str" cm="1">
        <f t="array" ref="BK515">IFERROR(IF(OR($AN$20="EZ", ISNUMBER((BL515*BM515)/(3600*1000)/BN515)), (BL515*BM515)/(3600*1000)/BN515, BY515) * SUMPRODUCT($BO515:$BS515^2.5, $BT515:$BX515) / 1000, "-")</f>
        <v>-</v>
      </c>
      <c r="BL515" s="279" t="str">
        <f t="shared" si="218"/>
        <v>-</v>
      </c>
      <c r="BM515" s="279" t="str">
        <f t="shared" si="219"/>
        <v>-</v>
      </c>
      <c r="BN515" s="298">
        <f t="shared" si="220"/>
        <v>0</v>
      </c>
      <c r="BO515" s="296" t="str" cm="1">
        <f t="array" ref="BO515">IFERROR(INDEX($CV$63:$CZ$65, $CO515, BO$23), "-")</f>
        <v>-</v>
      </c>
      <c r="BP515" s="296" t="str" cm="1">
        <f t="array" ref="BP515">IFERROR(INDEX($CV$63:$CZ$65, $CO515, BP$23), "-")</f>
        <v>-</v>
      </c>
      <c r="BQ515" s="296" t="str" cm="1">
        <f t="array" ref="BQ515">IFERROR(INDEX($CV$63:$CZ$65, $CO515, BQ$23), "-")</f>
        <v>-</v>
      </c>
      <c r="BR515" s="296" t="str" cm="1">
        <f t="array" ref="BR515">IFERROR(INDEX($CV$63:$CZ$65, $CO515, BR$23), "-")</f>
        <v>-</v>
      </c>
      <c r="BS515" s="296" t="str" cm="1">
        <f t="array" ref="BS515">IFERROR(INDEX($CV$63:$CZ$65, $CO515, BS$23), "-")</f>
        <v>-</v>
      </c>
      <c r="BT515" s="297" cm="1">
        <f t="array" ref="BT515">IF($CO515=3,
IFERROR(INDEX($CV$68:$CZ$79, $CE515, BT$23), "-"),
IF($CO515=2,
IF(BT$23=5, $AC515, IF(BT$23=4, $AD515, 0)), IF(BT$23=5, $AC515, 0)
))</f>
        <v>0</v>
      </c>
      <c r="BU515" s="297" cm="1">
        <f t="array" ref="BU515">IF($CO515=3,
IFERROR(INDEX($CV$68:$CZ$79, $CE515, BU$23), "-"),
IF($CO515=2,
IF(BU$23=5, $AC515, IF(BU$23=4, $AD515, 0)), IF(BU$23=5, $AC515, 0)
))</f>
        <v>0</v>
      </c>
      <c r="BV515" s="297" cm="1">
        <f t="array" ref="BV515">IF($CO515=3,
IFERROR(INDEX($CV$68:$CZ$79, $CE515, BV$23), "-"),
IF($CO515=2,
IF(BV$23=5, $AC515, IF(BV$23=4, $AD515, 0)), IF(BV$23=5, $AC515, 0)
))</f>
        <v>0</v>
      </c>
      <c r="BW515" s="297" cm="1">
        <f t="array" ref="BW515">IF($CO515=3,
IFERROR(INDEX($CV$68:$CZ$79, $CE515, BW$23), "-"),
IF($CO515=2,
IF(BW$23=5, $AC515, IF(BW$23=4, $AD515, 0)), IF(BW$23=5, $AC515, 0)
))</f>
        <v>0</v>
      </c>
      <c r="BX515" s="297" cm="1">
        <f t="array" ref="BX515">IF($CO515=3,
IFERROR(INDEX($CV$68:$CZ$79, $CE515, BX$23), "-"),
IF($CO515=2,
IF(BX$23=5, $AC515, IF(BX$23=4, $AD515, 0)), IF(BX$23=5, $AC515, 0)
))</f>
        <v>0</v>
      </c>
      <c r="BY515" s="293" t="str">
        <f t="shared" si="221"/>
        <v>-</v>
      </c>
      <c r="BZ515" s="299">
        <f t="shared" si="197"/>
        <v>0</v>
      </c>
      <c r="CA515" s="294" t="str">
        <f t="shared" si="222"/>
        <v>-</v>
      </c>
      <c r="CB515" s="295" t="str">
        <f t="shared" si="198"/>
        <v>-</v>
      </c>
      <c r="CC515" s="295" t="str">
        <f t="shared" si="223"/>
        <v>-</v>
      </c>
      <c r="CD515" s="299">
        <f t="shared" si="199"/>
        <v>0</v>
      </c>
      <c r="CE515" s="300" t="str">
        <f t="shared" si="200"/>
        <v>-</v>
      </c>
      <c r="CF515" s="300" t="str">
        <f t="shared" si="201"/>
        <v>-</v>
      </c>
      <c r="CG515" s="300">
        <v>0</v>
      </c>
      <c r="CH515" s="300">
        <f t="shared" si="202"/>
        <v>0</v>
      </c>
      <c r="CI515" s="301">
        <f t="shared" si="203"/>
        <v>0</v>
      </c>
      <c r="CJ515" s="301">
        <f t="shared" si="204"/>
        <v>0</v>
      </c>
      <c r="CK515" s="302" t="str" cm="1">
        <f t="array" ref="CK515">IF($CJ515&gt;0, INDEX($CS$28:$DH$35, $CJ515, $CI515+CK$23), "-")</f>
        <v>-</v>
      </c>
      <c r="CL515" s="302" t="str" cm="1">
        <f t="array" ref="CL515">IF($CJ515&gt;0, INDEX($CS$28:$DH$35, $CJ515, $CI515+CL$23), "-")</f>
        <v>-</v>
      </c>
      <c r="CM515" s="302" t="str" cm="1">
        <f t="array" ref="CM515">IF($CJ515&gt;0, INDEX($CS$28:$DH$35, $CJ515, $CI515+CM$23), "-")</f>
        <v>-</v>
      </c>
      <c r="CN515" s="302" t="str" cm="1">
        <f t="array" ref="CN515">IF($CJ515&gt;0, INDEX($CS$28:$DH$35, $CJ515, $CI515+CN$23), "-")</f>
        <v>-</v>
      </c>
      <c r="CO515" s="300" t="str">
        <f t="shared" si="205"/>
        <v>-</v>
      </c>
      <c r="CP515" s="271"/>
      <c r="CQ515" s="272"/>
      <c r="CR515" s="273"/>
      <c r="CS515" s="273"/>
      <c r="CT515" s="273"/>
      <c r="CU515" s="273"/>
      <c r="CV515" s="273"/>
      <c r="CW515" s="273"/>
      <c r="CX515" s="273"/>
      <c r="CY515" s="273"/>
      <c r="CZ515" s="273"/>
      <c r="DA515" s="273"/>
      <c r="DB515" s="273"/>
      <c r="DC515" s="273"/>
      <c r="DD515" s="273"/>
      <c r="DE515" s="273"/>
      <c r="DF515" s="273"/>
      <c r="DG515" s="273"/>
      <c r="DH515" s="273"/>
      <c r="DI515" s="273"/>
      <c r="DJ515" s="271"/>
      <c r="DK515" s="271"/>
    </row>
    <row r="516" spans="1:115" s="45" customFormat="1" ht="12.75" customHeight="1" x14ac:dyDescent="0.25">
      <c r="A516" s="13" cm="1">
        <f t="array" ref="A516">IFERROR(INDEX(Operation, IFERROR(MATCH($N516,#REF!, 0), IFERROR(MATCH($N516,#REF!, 0), MATCH($N516,#REF!, 0))), 4), 0)</f>
        <v>0</v>
      </c>
      <c r="B516" s="10">
        <v>493</v>
      </c>
      <c r="C516" s="238"/>
      <c r="D516" s="238"/>
      <c r="E516" s="79"/>
      <c r="F516" s="80" t="str">
        <f>IF(ISBLANK(E516), "", VLOOKUP(E516, Z!$A$2:$C$4127, 3, FALSE))</f>
        <v/>
      </c>
      <c r="G516" s="238"/>
      <c r="H516" s="81"/>
      <c r="I516" s="255" t="b">
        <v>0</v>
      </c>
      <c r="J516" s="256"/>
      <c r="K516" s="82"/>
      <c r="L516" s="82"/>
      <c r="M516" s="83"/>
      <c r="N516" s="79"/>
      <c r="O516" s="84"/>
      <c r="P516" s="84"/>
      <c r="Q516" s="257"/>
      <c r="R516" s="257"/>
      <c r="S516" s="257"/>
      <c r="T516" s="85">
        <f t="shared" si="206"/>
        <v>0</v>
      </c>
      <c r="U516" s="238"/>
      <c r="V516" s="238"/>
      <c r="W516" s="238"/>
      <c r="X516" s="257"/>
      <c r="Y516" s="258"/>
      <c r="Z516" s="79"/>
      <c r="AA516" s="257"/>
      <c r="AB516" s="257"/>
      <c r="AC516" s="257"/>
      <c r="AD516" s="257"/>
      <c r="AE516" s="257"/>
      <c r="AF516" s="85">
        <f t="shared" si="207"/>
        <v>0</v>
      </c>
      <c r="AG516" s="259"/>
      <c r="AH516" s="238"/>
      <c r="AI516" s="79"/>
      <c r="AJ516" s="80" t="str">
        <f>IF(ISBLANK(AI516), "", VLOOKUP(AI516, Z!$A$2:$C$4127, 3, FALSE))</f>
        <v/>
      </c>
      <c r="AK516" s="260"/>
      <c r="AL516" s="127">
        <f t="shared" si="208"/>
        <v>0</v>
      </c>
      <c r="AM516" s="271"/>
      <c r="AN516" s="292">
        <f t="shared" si="210"/>
        <v>0</v>
      </c>
      <c r="AO516" s="279">
        <f t="shared" si="209"/>
        <v>1</v>
      </c>
      <c r="AP516" s="279">
        <v>0.75</v>
      </c>
      <c r="AQ516" s="293" t="str">
        <f t="shared" si="211"/>
        <v>-</v>
      </c>
      <c r="AR516" s="293" t="str">
        <f t="shared" si="212"/>
        <v>-</v>
      </c>
      <c r="AS516" s="293" t="str" cm="1">
        <f t="array" ref="AS516">IFERROR(IFERROR((AT516*AU516)/(3600*1000)/AZ516, BY516) * SUMPRODUCT($BA516:$BE516^2.5, $BF516:$BJ516) / 1000, "-")</f>
        <v>-</v>
      </c>
      <c r="AT516" s="279" t="str">
        <f t="shared" si="213"/>
        <v>-</v>
      </c>
      <c r="AU516" s="279" t="str">
        <f t="shared" si="214"/>
        <v>-</v>
      </c>
      <c r="AV516" s="294" t="str">
        <f t="shared" si="196"/>
        <v>-</v>
      </c>
      <c r="AW516" s="294" t="str" cm="1">
        <f t="array" ref="AW516">IF(CH516&gt;0, INDEX($CV$58:$CV$60, CH516), "-")</f>
        <v>-</v>
      </c>
      <c r="AX516" s="294" t="str">
        <f t="shared" si="215"/>
        <v>-</v>
      </c>
      <c r="AY516" s="295" t="str">
        <f t="shared" si="216"/>
        <v>-</v>
      </c>
      <c r="AZ516" s="294">
        <f t="shared" si="217"/>
        <v>0</v>
      </c>
      <c r="BA516" s="296" t="str" cm="1">
        <f t="array" ref="BA516">IFERROR(INDEX($CV$63:$CZ$65, $CF516, BA$23), "-")</f>
        <v>-</v>
      </c>
      <c r="BB516" s="296" t="str" cm="1">
        <f t="array" ref="BB516">IFERROR(INDEX($CV$63:$CZ$65, $CF516, BB$23), "-")</f>
        <v>-</v>
      </c>
      <c r="BC516" s="296" t="str" cm="1">
        <f t="array" ref="BC516">IFERROR(INDEX($CV$63:$CZ$65, $CF516, BC$23), "-")</f>
        <v>-</v>
      </c>
      <c r="BD516" s="296" t="str" cm="1">
        <f t="array" ref="BD516">IFERROR(INDEX($CV$63:$CZ$65, $CF516, BD$23), "-")</f>
        <v>-</v>
      </c>
      <c r="BE516" s="296" t="str" cm="1">
        <f t="array" ref="BE516">IFERROR(INDEX($CV$63:$CZ$65, $CF516, BE$23), "-")</f>
        <v>-</v>
      </c>
      <c r="BF516" s="297" cm="1">
        <f t="array" ref="BF516">IF($CF516=3,
IFERROR(INDEX($CV$68:$CZ$79, $CE516, BF$23), "-"),
IF($CF516=2,
IF(BF$23=5, $Q516, IF(BF$23=4, $R516, 0)), IF(BF$23=5, $Q516, 0)
))</f>
        <v>0</v>
      </c>
      <c r="BG516" s="297" cm="1">
        <f t="array" ref="BG516">IF($CF516=3,
IFERROR(INDEX($CV$68:$CZ$79, $CE516, BG$23), "-"),
IF($CF516=2,
IF(BG$23=5, $Q516, IF(BG$23=4, $R516, 0)), IF(BG$23=5, $Q516, 0)
))</f>
        <v>0</v>
      </c>
      <c r="BH516" s="297" cm="1">
        <f t="array" ref="BH516">IF($CF516=3,
IFERROR(INDEX($CV$68:$CZ$79, $CE516, BH$23), "-"),
IF($CF516=2,
IF(BH$23=5, $Q516, IF(BH$23=4, $R516, 0)), IF(BH$23=5, $Q516, 0)
))</f>
        <v>0</v>
      </c>
      <c r="BI516" s="297" cm="1">
        <f t="array" ref="BI516">IF($CF516=3,
IFERROR(INDEX($CV$68:$CZ$79, $CE516, BI$23), "-"),
IF($CF516=2,
IF(BI$23=5, $Q516, IF(BI$23=4, $R516, 0)), IF(BI$23=5, $Q516, 0)
))</f>
        <v>0</v>
      </c>
      <c r="BJ516" s="297" cm="1">
        <f t="array" ref="BJ516">IF($CF516=3,
IFERROR(INDEX($CV$68:$CZ$79, $CE516, BJ$23), "-"),
IF($CF516=2,
IF(BJ$23=5, $Q516, IF(BJ$23=4, $R516, 0)), IF(BJ$23=5, $Q516, 0)
))</f>
        <v>0</v>
      </c>
      <c r="BK516" s="293" t="str" cm="1">
        <f t="array" ref="BK516">IFERROR(IF(OR($AN$20="EZ", ISNUMBER((BL516*BM516)/(3600*1000)/BN516)), (BL516*BM516)/(3600*1000)/BN516, BY516) * SUMPRODUCT($BO516:$BS516^2.5, $BT516:$BX516) / 1000, "-")</f>
        <v>-</v>
      </c>
      <c r="BL516" s="279" t="str">
        <f t="shared" si="218"/>
        <v>-</v>
      </c>
      <c r="BM516" s="279" t="str">
        <f t="shared" si="219"/>
        <v>-</v>
      </c>
      <c r="BN516" s="298">
        <f t="shared" si="220"/>
        <v>0</v>
      </c>
      <c r="BO516" s="296" t="str" cm="1">
        <f t="array" ref="BO516">IFERROR(INDEX($CV$63:$CZ$65, $CO516, BO$23), "-")</f>
        <v>-</v>
      </c>
      <c r="BP516" s="296" t="str" cm="1">
        <f t="array" ref="BP516">IFERROR(INDEX($CV$63:$CZ$65, $CO516, BP$23), "-")</f>
        <v>-</v>
      </c>
      <c r="BQ516" s="296" t="str" cm="1">
        <f t="array" ref="BQ516">IFERROR(INDEX($CV$63:$CZ$65, $CO516, BQ$23), "-")</f>
        <v>-</v>
      </c>
      <c r="BR516" s="296" t="str" cm="1">
        <f t="array" ref="BR516">IFERROR(INDEX($CV$63:$CZ$65, $CO516, BR$23), "-")</f>
        <v>-</v>
      </c>
      <c r="BS516" s="296" t="str" cm="1">
        <f t="array" ref="BS516">IFERROR(INDEX($CV$63:$CZ$65, $CO516, BS$23), "-")</f>
        <v>-</v>
      </c>
      <c r="BT516" s="297" cm="1">
        <f t="array" ref="BT516">IF($CO516=3,
IFERROR(INDEX($CV$68:$CZ$79, $CE516, BT$23), "-"),
IF($CO516=2,
IF(BT$23=5, $AC516, IF(BT$23=4, $AD516, 0)), IF(BT$23=5, $AC516, 0)
))</f>
        <v>0</v>
      </c>
      <c r="BU516" s="297" cm="1">
        <f t="array" ref="BU516">IF($CO516=3,
IFERROR(INDEX($CV$68:$CZ$79, $CE516, BU$23), "-"),
IF($CO516=2,
IF(BU$23=5, $AC516, IF(BU$23=4, $AD516, 0)), IF(BU$23=5, $AC516, 0)
))</f>
        <v>0</v>
      </c>
      <c r="BV516" s="297" cm="1">
        <f t="array" ref="BV516">IF($CO516=3,
IFERROR(INDEX($CV$68:$CZ$79, $CE516, BV$23), "-"),
IF($CO516=2,
IF(BV$23=5, $AC516, IF(BV$23=4, $AD516, 0)), IF(BV$23=5, $AC516, 0)
))</f>
        <v>0</v>
      </c>
      <c r="BW516" s="297" cm="1">
        <f t="array" ref="BW516">IF($CO516=3,
IFERROR(INDEX($CV$68:$CZ$79, $CE516, BW$23), "-"),
IF($CO516=2,
IF(BW$23=5, $AC516, IF(BW$23=4, $AD516, 0)), IF(BW$23=5, $AC516, 0)
))</f>
        <v>0</v>
      </c>
      <c r="BX516" s="297" cm="1">
        <f t="array" ref="BX516">IF($CO516=3,
IFERROR(INDEX($CV$68:$CZ$79, $CE516, BX$23), "-"),
IF($CO516=2,
IF(BX$23=5, $AC516, IF(BX$23=4, $AD516, 0)), IF(BX$23=5, $AC516, 0)
))</f>
        <v>0</v>
      </c>
      <c r="BY516" s="293" t="str">
        <f t="shared" si="221"/>
        <v>-</v>
      </c>
      <c r="BZ516" s="299">
        <f t="shared" si="197"/>
        <v>0</v>
      </c>
      <c r="CA516" s="294" t="str">
        <f t="shared" si="222"/>
        <v>-</v>
      </c>
      <c r="CB516" s="295" t="str">
        <f t="shared" si="198"/>
        <v>-</v>
      </c>
      <c r="CC516" s="295" t="str">
        <f t="shared" si="223"/>
        <v>-</v>
      </c>
      <c r="CD516" s="299">
        <f t="shared" si="199"/>
        <v>0</v>
      </c>
      <c r="CE516" s="300" t="str">
        <f t="shared" si="200"/>
        <v>-</v>
      </c>
      <c r="CF516" s="300" t="str">
        <f t="shared" si="201"/>
        <v>-</v>
      </c>
      <c r="CG516" s="300">
        <v>0</v>
      </c>
      <c r="CH516" s="300">
        <f t="shared" si="202"/>
        <v>0</v>
      </c>
      <c r="CI516" s="301">
        <f t="shared" si="203"/>
        <v>0</v>
      </c>
      <c r="CJ516" s="301">
        <f t="shared" si="204"/>
        <v>0</v>
      </c>
      <c r="CK516" s="302" t="str" cm="1">
        <f t="array" ref="CK516">IF($CJ516&gt;0, INDEX($CS$28:$DH$35, $CJ516, $CI516+CK$23), "-")</f>
        <v>-</v>
      </c>
      <c r="CL516" s="302" t="str" cm="1">
        <f t="array" ref="CL516">IF($CJ516&gt;0, INDEX($CS$28:$DH$35, $CJ516, $CI516+CL$23), "-")</f>
        <v>-</v>
      </c>
      <c r="CM516" s="302" t="str" cm="1">
        <f t="array" ref="CM516">IF($CJ516&gt;0, INDEX($CS$28:$DH$35, $CJ516, $CI516+CM$23), "-")</f>
        <v>-</v>
      </c>
      <c r="CN516" s="302" t="str" cm="1">
        <f t="array" ref="CN516">IF($CJ516&gt;0, INDEX($CS$28:$DH$35, $CJ516, $CI516+CN$23), "-")</f>
        <v>-</v>
      </c>
      <c r="CO516" s="300" t="str">
        <f t="shared" si="205"/>
        <v>-</v>
      </c>
      <c r="CP516" s="271"/>
      <c r="CQ516" s="272"/>
      <c r="CR516" s="273"/>
      <c r="CS516" s="273"/>
      <c r="CT516" s="273"/>
      <c r="CU516" s="273"/>
      <c r="CV516" s="273"/>
      <c r="CW516" s="273"/>
      <c r="CX516" s="273"/>
      <c r="CY516" s="273"/>
      <c r="CZ516" s="273"/>
      <c r="DA516" s="273"/>
      <c r="DB516" s="273"/>
      <c r="DC516" s="273"/>
      <c r="DD516" s="273"/>
      <c r="DE516" s="273"/>
      <c r="DF516" s="273"/>
      <c r="DG516" s="273"/>
      <c r="DH516" s="273"/>
      <c r="DI516" s="273"/>
      <c r="DJ516" s="271"/>
      <c r="DK516" s="271"/>
    </row>
    <row r="517" spans="1:115" s="45" customFormat="1" ht="12.75" customHeight="1" x14ac:dyDescent="0.25">
      <c r="A517" s="13" cm="1">
        <f t="array" ref="A517">IFERROR(INDEX(Operation, IFERROR(MATCH($N517,#REF!, 0), IFERROR(MATCH($N517,#REF!, 0), MATCH($N517,#REF!, 0))), 4), 0)</f>
        <v>0</v>
      </c>
      <c r="B517" s="10">
        <v>494</v>
      </c>
      <c r="C517" s="238"/>
      <c r="D517" s="238"/>
      <c r="E517" s="79"/>
      <c r="F517" s="80" t="str">
        <f>IF(ISBLANK(E517), "", VLOOKUP(E517, Z!$A$2:$C$4127, 3, FALSE))</f>
        <v/>
      </c>
      <c r="G517" s="238"/>
      <c r="H517" s="81"/>
      <c r="I517" s="255" t="b">
        <v>0</v>
      </c>
      <c r="J517" s="256"/>
      <c r="K517" s="82"/>
      <c r="L517" s="82"/>
      <c r="M517" s="83"/>
      <c r="N517" s="79"/>
      <c r="O517" s="84"/>
      <c r="P517" s="84"/>
      <c r="Q517" s="257"/>
      <c r="R517" s="257"/>
      <c r="S517" s="257"/>
      <c r="T517" s="85">
        <f t="shared" si="206"/>
        <v>0</v>
      </c>
      <c r="U517" s="238"/>
      <c r="V517" s="238"/>
      <c r="W517" s="238"/>
      <c r="X517" s="257"/>
      <c r="Y517" s="258"/>
      <c r="Z517" s="79"/>
      <c r="AA517" s="257"/>
      <c r="AB517" s="257"/>
      <c r="AC517" s="257"/>
      <c r="AD517" s="257"/>
      <c r="AE517" s="257"/>
      <c r="AF517" s="85">
        <f t="shared" si="207"/>
        <v>0</v>
      </c>
      <c r="AG517" s="259"/>
      <c r="AH517" s="238"/>
      <c r="AI517" s="79"/>
      <c r="AJ517" s="80" t="str">
        <f>IF(ISBLANK(AI517), "", VLOOKUP(AI517, Z!$A$2:$C$4127, 3, FALSE))</f>
        <v/>
      </c>
      <c r="AK517" s="260"/>
      <c r="AL517" s="127">
        <f t="shared" si="208"/>
        <v>0</v>
      </c>
      <c r="AM517" s="271"/>
      <c r="AN517" s="292">
        <f t="shared" si="210"/>
        <v>0</v>
      </c>
      <c r="AO517" s="279">
        <f t="shared" si="209"/>
        <v>1</v>
      </c>
      <c r="AP517" s="279">
        <v>0.75</v>
      </c>
      <c r="AQ517" s="293" t="str">
        <f t="shared" si="211"/>
        <v>-</v>
      </c>
      <c r="AR517" s="293" t="str">
        <f t="shared" si="212"/>
        <v>-</v>
      </c>
      <c r="AS517" s="293" t="str" cm="1">
        <f t="array" ref="AS517">IFERROR(IFERROR((AT517*AU517)/(3600*1000)/AZ517, BY517) * SUMPRODUCT($BA517:$BE517^2.5, $BF517:$BJ517) / 1000, "-")</f>
        <v>-</v>
      </c>
      <c r="AT517" s="279" t="str">
        <f t="shared" si="213"/>
        <v>-</v>
      </c>
      <c r="AU517" s="279" t="str">
        <f t="shared" si="214"/>
        <v>-</v>
      </c>
      <c r="AV517" s="294" t="str">
        <f t="shared" si="196"/>
        <v>-</v>
      </c>
      <c r="AW517" s="294" t="str" cm="1">
        <f t="array" ref="AW517">IF(CH517&gt;0, INDEX($CV$58:$CV$60, CH517), "-")</f>
        <v>-</v>
      </c>
      <c r="AX517" s="294" t="str">
        <f t="shared" si="215"/>
        <v>-</v>
      </c>
      <c r="AY517" s="295" t="str">
        <f t="shared" si="216"/>
        <v>-</v>
      </c>
      <c r="AZ517" s="294">
        <f t="shared" si="217"/>
        <v>0</v>
      </c>
      <c r="BA517" s="296" t="str" cm="1">
        <f t="array" ref="BA517">IFERROR(INDEX($CV$63:$CZ$65, $CF517, BA$23), "-")</f>
        <v>-</v>
      </c>
      <c r="BB517" s="296" t="str" cm="1">
        <f t="array" ref="BB517">IFERROR(INDEX($CV$63:$CZ$65, $CF517, BB$23), "-")</f>
        <v>-</v>
      </c>
      <c r="BC517" s="296" t="str" cm="1">
        <f t="array" ref="BC517">IFERROR(INDEX($CV$63:$CZ$65, $CF517, BC$23), "-")</f>
        <v>-</v>
      </c>
      <c r="BD517" s="296" t="str" cm="1">
        <f t="array" ref="BD517">IFERROR(INDEX($CV$63:$CZ$65, $CF517, BD$23), "-")</f>
        <v>-</v>
      </c>
      <c r="BE517" s="296" t="str" cm="1">
        <f t="array" ref="BE517">IFERROR(INDEX($CV$63:$CZ$65, $CF517, BE$23), "-")</f>
        <v>-</v>
      </c>
      <c r="BF517" s="297" cm="1">
        <f t="array" ref="BF517">IF($CF517=3,
IFERROR(INDEX($CV$68:$CZ$79, $CE517, BF$23), "-"),
IF($CF517=2,
IF(BF$23=5, $Q517, IF(BF$23=4, $R517, 0)), IF(BF$23=5, $Q517, 0)
))</f>
        <v>0</v>
      </c>
      <c r="BG517" s="297" cm="1">
        <f t="array" ref="BG517">IF($CF517=3,
IFERROR(INDEX($CV$68:$CZ$79, $CE517, BG$23), "-"),
IF($CF517=2,
IF(BG$23=5, $Q517, IF(BG$23=4, $R517, 0)), IF(BG$23=5, $Q517, 0)
))</f>
        <v>0</v>
      </c>
      <c r="BH517" s="297" cm="1">
        <f t="array" ref="BH517">IF($CF517=3,
IFERROR(INDEX($CV$68:$CZ$79, $CE517, BH$23), "-"),
IF($CF517=2,
IF(BH$23=5, $Q517, IF(BH$23=4, $R517, 0)), IF(BH$23=5, $Q517, 0)
))</f>
        <v>0</v>
      </c>
      <c r="BI517" s="297" cm="1">
        <f t="array" ref="BI517">IF($CF517=3,
IFERROR(INDEX($CV$68:$CZ$79, $CE517, BI$23), "-"),
IF($CF517=2,
IF(BI$23=5, $Q517, IF(BI$23=4, $R517, 0)), IF(BI$23=5, $Q517, 0)
))</f>
        <v>0</v>
      </c>
      <c r="BJ517" s="297" cm="1">
        <f t="array" ref="BJ517">IF($CF517=3,
IFERROR(INDEX($CV$68:$CZ$79, $CE517, BJ$23), "-"),
IF($CF517=2,
IF(BJ$23=5, $Q517, IF(BJ$23=4, $R517, 0)), IF(BJ$23=5, $Q517, 0)
))</f>
        <v>0</v>
      </c>
      <c r="BK517" s="293" t="str" cm="1">
        <f t="array" ref="BK517">IFERROR(IF(OR($AN$20="EZ", ISNUMBER((BL517*BM517)/(3600*1000)/BN517)), (BL517*BM517)/(3600*1000)/BN517, BY517) * SUMPRODUCT($BO517:$BS517^2.5, $BT517:$BX517) / 1000, "-")</f>
        <v>-</v>
      </c>
      <c r="BL517" s="279" t="str">
        <f t="shared" si="218"/>
        <v>-</v>
      </c>
      <c r="BM517" s="279" t="str">
        <f t="shared" si="219"/>
        <v>-</v>
      </c>
      <c r="BN517" s="298">
        <f t="shared" si="220"/>
        <v>0</v>
      </c>
      <c r="BO517" s="296" t="str" cm="1">
        <f t="array" ref="BO517">IFERROR(INDEX($CV$63:$CZ$65, $CO517, BO$23), "-")</f>
        <v>-</v>
      </c>
      <c r="BP517" s="296" t="str" cm="1">
        <f t="array" ref="BP517">IFERROR(INDEX($CV$63:$CZ$65, $CO517, BP$23), "-")</f>
        <v>-</v>
      </c>
      <c r="BQ517" s="296" t="str" cm="1">
        <f t="array" ref="BQ517">IFERROR(INDEX($CV$63:$CZ$65, $CO517, BQ$23), "-")</f>
        <v>-</v>
      </c>
      <c r="BR517" s="296" t="str" cm="1">
        <f t="array" ref="BR517">IFERROR(INDEX($CV$63:$CZ$65, $CO517, BR$23), "-")</f>
        <v>-</v>
      </c>
      <c r="BS517" s="296" t="str" cm="1">
        <f t="array" ref="BS517">IFERROR(INDEX($CV$63:$CZ$65, $CO517, BS$23), "-")</f>
        <v>-</v>
      </c>
      <c r="BT517" s="297" cm="1">
        <f t="array" ref="BT517">IF($CO517=3,
IFERROR(INDEX($CV$68:$CZ$79, $CE517, BT$23), "-"),
IF($CO517=2,
IF(BT$23=5, $AC517, IF(BT$23=4, $AD517, 0)), IF(BT$23=5, $AC517, 0)
))</f>
        <v>0</v>
      </c>
      <c r="BU517" s="297" cm="1">
        <f t="array" ref="BU517">IF($CO517=3,
IFERROR(INDEX($CV$68:$CZ$79, $CE517, BU$23), "-"),
IF($CO517=2,
IF(BU$23=5, $AC517, IF(BU$23=4, $AD517, 0)), IF(BU$23=5, $AC517, 0)
))</f>
        <v>0</v>
      </c>
      <c r="BV517" s="297" cm="1">
        <f t="array" ref="BV517">IF($CO517=3,
IFERROR(INDEX($CV$68:$CZ$79, $CE517, BV$23), "-"),
IF($CO517=2,
IF(BV$23=5, $AC517, IF(BV$23=4, $AD517, 0)), IF(BV$23=5, $AC517, 0)
))</f>
        <v>0</v>
      </c>
      <c r="BW517" s="297" cm="1">
        <f t="array" ref="BW517">IF($CO517=3,
IFERROR(INDEX($CV$68:$CZ$79, $CE517, BW$23), "-"),
IF($CO517=2,
IF(BW$23=5, $AC517, IF(BW$23=4, $AD517, 0)), IF(BW$23=5, $AC517, 0)
))</f>
        <v>0</v>
      </c>
      <c r="BX517" s="297" cm="1">
        <f t="array" ref="BX517">IF($CO517=3,
IFERROR(INDEX($CV$68:$CZ$79, $CE517, BX$23), "-"),
IF($CO517=2,
IF(BX$23=5, $AC517, IF(BX$23=4, $AD517, 0)), IF(BX$23=5, $AC517, 0)
))</f>
        <v>0</v>
      </c>
      <c r="BY517" s="293" t="str">
        <f t="shared" si="221"/>
        <v>-</v>
      </c>
      <c r="BZ517" s="299">
        <f t="shared" si="197"/>
        <v>0</v>
      </c>
      <c r="CA517" s="294" t="str">
        <f t="shared" si="222"/>
        <v>-</v>
      </c>
      <c r="CB517" s="295" t="str">
        <f t="shared" si="198"/>
        <v>-</v>
      </c>
      <c r="CC517" s="295" t="str">
        <f t="shared" si="223"/>
        <v>-</v>
      </c>
      <c r="CD517" s="299">
        <f t="shared" si="199"/>
        <v>0</v>
      </c>
      <c r="CE517" s="300" t="str">
        <f t="shared" si="200"/>
        <v>-</v>
      </c>
      <c r="CF517" s="300" t="str">
        <f t="shared" si="201"/>
        <v>-</v>
      </c>
      <c r="CG517" s="300">
        <v>0</v>
      </c>
      <c r="CH517" s="300">
        <f t="shared" si="202"/>
        <v>0</v>
      </c>
      <c r="CI517" s="301">
        <f t="shared" si="203"/>
        <v>0</v>
      </c>
      <c r="CJ517" s="301">
        <f t="shared" si="204"/>
        <v>0</v>
      </c>
      <c r="CK517" s="302" t="str" cm="1">
        <f t="array" ref="CK517">IF($CJ517&gt;0, INDEX($CS$28:$DH$35, $CJ517, $CI517+CK$23), "-")</f>
        <v>-</v>
      </c>
      <c r="CL517" s="302" t="str" cm="1">
        <f t="array" ref="CL517">IF($CJ517&gt;0, INDEX($CS$28:$DH$35, $CJ517, $CI517+CL$23), "-")</f>
        <v>-</v>
      </c>
      <c r="CM517" s="302" t="str" cm="1">
        <f t="array" ref="CM517">IF($CJ517&gt;0, INDEX($CS$28:$DH$35, $CJ517, $CI517+CM$23), "-")</f>
        <v>-</v>
      </c>
      <c r="CN517" s="302" t="str" cm="1">
        <f t="array" ref="CN517">IF($CJ517&gt;0, INDEX($CS$28:$DH$35, $CJ517, $CI517+CN$23), "-")</f>
        <v>-</v>
      </c>
      <c r="CO517" s="300" t="str">
        <f t="shared" si="205"/>
        <v>-</v>
      </c>
      <c r="CP517" s="271"/>
      <c r="CQ517" s="272"/>
      <c r="CR517" s="273"/>
      <c r="CS517" s="273"/>
      <c r="CT517" s="273"/>
      <c r="CU517" s="273"/>
      <c r="CV517" s="273"/>
      <c r="CW517" s="273"/>
      <c r="CX517" s="273"/>
      <c r="CY517" s="273"/>
      <c r="CZ517" s="273"/>
      <c r="DA517" s="273"/>
      <c r="DB517" s="273"/>
      <c r="DC517" s="273"/>
      <c r="DD517" s="273"/>
      <c r="DE517" s="273"/>
      <c r="DF517" s="273"/>
      <c r="DG517" s="273"/>
      <c r="DH517" s="273"/>
      <c r="DI517" s="273"/>
      <c r="DJ517" s="271"/>
      <c r="DK517" s="271"/>
    </row>
    <row r="518" spans="1:115" s="45" customFormat="1" ht="12.75" customHeight="1" x14ac:dyDescent="0.25">
      <c r="A518" s="13" cm="1">
        <f t="array" ref="A518">IFERROR(INDEX(Operation, IFERROR(MATCH($N518,#REF!, 0), IFERROR(MATCH($N518,#REF!, 0), MATCH($N518,#REF!, 0))), 4), 0)</f>
        <v>0</v>
      </c>
      <c r="B518" s="10">
        <v>495</v>
      </c>
      <c r="C518" s="238"/>
      <c r="D518" s="238"/>
      <c r="E518" s="79"/>
      <c r="F518" s="80" t="str">
        <f>IF(ISBLANK(E518), "", VLOOKUP(E518, Z!$A$2:$C$4127, 3, FALSE))</f>
        <v/>
      </c>
      <c r="G518" s="238"/>
      <c r="H518" s="81"/>
      <c r="I518" s="255" t="b">
        <v>0</v>
      </c>
      <c r="J518" s="256"/>
      <c r="K518" s="82"/>
      <c r="L518" s="82"/>
      <c r="M518" s="83"/>
      <c r="N518" s="79"/>
      <c r="O518" s="84"/>
      <c r="P518" s="84"/>
      <c r="Q518" s="257"/>
      <c r="R518" s="257"/>
      <c r="S518" s="257"/>
      <c r="T518" s="85">
        <f t="shared" si="206"/>
        <v>0</v>
      </c>
      <c r="U518" s="238"/>
      <c r="V518" s="238"/>
      <c r="W518" s="238"/>
      <c r="X518" s="257"/>
      <c r="Y518" s="258"/>
      <c r="Z518" s="79"/>
      <c r="AA518" s="257"/>
      <c r="AB518" s="257"/>
      <c r="AC518" s="257"/>
      <c r="AD518" s="257"/>
      <c r="AE518" s="257"/>
      <c r="AF518" s="85">
        <f t="shared" si="207"/>
        <v>0</v>
      </c>
      <c r="AG518" s="259"/>
      <c r="AH518" s="238"/>
      <c r="AI518" s="79"/>
      <c r="AJ518" s="80" t="str">
        <f>IF(ISBLANK(AI518), "", VLOOKUP(AI518, Z!$A$2:$C$4127, 3, FALSE))</f>
        <v/>
      </c>
      <c r="AK518" s="260"/>
      <c r="AL518" s="127">
        <f t="shared" si="208"/>
        <v>0</v>
      </c>
      <c r="AM518" s="271"/>
      <c r="AN518" s="292">
        <f t="shared" si="210"/>
        <v>0</v>
      </c>
      <c r="AO518" s="279">
        <f t="shared" si="209"/>
        <v>1</v>
      </c>
      <c r="AP518" s="279">
        <v>0.75</v>
      </c>
      <c r="AQ518" s="293" t="str">
        <f t="shared" si="211"/>
        <v>-</v>
      </c>
      <c r="AR518" s="293" t="str">
        <f t="shared" si="212"/>
        <v>-</v>
      </c>
      <c r="AS518" s="293" t="str" cm="1">
        <f t="array" ref="AS518">IFERROR(IFERROR((AT518*AU518)/(3600*1000)/AZ518, BY518) * SUMPRODUCT($BA518:$BE518^2.5, $BF518:$BJ518) / 1000, "-")</f>
        <v>-</v>
      </c>
      <c r="AT518" s="279" t="str">
        <f t="shared" si="213"/>
        <v>-</v>
      </c>
      <c r="AU518" s="279" t="str">
        <f t="shared" si="214"/>
        <v>-</v>
      </c>
      <c r="AV518" s="294" t="str">
        <f t="shared" si="196"/>
        <v>-</v>
      </c>
      <c r="AW518" s="294" t="str" cm="1">
        <f t="array" ref="AW518">IF(CH518&gt;0, INDEX($CV$58:$CV$60, CH518), "-")</f>
        <v>-</v>
      </c>
      <c r="AX518" s="294" t="str">
        <f t="shared" si="215"/>
        <v>-</v>
      </c>
      <c r="AY518" s="295" t="str">
        <f t="shared" si="216"/>
        <v>-</v>
      </c>
      <c r="AZ518" s="294">
        <f t="shared" si="217"/>
        <v>0</v>
      </c>
      <c r="BA518" s="296" t="str" cm="1">
        <f t="array" ref="BA518">IFERROR(INDEX($CV$63:$CZ$65, $CF518, BA$23), "-")</f>
        <v>-</v>
      </c>
      <c r="BB518" s="296" t="str" cm="1">
        <f t="array" ref="BB518">IFERROR(INDEX($CV$63:$CZ$65, $CF518, BB$23), "-")</f>
        <v>-</v>
      </c>
      <c r="BC518" s="296" t="str" cm="1">
        <f t="array" ref="BC518">IFERROR(INDEX($CV$63:$CZ$65, $CF518, BC$23), "-")</f>
        <v>-</v>
      </c>
      <c r="BD518" s="296" t="str" cm="1">
        <f t="array" ref="BD518">IFERROR(INDEX($CV$63:$CZ$65, $CF518, BD$23), "-")</f>
        <v>-</v>
      </c>
      <c r="BE518" s="296" t="str" cm="1">
        <f t="array" ref="BE518">IFERROR(INDEX($CV$63:$CZ$65, $CF518, BE$23), "-")</f>
        <v>-</v>
      </c>
      <c r="BF518" s="297" cm="1">
        <f t="array" ref="BF518">IF($CF518=3,
IFERROR(INDEX($CV$68:$CZ$79, $CE518, BF$23), "-"),
IF($CF518=2,
IF(BF$23=5, $Q518, IF(BF$23=4, $R518, 0)), IF(BF$23=5, $Q518, 0)
))</f>
        <v>0</v>
      </c>
      <c r="BG518" s="297" cm="1">
        <f t="array" ref="BG518">IF($CF518=3,
IFERROR(INDEX($CV$68:$CZ$79, $CE518, BG$23), "-"),
IF($CF518=2,
IF(BG$23=5, $Q518, IF(BG$23=4, $R518, 0)), IF(BG$23=5, $Q518, 0)
))</f>
        <v>0</v>
      </c>
      <c r="BH518" s="297" cm="1">
        <f t="array" ref="BH518">IF($CF518=3,
IFERROR(INDEX($CV$68:$CZ$79, $CE518, BH$23), "-"),
IF($CF518=2,
IF(BH$23=5, $Q518, IF(BH$23=4, $R518, 0)), IF(BH$23=5, $Q518, 0)
))</f>
        <v>0</v>
      </c>
      <c r="BI518" s="297" cm="1">
        <f t="array" ref="BI518">IF($CF518=3,
IFERROR(INDEX($CV$68:$CZ$79, $CE518, BI$23), "-"),
IF($CF518=2,
IF(BI$23=5, $Q518, IF(BI$23=4, $R518, 0)), IF(BI$23=5, $Q518, 0)
))</f>
        <v>0</v>
      </c>
      <c r="BJ518" s="297" cm="1">
        <f t="array" ref="BJ518">IF($CF518=3,
IFERROR(INDEX($CV$68:$CZ$79, $CE518, BJ$23), "-"),
IF($CF518=2,
IF(BJ$23=5, $Q518, IF(BJ$23=4, $R518, 0)), IF(BJ$23=5, $Q518, 0)
))</f>
        <v>0</v>
      </c>
      <c r="BK518" s="293" t="str" cm="1">
        <f t="array" ref="BK518">IFERROR(IF(OR($AN$20="EZ", ISNUMBER((BL518*BM518)/(3600*1000)/BN518)), (BL518*BM518)/(3600*1000)/BN518, BY518) * SUMPRODUCT($BO518:$BS518^2.5, $BT518:$BX518) / 1000, "-")</f>
        <v>-</v>
      </c>
      <c r="BL518" s="279" t="str">
        <f t="shared" si="218"/>
        <v>-</v>
      </c>
      <c r="BM518" s="279" t="str">
        <f t="shared" si="219"/>
        <v>-</v>
      </c>
      <c r="BN518" s="298">
        <f t="shared" si="220"/>
        <v>0</v>
      </c>
      <c r="BO518" s="296" t="str" cm="1">
        <f t="array" ref="BO518">IFERROR(INDEX($CV$63:$CZ$65, $CO518, BO$23), "-")</f>
        <v>-</v>
      </c>
      <c r="BP518" s="296" t="str" cm="1">
        <f t="array" ref="BP518">IFERROR(INDEX($CV$63:$CZ$65, $CO518, BP$23), "-")</f>
        <v>-</v>
      </c>
      <c r="BQ518" s="296" t="str" cm="1">
        <f t="array" ref="BQ518">IFERROR(INDEX($CV$63:$CZ$65, $CO518, BQ$23), "-")</f>
        <v>-</v>
      </c>
      <c r="BR518" s="296" t="str" cm="1">
        <f t="array" ref="BR518">IFERROR(INDEX($CV$63:$CZ$65, $CO518, BR$23), "-")</f>
        <v>-</v>
      </c>
      <c r="BS518" s="296" t="str" cm="1">
        <f t="array" ref="BS518">IFERROR(INDEX($CV$63:$CZ$65, $CO518, BS$23), "-")</f>
        <v>-</v>
      </c>
      <c r="BT518" s="297" cm="1">
        <f t="array" ref="BT518">IF($CO518=3,
IFERROR(INDEX($CV$68:$CZ$79, $CE518, BT$23), "-"),
IF($CO518=2,
IF(BT$23=5, $AC518, IF(BT$23=4, $AD518, 0)), IF(BT$23=5, $AC518, 0)
))</f>
        <v>0</v>
      </c>
      <c r="BU518" s="297" cm="1">
        <f t="array" ref="BU518">IF($CO518=3,
IFERROR(INDEX($CV$68:$CZ$79, $CE518, BU$23), "-"),
IF($CO518=2,
IF(BU$23=5, $AC518, IF(BU$23=4, $AD518, 0)), IF(BU$23=5, $AC518, 0)
))</f>
        <v>0</v>
      </c>
      <c r="BV518" s="297" cm="1">
        <f t="array" ref="BV518">IF($CO518=3,
IFERROR(INDEX($CV$68:$CZ$79, $CE518, BV$23), "-"),
IF($CO518=2,
IF(BV$23=5, $AC518, IF(BV$23=4, $AD518, 0)), IF(BV$23=5, $AC518, 0)
))</f>
        <v>0</v>
      </c>
      <c r="BW518" s="297" cm="1">
        <f t="array" ref="BW518">IF($CO518=3,
IFERROR(INDEX($CV$68:$CZ$79, $CE518, BW$23), "-"),
IF($CO518=2,
IF(BW$23=5, $AC518, IF(BW$23=4, $AD518, 0)), IF(BW$23=5, $AC518, 0)
))</f>
        <v>0</v>
      </c>
      <c r="BX518" s="297" cm="1">
        <f t="array" ref="BX518">IF($CO518=3,
IFERROR(INDEX($CV$68:$CZ$79, $CE518, BX$23), "-"),
IF($CO518=2,
IF(BX$23=5, $AC518, IF(BX$23=4, $AD518, 0)), IF(BX$23=5, $AC518, 0)
))</f>
        <v>0</v>
      </c>
      <c r="BY518" s="293" t="str">
        <f t="shared" si="221"/>
        <v>-</v>
      </c>
      <c r="BZ518" s="299">
        <f t="shared" si="197"/>
        <v>0</v>
      </c>
      <c r="CA518" s="294" t="str">
        <f t="shared" si="222"/>
        <v>-</v>
      </c>
      <c r="CB518" s="295" t="str">
        <f t="shared" si="198"/>
        <v>-</v>
      </c>
      <c r="CC518" s="295" t="str">
        <f t="shared" si="223"/>
        <v>-</v>
      </c>
      <c r="CD518" s="299">
        <f t="shared" si="199"/>
        <v>0</v>
      </c>
      <c r="CE518" s="300" t="str">
        <f t="shared" si="200"/>
        <v>-</v>
      </c>
      <c r="CF518" s="300" t="str">
        <f t="shared" si="201"/>
        <v>-</v>
      </c>
      <c r="CG518" s="300">
        <v>0</v>
      </c>
      <c r="CH518" s="300">
        <f t="shared" si="202"/>
        <v>0</v>
      </c>
      <c r="CI518" s="301">
        <f t="shared" si="203"/>
        <v>0</v>
      </c>
      <c r="CJ518" s="301">
        <f t="shared" si="204"/>
        <v>0</v>
      </c>
      <c r="CK518" s="302" t="str" cm="1">
        <f t="array" ref="CK518">IF($CJ518&gt;0, INDEX($CS$28:$DH$35, $CJ518, $CI518+CK$23), "-")</f>
        <v>-</v>
      </c>
      <c r="CL518" s="302" t="str" cm="1">
        <f t="array" ref="CL518">IF($CJ518&gt;0, INDEX($CS$28:$DH$35, $CJ518, $CI518+CL$23), "-")</f>
        <v>-</v>
      </c>
      <c r="CM518" s="302" t="str" cm="1">
        <f t="array" ref="CM518">IF($CJ518&gt;0, INDEX($CS$28:$DH$35, $CJ518, $CI518+CM$23), "-")</f>
        <v>-</v>
      </c>
      <c r="CN518" s="302" t="str" cm="1">
        <f t="array" ref="CN518">IF($CJ518&gt;0, INDEX($CS$28:$DH$35, $CJ518, $CI518+CN$23), "-")</f>
        <v>-</v>
      </c>
      <c r="CO518" s="300" t="str">
        <f t="shared" si="205"/>
        <v>-</v>
      </c>
      <c r="CP518" s="271"/>
      <c r="CQ518" s="272"/>
      <c r="CR518" s="273"/>
      <c r="CS518" s="273"/>
      <c r="CT518" s="273"/>
      <c r="CU518" s="273"/>
      <c r="CV518" s="273"/>
      <c r="CW518" s="273"/>
      <c r="CX518" s="273"/>
      <c r="CY518" s="273"/>
      <c r="CZ518" s="273"/>
      <c r="DA518" s="273"/>
      <c r="DB518" s="273"/>
      <c r="DC518" s="273"/>
      <c r="DD518" s="273"/>
      <c r="DE518" s="273"/>
      <c r="DF518" s="273"/>
      <c r="DG518" s="273"/>
      <c r="DH518" s="273"/>
      <c r="DI518" s="273"/>
      <c r="DJ518" s="271"/>
      <c r="DK518" s="271"/>
    </row>
    <row r="519" spans="1:115" s="45" customFormat="1" ht="12.75" customHeight="1" x14ac:dyDescent="0.25">
      <c r="A519" s="13" cm="1">
        <f t="array" ref="A519">IFERROR(INDEX(Operation, IFERROR(MATCH($N519,#REF!, 0), IFERROR(MATCH($N519,#REF!, 0), MATCH($N519,#REF!, 0))), 4), 0)</f>
        <v>0</v>
      </c>
      <c r="B519" s="10">
        <v>496</v>
      </c>
      <c r="C519" s="238"/>
      <c r="D519" s="238"/>
      <c r="E519" s="79"/>
      <c r="F519" s="80" t="str">
        <f>IF(ISBLANK(E519), "", VLOOKUP(E519, Z!$A$2:$C$4127, 3, FALSE))</f>
        <v/>
      </c>
      <c r="G519" s="238"/>
      <c r="H519" s="81"/>
      <c r="I519" s="255" t="b">
        <v>0</v>
      </c>
      <c r="J519" s="256"/>
      <c r="K519" s="82"/>
      <c r="L519" s="82"/>
      <c r="M519" s="83"/>
      <c r="N519" s="79"/>
      <c r="O519" s="84"/>
      <c r="P519" s="84"/>
      <c r="Q519" s="257"/>
      <c r="R519" s="257"/>
      <c r="S519" s="257"/>
      <c r="T519" s="85">
        <f t="shared" si="206"/>
        <v>0</v>
      </c>
      <c r="U519" s="238"/>
      <c r="V519" s="238"/>
      <c r="W519" s="238"/>
      <c r="X519" s="256"/>
      <c r="Y519" s="258"/>
      <c r="Z519" s="79"/>
      <c r="AA519" s="257"/>
      <c r="AB519" s="257"/>
      <c r="AC519" s="257"/>
      <c r="AD519" s="257"/>
      <c r="AE519" s="257"/>
      <c r="AF519" s="85">
        <f t="shared" si="207"/>
        <v>0</v>
      </c>
      <c r="AG519" s="259"/>
      <c r="AH519" s="238"/>
      <c r="AI519" s="79"/>
      <c r="AJ519" s="80" t="str">
        <f>IF(ISBLANK(AI519), "", VLOOKUP(AI519, Z!$A$2:$C$4127, 3, FALSE))</f>
        <v/>
      </c>
      <c r="AK519" s="260"/>
      <c r="AL519" s="127">
        <f t="shared" si="208"/>
        <v>0</v>
      </c>
      <c r="AM519" s="271"/>
      <c r="AN519" s="292">
        <f t="shared" si="210"/>
        <v>0</v>
      </c>
      <c r="AO519" s="279">
        <f t="shared" si="209"/>
        <v>1</v>
      </c>
      <c r="AP519" s="279">
        <v>0.75</v>
      </c>
      <c r="AQ519" s="293" t="str">
        <f t="shared" si="211"/>
        <v>-</v>
      </c>
      <c r="AR519" s="293" t="str">
        <f t="shared" si="212"/>
        <v>-</v>
      </c>
      <c r="AS519" s="293" t="str" cm="1">
        <f t="array" ref="AS519">IFERROR(IFERROR((AT519*AU519)/(3600*1000)/AZ519, BY519) * SUMPRODUCT($BA519:$BE519^2.5, $BF519:$BJ519) / 1000, "-")</f>
        <v>-</v>
      </c>
      <c r="AT519" s="279" t="str">
        <f t="shared" si="213"/>
        <v>-</v>
      </c>
      <c r="AU519" s="279" t="str">
        <f t="shared" si="214"/>
        <v>-</v>
      </c>
      <c r="AV519" s="294" t="str">
        <f t="shared" si="196"/>
        <v>-</v>
      </c>
      <c r="AW519" s="294" t="str" cm="1">
        <f t="array" ref="AW519">IF(CH519&gt;0, INDEX($CV$58:$CV$60, CH519), "-")</f>
        <v>-</v>
      </c>
      <c r="AX519" s="294" t="str">
        <f t="shared" si="215"/>
        <v>-</v>
      </c>
      <c r="AY519" s="295" t="str">
        <f t="shared" si="216"/>
        <v>-</v>
      </c>
      <c r="AZ519" s="294">
        <f t="shared" si="217"/>
        <v>0</v>
      </c>
      <c r="BA519" s="296" t="str" cm="1">
        <f t="array" ref="BA519">IFERROR(INDEX($CV$63:$CZ$65, $CF519, BA$23), "-")</f>
        <v>-</v>
      </c>
      <c r="BB519" s="296" t="str" cm="1">
        <f t="array" ref="BB519">IFERROR(INDEX($CV$63:$CZ$65, $CF519, BB$23), "-")</f>
        <v>-</v>
      </c>
      <c r="BC519" s="296" t="str" cm="1">
        <f t="array" ref="BC519">IFERROR(INDEX($CV$63:$CZ$65, $CF519, BC$23), "-")</f>
        <v>-</v>
      </c>
      <c r="BD519" s="296" t="str" cm="1">
        <f t="array" ref="BD519">IFERROR(INDEX($CV$63:$CZ$65, $CF519, BD$23), "-")</f>
        <v>-</v>
      </c>
      <c r="BE519" s="296" t="str" cm="1">
        <f t="array" ref="BE519">IFERROR(INDEX($CV$63:$CZ$65, $CF519, BE$23), "-")</f>
        <v>-</v>
      </c>
      <c r="BF519" s="297" cm="1">
        <f t="array" ref="BF519">IF($CF519=3,
IFERROR(INDEX($CV$68:$CZ$79, $CE519, BF$23), "-"),
IF($CF519=2,
IF(BF$23=5, $Q519, IF(BF$23=4, $R519, 0)), IF(BF$23=5, $Q519, 0)
))</f>
        <v>0</v>
      </c>
      <c r="BG519" s="297" cm="1">
        <f t="array" ref="BG519">IF($CF519=3,
IFERROR(INDEX($CV$68:$CZ$79, $CE519, BG$23), "-"),
IF($CF519=2,
IF(BG$23=5, $Q519, IF(BG$23=4, $R519, 0)), IF(BG$23=5, $Q519, 0)
))</f>
        <v>0</v>
      </c>
      <c r="BH519" s="297" cm="1">
        <f t="array" ref="BH519">IF($CF519=3,
IFERROR(INDEX($CV$68:$CZ$79, $CE519, BH$23), "-"),
IF($CF519=2,
IF(BH$23=5, $Q519, IF(BH$23=4, $R519, 0)), IF(BH$23=5, $Q519, 0)
))</f>
        <v>0</v>
      </c>
      <c r="BI519" s="297" cm="1">
        <f t="array" ref="BI519">IF($CF519=3,
IFERROR(INDEX($CV$68:$CZ$79, $CE519, BI$23), "-"),
IF($CF519=2,
IF(BI$23=5, $Q519, IF(BI$23=4, $R519, 0)), IF(BI$23=5, $Q519, 0)
))</f>
        <v>0</v>
      </c>
      <c r="BJ519" s="297" cm="1">
        <f t="array" ref="BJ519">IF($CF519=3,
IFERROR(INDEX($CV$68:$CZ$79, $CE519, BJ$23), "-"),
IF($CF519=2,
IF(BJ$23=5, $Q519, IF(BJ$23=4, $R519, 0)), IF(BJ$23=5, $Q519, 0)
))</f>
        <v>0</v>
      </c>
      <c r="BK519" s="293" t="str" cm="1">
        <f t="array" ref="BK519">IFERROR(IF(OR($AN$20="EZ", ISNUMBER((BL519*BM519)/(3600*1000)/BN519)), (BL519*BM519)/(3600*1000)/BN519, BY519) * SUMPRODUCT($BO519:$BS519^2.5, $BT519:$BX519) / 1000, "-")</f>
        <v>-</v>
      </c>
      <c r="BL519" s="279" t="str">
        <f t="shared" si="218"/>
        <v>-</v>
      </c>
      <c r="BM519" s="279" t="str">
        <f t="shared" si="219"/>
        <v>-</v>
      </c>
      <c r="BN519" s="298">
        <f t="shared" si="220"/>
        <v>0</v>
      </c>
      <c r="BO519" s="296" t="str" cm="1">
        <f t="array" ref="BO519">IFERROR(INDEX($CV$63:$CZ$65, $CO519, BO$23), "-")</f>
        <v>-</v>
      </c>
      <c r="BP519" s="296" t="str" cm="1">
        <f t="array" ref="BP519">IFERROR(INDEX($CV$63:$CZ$65, $CO519, BP$23), "-")</f>
        <v>-</v>
      </c>
      <c r="BQ519" s="296" t="str" cm="1">
        <f t="array" ref="BQ519">IFERROR(INDEX($CV$63:$CZ$65, $CO519, BQ$23), "-")</f>
        <v>-</v>
      </c>
      <c r="BR519" s="296" t="str" cm="1">
        <f t="array" ref="BR519">IFERROR(INDEX($CV$63:$CZ$65, $CO519, BR$23), "-")</f>
        <v>-</v>
      </c>
      <c r="BS519" s="296" t="str" cm="1">
        <f t="array" ref="BS519">IFERROR(INDEX($CV$63:$CZ$65, $CO519, BS$23), "-")</f>
        <v>-</v>
      </c>
      <c r="BT519" s="297" cm="1">
        <f t="array" ref="BT519">IF($CO519=3,
IFERROR(INDEX($CV$68:$CZ$79, $CE519, BT$23), "-"),
IF($CO519=2,
IF(BT$23=5, $AC519, IF(BT$23=4, $AD519, 0)), IF(BT$23=5, $AC519, 0)
))</f>
        <v>0</v>
      </c>
      <c r="BU519" s="297" cm="1">
        <f t="array" ref="BU519">IF($CO519=3,
IFERROR(INDEX($CV$68:$CZ$79, $CE519, BU$23), "-"),
IF($CO519=2,
IF(BU$23=5, $AC519, IF(BU$23=4, $AD519, 0)), IF(BU$23=5, $AC519, 0)
))</f>
        <v>0</v>
      </c>
      <c r="BV519" s="297" cm="1">
        <f t="array" ref="BV519">IF($CO519=3,
IFERROR(INDEX($CV$68:$CZ$79, $CE519, BV$23), "-"),
IF($CO519=2,
IF(BV$23=5, $AC519, IF(BV$23=4, $AD519, 0)), IF(BV$23=5, $AC519, 0)
))</f>
        <v>0</v>
      </c>
      <c r="BW519" s="297" cm="1">
        <f t="array" ref="BW519">IF($CO519=3,
IFERROR(INDEX($CV$68:$CZ$79, $CE519, BW$23), "-"),
IF($CO519=2,
IF(BW$23=5, $AC519, IF(BW$23=4, $AD519, 0)), IF(BW$23=5, $AC519, 0)
))</f>
        <v>0</v>
      </c>
      <c r="BX519" s="297" cm="1">
        <f t="array" ref="BX519">IF($CO519=3,
IFERROR(INDEX($CV$68:$CZ$79, $CE519, BX$23), "-"),
IF($CO519=2,
IF(BX$23=5, $AC519, IF(BX$23=4, $AD519, 0)), IF(BX$23=5, $AC519, 0)
))</f>
        <v>0</v>
      </c>
      <c r="BY519" s="293" t="str">
        <f t="shared" si="221"/>
        <v>-</v>
      </c>
      <c r="BZ519" s="299">
        <f t="shared" si="197"/>
        <v>0</v>
      </c>
      <c r="CA519" s="294" t="str">
        <f t="shared" si="222"/>
        <v>-</v>
      </c>
      <c r="CB519" s="295" t="str">
        <f t="shared" si="198"/>
        <v>-</v>
      </c>
      <c r="CC519" s="295" t="str">
        <f t="shared" si="223"/>
        <v>-</v>
      </c>
      <c r="CD519" s="299">
        <f t="shared" si="199"/>
        <v>0</v>
      </c>
      <c r="CE519" s="300" t="str">
        <f t="shared" si="200"/>
        <v>-</v>
      </c>
      <c r="CF519" s="300" t="str">
        <f t="shared" si="201"/>
        <v>-</v>
      </c>
      <c r="CG519" s="300">
        <v>0</v>
      </c>
      <c r="CH519" s="300">
        <f t="shared" si="202"/>
        <v>0</v>
      </c>
      <c r="CI519" s="301">
        <f t="shared" si="203"/>
        <v>0</v>
      </c>
      <c r="CJ519" s="301">
        <f t="shared" si="204"/>
        <v>0</v>
      </c>
      <c r="CK519" s="302" t="str" cm="1">
        <f t="array" ref="CK519">IF($CJ519&gt;0, INDEX($CS$28:$DH$35, $CJ519, $CI519+CK$23), "-")</f>
        <v>-</v>
      </c>
      <c r="CL519" s="302" t="str" cm="1">
        <f t="array" ref="CL519">IF($CJ519&gt;0, INDEX($CS$28:$DH$35, $CJ519, $CI519+CL$23), "-")</f>
        <v>-</v>
      </c>
      <c r="CM519" s="302" t="str" cm="1">
        <f t="array" ref="CM519">IF($CJ519&gt;0, INDEX($CS$28:$DH$35, $CJ519, $CI519+CM$23), "-")</f>
        <v>-</v>
      </c>
      <c r="CN519" s="302" t="str" cm="1">
        <f t="array" ref="CN519">IF($CJ519&gt;0, INDEX($CS$28:$DH$35, $CJ519, $CI519+CN$23), "-")</f>
        <v>-</v>
      </c>
      <c r="CO519" s="300" t="str">
        <f t="shared" si="205"/>
        <v>-</v>
      </c>
      <c r="CP519" s="271"/>
      <c r="CQ519" s="272"/>
      <c r="CR519" s="273"/>
      <c r="CS519" s="273"/>
      <c r="CT519" s="273"/>
      <c r="CU519" s="273"/>
      <c r="CV519" s="273"/>
      <c r="CW519" s="273"/>
      <c r="CX519" s="273"/>
      <c r="CY519" s="273"/>
      <c r="CZ519" s="273"/>
      <c r="DA519" s="273"/>
      <c r="DB519" s="273"/>
      <c r="DC519" s="273"/>
      <c r="DD519" s="273"/>
      <c r="DE519" s="273"/>
      <c r="DF519" s="273"/>
      <c r="DG519" s="273"/>
      <c r="DH519" s="273"/>
      <c r="DI519" s="273"/>
      <c r="DJ519" s="271"/>
      <c r="DK519" s="271"/>
    </row>
    <row r="520" spans="1:115" s="45" customFormat="1" ht="12.75" customHeight="1" x14ac:dyDescent="0.25">
      <c r="A520" s="13" cm="1">
        <f t="array" ref="A520">IFERROR(INDEX(Operation, IFERROR(MATCH($N520,#REF!, 0), IFERROR(MATCH($N520,#REF!, 0), MATCH($N520,#REF!, 0))), 4), 0)</f>
        <v>0</v>
      </c>
      <c r="B520" s="10">
        <v>497</v>
      </c>
      <c r="C520" s="238"/>
      <c r="D520" s="238"/>
      <c r="E520" s="79"/>
      <c r="F520" s="80" t="str">
        <f>IF(ISBLANK(E520), "", VLOOKUP(E520, Z!$A$2:$C$4127, 3, FALSE))</f>
        <v/>
      </c>
      <c r="G520" s="238"/>
      <c r="H520" s="81"/>
      <c r="I520" s="255" t="b">
        <v>0</v>
      </c>
      <c r="J520" s="256"/>
      <c r="K520" s="82"/>
      <c r="L520" s="82"/>
      <c r="M520" s="83"/>
      <c r="N520" s="79"/>
      <c r="O520" s="84"/>
      <c r="P520" s="84"/>
      <c r="Q520" s="257"/>
      <c r="R520" s="257"/>
      <c r="S520" s="257"/>
      <c r="T520" s="85">
        <f t="shared" si="206"/>
        <v>0</v>
      </c>
      <c r="U520" s="238"/>
      <c r="V520" s="238"/>
      <c r="W520" s="238"/>
      <c r="X520" s="257"/>
      <c r="Y520" s="258"/>
      <c r="Z520" s="79"/>
      <c r="AA520" s="257"/>
      <c r="AB520" s="257"/>
      <c r="AC520" s="257"/>
      <c r="AD520" s="257"/>
      <c r="AE520" s="257"/>
      <c r="AF520" s="85">
        <f t="shared" si="207"/>
        <v>0</v>
      </c>
      <c r="AG520" s="259"/>
      <c r="AH520" s="238"/>
      <c r="AI520" s="79"/>
      <c r="AJ520" s="80" t="str">
        <f>IF(ISBLANK(AI520), "", VLOOKUP(AI520, Z!$A$2:$C$4127, 3, FALSE))</f>
        <v/>
      </c>
      <c r="AK520" s="260"/>
      <c r="AL520" s="127">
        <f t="shared" si="208"/>
        <v>0</v>
      </c>
      <c r="AM520" s="271"/>
      <c r="AN520" s="292">
        <f t="shared" si="210"/>
        <v>0</v>
      </c>
      <c r="AO520" s="279">
        <f t="shared" si="209"/>
        <v>1</v>
      </c>
      <c r="AP520" s="279">
        <v>0.75</v>
      </c>
      <c r="AQ520" s="293" t="str">
        <f t="shared" si="211"/>
        <v>-</v>
      </c>
      <c r="AR520" s="293" t="str">
        <f t="shared" si="212"/>
        <v>-</v>
      </c>
      <c r="AS520" s="293" t="str" cm="1">
        <f t="array" ref="AS520">IFERROR(IFERROR((AT520*AU520)/(3600*1000)/AZ520, BY520) * SUMPRODUCT($BA520:$BE520^2.5, $BF520:$BJ520) / 1000, "-")</f>
        <v>-</v>
      </c>
      <c r="AT520" s="279" t="str">
        <f t="shared" si="213"/>
        <v>-</v>
      </c>
      <c r="AU520" s="279" t="str">
        <f t="shared" si="214"/>
        <v>-</v>
      </c>
      <c r="AV520" s="294" t="str">
        <f t="shared" si="196"/>
        <v>-</v>
      </c>
      <c r="AW520" s="294" t="str" cm="1">
        <f t="array" ref="AW520">IF(CH520&gt;0, INDEX($CV$58:$CV$60, CH520), "-")</f>
        <v>-</v>
      </c>
      <c r="AX520" s="294" t="str">
        <f t="shared" si="215"/>
        <v>-</v>
      </c>
      <c r="AY520" s="295" t="str">
        <f t="shared" si="216"/>
        <v>-</v>
      </c>
      <c r="AZ520" s="294">
        <f t="shared" si="217"/>
        <v>0</v>
      </c>
      <c r="BA520" s="296" t="str" cm="1">
        <f t="array" ref="BA520">IFERROR(INDEX($CV$63:$CZ$65, $CF520, BA$23), "-")</f>
        <v>-</v>
      </c>
      <c r="BB520" s="296" t="str" cm="1">
        <f t="array" ref="BB520">IFERROR(INDEX($CV$63:$CZ$65, $CF520, BB$23), "-")</f>
        <v>-</v>
      </c>
      <c r="BC520" s="296" t="str" cm="1">
        <f t="array" ref="BC520">IFERROR(INDEX($CV$63:$CZ$65, $CF520, BC$23), "-")</f>
        <v>-</v>
      </c>
      <c r="BD520" s="296" t="str" cm="1">
        <f t="array" ref="BD520">IFERROR(INDEX($CV$63:$CZ$65, $CF520, BD$23), "-")</f>
        <v>-</v>
      </c>
      <c r="BE520" s="296" t="str" cm="1">
        <f t="array" ref="BE520">IFERROR(INDEX($CV$63:$CZ$65, $CF520, BE$23), "-")</f>
        <v>-</v>
      </c>
      <c r="BF520" s="297" cm="1">
        <f t="array" ref="BF520">IF($CF520=3,
IFERROR(INDEX($CV$68:$CZ$79, $CE520, BF$23), "-"),
IF($CF520=2,
IF(BF$23=5, $Q520, IF(BF$23=4, $R520, 0)), IF(BF$23=5, $Q520, 0)
))</f>
        <v>0</v>
      </c>
      <c r="BG520" s="297" cm="1">
        <f t="array" ref="BG520">IF($CF520=3,
IFERROR(INDEX($CV$68:$CZ$79, $CE520, BG$23), "-"),
IF($CF520=2,
IF(BG$23=5, $Q520, IF(BG$23=4, $R520, 0)), IF(BG$23=5, $Q520, 0)
))</f>
        <v>0</v>
      </c>
      <c r="BH520" s="297" cm="1">
        <f t="array" ref="BH520">IF($CF520=3,
IFERROR(INDEX($CV$68:$CZ$79, $CE520, BH$23), "-"),
IF($CF520=2,
IF(BH$23=5, $Q520, IF(BH$23=4, $R520, 0)), IF(BH$23=5, $Q520, 0)
))</f>
        <v>0</v>
      </c>
      <c r="BI520" s="297" cm="1">
        <f t="array" ref="BI520">IF($CF520=3,
IFERROR(INDEX($CV$68:$CZ$79, $CE520, BI$23), "-"),
IF($CF520=2,
IF(BI$23=5, $Q520, IF(BI$23=4, $R520, 0)), IF(BI$23=5, $Q520, 0)
))</f>
        <v>0</v>
      </c>
      <c r="BJ520" s="297" cm="1">
        <f t="array" ref="BJ520">IF($CF520=3,
IFERROR(INDEX($CV$68:$CZ$79, $CE520, BJ$23), "-"),
IF($CF520=2,
IF(BJ$23=5, $Q520, IF(BJ$23=4, $R520, 0)), IF(BJ$23=5, $Q520, 0)
))</f>
        <v>0</v>
      </c>
      <c r="BK520" s="293" t="str" cm="1">
        <f t="array" ref="BK520">IFERROR(IF(OR($AN$20="EZ", ISNUMBER((BL520*BM520)/(3600*1000)/BN520)), (BL520*BM520)/(3600*1000)/BN520, BY520) * SUMPRODUCT($BO520:$BS520^2.5, $BT520:$BX520) / 1000, "-")</f>
        <v>-</v>
      </c>
      <c r="BL520" s="279" t="str">
        <f t="shared" si="218"/>
        <v>-</v>
      </c>
      <c r="BM520" s="279" t="str">
        <f t="shared" si="219"/>
        <v>-</v>
      </c>
      <c r="BN520" s="298">
        <f t="shared" si="220"/>
        <v>0</v>
      </c>
      <c r="BO520" s="296" t="str" cm="1">
        <f t="array" ref="BO520">IFERROR(INDEX($CV$63:$CZ$65, $CO520, BO$23), "-")</f>
        <v>-</v>
      </c>
      <c r="BP520" s="296" t="str" cm="1">
        <f t="array" ref="BP520">IFERROR(INDEX($CV$63:$CZ$65, $CO520, BP$23), "-")</f>
        <v>-</v>
      </c>
      <c r="BQ520" s="296" t="str" cm="1">
        <f t="array" ref="BQ520">IFERROR(INDEX($CV$63:$CZ$65, $CO520, BQ$23), "-")</f>
        <v>-</v>
      </c>
      <c r="BR520" s="296" t="str" cm="1">
        <f t="array" ref="BR520">IFERROR(INDEX($CV$63:$CZ$65, $CO520, BR$23), "-")</f>
        <v>-</v>
      </c>
      <c r="BS520" s="296" t="str" cm="1">
        <f t="array" ref="BS520">IFERROR(INDEX($CV$63:$CZ$65, $CO520, BS$23), "-")</f>
        <v>-</v>
      </c>
      <c r="BT520" s="297" cm="1">
        <f t="array" ref="BT520">IF($CO520=3,
IFERROR(INDEX($CV$68:$CZ$79, $CE520, BT$23), "-"),
IF($CO520=2,
IF(BT$23=5, $AC520, IF(BT$23=4, $AD520, 0)), IF(BT$23=5, $AC520, 0)
))</f>
        <v>0</v>
      </c>
      <c r="BU520" s="297" cm="1">
        <f t="array" ref="BU520">IF($CO520=3,
IFERROR(INDEX($CV$68:$CZ$79, $CE520, BU$23), "-"),
IF($CO520=2,
IF(BU$23=5, $AC520, IF(BU$23=4, $AD520, 0)), IF(BU$23=5, $AC520, 0)
))</f>
        <v>0</v>
      </c>
      <c r="BV520" s="297" cm="1">
        <f t="array" ref="BV520">IF($CO520=3,
IFERROR(INDEX($CV$68:$CZ$79, $CE520, BV$23), "-"),
IF($CO520=2,
IF(BV$23=5, $AC520, IF(BV$23=4, $AD520, 0)), IF(BV$23=5, $AC520, 0)
))</f>
        <v>0</v>
      </c>
      <c r="BW520" s="297" cm="1">
        <f t="array" ref="BW520">IF($CO520=3,
IFERROR(INDEX($CV$68:$CZ$79, $CE520, BW$23), "-"),
IF($CO520=2,
IF(BW$23=5, $AC520, IF(BW$23=4, $AD520, 0)), IF(BW$23=5, $AC520, 0)
))</f>
        <v>0</v>
      </c>
      <c r="BX520" s="297" cm="1">
        <f t="array" ref="BX520">IF($CO520=3,
IFERROR(INDEX($CV$68:$CZ$79, $CE520, BX$23), "-"),
IF($CO520=2,
IF(BX$23=5, $AC520, IF(BX$23=4, $AD520, 0)), IF(BX$23=5, $AC520, 0)
))</f>
        <v>0</v>
      </c>
      <c r="BY520" s="293" t="str">
        <f t="shared" si="221"/>
        <v>-</v>
      </c>
      <c r="BZ520" s="299">
        <f t="shared" si="197"/>
        <v>0</v>
      </c>
      <c r="CA520" s="294" t="str">
        <f t="shared" si="222"/>
        <v>-</v>
      </c>
      <c r="CB520" s="295" t="str">
        <f t="shared" si="198"/>
        <v>-</v>
      </c>
      <c r="CC520" s="295" t="str">
        <f t="shared" si="223"/>
        <v>-</v>
      </c>
      <c r="CD520" s="299">
        <f t="shared" si="199"/>
        <v>0</v>
      </c>
      <c r="CE520" s="300" t="str">
        <f t="shared" si="200"/>
        <v>-</v>
      </c>
      <c r="CF520" s="300" t="str">
        <f t="shared" si="201"/>
        <v>-</v>
      </c>
      <c r="CG520" s="300">
        <v>0</v>
      </c>
      <c r="CH520" s="300">
        <f t="shared" si="202"/>
        <v>0</v>
      </c>
      <c r="CI520" s="301">
        <f t="shared" si="203"/>
        <v>0</v>
      </c>
      <c r="CJ520" s="301">
        <f t="shared" si="204"/>
        <v>0</v>
      </c>
      <c r="CK520" s="302" t="str" cm="1">
        <f t="array" ref="CK520">IF($CJ520&gt;0, INDEX($CS$28:$DH$35, $CJ520, $CI520+CK$23), "-")</f>
        <v>-</v>
      </c>
      <c r="CL520" s="302" t="str" cm="1">
        <f t="array" ref="CL520">IF($CJ520&gt;0, INDEX($CS$28:$DH$35, $CJ520, $CI520+CL$23), "-")</f>
        <v>-</v>
      </c>
      <c r="CM520" s="302" t="str" cm="1">
        <f t="array" ref="CM520">IF($CJ520&gt;0, INDEX($CS$28:$DH$35, $CJ520, $CI520+CM$23), "-")</f>
        <v>-</v>
      </c>
      <c r="CN520" s="302" t="str" cm="1">
        <f t="array" ref="CN520">IF($CJ520&gt;0, INDEX($CS$28:$DH$35, $CJ520, $CI520+CN$23), "-")</f>
        <v>-</v>
      </c>
      <c r="CO520" s="300" t="str">
        <f t="shared" si="205"/>
        <v>-</v>
      </c>
      <c r="CP520" s="271"/>
      <c r="CQ520" s="272"/>
      <c r="CR520" s="273"/>
      <c r="CS520" s="273"/>
      <c r="CT520" s="273"/>
      <c r="CU520" s="273"/>
      <c r="CV520" s="273"/>
      <c r="CW520" s="273"/>
      <c r="CX520" s="273"/>
      <c r="CY520" s="273"/>
      <c r="CZ520" s="273"/>
      <c r="DA520" s="273"/>
      <c r="DB520" s="273"/>
      <c r="DC520" s="273"/>
      <c r="DD520" s="273"/>
      <c r="DE520" s="273"/>
      <c r="DF520" s="273"/>
      <c r="DG520" s="273"/>
      <c r="DH520" s="273"/>
      <c r="DI520" s="273"/>
      <c r="DJ520" s="271"/>
      <c r="DK520" s="271"/>
    </row>
    <row r="521" spans="1:115" s="45" customFormat="1" ht="12.75" customHeight="1" x14ac:dyDescent="0.25">
      <c r="A521" s="13" cm="1">
        <f t="array" ref="A521">IFERROR(INDEX(Operation, IFERROR(MATCH($N521,#REF!, 0), IFERROR(MATCH($N521,#REF!, 0), MATCH($N521,#REF!, 0))), 4), 0)</f>
        <v>0</v>
      </c>
      <c r="B521" s="10">
        <v>498</v>
      </c>
      <c r="C521" s="238"/>
      <c r="D521" s="238"/>
      <c r="E521" s="79"/>
      <c r="F521" s="80" t="str">
        <f>IF(ISBLANK(E521), "", VLOOKUP(E521, Z!$A$2:$C$4127, 3, FALSE))</f>
        <v/>
      </c>
      <c r="G521" s="238"/>
      <c r="H521" s="81"/>
      <c r="I521" s="255" t="b">
        <v>0</v>
      </c>
      <c r="J521" s="256"/>
      <c r="K521" s="82"/>
      <c r="L521" s="82"/>
      <c r="M521" s="83"/>
      <c r="N521" s="79"/>
      <c r="O521" s="84"/>
      <c r="P521" s="84"/>
      <c r="Q521" s="257"/>
      <c r="R521" s="257"/>
      <c r="S521" s="257"/>
      <c r="T521" s="85">
        <f t="shared" si="206"/>
        <v>0</v>
      </c>
      <c r="U521" s="238"/>
      <c r="V521" s="238"/>
      <c r="W521" s="238"/>
      <c r="X521" s="257"/>
      <c r="Y521" s="258"/>
      <c r="Z521" s="79"/>
      <c r="AA521" s="257"/>
      <c r="AB521" s="257"/>
      <c r="AC521" s="257"/>
      <c r="AD521" s="257"/>
      <c r="AE521" s="257"/>
      <c r="AF521" s="85">
        <f t="shared" si="207"/>
        <v>0</v>
      </c>
      <c r="AG521" s="259"/>
      <c r="AH521" s="238"/>
      <c r="AI521" s="79"/>
      <c r="AJ521" s="80" t="str">
        <f>IF(ISBLANK(AI521), "", VLOOKUP(AI521, Z!$A$2:$C$4127, 3, FALSE))</f>
        <v/>
      </c>
      <c r="AK521" s="260"/>
      <c r="AL521" s="127">
        <f t="shared" si="208"/>
        <v>0</v>
      </c>
      <c r="AM521" s="271"/>
      <c r="AN521" s="292">
        <f t="shared" si="210"/>
        <v>0</v>
      </c>
      <c r="AO521" s="279">
        <f t="shared" si="209"/>
        <v>1</v>
      </c>
      <c r="AP521" s="279">
        <v>0.75</v>
      </c>
      <c r="AQ521" s="293" t="str">
        <f t="shared" si="211"/>
        <v>-</v>
      </c>
      <c r="AR521" s="293" t="str">
        <f t="shared" si="212"/>
        <v>-</v>
      </c>
      <c r="AS521" s="293" t="str" cm="1">
        <f t="array" ref="AS521">IFERROR(IFERROR((AT521*AU521)/(3600*1000)/AZ521, BY521) * SUMPRODUCT($BA521:$BE521^2.5, $BF521:$BJ521) / 1000, "-")</f>
        <v>-</v>
      </c>
      <c r="AT521" s="279" t="str">
        <f t="shared" si="213"/>
        <v>-</v>
      </c>
      <c r="AU521" s="279" t="str">
        <f t="shared" si="214"/>
        <v>-</v>
      </c>
      <c r="AV521" s="294" t="str">
        <f t="shared" si="196"/>
        <v>-</v>
      </c>
      <c r="AW521" s="294" t="str" cm="1">
        <f t="array" ref="AW521">IF(CH521&gt;0, INDEX($CV$58:$CV$60, CH521), "-")</f>
        <v>-</v>
      </c>
      <c r="AX521" s="294" t="str">
        <f t="shared" si="215"/>
        <v>-</v>
      </c>
      <c r="AY521" s="295" t="str">
        <f t="shared" si="216"/>
        <v>-</v>
      </c>
      <c r="AZ521" s="294">
        <f t="shared" si="217"/>
        <v>0</v>
      </c>
      <c r="BA521" s="296" t="str" cm="1">
        <f t="array" ref="BA521">IFERROR(INDEX($CV$63:$CZ$65, $CF521, BA$23), "-")</f>
        <v>-</v>
      </c>
      <c r="BB521" s="296" t="str" cm="1">
        <f t="array" ref="BB521">IFERROR(INDEX($CV$63:$CZ$65, $CF521, BB$23), "-")</f>
        <v>-</v>
      </c>
      <c r="BC521" s="296" t="str" cm="1">
        <f t="array" ref="BC521">IFERROR(INDEX($CV$63:$CZ$65, $CF521, BC$23), "-")</f>
        <v>-</v>
      </c>
      <c r="BD521" s="296" t="str" cm="1">
        <f t="array" ref="BD521">IFERROR(INDEX($CV$63:$CZ$65, $CF521, BD$23), "-")</f>
        <v>-</v>
      </c>
      <c r="BE521" s="296" t="str" cm="1">
        <f t="array" ref="BE521">IFERROR(INDEX($CV$63:$CZ$65, $CF521, BE$23), "-")</f>
        <v>-</v>
      </c>
      <c r="BF521" s="297" cm="1">
        <f t="array" ref="BF521">IF($CF521=3,
IFERROR(INDEX($CV$68:$CZ$79, $CE521, BF$23), "-"),
IF($CF521=2,
IF(BF$23=5, $Q521, IF(BF$23=4, $R521, 0)), IF(BF$23=5, $Q521, 0)
))</f>
        <v>0</v>
      </c>
      <c r="BG521" s="297" cm="1">
        <f t="array" ref="BG521">IF($CF521=3,
IFERROR(INDEX($CV$68:$CZ$79, $CE521, BG$23), "-"),
IF($CF521=2,
IF(BG$23=5, $Q521, IF(BG$23=4, $R521, 0)), IF(BG$23=5, $Q521, 0)
))</f>
        <v>0</v>
      </c>
      <c r="BH521" s="297" cm="1">
        <f t="array" ref="BH521">IF($CF521=3,
IFERROR(INDEX($CV$68:$CZ$79, $CE521, BH$23), "-"),
IF($CF521=2,
IF(BH$23=5, $Q521, IF(BH$23=4, $R521, 0)), IF(BH$23=5, $Q521, 0)
))</f>
        <v>0</v>
      </c>
      <c r="BI521" s="297" cm="1">
        <f t="array" ref="BI521">IF($CF521=3,
IFERROR(INDEX($CV$68:$CZ$79, $CE521, BI$23), "-"),
IF($CF521=2,
IF(BI$23=5, $Q521, IF(BI$23=4, $R521, 0)), IF(BI$23=5, $Q521, 0)
))</f>
        <v>0</v>
      </c>
      <c r="BJ521" s="297" cm="1">
        <f t="array" ref="BJ521">IF($CF521=3,
IFERROR(INDEX($CV$68:$CZ$79, $CE521, BJ$23), "-"),
IF($CF521=2,
IF(BJ$23=5, $Q521, IF(BJ$23=4, $R521, 0)), IF(BJ$23=5, $Q521, 0)
))</f>
        <v>0</v>
      </c>
      <c r="BK521" s="293" t="str" cm="1">
        <f t="array" ref="BK521">IFERROR(IF(OR($AN$20="EZ", ISNUMBER((BL521*BM521)/(3600*1000)/BN521)), (BL521*BM521)/(3600*1000)/BN521, BY521) * SUMPRODUCT($BO521:$BS521^2.5, $BT521:$BX521) / 1000, "-")</f>
        <v>-</v>
      </c>
      <c r="BL521" s="279" t="str">
        <f t="shared" si="218"/>
        <v>-</v>
      </c>
      <c r="BM521" s="279" t="str">
        <f t="shared" si="219"/>
        <v>-</v>
      </c>
      <c r="BN521" s="298">
        <f t="shared" si="220"/>
        <v>0</v>
      </c>
      <c r="BO521" s="296" t="str" cm="1">
        <f t="array" ref="BO521">IFERROR(INDEX($CV$63:$CZ$65, $CO521, BO$23), "-")</f>
        <v>-</v>
      </c>
      <c r="BP521" s="296" t="str" cm="1">
        <f t="array" ref="BP521">IFERROR(INDEX($CV$63:$CZ$65, $CO521, BP$23), "-")</f>
        <v>-</v>
      </c>
      <c r="BQ521" s="296" t="str" cm="1">
        <f t="array" ref="BQ521">IFERROR(INDEX($CV$63:$CZ$65, $CO521, BQ$23), "-")</f>
        <v>-</v>
      </c>
      <c r="BR521" s="296" t="str" cm="1">
        <f t="array" ref="BR521">IFERROR(INDEX($CV$63:$CZ$65, $CO521, BR$23), "-")</f>
        <v>-</v>
      </c>
      <c r="BS521" s="296" t="str" cm="1">
        <f t="array" ref="BS521">IFERROR(INDEX($CV$63:$CZ$65, $CO521, BS$23), "-")</f>
        <v>-</v>
      </c>
      <c r="BT521" s="297" cm="1">
        <f t="array" ref="BT521">IF($CO521=3,
IFERROR(INDEX($CV$68:$CZ$79, $CE521, BT$23), "-"),
IF($CO521=2,
IF(BT$23=5, $AC521, IF(BT$23=4, $AD521, 0)), IF(BT$23=5, $AC521, 0)
))</f>
        <v>0</v>
      </c>
      <c r="BU521" s="297" cm="1">
        <f t="array" ref="BU521">IF($CO521=3,
IFERROR(INDEX($CV$68:$CZ$79, $CE521, BU$23), "-"),
IF($CO521=2,
IF(BU$23=5, $AC521, IF(BU$23=4, $AD521, 0)), IF(BU$23=5, $AC521, 0)
))</f>
        <v>0</v>
      </c>
      <c r="BV521" s="297" cm="1">
        <f t="array" ref="BV521">IF($CO521=3,
IFERROR(INDEX($CV$68:$CZ$79, $CE521, BV$23), "-"),
IF($CO521=2,
IF(BV$23=5, $AC521, IF(BV$23=4, $AD521, 0)), IF(BV$23=5, $AC521, 0)
))</f>
        <v>0</v>
      </c>
      <c r="BW521" s="297" cm="1">
        <f t="array" ref="BW521">IF($CO521=3,
IFERROR(INDEX($CV$68:$CZ$79, $CE521, BW$23), "-"),
IF($CO521=2,
IF(BW$23=5, $AC521, IF(BW$23=4, $AD521, 0)), IF(BW$23=5, $AC521, 0)
))</f>
        <v>0</v>
      </c>
      <c r="BX521" s="297" cm="1">
        <f t="array" ref="BX521">IF($CO521=3,
IFERROR(INDEX($CV$68:$CZ$79, $CE521, BX$23), "-"),
IF($CO521=2,
IF(BX$23=5, $AC521, IF(BX$23=4, $AD521, 0)), IF(BX$23=5, $AC521, 0)
))</f>
        <v>0</v>
      </c>
      <c r="BY521" s="293" t="str">
        <f t="shared" si="221"/>
        <v>-</v>
      </c>
      <c r="BZ521" s="299">
        <f t="shared" si="197"/>
        <v>0</v>
      </c>
      <c r="CA521" s="294" t="str">
        <f t="shared" si="222"/>
        <v>-</v>
      </c>
      <c r="CB521" s="295" t="str">
        <f t="shared" si="198"/>
        <v>-</v>
      </c>
      <c r="CC521" s="295" t="str">
        <f t="shared" si="223"/>
        <v>-</v>
      </c>
      <c r="CD521" s="299">
        <f t="shared" si="199"/>
        <v>0</v>
      </c>
      <c r="CE521" s="300" t="str">
        <f t="shared" si="200"/>
        <v>-</v>
      </c>
      <c r="CF521" s="300" t="str">
        <f t="shared" si="201"/>
        <v>-</v>
      </c>
      <c r="CG521" s="300">
        <v>0</v>
      </c>
      <c r="CH521" s="300">
        <f t="shared" si="202"/>
        <v>0</v>
      </c>
      <c r="CI521" s="301">
        <f t="shared" si="203"/>
        <v>0</v>
      </c>
      <c r="CJ521" s="301">
        <f t="shared" si="204"/>
        <v>0</v>
      </c>
      <c r="CK521" s="302" t="str" cm="1">
        <f t="array" ref="CK521">IF($CJ521&gt;0, INDEX($CS$28:$DH$35, $CJ521, $CI521+CK$23), "-")</f>
        <v>-</v>
      </c>
      <c r="CL521" s="302" t="str" cm="1">
        <f t="array" ref="CL521">IF($CJ521&gt;0, INDEX($CS$28:$DH$35, $CJ521, $CI521+CL$23), "-")</f>
        <v>-</v>
      </c>
      <c r="CM521" s="302" t="str" cm="1">
        <f t="array" ref="CM521">IF($CJ521&gt;0, INDEX($CS$28:$DH$35, $CJ521, $CI521+CM$23), "-")</f>
        <v>-</v>
      </c>
      <c r="CN521" s="302" t="str" cm="1">
        <f t="array" ref="CN521">IF($CJ521&gt;0, INDEX($CS$28:$DH$35, $CJ521, $CI521+CN$23), "-")</f>
        <v>-</v>
      </c>
      <c r="CO521" s="300" t="str">
        <f t="shared" si="205"/>
        <v>-</v>
      </c>
      <c r="CP521" s="271"/>
      <c r="CQ521" s="272"/>
      <c r="CR521" s="273"/>
      <c r="CS521" s="273"/>
      <c r="CT521" s="273"/>
      <c r="CU521" s="273"/>
      <c r="CV521" s="273"/>
      <c r="CW521" s="273"/>
      <c r="CX521" s="273"/>
      <c r="CY521" s="273"/>
      <c r="CZ521" s="273"/>
      <c r="DA521" s="273"/>
      <c r="DB521" s="273"/>
      <c r="DC521" s="273"/>
      <c r="DD521" s="273"/>
      <c r="DE521" s="273"/>
      <c r="DF521" s="273"/>
      <c r="DG521" s="273"/>
      <c r="DH521" s="273"/>
      <c r="DI521" s="273"/>
      <c r="DJ521" s="271"/>
      <c r="DK521" s="271"/>
    </row>
    <row r="522" spans="1:115" s="45" customFormat="1" ht="12.75" customHeight="1" x14ac:dyDescent="0.25">
      <c r="A522" s="13" cm="1">
        <f t="array" ref="A522">IFERROR(INDEX(Operation, IFERROR(MATCH($N522,#REF!, 0), IFERROR(MATCH($N522,#REF!, 0), MATCH($N522,#REF!, 0))), 4), 0)</f>
        <v>0</v>
      </c>
      <c r="B522" s="10">
        <v>499</v>
      </c>
      <c r="C522" s="238"/>
      <c r="D522" s="238"/>
      <c r="E522" s="79"/>
      <c r="F522" s="80" t="str">
        <f>IF(ISBLANK(E522), "", VLOOKUP(E522, Z!$A$2:$C$4127, 3, FALSE))</f>
        <v/>
      </c>
      <c r="G522" s="238"/>
      <c r="H522" s="81"/>
      <c r="I522" s="255" t="b">
        <v>0</v>
      </c>
      <c r="J522" s="256"/>
      <c r="K522" s="82"/>
      <c r="L522" s="82"/>
      <c r="M522" s="83"/>
      <c r="N522" s="79"/>
      <c r="O522" s="84"/>
      <c r="P522" s="84"/>
      <c r="Q522" s="257"/>
      <c r="R522" s="257"/>
      <c r="S522" s="257"/>
      <c r="T522" s="85">
        <f t="shared" si="206"/>
        <v>0</v>
      </c>
      <c r="U522" s="238"/>
      <c r="V522" s="238"/>
      <c r="W522" s="238"/>
      <c r="X522" s="257"/>
      <c r="Y522" s="258"/>
      <c r="Z522" s="79"/>
      <c r="AA522" s="257"/>
      <c r="AB522" s="257"/>
      <c r="AC522" s="257"/>
      <c r="AD522" s="257"/>
      <c r="AE522" s="257"/>
      <c r="AF522" s="85">
        <f t="shared" si="207"/>
        <v>0</v>
      </c>
      <c r="AG522" s="259"/>
      <c r="AH522" s="238"/>
      <c r="AI522" s="79"/>
      <c r="AJ522" s="80" t="str">
        <f>IF(ISBLANK(AI522), "", VLOOKUP(AI522, Z!$A$2:$C$4127, 3, FALSE))</f>
        <v/>
      </c>
      <c r="AK522" s="260"/>
      <c r="AL522" s="127">
        <f t="shared" si="208"/>
        <v>0</v>
      </c>
      <c r="AM522" s="271"/>
      <c r="AN522" s="292">
        <f t="shared" si="210"/>
        <v>0</v>
      </c>
      <c r="AO522" s="279">
        <f t="shared" si="209"/>
        <v>1</v>
      </c>
      <c r="AP522" s="279">
        <v>0.75</v>
      </c>
      <c r="AQ522" s="293" t="str">
        <f t="shared" si="211"/>
        <v>-</v>
      </c>
      <c r="AR522" s="293" t="str">
        <f t="shared" si="212"/>
        <v>-</v>
      </c>
      <c r="AS522" s="293" t="str" cm="1">
        <f t="array" ref="AS522">IFERROR(IFERROR((AT522*AU522)/(3600*1000)/AZ522, BY522) * SUMPRODUCT($BA522:$BE522^2.5, $BF522:$BJ522) / 1000, "-")</f>
        <v>-</v>
      </c>
      <c r="AT522" s="279" t="str">
        <f t="shared" si="213"/>
        <v>-</v>
      </c>
      <c r="AU522" s="279" t="str">
        <f t="shared" si="214"/>
        <v>-</v>
      </c>
      <c r="AV522" s="294" t="str">
        <f t="shared" si="196"/>
        <v>-</v>
      </c>
      <c r="AW522" s="294" t="str" cm="1">
        <f t="array" ref="AW522">IF(CH522&gt;0, INDEX($CV$58:$CV$60, CH522), "-")</f>
        <v>-</v>
      </c>
      <c r="AX522" s="294" t="str">
        <f t="shared" si="215"/>
        <v>-</v>
      </c>
      <c r="AY522" s="295" t="str">
        <f t="shared" si="216"/>
        <v>-</v>
      </c>
      <c r="AZ522" s="294">
        <f t="shared" si="217"/>
        <v>0</v>
      </c>
      <c r="BA522" s="296" t="str" cm="1">
        <f t="array" ref="BA522">IFERROR(INDEX($CV$63:$CZ$65, $CF522, BA$23), "-")</f>
        <v>-</v>
      </c>
      <c r="BB522" s="296" t="str" cm="1">
        <f t="array" ref="BB522">IFERROR(INDEX($CV$63:$CZ$65, $CF522, BB$23), "-")</f>
        <v>-</v>
      </c>
      <c r="BC522" s="296" t="str" cm="1">
        <f t="array" ref="BC522">IFERROR(INDEX($CV$63:$CZ$65, $CF522, BC$23), "-")</f>
        <v>-</v>
      </c>
      <c r="BD522" s="296" t="str" cm="1">
        <f t="array" ref="BD522">IFERROR(INDEX($CV$63:$CZ$65, $CF522, BD$23), "-")</f>
        <v>-</v>
      </c>
      <c r="BE522" s="296" t="str" cm="1">
        <f t="array" ref="BE522">IFERROR(INDEX($CV$63:$CZ$65, $CF522, BE$23), "-")</f>
        <v>-</v>
      </c>
      <c r="BF522" s="297" cm="1">
        <f t="array" ref="BF522">IF($CF522=3,
IFERROR(INDEX($CV$68:$CZ$79, $CE522, BF$23), "-"),
IF($CF522=2,
IF(BF$23=5, $Q522, IF(BF$23=4, $R522, 0)), IF(BF$23=5, $Q522, 0)
))</f>
        <v>0</v>
      </c>
      <c r="BG522" s="297" cm="1">
        <f t="array" ref="BG522">IF($CF522=3,
IFERROR(INDEX($CV$68:$CZ$79, $CE522, BG$23), "-"),
IF($CF522=2,
IF(BG$23=5, $Q522, IF(BG$23=4, $R522, 0)), IF(BG$23=5, $Q522, 0)
))</f>
        <v>0</v>
      </c>
      <c r="BH522" s="297" cm="1">
        <f t="array" ref="BH522">IF($CF522=3,
IFERROR(INDEX($CV$68:$CZ$79, $CE522, BH$23), "-"),
IF($CF522=2,
IF(BH$23=5, $Q522, IF(BH$23=4, $R522, 0)), IF(BH$23=5, $Q522, 0)
))</f>
        <v>0</v>
      </c>
      <c r="BI522" s="297" cm="1">
        <f t="array" ref="BI522">IF($CF522=3,
IFERROR(INDEX($CV$68:$CZ$79, $CE522, BI$23), "-"),
IF($CF522=2,
IF(BI$23=5, $Q522, IF(BI$23=4, $R522, 0)), IF(BI$23=5, $Q522, 0)
))</f>
        <v>0</v>
      </c>
      <c r="BJ522" s="297" cm="1">
        <f t="array" ref="BJ522">IF($CF522=3,
IFERROR(INDEX($CV$68:$CZ$79, $CE522, BJ$23), "-"),
IF($CF522=2,
IF(BJ$23=5, $Q522, IF(BJ$23=4, $R522, 0)), IF(BJ$23=5, $Q522, 0)
))</f>
        <v>0</v>
      </c>
      <c r="BK522" s="293" t="str" cm="1">
        <f t="array" ref="BK522">IFERROR(IF(OR($AN$20="EZ", ISNUMBER((BL522*BM522)/(3600*1000)/BN522)), (BL522*BM522)/(3600*1000)/BN522, BY522) * SUMPRODUCT($BO522:$BS522^2.5, $BT522:$BX522) / 1000, "-")</f>
        <v>-</v>
      </c>
      <c r="BL522" s="279" t="str">
        <f t="shared" si="218"/>
        <v>-</v>
      </c>
      <c r="BM522" s="279" t="str">
        <f t="shared" si="219"/>
        <v>-</v>
      </c>
      <c r="BN522" s="298">
        <f t="shared" si="220"/>
        <v>0</v>
      </c>
      <c r="BO522" s="296" t="str" cm="1">
        <f t="array" ref="BO522">IFERROR(INDEX($CV$63:$CZ$65, $CO522, BO$23), "-")</f>
        <v>-</v>
      </c>
      <c r="BP522" s="296" t="str" cm="1">
        <f t="array" ref="BP522">IFERROR(INDEX($CV$63:$CZ$65, $CO522, BP$23), "-")</f>
        <v>-</v>
      </c>
      <c r="BQ522" s="296" t="str" cm="1">
        <f t="array" ref="BQ522">IFERROR(INDEX($CV$63:$CZ$65, $CO522, BQ$23), "-")</f>
        <v>-</v>
      </c>
      <c r="BR522" s="296" t="str" cm="1">
        <f t="array" ref="BR522">IFERROR(INDEX($CV$63:$CZ$65, $CO522, BR$23), "-")</f>
        <v>-</v>
      </c>
      <c r="BS522" s="296" t="str" cm="1">
        <f t="array" ref="BS522">IFERROR(INDEX($CV$63:$CZ$65, $CO522, BS$23), "-")</f>
        <v>-</v>
      </c>
      <c r="BT522" s="297" cm="1">
        <f t="array" ref="BT522">IF($CO522=3,
IFERROR(INDEX($CV$68:$CZ$79, $CE522, BT$23), "-"),
IF($CO522=2,
IF(BT$23=5, $AC522, IF(BT$23=4, $AD522, 0)), IF(BT$23=5, $AC522, 0)
))</f>
        <v>0</v>
      </c>
      <c r="BU522" s="297" cm="1">
        <f t="array" ref="BU522">IF($CO522=3,
IFERROR(INDEX($CV$68:$CZ$79, $CE522, BU$23), "-"),
IF($CO522=2,
IF(BU$23=5, $AC522, IF(BU$23=4, $AD522, 0)), IF(BU$23=5, $AC522, 0)
))</f>
        <v>0</v>
      </c>
      <c r="BV522" s="297" cm="1">
        <f t="array" ref="BV522">IF($CO522=3,
IFERROR(INDEX($CV$68:$CZ$79, $CE522, BV$23), "-"),
IF($CO522=2,
IF(BV$23=5, $AC522, IF(BV$23=4, $AD522, 0)), IF(BV$23=5, $AC522, 0)
))</f>
        <v>0</v>
      </c>
      <c r="BW522" s="297" cm="1">
        <f t="array" ref="BW522">IF($CO522=3,
IFERROR(INDEX($CV$68:$CZ$79, $CE522, BW$23), "-"),
IF($CO522=2,
IF(BW$23=5, $AC522, IF(BW$23=4, $AD522, 0)), IF(BW$23=5, $AC522, 0)
))</f>
        <v>0</v>
      </c>
      <c r="BX522" s="297" cm="1">
        <f t="array" ref="BX522">IF($CO522=3,
IFERROR(INDEX($CV$68:$CZ$79, $CE522, BX$23), "-"),
IF($CO522=2,
IF(BX$23=5, $AC522, IF(BX$23=4, $AD522, 0)), IF(BX$23=5, $AC522, 0)
))</f>
        <v>0</v>
      </c>
      <c r="BY522" s="293" t="str">
        <f t="shared" si="221"/>
        <v>-</v>
      </c>
      <c r="BZ522" s="299">
        <f t="shared" si="197"/>
        <v>0</v>
      </c>
      <c r="CA522" s="294" t="str">
        <f t="shared" si="222"/>
        <v>-</v>
      </c>
      <c r="CB522" s="295" t="str">
        <f t="shared" si="198"/>
        <v>-</v>
      </c>
      <c r="CC522" s="295" t="str">
        <f t="shared" si="223"/>
        <v>-</v>
      </c>
      <c r="CD522" s="299">
        <f t="shared" si="199"/>
        <v>0</v>
      </c>
      <c r="CE522" s="300" t="str">
        <f t="shared" si="200"/>
        <v>-</v>
      </c>
      <c r="CF522" s="300" t="str">
        <f t="shared" si="201"/>
        <v>-</v>
      </c>
      <c r="CG522" s="300">
        <v>0</v>
      </c>
      <c r="CH522" s="300">
        <f t="shared" si="202"/>
        <v>0</v>
      </c>
      <c r="CI522" s="301">
        <f t="shared" si="203"/>
        <v>0</v>
      </c>
      <c r="CJ522" s="301">
        <f t="shared" si="204"/>
        <v>0</v>
      </c>
      <c r="CK522" s="302" t="str" cm="1">
        <f t="array" ref="CK522">IF($CJ522&gt;0, INDEX($CS$28:$DH$35, $CJ522, $CI522+CK$23), "-")</f>
        <v>-</v>
      </c>
      <c r="CL522" s="302" t="str" cm="1">
        <f t="array" ref="CL522">IF($CJ522&gt;0, INDEX($CS$28:$DH$35, $CJ522, $CI522+CL$23), "-")</f>
        <v>-</v>
      </c>
      <c r="CM522" s="302" t="str" cm="1">
        <f t="array" ref="CM522">IF($CJ522&gt;0, INDEX($CS$28:$DH$35, $CJ522, $CI522+CM$23), "-")</f>
        <v>-</v>
      </c>
      <c r="CN522" s="302" t="str" cm="1">
        <f t="array" ref="CN522">IF($CJ522&gt;0, INDEX($CS$28:$DH$35, $CJ522, $CI522+CN$23), "-")</f>
        <v>-</v>
      </c>
      <c r="CO522" s="300" t="str">
        <f t="shared" si="205"/>
        <v>-</v>
      </c>
      <c r="CP522" s="271"/>
      <c r="CQ522" s="272"/>
      <c r="CR522" s="273"/>
      <c r="CS522" s="273"/>
      <c r="CT522" s="273"/>
      <c r="CU522" s="273"/>
      <c r="CV522" s="273"/>
      <c r="CW522" s="273"/>
      <c r="CX522" s="273"/>
      <c r="CY522" s="273"/>
      <c r="CZ522" s="273"/>
      <c r="DA522" s="273"/>
      <c r="DB522" s="273"/>
      <c r="DC522" s="273"/>
      <c r="DD522" s="273"/>
      <c r="DE522" s="273"/>
      <c r="DF522" s="273"/>
      <c r="DG522" s="273"/>
      <c r="DH522" s="273"/>
      <c r="DI522" s="273"/>
      <c r="DJ522" s="271"/>
      <c r="DK522" s="271"/>
    </row>
    <row r="523" spans="1:115" s="45" customFormat="1" ht="12.75" customHeight="1" x14ac:dyDescent="0.25">
      <c r="A523" s="13" cm="1">
        <f t="array" ref="A523">IFERROR(INDEX(Operation, IFERROR(MATCH($N523,#REF!, 0), IFERROR(MATCH($N523,#REF!, 0), MATCH($N523,#REF!, 0))), 4), 0)</f>
        <v>0</v>
      </c>
      <c r="B523" s="10">
        <v>500</v>
      </c>
      <c r="C523" s="238"/>
      <c r="D523" s="238"/>
      <c r="E523" s="79"/>
      <c r="F523" s="80" t="str">
        <f>IF(ISBLANK(E523), "", VLOOKUP(E523, Z!$A$2:$C$4127, 3, FALSE))</f>
        <v/>
      </c>
      <c r="G523" s="238"/>
      <c r="H523" s="81"/>
      <c r="I523" s="255" t="b">
        <v>0</v>
      </c>
      <c r="J523" s="256"/>
      <c r="K523" s="82"/>
      <c r="L523" s="82"/>
      <c r="M523" s="83"/>
      <c r="N523" s="79"/>
      <c r="O523" s="84"/>
      <c r="P523" s="84"/>
      <c r="Q523" s="257"/>
      <c r="R523" s="257"/>
      <c r="S523" s="257"/>
      <c r="T523" s="85">
        <f t="shared" si="206"/>
        <v>0</v>
      </c>
      <c r="U523" s="238"/>
      <c r="V523" s="238"/>
      <c r="W523" s="238"/>
      <c r="X523" s="256"/>
      <c r="Y523" s="258"/>
      <c r="Z523" s="79"/>
      <c r="AA523" s="257"/>
      <c r="AB523" s="257"/>
      <c r="AC523" s="257"/>
      <c r="AD523" s="257"/>
      <c r="AE523" s="257"/>
      <c r="AF523" s="85">
        <f t="shared" si="207"/>
        <v>0</v>
      </c>
      <c r="AG523" s="259"/>
      <c r="AH523" s="238"/>
      <c r="AI523" s="79"/>
      <c r="AJ523" s="80" t="str">
        <f>IF(ISBLANK(AI523), "", VLOOKUP(AI523, Z!$A$2:$C$4127, 3, FALSE))</f>
        <v/>
      </c>
      <c r="AK523" s="260"/>
      <c r="AL523" s="127">
        <f t="shared" si="208"/>
        <v>0</v>
      </c>
      <c r="AM523" s="271"/>
      <c r="AN523" s="292">
        <f t="shared" si="210"/>
        <v>0</v>
      </c>
      <c r="AO523" s="279">
        <f t="shared" si="209"/>
        <v>1</v>
      </c>
      <c r="AP523" s="279">
        <v>0.75</v>
      </c>
      <c r="AQ523" s="293" t="str">
        <f t="shared" si="211"/>
        <v>-</v>
      </c>
      <c r="AR523" s="293" t="str">
        <f t="shared" si="212"/>
        <v>-</v>
      </c>
      <c r="AS523" s="293" t="str" cm="1">
        <f t="array" ref="AS523">IFERROR(IFERROR((AT523*AU523)/(3600*1000)/AZ523, BY523) * SUMPRODUCT($BA523:$BE523^2.5, $BF523:$BJ523) / 1000, "-")</f>
        <v>-</v>
      </c>
      <c r="AT523" s="279" t="str">
        <f t="shared" si="213"/>
        <v>-</v>
      </c>
      <c r="AU523" s="279" t="str">
        <f t="shared" si="214"/>
        <v>-</v>
      </c>
      <c r="AV523" s="294" t="str">
        <f t="shared" si="196"/>
        <v>-</v>
      </c>
      <c r="AW523" s="294" t="str" cm="1">
        <f t="array" ref="AW523">IF(CH523&gt;0, INDEX($CV$58:$CV$60, CH523), "-")</f>
        <v>-</v>
      </c>
      <c r="AX523" s="294" t="str">
        <f t="shared" si="215"/>
        <v>-</v>
      </c>
      <c r="AY523" s="295" t="str">
        <f t="shared" si="216"/>
        <v>-</v>
      </c>
      <c r="AZ523" s="294">
        <f t="shared" si="217"/>
        <v>0</v>
      </c>
      <c r="BA523" s="296" t="str" cm="1">
        <f t="array" ref="BA523">IFERROR(INDEX($CV$63:$CZ$65, $CF523, BA$23), "-")</f>
        <v>-</v>
      </c>
      <c r="BB523" s="296" t="str" cm="1">
        <f t="array" ref="BB523">IFERROR(INDEX($CV$63:$CZ$65, $CF523, BB$23), "-")</f>
        <v>-</v>
      </c>
      <c r="BC523" s="296" t="str" cm="1">
        <f t="array" ref="BC523">IFERROR(INDEX($CV$63:$CZ$65, $CF523, BC$23), "-")</f>
        <v>-</v>
      </c>
      <c r="BD523" s="296" t="str" cm="1">
        <f t="array" ref="BD523">IFERROR(INDEX($CV$63:$CZ$65, $CF523, BD$23), "-")</f>
        <v>-</v>
      </c>
      <c r="BE523" s="296" t="str" cm="1">
        <f t="array" ref="BE523">IFERROR(INDEX($CV$63:$CZ$65, $CF523, BE$23), "-")</f>
        <v>-</v>
      </c>
      <c r="BF523" s="297" cm="1">
        <f t="array" ref="BF523">IF($CF523=3,
IFERROR(INDEX($CV$68:$CZ$79, $CE523, BF$23), "-"),
IF($CF523=2,
IF(BF$23=5, $Q523, IF(BF$23=4, $R523, 0)), IF(BF$23=5, $Q523, 0)
))</f>
        <v>0</v>
      </c>
      <c r="BG523" s="297" cm="1">
        <f t="array" ref="BG523">IF($CF523=3,
IFERROR(INDEX($CV$68:$CZ$79, $CE523, BG$23), "-"),
IF($CF523=2,
IF(BG$23=5, $Q523, IF(BG$23=4, $R523, 0)), IF(BG$23=5, $Q523, 0)
))</f>
        <v>0</v>
      </c>
      <c r="BH523" s="297" cm="1">
        <f t="array" ref="BH523">IF($CF523=3,
IFERROR(INDEX($CV$68:$CZ$79, $CE523, BH$23), "-"),
IF($CF523=2,
IF(BH$23=5, $Q523, IF(BH$23=4, $R523, 0)), IF(BH$23=5, $Q523, 0)
))</f>
        <v>0</v>
      </c>
      <c r="BI523" s="297" cm="1">
        <f t="array" ref="BI523">IF($CF523=3,
IFERROR(INDEX($CV$68:$CZ$79, $CE523, BI$23), "-"),
IF($CF523=2,
IF(BI$23=5, $Q523, IF(BI$23=4, $R523, 0)), IF(BI$23=5, $Q523, 0)
))</f>
        <v>0</v>
      </c>
      <c r="BJ523" s="297" cm="1">
        <f t="array" ref="BJ523">IF($CF523=3,
IFERROR(INDEX($CV$68:$CZ$79, $CE523, BJ$23), "-"),
IF($CF523=2,
IF(BJ$23=5, $Q523, IF(BJ$23=4, $R523, 0)), IF(BJ$23=5, $Q523, 0)
))</f>
        <v>0</v>
      </c>
      <c r="BK523" s="293" t="str" cm="1">
        <f t="array" ref="BK523">IFERROR(IF(OR($AN$20="EZ", ISNUMBER((BL523*BM523)/(3600*1000)/BN523)), (BL523*BM523)/(3600*1000)/BN523, BY523) * SUMPRODUCT($BO523:$BS523^2.5, $BT523:$BX523) / 1000, "-")</f>
        <v>-</v>
      </c>
      <c r="BL523" s="279" t="str">
        <f t="shared" si="218"/>
        <v>-</v>
      </c>
      <c r="BM523" s="279" t="str">
        <f t="shared" si="219"/>
        <v>-</v>
      </c>
      <c r="BN523" s="298">
        <f t="shared" si="220"/>
        <v>0</v>
      </c>
      <c r="BO523" s="296" t="str" cm="1">
        <f t="array" ref="BO523">IFERROR(INDEX($CV$63:$CZ$65, $CO523, BO$23), "-")</f>
        <v>-</v>
      </c>
      <c r="BP523" s="296" t="str" cm="1">
        <f t="array" ref="BP523">IFERROR(INDEX($CV$63:$CZ$65, $CO523, BP$23), "-")</f>
        <v>-</v>
      </c>
      <c r="BQ523" s="296" t="str" cm="1">
        <f t="array" ref="BQ523">IFERROR(INDEX($CV$63:$CZ$65, $CO523, BQ$23), "-")</f>
        <v>-</v>
      </c>
      <c r="BR523" s="296" t="str" cm="1">
        <f t="array" ref="BR523">IFERROR(INDEX($CV$63:$CZ$65, $CO523, BR$23), "-")</f>
        <v>-</v>
      </c>
      <c r="BS523" s="296" t="str" cm="1">
        <f t="array" ref="BS523">IFERROR(INDEX($CV$63:$CZ$65, $CO523, BS$23), "-")</f>
        <v>-</v>
      </c>
      <c r="BT523" s="297" cm="1">
        <f t="array" ref="BT523">IF($CO523=3,
IFERROR(INDEX($CV$68:$CZ$79, $CE523, BT$23), "-"),
IF($CO523=2,
IF(BT$23=5, $AC523, IF(BT$23=4, $AD523, 0)), IF(BT$23=5, $AC523, 0)
))</f>
        <v>0</v>
      </c>
      <c r="BU523" s="297" cm="1">
        <f t="array" ref="BU523">IF($CO523=3,
IFERROR(INDEX($CV$68:$CZ$79, $CE523, BU$23), "-"),
IF($CO523=2,
IF(BU$23=5, $AC523, IF(BU$23=4, $AD523, 0)), IF(BU$23=5, $AC523, 0)
))</f>
        <v>0</v>
      </c>
      <c r="BV523" s="297" cm="1">
        <f t="array" ref="BV523">IF($CO523=3,
IFERROR(INDEX($CV$68:$CZ$79, $CE523, BV$23), "-"),
IF($CO523=2,
IF(BV$23=5, $AC523, IF(BV$23=4, $AD523, 0)), IF(BV$23=5, $AC523, 0)
))</f>
        <v>0</v>
      </c>
      <c r="BW523" s="297" cm="1">
        <f t="array" ref="BW523">IF($CO523=3,
IFERROR(INDEX($CV$68:$CZ$79, $CE523, BW$23), "-"),
IF($CO523=2,
IF(BW$23=5, $AC523, IF(BW$23=4, $AD523, 0)), IF(BW$23=5, $AC523, 0)
))</f>
        <v>0</v>
      </c>
      <c r="BX523" s="297" cm="1">
        <f t="array" ref="BX523">IF($CO523=3,
IFERROR(INDEX($CV$68:$CZ$79, $CE523, BX$23), "-"),
IF($CO523=2,
IF(BX$23=5, $AC523, IF(BX$23=4, $AD523, 0)), IF(BX$23=5, $AC523, 0)
))</f>
        <v>0</v>
      </c>
      <c r="BY523" s="293" t="str">
        <f t="shared" si="221"/>
        <v>-</v>
      </c>
      <c r="BZ523" s="299">
        <f t="shared" si="197"/>
        <v>0</v>
      </c>
      <c r="CA523" s="294" t="str">
        <f t="shared" si="222"/>
        <v>-</v>
      </c>
      <c r="CB523" s="295" t="str">
        <f t="shared" si="198"/>
        <v>-</v>
      </c>
      <c r="CC523" s="295" t="str">
        <f t="shared" si="223"/>
        <v>-</v>
      </c>
      <c r="CD523" s="299">
        <f t="shared" si="199"/>
        <v>0</v>
      </c>
      <c r="CE523" s="300" t="str">
        <f t="shared" si="200"/>
        <v>-</v>
      </c>
      <c r="CF523" s="300" t="str">
        <f t="shared" si="201"/>
        <v>-</v>
      </c>
      <c r="CG523" s="300">
        <v>0</v>
      </c>
      <c r="CH523" s="300">
        <f t="shared" si="202"/>
        <v>0</v>
      </c>
      <c r="CI523" s="301">
        <f t="shared" si="203"/>
        <v>0</v>
      </c>
      <c r="CJ523" s="301">
        <f t="shared" si="204"/>
        <v>0</v>
      </c>
      <c r="CK523" s="302" t="str" cm="1">
        <f t="array" ref="CK523">IF($CJ523&gt;0, INDEX($CS$28:$DH$35, $CJ523, $CI523+CK$23), "-")</f>
        <v>-</v>
      </c>
      <c r="CL523" s="302" t="str" cm="1">
        <f t="array" ref="CL523">IF($CJ523&gt;0, INDEX($CS$28:$DH$35, $CJ523, $CI523+CL$23), "-")</f>
        <v>-</v>
      </c>
      <c r="CM523" s="302" t="str" cm="1">
        <f t="array" ref="CM523">IF($CJ523&gt;0, INDEX($CS$28:$DH$35, $CJ523, $CI523+CM$23), "-")</f>
        <v>-</v>
      </c>
      <c r="CN523" s="302" t="str" cm="1">
        <f t="array" ref="CN523">IF($CJ523&gt;0, INDEX($CS$28:$DH$35, $CJ523, $CI523+CN$23), "-")</f>
        <v>-</v>
      </c>
      <c r="CO523" s="300" t="str">
        <f t="shared" si="205"/>
        <v>-</v>
      </c>
      <c r="CP523" s="271"/>
      <c r="CQ523" s="272"/>
      <c r="CR523" s="273"/>
      <c r="CS523" s="273"/>
      <c r="CT523" s="273"/>
      <c r="CU523" s="273"/>
      <c r="CV523" s="273"/>
      <c r="CW523" s="273"/>
      <c r="CX523" s="273"/>
      <c r="CY523" s="273"/>
      <c r="CZ523" s="273"/>
      <c r="DA523" s="273"/>
      <c r="DB523" s="273"/>
      <c r="DC523" s="273"/>
      <c r="DD523" s="273"/>
      <c r="DE523" s="273"/>
      <c r="DF523" s="273"/>
      <c r="DG523" s="273"/>
      <c r="DH523" s="273"/>
      <c r="DI523" s="273"/>
      <c r="DJ523" s="271"/>
      <c r="DK523" s="271"/>
    </row>
    <row r="524" spans="1:115" s="45" customFormat="1" ht="12.75" customHeight="1" x14ac:dyDescent="0.25">
      <c r="A524" s="13" cm="1">
        <f t="array" ref="A524">IFERROR(INDEX(Operation, IFERROR(MATCH($N524,#REF!, 0), IFERROR(MATCH($N524,#REF!, 0), MATCH($N524,#REF!, 0))), 4), 0)</f>
        <v>0</v>
      </c>
      <c r="B524" s="10">
        <v>501</v>
      </c>
      <c r="C524" s="238"/>
      <c r="D524" s="238"/>
      <c r="E524" s="79"/>
      <c r="F524" s="80" t="str">
        <f>IF(ISBLANK(E524), "", VLOOKUP(E524, Z!$A$2:$C$4127, 3, FALSE))</f>
        <v/>
      </c>
      <c r="G524" s="238"/>
      <c r="H524" s="81"/>
      <c r="I524" s="255" t="b">
        <v>0</v>
      </c>
      <c r="J524" s="256"/>
      <c r="K524" s="82"/>
      <c r="L524" s="82"/>
      <c r="M524" s="83"/>
      <c r="N524" s="79"/>
      <c r="O524" s="84"/>
      <c r="P524" s="84"/>
      <c r="Q524" s="257"/>
      <c r="R524" s="257"/>
      <c r="S524" s="257"/>
      <c r="T524" s="85">
        <f t="shared" si="206"/>
        <v>0</v>
      </c>
      <c r="U524" s="238"/>
      <c r="V524" s="238"/>
      <c r="W524" s="238"/>
      <c r="X524" s="257"/>
      <c r="Y524" s="258"/>
      <c r="Z524" s="79"/>
      <c r="AA524" s="257"/>
      <c r="AB524" s="257"/>
      <c r="AC524" s="257"/>
      <c r="AD524" s="257"/>
      <c r="AE524" s="257"/>
      <c r="AF524" s="85">
        <f t="shared" si="207"/>
        <v>0</v>
      </c>
      <c r="AG524" s="259"/>
      <c r="AH524" s="238"/>
      <c r="AI524" s="79"/>
      <c r="AJ524" s="80" t="str">
        <f>IF(ISBLANK(AI524), "", VLOOKUP(AI524, Z!$A$2:$C$4127, 3, FALSE))</f>
        <v/>
      </c>
      <c r="AK524" s="260"/>
      <c r="AL524" s="127">
        <f t="shared" si="208"/>
        <v>0</v>
      </c>
      <c r="AM524" s="271"/>
      <c r="AN524" s="292">
        <f t="shared" si="210"/>
        <v>0</v>
      </c>
      <c r="AO524" s="279">
        <f t="shared" si="209"/>
        <v>1</v>
      </c>
      <c r="AP524" s="279">
        <v>0.75</v>
      </c>
      <c r="AQ524" s="293" t="str">
        <f t="shared" si="211"/>
        <v>-</v>
      </c>
      <c r="AR524" s="293" t="str">
        <f t="shared" si="212"/>
        <v>-</v>
      </c>
      <c r="AS524" s="293" t="str" cm="1">
        <f t="array" ref="AS524">IFERROR(IFERROR((AT524*AU524)/(3600*1000)/AZ524, BY524) * SUMPRODUCT($BA524:$BE524^2.5, $BF524:$BJ524) / 1000, "-")</f>
        <v>-</v>
      </c>
      <c r="AT524" s="279" t="str">
        <f t="shared" si="213"/>
        <v>-</v>
      </c>
      <c r="AU524" s="279" t="str">
        <f t="shared" si="214"/>
        <v>-</v>
      </c>
      <c r="AV524" s="294" t="str">
        <f t="shared" si="196"/>
        <v>-</v>
      </c>
      <c r="AW524" s="294" t="str" cm="1">
        <f t="array" ref="AW524">IF(CH524&gt;0, INDEX($CV$58:$CV$60, CH524), "-")</f>
        <v>-</v>
      </c>
      <c r="AX524" s="294" t="str">
        <f t="shared" si="215"/>
        <v>-</v>
      </c>
      <c r="AY524" s="295" t="str">
        <f t="shared" si="216"/>
        <v>-</v>
      </c>
      <c r="AZ524" s="294">
        <f t="shared" si="217"/>
        <v>0</v>
      </c>
      <c r="BA524" s="296" t="str" cm="1">
        <f t="array" ref="BA524">IFERROR(INDEX($CV$63:$CZ$65, $CF524, BA$23), "-")</f>
        <v>-</v>
      </c>
      <c r="BB524" s="296" t="str" cm="1">
        <f t="array" ref="BB524">IFERROR(INDEX($CV$63:$CZ$65, $CF524, BB$23), "-")</f>
        <v>-</v>
      </c>
      <c r="BC524" s="296" t="str" cm="1">
        <f t="array" ref="BC524">IFERROR(INDEX($CV$63:$CZ$65, $CF524, BC$23), "-")</f>
        <v>-</v>
      </c>
      <c r="BD524" s="296" t="str" cm="1">
        <f t="array" ref="BD524">IFERROR(INDEX($CV$63:$CZ$65, $CF524, BD$23), "-")</f>
        <v>-</v>
      </c>
      <c r="BE524" s="296" t="str" cm="1">
        <f t="array" ref="BE524">IFERROR(INDEX($CV$63:$CZ$65, $CF524, BE$23), "-")</f>
        <v>-</v>
      </c>
      <c r="BF524" s="297" cm="1">
        <f t="array" ref="BF524">IF($CF524=3,
IFERROR(INDEX($CV$68:$CZ$79, $CE524, BF$23), "-"),
IF($CF524=2,
IF(BF$23=5, $Q524, IF(BF$23=4, $R524, 0)), IF(BF$23=5, $Q524, 0)
))</f>
        <v>0</v>
      </c>
      <c r="BG524" s="297" cm="1">
        <f t="array" ref="BG524">IF($CF524=3,
IFERROR(INDEX($CV$68:$CZ$79, $CE524, BG$23), "-"),
IF($CF524=2,
IF(BG$23=5, $Q524, IF(BG$23=4, $R524, 0)), IF(BG$23=5, $Q524, 0)
))</f>
        <v>0</v>
      </c>
      <c r="BH524" s="297" cm="1">
        <f t="array" ref="BH524">IF($CF524=3,
IFERROR(INDEX($CV$68:$CZ$79, $CE524, BH$23), "-"),
IF($CF524=2,
IF(BH$23=5, $Q524, IF(BH$23=4, $R524, 0)), IF(BH$23=5, $Q524, 0)
))</f>
        <v>0</v>
      </c>
      <c r="BI524" s="297" cm="1">
        <f t="array" ref="BI524">IF($CF524=3,
IFERROR(INDEX($CV$68:$CZ$79, $CE524, BI$23), "-"),
IF($CF524=2,
IF(BI$23=5, $Q524, IF(BI$23=4, $R524, 0)), IF(BI$23=5, $Q524, 0)
))</f>
        <v>0</v>
      </c>
      <c r="BJ524" s="297" cm="1">
        <f t="array" ref="BJ524">IF($CF524=3,
IFERROR(INDEX($CV$68:$CZ$79, $CE524, BJ$23), "-"),
IF($CF524=2,
IF(BJ$23=5, $Q524, IF(BJ$23=4, $R524, 0)), IF(BJ$23=5, $Q524, 0)
))</f>
        <v>0</v>
      </c>
      <c r="BK524" s="293" t="str" cm="1">
        <f t="array" ref="BK524">IFERROR(IF(OR($AN$20="EZ", ISNUMBER((BL524*BM524)/(3600*1000)/BN524)), (BL524*BM524)/(3600*1000)/BN524, BY524) * SUMPRODUCT($BO524:$BS524^2.5, $BT524:$BX524) / 1000, "-")</f>
        <v>-</v>
      </c>
      <c r="BL524" s="279" t="str">
        <f t="shared" si="218"/>
        <v>-</v>
      </c>
      <c r="BM524" s="279" t="str">
        <f t="shared" si="219"/>
        <v>-</v>
      </c>
      <c r="BN524" s="298">
        <f t="shared" si="220"/>
        <v>0</v>
      </c>
      <c r="BO524" s="296" t="str" cm="1">
        <f t="array" ref="BO524">IFERROR(INDEX($CV$63:$CZ$65, $CO524, BO$23), "-")</f>
        <v>-</v>
      </c>
      <c r="BP524" s="296" t="str" cm="1">
        <f t="array" ref="BP524">IFERROR(INDEX($CV$63:$CZ$65, $CO524, BP$23), "-")</f>
        <v>-</v>
      </c>
      <c r="BQ524" s="296" t="str" cm="1">
        <f t="array" ref="BQ524">IFERROR(INDEX($CV$63:$CZ$65, $CO524, BQ$23), "-")</f>
        <v>-</v>
      </c>
      <c r="BR524" s="296" t="str" cm="1">
        <f t="array" ref="BR524">IFERROR(INDEX($CV$63:$CZ$65, $CO524, BR$23), "-")</f>
        <v>-</v>
      </c>
      <c r="BS524" s="296" t="str" cm="1">
        <f t="array" ref="BS524">IFERROR(INDEX($CV$63:$CZ$65, $CO524, BS$23), "-")</f>
        <v>-</v>
      </c>
      <c r="BT524" s="297" cm="1">
        <f t="array" ref="BT524">IF($CO524=3,
IFERROR(INDEX($CV$68:$CZ$79, $CE524, BT$23), "-"),
IF($CO524=2,
IF(BT$23=5, $AC524, IF(BT$23=4, $AD524, 0)), IF(BT$23=5, $AC524, 0)
))</f>
        <v>0</v>
      </c>
      <c r="BU524" s="297" cm="1">
        <f t="array" ref="BU524">IF($CO524=3,
IFERROR(INDEX($CV$68:$CZ$79, $CE524, BU$23), "-"),
IF($CO524=2,
IF(BU$23=5, $AC524, IF(BU$23=4, $AD524, 0)), IF(BU$23=5, $AC524, 0)
))</f>
        <v>0</v>
      </c>
      <c r="BV524" s="297" cm="1">
        <f t="array" ref="BV524">IF($CO524=3,
IFERROR(INDEX($CV$68:$CZ$79, $CE524, BV$23), "-"),
IF($CO524=2,
IF(BV$23=5, $AC524, IF(BV$23=4, $AD524, 0)), IF(BV$23=5, $AC524, 0)
))</f>
        <v>0</v>
      </c>
      <c r="BW524" s="297" cm="1">
        <f t="array" ref="BW524">IF($CO524=3,
IFERROR(INDEX($CV$68:$CZ$79, $CE524, BW$23), "-"),
IF($CO524=2,
IF(BW$23=5, $AC524, IF(BW$23=4, $AD524, 0)), IF(BW$23=5, $AC524, 0)
))</f>
        <v>0</v>
      </c>
      <c r="BX524" s="297" cm="1">
        <f t="array" ref="BX524">IF($CO524=3,
IFERROR(INDEX($CV$68:$CZ$79, $CE524, BX$23), "-"),
IF($CO524=2,
IF(BX$23=5, $AC524, IF(BX$23=4, $AD524, 0)), IF(BX$23=5, $AC524, 0)
))</f>
        <v>0</v>
      </c>
      <c r="BY524" s="293" t="str">
        <f t="shared" si="221"/>
        <v>-</v>
      </c>
      <c r="BZ524" s="299">
        <f t="shared" si="197"/>
        <v>0</v>
      </c>
      <c r="CA524" s="294" t="str">
        <f t="shared" si="222"/>
        <v>-</v>
      </c>
      <c r="CB524" s="295" t="str">
        <f t="shared" si="198"/>
        <v>-</v>
      </c>
      <c r="CC524" s="295" t="str">
        <f t="shared" si="223"/>
        <v>-</v>
      </c>
      <c r="CD524" s="299">
        <f t="shared" si="199"/>
        <v>0</v>
      </c>
      <c r="CE524" s="300" t="str">
        <f t="shared" si="200"/>
        <v>-</v>
      </c>
      <c r="CF524" s="300" t="str">
        <f t="shared" si="201"/>
        <v>-</v>
      </c>
      <c r="CG524" s="300">
        <v>0</v>
      </c>
      <c r="CH524" s="300">
        <f t="shared" si="202"/>
        <v>0</v>
      </c>
      <c r="CI524" s="301">
        <f t="shared" si="203"/>
        <v>0</v>
      </c>
      <c r="CJ524" s="301">
        <f t="shared" si="204"/>
        <v>0</v>
      </c>
      <c r="CK524" s="302" t="str" cm="1">
        <f t="array" ref="CK524">IF($CJ524&gt;0, INDEX($CS$28:$DH$35, $CJ524, $CI524+CK$23), "-")</f>
        <v>-</v>
      </c>
      <c r="CL524" s="302" t="str" cm="1">
        <f t="array" ref="CL524">IF($CJ524&gt;0, INDEX($CS$28:$DH$35, $CJ524, $CI524+CL$23), "-")</f>
        <v>-</v>
      </c>
      <c r="CM524" s="302" t="str" cm="1">
        <f t="array" ref="CM524">IF($CJ524&gt;0, INDEX($CS$28:$DH$35, $CJ524, $CI524+CM$23), "-")</f>
        <v>-</v>
      </c>
      <c r="CN524" s="302" t="str" cm="1">
        <f t="array" ref="CN524">IF($CJ524&gt;0, INDEX($CS$28:$DH$35, $CJ524, $CI524+CN$23), "-")</f>
        <v>-</v>
      </c>
      <c r="CO524" s="300" t="str">
        <f t="shared" si="205"/>
        <v>-</v>
      </c>
      <c r="CP524" s="271"/>
      <c r="CQ524" s="272"/>
      <c r="CR524" s="273"/>
      <c r="CS524" s="273"/>
      <c r="CT524" s="273"/>
      <c r="CU524" s="273"/>
      <c r="CV524" s="273"/>
      <c r="CW524" s="273"/>
      <c r="CX524" s="273"/>
      <c r="CY524" s="273"/>
      <c r="CZ524" s="273"/>
      <c r="DA524" s="273"/>
      <c r="DB524" s="273"/>
      <c r="DC524" s="273"/>
      <c r="DD524" s="273"/>
      <c r="DE524" s="273"/>
      <c r="DF524" s="273"/>
      <c r="DG524" s="273"/>
      <c r="DH524" s="273"/>
      <c r="DI524" s="273"/>
      <c r="DJ524" s="271"/>
      <c r="DK524" s="271"/>
    </row>
    <row r="525" spans="1:115" s="45" customFormat="1" ht="12.75" customHeight="1" x14ac:dyDescent="0.25">
      <c r="A525" s="13" cm="1">
        <f t="array" ref="A525">IFERROR(INDEX(Operation, IFERROR(MATCH($N525,#REF!, 0), IFERROR(MATCH($N525,#REF!, 0), MATCH($N525,#REF!, 0))), 4), 0)</f>
        <v>0</v>
      </c>
      <c r="B525" s="10">
        <v>502</v>
      </c>
      <c r="C525" s="238"/>
      <c r="D525" s="238"/>
      <c r="E525" s="79"/>
      <c r="F525" s="80" t="str">
        <f>IF(ISBLANK(E525), "", VLOOKUP(E525, Z!$A$2:$C$4127, 3, FALSE))</f>
        <v/>
      </c>
      <c r="G525" s="238"/>
      <c r="H525" s="81"/>
      <c r="I525" s="255" t="b">
        <v>0</v>
      </c>
      <c r="J525" s="256"/>
      <c r="K525" s="82"/>
      <c r="L525" s="82"/>
      <c r="M525" s="83"/>
      <c r="N525" s="79"/>
      <c r="O525" s="84"/>
      <c r="P525" s="84"/>
      <c r="Q525" s="257"/>
      <c r="R525" s="257"/>
      <c r="S525" s="257"/>
      <c r="T525" s="85">
        <f t="shared" si="206"/>
        <v>0</v>
      </c>
      <c r="U525" s="238"/>
      <c r="V525" s="238"/>
      <c r="W525" s="238"/>
      <c r="X525" s="257"/>
      <c r="Y525" s="258"/>
      <c r="Z525" s="79"/>
      <c r="AA525" s="257"/>
      <c r="AB525" s="257"/>
      <c r="AC525" s="257"/>
      <c r="AD525" s="257"/>
      <c r="AE525" s="257"/>
      <c r="AF525" s="85">
        <f t="shared" si="207"/>
        <v>0</v>
      </c>
      <c r="AG525" s="259"/>
      <c r="AH525" s="238"/>
      <c r="AI525" s="79"/>
      <c r="AJ525" s="80" t="str">
        <f>IF(ISBLANK(AI525), "", VLOOKUP(AI525, Z!$A$2:$C$4127, 3, FALSE))</f>
        <v/>
      </c>
      <c r="AK525" s="260"/>
      <c r="AL525" s="127">
        <f t="shared" si="208"/>
        <v>0</v>
      </c>
      <c r="AM525" s="271"/>
      <c r="AN525" s="292">
        <f t="shared" si="210"/>
        <v>0</v>
      </c>
      <c r="AO525" s="279">
        <f t="shared" si="209"/>
        <v>1</v>
      </c>
      <c r="AP525" s="279">
        <v>0.75</v>
      </c>
      <c r="AQ525" s="293" t="str">
        <f t="shared" si="211"/>
        <v>-</v>
      </c>
      <c r="AR525" s="293" t="str">
        <f t="shared" si="212"/>
        <v>-</v>
      </c>
      <c r="AS525" s="293" t="str" cm="1">
        <f t="array" ref="AS525">IFERROR(IFERROR((AT525*AU525)/(3600*1000)/AZ525, BY525) * SUMPRODUCT($BA525:$BE525^2.5, $BF525:$BJ525) / 1000, "-")</f>
        <v>-</v>
      </c>
      <c r="AT525" s="279" t="str">
        <f t="shared" si="213"/>
        <v>-</v>
      </c>
      <c r="AU525" s="279" t="str">
        <f t="shared" si="214"/>
        <v>-</v>
      </c>
      <c r="AV525" s="294" t="str">
        <f t="shared" si="196"/>
        <v>-</v>
      </c>
      <c r="AW525" s="294" t="str" cm="1">
        <f t="array" ref="AW525">IF(CH525&gt;0, INDEX($CV$58:$CV$60, CH525), "-")</f>
        <v>-</v>
      </c>
      <c r="AX525" s="294" t="str">
        <f t="shared" si="215"/>
        <v>-</v>
      </c>
      <c r="AY525" s="295" t="str">
        <f t="shared" si="216"/>
        <v>-</v>
      </c>
      <c r="AZ525" s="294">
        <f t="shared" si="217"/>
        <v>0</v>
      </c>
      <c r="BA525" s="296" t="str" cm="1">
        <f t="array" ref="BA525">IFERROR(INDEX($CV$63:$CZ$65, $CF525, BA$23), "-")</f>
        <v>-</v>
      </c>
      <c r="BB525" s="296" t="str" cm="1">
        <f t="array" ref="BB525">IFERROR(INDEX($CV$63:$CZ$65, $CF525, BB$23), "-")</f>
        <v>-</v>
      </c>
      <c r="BC525" s="296" t="str" cm="1">
        <f t="array" ref="BC525">IFERROR(INDEX($CV$63:$CZ$65, $CF525, BC$23), "-")</f>
        <v>-</v>
      </c>
      <c r="BD525" s="296" t="str" cm="1">
        <f t="array" ref="BD525">IFERROR(INDEX($CV$63:$CZ$65, $CF525, BD$23), "-")</f>
        <v>-</v>
      </c>
      <c r="BE525" s="296" t="str" cm="1">
        <f t="array" ref="BE525">IFERROR(INDEX($CV$63:$CZ$65, $CF525, BE$23), "-")</f>
        <v>-</v>
      </c>
      <c r="BF525" s="297" cm="1">
        <f t="array" ref="BF525">IF($CF525=3,
IFERROR(INDEX($CV$68:$CZ$79, $CE525, BF$23), "-"),
IF($CF525=2,
IF(BF$23=5, $Q525, IF(BF$23=4, $R525, 0)), IF(BF$23=5, $Q525, 0)
))</f>
        <v>0</v>
      </c>
      <c r="BG525" s="297" cm="1">
        <f t="array" ref="BG525">IF($CF525=3,
IFERROR(INDEX($CV$68:$CZ$79, $CE525, BG$23), "-"),
IF($CF525=2,
IF(BG$23=5, $Q525, IF(BG$23=4, $R525, 0)), IF(BG$23=5, $Q525, 0)
))</f>
        <v>0</v>
      </c>
      <c r="BH525" s="297" cm="1">
        <f t="array" ref="BH525">IF($CF525=3,
IFERROR(INDEX($CV$68:$CZ$79, $CE525, BH$23), "-"),
IF($CF525=2,
IF(BH$23=5, $Q525, IF(BH$23=4, $R525, 0)), IF(BH$23=5, $Q525, 0)
))</f>
        <v>0</v>
      </c>
      <c r="BI525" s="297" cm="1">
        <f t="array" ref="BI525">IF($CF525=3,
IFERROR(INDEX($CV$68:$CZ$79, $CE525, BI$23), "-"),
IF($CF525=2,
IF(BI$23=5, $Q525, IF(BI$23=4, $R525, 0)), IF(BI$23=5, $Q525, 0)
))</f>
        <v>0</v>
      </c>
      <c r="BJ525" s="297" cm="1">
        <f t="array" ref="BJ525">IF($CF525=3,
IFERROR(INDEX($CV$68:$CZ$79, $CE525, BJ$23), "-"),
IF($CF525=2,
IF(BJ$23=5, $Q525, IF(BJ$23=4, $R525, 0)), IF(BJ$23=5, $Q525, 0)
))</f>
        <v>0</v>
      </c>
      <c r="BK525" s="293" t="str" cm="1">
        <f t="array" ref="BK525">IFERROR(IF(OR($AN$20="EZ", ISNUMBER((BL525*BM525)/(3600*1000)/BN525)), (BL525*BM525)/(3600*1000)/BN525, BY525) * SUMPRODUCT($BO525:$BS525^2.5, $BT525:$BX525) / 1000, "-")</f>
        <v>-</v>
      </c>
      <c r="BL525" s="279" t="str">
        <f t="shared" si="218"/>
        <v>-</v>
      </c>
      <c r="BM525" s="279" t="str">
        <f t="shared" si="219"/>
        <v>-</v>
      </c>
      <c r="BN525" s="298">
        <f t="shared" si="220"/>
        <v>0</v>
      </c>
      <c r="BO525" s="296" t="str" cm="1">
        <f t="array" ref="BO525">IFERROR(INDEX($CV$63:$CZ$65, $CO525, BO$23), "-")</f>
        <v>-</v>
      </c>
      <c r="BP525" s="296" t="str" cm="1">
        <f t="array" ref="BP525">IFERROR(INDEX($CV$63:$CZ$65, $CO525, BP$23), "-")</f>
        <v>-</v>
      </c>
      <c r="BQ525" s="296" t="str" cm="1">
        <f t="array" ref="BQ525">IFERROR(INDEX($CV$63:$CZ$65, $CO525, BQ$23), "-")</f>
        <v>-</v>
      </c>
      <c r="BR525" s="296" t="str" cm="1">
        <f t="array" ref="BR525">IFERROR(INDEX($CV$63:$CZ$65, $CO525, BR$23), "-")</f>
        <v>-</v>
      </c>
      <c r="BS525" s="296" t="str" cm="1">
        <f t="array" ref="BS525">IFERROR(INDEX($CV$63:$CZ$65, $CO525, BS$23), "-")</f>
        <v>-</v>
      </c>
      <c r="BT525" s="297" cm="1">
        <f t="array" ref="BT525">IF($CO525=3,
IFERROR(INDEX($CV$68:$CZ$79, $CE525, BT$23), "-"),
IF($CO525=2,
IF(BT$23=5, $AC525, IF(BT$23=4, $AD525, 0)), IF(BT$23=5, $AC525, 0)
))</f>
        <v>0</v>
      </c>
      <c r="BU525" s="297" cm="1">
        <f t="array" ref="BU525">IF($CO525=3,
IFERROR(INDEX($CV$68:$CZ$79, $CE525, BU$23), "-"),
IF($CO525=2,
IF(BU$23=5, $AC525, IF(BU$23=4, $AD525, 0)), IF(BU$23=5, $AC525, 0)
))</f>
        <v>0</v>
      </c>
      <c r="BV525" s="297" cm="1">
        <f t="array" ref="BV525">IF($CO525=3,
IFERROR(INDEX($CV$68:$CZ$79, $CE525, BV$23), "-"),
IF($CO525=2,
IF(BV$23=5, $AC525, IF(BV$23=4, $AD525, 0)), IF(BV$23=5, $AC525, 0)
))</f>
        <v>0</v>
      </c>
      <c r="BW525" s="297" cm="1">
        <f t="array" ref="BW525">IF($CO525=3,
IFERROR(INDEX($CV$68:$CZ$79, $CE525, BW$23), "-"),
IF($CO525=2,
IF(BW$23=5, $AC525, IF(BW$23=4, $AD525, 0)), IF(BW$23=5, $AC525, 0)
))</f>
        <v>0</v>
      </c>
      <c r="BX525" s="297" cm="1">
        <f t="array" ref="BX525">IF($CO525=3,
IFERROR(INDEX($CV$68:$CZ$79, $CE525, BX$23), "-"),
IF($CO525=2,
IF(BX$23=5, $AC525, IF(BX$23=4, $AD525, 0)), IF(BX$23=5, $AC525, 0)
))</f>
        <v>0</v>
      </c>
      <c r="BY525" s="293" t="str">
        <f t="shared" si="221"/>
        <v>-</v>
      </c>
      <c r="BZ525" s="299">
        <f t="shared" si="197"/>
        <v>0</v>
      </c>
      <c r="CA525" s="294" t="str">
        <f t="shared" si="222"/>
        <v>-</v>
      </c>
      <c r="CB525" s="295" t="str">
        <f t="shared" si="198"/>
        <v>-</v>
      </c>
      <c r="CC525" s="295" t="str">
        <f t="shared" si="223"/>
        <v>-</v>
      </c>
      <c r="CD525" s="299">
        <f t="shared" si="199"/>
        <v>0</v>
      </c>
      <c r="CE525" s="300" t="str">
        <f t="shared" si="200"/>
        <v>-</v>
      </c>
      <c r="CF525" s="300" t="str">
        <f t="shared" si="201"/>
        <v>-</v>
      </c>
      <c r="CG525" s="300">
        <v>0</v>
      </c>
      <c r="CH525" s="300">
        <f t="shared" si="202"/>
        <v>0</v>
      </c>
      <c r="CI525" s="301">
        <f t="shared" si="203"/>
        <v>0</v>
      </c>
      <c r="CJ525" s="301">
        <f t="shared" si="204"/>
        <v>0</v>
      </c>
      <c r="CK525" s="302" t="str" cm="1">
        <f t="array" ref="CK525">IF($CJ525&gt;0, INDEX($CS$28:$DH$35, $CJ525, $CI525+CK$23), "-")</f>
        <v>-</v>
      </c>
      <c r="CL525" s="302" t="str" cm="1">
        <f t="array" ref="CL525">IF($CJ525&gt;0, INDEX($CS$28:$DH$35, $CJ525, $CI525+CL$23), "-")</f>
        <v>-</v>
      </c>
      <c r="CM525" s="302" t="str" cm="1">
        <f t="array" ref="CM525">IF($CJ525&gt;0, INDEX($CS$28:$DH$35, $CJ525, $CI525+CM$23), "-")</f>
        <v>-</v>
      </c>
      <c r="CN525" s="302" t="str" cm="1">
        <f t="array" ref="CN525">IF($CJ525&gt;0, INDEX($CS$28:$DH$35, $CJ525, $CI525+CN$23), "-")</f>
        <v>-</v>
      </c>
      <c r="CO525" s="300" t="str">
        <f t="shared" si="205"/>
        <v>-</v>
      </c>
      <c r="CP525" s="271"/>
      <c r="CQ525" s="272"/>
      <c r="CR525" s="273"/>
      <c r="CS525" s="273"/>
      <c r="CT525" s="273"/>
      <c r="CU525" s="273"/>
      <c r="CV525" s="273"/>
      <c r="CW525" s="273"/>
      <c r="CX525" s="273"/>
      <c r="CY525" s="273"/>
      <c r="CZ525" s="273"/>
      <c r="DA525" s="273"/>
      <c r="DB525" s="273"/>
      <c r="DC525" s="273"/>
      <c r="DD525" s="273"/>
      <c r="DE525" s="273"/>
      <c r="DF525" s="273"/>
      <c r="DG525" s="273"/>
      <c r="DH525" s="273"/>
      <c r="DI525" s="273"/>
      <c r="DJ525" s="271"/>
      <c r="DK525" s="271"/>
    </row>
    <row r="526" spans="1:115" s="45" customFormat="1" ht="12.75" customHeight="1" x14ac:dyDescent="0.25">
      <c r="A526" s="13" cm="1">
        <f t="array" ref="A526">IFERROR(INDEX(Operation, IFERROR(MATCH($N526,#REF!, 0), IFERROR(MATCH($N526,#REF!, 0), MATCH($N526,#REF!, 0))), 4), 0)</f>
        <v>0</v>
      </c>
      <c r="B526" s="10">
        <v>503</v>
      </c>
      <c r="C526" s="238"/>
      <c r="D526" s="238"/>
      <c r="E526" s="79"/>
      <c r="F526" s="80" t="str">
        <f>IF(ISBLANK(E526), "", VLOOKUP(E526, Z!$A$2:$C$4127, 3, FALSE))</f>
        <v/>
      </c>
      <c r="G526" s="238"/>
      <c r="H526" s="81"/>
      <c r="I526" s="255" t="b">
        <v>0</v>
      </c>
      <c r="J526" s="256"/>
      <c r="K526" s="82"/>
      <c r="L526" s="82"/>
      <c r="M526" s="83"/>
      <c r="N526" s="79"/>
      <c r="O526" s="84"/>
      <c r="P526" s="84"/>
      <c r="Q526" s="257"/>
      <c r="R526" s="257"/>
      <c r="S526" s="257"/>
      <c r="T526" s="85">
        <f t="shared" si="206"/>
        <v>0</v>
      </c>
      <c r="U526" s="238"/>
      <c r="V526" s="238"/>
      <c r="W526" s="238"/>
      <c r="X526" s="257"/>
      <c r="Y526" s="258"/>
      <c r="Z526" s="79"/>
      <c r="AA526" s="257"/>
      <c r="AB526" s="257"/>
      <c r="AC526" s="257"/>
      <c r="AD526" s="257"/>
      <c r="AE526" s="257"/>
      <c r="AF526" s="85">
        <f t="shared" si="207"/>
        <v>0</v>
      </c>
      <c r="AG526" s="259"/>
      <c r="AH526" s="238"/>
      <c r="AI526" s="79"/>
      <c r="AJ526" s="80" t="str">
        <f>IF(ISBLANK(AI526), "", VLOOKUP(AI526, Z!$A$2:$C$4127, 3, FALSE))</f>
        <v/>
      </c>
      <c r="AK526" s="260"/>
      <c r="AL526" s="127">
        <f t="shared" si="208"/>
        <v>0</v>
      </c>
      <c r="AM526" s="271"/>
      <c r="AN526" s="292">
        <f t="shared" si="210"/>
        <v>0</v>
      </c>
      <c r="AO526" s="279">
        <f t="shared" si="209"/>
        <v>1</v>
      </c>
      <c r="AP526" s="279">
        <v>0.75</v>
      </c>
      <c r="AQ526" s="293" t="str">
        <f t="shared" si="211"/>
        <v>-</v>
      </c>
      <c r="AR526" s="293" t="str">
        <f t="shared" si="212"/>
        <v>-</v>
      </c>
      <c r="AS526" s="293" t="str" cm="1">
        <f t="array" ref="AS526">IFERROR(IFERROR((AT526*AU526)/(3600*1000)/AZ526, BY526) * SUMPRODUCT($BA526:$BE526^2.5, $BF526:$BJ526) / 1000, "-")</f>
        <v>-</v>
      </c>
      <c r="AT526" s="279" t="str">
        <f t="shared" si="213"/>
        <v>-</v>
      </c>
      <c r="AU526" s="279" t="str">
        <f t="shared" si="214"/>
        <v>-</v>
      </c>
      <c r="AV526" s="294" t="str">
        <f t="shared" si="196"/>
        <v>-</v>
      </c>
      <c r="AW526" s="294" t="str" cm="1">
        <f t="array" ref="AW526">IF(CH526&gt;0, INDEX($CV$58:$CV$60, CH526), "-")</f>
        <v>-</v>
      </c>
      <c r="AX526" s="294" t="str">
        <f t="shared" si="215"/>
        <v>-</v>
      </c>
      <c r="AY526" s="295" t="str">
        <f t="shared" si="216"/>
        <v>-</v>
      </c>
      <c r="AZ526" s="294">
        <f t="shared" si="217"/>
        <v>0</v>
      </c>
      <c r="BA526" s="296" t="str" cm="1">
        <f t="array" ref="BA526">IFERROR(INDEX($CV$63:$CZ$65, $CF526, BA$23), "-")</f>
        <v>-</v>
      </c>
      <c r="BB526" s="296" t="str" cm="1">
        <f t="array" ref="BB526">IFERROR(INDEX($CV$63:$CZ$65, $CF526, BB$23), "-")</f>
        <v>-</v>
      </c>
      <c r="BC526" s="296" t="str" cm="1">
        <f t="array" ref="BC526">IFERROR(INDEX($CV$63:$CZ$65, $CF526, BC$23), "-")</f>
        <v>-</v>
      </c>
      <c r="BD526" s="296" t="str" cm="1">
        <f t="array" ref="BD526">IFERROR(INDEX($CV$63:$CZ$65, $CF526, BD$23), "-")</f>
        <v>-</v>
      </c>
      <c r="BE526" s="296" t="str" cm="1">
        <f t="array" ref="BE526">IFERROR(INDEX($CV$63:$CZ$65, $CF526, BE$23), "-")</f>
        <v>-</v>
      </c>
      <c r="BF526" s="297" cm="1">
        <f t="array" ref="BF526">IF($CF526=3,
IFERROR(INDEX($CV$68:$CZ$79, $CE526, BF$23), "-"),
IF($CF526=2,
IF(BF$23=5, $Q526, IF(BF$23=4, $R526, 0)), IF(BF$23=5, $Q526, 0)
))</f>
        <v>0</v>
      </c>
      <c r="BG526" s="297" cm="1">
        <f t="array" ref="BG526">IF($CF526=3,
IFERROR(INDEX($CV$68:$CZ$79, $CE526, BG$23), "-"),
IF($CF526=2,
IF(BG$23=5, $Q526, IF(BG$23=4, $R526, 0)), IF(BG$23=5, $Q526, 0)
))</f>
        <v>0</v>
      </c>
      <c r="BH526" s="297" cm="1">
        <f t="array" ref="BH526">IF($CF526=3,
IFERROR(INDEX($CV$68:$CZ$79, $CE526, BH$23), "-"),
IF($CF526=2,
IF(BH$23=5, $Q526, IF(BH$23=4, $R526, 0)), IF(BH$23=5, $Q526, 0)
))</f>
        <v>0</v>
      </c>
      <c r="BI526" s="297" cm="1">
        <f t="array" ref="BI526">IF($CF526=3,
IFERROR(INDEX($CV$68:$CZ$79, $CE526, BI$23), "-"),
IF($CF526=2,
IF(BI$23=5, $Q526, IF(BI$23=4, $R526, 0)), IF(BI$23=5, $Q526, 0)
))</f>
        <v>0</v>
      </c>
      <c r="BJ526" s="297" cm="1">
        <f t="array" ref="BJ526">IF($CF526=3,
IFERROR(INDEX($CV$68:$CZ$79, $CE526, BJ$23), "-"),
IF($CF526=2,
IF(BJ$23=5, $Q526, IF(BJ$23=4, $R526, 0)), IF(BJ$23=5, $Q526, 0)
))</f>
        <v>0</v>
      </c>
      <c r="BK526" s="293" t="str" cm="1">
        <f t="array" ref="BK526">IFERROR(IF(OR($AN$20="EZ", ISNUMBER((BL526*BM526)/(3600*1000)/BN526)), (BL526*BM526)/(3600*1000)/BN526, BY526) * SUMPRODUCT($BO526:$BS526^2.5, $BT526:$BX526) / 1000, "-")</f>
        <v>-</v>
      </c>
      <c r="BL526" s="279" t="str">
        <f t="shared" si="218"/>
        <v>-</v>
      </c>
      <c r="BM526" s="279" t="str">
        <f t="shared" si="219"/>
        <v>-</v>
      </c>
      <c r="BN526" s="298">
        <f t="shared" si="220"/>
        <v>0</v>
      </c>
      <c r="BO526" s="296" t="str" cm="1">
        <f t="array" ref="BO526">IFERROR(INDEX($CV$63:$CZ$65, $CO526, BO$23), "-")</f>
        <v>-</v>
      </c>
      <c r="BP526" s="296" t="str" cm="1">
        <f t="array" ref="BP526">IFERROR(INDEX($CV$63:$CZ$65, $CO526, BP$23), "-")</f>
        <v>-</v>
      </c>
      <c r="BQ526" s="296" t="str" cm="1">
        <f t="array" ref="BQ526">IFERROR(INDEX($CV$63:$CZ$65, $CO526, BQ$23), "-")</f>
        <v>-</v>
      </c>
      <c r="BR526" s="296" t="str" cm="1">
        <f t="array" ref="BR526">IFERROR(INDEX($CV$63:$CZ$65, $CO526, BR$23), "-")</f>
        <v>-</v>
      </c>
      <c r="BS526" s="296" t="str" cm="1">
        <f t="array" ref="BS526">IFERROR(INDEX($CV$63:$CZ$65, $CO526, BS$23), "-")</f>
        <v>-</v>
      </c>
      <c r="BT526" s="297" cm="1">
        <f t="array" ref="BT526">IF($CO526=3,
IFERROR(INDEX($CV$68:$CZ$79, $CE526, BT$23), "-"),
IF($CO526=2,
IF(BT$23=5, $AC526, IF(BT$23=4, $AD526, 0)), IF(BT$23=5, $AC526, 0)
))</f>
        <v>0</v>
      </c>
      <c r="BU526" s="297" cm="1">
        <f t="array" ref="BU526">IF($CO526=3,
IFERROR(INDEX($CV$68:$CZ$79, $CE526, BU$23), "-"),
IF($CO526=2,
IF(BU$23=5, $AC526, IF(BU$23=4, $AD526, 0)), IF(BU$23=5, $AC526, 0)
))</f>
        <v>0</v>
      </c>
      <c r="BV526" s="297" cm="1">
        <f t="array" ref="BV526">IF($CO526=3,
IFERROR(INDEX($CV$68:$CZ$79, $CE526, BV$23), "-"),
IF($CO526=2,
IF(BV$23=5, $AC526, IF(BV$23=4, $AD526, 0)), IF(BV$23=5, $AC526, 0)
))</f>
        <v>0</v>
      </c>
      <c r="BW526" s="297" cm="1">
        <f t="array" ref="BW526">IF($CO526=3,
IFERROR(INDEX($CV$68:$CZ$79, $CE526, BW$23), "-"),
IF($CO526=2,
IF(BW$23=5, $AC526, IF(BW$23=4, $AD526, 0)), IF(BW$23=5, $AC526, 0)
))</f>
        <v>0</v>
      </c>
      <c r="BX526" s="297" cm="1">
        <f t="array" ref="BX526">IF($CO526=3,
IFERROR(INDEX($CV$68:$CZ$79, $CE526, BX$23), "-"),
IF($CO526=2,
IF(BX$23=5, $AC526, IF(BX$23=4, $AD526, 0)), IF(BX$23=5, $AC526, 0)
))</f>
        <v>0</v>
      </c>
      <c r="BY526" s="293" t="str">
        <f t="shared" si="221"/>
        <v>-</v>
      </c>
      <c r="BZ526" s="299">
        <f t="shared" si="197"/>
        <v>0</v>
      </c>
      <c r="CA526" s="294" t="str">
        <f t="shared" si="222"/>
        <v>-</v>
      </c>
      <c r="CB526" s="295" t="str">
        <f t="shared" si="198"/>
        <v>-</v>
      </c>
      <c r="CC526" s="295" t="str">
        <f t="shared" si="223"/>
        <v>-</v>
      </c>
      <c r="CD526" s="299">
        <f t="shared" si="199"/>
        <v>0</v>
      </c>
      <c r="CE526" s="300" t="str">
        <f t="shared" si="200"/>
        <v>-</v>
      </c>
      <c r="CF526" s="300" t="str">
        <f t="shared" si="201"/>
        <v>-</v>
      </c>
      <c r="CG526" s="300">
        <v>0</v>
      </c>
      <c r="CH526" s="300">
        <f t="shared" si="202"/>
        <v>0</v>
      </c>
      <c r="CI526" s="301">
        <f t="shared" si="203"/>
        <v>0</v>
      </c>
      <c r="CJ526" s="301">
        <f t="shared" si="204"/>
        <v>0</v>
      </c>
      <c r="CK526" s="302" t="str" cm="1">
        <f t="array" ref="CK526">IF($CJ526&gt;0, INDEX($CS$28:$DH$35, $CJ526, $CI526+CK$23), "-")</f>
        <v>-</v>
      </c>
      <c r="CL526" s="302" t="str" cm="1">
        <f t="array" ref="CL526">IF($CJ526&gt;0, INDEX($CS$28:$DH$35, $CJ526, $CI526+CL$23), "-")</f>
        <v>-</v>
      </c>
      <c r="CM526" s="302" t="str" cm="1">
        <f t="array" ref="CM526">IF($CJ526&gt;0, INDEX($CS$28:$DH$35, $CJ526, $CI526+CM$23), "-")</f>
        <v>-</v>
      </c>
      <c r="CN526" s="302" t="str" cm="1">
        <f t="array" ref="CN526">IF($CJ526&gt;0, INDEX($CS$28:$DH$35, $CJ526, $CI526+CN$23), "-")</f>
        <v>-</v>
      </c>
      <c r="CO526" s="300" t="str">
        <f t="shared" si="205"/>
        <v>-</v>
      </c>
      <c r="CP526" s="271"/>
      <c r="CQ526" s="272"/>
      <c r="CR526" s="273"/>
      <c r="CS526" s="273"/>
      <c r="CT526" s="273"/>
      <c r="CU526" s="273"/>
      <c r="CV526" s="273"/>
      <c r="CW526" s="273"/>
      <c r="CX526" s="273"/>
      <c r="CY526" s="273"/>
      <c r="CZ526" s="273"/>
      <c r="DA526" s="273"/>
      <c r="DB526" s="273"/>
      <c r="DC526" s="273"/>
      <c r="DD526" s="273"/>
      <c r="DE526" s="273"/>
      <c r="DF526" s="273"/>
      <c r="DG526" s="273"/>
      <c r="DH526" s="273"/>
      <c r="DI526" s="273"/>
      <c r="DJ526" s="271"/>
      <c r="DK526" s="271"/>
    </row>
    <row r="527" spans="1:115" s="45" customFormat="1" ht="12.75" customHeight="1" x14ac:dyDescent="0.25">
      <c r="A527" s="13" cm="1">
        <f t="array" ref="A527">IFERROR(INDEX(Operation, IFERROR(MATCH($N527,#REF!, 0), IFERROR(MATCH($N527,#REF!, 0), MATCH($N527,#REF!, 0))), 4), 0)</f>
        <v>0</v>
      </c>
      <c r="B527" s="10">
        <v>504</v>
      </c>
      <c r="C527" s="238"/>
      <c r="D527" s="238"/>
      <c r="E527" s="79"/>
      <c r="F527" s="80" t="str">
        <f>IF(ISBLANK(E527), "", VLOOKUP(E527, Z!$A$2:$C$4127, 3, FALSE))</f>
        <v/>
      </c>
      <c r="G527" s="238"/>
      <c r="H527" s="81"/>
      <c r="I527" s="255" t="b">
        <v>0</v>
      </c>
      <c r="J527" s="256"/>
      <c r="K527" s="82"/>
      <c r="L527" s="82"/>
      <c r="M527" s="83"/>
      <c r="N527" s="79"/>
      <c r="O527" s="84"/>
      <c r="P527" s="84"/>
      <c r="Q527" s="257"/>
      <c r="R527" s="257"/>
      <c r="S527" s="257"/>
      <c r="T527" s="85">
        <f t="shared" si="206"/>
        <v>0</v>
      </c>
      <c r="U527" s="238"/>
      <c r="V527" s="238"/>
      <c r="W527" s="238"/>
      <c r="X527" s="256"/>
      <c r="Y527" s="258"/>
      <c r="Z527" s="79"/>
      <c r="AA527" s="257"/>
      <c r="AB527" s="257"/>
      <c r="AC527" s="257"/>
      <c r="AD527" s="257"/>
      <c r="AE527" s="257"/>
      <c r="AF527" s="85">
        <f t="shared" si="207"/>
        <v>0</v>
      </c>
      <c r="AG527" s="259"/>
      <c r="AH527" s="238"/>
      <c r="AI527" s="79"/>
      <c r="AJ527" s="80" t="str">
        <f>IF(ISBLANK(AI527), "", VLOOKUP(AI527, Z!$A$2:$C$4127, 3, FALSE))</f>
        <v/>
      </c>
      <c r="AK527" s="260"/>
      <c r="AL527" s="127">
        <f t="shared" si="208"/>
        <v>0</v>
      </c>
      <c r="AM527" s="271"/>
      <c r="AN527" s="292">
        <f t="shared" si="210"/>
        <v>0</v>
      </c>
      <c r="AO527" s="279">
        <f t="shared" si="209"/>
        <v>1</v>
      </c>
      <c r="AP527" s="279">
        <v>0.75</v>
      </c>
      <c r="AQ527" s="293" t="str">
        <f t="shared" si="211"/>
        <v>-</v>
      </c>
      <c r="AR527" s="293" t="str">
        <f t="shared" si="212"/>
        <v>-</v>
      </c>
      <c r="AS527" s="293" t="str" cm="1">
        <f t="array" ref="AS527">IFERROR(IFERROR((AT527*AU527)/(3600*1000)/AZ527, BY527) * SUMPRODUCT($BA527:$BE527^2.5, $BF527:$BJ527) / 1000, "-")</f>
        <v>-</v>
      </c>
      <c r="AT527" s="279" t="str">
        <f t="shared" si="213"/>
        <v>-</v>
      </c>
      <c r="AU527" s="279" t="str">
        <f t="shared" si="214"/>
        <v>-</v>
      </c>
      <c r="AV527" s="294" t="str">
        <f t="shared" si="196"/>
        <v>-</v>
      </c>
      <c r="AW527" s="294" t="str" cm="1">
        <f t="array" ref="AW527">IF(CH527&gt;0, INDEX($CV$58:$CV$60, CH527), "-")</f>
        <v>-</v>
      </c>
      <c r="AX527" s="294" t="str">
        <f t="shared" si="215"/>
        <v>-</v>
      </c>
      <c r="AY527" s="295" t="str">
        <f t="shared" si="216"/>
        <v>-</v>
      </c>
      <c r="AZ527" s="294">
        <f t="shared" si="217"/>
        <v>0</v>
      </c>
      <c r="BA527" s="296" t="str" cm="1">
        <f t="array" ref="BA527">IFERROR(INDEX($CV$63:$CZ$65, $CF527, BA$23), "-")</f>
        <v>-</v>
      </c>
      <c r="BB527" s="296" t="str" cm="1">
        <f t="array" ref="BB527">IFERROR(INDEX($CV$63:$CZ$65, $CF527, BB$23), "-")</f>
        <v>-</v>
      </c>
      <c r="BC527" s="296" t="str" cm="1">
        <f t="array" ref="BC527">IFERROR(INDEX($CV$63:$CZ$65, $CF527, BC$23), "-")</f>
        <v>-</v>
      </c>
      <c r="BD527" s="296" t="str" cm="1">
        <f t="array" ref="BD527">IFERROR(INDEX($CV$63:$CZ$65, $CF527, BD$23), "-")</f>
        <v>-</v>
      </c>
      <c r="BE527" s="296" t="str" cm="1">
        <f t="array" ref="BE527">IFERROR(INDEX($CV$63:$CZ$65, $CF527, BE$23), "-")</f>
        <v>-</v>
      </c>
      <c r="BF527" s="297" cm="1">
        <f t="array" ref="BF527">IF($CF527=3,
IFERROR(INDEX($CV$68:$CZ$79, $CE527, BF$23), "-"),
IF($CF527=2,
IF(BF$23=5, $Q527, IF(BF$23=4, $R527, 0)), IF(BF$23=5, $Q527, 0)
))</f>
        <v>0</v>
      </c>
      <c r="BG527" s="297" cm="1">
        <f t="array" ref="BG527">IF($CF527=3,
IFERROR(INDEX($CV$68:$CZ$79, $CE527, BG$23), "-"),
IF($CF527=2,
IF(BG$23=5, $Q527, IF(BG$23=4, $R527, 0)), IF(BG$23=5, $Q527, 0)
))</f>
        <v>0</v>
      </c>
      <c r="BH527" s="297" cm="1">
        <f t="array" ref="BH527">IF($CF527=3,
IFERROR(INDEX($CV$68:$CZ$79, $CE527, BH$23), "-"),
IF($CF527=2,
IF(BH$23=5, $Q527, IF(BH$23=4, $R527, 0)), IF(BH$23=5, $Q527, 0)
))</f>
        <v>0</v>
      </c>
      <c r="BI527" s="297" cm="1">
        <f t="array" ref="BI527">IF($CF527=3,
IFERROR(INDEX($CV$68:$CZ$79, $CE527, BI$23), "-"),
IF($CF527=2,
IF(BI$23=5, $Q527, IF(BI$23=4, $R527, 0)), IF(BI$23=5, $Q527, 0)
))</f>
        <v>0</v>
      </c>
      <c r="BJ527" s="297" cm="1">
        <f t="array" ref="BJ527">IF($CF527=3,
IFERROR(INDEX($CV$68:$CZ$79, $CE527, BJ$23), "-"),
IF($CF527=2,
IF(BJ$23=5, $Q527, IF(BJ$23=4, $R527, 0)), IF(BJ$23=5, $Q527, 0)
))</f>
        <v>0</v>
      </c>
      <c r="BK527" s="293" t="str" cm="1">
        <f t="array" ref="BK527">IFERROR(IF(OR($AN$20="EZ", ISNUMBER((BL527*BM527)/(3600*1000)/BN527)), (BL527*BM527)/(3600*1000)/BN527, BY527) * SUMPRODUCT($BO527:$BS527^2.5, $BT527:$BX527) / 1000, "-")</f>
        <v>-</v>
      </c>
      <c r="BL527" s="279" t="str">
        <f t="shared" si="218"/>
        <v>-</v>
      </c>
      <c r="BM527" s="279" t="str">
        <f t="shared" si="219"/>
        <v>-</v>
      </c>
      <c r="BN527" s="298">
        <f t="shared" si="220"/>
        <v>0</v>
      </c>
      <c r="BO527" s="296" t="str" cm="1">
        <f t="array" ref="BO527">IFERROR(INDEX($CV$63:$CZ$65, $CO527, BO$23), "-")</f>
        <v>-</v>
      </c>
      <c r="BP527" s="296" t="str" cm="1">
        <f t="array" ref="BP527">IFERROR(INDEX($CV$63:$CZ$65, $CO527, BP$23), "-")</f>
        <v>-</v>
      </c>
      <c r="BQ527" s="296" t="str" cm="1">
        <f t="array" ref="BQ527">IFERROR(INDEX($CV$63:$CZ$65, $CO527, BQ$23), "-")</f>
        <v>-</v>
      </c>
      <c r="BR527" s="296" t="str" cm="1">
        <f t="array" ref="BR527">IFERROR(INDEX($CV$63:$CZ$65, $CO527, BR$23), "-")</f>
        <v>-</v>
      </c>
      <c r="BS527" s="296" t="str" cm="1">
        <f t="array" ref="BS527">IFERROR(INDEX($CV$63:$CZ$65, $CO527, BS$23), "-")</f>
        <v>-</v>
      </c>
      <c r="BT527" s="297" cm="1">
        <f t="array" ref="BT527">IF($CO527=3,
IFERROR(INDEX($CV$68:$CZ$79, $CE527, BT$23), "-"),
IF($CO527=2,
IF(BT$23=5, $AC527, IF(BT$23=4, $AD527, 0)), IF(BT$23=5, $AC527, 0)
))</f>
        <v>0</v>
      </c>
      <c r="BU527" s="297" cm="1">
        <f t="array" ref="BU527">IF($CO527=3,
IFERROR(INDEX($CV$68:$CZ$79, $CE527, BU$23), "-"),
IF($CO527=2,
IF(BU$23=5, $AC527, IF(BU$23=4, $AD527, 0)), IF(BU$23=5, $AC527, 0)
))</f>
        <v>0</v>
      </c>
      <c r="BV527" s="297" cm="1">
        <f t="array" ref="BV527">IF($CO527=3,
IFERROR(INDEX($CV$68:$CZ$79, $CE527, BV$23), "-"),
IF($CO527=2,
IF(BV$23=5, $AC527, IF(BV$23=4, $AD527, 0)), IF(BV$23=5, $AC527, 0)
))</f>
        <v>0</v>
      </c>
      <c r="BW527" s="297" cm="1">
        <f t="array" ref="BW527">IF($CO527=3,
IFERROR(INDEX($CV$68:$CZ$79, $CE527, BW$23), "-"),
IF($CO527=2,
IF(BW$23=5, $AC527, IF(BW$23=4, $AD527, 0)), IF(BW$23=5, $AC527, 0)
))</f>
        <v>0</v>
      </c>
      <c r="BX527" s="297" cm="1">
        <f t="array" ref="BX527">IF($CO527=3,
IFERROR(INDEX($CV$68:$CZ$79, $CE527, BX$23), "-"),
IF($CO527=2,
IF(BX$23=5, $AC527, IF(BX$23=4, $AD527, 0)), IF(BX$23=5, $AC527, 0)
))</f>
        <v>0</v>
      </c>
      <c r="BY527" s="293" t="str">
        <f t="shared" si="221"/>
        <v>-</v>
      </c>
      <c r="BZ527" s="299">
        <f t="shared" si="197"/>
        <v>0</v>
      </c>
      <c r="CA527" s="294" t="str">
        <f t="shared" si="222"/>
        <v>-</v>
      </c>
      <c r="CB527" s="295" t="str">
        <f t="shared" si="198"/>
        <v>-</v>
      </c>
      <c r="CC527" s="295" t="str">
        <f t="shared" si="223"/>
        <v>-</v>
      </c>
      <c r="CD527" s="299">
        <f t="shared" si="199"/>
        <v>0</v>
      </c>
      <c r="CE527" s="300" t="str">
        <f t="shared" si="200"/>
        <v>-</v>
      </c>
      <c r="CF527" s="300" t="str">
        <f t="shared" si="201"/>
        <v>-</v>
      </c>
      <c r="CG527" s="300">
        <v>0</v>
      </c>
      <c r="CH527" s="300">
        <f t="shared" si="202"/>
        <v>0</v>
      </c>
      <c r="CI527" s="301">
        <f t="shared" si="203"/>
        <v>0</v>
      </c>
      <c r="CJ527" s="301">
        <f t="shared" si="204"/>
        <v>0</v>
      </c>
      <c r="CK527" s="302" t="str" cm="1">
        <f t="array" ref="CK527">IF($CJ527&gt;0, INDEX($CS$28:$DH$35, $CJ527, $CI527+CK$23), "-")</f>
        <v>-</v>
      </c>
      <c r="CL527" s="302" t="str" cm="1">
        <f t="array" ref="CL527">IF($CJ527&gt;0, INDEX($CS$28:$DH$35, $CJ527, $CI527+CL$23), "-")</f>
        <v>-</v>
      </c>
      <c r="CM527" s="302" t="str" cm="1">
        <f t="array" ref="CM527">IF($CJ527&gt;0, INDEX($CS$28:$DH$35, $CJ527, $CI527+CM$23), "-")</f>
        <v>-</v>
      </c>
      <c r="CN527" s="302" t="str" cm="1">
        <f t="array" ref="CN527">IF($CJ527&gt;0, INDEX($CS$28:$DH$35, $CJ527, $CI527+CN$23), "-")</f>
        <v>-</v>
      </c>
      <c r="CO527" s="300" t="str">
        <f t="shared" si="205"/>
        <v>-</v>
      </c>
      <c r="CP527" s="271"/>
      <c r="CQ527" s="272"/>
      <c r="CR527" s="273"/>
      <c r="CS527" s="273"/>
      <c r="CT527" s="273"/>
      <c r="CU527" s="273"/>
      <c r="CV527" s="273"/>
      <c r="CW527" s="273"/>
      <c r="CX527" s="273"/>
      <c r="CY527" s="273"/>
      <c r="CZ527" s="273"/>
      <c r="DA527" s="273"/>
      <c r="DB527" s="273"/>
      <c r="DC527" s="273"/>
      <c r="DD527" s="273"/>
      <c r="DE527" s="273"/>
      <c r="DF527" s="273"/>
      <c r="DG527" s="273"/>
      <c r="DH527" s="273"/>
      <c r="DI527" s="273"/>
      <c r="DJ527" s="271"/>
      <c r="DK527" s="271"/>
    </row>
    <row r="528" spans="1:115" s="45" customFormat="1" ht="12.75" customHeight="1" x14ac:dyDescent="0.25">
      <c r="A528" s="13" cm="1">
        <f t="array" ref="A528">IFERROR(INDEX(Operation, IFERROR(MATCH($N528,#REF!, 0), IFERROR(MATCH($N528,#REF!, 0), MATCH($N528,#REF!, 0))), 4), 0)</f>
        <v>0</v>
      </c>
      <c r="B528" s="10">
        <v>505</v>
      </c>
      <c r="C528" s="238"/>
      <c r="D528" s="238"/>
      <c r="E528" s="79"/>
      <c r="F528" s="80" t="str">
        <f>IF(ISBLANK(E528), "", VLOOKUP(E528, Z!$A$2:$C$4127, 3, FALSE))</f>
        <v/>
      </c>
      <c r="G528" s="238"/>
      <c r="H528" s="81"/>
      <c r="I528" s="255" t="b">
        <v>0</v>
      </c>
      <c r="J528" s="256"/>
      <c r="K528" s="82"/>
      <c r="L528" s="82"/>
      <c r="M528" s="83"/>
      <c r="N528" s="79"/>
      <c r="O528" s="84"/>
      <c r="P528" s="84"/>
      <c r="Q528" s="257"/>
      <c r="R528" s="257"/>
      <c r="S528" s="257"/>
      <c r="T528" s="85">
        <f t="shared" si="206"/>
        <v>0</v>
      </c>
      <c r="U528" s="238"/>
      <c r="V528" s="238"/>
      <c r="W528" s="238"/>
      <c r="X528" s="257"/>
      <c r="Y528" s="258"/>
      <c r="Z528" s="79"/>
      <c r="AA528" s="257"/>
      <c r="AB528" s="257"/>
      <c r="AC528" s="257"/>
      <c r="AD528" s="257"/>
      <c r="AE528" s="257"/>
      <c r="AF528" s="85">
        <f t="shared" si="207"/>
        <v>0</v>
      </c>
      <c r="AG528" s="259"/>
      <c r="AH528" s="238"/>
      <c r="AI528" s="79"/>
      <c r="AJ528" s="80" t="str">
        <f>IF(ISBLANK(AI528), "", VLOOKUP(AI528, Z!$A$2:$C$4127, 3, FALSE))</f>
        <v/>
      </c>
      <c r="AK528" s="260"/>
      <c r="AL528" s="127">
        <f t="shared" si="208"/>
        <v>0</v>
      </c>
      <c r="AM528" s="271"/>
      <c r="AN528" s="292">
        <f t="shared" si="210"/>
        <v>0</v>
      </c>
      <c r="AO528" s="279">
        <f t="shared" si="209"/>
        <v>1</v>
      </c>
      <c r="AP528" s="279">
        <v>0.75</v>
      </c>
      <c r="AQ528" s="293" t="str">
        <f t="shared" si="211"/>
        <v>-</v>
      </c>
      <c r="AR528" s="293" t="str">
        <f t="shared" si="212"/>
        <v>-</v>
      </c>
      <c r="AS528" s="293" t="str" cm="1">
        <f t="array" ref="AS528">IFERROR(IFERROR((AT528*AU528)/(3600*1000)/AZ528, BY528) * SUMPRODUCT($BA528:$BE528^2.5, $BF528:$BJ528) / 1000, "-")</f>
        <v>-</v>
      </c>
      <c r="AT528" s="279" t="str">
        <f t="shared" si="213"/>
        <v>-</v>
      </c>
      <c r="AU528" s="279" t="str">
        <f t="shared" si="214"/>
        <v>-</v>
      </c>
      <c r="AV528" s="294" t="str">
        <f t="shared" si="196"/>
        <v>-</v>
      </c>
      <c r="AW528" s="294" t="str" cm="1">
        <f t="array" ref="AW528">IF(CH528&gt;0, INDEX($CV$58:$CV$60, CH528), "-")</f>
        <v>-</v>
      </c>
      <c r="AX528" s="294" t="str">
        <f t="shared" si="215"/>
        <v>-</v>
      </c>
      <c r="AY528" s="295" t="str">
        <f t="shared" si="216"/>
        <v>-</v>
      </c>
      <c r="AZ528" s="294">
        <f t="shared" si="217"/>
        <v>0</v>
      </c>
      <c r="BA528" s="296" t="str" cm="1">
        <f t="array" ref="BA528">IFERROR(INDEX($CV$63:$CZ$65, $CF528, BA$23), "-")</f>
        <v>-</v>
      </c>
      <c r="BB528" s="296" t="str" cm="1">
        <f t="array" ref="BB528">IFERROR(INDEX($CV$63:$CZ$65, $CF528, BB$23), "-")</f>
        <v>-</v>
      </c>
      <c r="BC528" s="296" t="str" cm="1">
        <f t="array" ref="BC528">IFERROR(INDEX($CV$63:$CZ$65, $CF528, BC$23), "-")</f>
        <v>-</v>
      </c>
      <c r="BD528" s="296" t="str" cm="1">
        <f t="array" ref="BD528">IFERROR(INDEX($CV$63:$CZ$65, $CF528, BD$23), "-")</f>
        <v>-</v>
      </c>
      <c r="BE528" s="296" t="str" cm="1">
        <f t="array" ref="BE528">IFERROR(INDEX($CV$63:$CZ$65, $CF528, BE$23), "-")</f>
        <v>-</v>
      </c>
      <c r="BF528" s="297" cm="1">
        <f t="array" ref="BF528">IF($CF528=3,
IFERROR(INDEX($CV$68:$CZ$79, $CE528, BF$23), "-"),
IF($CF528=2,
IF(BF$23=5, $Q528, IF(BF$23=4, $R528, 0)), IF(BF$23=5, $Q528, 0)
))</f>
        <v>0</v>
      </c>
      <c r="BG528" s="297" cm="1">
        <f t="array" ref="BG528">IF($CF528=3,
IFERROR(INDEX($CV$68:$CZ$79, $CE528, BG$23), "-"),
IF($CF528=2,
IF(BG$23=5, $Q528, IF(BG$23=4, $R528, 0)), IF(BG$23=5, $Q528, 0)
))</f>
        <v>0</v>
      </c>
      <c r="BH528" s="297" cm="1">
        <f t="array" ref="BH528">IF($CF528=3,
IFERROR(INDEX($CV$68:$CZ$79, $CE528, BH$23), "-"),
IF($CF528=2,
IF(BH$23=5, $Q528, IF(BH$23=4, $R528, 0)), IF(BH$23=5, $Q528, 0)
))</f>
        <v>0</v>
      </c>
      <c r="BI528" s="297" cm="1">
        <f t="array" ref="BI528">IF($CF528=3,
IFERROR(INDEX($CV$68:$CZ$79, $CE528, BI$23), "-"),
IF($CF528=2,
IF(BI$23=5, $Q528, IF(BI$23=4, $R528, 0)), IF(BI$23=5, $Q528, 0)
))</f>
        <v>0</v>
      </c>
      <c r="BJ528" s="297" cm="1">
        <f t="array" ref="BJ528">IF($CF528=3,
IFERROR(INDEX($CV$68:$CZ$79, $CE528, BJ$23), "-"),
IF($CF528=2,
IF(BJ$23=5, $Q528, IF(BJ$23=4, $R528, 0)), IF(BJ$23=5, $Q528, 0)
))</f>
        <v>0</v>
      </c>
      <c r="BK528" s="293" t="str" cm="1">
        <f t="array" ref="BK528">IFERROR(IF(OR($AN$20="EZ", ISNUMBER((BL528*BM528)/(3600*1000)/BN528)), (BL528*BM528)/(3600*1000)/BN528, BY528) * SUMPRODUCT($BO528:$BS528^2.5, $BT528:$BX528) / 1000, "-")</f>
        <v>-</v>
      </c>
      <c r="BL528" s="279" t="str">
        <f t="shared" si="218"/>
        <v>-</v>
      </c>
      <c r="BM528" s="279" t="str">
        <f t="shared" si="219"/>
        <v>-</v>
      </c>
      <c r="BN528" s="298">
        <f t="shared" si="220"/>
        <v>0</v>
      </c>
      <c r="BO528" s="296" t="str" cm="1">
        <f t="array" ref="BO528">IFERROR(INDEX($CV$63:$CZ$65, $CO528, BO$23), "-")</f>
        <v>-</v>
      </c>
      <c r="BP528" s="296" t="str" cm="1">
        <f t="array" ref="BP528">IFERROR(INDEX($CV$63:$CZ$65, $CO528, BP$23), "-")</f>
        <v>-</v>
      </c>
      <c r="BQ528" s="296" t="str" cm="1">
        <f t="array" ref="BQ528">IFERROR(INDEX($CV$63:$CZ$65, $CO528, BQ$23), "-")</f>
        <v>-</v>
      </c>
      <c r="BR528" s="296" t="str" cm="1">
        <f t="array" ref="BR528">IFERROR(INDEX($CV$63:$CZ$65, $CO528, BR$23), "-")</f>
        <v>-</v>
      </c>
      <c r="BS528" s="296" t="str" cm="1">
        <f t="array" ref="BS528">IFERROR(INDEX($CV$63:$CZ$65, $CO528, BS$23), "-")</f>
        <v>-</v>
      </c>
      <c r="BT528" s="297" cm="1">
        <f t="array" ref="BT528">IF($CO528=3,
IFERROR(INDEX($CV$68:$CZ$79, $CE528, BT$23), "-"),
IF($CO528=2,
IF(BT$23=5, $AC528, IF(BT$23=4, $AD528, 0)), IF(BT$23=5, $AC528, 0)
))</f>
        <v>0</v>
      </c>
      <c r="BU528" s="297" cm="1">
        <f t="array" ref="BU528">IF($CO528=3,
IFERROR(INDEX($CV$68:$CZ$79, $CE528, BU$23), "-"),
IF($CO528=2,
IF(BU$23=5, $AC528, IF(BU$23=4, $AD528, 0)), IF(BU$23=5, $AC528, 0)
))</f>
        <v>0</v>
      </c>
      <c r="BV528" s="297" cm="1">
        <f t="array" ref="BV528">IF($CO528=3,
IFERROR(INDEX($CV$68:$CZ$79, $CE528, BV$23), "-"),
IF($CO528=2,
IF(BV$23=5, $AC528, IF(BV$23=4, $AD528, 0)), IF(BV$23=5, $AC528, 0)
))</f>
        <v>0</v>
      </c>
      <c r="BW528" s="297" cm="1">
        <f t="array" ref="BW528">IF($CO528=3,
IFERROR(INDEX($CV$68:$CZ$79, $CE528, BW$23), "-"),
IF($CO528=2,
IF(BW$23=5, $AC528, IF(BW$23=4, $AD528, 0)), IF(BW$23=5, $AC528, 0)
))</f>
        <v>0</v>
      </c>
      <c r="BX528" s="297" cm="1">
        <f t="array" ref="BX528">IF($CO528=3,
IFERROR(INDEX($CV$68:$CZ$79, $CE528, BX$23), "-"),
IF($CO528=2,
IF(BX$23=5, $AC528, IF(BX$23=4, $AD528, 0)), IF(BX$23=5, $AC528, 0)
))</f>
        <v>0</v>
      </c>
      <c r="BY528" s="293" t="str">
        <f t="shared" si="221"/>
        <v>-</v>
      </c>
      <c r="BZ528" s="299">
        <f t="shared" si="197"/>
        <v>0</v>
      </c>
      <c r="CA528" s="294" t="str">
        <f t="shared" si="222"/>
        <v>-</v>
      </c>
      <c r="CB528" s="295" t="str">
        <f t="shared" si="198"/>
        <v>-</v>
      </c>
      <c r="CC528" s="295" t="str">
        <f t="shared" si="223"/>
        <v>-</v>
      </c>
      <c r="CD528" s="299">
        <f t="shared" si="199"/>
        <v>0</v>
      </c>
      <c r="CE528" s="300" t="str">
        <f t="shared" si="200"/>
        <v>-</v>
      </c>
      <c r="CF528" s="300" t="str">
        <f t="shared" si="201"/>
        <v>-</v>
      </c>
      <c r="CG528" s="300">
        <v>0</v>
      </c>
      <c r="CH528" s="300">
        <f t="shared" si="202"/>
        <v>0</v>
      </c>
      <c r="CI528" s="301">
        <f t="shared" si="203"/>
        <v>0</v>
      </c>
      <c r="CJ528" s="301">
        <f t="shared" si="204"/>
        <v>0</v>
      </c>
      <c r="CK528" s="302" t="str" cm="1">
        <f t="array" ref="CK528">IF($CJ528&gt;0, INDEX($CS$28:$DH$35, $CJ528, $CI528+CK$23), "-")</f>
        <v>-</v>
      </c>
      <c r="CL528" s="302" t="str" cm="1">
        <f t="array" ref="CL528">IF($CJ528&gt;0, INDEX($CS$28:$DH$35, $CJ528, $CI528+CL$23), "-")</f>
        <v>-</v>
      </c>
      <c r="CM528" s="302" t="str" cm="1">
        <f t="array" ref="CM528">IF($CJ528&gt;0, INDEX($CS$28:$DH$35, $CJ528, $CI528+CM$23), "-")</f>
        <v>-</v>
      </c>
      <c r="CN528" s="302" t="str" cm="1">
        <f t="array" ref="CN528">IF($CJ528&gt;0, INDEX($CS$28:$DH$35, $CJ528, $CI528+CN$23), "-")</f>
        <v>-</v>
      </c>
      <c r="CO528" s="300" t="str">
        <f t="shared" si="205"/>
        <v>-</v>
      </c>
      <c r="CP528" s="271"/>
      <c r="CQ528" s="272"/>
      <c r="CR528" s="273"/>
      <c r="CS528" s="273"/>
      <c r="CT528" s="273"/>
      <c r="CU528" s="273"/>
      <c r="CV528" s="273"/>
      <c r="CW528" s="273"/>
      <c r="CX528" s="273"/>
      <c r="CY528" s="273"/>
      <c r="CZ528" s="273"/>
      <c r="DA528" s="273"/>
      <c r="DB528" s="273"/>
      <c r="DC528" s="273"/>
      <c r="DD528" s="273"/>
      <c r="DE528" s="273"/>
      <c r="DF528" s="273"/>
      <c r="DG528" s="273"/>
      <c r="DH528" s="273"/>
      <c r="DI528" s="273"/>
      <c r="DJ528" s="271"/>
      <c r="DK528" s="271"/>
    </row>
    <row r="529" spans="1:115" s="45" customFormat="1" ht="12.75" customHeight="1" x14ac:dyDescent="0.25">
      <c r="A529" s="13" cm="1">
        <f t="array" ref="A529">IFERROR(INDEX(Operation, IFERROR(MATCH($N529,#REF!, 0), IFERROR(MATCH($N529,#REF!, 0), MATCH($N529,#REF!, 0))), 4), 0)</f>
        <v>0</v>
      </c>
      <c r="B529" s="10">
        <v>506</v>
      </c>
      <c r="C529" s="238"/>
      <c r="D529" s="238"/>
      <c r="E529" s="79"/>
      <c r="F529" s="80" t="str">
        <f>IF(ISBLANK(E529), "", VLOOKUP(E529, Z!$A$2:$C$4127, 3, FALSE))</f>
        <v/>
      </c>
      <c r="G529" s="238"/>
      <c r="H529" s="81"/>
      <c r="I529" s="255" t="b">
        <v>0</v>
      </c>
      <c r="J529" s="256"/>
      <c r="K529" s="82"/>
      <c r="L529" s="82"/>
      <c r="M529" s="83"/>
      <c r="N529" s="79"/>
      <c r="O529" s="84"/>
      <c r="P529" s="84"/>
      <c r="Q529" s="257"/>
      <c r="R529" s="257"/>
      <c r="S529" s="257"/>
      <c r="T529" s="85">
        <f t="shared" si="206"/>
        <v>0</v>
      </c>
      <c r="U529" s="238"/>
      <c r="V529" s="238"/>
      <c r="W529" s="238"/>
      <c r="X529" s="257"/>
      <c r="Y529" s="258"/>
      <c r="Z529" s="79"/>
      <c r="AA529" s="257"/>
      <c r="AB529" s="257"/>
      <c r="AC529" s="257"/>
      <c r="AD529" s="257"/>
      <c r="AE529" s="257"/>
      <c r="AF529" s="85">
        <f t="shared" si="207"/>
        <v>0</v>
      </c>
      <c r="AG529" s="259"/>
      <c r="AH529" s="238"/>
      <c r="AI529" s="79"/>
      <c r="AJ529" s="80" t="str">
        <f>IF(ISBLANK(AI529), "", VLOOKUP(AI529, Z!$A$2:$C$4127, 3, FALSE))</f>
        <v/>
      </c>
      <c r="AK529" s="260"/>
      <c r="AL529" s="127">
        <f t="shared" si="208"/>
        <v>0</v>
      </c>
      <c r="AM529" s="271"/>
      <c r="AN529" s="292">
        <f t="shared" si="210"/>
        <v>0</v>
      </c>
      <c r="AO529" s="279">
        <f t="shared" si="209"/>
        <v>1</v>
      </c>
      <c r="AP529" s="279">
        <v>0.75</v>
      </c>
      <c r="AQ529" s="293" t="str">
        <f t="shared" si="211"/>
        <v>-</v>
      </c>
      <c r="AR529" s="293" t="str">
        <f t="shared" si="212"/>
        <v>-</v>
      </c>
      <c r="AS529" s="293" t="str" cm="1">
        <f t="array" ref="AS529">IFERROR(IFERROR((AT529*AU529)/(3600*1000)/AZ529, BY529) * SUMPRODUCT($BA529:$BE529^2.5, $BF529:$BJ529) / 1000, "-")</f>
        <v>-</v>
      </c>
      <c r="AT529" s="279" t="str">
        <f t="shared" si="213"/>
        <v>-</v>
      </c>
      <c r="AU529" s="279" t="str">
        <f t="shared" si="214"/>
        <v>-</v>
      </c>
      <c r="AV529" s="294" t="str">
        <f t="shared" si="196"/>
        <v>-</v>
      </c>
      <c r="AW529" s="294" t="str" cm="1">
        <f t="array" ref="AW529">IF(CH529&gt;0, INDEX($CV$58:$CV$60, CH529), "-")</f>
        <v>-</v>
      </c>
      <c r="AX529" s="294" t="str">
        <f t="shared" si="215"/>
        <v>-</v>
      </c>
      <c r="AY529" s="295" t="str">
        <f t="shared" si="216"/>
        <v>-</v>
      </c>
      <c r="AZ529" s="294">
        <f t="shared" si="217"/>
        <v>0</v>
      </c>
      <c r="BA529" s="296" t="str" cm="1">
        <f t="array" ref="BA529">IFERROR(INDEX($CV$63:$CZ$65, $CF529, BA$23), "-")</f>
        <v>-</v>
      </c>
      <c r="BB529" s="296" t="str" cm="1">
        <f t="array" ref="BB529">IFERROR(INDEX($CV$63:$CZ$65, $CF529, BB$23), "-")</f>
        <v>-</v>
      </c>
      <c r="BC529" s="296" t="str" cm="1">
        <f t="array" ref="BC529">IFERROR(INDEX($CV$63:$CZ$65, $CF529, BC$23), "-")</f>
        <v>-</v>
      </c>
      <c r="BD529" s="296" t="str" cm="1">
        <f t="array" ref="BD529">IFERROR(INDEX($CV$63:$CZ$65, $CF529, BD$23), "-")</f>
        <v>-</v>
      </c>
      <c r="BE529" s="296" t="str" cm="1">
        <f t="array" ref="BE529">IFERROR(INDEX($CV$63:$CZ$65, $CF529, BE$23), "-")</f>
        <v>-</v>
      </c>
      <c r="BF529" s="297" cm="1">
        <f t="array" ref="BF529">IF($CF529=3,
IFERROR(INDEX($CV$68:$CZ$79, $CE529, BF$23), "-"),
IF($CF529=2,
IF(BF$23=5, $Q529, IF(BF$23=4, $R529, 0)), IF(BF$23=5, $Q529, 0)
))</f>
        <v>0</v>
      </c>
      <c r="BG529" s="297" cm="1">
        <f t="array" ref="BG529">IF($CF529=3,
IFERROR(INDEX($CV$68:$CZ$79, $CE529, BG$23), "-"),
IF($CF529=2,
IF(BG$23=5, $Q529, IF(BG$23=4, $R529, 0)), IF(BG$23=5, $Q529, 0)
))</f>
        <v>0</v>
      </c>
      <c r="BH529" s="297" cm="1">
        <f t="array" ref="BH529">IF($CF529=3,
IFERROR(INDEX($CV$68:$CZ$79, $CE529, BH$23), "-"),
IF($CF529=2,
IF(BH$23=5, $Q529, IF(BH$23=4, $R529, 0)), IF(BH$23=5, $Q529, 0)
))</f>
        <v>0</v>
      </c>
      <c r="BI529" s="297" cm="1">
        <f t="array" ref="BI529">IF($CF529=3,
IFERROR(INDEX($CV$68:$CZ$79, $CE529, BI$23), "-"),
IF($CF529=2,
IF(BI$23=5, $Q529, IF(BI$23=4, $R529, 0)), IF(BI$23=5, $Q529, 0)
))</f>
        <v>0</v>
      </c>
      <c r="BJ529" s="297" cm="1">
        <f t="array" ref="BJ529">IF($CF529=3,
IFERROR(INDEX($CV$68:$CZ$79, $CE529, BJ$23), "-"),
IF($CF529=2,
IF(BJ$23=5, $Q529, IF(BJ$23=4, $R529, 0)), IF(BJ$23=5, $Q529, 0)
))</f>
        <v>0</v>
      </c>
      <c r="BK529" s="293" t="str" cm="1">
        <f t="array" ref="BK529">IFERROR(IF(OR($AN$20="EZ", ISNUMBER((BL529*BM529)/(3600*1000)/BN529)), (BL529*BM529)/(3600*1000)/BN529, BY529) * SUMPRODUCT($BO529:$BS529^2.5, $BT529:$BX529) / 1000, "-")</f>
        <v>-</v>
      </c>
      <c r="BL529" s="279" t="str">
        <f t="shared" si="218"/>
        <v>-</v>
      </c>
      <c r="BM529" s="279" t="str">
        <f t="shared" si="219"/>
        <v>-</v>
      </c>
      <c r="BN529" s="298">
        <f t="shared" si="220"/>
        <v>0</v>
      </c>
      <c r="BO529" s="296" t="str" cm="1">
        <f t="array" ref="BO529">IFERROR(INDEX($CV$63:$CZ$65, $CO529, BO$23), "-")</f>
        <v>-</v>
      </c>
      <c r="BP529" s="296" t="str" cm="1">
        <f t="array" ref="BP529">IFERROR(INDEX($CV$63:$CZ$65, $CO529, BP$23), "-")</f>
        <v>-</v>
      </c>
      <c r="BQ529" s="296" t="str" cm="1">
        <f t="array" ref="BQ529">IFERROR(INDEX($CV$63:$CZ$65, $CO529, BQ$23), "-")</f>
        <v>-</v>
      </c>
      <c r="BR529" s="296" t="str" cm="1">
        <f t="array" ref="BR529">IFERROR(INDEX($CV$63:$CZ$65, $CO529, BR$23), "-")</f>
        <v>-</v>
      </c>
      <c r="BS529" s="296" t="str" cm="1">
        <f t="array" ref="BS529">IFERROR(INDEX($CV$63:$CZ$65, $CO529, BS$23), "-")</f>
        <v>-</v>
      </c>
      <c r="BT529" s="297" cm="1">
        <f t="array" ref="BT529">IF($CO529=3,
IFERROR(INDEX($CV$68:$CZ$79, $CE529, BT$23), "-"),
IF($CO529=2,
IF(BT$23=5, $AC529, IF(BT$23=4, $AD529, 0)), IF(BT$23=5, $AC529, 0)
))</f>
        <v>0</v>
      </c>
      <c r="BU529" s="297" cm="1">
        <f t="array" ref="BU529">IF($CO529=3,
IFERROR(INDEX($CV$68:$CZ$79, $CE529, BU$23), "-"),
IF($CO529=2,
IF(BU$23=5, $AC529, IF(BU$23=4, $AD529, 0)), IF(BU$23=5, $AC529, 0)
))</f>
        <v>0</v>
      </c>
      <c r="BV529" s="297" cm="1">
        <f t="array" ref="BV529">IF($CO529=3,
IFERROR(INDEX($CV$68:$CZ$79, $CE529, BV$23), "-"),
IF($CO529=2,
IF(BV$23=5, $AC529, IF(BV$23=4, $AD529, 0)), IF(BV$23=5, $AC529, 0)
))</f>
        <v>0</v>
      </c>
      <c r="BW529" s="297" cm="1">
        <f t="array" ref="BW529">IF($CO529=3,
IFERROR(INDEX($CV$68:$CZ$79, $CE529, BW$23), "-"),
IF($CO529=2,
IF(BW$23=5, $AC529, IF(BW$23=4, $AD529, 0)), IF(BW$23=5, $AC529, 0)
))</f>
        <v>0</v>
      </c>
      <c r="BX529" s="297" cm="1">
        <f t="array" ref="BX529">IF($CO529=3,
IFERROR(INDEX($CV$68:$CZ$79, $CE529, BX$23), "-"),
IF($CO529=2,
IF(BX$23=5, $AC529, IF(BX$23=4, $AD529, 0)), IF(BX$23=5, $AC529, 0)
))</f>
        <v>0</v>
      </c>
      <c r="BY529" s="293" t="str">
        <f t="shared" si="221"/>
        <v>-</v>
      </c>
      <c r="BZ529" s="299">
        <f t="shared" si="197"/>
        <v>0</v>
      </c>
      <c r="CA529" s="294" t="str">
        <f t="shared" si="222"/>
        <v>-</v>
      </c>
      <c r="CB529" s="295" t="str">
        <f t="shared" si="198"/>
        <v>-</v>
      </c>
      <c r="CC529" s="295" t="str">
        <f t="shared" si="223"/>
        <v>-</v>
      </c>
      <c r="CD529" s="299">
        <f t="shared" si="199"/>
        <v>0</v>
      </c>
      <c r="CE529" s="300" t="str">
        <f t="shared" si="200"/>
        <v>-</v>
      </c>
      <c r="CF529" s="300" t="str">
        <f t="shared" si="201"/>
        <v>-</v>
      </c>
      <c r="CG529" s="300">
        <v>0</v>
      </c>
      <c r="CH529" s="300">
        <f t="shared" si="202"/>
        <v>0</v>
      </c>
      <c r="CI529" s="301">
        <f t="shared" si="203"/>
        <v>0</v>
      </c>
      <c r="CJ529" s="301">
        <f t="shared" si="204"/>
        <v>0</v>
      </c>
      <c r="CK529" s="302" t="str" cm="1">
        <f t="array" ref="CK529">IF($CJ529&gt;0, INDEX($CS$28:$DH$35, $CJ529, $CI529+CK$23), "-")</f>
        <v>-</v>
      </c>
      <c r="CL529" s="302" t="str" cm="1">
        <f t="array" ref="CL529">IF($CJ529&gt;0, INDEX($CS$28:$DH$35, $CJ529, $CI529+CL$23), "-")</f>
        <v>-</v>
      </c>
      <c r="CM529" s="302" t="str" cm="1">
        <f t="array" ref="CM529">IF($CJ529&gt;0, INDEX($CS$28:$DH$35, $CJ529, $CI529+CM$23), "-")</f>
        <v>-</v>
      </c>
      <c r="CN529" s="302" t="str" cm="1">
        <f t="array" ref="CN529">IF($CJ529&gt;0, INDEX($CS$28:$DH$35, $CJ529, $CI529+CN$23), "-")</f>
        <v>-</v>
      </c>
      <c r="CO529" s="300" t="str">
        <f t="shared" si="205"/>
        <v>-</v>
      </c>
      <c r="CP529" s="271"/>
      <c r="CQ529" s="272"/>
      <c r="CR529" s="273"/>
      <c r="CS529" s="273"/>
      <c r="CT529" s="273"/>
      <c r="CU529" s="273"/>
      <c r="CV529" s="273"/>
      <c r="CW529" s="273"/>
      <c r="CX529" s="273"/>
      <c r="CY529" s="273"/>
      <c r="CZ529" s="273"/>
      <c r="DA529" s="273"/>
      <c r="DB529" s="273"/>
      <c r="DC529" s="273"/>
      <c r="DD529" s="273"/>
      <c r="DE529" s="273"/>
      <c r="DF529" s="273"/>
      <c r="DG529" s="273"/>
      <c r="DH529" s="273"/>
      <c r="DI529" s="273"/>
      <c r="DJ529" s="271"/>
      <c r="DK529" s="271"/>
    </row>
    <row r="530" spans="1:115" s="45" customFormat="1" ht="12.75" customHeight="1" x14ac:dyDescent="0.25">
      <c r="A530" s="13" cm="1">
        <f t="array" ref="A530">IFERROR(INDEX(Operation, IFERROR(MATCH($N530,#REF!, 0), IFERROR(MATCH($N530,#REF!, 0), MATCH($N530,#REF!, 0))), 4), 0)</f>
        <v>0</v>
      </c>
      <c r="B530" s="10">
        <v>507</v>
      </c>
      <c r="C530" s="238"/>
      <c r="D530" s="238"/>
      <c r="E530" s="79"/>
      <c r="F530" s="80" t="str">
        <f>IF(ISBLANK(E530), "", VLOOKUP(E530, Z!$A$2:$C$4127, 3, FALSE))</f>
        <v/>
      </c>
      <c r="G530" s="238"/>
      <c r="H530" s="81"/>
      <c r="I530" s="255" t="b">
        <v>0</v>
      </c>
      <c r="J530" s="256"/>
      <c r="K530" s="82"/>
      <c r="L530" s="82"/>
      <c r="M530" s="83"/>
      <c r="N530" s="79"/>
      <c r="O530" s="84"/>
      <c r="P530" s="84"/>
      <c r="Q530" s="257"/>
      <c r="R530" s="257"/>
      <c r="S530" s="257"/>
      <c r="T530" s="85">
        <f t="shared" si="206"/>
        <v>0</v>
      </c>
      <c r="U530" s="238"/>
      <c r="V530" s="238"/>
      <c r="W530" s="238"/>
      <c r="X530" s="257"/>
      <c r="Y530" s="258"/>
      <c r="Z530" s="79"/>
      <c r="AA530" s="257"/>
      <c r="AB530" s="257"/>
      <c r="AC530" s="257"/>
      <c r="AD530" s="257"/>
      <c r="AE530" s="257"/>
      <c r="AF530" s="85">
        <f t="shared" si="207"/>
        <v>0</v>
      </c>
      <c r="AG530" s="259"/>
      <c r="AH530" s="238"/>
      <c r="AI530" s="79"/>
      <c r="AJ530" s="80" t="str">
        <f>IF(ISBLANK(AI530), "", VLOOKUP(AI530, Z!$A$2:$C$4127, 3, FALSE))</f>
        <v/>
      </c>
      <c r="AK530" s="260"/>
      <c r="AL530" s="127">
        <f t="shared" si="208"/>
        <v>0</v>
      </c>
      <c r="AM530" s="271"/>
      <c r="AN530" s="292">
        <f t="shared" si="210"/>
        <v>0</v>
      </c>
      <c r="AO530" s="279">
        <f t="shared" si="209"/>
        <v>1</v>
      </c>
      <c r="AP530" s="279">
        <v>0.75</v>
      </c>
      <c r="AQ530" s="293" t="str">
        <f t="shared" si="211"/>
        <v>-</v>
      </c>
      <c r="AR530" s="293" t="str">
        <f t="shared" si="212"/>
        <v>-</v>
      </c>
      <c r="AS530" s="293" t="str" cm="1">
        <f t="array" ref="AS530">IFERROR(IFERROR((AT530*AU530)/(3600*1000)/AZ530, BY530) * SUMPRODUCT($BA530:$BE530^2.5, $BF530:$BJ530) / 1000, "-")</f>
        <v>-</v>
      </c>
      <c r="AT530" s="279" t="str">
        <f t="shared" si="213"/>
        <v>-</v>
      </c>
      <c r="AU530" s="279" t="str">
        <f t="shared" si="214"/>
        <v>-</v>
      </c>
      <c r="AV530" s="294" t="str">
        <f t="shared" si="196"/>
        <v>-</v>
      </c>
      <c r="AW530" s="294" t="str" cm="1">
        <f t="array" ref="AW530">IF(CH530&gt;0, INDEX($CV$58:$CV$60, CH530), "-")</f>
        <v>-</v>
      </c>
      <c r="AX530" s="294" t="str">
        <f t="shared" si="215"/>
        <v>-</v>
      </c>
      <c r="AY530" s="295" t="str">
        <f t="shared" si="216"/>
        <v>-</v>
      </c>
      <c r="AZ530" s="294">
        <f t="shared" si="217"/>
        <v>0</v>
      </c>
      <c r="BA530" s="296" t="str" cm="1">
        <f t="array" ref="BA530">IFERROR(INDEX($CV$63:$CZ$65, $CF530, BA$23), "-")</f>
        <v>-</v>
      </c>
      <c r="BB530" s="296" t="str" cm="1">
        <f t="array" ref="BB530">IFERROR(INDEX($CV$63:$CZ$65, $CF530, BB$23), "-")</f>
        <v>-</v>
      </c>
      <c r="BC530" s="296" t="str" cm="1">
        <f t="array" ref="BC530">IFERROR(INDEX($CV$63:$CZ$65, $CF530, BC$23), "-")</f>
        <v>-</v>
      </c>
      <c r="BD530" s="296" t="str" cm="1">
        <f t="array" ref="BD530">IFERROR(INDEX($CV$63:$CZ$65, $CF530, BD$23), "-")</f>
        <v>-</v>
      </c>
      <c r="BE530" s="296" t="str" cm="1">
        <f t="array" ref="BE530">IFERROR(INDEX($CV$63:$CZ$65, $CF530, BE$23), "-")</f>
        <v>-</v>
      </c>
      <c r="BF530" s="297" cm="1">
        <f t="array" ref="BF530">IF($CF530=3,
IFERROR(INDEX($CV$68:$CZ$79, $CE530, BF$23), "-"),
IF($CF530=2,
IF(BF$23=5, $Q530, IF(BF$23=4, $R530, 0)), IF(BF$23=5, $Q530, 0)
))</f>
        <v>0</v>
      </c>
      <c r="BG530" s="297" cm="1">
        <f t="array" ref="BG530">IF($CF530=3,
IFERROR(INDEX($CV$68:$CZ$79, $CE530, BG$23), "-"),
IF($CF530=2,
IF(BG$23=5, $Q530, IF(BG$23=4, $R530, 0)), IF(BG$23=5, $Q530, 0)
))</f>
        <v>0</v>
      </c>
      <c r="BH530" s="297" cm="1">
        <f t="array" ref="BH530">IF($CF530=3,
IFERROR(INDEX($CV$68:$CZ$79, $CE530, BH$23), "-"),
IF($CF530=2,
IF(BH$23=5, $Q530, IF(BH$23=4, $R530, 0)), IF(BH$23=5, $Q530, 0)
))</f>
        <v>0</v>
      </c>
      <c r="BI530" s="297" cm="1">
        <f t="array" ref="BI530">IF($CF530=3,
IFERROR(INDEX($CV$68:$CZ$79, $CE530, BI$23), "-"),
IF($CF530=2,
IF(BI$23=5, $Q530, IF(BI$23=4, $R530, 0)), IF(BI$23=5, $Q530, 0)
))</f>
        <v>0</v>
      </c>
      <c r="BJ530" s="297" cm="1">
        <f t="array" ref="BJ530">IF($CF530=3,
IFERROR(INDEX($CV$68:$CZ$79, $CE530, BJ$23), "-"),
IF($CF530=2,
IF(BJ$23=5, $Q530, IF(BJ$23=4, $R530, 0)), IF(BJ$23=5, $Q530, 0)
))</f>
        <v>0</v>
      </c>
      <c r="BK530" s="293" t="str" cm="1">
        <f t="array" ref="BK530">IFERROR(IF(OR($AN$20="EZ", ISNUMBER((BL530*BM530)/(3600*1000)/BN530)), (BL530*BM530)/(3600*1000)/BN530, BY530) * SUMPRODUCT($BO530:$BS530^2.5, $BT530:$BX530) / 1000, "-")</f>
        <v>-</v>
      </c>
      <c r="BL530" s="279" t="str">
        <f t="shared" si="218"/>
        <v>-</v>
      </c>
      <c r="BM530" s="279" t="str">
        <f t="shared" si="219"/>
        <v>-</v>
      </c>
      <c r="BN530" s="298">
        <f t="shared" si="220"/>
        <v>0</v>
      </c>
      <c r="BO530" s="296" t="str" cm="1">
        <f t="array" ref="BO530">IFERROR(INDEX($CV$63:$CZ$65, $CO530, BO$23), "-")</f>
        <v>-</v>
      </c>
      <c r="BP530" s="296" t="str" cm="1">
        <f t="array" ref="BP530">IFERROR(INDEX($CV$63:$CZ$65, $CO530, BP$23), "-")</f>
        <v>-</v>
      </c>
      <c r="BQ530" s="296" t="str" cm="1">
        <f t="array" ref="BQ530">IFERROR(INDEX($CV$63:$CZ$65, $CO530, BQ$23), "-")</f>
        <v>-</v>
      </c>
      <c r="BR530" s="296" t="str" cm="1">
        <f t="array" ref="BR530">IFERROR(INDEX($CV$63:$CZ$65, $CO530, BR$23), "-")</f>
        <v>-</v>
      </c>
      <c r="BS530" s="296" t="str" cm="1">
        <f t="array" ref="BS530">IFERROR(INDEX($CV$63:$CZ$65, $CO530, BS$23), "-")</f>
        <v>-</v>
      </c>
      <c r="BT530" s="297" cm="1">
        <f t="array" ref="BT530">IF($CO530=3,
IFERROR(INDEX($CV$68:$CZ$79, $CE530, BT$23), "-"),
IF($CO530=2,
IF(BT$23=5, $AC530, IF(BT$23=4, $AD530, 0)), IF(BT$23=5, $AC530, 0)
))</f>
        <v>0</v>
      </c>
      <c r="BU530" s="297" cm="1">
        <f t="array" ref="BU530">IF($CO530=3,
IFERROR(INDEX($CV$68:$CZ$79, $CE530, BU$23), "-"),
IF($CO530=2,
IF(BU$23=5, $AC530, IF(BU$23=4, $AD530, 0)), IF(BU$23=5, $AC530, 0)
))</f>
        <v>0</v>
      </c>
      <c r="BV530" s="297" cm="1">
        <f t="array" ref="BV530">IF($CO530=3,
IFERROR(INDEX($CV$68:$CZ$79, $CE530, BV$23), "-"),
IF($CO530=2,
IF(BV$23=5, $AC530, IF(BV$23=4, $AD530, 0)), IF(BV$23=5, $AC530, 0)
))</f>
        <v>0</v>
      </c>
      <c r="BW530" s="297" cm="1">
        <f t="array" ref="BW530">IF($CO530=3,
IFERROR(INDEX($CV$68:$CZ$79, $CE530, BW$23), "-"),
IF($CO530=2,
IF(BW$23=5, $AC530, IF(BW$23=4, $AD530, 0)), IF(BW$23=5, $AC530, 0)
))</f>
        <v>0</v>
      </c>
      <c r="BX530" s="297" cm="1">
        <f t="array" ref="BX530">IF($CO530=3,
IFERROR(INDEX($CV$68:$CZ$79, $CE530, BX$23), "-"),
IF($CO530=2,
IF(BX$23=5, $AC530, IF(BX$23=4, $AD530, 0)), IF(BX$23=5, $AC530, 0)
))</f>
        <v>0</v>
      </c>
      <c r="BY530" s="293" t="str">
        <f t="shared" si="221"/>
        <v>-</v>
      </c>
      <c r="BZ530" s="299">
        <f t="shared" si="197"/>
        <v>0</v>
      </c>
      <c r="CA530" s="294" t="str">
        <f t="shared" si="222"/>
        <v>-</v>
      </c>
      <c r="CB530" s="295" t="str">
        <f t="shared" si="198"/>
        <v>-</v>
      </c>
      <c r="CC530" s="295" t="str">
        <f t="shared" si="223"/>
        <v>-</v>
      </c>
      <c r="CD530" s="299">
        <f t="shared" si="199"/>
        <v>0</v>
      </c>
      <c r="CE530" s="300" t="str">
        <f t="shared" si="200"/>
        <v>-</v>
      </c>
      <c r="CF530" s="300" t="str">
        <f t="shared" si="201"/>
        <v>-</v>
      </c>
      <c r="CG530" s="300">
        <v>0</v>
      </c>
      <c r="CH530" s="300">
        <f t="shared" si="202"/>
        <v>0</v>
      </c>
      <c r="CI530" s="301">
        <f t="shared" si="203"/>
        <v>0</v>
      </c>
      <c r="CJ530" s="301">
        <f t="shared" si="204"/>
        <v>0</v>
      </c>
      <c r="CK530" s="302" t="str" cm="1">
        <f t="array" ref="CK530">IF($CJ530&gt;0, INDEX($CS$28:$DH$35, $CJ530, $CI530+CK$23), "-")</f>
        <v>-</v>
      </c>
      <c r="CL530" s="302" t="str" cm="1">
        <f t="array" ref="CL530">IF($CJ530&gt;0, INDEX($CS$28:$DH$35, $CJ530, $CI530+CL$23), "-")</f>
        <v>-</v>
      </c>
      <c r="CM530" s="302" t="str" cm="1">
        <f t="array" ref="CM530">IF($CJ530&gt;0, INDEX($CS$28:$DH$35, $CJ530, $CI530+CM$23), "-")</f>
        <v>-</v>
      </c>
      <c r="CN530" s="302" t="str" cm="1">
        <f t="array" ref="CN530">IF($CJ530&gt;0, INDEX($CS$28:$DH$35, $CJ530, $CI530+CN$23), "-")</f>
        <v>-</v>
      </c>
      <c r="CO530" s="300" t="str">
        <f t="shared" si="205"/>
        <v>-</v>
      </c>
      <c r="CP530" s="271"/>
      <c r="CQ530" s="272"/>
      <c r="CR530" s="273"/>
      <c r="CS530" s="273"/>
      <c r="CT530" s="273"/>
      <c r="CU530" s="273"/>
      <c r="CV530" s="273"/>
      <c r="CW530" s="273"/>
      <c r="CX530" s="273"/>
      <c r="CY530" s="273"/>
      <c r="CZ530" s="273"/>
      <c r="DA530" s="273"/>
      <c r="DB530" s="273"/>
      <c r="DC530" s="273"/>
      <c r="DD530" s="273"/>
      <c r="DE530" s="273"/>
      <c r="DF530" s="273"/>
      <c r="DG530" s="273"/>
      <c r="DH530" s="273"/>
      <c r="DI530" s="273"/>
      <c r="DJ530" s="271"/>
      <c r="DK530" s="271"/>
    </row>
    <row r="531" spans="1:115" s="45" customFormat="1" ht="12.75" customHeight="1" x14ac:dyDescent="0.25">
      <c r="A531" s="13" cm="1">
        <f t="array" ref="A531">IFERROR(INDEX(Operation, IFERROR(MATCH($N531,#REF!, 0), IFERROR(MATCH($N531,#REF!, 0), MATCH($N531,#REF!, 0))), 4), 0)</f>
        <v>0</v>
      </c>
      <c r="B531" s="10">
        <v>508</v>
      </c>
      <c r="C531" s="238"/>
      <c r="D531" s="238"/>
      <c r="E531" s="79"/>
      <c r="F531" s="80" t="str">
        <f>IF(ISBLANK(E531), "", VLOOKUP(E531, Z!$A$2:$C$4127, 3, FALSE))</f>
        <v/>
      </c>
      <c r="G531" s="238"/>
      <c r="H531" s="81"/>
      <c r="I531" s="255" t="b">
        <v>0</v>
      </c>
      <c r="J531" s="256"/>
      <c r="K531" s="82"/>
      <c r="L531" s="82"/>
      <c r="M531" s="83"/>
      <c r="N531" s="79"/>
      <c r="O531" s="84"/>
      <c r="P531" s="84"/>
      <c r="Q531" s="257"/>
      <c r="R531" s="257"/>
      <c r="S531" s="257"/>
      <c r="T531" s="85">
        <f t="shared" si="206"/>
        <v>0</v>
      </c>
      <c r="U531" s="238"/>
      <c r="V531" s="238"/>
      <c r="W531" s="238"/>
      <c r="X531" s="256"/>
      <c r="Y531" s="258"/>
      <c r="Z531" s="79"/>
      <c r="AA531" s="257"/>
      <c r="AB531" s="257"/>
      <c r="AC531" s="257"/>
      <c r="AD531" s="257"/>
      <c r="AE531" s="257"/>
      <c r="AF531" s="85">
        <f t="shared" si="207"/>
        <v>0</v>
      </c>
      <c r="AG531" s="259"/>
      <c r="AH531" s="238"/>
      <c r="AI531" s="79"/>
      <c r="AJ531" s="80" t="str">
        <f>IF(ISBLANK(AI531), "", VLOOKUP(AI531, Z!$A$2:$C$4127, 3, FALSE))</f>
        <v/>
      </c>
      <c r="AK531" s="260"/>
      <c r="AL531" s="127">
        <f t="shared" si="208"/>
        <v>0</v>
      </c>
      <c r="AM531" s="271"/>
      <c r="AN531" s="292">
        <f t="shared" si="210"/>
        <v>0</v>
      </c>
      <c r="AO531" s="279">
        <f t="shared" si="209"/>
        <v>1</v>
      </c>
      <c r="AP531" s="279">
        <v>0.75</v>
      </c>
      <c r="AQ531" s="293" t="str">
        <f t="shared" si="211"/>
        <v>-</v>
      </c>
      <c r="AR531" s="293" t="str">
        <f t="shared" si="212"/>
        <v>-</v>
      </c>
      <c r="AS531" s="293" t="str" cm="1">
        <f t="array" ref="AS531">IFERROR(IFERROR((AT531*AU531)/(3600*1000)/AZ531, BY531) * SUMPRODUCT($BA531:$BE531^2.5, $BF531:$BJ531) / 1000, "-")</f>
        <v>-</v>
      </c>
      <c r="AT531" s="279" t="str">
        <f t="shared" si="213"/>
        <v>-</v>
      </c>
      <c r="AU531" s="279" t="str">
        <f t="shared" si="214"/>
        <v>-</v>
      </c>
      <c r="AV531" s="294" t="str">
        <f t="shared" si="196"/>
        <v>-</v>
      </c>
      <c r="AW531" s="294" t="str" cm="1">
        <f t="array" ref="AW531">IF(CH531&gt;0, INDEX($CV$58:$CV$60, CH531), "-")</f>
        <v>-</v>
      </c>
      <c r="AX531" s="294" t="str">
        <f t="shared" si="215"/>
        <v>-</v>
      </c>
      <c r="AY531" s="295" t="str">
        <f t="shared" si="216"/>
        <v>-</v>
      </c>
      <c r="AZ531" s="294">
        <f t="shared" si="217"/>
        <v>0</v>
      </c>
      <c r="BA531" s="296" t="str" cm="1">
        <f t="array" ref="BA531">IFERROR(INDEX($CV$63:$CZ$65, $CF531, BA$23), "-")</f>
        <v>-</v>
      </c>
      <c r="BB531" s="296" t="str" cm="1">
        <f t="array" ref="BB531">IFERROR(INDEX($CV$63:$CZ$65, $CF531, BB$23), "-")</f>
        <v>-</v>
      </c>
      <c r="BC531" s="296" t="str" cm="1">
        <f t="array" ref="BC531">IFERROR(INDEX($CV$63:$CZ$65, $CF531, BC$23), "-")</f>
        <v>-</v>
      </c>
      <c r="BD531" s="296" t="str" cm="1">
        <f t="array" ref="BD531">IFERROR(INDEX($CV$63:$CZ$65, $CF531, BD$23), "-")</f>
        <v>-</v>
      </c>
      <c r="BE531" s="296" t="str" cm="1">
        <f t="array" ref="BE531">IFERROR(INDEX($CV$63:$CZ$65, $CF531, BE$23), "-")</f>
        <v>-</v>
      </c>
      <c r="BF531" s="297" cm="1">
        <f t="array" ref="BF531">IF($CF531=3,
IFERROR(INDEX($CV$68:$CZ$79, $CE531, BF$23), "-"),
IF($CF531=2,
IF(BF$23=5, $Q531, IF(BF$23=4, $R531, 0)), IF(BF$23=5, $Q531, 0)
))</f>
        <v>0</v>
      </c>
      <c r="BG531" s="297" cm="1">
        <f t="array" ref="BG531">IF($CF531=3,
IFERROR(INDEX($CV$68:$CZ$79, $CE531, BG$23), "-"),
IF($CF531=2,
IF(BG$23=5, $Q531, IF(BG$23=4, $R531, 0)), IF(BG$23=5, $Q531, 0)
))</f>
        <v>0</v>
      </c>
      <c r="BH531" s="297" cm="1">
        <f t="array" ref="BH531">IF($CF531=3,
IFERROR(INDEX($CV$68:$CZ$79, $CE531, BH$23), "-"),
IF($CF531=2,
IF(BH$23=5, $Q531, IF(BH$23=4, $R531, 0)), IF(BH$23=5, $Q531, 0)
))</f>
        <v>0</v>
      </c>
      <c r="BI531" s="297" cm="1">
        <f t="array" ref="BI531">IF($CF531=3,
IFERROR(INDEX($CV$68:$CZ$79, $CE531, BI$23), "-"),
IF($CF531=2,
IF(BI$23=5, $Q531, IF(BI$23=4, $R531, 0)), IF(BI$23=5, $Q531, 0)
))</f>
        <v>0</v>
      </c>
      <c r="BJ531" s="297" cm="1">
        <f t="array" ref="BJ531">IF($CF531=3,
IFERROR(INDEX($CV$68:$CZ$79, $CE531, BJ$23), "-"),
IF($CF531=2,
IF(BJ$23=5, $Q531, IF(BJ$23=4, $R531, 0)), IF(BJ$23=5, $Q531, 0)
))</f>
        <v>0</v>
      </c>
      <c r="BK531" s="293" t="str" cm="1">
        <f t="array" ref="BK531">IFERROR(IF(OR($AN$20="EZ", ISNUMBER((BL531*BM531)/(3600*1000)/BN531)), (BL531*BM531)/(3600*1000)/BN531, BY531) * SUMPRODUCT($BO531:$BS531^2.5, $BT531:$BX531) / 1000, "-")</f>
        <v>-</v>
      </c>
      <c r="BL531" s="279" t="str">
        <f t="shared" si="218"/>
        <v>-</v>
      </c>
      <c r="BM531" s="279" t="str">
        <f t="shared" si="219"/>
        <v>-</v>
      </c>
      <c r="BN531" s="298">
        <f t="shared" si="220"/>
        <v>0</v>
      </c>
      <c r="BO531" s="296" t="str" cm="1">
        <f t="array" ref="BO531">IFERROR(INDEX($CV$63:$CZ$65, $CO531, BO$23), "-")</f>
        <v>-</v>
      </c>
      <c r="BP531" s="296" t="str" cm="1">
        <f t="array" ref="BP531">IFERROR(INDEX($CV$63:$CZ$65, $CO531, BP$23), "-")</f>
        <v>-</v>
      </c>
      <c r="BQ531" s="296" t="str" cm="1">
        <f t="array" ref="BQ531">IFERROR(INDEX($CV$63:$CZ$65, $CO531, BQ$23), "-")</f>
        <v>-</v>
      </c>
      <c r="BR531" s="296" t="str" cm="1">
        <f t="array" ref="BR531">IFERROR(INDEX($CV$63:$CZ$65, $CO531, BR$23), "-")</f>
        <v>-</v>
      </c>
      <c r="BS531" s="296" t="str" cm="1">
        <f t="array" ref="BS531">IFERROR(INDEX($CV$63:$CZ$65, $CO531, BS$23), "-")</f>
        <v>-</v>
      </c>
      <c r="BT531" s="297" cm="1">
        <f t="array" ref="BT531">IF($CO531=3,
IFERROR(INDEX($CV$68:$CZ$79, $CE531, BT$23), "-"),
IF($CO531=2,
IF(BT$23=5, $AC531, IF(BT$23=4, $AD531, 0)), IF(BT$23=5, $AC531, 0)
))</f>
        <v>0</v>
      </c>
      <c r="BU531" s="297" cm="1">
        <f t="array" ref="BU531">IF($CO531=3,
IFERROR(INDEX($CV$68:$CZ$79, $CE531, BU$23), "-"),
IF($CO531=2,
IF(BU$23=5, $AC531, IF(BU$23=4, $AD531, 0)), IF(BU$23=5, $AC531, 0)
))</f>
        <v>0</v>
      </c>
      <c r="BV531" s="297" cm="1">
        <f t="array" ref="BV531">IF($CO531=3,
IFERROR(INDEX($CV$68:$CZ$79, $CE531, BV$23), "-"),
IF($CO531=2,
IF(BV$23=5, $AC531, IF(BV$23=4, $AD531, 0)), IF(BV$23=5, $AC531, 0)
))</f>
        <v>0</v>
      </c>
      <c r="BW531" s="297" cm="1">
        <f t="array" ref="BW531">IF($CO531=3,
IFERROR(INDEX($CV$68:$CZ$79, $CE531, BW$23), "-"),
IF($CO531=2,
IF(BW$23=5, $AC531, IF(BW$23=4, $AD531, 0)), IF(BW$23=5, $AC531, 0)
))</f>
        <v>0</v>
      </c>
      <c r="BX531" s="297" cm="1">
        <f t="array" ref="BX531">IF($CO531=3,
IFERROR(INDEX($CV$68:$CZ$79, $CE531, BX$23), "-"),
IF($CO531=2,
IF(BX$23=5, $AC531, IF(BX$23=4, $AD531, 0)), IF(BX$23=5, $AC531, 0)
))</f>
        <v>0</v>
      </c>
      <c r="BY531" s="293" t="str">
        <f t="shared" si="221"/>
        <v>-</v>
      </c>
      <c r="BZ531" s="299">
        <f t="shared" si="197"/>
        <v>0</v>
      </c>
      <c r="CA531" s="294" t="str">
        <f t="shared" si="222"/>
        <v>-</v>
      </c>
      <c r="CB531" s="295" t="str">
        <f t="shared" si="198"/>
        <v>-</v>
      </c>
      <c r="CC531" s="295" t="str">
        <f t="shared" si="223"/>
        <v>-</v>
      </c>
      <c r="CD531" s="299">
        <f t="shared" si="199"/>
        <v>0</v>
      </c>
      <c r="CE531" s="300" t="str">
        <f t="shared" si="200"/>
        <v>-</v>
      </c>
      <c r="CF531" s="300" t="str">
        <f t="shared" si="201"/>
        <v>-</v>
      </c>
      <c r="CG531" s="300">
        <v>0</v>
      </c>
      <c r="CH531" s="300">
        <f t="shared" si="202"/>
        <v>0</v>
      </c>
      <c r="CI531" s="301">
        <f t="shared" si="203"/>
        <v>0</v>
      </c>
      <c r="CJ531" s="301">
        <f t="shared" si="204"/>
        <v>0</v>
      </c>
      <c r="CK531" s="302" t="str" cm="1">
        <f t="array" ref="CK531">IF($CJ531&gt;0, INDEX($CS$28:$DH$35, $CJ531, $CI531+CK$23), "-")</f>
        <v>-</v>
      </c>
      <c r="CL531" s="302" t="str" cm="1">
        <f t="array" ref="CL531">IF($CJ531&gt;0, INDEX($CS$28:$DH$35, $CJ531, $CI531+CL$23), "-")</f>
        <v>-</v>
      </c>
      <c r="CM531" s="302" t="str" cm="1">
        <f t="array" ref="CM531">IF($CJ531&gt;0, INDEX($CS$28:$DH$35, $CJ531, $CI531+CM$23), "-")</f>
        <v>-</v>
      </c>
      <c r="CN531" s="302" t="str" cm="1">
        <f t="array" ref="CN531">IF($CJ531&gt;0, INDEX($CS$28:$DH$35, $CJ531, $CI531+CN$23), "-")</f>
        <v>-</v>
      </c>
      <c r="CO531" s="300" t="str">
        <f t="shared" si="205"/>
        <v>-</v>
      </c>
      <c r="CP531" s="271"/>
      <c r="CQ531" s="272"/>
      <c r="CR531" s="273"/>
      <c r="CS531" s="273"/>
      <c r="CT531" s="273"/>
      <c r="CU531" s="273"/>
      <c r="CV531" s="273"/>
      <c r="CW531" s="273"/>
      <c r="CX531" s="273"/>
      <c r="CY531" s="273"/>
      <c r="CZ531" s="273"/>
      <c r="DA531" s="273"/>
      <c r="DB531" s="273"/>
      <c r="DC531" s="273"/>
      <c r="DD531" s="273"/>
      <c r="DE531" s="273"/>
      <c r="DF531" s="273"/>
      <c r="DG531" s="273"/>
      <c r="DH531" s="273"/>
      <c r="DI531" s="273"/>
      <c r="DJ531" s="271"/>
      <c r="DK531" s="271"/>
    </row>
    <row r="532" spans="1:115" s="45" customFormat="1" ht="12.75" customHeight="1" x14ac:dyDescent="0.25">
      <c r="A532" s="13" cm="1">
        <f t="array" ref="A532">IFERROR(INDEX(Operation, IFERROR(MATCH($N532,#REF!, 0), IFERROR(MATCH($N532,#REF!, 0), MATCH($N532,#REF!, 0))), 4), 0)</f>
        <v>0</v>
      </c>
      <c r="B532" s="10">
        <v>509</v>
      </c>
      <c r="C532" s="238"/>
      <c r="D532" s="238"/>
      <c r="E532" s="79"/>
      <c r="F532" s="80" t="str">
        <f>IF(ISBLANK(E532), "", VLOOKUP(E532, Z!$A$2:$C$4127, 3, FALSE))</f>
        <v/>
      </c>
      <c r="G532" s="238"/>
      <c r="H532" s="81"/>
      <c r="I532" s="255" t="b">
        <v>0</v>
      </c>
      <c r="J532" s="256"/>
      <c r="K532" s="82"/>
      <c r="L532" s="82"/>
      <c r="M532" s="83"/>
      <c r="N532" s="79"/>
      <c r="O532" s="84"/>
      <c r="P532" s="84"/>
      <c r="Q532" s="257"/>
      <c r="R532" s="257"/>
      <c r="S532" s="257"/>
      <c r="T532" s="85">
        <f t="shared" si="206"/>
        <v>0</v>
      </c>
      <c r="U532" s="238"/>
      <c r="V532" s="238"/>
      <c r="W532" s="238"/>
      <c r="X532" s="257"/>
      <c r="Y532" s="258"/>
      <c r="Z532" s="79"/>
      <c r="AA532" s="257"/>
      <c r="AB532" s="257"/>
      <c r="AC532" s="257"/>
      <c r="AD532" s="257"/>
      <c r="AE532" s="257"/>
      <c r="AF532" s="85">
        <f t="shared" si="207"/>
        <v>0</v>
      </c>
      <c r="AG532" s="259"/>
      <c r="AH532" s="238"/>
      <c r="AI532" s="79"/>
      <c r="AJ532" s="80" t="str">
        <f>IF(ISBLANK(AI532), "", VLOOKUP(AI532, Z!$A$2:$C$4127, 3, FALSE))</f>
        <v/>
      </c>
      <c r="AK532" s="260"/>
      <c r="AL532" s="127">
        <f t="shared" si="208"/>
        <v>0</v>
      </c>
      <c r="AM532" s="271"/>
      <c r="AN532" s="292">
        <f t="shared" si="210"/>
        <v>0</v>
      </c>
      <c r="AO532" s="279">
        <f t="shared" si="209"/>
        <v>1</v>
      </c>
      <c r="AP532" s="279">
        <v>0.75</v>
      </c>
      <c r="AQ532" s="293" t="str">
        <f t="shared" si="211"/>
        <v>-</v>
      </c>
      <c r="AR532" s="293" t="str">
        <f t="shared" si="212"/>
        <v>-</v>
      </c>
      <c r="AS532" s="293" t="str" cm="1">
        <f t="array" ref="AS532">IFERROR(IFERROR((AT532*AU532)/(3600*1000)/AZ532, BY532) * SUMPRODUCT($BA532:$BE532^2.5, $BF532:$BJ532) / 1000, "-")</f>
        <v>-</v>
      </c>
      <c r="AT532" s="279" t="str">
        <f t="shared" si="213"/>
        <v>-</v>
      </c>
      <c r="AU532" s="279" t="str">
        <f t="shared" si="214"/>
        <v>-</v>
      </c>
      <c r="AV532" s="294" t="str">
        <f t="shared" si="196"/>
        <v>-</v>
      </c>
      <c r="AW532" s="294" t="str" cm="1">
        <f t="array" ref="AW532">IF(CH532&gt;0, INDEX($CV$58:$CV$60, CH532), "-")</f>
        <v>-</v>
      </c>
      <c r="AX532" s="294" t="str">
        <f t="shared" si="215"/>
        <v>-</v>
      </c>
      <c r="AY532" s="295" t="str">
        <f t="shared" si="216"/>
        <v>-</v>
      </c>
      <c r="AZ532" s="294">
        <f t="shared" si="217"/>
        <v>0</v>
      </c>
      <c r="BA532" s="296" t="str" cm="1">
        <f t="array" ref="BA532">IFERROR(INDEX($CV$63:$CZ$65, $CF532, BA$23), "-")</f>
        <v>-</v>
      </c>
      <c r="BB532" s="296" t="str" cm="1">
        <f t="array" ref="BB532">IFERROR(INDEX($CV$63:$CZ$65, $CF532, BB$23), "-")</f>
        <v>-</v>
      </c>
      <c r="BC532" s="296" t="str" cm="1">
        <f t="array" ref="BC532">IFERROR(INDEX($CV$63:$CZ$65, $CF532, BC$23), "-")</f>
        <v>-</v>
      </c>
      <c r="BD532" s="296" t="str" cm="1">
        <f t="array" ref="BD532">IFERROR(INDEX($CV$63:$CZ$65, $CF532, BD$23), "-")</f>
        <v>-</v>
      </c>
      <c r="BE532" s="296" t="str" cm="1">
        <f t="array" ref="BE532">IFERROR(INDEX($CV$63:$CZ$65, $CF532, BE$23), "-")</f>
        <v>-</v>
      </c>
      <c r="BF532" s="297" cm="1">
        <f t="array" ref="BF532">IF($CF532=3,
IFERROR(INDEX($CV$68:$CZ$79, $CE532, BF$23), "-"),
IF($CF532=2,
IF(BF$23=5, $Q532, IF(BF$23=4, $R532, 0)), IF(BF$23=5, $Q532, 0)
))</f>
        <v>0</v>
      </c>
      <c r="BG532" s="297" cm="1">
        <f t="array" ref="BG532">IF($CF532=3,
IFERROR(INDEX($CV$68:$CZ$79, $CE532, BG$23), "-"),
IF($CF532=2,
IF(BG$23=5, $Q532, IF(BG$23=4, $R532, 0)), IF(BG$23=5, $Q532, 0)
))</f>
        <v>0</v>
      </c>
      <c r="BH532" s="297" cm="1">
        <f t="array" ref="BH532">IF($CF532=3,
IFERROR(INDEX($CV$68:$CZ$79, $CE532, BH$23), "-"),
IF($CF532=2,
IF(BH$23=5, $Q532, IF(BH$23=4, $R532, 0)), IF(BH$23=5, $Q532, 0)
))</f>
        <v>0</v>
      </c>
      <c r="BI532" s="297" cm="1">
        <f t="array" ref="BI532">IF($CF532=3,
IFERROR(INDEX($CV$68:$CZ$79, $CE532, BI$23), "-"),
IF($CF532=2,
IF(BI$23=5, $Q532, IF(BI$23=4, $R532, 0)), IF(BI$23=5, $Q532, 0)
))</f>
        <v>0</v>
      </c>
      <c r="BJ532" s="297" cm="1">
        <f t="array" ref="BJ532">IF($CF532=3,
IFERROR(INDEX($CV$68:$CZ$79, $CE532, BJ$23), "-"),
IF($CF532=2,
IF(BJ$23=5, $Q532, IF(BJ$23=4, $R532, 0)), IF(BJ$23=5, $Q532, 0)
))</f>
        <v>0</v>
      </c>
      <c r="BK532" s="293" t="str" cm="1">
        <f t="array" ref="BK532">IFERROR(IF(OR($AN$20="EZ", ISNUMBER((BL532*BM532)/(3600*1000)/BN532)), (BL532*BM532)/(3600*1000)/BN532, BY532) * SUMPRODUCT($BO532:$BS532^2.5, $BT532:$BX532) / 1000, "-")</f>
        <v>-</v>
      </c>
      <c r="BL532" s="279" t="str">
        <f t="shared" si="218"/>
        <v>-</v>
      </c>
      <c r="BM532" s="279" t="str">
        <f t="shared" si="219"/>
        <v>-</v>
      </c>
      <c r="BN532" s="298">
        <f t="shared" si="220"/>
        <v>0</v>
      </c>
      <c r="BO532" s="296" t="str" cm="1">
        <f t="array" ref="BO532">IFERROR(INDEX($CV$63:$CZ$65, $CO532, BO$23), "-")</f>
        <v>-</v>
      </c>
      <c r="BP532" s="296" t="str" cm="1">
        <f t="array" ref="BP532">IFERROR(INDEX($CV$63:$CZ$65, $CO532, BP$23), "-")</f>
        <v>-</v>
      </c>
      <c r="BQ532" s="296" t="str" cm="1">
        <f t="array" ref="BQ532">IFERROR(INDEX($CV$63:$CZ$65, $CO532, BQ$23), "-")</f>
        <v>-</v>
      </c>
      <c r="BR532" s="296" t="str" cm="1">
        <f t="array" ref="BR532">IFERROR(INDEX($CV$63:$CZ$65, $CO532, BR$23), "-")</f>
        <v>-</v>
      </c>
      <c r="BS532" s="296" t="str" cm="1">
        <f t="array" ref="BS532">IFERROR(INDEX($CV$63:$CZ$65, $CO532, BS$23), "-")</f>
        <v>-</v>
      </c>
      <c r="BT532" s="297" cm="1">
        <f t="array" ref="BT532">IF($CO532=3,
IFERROR(INDEX($CV$68:$CZ$79, $CE532, BT$23), "-"),
IF($CO532=2,
IF(BT$23=5, $AC532, IF(BT$23=4, $AD532, 0)), IF(BT$23=5, $AC532, 0)
))</f>
        <v>0</v>
      </c>
      <c r="BU532" s="297" cm="1">
        <f t="array" ref="BU532">IF($CO532=3,
IFERROR(INDEX($CV$68:$CZ$79, $CE532, BU$23), "-"),
IF($CO532=2,
IF(BU$23=5, $AC532, IF(BU$23=4, $AD532, 0)), IF(BU$23=5, $AC532, 0)
))</f>
        <v>0</v>
      </c>
      <c r="BV532" s="297" cm="1">
        <f t="array" ref="BV532">IF($CO532=3,
IFERROR(INDEX($CV$68:$CZ$79, $CE532, BV$23), "-"),
IF($CO532=2,
IF(BV$23=5, $AC532, IF(BV$23=4, $AD532, 0)), IF(BV$23=5, $AC532, 0)
))</f>
        <v>0</v>
      </c>
      <c r="BW532" s="297" cm="1">
        <f t="array" ref="BW532">IF($CO532=3,
IFERROR(INDEX($CV$68:$CZ$79, $CE532, BW$23), "-"),
IF($CO532=2,
IF(BW$23=5, $AC532, IF(BW$23=4, $AD532, 0)), IF(BW$23=5, $AC532, 0)
))</f>
        <v>0</v>
      </c>
      <c r="BX532" s="297" cm="1">
        <f t="array" ref="BX532">IF($CO532=3,
IFERROR(INDEX($CV$68:$CZ$79, $CE532, BX$23), "-"),
IF($CO532=2,
IF(BX$23=5, $AC532, IF(BX$23=4, $AD532, 0)), IF(BX$23=5, $AC532, 0)
))</f>
        <v>0</v>
      </c>
      <c r="BY532" s="293" t="str">
        <f t="shared" si="221"/>
        <v>-</v>
      </c>
      <c r="BZ532" s="299">
        <f t="shared" si="197"/>
        <v>0</v>
      </c>
      <c r="CA532" s="294" t="str">
        <f t="shared" si="222"/>
        <v>-</v>
      </c>
      <c r="CB532" s="295" t="str">
        <f t="shared" si="198"/>
        <v>-</v>
      </c>
      <c r="CC532" s="295" t="str">
        <f t="shared" si="223"/>
        <v>-</v>
      </c>
      <c r="CD532" s="299">
        <f t="shared" si="199"/>
        <v>0</v>
      </c>
      <c r="CE532" s="300" t="str">
        <f t="shared" si="200"/>
        <v>-</v>
      </c>
      <c r="CF532" s="300" t="str">
        <f t="shared" si="201"/>
        <v>-</v>
      </c>
      <c r="CG532" s="300">
        <v>0</v>
      </c>
      <c r="CH532" s="300">
        <f t="shared" si="202"/>
        <v>0</v>
      </c>
      <c r="CI532" s="301">
        <f t="shared" si="203"/>
        <v>0</v>
      </c>
      <c r="CJ532" s="301">
        <f t="shared" si="204"/>
        <v>0</v>
      </c>
      <c r="CK532" s="302" t="str" cm="1">
        <f t="array" ref="CK532">IF($CJ532&gt;0, INDEX($CS$28:$DH$35, $CJ532, $CI532+CK$23), "-")</f>
        <v>-</v>
      </c>
      <c r="CL532" s="302" t="str" cm="1">
        <f t="array" ref="CL532">IF($CJ532&gt;0, INDEX($CS$28:$DH$35, $CJ532, $CI532+CL$23), "-")</f>
        <v>-</v>
      </c>
      <c r="CM532" s="302" t="str" cm="1">
        <f t="array" ref="CM532">IF($CJ532&gt;0, INDEX($CS$28:$DH$35, $CJ532, $CI532+CM$23), "-")</f>
        <v>-</v>
      </c>
      <c r="CN532" s="302" t="str" cm="1">
        <f t="array" ref="CN532">IF($CJ532&gt;0, INDEX($CS$28:$DH$35, $CJ532, $CI532+CN$23), "-")</f>
        <v>-</v>
      </c>
      <c r="CO532" s="300" t="str">
        <f t="shared" si="205"/>
        <v>-</v>
      </c>
      <c r="CP532" s="271"/>
      <c r="CQ532" s="272"/>
      <c r="CR532" s="273"/>
      <c r="CS532" s="273"/>
      <c r="CT532" s="273"/>
      <c r="CU532" s="273"/>
      <c r="CV532" s="273"/>
      <c r="CW532" s="273"/>
      <c r="CX532" s="273"/>
      <c r="CY532" s="273"/>
      <c r="CZ532" s="273"/>
      <c r="DA532" s="273"/>
      <c r="DB532" s="273"/>
      <c r="DC532" s="273"/>
      <c r="DD532" s="273"/>
      <c r="DE532" s="273"/>
      <c r="DF532" s="273"/>
      <c r="DG532" s="273"/>
      <c r="DH532" s="273"/>
      <c r="DI532" s="273"/>
      <c r="DJ532" s="271"/>
      <c r="DK532" s="271"/>
    </row>
    <row r="533" spans="1:115" s="45" customFormat="1" ht="12.75" customHeight="1" x14ac:dyDescent="0.25">
      <c r="A533" s="13" cm="1">
        <f t="array" ref="A533">IFERROR(INDEX(Operation, IFERROR(MATCH($N533,#REF!, 0), IFERROR(MATCH($N533,#REF!, 0), MATCH($N533,#REF!, 0))), 4), 0)</f>
        <v>0</v>
      </c>
      <c r="B533" s="10">
        <v>510</v>
      </c>
      <c r="C533" s="238"/>
      <c r="D533" s="238"/>
      <c r="E533" s="79"/>
      <c r="F533" s="80" t="str">
        <f>IF(ISBLANK(E533), "", VLOOKUP(E533, Z!$A$2:$C$4127, 3, FALSE))</f>
        <v/>
      </c>
      <c r="G533" s="238"/>
      <c r="H533" s="81"/>
      <c r="I533" s="255" t="b">
        <v>0</v>
      </c>
      <c r="J533" s="256"/>
      <c r="K533" s="82"/>
      <c r="L533" s="82"/>
      <c r="M533" s="83"/>
      <c r="N533" s="79"/>
      <c r="O533" s="84"/>
      <c r="P533" s="84"/>
      <c r="Q533" s="257"/>
      <c r="R533" s="257"/>
      <c r="S533" s="257"/>
      <c r="T533" s="85">
        <f t="shared" si="206"/>
        <v>0</v>
      </c>
      <c r="U533" s="238"/>
      <c r="V533" s="238"/>
      <c r="W533" s="238"/>
      <c r="X533" s="257"/>
      <c r="Y533" s="258"/>
      <c r="Z533" s="79"/>
      <c r="AA533" s="257"/>
      <c r="AB533" s="257"/>
      <c r="AC533" s="257"/>
      <c r="AD533" s="257"/>
      <c r="AE533" s="257"/>
      <c r="AF533" s="85">
        <f t="shared" si="207"/>
        <v>0</v>
      </c>
      <c r="AG533" s="259"/>
      <c r="AH533" s="238"/>
      <c r="AI533" s="79"/>
      <c r="AJ533" s="80" t="str">
        <f>IF(ISBLANK(AI533), "", VLOOKUP(AI533, Z!$A$2:$C$4127, 3, FALSE))</f>
        <v/>
      </c>
      <c r="AK533" s="260"/>
      <c r="AL533" s="127">
        <f t="shared" si="208"/>
        <v>0</v>
      </c>
      <c r="AM533" s="271"/>
      <c r="AN533" s="292">
        <f t="shared" si="210"/>
        <v>0</v>
      </c>
      <c r="AO533" s="279">
        <f t="shared" si="209"/>
        <v>1</v>
      </c>
      <c r="AP533" s="279">
        <v>0.75</v>
      </c>
      <c r="AQ533" s="293" t="str">
        <f t="shared" si="211"/>
        <v>-</v>
      </c>
      <c r="AR533" s="293" t="str">
        <f t="shared" si="212"/>
        <v>-</v>
      </c>
      <c r="AS533" s="293" t="str" cm="1">
        <f t="array" ref="AS533">IFERROR(IFERROR((AT533*AU533)/(3600*1000)/AZ533, BY533) * SUMPRODUCT($BA533:$BE533^2.5, $BF533:$BJ533) / 1000, "-")</f>
        <v>-</v>
      </c>
      <c r="AT533" s="279" t="str">
        <f t="shared" si="213"/>
        <v>-</v>
      </c>
      <c r="AU533" s="279" t="str">
        <f t="shared" si="214"/>
        <v>-</v>
      </c>
      <c r="AV533" s="294" t="str">
        <f t="shared" si="196"/>
        <v>-</v>
      </c>
      <c r="AW533" s="294" t="str" cm="1">
        <f t="array" ref="AW533">IF(CH533&gt;0, INDEX($CV$58:$CV$60, CH533), "-")</f>
        <v>-</v>
      </c>
      <c r="AX533" s="294" t="str">
        <f t="shared" si="215"/>
        <v>-</v>
      </c>
      <c r="AY533" s="295" t="str">
        <f t="shared" si="216"/>
        <v>-</v>
      </c>
      <c r="AZ533" s="294">
        <f t="shared" si="217"/>
        <v>0</v>
      </c>
      <c r="BA533" s="296" t="str" cm="1">
        <f t="array" ref="BA533">IFERROR(INDEX($CV$63:$CZ$65, $CF533, BA$23), "-")</f>
        <v>-</v>
      </c>
      <c r="BB533" s="296" t="str" cm="1">
        <f t="array" ref="BB533">IFERROR(INDEX($CV$63:$CZ$65, $CF533, BB$23), "-")</f>
        <v>-</v>
      </c>
      <c r="BC533" s="296" t="str" cm="1">
        <f t="array" ref="BC533">IFERROR(INDEX($CV$63:$CZ$65, $CF533, BC$23), "-")</f>
        <v>-</v>
      </c>
      <c r="BD533" s="296" t="str" cm="1">
        <f t="array" ref="BD533">IFERROR(INDEX($CV$63:$CZ$65, $CF533, BD$23), "-")</f>
        <v>-</v>
      </c>
      <c r="BE533" s="296" t="str" cm="1">
        <f t="array" ref="BE533">IFERROR(INDEX($CV$63:$CZ$65, $CF533, BE$23), "-")</f>
        <v>-</v>
      </c>
      <c r="BF533" s="297" cm="1">
        <f t="array" ref="BF533">IF($CF533=3,
IFERROR(INDEX($CV$68:$CZ$79, $CE533, BF$23), "-"),
IF($CF533=2,
IF(BF$23=5, $Q533, IF(BF$23=4, $R533, 0)), IF(BF$23=5, $Q533, 0)
))</f>
        <v>0</v>
      </c>
      <c r="BG533" s="297" cm="1">
        <f t="array" ref="BG533">IF($CF533=3,
IFERROR(INDEX($CV$68:$CZ$79, $CE533, BG$23), "-"),
IF($CF533=2,
IF(BG$23=5, $Q533, IF(BG$23=4, $R533, 0)), IF(BG$23=5, $Q533, 0)
))</f>
        <v>0</v>
      </c>
      <c r="BH533" s="297" cm="1">
        <f t="array" ref="BH533">IF($CF533=3,
IFERROR(INDEX($CV$68:$CZ$79, $CE533, BH$23), "-"),
IF($CF533=2,
IF(BH$23=5, $Q533, IF(BH$23=4, $R533, 0)), IF(BH$23=5, $Q533, 0)
))</f>
        <v>0</v>
      </c>
      <c r="BI533" s="297" cm="1">
        <f t="array" ref="BI533">IF($CF533=3,
IFERROR(INDEX($CV$68:$CZ$79, $CE533, BI$23), "-"),
IF($CF533=2,
IF(BI$23=5, $Q533, IF(BI$23=4, $R533, 0)), IF(BI$23=5, $Q533, 0)
))</f>
        <v>0</v>
      </c>
      <c r="BJ533" s="297" cm="1">
        <f t="array" ref="BJ533">IF($CF533=3,
IFERROR(INDEX($CV$68:$CZ$79, $CE533, BJ$23), "-"),
IF($CF533=2,
IF(BJ$23=5, $Q533, IF(BJ$23=4, $R533, 0)), IF(BJ$23=5, $Q533, 0)
))</f>
        <v>0</v>
      </c>
      <c r="BK533" s="293" t="str" cm="1">
        <f t="array" ref="BK533">IFERROR(IF(OR($AN$20="EZ", ISNUMBER((BL533*BM533)/(3600*1000)/BN533)), (BL533*BM533)/(3600*1000)/BN533, BY533) * SUMPRODUCT($BO533:$BS533^2.5, $BT533:$BX533) / 1000, "-")</f>
        <v>-</v>
      </c>
      <c r="BL533" s="279" t="str">
        <f t="shared" si="218"/>
        <v>-</v>
      </c>
      <c r="BM533" s="279" t="str">
        <f t="shared" si="219"/>
        <v>-</v>
      </c>
      <c r="BN533" s="298">
        <f t="shared" si="220"/>
        <v>0</v>
      </c>
      <c r="BO533" s="296" t="str" cm="1">
        <f t="array" ref="BO533">IFERROR(INDEX($CV$63:$CZ$65, $CO533, BO$23), "-")</f>
        <v>-</v>
      </c>
      <c r="BP533" s="296" t="str" cm="1">
        <f t="array" ref="BP533">IFERROR(INDEX($CV$63:$CZ$65, $CO533, BP$23), "-")</f>
        <v>-</v>
      </c>
      <c r="BQ533" s="296" t="str" cm="1">
        <f t="array" ref="BQ533">IFERROR(INDEX($CV$63:$CZ$65, $CO533, BQ$23), "-")</f>
        <v>-</v>
      </c>
      <c r="BR533" s="296" t="str" cm="1">
        <f t="array" ref="BR533">IFERROR(INDEX($CV$63:$CZ$65, $CO533, BR$23), "-")</f>
        <v>-</v>
      </c>
      <c r="BS533" s="296" t="str" cm="1">
        <f t="array" ref="BS533">IFERROR(INDEX($CV$63:$CZ$65, $CO533, BS$23), "-")</f>
        <v>-</v>
      </c>
      <c r="BT533" s="297" cm="1">
        <f t="array" ref="BT533">IF($CO533=3,
IFERROR(INDEX($CV$68:$CZ$79, $CE533, BT$23), "-"),
IF($CO533=2,
IF(BT$23=5, $AC533, IF(BT$23=4, $AD533, 0)), IF(BT$23=5, $AC533, 0)
))</f>
        <v>0</v>
      </c>
      <c r="BU533" s="297" cm="1">
        <f t="array" ref="BU533">IF($CO533=3,
IFERROR(INDEX($CV$68:$CZ$79, $CE533, BU$23), "-"),
IF($CO533=2,
IF(BU$23=5, $AC533, IF(BU$23=4, $AD533, 0)), IF(BU$23=5, $AC533, 0)
))</f>
        <v>0</v>
      </c>
      <c r="BV533" s="297" cm="1">
        <f t="array" ref="BV533">IF($CO533=3,
IFERROR(INDEX($CV$68:$CZ$79, $CE533, BV$23), "-"),
IF($CO533=2,
IF(BV$23=5, $AC533, IF(BV$23=4, $AD533, 0)), IF(BV$23=5, $AC533, 0)
))</f>
        <v>0</v>
      </c>
      <c r="BW533" s="297" cm="1">
        <f t="array" ref="BW533">IF($CO533=3,
IFERROR(INDEX($CV$68:$CZ$79, $CE533, BW$23), "-"),
IF($CO533=2,
IF(BW$23=5, $AC533, IF(BW$23=4, $AD533, 0)), IF(BW$23=5, $AC533, 0)
))</f>
        <v>0</v>
      </c>
      <c r="BX533" s="297" cm="1">
        <f t="array" ref="BX533">IF($CO533=3,
IFERROR(INDEX($CV$68:$CZ$79, $CE533, BX$23), "-"),
IF($CO533=2,
IF(BX$23=5, $AC533, IF(BX$23=4, $AD533, 0)), IF(BX$23=5, $AC533, 0)
))</f>
        <v>0</v>
      </c>
      <c r="BY533" s="293" t="str">
        <f t="shared" si="221"/>
        <v>-</v>
      </c>
      <c r="BZ533" s="299">
        <f t="shared" si="197"/>
        <v>0</v>
      </c>
      <c r="CA533" s="294" t="str">
        <f t="shared" si="222"/>
        <v>-</v>
      </c>
      <c r="CB533" s="295" t="str">
        <f t="shared" si="198"/>
        <v>-</v>
      </c>
      <c r="CC533" s="295" t="str">
        <f t="shared" si="223"/>
        <v>-</v>
      </c>
      <c r="CD533" s="299">
        <f t="shared" si="199"/>
        <v>0</v>
      </c>
      <c r="CE533" s="300" t="str">
        <f t="shared" si="200"/>
        <v>-</v>
      </c>
      <c r="CF533" s="300" t="str">
        <f t="shared" si="201"/>
        <v>-</v>
      </c>
      <c r="CG533" s="300">
        <v>0</v>
      </c>
      <c r="CH533" s="300">
        <f t="shared" si="202"/>
        <v>0</v>
      </c>
      <c r="CI533" s="301">
        <f t="shared" si="203"/>
        <v>0</v>
      </c>
      <c r="CJ533" s="301">
        <f t="shared" si="204"/>
        <v>0</v>
      </c>
      <c r="CK533" s="302" t="str" cm="1">
        <f t="array" ref="CK533">IF($CJ533&gt;0, INDEX($CS$28:$DH$35, $CJ533, $CI533+CK$23), "-")</f>
        <v>-</v>
      </c>
      <c r="CL533" s="302" t="str" cm="1">
        <f t="array" ref="CL533">IF($CJ533&gt;0, INDEX($CS$28:$DH$35, $CJ533, $CI533+CL$23), "-")</f>
        <v>-</v>
      </c>
      <c r="CM533" s="302" t="str" cm="1">
        <f t="array" ref="CM533">IF($CJ533&gt;0, INDEX($CS$28:$DH$35, $CJ533, $CI533+CM$23), "-")</f>
        <v>-</v>
      </c>
      <c r="CN533" s="302" t="str" cm="1">
        <f t="array" ref="CN533">IF($CJ533&gt;0, INDEX($CS$28:$DH$35, $CJ533, $CI533+CN$23), "-")</f>
        <v>-</v>
      </c>
      <c r="CO533" s="300" t="str">
        <f t="shared" si="205"/>
        <v>-</v>
      </c>
      <c r="CP533" s="271"/>
      <c r="CQ533" s="272"/>
      <c r="CR533" s="273"/>
      <c r="CS533" s="273"/>
      <c r="CT533" s="273"/>
      <c r="CU533" s="273"/>
      <c r="CV533" s="273"/>
      <c r="CW533" s="273"/>
      <c r="CX533" s="273"/>
      <c r="CY533" s="273"/>
      <c r="CZ533" s="273"/>
      <c r="DA533" s="273"/>
      <c r="DB533" s="273"/>
      <c r="DC533" s="273"/>
      <c r="DD533" s="273"/>
      <c r="DE533" s="273"/>
      <c r="DF533" s="273"/>
      <c r="DG533" s="273"/>
      <c r="DH533" s="273"/>
      <c r="DI533" s="273"/>
      <c r="DJ533" s="271"/>
      <c r="DK533" s="271"/>
    </row>
    <row r="534" spans="1:115" s="45" customFormat="1" ht="12.75" customHeight="1" x14ac:dyDescent="0.25">
      <c r="A534" s="13" cm="1">
        <f t="array" ref="A534">IFERROR(INDEX(Operation, IFERROR(MATCH($N534,#REF!, 0), IFERROR(MATCH($N534,#REF!, 0), MATCH($N534,#REF!, 0))), 4), 0)</f>
        <v>0</v>
      </c>
      <c r="B534" s="10">
        <v>511</v>
      </c>
      <c r="C534" s="238"/>
      <c r="D534" s="238"/>
      <c r="E534" s="79"/>
      <c r="F534" s="80" t="str">
        <f>IF(ISBLANK(E534), "", VLOOKUP(E534, Z!$A$2:$C$4127, 3, FALSE))</f>
        <v/>
      </c>
      <c r="G534" s="238"/>
      <c r="H534" s="81"/>
      <c r="I534" s="255" t="b">
        <v>0</v>
      </c>
      <c r="J534" s="256"/>
      <c r="K534" s="82"/>
      <c r="L534" s="82"/>
      <c r="M534" s="83"/>
      <c r="N534" s="79"/>
      <c r="O534" s="84"/>
      <c r="P534" s="84"/>
      <c r="Q534" s="257"/>
      <c r="R534" s="257"/>
      <c r="S534" s="257"/>
      <c r="T534" s="85">
        <f t="shared" si="206"/>
        <v>0</v>
      </c>
      <c r="U534" s="238"/>
      <c r="V534" s="238"/>
      <c r="W534" s="238"/>
      <c r="X534" s="257"/>
      <c r="Y534" s="258"/>
      <c r="Z534" s="79"/>
      <c r="AA534" s="257"/>
      <c r="AB534" s="257"/>
      <c r="AC534" s="257"/>
      <c r="AD534" s="257"/>
      <c r="AE534" s="257"/>
      <c r="AF534" s="85">
        <f t="shared" si="207"/>
        <v>0</v>
      </c>
      <c r="AG534" s="259"/>
      <c r="AH534" s="238"/>
      <c r="AI534" s="79"/>
      <c r="AJ534" s="80" t="str">
        <f>IF(ISBLANK(AI534), "", VLOOKUP(AI534, Z!$A$2:$C$4127, 3, FALSE))</f>
        <v/>
      </c>
      <c r="AK534" s="260"/>
      <c r="AL534" s="127">
        <f t="shared" si="208"/>
        <v>0</v>
      </c>
      <c r="AM534" s="271"/>
      <c r="AN534" s="292">
        <f t="shared" si="210"/>
        <v>0</v>
      </c>
      <c r="AO534" s="279">
        <f t="shared" si="209"/>
        <v>1</v>
      </c>
      <c r="AP534" s="279">
        <v>0.75</v>
      </c>
      <c r="AQ534" s="293" t="str">
        <f t="shared" si="211"/>
        <v>-</v>
      </c>
      <c r="AR534" s="293" t="str">
        <f t="shared" si="212"/>
        <v>-</v>
      </c>
      <c r="AS534" s="293" t="str" cm="1">
        <f t="array" ref="AS534">IFERROR(IFERROR((AT534*AU534)/(3600*1000)/AZ534, BY534) * SUMPRODUCT($BA534:$BE534^2.5, $BF534:$BJ534) / 1000, "-")</f>
        <v>-</v>
      </c>
      <c r="AT534" s="279" t="str">
        <f t="shared" si="213"/>
        <v>-</v>
      </c>
      <c r="AU534" s="279" t="str">
        <f t="shared" si="214"/>
        <v>-</v>
      </c>
      <c r="AV534" s="294" t="str">
        <f t="shared" si="196"/>
        <v>-</v>
      </c>
      <c r="AW534" s="294" t="str" cm="1">
        <f t="array" ref="AW534">IF(CH534&gt;0, INDEX($CV$58:$CV$60, CH534), "-")</f>
        <v>-</v>
      </c>
      <c r="AX534" s="294" t="str">
        <f t="shared" si="215"/>
        <v>-</v>
      </c>
      <c r="AY534" s="295" t="str">
        <f t="shared" si="216"/>
        <v>-</v>
      </c>
      <c r="AZ534" s="294">
        <f t="shared" si="217"/>
        <v>0</v>
      </c>
      <c r="BA534" s="296" t="str" cm="1">
        <f t="array" ref="BA534">IFERROR(INDEX($CV$63:$CZ$65, $CF534, BA$23), "-")</f>
        <v>-</v>
      </c>
      <c r="BB534" s="296" t="str" cm="1">
        <f t="array" ref="BB534">IFERROR(INDEX($CV$63:$CZ$65, $CF534, BB$23), "-")</f>
        <v>-</v>
      </c>
      <c r="BC534" s="296" t="str" cm="1">
        <f t="array" ref="BC534">IFERROR(INDEX($CV$63:$CZ$65, $CF534, BC$23), "-")</f>
        <v>-</v>
      </c>
      <c r="BD534" s="296" t="str" cm="1">
        <f t="array" ref="BD534">IFERROR(INDEX($CV$63:$CZ$65, $CF534, BD$23), "-")</f>
        <v>-</v>
      </c>
      <c r="BE534" s="296" t="str" cm="1">
        <f t="array" ref="BE534">IFERROR(INDEX($CV$63:$CZ$65, $CF534, BE$23), "-")</f>
        <v>-</v>
      </c>
      <c r="BF534" s="297" cm="1">
        <f t="array" ref="BF534">IF($CF534=3,
IFERROR(INDEX($CV$68:$CZ$79, $CE534, BF$23), "-"),
IF($CF534=2,
IF(BF$23=5, $Q534, IF(BF$23=4, $R534, 0)), IF(BF$23=5, $Q534, 0)
))</f>
        <v>0</v>
      </c>
      <c r="BG534" s="297" cm="1">
        <f t="array" ref="BG534">IF($CF534=3,
IFERROR(INDEX($CV$68:$CZ$79, $CE534, BG$23), "-"),
IF($CF534=2,
IF(BG$23=5, $Q534, IF(BG$23=4, $R534, 0)), IF(BG$23=5, $Q534, 0)
))</f>
        <v>0</v>
      </c>
      <c r="BH534" s="297" cm="1">
        <f t="array" ref="BH534">IF($CF534=3,
IFERROR(INDEX($CV$68:$CZ$79, $CE534, BH$23), "-"),
IF($CF534=2,
IF(BH$23=5, $Q534, IF(BH$23=4, $R534, 0)), IF(BH$23=5, $Q534, 0)
))</f>
        <v>0</v>
      </c>
      <c r="BI534" s="297" cm="1">
        <f t="array" ref="BI534">IF($CF534=3,
IFERROR(INDEX($CV$68:$CZ$79, $CE534, BI$23), "-"),
IF($CF534=2,
IF(BI$23=5, $Q534, IF(BI$23=4, $R534, 0)), IF(BI$23=5, $Q534, 0)
))</f>
        <v>0</v>
      </c>
      <c r="BJ534" s="297" cm="1">
        <f t="array" ref="BJ534">IF($CF534=3,
IFERROR(INDEX($CV$68:$CZ$79, $CE534, BJ$23), "-"),
IF($CF534=2,
IF(BJ$23=5, $Q534, IF(BJ$23=4, $R534, 0)), IF(BJ$23=5, $Q534, 0)
))</f>
        <v>0</v>
      </c>
      <c r="BK534" s="293" t="str" cm="1">
        <f t="array" ref="BK534">IFERROR(IF(OR($AN$20="EZ", ISNUMBER((BL534*BM534)/(3600*1000)/BN534)), (BL534*BM534)/(3600*1000)/BN534, BY534) * SUMPRODUCT($BO534:$BS534^2.5, $BT534:$BX534) / 1000, "-")</f>
        <v>-</v>
      </c>
      <c r="BL534" s="279" t="str">
        <f t="shared" si="218"/>
        <v>-</v>
      </c>
      <c r="BM534" s="279" t="str">
        <f t="shared" si="219"/>
        <v>-</v>
      </c>
      <c r="BN534" s="298">
        <f t="shared" si="220"/>
        <v>0</v>
      </c>
      <c r="BO534" s="296" t="str" cm="1">
        <f t="array" ref="BO534">IFERROR(INDEX($CV$63:$CZ$65, $CO534, BO$23), "-")</f>
        <v>-</v>
      </c>
      <c r="BP534" s="296" t="str" cm="1">
        <f t="array" ref="BP534">IFERROR(INDEX($CV$63:$CZ$65, $CO534, BP$23), "-")</f>
        <v>-</v>
      </c>
      <c r="BQ534" s="296" t="str" cm="1">
        <f t="array" ref="BQ534">IFERROR(INDEX($CV$63:$CZ$65, $CO534, BQ$23), "-")</f>
        <v>-</v>
      </c>
      <c r="BR534" s="296" t="str" cm="1">
        <f t="array" ref="BR534">IFERROR(INDEX($CV$63:$CZ$65, $CO534, BR$23), "-")</f>
        <v>-</v>
      </c>
      <c r="BS534" s="296" t="str" cm="1">
        <f t="array" ref="BS534">IFERROR(INDEX($CV$63:$CZ$65, $CO534, BS$23), "-")</f>
        <v>-</v>
      </c>
      <c r="BT534" s="297" cm="1">
        <f t="array" ref="BT534">IF($CO534=3,
IFERROR(INDEX($CV$68:$CZ$79, $CE534, BT$23), "-"),
IF($CO534=2,
IF(BT$23=5, $AC534, IF(BT$23=4, $AD534, 0)), IF(BT$23=5, $AC534, 0)
))</f>
        <v>0</v>
      </c>
      <c r="BU534" s="297" cm="1">
        <f t="array" ref="BU534">IF($CO534=3,
IFERROR(INDEX($CV$68:$CZ$79, $CE534, BU$23), "-"),
IF($CO534=2,
IF(BU$23=5, $AC534, IF(BU$23=4, $AD534, 0)), IF(BU$23=5, $AC534, 0)
))</f>
        <v>0</v>
      </c>
      <c r="BV534" s="297" cm="1">
        <f t="array" ref="BV534">IF($CO534=3,
IFERROR(INDEX($CV$68:$CZ$79, $CE534, BV$23), "-"),
IF($CO534=2,
IF(BV$23=5, $AC534, IF(BV$23=4, $AD534, 0)), IF(BV$23=5, $AC534, 0)
))</f>
        <v>0</v>
      </c>
      <c r="BW534" s="297" cm="1">
        <f t="array" ref="BW534">IF($CO534=3,
IFERROR(INDEX($CV$68:$CZ$79, $CE534, BW$23), "-"),
IF($CO534=2,
IF(BW$23=5, $AC534, IF(BW$23=4, $AD534, 0)), IF(BW$23=5, $AC534, 0)
))</f>
        <v>0</v>
      </c>
      <c r="BX534" s="297" cm="1">
        <f t="array" ref="BX534">IF($CO534=3,
IFERROR(INDEX($CV$68:$CZ$79, $CE534, BX$23), "-"),
IF($CO534=2,
IF(BX$23=5, $AC534, IF(BX$23=4, $AD534, 0)), IF(BX$23=5, $AC534, 0)
))</f>
        <v>0</v>
      </c>
      <c r="BY534" s="293" t="str">
        <f t="shared" si="221"/>
        <v>-</v>
      </c>
      <c r="BZ534" s="299">
        <f t="shared" si="197"/>
        <v>0</v>
      </c>
      <c r="CA534" s="294" t="str">
        <f t="shared" si="222"/>
        <v>-</v>
      </c>
      <c r="CB534" s="295" t="str">
        <f t="shared" si="198"/>
        <v>-</v>
      </c>
      <c r="CC534" s="295" t="str">
        <f t="shared" si="223"/>
        <v>-</v>
      </c>
      <c r="CD534" s="299">
        <f t="shared" si="199"/>
        <v>0</v>
      </c>
      <c r="CE534" s="300" t="str">
        <f t="shared" si="200"/>
        <v>-</v>
      </c>
      <c r="CF534" s="300" t="str">
        <f t="shared" si="201"/>
        <v>-</v>
      </c>
      <c r="CG534" s="300">
        <v>0</v>
      </c>
      <c r="CH534" s="300">
        <f t="shared" si="202"/>
        <v>0</v>
      </c>
      <c r="CI534" s="301">
        <f t="shared" si="203"/>
        <v>0</v>
      </c>
      <c r="CJ534" s="301">
        <f t="shared" si="204"/>
        <v>0</v>
      </c>
      <c r="CK534" s="302" t="str" cm="1">
        <f t="array" ref="CK534">IF($CJ534&gt;0, INDEX($CS$28:$DH$35, $CJ534, $CI534+CK$23), "-")</f>
        <v>-</v>
      </c>
      <c r="CL534" s="302" t="str" cm="1">
        <f t="array" ref="CL534">IF($CJ534&gt;0, INDEX($CS$28:$DH$35, $CJ534, $CI534+CL$23), "-")</f>
        <v>-</v>
      </c>
      <c r="CM534" s="302" t="str" cm="1">
        <f t="array" ref="CM534">IF($CJ534&gt;0, INDEX($CS$28:$DH$35, $CJ534, $CI534+CM$23), "-")</f>
        <v>-</v>
      </c>
      <c r="CN534" s="302" t="str" cm="1">
        <f t="array" ref="CN534">IF($CJ534&gt;0, INDEX($CS$28:$DH$35, $CJ534, $CI534+CN$23), "-")</f>
        <v>-</v>
      </c>
      <c r="CO534" s="300" t="str">
        <f t="shared" si="205"/>
        <v>-</v>
      </c>
      <c r="CP534" s="271"/>
      <c r="CQ534" s="272"/>
      <c r="CR534" s="273"/>
      <c r="CS534" s="273"/>
      <c r="CT534" s="273"/>
      <c r="CU534" s="273"/>
      <c r="CV534" s="273"/>
      <c r="CW534" s="273"/>
      <c r="CX534" s="273"/>
      <c r="CY534" s="273"/>
      <c r="CZ534" s="273"/>
      <c r="DA534" s="273"/>
      <c r="DB534" s="273"/>
      <c r="DC534" s="273"/>
      <c r="DD534" s="273"/>
      <c r="DE534" s="273"/>
      <c r="DF534" s="273"/>
      <c r="DG534" s="273"/>
      <c r="DH534" s="273"/>
      <c r="DI534" s="273"/>
      <c r="DJ534" s="271"/>
      <c r="DK534" s="271"/>
    </row>
    <row r="535" spans="1:115" s="45" customFormat="1" ht="12.75" customHeight="1" x14ac:dyDescent="0.25">
      <c r="A535" s="13" cm="1">
        <f t="array" ref="A535">IFERROR(INDEX(Operation, IFERROR(MATCH($N535,#REF!, 0), IFERROR(MATCH($N535,#REF!, 0), MATCH($N535,#REF!, 0))), 4), 0)</f>
        <v>0</v>
      </c>
      <c r="B535" s="10">
        <v>512</v>
      </c>
      <c r="C535" s="238"/>
      <c r="D535" s="238"/>
      <c r="E535" s="79"/>
      <c r="F535" s="80" t="str">
        <f>IF(ISBLANK(E535), "", VLOOKUP(E535, Z!$A$2:$C$4127, 3, FALSE))</f>
        <v/>
      </c>
      <c r="G535" s="238"/>
      <c r="H535" s="81"/>
      <c r="I535" s="255" t="b">
        <v>0</v>
      </c>
      <c r="J535" s="256"/>
      <c r="K535" s="82"/>
      <c r="L535" s="82"/>
      <c r="M535" s="83"/>
      <c r="N535" s="79"/>
      <c r="O535" s="84"/>
      <c r="P535" s="84"/>
      <c r="Q535" s="257"/>
      <c r="R535" s="257"/>
      <c r="S535" s="257"/>
      <c r="T535" s="85">
        <f t="shared" si="206"/>
        <v>0</v>
      </c>
      <c r="U535" s="238"/>
      <c r="V535" s="238"/>
      <c r="W535" s="238"/>
      <c r="X535" s="256"/>
      <c r="Y535" s="258"/>
      <c r="Z535" s="79"/>
      <c r="AA535" s="257"/>
      <c r="AB535" s="257"/>
      <c r="AC535" s="257"/>
      <c r="AD535" s="257"/>
      <c r="AE535" s="257"/>
      <c r="AF535" s="85">
        <f t="shared" si="207"/>
        <v>0</v>
      </c>
      <c r="AG535" s="259"/>
      <c r="AH535" s="238"/>
      <c r="AI535" s="79"/>
      <c r="AJ535" s="80" t="str">
        <f>IF(ISBLANK(AI535), "", VLOOKUP(AI535, Z!$A$2:$C$4127, 3, FALSE))</f>
        <v/>
      </c>
      <c r="AK535" s="260"/>
      <c r="AL535" s="127">
        <f t="shared" si="208"/>
        <v>0</v>
      </c>
      <c r="AM535" s="271"/>
      <c r="AN535" s="292">
        <f t="shared" si="210"/>
        <v>0</v>
      </c>
      <c r="AO535" s="279">
        <f t="shared" si="209"/>
        <v>1</v>
      </c>
      <c r="AP535" s="279">
        <v>0.75</v>
      </c>
      <c r="AQ535" s="293" t="str">
        <f t="shared" si="211"/>
        <v>-</v>
      </c>
      <c r="AR535" s="293" t="str">
        <f t="shared" si="212"/>
        <v>-</v>
      </c>
      <c r="AS535" s="293" t="str" cm="1">
        <f t="array" ref="AS535">IFERROR(IFERROR((AT535*AU535)/(3600*1000)/AZ535, BY535) * SUMPRODUCT($BA535:$BE535^2.5, $BF535:$BJ535) / 1000, "-")</f>
        <v>-</v>
      </c>
      <c r="AT535" s="279" t="str">
        <f t="shared" si="213"/>
        <v>-</v>
      </c>
      <c r="AU535" s="279" t="str">
        <f t="shared" si="214"/>
        <v>-</v>
      </c>
      <c r="AV535" s="294" t="str">
        <f t="shared" si="196"/>
        <v>-</v>
      </c>
      <c r="AW535" s="294" t="str" cm="1">
        <f t="array" ref="AW535">IF(CH535&gt;0, INDEX($CV$58:$CV$60, CH535), "-")</f>
        <v>-</v>
      </c>
      <c r="AX535" s="294" t="str">
        <f t="shared" si="215"/>
        <v>-</v>
      </c>
      <c r="AY535" s="295" t="str">
        <f t="shared" si="216"/>
        <v>-</v>
      </c>
      <c r="AZ535" s="294">
        <f t="shared" si="217"/>
        <v>0</v>
      </c>
      <c r="BA535" s="296" t="str" cm="1">
        <f t="array" ref="BA535">IFERROR(INDEX($CV$63:$CZ$65, $CF535, BA$23), "-")</f>
        <v>-</v>
      </c>
      <c r="BB535" s="296" t="str" cm="1">
        <f t="array" ref="BB535">IFERROR(INDEX($CV$63:$CZ$65, $CF535, BB$23), "-")</f>
        <v>-</v>
      </c>
      <c r="BC535" s="296" t="str" cm="1">
        <f t="array" ref="BC535">IFERROR(INDEX($CV$63:$CZ$65, $CF535, BC$23), "-")</f>
        <v>-</v>
      </c>
      <c r="BD535" s="296" t="str" cm="1">
        <f t="array" ref="BD535">IFERROR(INDEX($CV$63:$CZ$65, $CF535, BD$23), "-")</f>
        <v>-</v>
      </c>
      <c r="BE535" s="296" t="str" cm="1">
        <f t="array" ref="BE535">IFERROR(INDEX($CV$63:$CZ$65, $CF535, BE$23), "-")</f>
        <v>-</v>
      </c>
      <c r="BF535" s="297" cm="1">
        <f t="array" ref="BF535">IF($CF535=3,
IFERROR(INDEX($CV$68:$CZ$79, $CE535, BF$23), "-"),
IF($CF535=2,
IF(BF$23=5, $Q535, IF(BF$23=4, $R535, 0)), IF(BF$23=5, $Q535, 0)
))</f>
        <v>0</v>
      </c>
      <c r="BG535" s="297" cm="1">
        <f t="array" ref="BG535">IF($CF535=3,
IFERROR(INDEX($CV$68:$CZ$79, $CE535, BG$23), "-"),
IF($CF535=2,
IF(BG$23=5, $Q535, IF(BG$23=4, $R535, 0)), IF(BG$23=5, $Q535, 0)
))</f>
        <v>0</v>
      </c>
      <c r="BH535" s="297" cm="1">
        <f t="array" ref="BH535">IF($CF535=3,
IFERROR(INDEX($CV$68:$CZ$79, $CE535, BH$23), "-"),
IF($CF535=2,
IF(BH$23=5, $Q535, IF(BH$23=4, $R535, 0)), IF(BH$23=5, $Q535, 0)
))</f>
        <v>0</v>
      </c>
      <c r="BI535" s="297" cm="1">
        <f t="array" ref="BI535">IF($CF535=3,
IFERROR(INDEX($CV$68:$CZ$79, $CE535, BI$23), "-"),
IF($CF535=2,
IF(BI$23=5, $Q535, IF(BI$23=4, $R535, 0)), IF(BI$23=5, $Q535, 0)
))</f>
        <v>0</v>
      </c>
      <c r="BJ535" s="297" cm="1">
        <f t="array" ref="BJ535">IF($CF535=3,
IFERROR(INDEX($CV$68:$CZ$79, $CE535, BJ$23), "-"),
IF($CF535=2,
IF(BJ$23=5, $Q535, IF(BJ$23=4, $R535, 0)), IF(BJ$23=5, $Q535, 0)
))</f>
        <v>0</v>
      </c>
      <c r="BK535" s="293" t="str" cm="1">
        <f t="array" ref="BK535">IFERROR(IF(OR($AN$20="EZ", ISNUMBER((BL535*BM535)/(3600*1000)/BN535)), (BL535*BM535)/(3600*1000)/BN535, BY535) * SUMPRODUCT($BO535:$BS535^2.5, $BT535:$BX535) / 1000, "-")</f>
        <v>-</v>
      </c>
      <c r="BL535" s="279" t="str">
        <f t="shared" si="218"/>
        <v>-</v>
      </c>
      <c r="BM535" s="279" t="str">
        <f t="shared" si="219"/>
        <v>-</v>
      </c>
      <c r="BN535" s="298">
        <f t="shared" si="220"/>
        <v>0</v>
      </c>
      <c r="BO535" s="296" t="str" cm="1">
        <f t="array" ref="BO535">IFERROR(INDEX($CV$63:$CZ$65, $CO535, BO$23), "-")</f>
        <v>-</v>
      </c>
      <c r="BP535" s="296" t="str" cm="1">
        <f t="array" ref="BP535">IFERROR(INDEX($CV$63:$CZ$65, $CO535, BP$23), "-")</f>
        <v>-</v>
      </c>
      <c r="BQ535" s="296" t="str" cm="1">
        <f t="array" ref="BQ535">IFERROR(INDEX($CV$63:$CZ$65, $CO535, BQ$23), "-")</f>
        <v>-</v>
      </c>
      <c r="BR535" s="296" t="str" cm="1">
        <f t="array" ref="BR535">IFERROR(INDEX($CV$63:$CZ$65, $CO535, BR$23), "-")</f>
        <v>-</v>
      </c>
      <c r="BS535" s="296" t="str" cm="1">
        <f t="array" ref="BS535">IFERROR(INDEX($CV$63:$CZ$65, $CO535, BS$23), "-")</f>
        <v>-</v>
      </c>
      <c r="BT535" s="297" cm="1">
        <f t="array" ref="BT535">IF($CO535=3,
IFERROR(INDEX($CV$68:$CZ$79, $CE535, BT$23), "-"),
IF($CO535=2,
IF(BT$23=5, $AC535, IF(BT$23=4, $AD535, 0)), IF(BT$23=5, $AC535, 0)
))</f>
        <v>0</v>
      </c>
      <c r="BU535" s="297" cm="1">
        <f t="array" ref="BU535">IF($CO535=3,
IFERROR(INDEX($CV$68:$CZ$79, $CE535, BU$23), "-"),
IF($CO535=2,
IF(BU$23=5, $AC535, IF(BU$23=4, $AD535, 0)), IF(BU$23=5, $AC535, 0)
))</f>
        <v>0</v>
      </c>
      <c r="BV535" s="297" cm="1">
        <f t="array" ref="BV535">IF($CO535=3,
IFERROR(INDEX($CV$68:$CZ$79, $CE535, BV$23), "-"),
IF($CO535=2,
IF(BV$23=5, $AC535, IF(BV$23=4, $AD535, 0)), IF(BV$23=5, $AC535, 0)
))</f>
        <v>0</v>
      </c>
      <c r="BW535" s="297" cm="1">
        <f t="array" ref="BW535">IF($CO535=3,
IFERROR(INDEX($CV$68:$CZ$79, $CE535, BW$23), "-"),
IF($CO535=2,
IF(BW$23=5, $AC535, IF(BW$23=4, $AD535, 0)), IF(BW$23=5, $AC535, 0)
))</f>
        <v>0</v>
      </c>
      <c r="BX535" s="297" cm="1">
        <f t="array" ref="BX535">IF($CO535=3,
IFERROR(INDEX($CV$68:$CZ$79, $CE535, BX$23), "-"),
IF($CO535=2,
IF(BX$23=5, $AC535, IF(BX$23=4, $AD535, 0)), IF(BX$23=5, $AC535, 0)
))</f>
        <v>0</v>
      </c>
      <c r="BY535" s="293" t="str">
        <f t="shared" si="221"/>
        <v>-</v>
      </c>
      <c r="BZ535" s="299">
        <f t="shared" si="197"/>
        <v>0</v>
      </c>
      <c r="CA535" s="294" t="str">
        <f t="shared" si="222"/>
        <v>-</v>
      </c>
      <c r="CB535" s="295" t="str">
        <f t="shared" si="198"/>
        <v>-</v>
      </c>
      <c r="CC535" s="295" t="str">
        <f t="shared" si="223"/>
        <v>-</v>
      </c>
      <c r="CD535" s="299">
        <f t="shared" si="199"/>
        <v>0</v>
      </c>
      <c r="CE535" s="300" t="str">
        <f t="shared" si="200"/>
        <v>-</v>
      </c>
      <c r="CF535" s="300" t="str">
        <f t="shared" si="201"/>
        <v>-</v>
      </c>
      <c r="CG535" s="300">
        <v>0</v>
      </c>
      <c r="CH535" s="300">
        <f t="shared" si="202"/>
        <v>0</v>
      </c>
      <c r="CI535" s="301">
        <f t="shared" si="203"/>
        <v>0</v>
      </c>
      <c r="CJ535" s="301">
        <f t="shared" si="204"/>
        <v>0</v>
      </c>
      <c r="CK535" s="302" t="str" cm="1">
        <f t="array" ref="CK535">IF($CJ535&gt;0, INDEX($CS$28:$DH$35, $CJ535, $CI535+CK$23), "-")</f>
        <v>-</v>
      </c>
      <c r="CL535" s="302" t="str" cm="1">
        <f t="array" ref="CL535">IF($CJ535&gt;0, INDEX($CS$28:$DH$35, $CJ535, $CI535+CL$23), "-")</f>
        <v>-</v>
      </c>
      <c r="CM535" s="302" t="str" cm="1">
        <f t="array" ref="CM535">IF($CJ535&gt;0, INDEX($CS$28:$DH$35, $CJ535, $CI535+CM$23), "-")</f>
        <v>-</v>
      </c>
      <c r="CN535" s="302" t="str" cm="1">
        <f t="array" ref="CN535">IF($CJ535&gt;0, INDEX($CS$28:$DH$35, $CJ535, $CI535+CN$23), "-")</f>
        <v>-</v>
      </c>
      <c r="CO535" s="300" t="str">
        <f t="shared" si="205"/>
        <v>-</v>
      </c>
      <c r="CP535" s="271"/>
      <c r="CQ535" s="272"/>
      <c r="CR535" s="273"/>
      <c r="CS535" s="273"/>
      <c r="CT535" s="273"/>
      <c r="CU535" s="273"/>
      <c r="CV535" s="273"/>
      <c r="CW535" s="273"/>
      <c r="CX535" s="273"/>
      <c r="CY535" s="273"/>
      <c r="CZ535" s="273"/>
      <c r="DA535" s="273"/>
      <c r="DB535" s="273"/>
      <c r="DC535" s="273"/>
      <c r="DD535" s="273"/>
      <c r="DE535" s="273"/>
      <c r="DF535" s="273"/>
      <c r="DG535" s="273"/>
      <c r="DH535" s="273"/>
      <c r="DI535" s="273"/>
      <c r="DJ535" s="271"/>
      <c r="DK535" s="271"/>
    </row>
    <row r="536" spans="1:115" s="45" customFormat="1" ht="12.75" customHeight="1" x14ac:dyDescent="0.25">
      <c r="A536" s="13" cm="1">
        <f t="array" ref="A536">IFERROR(INDEX(Operation, IFERROR(MATCH($N536,#REF!, 0), IFERROR(MATCH($N536,#REF!, 0), MATCH($N536,#REF!, 0))), 4), 0)</f>
        <v>0</v>
      </c>
      <c r="B536" s="10">
        <v>513</v>
      </c>
      <c r="C536" s="238"/>
      <c r="D536" s="238"/>
      <c r="E536" s="79"/>
      <c r="F536" s="80" t="str">
        <f>IF(ISBLANK(E536), "", VLOOKUP(E536, Z!$A$2:$C$4127, 3, FALSE))</f>
        <v/>
      </c>
      <c r="G536" s="238"/>
      <c r="H536" s="81"/>
      <c r="I536" s="255" t="b">
        <v>0</v>
      </c>
      <c r="J536" s="256"/>
      <c r="K536" s="82"/>
      <c r="L536" s="82"/>
      <c r="M536" s="83"/>
      <c r="N536" s="79"/>
      <c r="O536" s="84"/>
      <c r="P536" s="84"/>
      <c r="Q536" s="257"/>
      <c r="R536" s="257"/>
      <c r="S536" s="257"/>
      <c r="T536" s="85">
        <f t="shared" si="206"/>
        <v>0</v>
      </c>
      <c r="U536" s="238"/>
      <c r="V536" s="238"/>
      <c r="W536" s="238"/>
      <c r="X536" s="257"/>
      <c r="Y536" s="258"/>
      <c r="Z536" s="79"/>
      <c r="AA536" s="257"/>
      <c r="AB536" s="257"/>
      <c r="AC536" s="257"/>
      <c r="AD536" s="257"/>
      <c r="AE536" s="257"/>
      <c r="AF536" s="85">
        <f t="shared" si="207"/>
        <v>0</v>
      </c>
      <c r="AG536" s="259"/>
      <c r="AH536" s="238"/>
      <c r="AI536" s="79"/>
      <c r="AJ536" s="80" t="str">
        <f>IF(ISBLANK(AI536), "", VLOOKUP(AI536, Z!$A$2:$C$4127, 3, FALSE))</f>
        <v/>
      </c>
      <c r="AK536" s="260"/>
      <c r="AL536" s="127">
        <f t="shared" si="208"/>
        <v>0</v>
      </c>
      <c r="AM536" s="271"/>
      <c r="AN536" s="292">
        <f t="shared" si="210"/>
        <v>0</v>
      </c>
      <c r="AO536" s="279">
        <f t="shared" si="209"/>
        <v>1</v>
      </c>
      <c r="AP536" s="279">
        <v>0.75</v>
      </c>
      <c r="AQ536" s="293" t="str">
        <f t="shared" si="211"/>
        <v>-</v>
      </c>
      <c r="AR536" s="293" t="str">
        <f t="shared" si="212"/>
        <v>-</v>
      </c>
      <c r="AS536" s="293" t="str" cm="1">
        <f t="array" ref="AS536">IFERROR(IFERROR((AT536*AU536)/(3600*1000)/AZ536, BY536) * SUMPRODUCT($BA536:$BE536^2.5, $BF536:$BJ536) / 1000, "-")</f>
        <v>-</v>
      </c>
      <c r="AT536" s="279" t="str">
        <f t="shared" si="213"/>
        <v>-</v>
      </c>
      <c r="AU536" s="279" t="str">
        <f t="shared" si="214"/>
        <v>-</v>
      </c>
      <c r="AV536" s="294" t="str">
        <f t="shared" ref="AV536:AV599" si="224">IFERROR(0.00357 * LN($J536) + 0.6656, "-")</f>
        <v>-</v>
      </c>
      <c r="AW536" s="294" t="str" cm="1">
        <f t="array" ref="AW536">IF(CH536&gt;0, INDEX($CV$58:$CV$60, CH536), "-")</f>
        <v>-</v>
      </c>
      <c r="AX536" s="294" t="str">
        <f t="shared" si="215"/>
        <v>-</v>
      </c>
      <c r="AY536" s="295" t="str">
        <f t="shared" si="216"/>
        <v>-</v>
      </c>
      <c r="AZ536" s="294">
        <f t="shared" si="217"/>
        <v>0</v>
      </c>
      <c r="BA536" s="296" t="str" cm="1">
        <f t="array" ref="BA536">IFERROR(INDEX($CV$63:$CZ$65, $CF536, BA$23), "-")</f>
        <v>-</v>
      </c>
      <c r="BB536" s="296" t="str" cm="1">
        <f t="array" ref="BB536">IFERROR(INDEX($CV$63:$CZ$65, $CF536, BB$23), "-")</f>
        <v>-</v>
      </c>
      <c r="BC536" s="296" t="str" cm="1">
        <f t="array" ref="BC536">IFERROR(INDEX($CV$63:$CZ$65, $CF536, BC$23), "-")</f>
        <v>-</v>
      </c>
      <c r="BD536" s="296" t="str" cm="1">
        <f t="array" ref="BD536">IFERROR(INDEX($CV$63:$CZ$65, $CF536, BD$23), "-")</f>
        <v>-</v>
      </c>
      <c r="BE536" s="296" t="str" cm="1">
        <f t="array" ref="BE536">IFERROR(INDEX($CV$63:$CZ$65, $CF536, BE$23), "-")</f>
        <v>-</v>
      </c>
      <c r="BF536" s="297" cm="1">
        <f t="array" ref="BF536">IF($CF536=3,
IFERROR(INDEX($CV$68:$CZ$79, $CE536, BF$23), "-"),
IF($CF536=2,
IF(BF$23=5, $Q536, IF(BF$23=4, $R536, 0)), IF(BF$23=5, $Q536, 0)
))</f>
        <v>0</v>
      </c>
      <c r="BG536" s="297" cm="1">
        <f t="array" ref="BG536">IF($CF536=3,
IFERROR(INDEX($CV$68:$CZ$79, $CE536, BG$23), "-"),
IF($CF536=2,
IF(BG$23=5, $Q536, IF(BG$23=4, $R536, 0)), IF(BG$23=5, $Q536, 0)
))</f>
        <v>0</v>
      </c>
      <c r="BH536" s="297" cm="1">
        <f t="array" ref="BH536">IF($CF536=3,
IFERROR(INDEX($CV$68:$CZ$79, $CE536, BH$23), "-"),
IF($CF536=2,
IF(BH$23=5, $Q536, IF(BH$23=4, $R536, 0)), IF(BH$23=5, $Q536, 0)
))</f>
        <v>0</v>
      </c>
      <c r="BI536" s="297" cm="1">
        <f t="array" ref="BI536">IF($CF536=3,
IFERROR(INDEX($CV$68:$CZ$79, $CE536, BI$23), "-"),
IF($CF536=2,
IF(BI$23=5, $Q536, IF(BI$23=4, $R536, 0)), IF(BI$23=5, $Q536, 0)
))</f>
        <v>0</v>
      </c>
      <c r="BJ536" s="297" cm="1">
        <f t="array" ref="BJ536">IF($CF536=3,
IFERROR(INDEX($CV$68:$CZ$79, $CE536, BJ$23), "-"),
IF($CF536=2,
IF(BJ$23=5, $Q536, IF(BJ$23=4, $R536, 0)), IF(BJ$23=5, $Q536, 0)
))</f>
        <v>0</v>
      </c>
      <c r="BK536" s="293" t="str" cm="1">
        <f t="array" ref="BK536">IFERROR(IF(OR($AN$20="EZ", ISNUMBER((BL536*BM536)/(3600*1000)/BN536)), (BL536*BM536)/(3600*1000)/BN536, BY536) * SUMPRODUCT($BO536:$BS536^2.5, $BT536:$BX536) / 1000, "-")</f>
        <v>-</v>
      </c>
      <c r="BL536" s="279" t="str">
        <f t="shared" si="218"/>
        <v>-</v>
      </c>
      <c r="BM536" s="279" t="str">
        <f t="shared" si="219"/>
        <v>-</v>
      </c>
      <c r="BN536" s="298">
        <f t="shared" si="220"/>
        <v>0</v>
      </c>
      <c r="BO536" s="296" t="str" cm="1">
        <f t="array" ref="BO536">IFERROR(INDEX($CV$63:$CZ$65, $CO536, BO$23), "-")</f>
        <v>-</v>
      </c>
      <c r="BP536" s="296" t="str" cm="1">
        <f t="array" ref="BP536">IFERROR(INDEX($CV$63:$CZ$65, $CO536, BP$23), "-")</f>
        <v>-</v>
      </c>
      <c r="BQ536" s="296" t="str" cm="1">
        <f t="array" ref="BQ536">IFERROR(INDEX($CV$63:$CZ$65, $CO536, BQ$23), "-")</f>
        <v>-</v>
      </c>
      <c r="BR536" s="296" t="str" cm="1">
        <f t="array" ref="BR536">IFERROR(INDEX($CV$63:$CZ$65, $CO536, BR$23), "-")</f>
        <v>-</v>
      </c>
      <c r="BS536" s="296" t="str" cm="1">
        <f t="array" ref="BS536">IFERROR(INDEX($CV$63:$CZ$65, $CO536, BS$23), "-")</f>
        <v>-</v>
      </c>
      <c r="BT536" s="297" cm="1">
        <f t="array" ref="BT536">IF($CO536=3,
IFERROR(INDEX($CV$68:$CZ$79, $CE536, BT$23), "-"),
IF($CO536=2,
IF(BT$23=5, $AC536, IF(BT$23=4, $AD536, 0)), IF(BT$23=5, $AC536, 0)
))</f>
        <v>0</v>
      </c>
      <c r="BU536" s="297" cm="1">
        <f t="array" ref="BU536">IF($CO536=3,
IFERROR(INDEX($CV$68:$CZ$79, $CE536, BU$23), "-"),
IF($CO536=2,
IF(BU$23=5, $AC536, IF(BU$23=4, $AD536, 0)), IF(BU$23=5, $AC536, 0)
))</f>
        <v>0</v>
      </c>
      <c r="BV536" s="297" cm="1">
        <f t="array" ref="BV536">IF($CO536=3,
IFERROR(INDEX($CV$68:$CZ$79, $CE536, BV$23), "-"),
IF($CO536=2,
IF(BV$23=5, $AC536, IF(BV$23=4, $AD536, 0)), IF(BV$23=5, $AC536, 0)
))</f>
        <v>0</v>
      </c>
      <c r="BW536" s="297" cm="1">
        <f t="array" ref="BW536">IF($CO536=3,
IFERROR(INDEX($CV$68:$CZ$79, $CE536, BW$23), "-"),
IF($CO536=2,
IF(BW$23=5, $AC536, IF(BW$23=4, $AD536, 0)), IF(BW$23=5, $AC536, 0)
))</f>
        <v>0</v>
      </c>
      <c r="BX536" s="297" cm="1">
        <f t="array" ref="BX536">IF($CO536=3,
IFERROR(INDEX($CV$68:$CZ$79, $CE536, BX$23), "-"),
IF($CO536=2,
IF(BX$23=5, $AC536, IF(BX$23=4, $AD536, 0)), IF(BX$23=5, $AC536, 0)
))</f>
        <v>0</v>
      </c>
      <c r="BY536" s="293" t="str">
        <f t="shared" si="221"/>
        <v>-</v>
      </c>
      <c r="BZ536" s="299">
        <f t="shared" ref="BZ536:BZ599" si="225">$J536</f>
        <v>0</v>
      </c>
      <c r="CA536" s="294" t="str">
        <f t="shared" si="222"/>
        <v>-</v>
      </c>
      <c r="CB536" s="295" t="str">
        <f t="shared" ref="CB536:CB599" si="226">CC536</f>
        <v>-</v>
      </c>
      <c r="CC536" s="295" t="str">
        <f t="shared" si="223"/>
        <v>-</v>
      </c>
      <c r="CD536" s="299">
        <f t="shared" ref="CD536:CD599" si="227">$J536</f>
        <v>0</v>
      </c>
      <c r="CE536" s="300" t="str">
        <f t="shared" ref="CE536:CE599" si="228">IFERROR(IFERROR( IFERROR(MATCH($H536,INDEX(categories,,1),0), MATCH($H536,INDEX(categories,,2),0)), MATCH($H536,INDEX(categories,,3),0)), "-")</f>
        <v>-</v>
      </c>
      <c r="CF536" s="300" t="str">
        <f t="shared" ref="CF536:CF599" si="229">IFERROR(MATCH($N536, $CU$63:$CU$65), "-")</f>
        <v>-</v>
      </c>
      <c r="CG536" s="300">
        <v>0</v>
      </c>
      <c r="CH536" s="300">
        <f t="shared" ref="CH536:CH599" si="230">IFERROR(IFERROR( IFERROR(MATCH($M536,INDEX(Transmission,,1),0), MATCH($M536,INDEX(Transmission,,2),0)), MATCH($M536,INDEX(Transmission,,3),0)), 0)</f>
        <v>0</v>
      </c>
      <c r="CI536" s="301">
        <f t="shared" ref="CI536:CI599" si="231">IFERROR((MATCH($L536, $CS$38:$CS$41, 0) - 1)*4, 0)</f>
        <v>0</v>
      </c>
      <c r="CJ536" s="301">
        <f t="shared" ref="CJ536:CJ599" si="232">IFERROR($K536/2 + IF($J536&lt;0.75, 0, 4), 0)</f>
        <v>0</v>
      </c>
      <c r="CK536" s="302" t="str" cm="1">
        <f t="array" ref="CK536">IF($CJ536&gt;0, INDEX($CS$28:$DH$35, $CJ536, $CI536+CK$23), "-")</f>
        <v>-</v>
      </c>
      <c r="CL536" s="302" t="str" cm="1">
        <f t="array" ref="CL536">IF($CJ536&gt;0, INDEX($CS$28:$DH$35, $CJ536, $CI536+CL$23), "-")</f>
        <v>-</v>
      </c>
      <c r="CM536" s="302" t="str" cm="1">
        <f t="array" ref="CM536">IF($CJ536&gt;0, INDEX($CS$28:$DH$35, $CJ536, $CI536+CM$23), "-")</f>
        <v>-</v>
      </c>
      <c r="CN536" s="302" t="str" cm="1">
        <f t="array" ref="CN536">IF($CJ536&gt;0, INDEX($CS$28:$DH$35, $CJ536, $CI536+CN$23), "-")</f>
        <v>-</v>
      </c>
      <c r="CO536" s="300" t="str">
        <f t="shared" ref="CO536:CO599" si="233">IF($AN$20="EZ", 3, IFERROR(MATCH($Z536, $CU$63:$CU$65), "-"))</f>
        <v>-</v>
      </c>
      <c r="CP536" s="271"/>
      <c r="CQ536" s="272"/>
      <c r="CR536" s="273"/>
      <c r="CS536" s="273"/>
      <c r="CT536" s="273"/>
      <c r="CU536" s="273"/>
      <c r="CV536" s="273"/>
      <c r="CW536" s="273"/>
      <c r="CX536" s="273"/>
      <c r="CY536" s="273"/>
      <c r="CZ536" s="273"/>
      <c r="DA536" s="273"/>
      <c r="DB536" s="273"/>
      <c r="DC536" s="273"/>
      <c r="DD536" s="273"/>
      <c r="DE536" s="273"/>
      <c r="DF536" s="273"/>
      <c r="DG536" s="273"/>
      <c r="DH536" s="273"/>
      <c r="DI536" s="273"/>
      <c r="DJ536" s="271"/>
      <c r="DK536" s="271"/>
    </row>
    <row r="537" spans="1:115" s="45" customFormat="1" ht="12.75" customHeight="1" x14ac:dyDescent="0.25">
      <c r="A537" s="13" cm="1">
        <f t="array" ref="A537">IFERROR(INDEX(Operation, IFERROR(MATCH($N537,#REF!, 0), IFERROR(MATCH($N537,#REF!, 0), MATCH($N537,#REF!, 0))), 4), 0)</f>
        <v>0</v>
      </c>
      <c r="B537" s="10">
        <v>514</v>
      </c>
      <c r="C537" s="238"/>
      <c r="D537" s="238"/>
      <c r="E537" s="79"/>
      <c r="F537" s="80" t="str">
        <f>IF(ISBLANK(E537), "", VLOOKUP(E537, Z!$A$2:$C$4127, 3, FALSE))</f>
        <v/>
      </c>
      <c r="G537" s="238"/>
      <c r="H537" s="81"/>
      <c r="I537" s="255" t="b">
        <v>0</v>
      </c>
      <c r="J537" s="256"/>
      <c r="K537" s="82"/>
      <c r="L537" s="82"/>
      <c r="M537" s="83"/>
      <c r="N537" s="79"/>
      <c r="O537" s="84"/>
      <c r="P537" s="84"/>
      <c r="Q537" s="257"/>
      <c r="R537" s="257"/>
      <c r="S537" s="257"/>
      <c r="T537" s="85">
        <f t="shared" ref="T537:T600" si="234">IFERROR(AQ537*1000, 0)</f>
        <v>0</v>
      </c>
      <c r="U537" s="238"/>
      <c r="V537" s="238"/>
      <c r="W537" s="238"/>
      <c r="X537" s="257"/>
      <c r="Y537" s="258"/>
      <c r="Z537" s="79"/>
      <c r="AA537" s="257"/>
      <c r="AB537" s="257"/>
      <c r="AC537" s="257"/>
      <c r="AD537" s="257"/>
      <c r="AE537" s="257"/>
      <c r="AF537" s="85">
        <f t="shared" ref="AF537:AF600" si="235">IFERROR(AR537*1000, 0)</f>
        <v>0</v>
      </c>
      <c r="AG537" s="259"/>
      <c r="AH537" s="238"/>
      <c r="AI537" s="79"/>
      <c r="AJ537" s="80" t="str">
        <f>IF(ISBLANK(AI537), "", VLOOKUP(AI537, Z!$A$2:$C$4127, 3, FALSE))</f>
        <v/>
      </c>
      <c r="AK537" s="260"/>
      <c r="AL537" s="127">
        <f t="shared" ref="AL537:AL600" si="236">AN537*1000</f>
        <v>0</v>
      </c>
      <c r="AM537" s="271"/>
      <c r="AN537" s="292">
        <f t="shared" si="210"/>
        <v>0</v>
      </c>
      <c r="AO537" s="279">
        <f t="shared" ref="AO537:AO600" si="237">IF($AN$20="EZ", 15, IF(OR($I537=TRUE, AND(CO537=3,CF537&lt;&gt; 3)), 4, 1))</f>
        <v>1</v>
      </c>
      <c r="AP537" s="279">
        <v>0.75</v>
      </c>
      <c r="AQ537" s="293" t="str">
        <f t="shared" si="211"/>
        <v>-</v>
      </c>
      <c r="AR537" s="293" t="str">
        <f t="shared" si="212"/>
        <v>-</v>
      </c>
      <c r="AS537" s="293" t="str" cm="1">
        <f t="array" ref="AS537">IFERROR(IFERROR((AT537*AU537)/(3600*1000)/AZ537, BY537) * SUMPRODUCT($BA537:$BE537^2.5, $BF537:$BJ537) / 1000, "-")</f>
        <v>-</v>
      </c>
      <c r="AT537" s="279" t="str">
        <f t="shared" si="213"/>
        <v>-</v>
      </c>
      <c r="AU537" s="279" t="str">
        <f t="shared" si="214"/>
        <v>-</v>
      </c>
      <c r="AV537" s="294" t="str">
        <f t="shared" si="224"/>
        <v>-</v>
      </c>
      <c r="AW537" s="294" t="str" cm="1">
        <f t="array" ref="AW537">IF(CH537&gt;0, INDEX($CV$58:$CV$60, CH537), "-")</f>
        <v>-</v>
      </c>
      <c r="AX537" s="294" t="str">
        <f t="shared" si="215"/>
        <v>-</v>
      </c>
      <c r="AY537" s="295" t="str">
        <f t="shared" si="216"/>
        <v>-</v>
      </c>
      <c r="AZ537" s="294">
        <f t="shared" si="217"/>
        <v>0</v>
      </c>
      <c r="BA537" s="296" t="str" cm="1">
        <f t="array" ref="BA537">IFERROR(INDEX($CV$63:$CZ$65, $CF537, BA$23), "-")</f>
        <v>-</v>
      </c>
      <c r="BB537" s="296" t="str" cm="1">
        <f t="array" ref="BB537">IFERROR(INDEX($CV$63:$CZ$65, $CF537, BB$23), "-")</f>
        <v>-</v>
      </c>
      <c r="BC537" s="296" t="str" cm="1">
        <f t="array" ref="BC537">IFERROR(INDEX($CV$63:$CZ$65, $CF537, BC$23), "-")</f>
        <v>-</v>
      </c>
      <c r="BD537" s="296" t="str" cm="1">
        <f t="array" ref="BD537">IFERROR(INDEX($CV$63:$CZ$65, $CF537, BD$23), "-")</f>
        <v>-</v>
      </c>
      <c r="BE537" s="296" t="str" cm="1">
        <f t="array" ref="BE537">IFERROR(INDEX($CV$63:$CZ$65, $CF537, BE$23), "-")</f>
        <v>-</v>
      </c>
      <c r="BF537" s="297" cm="1">
        <f t="array" ref="BF537">IF($CF537=3,
IFERROR(INDEX($CV$68:$CZ$79, $CE537, BF$23), "-"),
IF($CF537=2,
IF(BF$23=5, $Q537, IF(BF$23=4, $R537, 0)), IF(BF$23=5, $Q537, 0)
))</f>
        <v>0</v>
      </c>
      <c r="BG537" s="297" cm="1">
        <f t="array" ref="BG537">IF($CF537=3,
IFERROR(INDEX($CV$68:$CZ$79, $CE537, BG$23), "-"),
IF($CF537=2,
IF(BG$23=5, $Q537, IF(BG$23=4, $R537, 0)), IF(BG$23=5, $Q537, 0)
))</f>
        <v>0</v>
      </c>
      <c r="BH537" s="297" cm="1">
        <f t="array" ref="BH537">IF($CF537=3,
IFERROR(INDEX($CV$68:$CZ$79, $CE537, BH$23), "-"),
IF($CF537=2,
IF(BH$23=5, $Q537, IF(BH$23=4, $R537, 0)), IF(BH$23=5, $Q537, 0)
))</f>
        <v>0</v>
      </c>
      <c r="BI537" s="297" cm="1">
        <f t="array" ref="BI537">IF($CF537=3,
IFERROR(INDEX($CV$68:$CZ$79, $CE537, BI$23), "-"),
IF($CF537=2,
IF(BI$23=5, $Q537, IF(BI$23=4, $R537, 0)), IF(BI$23=5, $Q537, 0)
))</f>
        <v>0</v>
      </c>
      <c r="BJ537" s="297" cm="1">
        <f t="array" ref="BJ537">IF($CF537=3,
IFERROR(INDEX($CV$68:$CZ$79, $CE537, BJ$23), "-"),
IF($CF537=2,
IF(BJ$23=5, $Q537, IF(BJ$23=4, $R537, 0)), IF(BJ$23=5, $Q537, 0)
))</f>
        <v>0</v>
      </c>
      <c r="BK537" s="293" t="str" cm="1">
        <f t="array" ref="BK537">IFERROR(IF(OR($AN$20="EZ", ISNUMBER((BL537*BM537)/(3600*1000)/BN537)), (BL537*BM537)/(3600*1000)/BN537, BY537) * SUMPRODUCT($BO537:$BS537^2.5, $BT537:$BX537) / 1000, "-")</f>
        <v>-</v>
      </c>
      <c r="BL537" s="279" t="str">
        <f t="shared" si="218"/>
        <v>-</v>
      </c>
      <c r="BM537" s="279" t="str">
        <f t="shared" si="219"/>
        <v>-</v>
      </c>
      <c r="BN537" s="298">
        <f t="shared" si="220"/>
        <v>0</v>
      </c>
      <c r="BO537" s="296" t="str" cm="1">
        <f t="array" ref="BO537">IFERROR(INDEX($CV$63:$CZ$65, $CO537, BO$23), "-")</f>
        <v>-</v>
      </c>
      <c r="BP537" s="296" t="str" cm="1">
        <f t="array" ref="BP537">IFERROR(INDEX($CV$63:$CZ$65, $CO537, BP$23), "-")</f>
        <v>-</v>
      </c>
      <c r="BQ537" s="296" t="str" cm="1">
        <f t="array" ref="BQ537">IFERROR(INDEX($CV$63:$CZ$65, $CO537, BQ$23), "-")</f>
        <v>-</v>
      </c>
      <c r="BR537" s="296" t="str" cm="1">
        <f t="array" ref="BR537">IFERROR(INDEX($CV$63:$CZ$65, $CO537, BR$23), "-")</f>
        <v>-</v>
      </c>
      <c r="BS537" s="296" t="str" cm="1">
        <f t="array" ref="BS537">IFERROR(INDEX($CV$63:$CZ$65, $CO537, BS$23), "-")</f>
        <v>-</v>
      </c>
      <c r="BT537" s="297" cm="1">
        <f t="array" ref="BT537">IF($CO537=3,
IFERROR(INDEX($CV$68:$CZ$79, $CE537, BT$23), "-"),
IF($CO537=2,
IF(BT$23=5, $AC537, IF(BT$23=4, $AD537, 0)), IF(BT$23=5, $AC537, 0)
))</f>
        <v>0</v>
      </c>
      <c r="BU537" s="297" cm="1">
        <f t="array" ref="BU537">IF($CO537=3,
IFERROR(INDEX($CV$68:$CZ$79, $CE537, BU$23), "-"),
IF($CO537=2,
IF(BU$23=5, $AC537, IF(BU$23=4, $AD537, 0)), IF(BU$23=5, $AC537, 0)
))</f>
        <v>0</v>
      </c>
      <c r="BV537" s="297" cm="1">
        <f t="array" ref="BV537">IF($CO537=3,
IFERROR(INDEX($CV$68:$CZ$79, $CE537, BV$23), "-"),
IF($CO537=2,
IF(BV$23=5, $AC537, IF(BV$23=4, $AD537, 0)), IF(BV$23=5, $AC537, 0)
))</f>
        <v>0</v>
      </c>
      <c r="BW537" s="297" cm="1">
        <f t="array" ref="BW537">IF($CO537=3,
IFERROR(INDEX($CV$68:$CZ$79, $CE537, BW$23), "-"),
IF($CO537=2,
IF(BW$23=5, $AC537, IF(BW$23=4, $AD537, 0)), IF(BW$23=5, $AC537, 0)
))</f>
        <v>0</v>
      </c>
      <c r="BX537" s="297" cm="1">
        <f t="array" ref="BX537">IF($CO537=3,
IFERROR(INDEX($CV$68:$CZ$79, $CE537, BX$23), "-"),
IF($CO537=2,
IF(BX$23=5, $AC537, IF(BX$23=4, $AD537, 0)), IF(BX$23=5, $AC537, 0)
))</f>
        <v>0</v>
      </c>
      <c r="BY537" s="293" t="str">
        <f t="shared" si="221"/>
        <v>-</v>
      </c>
      <c r="BZ537" s="299">
        <f t="shared" si="225"/>
        <v>0</v>
      </c>
      <c r="CA537" s="294" t="str">
        <f t="shared" si="222"/>
        <v>-</v>
      </c>
      <c r="CB537" s="295" t="str">
        <f t="shared" si="226"/>
        <v>-</v>
      </c>
      <c r="CC537" s="295" t="str">
        <f t="shared" si="223"/>
        <v>-</v>
      </c>
      <c r="CD537" s="299">
        <f t="shared" si="227"/>
        <v>0</v>
      </c>
      <c r="CE537" s="300" t="str">
        <f t="shared" si="228"/>
        <v>-</v>
      </c>
      <c r="CF537" s="300" t="str">
        <f t="shared" si="229"/>
        <v>-</v>
      </c>
      <c r="CG537" s="300">
        <v>0</v>
      </c>
      <c r="CH537" s="300">
        <f t="shared" si="230"/>
        <v>0</v>
      </c>
      <c r="CI537" s="301">
        <f t="shared" si="231"/>
        <v>0</v>
      </c>
      <c r="CJ537" s="301">
        <f t="shared" si="232"/>
        <v>0</v>
      </c>
      <c r="CK537" s="302" t="str" cm="1">
        <f t="array" ref="CK537">IF($CJ537&gt;0, INDEX($CS$28:$DH$35, $CJ537, $CI537+CK$23), "-")</f>
        <v>-</v>
      </c>
      <c r="CL537" s="302" t="str" cm="1">
        <f t="array" ref="CL537">IF($CJ537&gt;0, INDEX($CS$28:$DH$35, $CJ537, $CI537+CL$23), "-")</f>
        <v>-</v>
      </c>
      <c r="CM537" s="302" t="str" cm="1">
        <f t="array" ref="CM537">IF($CJ537&gt;0, INDEX($CS$28:$DH$35, $CJ537, $CI537+CM$23), "-")</f>
        <v>-</v>
      </c>
      <c r="CN537" s="302" t="str" cm="1">
        <f t="array" ref="CN537">IF($CJ537&gt;0, INDEX($CS$28:$DH$35, $CJ537, $CI537+CN$23), "-")</f>
        <v>-</v>
      </c>
      <c r="CO537" s="300" t="str">
        <f t="shared" si="233"/>
        <v>-</v>
      </c>
      <c r="CP537" s="271"/>
      <c r="CQ537" s="272"/>
      <c r="CR537" s="273"/>
      <c r="CS537" s="273"/>
      <c r="CT537" s="273"/>
      <c r="CU537" s="273"/>
      <c r="CV537" s="273"/>
      <c r="CW537" s="273"/>
      <c r="CX537" s="273"/>
      <c r="CY537" s="273"/>
      <c r="CZ537" s="273"/>
      <c r="DA537" s="273"/>
      <c r="DB537" s="273"/>
      <c r="DC537" s="273"/>
      <c r="DD537" s="273"/>
      <c r="DE537" s="273"/>
      <c r="DF537" s="273"/>
      <c r="DG537" s="273"/>
      <c r="DH537" s="273"/>
      <c r="DI537" s="273"/>
      <c r="DJ537" s="271"/>
      <c r="DK537" s="271"/>
    </row>
    <row r="538" spans="1:115" s="45" customFormat="1" ht="12.75" customHeight="1" x14ac:dyDescent="0.25">
      <c r="A538" s="13" cm="1">
        <f t="array" ref="A538">IFERROR(INDEX(Operation, IFERROR(MATCH($N538,#REF!, 0), IFERROR(MATCH($N538,#REF!, 0), MATCH($N538,#REF!, 0))), 4), 0)</f>
        <v>0</v>
      </c>
      <c r="B538" s="10">
        <v>515</v>
      </c>
      <c r="C538" s="238"/>
      <c r="D538" s="238"/>
      <c r="E538" s="79"/>
      <c r="F538" s="80" t="str">
        <f>IF(ISBLANK(E538), "", VLOOKUP(E538, Z!$A$2:$C$4127, 3, FALSE))</f>
        <v/>
      </c>
      <c r="G538" s="238"/>
      <c r="H538" s="81"/>
      <c r="I538" s="255" t="b">
        <v>0</v>
      </c>
      <c r="J538" s="256"/>
      <c r="K538" s="82"/>
      <c r="L538" s="82"/>
      <c r="M538" s="83"/>
      <c r="N538" s="79"/>
      <c r="O538" s="84"/>
      <c r="P538" s="84"/>
      <c r="Q538" s="257"/>
      <c r="R538" s="257"/>
      <c r="S538" s="257"/>
      <c r="T538" s="85">
        <f t="shared" si="234"/>
        <v>0</v>
      </c>
      <c r="U538" s="238"/>
      <c r="V538" s="238"/>
      <c r="W538" s="238"/>
      <c r="X538" s="257"/>
      <c r="Y538" s="258"/>
      <c r="Z538" s="79"/>
      <c r="AA538" s="257"/>
      <c r="AB538" s="257"/>
      <c r="AC538" s="257"/>
      <c r="AD538" s="257"/>
      <c r="AE538" s="257"/>
      <c r="AF538" s="85">
        <f t="shared" si="235"/>
        <v>0</v>
      </c>
      <c r="AG538" s="259"/>
      <c r="AH538" s="238"/>
      <c r="AI538" s="79"/>
      <c r="AJ538" s="80" t="str">
        <f>IF(ISBLANK(AI538), "", VLOOKUP(AI538, Z!$A$2:$C$4127, 3, FALSE))</f>
        <v/>
      </c>
      <c r="AK538" s="260"/>
      <c r="AL538" s="127">
        <f t="shared" si="236"/>
        <v>0</v>
      </c>
      <c r="AM538" s="271"/>
      <c r="AN538" s="292">
        <f t="shared" si="210"/>
        <v>0</v>
      </c>
      <c r="AO538" s="279">
        <f t="shared" si="237"/>
        <v>1</v>
      </c>
      <c r="AP538" s="279">
        <v>0.75</v>
      </c>
      <c r="AQ538" s="293" t="str">
        <f t="shared" si="211"/>
        <v>-</v>
      </c>
      <c r="AR538" s="293" t="str">
        <f t="shared" si="212"/>
        <v>-</v>
      </c>
      <c r="AS538" s="293" t="str" cm="1">
        <f t="array" ref="AS538">IFERROR(IFERROR((AT538*AU538)/(3600*1000)/AZ538, BY538) * SUMPRODUCT($BA538:$BE538^2.5, $BF538:$BJ538) / 1000, "-")</f>
        <v>-</v>
      </c>
      <c r="AT538" s="279" t="str">
        <f t="shared" si="213"/>
        <v>-</v>
      </c>
      <c r="AU538" s="279" t="str">
        <f t="shared" si="214"/>
        <v>-</v>
      </c>
      <c r="AV538" s="294" t="str">
        <f t="shared" si="224"/>
        <v>-</v>
      </c>
      <c r="AW538" s="294" t="str" cm="1">
        <f t="array" ref="AW538">IF(CH538&gt;0, INDEX($CV$58:$CV$60, CH538), "-")</f>
        <v>-</v>
      </c>
      <c r="AX538" s="294" t="str">
        <f t="shared" si="215"/>
        <v>-</v>
      </c>
      <c r="AY538" s="295" t="str">
        <f t="shared" si="216"/>
        <v>-</v>
      </c>
      <c r="AZ538" s="294">
        <f t="shared" si="217"/>
        <v>0</v>
      </c>
      <c r="BA538" s="296" t="str" cm="1">
        <f t="array" ref="BA538">IFERROR(INDEX($CV$63:$CZ$65, $CF538, BA$23), "-")</f>
        <v>-</v>
      </c>
      <c r="BB538" s="296" t="str" cm="1">
        <f t="array" ref="BB538">IFERROR(INDEX($CV$63:$CZ$65, $CF538, BB$23), "-")</f>
        <v>-</v>
      </c>
      <c r="BC538" s="296" t="str" cm="1">
        <f t="array" ref="BC538">IFERROR(INDEX($CV$63:$CZ$65, $CF538, BC$23), "-")</f>
        <v>-</v>
      </c>
      <c r="BD538" s="296" t="str" cm="1">
        <f t="array" ref="BD538">IFERROR(INDEX($CV$63:$CZ$65, $CF538, BD$23), "-")</f>
        <v>-</v>
      </c>
      <c r="BE538" s="296" t="str" cm="1">
        <f t="array" ref="BE538">IFERROR(INDEX($CV$63:$CZ$65, $CF538, BE$23), "-")</f>
        <v>-</v>
      </c>
      <c r="BF538" s="297" cm="1">
        <f t="array" ref="BF538">IF($CF538=3,
IFERROR(INDEX($CV$68:$CZ$79, $CE538, BF$23), "-"),
IF($CF538=2,
IF(BF$23=5, $Q538, IF(BF$23=4, $R538, 0)), IF(BF$23=5, $Q538, 0)
))</f>
        <v>0</v>
      </c>
      <c r="BG538" s="297" cm="1">
        <f t="array" ref="BG538">IF($CF538=3,
IFERROR(INDEX($CV$68:$CZ$79, $CE538, BG$23), "-"),
IF($CF538=2,
IF(BG$23=5, $Q538, IF(BG$23=4, $R538, 0)), IF(BG$23=5, $Q538, 0)
))</f>
        <v>0</v>
      </c>
      <c r="BH538" s="297" cm="1">
        <f t="array" ref="BH538">IF($CF538=3,
IFERROR(INDEX($CV$68:$CZ$79, $CE538, BH$23), "-"),
IF($CF538=2,
IF(BH$23=5, $Q538, IF(BH$23=4, $R538, 0)), IF(BH$23=5, $Q538, 0)
))</f>
        <v>0</v>
      </c>
      <c r="BI538" s="297" cm="1">
        <f t="array" ref="BI538">IF($CF538=3,
IFERROR(INDEX($CV$68:$CZ$79, $CE538, BI$23), "-"),
IF($CF538=2,
IF(BI$23=5, $Q538, IF(BI$23=4, $R538, 0)), IF(BI$23=5, $Q538, 0)
))</f>
        <v>0</v>
      </c>
      <c r="BJ538" s="297" cm="1">
        <f t="array" ref="BJ538">IF($CF538=3,
IFERROR(INDEX($CV$68:$CZ$79, $CE538, BJ$23), "-"),
IF($CF538=2,
IF(BJ$23=5, $Q538, IF(BJ$23=4, $R538, 0)), IF(BJ$23=5, $Q538, 0)
))</f>
        <v>0</v>
      </c>
      <c r="BK538" s="293" t="str" cm="1">
        <f t="array" ref="BK538">IFERROR(IF(OR($AN$20="EZ", ISNUMBER((BL538*BM538)/(3600*1000)/BN538)), (BL538*BM538)/(3600*1000)/BN538, BY538) * SUMPRODUCT($BO538:$BS538^2.5, $BT538:$BX538) / 1000, "-")</f>
        <v>-</v>
      </c>
      <c r="BL538" s="279" t="str">
        <f t="shared" si="218"/>
        <v>-</v>
      </c>
      <c r="BM538" s="279" t="str">
        <f t="shared" si="219"/>
        <v>-</v>
      </c>
      <c r="BN538" s="298">
        <f t="shared" si="220"/>
        <v>0</v>
      </c>
      <c r="BO538" s="296" t="str" cm="1">
        <f t="array" ref="BO538">IFERROR(INDEX($CV$63:$CZ$65, $CO538, BO$23), "-")</f>
        <v>-</v>
      </c>
      <c r="BP538" s="296" t="str" cm="1">
        <f t="array" ref="BP538">IFERROR(INDEX($CV$63:$CZ$65, $CO538, BP$23), "-")</f>
        <v>-</v>
      </c>
      <c r="BQ538" s="296" t="str" cm="1">
        <f t="array" ref="BQ538">IFERROR(INDEX($CV$63:$CZ$65, $CO538, BQ$23), "-")</f>
        <v>-</v>
      </c>
      <c r="BR538" s="296" t="str" cm="1">
        <f t="array" ref="BR538">IFERROR(INDEX($CV$63:$CZ$65, $CO538, BR$23), "-")</f>
        <v>-</v>
      </c>
      <c r="BS538" s="296" t="str" cm="1">
        <f t="array" ref="BS538">IFERROR(INDEX($CV$63:$CZ$65, $CO538, BS$23), "-")</f>
        <v>-</v>
      </c>
      <c r="BT538" s="297" cm="1">
        <f t="array" ref="BT538">IF($CO538=3,
IFERROR(INDEX($CV$68:$CZ$79, $CE538, BT$23), "-"),
IF($CO538=2,
IF(BT$23=5, $AC538, IF(BT$23=4, $AD538, 0)), IF(BT$23=5, $AC538, 0)
))</f>
        <v>0</v>
      </c>
      <c r="BU538" s="297" cm="1">
        <f t="array" ref="BU538">IF($CO538=3,
IFERROR(INDEX($CV$68:$CZ$79, $CE538, BU$23), "-"),
IF($CO538=2,
IF(BU$23=5, $AC538, IF(BU$23=4, $AD538, 0)), IF(BU$23=5, $AC538, 0)
))</f>
        <v>0</v>
      </c>
      <c r="BV538" s="297" cm="1">
        <f t="array" ref="BV538">IF($CO538=3,
IFERROR(INDEX($CV$68:$CZ$79, $CE538, BV$23), "-"),
IF($CO538=2,
IF(BV$23=5, $AC538, IF(BV$23=4, $AD538, 0)), IF(BV$23=5, $AC538, 0)
))</f>
        <v>0</v>
      </c>
      <c r="BW538" s="297" cm="1">
        <f t="array" ref="BW538">IF($CO538=3,
IFERROR(INDEX($CV$68:$CZ$79, $CE538, BW$23), "-"),
IF($CO538=2,
IF(BW$23=5, $AC538, IF(BW$23=4, $AD538, 0)), IF(BW$23=5, $AC538, 0)
))</f>
        <v>0</v>
      </c>
      <c r="BX538" s="297" cm="1">
        <f t="array" ref="BX538">IF($CO538=3,
IFERROR(INDEX($CV$68:$CZ$79, $CE538, BX$23), "-"),
IF($CO538=2,
IF(BX$23=5, $AC538, IF(BX$23=4, $AD538, 0)), IF(BX$23=5, $AC538, 0)
))</f>
        <v>0</v>
      </c>
      <c r="BY538" s="293" t="str">
        <f t="shared" si="221"/>
        <v>-</v>
      </c>
      <c r="BZ538" s="299">
        <f t="shared" si="225"/>
        <v>0</v>
      </c>
      <c r="CA538" s="294" t="str">
        <f t="shared" si="222"/>
        <v>-</v>
      </c>
      <c r="CB538" s="295" t="str">
        <f t="shared" si="226"/>
        <v>-</v>
      </c>
      <c r="CC538" s="295" t="str">
        <f t="shared" si="223"/>
        <v>-</v>
      </c>
      <c r="CD538" s="299">
        <f t="shared" si="227"/>
        <v>0</v>
      </c>
      <c r="CE538" s="300" t="str">
        <f t="shared" si="228"/>
        <v>-</v>
      </c>
      <c r="CF538" s="300" t="str">
        <f t="shared" si="229"/>
        <v>-</v>
      </c>
      <c r="CG538" s="300">
        <v>0</v>
      </c>
      <c r="CH538" s="300">
        <f t="shared" si="230"/>
        <v>0</v>
      </c>
      <c r="CI538" s="301">
        <f t="shared" si="231"/>
        <v>0</v>
      </c>
      <c r="CJ538" s="301">
        <f t="shared" si="232"/>
        <v>0</v>
      </c>
      <c r="CK538" s="302" t="str" cm="1">
        <f t="array" ref="CK538">IF($CJ538&gt;0, INDEX($CS$28:$DH$35, $CJ538, $CI538+CK$23), "-")</f>
        <v>-</v>
      </c>
      <c r="CL538" s="302" t="str" cm="1">
        <f t="array" ref="CL538">IF($CJ538&gt;0, INDEX($CS$28:$DH$35, $CJ538, $CI538+CL$23), "-")</f>
        <v>-</v>
      </c>
      <c r="CM538" s="302" t="str" cm="1">
        <f t="array" ref="CM538">IF($CJ538&gt;0, INDEX($CS$28:$DH$35, $CJ538, $CI538+CM$23), "-")</f>
        <v>-</v>
      </c>
      <c r="CN538" s="302" t="str" cm="1">
        <f t="array" ref="CN538">IF($CJ538&gt;0, INDEX($CS$28:$DH$35, $CJ538, $CI538+CN$23), "-")</f>
        <v>-</v>
      </c>
      <c r="CO538" s="300" t="str">
        <f t="shared" si="233"/>
        <v>-</v>
      </c>
      <c r="CP538" s="271"/>
      <c r="CQ538" s="272"/>
      <c r="CR538" s="273"/>
      <c r="CS538" s="273"/>
      <c r="CT538" s="273"/>
      <c r="CU538" s="273"/>
      <c r="CV538" s="273"/>
      <c r="CW538" s="273"/>
      <c r="CX538" s="273"/>
      <c r="CY538" s="273"/>
      <c r="CZ538" s="273"/>
      <c r="DA538" s="273"/>
      <c r="DB538" s="273"/>
      <c r="DC538" s="273"/>
      <c r="DD538" s="273"/>
      <c r="DE538" s="273"/>
      <c r="DF538" s="273"/>
      <c r="DG538" s="273"/>
      <c r="DH538" s="273"/>
      <c r="DI538" s="273"/>
      <c r="DJ538" s="271"/>
      <c r="DK538" s="271"/>
    </row>
    <row r="539" spans="1:115" s="45" customFormat="1" ht="12.75" customHeight="1" x14ac:dyDescent="0.25">
      <c r="A539" s="13" cm="1">
        <f t="array" ref="A539">IFERROR(INDEX(Operation, IFERROR(MATCH($N539,#REF!, 0), IFERROR(MATCH($N539,#REF!, 0), MATCH($N539,#REF!, 0))), 4), 0)</f>
        <v>0</v>
      </c>
      <c r="B539" s="10">
        <v>516</v>
      </c>
      <c r="C539" s="238"/>
      <c r="D539" s="238"/>
      <c r="E539" s="79"/>
      <c r="F539" s="80" t="str">
        <f>IF(ISBLANK(E539), "", VLOOKUP(E539, Z!$A$2:$C$4127, 3, FALSE))</f>
        <v/>
      </c>
      <c r="G539" s="238"/>
      <c r="H539" s="81"/>
      <c r="I539" s="255" t="b">
        <v>0</v>
      </c>
      <c r="J539" s="256"/>
      <c r="K539" s="82"/>
      <c r="L539" s="82"/>
      <c r="M539" s="83"/>
      <c r="N539" s="79"/>
      <c r="O539" s="84"/>
      <c r="P539" s="84"/>
      <c r="Q539" s="257"/>
      <c r="R539" s="257"/>
      <c r="S539" s="257"/>
      <c r="T539" s="85">
        <f t="shared" si="234"/>
        <v>0</v>
      </c>
      <c r="U539" s="238"/>
      <c r="V539" s="238"/>
      <c r="W539" s="238"/>
      <c r="X539" s="256"/>
      <c r="Y539" s="258"/>
      <c r="Z539" s="79"/>
      <c r="AA539" s="257"/>
      <c r="AB539" s="257"/>
      <c r="AC539" s="257"/>
      <c r="AD539" s="257"/>
      <c r="AE539" s="257"/>
      <c r="AF539" s="85">
        <f t="shared" si="235"/>
        <v>0</v>
      </c>
      <c r="AG539" s="259"/>
      <c r="AH539" s="238"/>
      <c r="AI539" s="79"/>
      <c r="AJ539" s="80" t="str">
        <f>IF(ISBLANK(AI539), "", VLOOKUP(AI539, Z!$A$2:$C$4127, 3, FALSE))</f>
        <v/>
      </c>
      <c r="AK539" s="260"/>
      <c r="AL539" s="127">
        <f t="shared" si="236"/>
        <v>0</v>
      </c>
      <c r="AM539" s="271"/>
      <c r="AN539" s="292">
        <f t="shared" si="210"/>
        <v>0</v>
      </c>
      <c r="AO539" s="279">
        <f t="shared" si="237"/>
        <v>1</v>
      </c>
      <c r="AP539" s="279">
        <v>0.75</v>
      </c>
      <c r="AQ539" s="293" t="str">
        <f t="shared" si="211"/>
        <v>-</v>
      </c>
      <c r="AR539" s="293" t="str">
        <f t="shared" si="212"/>
        <v>-</v>
      </c>
      <c r="AS539" s="293" t="str" cm="1">
        <f t="array" ref="AS539">IFERROR(IFERROR((AT539*AU539)/(3600*1000)/AZ539, BY539) * SUMPRODUCT($BA539:$BE539^2.5, $BF539:$BJ539) / 1000, "-")</f>
        <v>-</v>
      </c>
      <c r="AT539" s="279" t="str">
        <f t="shared" si="213"/>
        <v>-</v>
      </c>
      <c r="AU539" s="279" t="str">
        <f t="shared" si="214"/>
        <v>-</v>
      </c>
      <c r="AV539" s="294" t="str">
        <f t="shared" si="224"/>
        <v>-</v>
      </c>
      <c r="AW539" s="294" t="str" cm="1">
        <f t="array" ref="AW539">IF(CH539&gt;0, INDEX($CV$58:$CV$60, CH539), "-")</f>
        <v>-</v>
      </c>
      <c r="AX539" s="294" t="str">
        <f t="shared" si="215"/>
        <v>-</v>
      </c>
      <c r="AY539" s="295" t="str">
        <f t="shared" si="216"/>
        <v>-</v>
      </c>
      <c r="AZ539" s="294">
        <f t="shared" si="217"/>
        <v>0</v>
      </c>
      <c r="BA539" s="296" t="str" cm="1">
        <f t="array" ref="BA539">IFERROR(INDEX($CV$63:$CZ$65, $CF539, BA$23), "-")</f>
        <v>-</v>
      </c>
      <c r="BB539" s="296" t="str" cm="1">
        <f t="array" ref="BB539">IFERROR(INDEX($CV$63:$CZ$65, $CF539, BB$23), "-")</f>
        <v>-</v>
      </c>
      <c r="BC539" s="296" t="str" cm="1">
        <f t="array" ref="BC539">IFERROR(INDEX($CV$63:$CZ$65, $CF539, BC$23), "-")</f>
        <v>-</v>
      </c>
      <c r="BD539" s="296" t="str" cm="1">
        <f t="array" ref="BD539">IFERROR(INDEX($CV$63:$CZ$65, $CF539, BD$23), "-")</f>
        <v>-</v>
      </c>
      <c r="BE539" s="296" t="str" cm="1">
        <f t="array" ref="BE539">IFERROR(INDEX($CV$63:$CZ$65, $CF539, BE$23), "-")</f>
        <v>-</v>
      </c>
      <c r="BF539" s="297" cm="1">
        <f t="array" ref="BF539">IF($CF539=3,
IFERROR(INDEX($CV$68:$CZ$79, $CE539, BF$23), "-"),
IF($CF539=2,
IF(BF$23=5, $Q539, IF(BF$23=4, $R539, 0)), IF(BF$23=5, $Q539, 0)
))</f>
        <v>0</v>
      </c>
      <c r="BG539" s="297" cm="1">
        <f t="array" ref="BG539">IF($CF539=3,
IFERROR(INDEX($CV$68:$CZ$79, $CE539, BG$23), "-"),
IF($CF539=2,
IF(BG$23=5, $Q539, IF(BG$23=4, $R539, 0)), IF(BG$23=5, $Q539, 0)
))</f>
        <v>0</v>
      </c>
      <c r="BH539" s="297" cm="1">
        <f t="array" ref="BH539">IF($CF539=3,
IFERROR(INDEX($CV$68:$CZ$79, $CE539, BH$23), "-"),
IF($CF539=2,
IF(BH$23=5, $Q539, IF(BH$23=4, $R539, 0)), IF(BH$23=5, $Q539, 0)
))</f>
        <v>0</v>
      </c>
      <c r="BI539" s="297" cm="1">
        <f t="array" ref="BI539">IF($CF539=3,
IFERROR(INDEX($CV$68:$CZ$79, $CE539, BI$23), "-"),
IF($CF539=2,
IF(BI$23=5, $Q539, IF(BI$23=4, $R539, 0)), IF(BI$23=5, $Q539, 0)
))</f>
        <v>0</v>
      </c>
      <c r="BJ539" s="297" cm="1">
        <f t="array" ref="BJ539">IF($CF539=3,
IFERROR(INDEX($CV$68:$CZ$79, $CE539, BJ$23), "-"),
IF($CF539=2,
IF(BJ$23=5, $Q539, IF(BJ$23=4, $R539, 0)), IF(BJ$23=5, $Q539, 0)
))</f>
        <v>0</v>
      </c>
      <c r="BK539" s="293" t="str" cm="1">
        <f t="array" ref="BK539">IFERROR(IF(OR($AN$20="EZ", ISNUMBER((BL539*BM539)/(3600*1000)/BN539)), (BL539*BM539)/(3600*1000)/BN539, BY539) * SUMPRODUCT($BO539:$BS539^2.5, $BT539:$BX539) / 1000, "-")</f>
        <v>-</v>
      </c>
      <c r="BL539" s="279" t="str">
        <f t="shared" si="218"/>
        <v>-</v>
      </c>
      <c r="BM539" s="279" t="str">
        <f t="shared" si="219"/>
        <v>-</v>
      </c>
      <c r="BN539" s="298">
        <f t="shared" si="220"/>
        <v>0</v>
      </c>
      <c r="BO539" s="296" t="str" cm="1">
        <f t="array" ref="BO539">IFERROR(INDEX($CV$63:$CZ$65, $CO539, BO$23), "-")</f>
        <v>-</v>
      </c>
      <c r="BP539" s="296" t="str" cm="1">
        <f t="array" ref="BP539">IFERROR(INDEX($CV$63:$CZ$65, $CO539, BP$23), "-")</f>
        <v>-</v>
      </c>
      <c r="BQ539" s="296" t="str" cm="1">
        <f t="array" ref="BQ539">IFERROR(INDEX($CV$63:$CZ$65, $CO539, BQ$23), "-")</f>
        <v>-</v>
      </c>
      <c r="BR539" s="296" t="str" cm="1">
        <f t="array" ref="BR539">IFERROR(INDEX($CV$63:$CZ$65, $CO539, BR$23), "-")</f>
        <v>-</v>
      </c>
      <c r="BS539" s="296" t="str" cm="1">
        <f t="array" ref="BS539">IFERROR(INDEX($CV$63:$CZ$65, $CO539, BS$23), "-")</f>
        <v>-</v>
      </c>
      <c r="BT539" s="297" cm="1">
        <f t="array" ref="BT539">IF($CO539=3,
IFERROR(INDEX($CV$68:$CZ$79, $CE539, BT$23), "-"),
IF($CO539=2,
IF(BT$23=5, $AC539, IF(BT$23=4, $AD539, 0)), IF(BT$23=5, $AC539, 0)
))</f>
        <v>0</v>
      </c>
      <c r="BU539" s="297" cm="1">
        <f t="array" ref="BU539">IF($CO539=3,
IFERROR(INDEX($CV$68:$CZ$79, $CE539, BU$23), "-"),
IF($CO539=2,
IF(BU$23=5, $AC539, IF(BU$23=4, $AD539, 0)), IF(BU$23=5, $AC539, 0)
))</f>
        <v>0</v>
      </c>
      <c r="BV539" s="297" cm="1">
        <f t="array" ref="BV539">IF($CO539=3,
IFERROR(INDEX($CV$68:$CZ$79, $CE539, BV$23), "-"),
IF($CO539=2,
IF(BV$23=5, $AC539, IF(BV$23=4, $AD539, 0)), IF(BV$23=5, $AC539, 0)
))</f>
        <v>0</v>
      </c>
      <c r="BW539" s="297" cm="1">
        <f t="array" ref="BW539">IF($CO539=3,
IFERROR(INDEX($CV$68:$CZ$79, $CE539, BW$23), "-"),
IF($CO539=2,
IF(BW$23=5, $AC539, IF(BW$23=4, $AD539, 0)), IF(BW$23=5, $AC539, 0)
))</f>
        <v>0</v>
      </c>
      <c r="BX539" s="297" cm="1">
        <f t="array" ref="BX539">IF($CO539=3,
IFERROR(INDEX($CV$68:$CZ$79, $CE539, BX$23), "-"),
IF($CO539=2,
IF(BX$23=5, $AC539, IF(BX$23=4, $AD539, 0)), IF(BX$23=5, $AC539, 0)
))</f>
        <v>0</v>
      </c>
      <c r="BY539" s="293" t="str">
        <f t="shared" si="221"/>
        <v>-</v>
      </c>
      <c r="BZ539" s="299">
        <f t="shared" si="225"/>
        <v>0</v>
      </c>
      <c r="CA539" s="294" t="str">
        <f t="shared" si="222"/>
        <v>-</v>
      </c>
      <c r="CB539" s="295" t="str">
        <f t="shared" si="226"/>
        <v>-</v>
      </c>
      <c r="CC539" s="295" t="str">
        <f t="shared" si="223"/>
        <v>-</v>
      </c>
      <c r="CD539" s="299">
        <f t="shared" si="227"/>
        <v>0</v>
      </c>
      <c r="CE539" s="300" t="str">
        <f t="shared" si="228"/>
        <v>-</v>
      </c>
      <c r="CF539" s="300" t="str">
        <f t="shared" si="229"/>
        <v>-</v>
      </c>
      <c r="CG539" s="300">
        <v>0</v>
      </c>
      <c r="CH539" s="300">
        <f t="shared" si="230"/>
        <v>0</v>
      </c>
      <c r="CI539" s="301">
        <f t="shared" si="231"/>
        <v>0</v>
      </c>
      <c r="CJ539" s="301">
        <f t="shared" si="232"/>
        <v>0</v>
      </c>
      <c r="CK539" s="302" t="str" cm="1">
        <f t="array" ref="CK539">IF($CJ539&gt;0, INDEX($CS$28:$DH$35, $CJ539, $CI539+CK$23), "-")</f>
        <v>-</v>
      </c>
      <c r="CL539" s="302" t="str" cm="1">
        <f t="array" ref="CL539">IF($CJ539&gt;0, INDEX($CS$28:$DH$35, $CJ539, $CI539+CL$23), "-")</f>
        <v>-</v>
      </c>
      <c r="CM539" s="302" t="str" cm="1">
        <f t="array" ref="CM539">IF($CJ539&gt;0, INDEX($CS$28:$DH$35, $CJ539, $CI539+CM$23), "-")</f>
        <v>-</v>
      </c>
      <c r="CN539" s="302" t="str" cm="1">
        <f t="array" ref="CN539">IF($CJ539&gt;0, INDEX($CS$28:$DH$35, $CJ539, $CI539+CN$23), "-")</f>
        <v>-</v>
      </c>
      <c r="CO539" s="300" t="str">
        <f t="shared" si="233"/>
        <v>-</v>
      </c>
      <c r="CP539" s="271"/>
      <c r="CQ539" s="272"/>
      <c r="CR539" s="273"/>
      <c r="CS539" s="273"/>
      <c r="CT539" s="273"/>
      <c r="CU539" s="273"/>
      <c r="CV539" s="273"/>
      <c r="CW539" s="273"/>
      <c r="CX539" s="273"/>
      <c r="CY539" s="273"/>
      <c r="CZ539" s="273"/>
      <c r="DA539" s="273"/>
      <c r="DB539" s="273"/>
      <c r="DC539" s="273"/>
      <c r="DD539" s="273"/>
      <c r="DE539" s="273"/>
      <c r="DF539" s="273"/>
      <c r="DG539" s="273"/>
      <c r="DH539" s="273"/>
      <c r="DI539" s="273"/>
      <c r="DJ539" s="271"/>
      <c r="DK539" s="271"/>
    </row>
    <row r="540" spans="1:115" s="45" customFormat="1" ht="12.75" customHeight="1" x14ac:dyDescent="0.25">
      <c r="A540" s="13" cm="1">
        <f t="array" ref="A540">IFERROR(INDEX(Operation, IFERROR(MATCH($N540,#REF!, 0), IFERROR(MATCH($N540,#REF!, 0), MATCH($N540,#REF!, 0))), 4), 0)</f>
        <v>0</v>
      </c>
      <c r="B540" s="10">
        <v>517</v>
      </c>
      <c r="C540" s="238"/>
      <c r="D540" s="238"/>
      <c r="E540" s="79"/>
      <c r="F540" s="80" t="str">
        <f>IF(ISBLANK(E540), "", VLOOKUP(E540, Z!$A$2:$C$4127, 3, FALSE))</f>
        <v/>
      </c>
      <c r="G540" s="238"/>
      <c r="H540" s="81"/>
      <c r="I540" s="255" t="b">
        <v>0</v>
      </c>
      <c r="J540" s="256"/>
      <c r="K540" s="82"/>
      <c r="L540" s="82"/>
      <c r="M540" s="83"/>
      <c r="N540" s="79"/>
      <c r="O540" s="84"/>
      <c r="P540" s="84"/>
      <c r="Q540" s="257"/>
      <c r="R540" s="257"/>
      <c r="S540" s="257"/>
      <c r="T540" s="85">
        <f t="shared" si="234"/>
        <v>0</v>
      </c>
      <c r="U540" s="238"/>
      <c r="V540" s="238"/>
      <c r="W540" s="238"/>
      <c r="X540" s="257"/>
      <c r="Y540" s="258"/>
      <c r="Z540" s="79"/>
      <c r="AA540" s="257"/>
      <c r="AB540" s="257"/>
      <c r="AC540" s="257"/>
      <c r="AD540" s="257"/>
      <c r="AE540" s="257"/>
      <c r="AF540" s="85">
        <f t="shared" si="235"/>
        <v>0</v>
      </c>
      <c r="AG540" s="259"/>
      <c r="AH540" s="238"/>
      <c r="AI540" s="79"/>
      <c r="AJ540" s="80" t="str">
        <f>IF(ISBLANK(AI540), "", VLOOKUP(AI540, Z!$A$2:$C$4127, 3, FALSE))</f>
        <v/>
      </c>
      <c r="AK540" s="260"/>
      <c r="AL540" s="127">
        <f t="shared" si="236"/>
        <v>0</v>
      </c>
      <c r="AM540" s="271"/>
      <c r="AN540" s="292">
        <f t="shared" si="210"/>
        <v>0</v>
      </c>
      <c r="AO540" s="279">
        <f t="shared" si="237"/>
        <v>1</v>
      </c>
      <c r="AP540" s="279">
        <v>0.75</v>
      </c>
      <c r="AQ540" s="293" t="str">
        <f t="shared" si="211"/>
        <v>-</v>
      </c>
      <c r="AR540" s="293" t="str">
        <f t="shared" si="212"/>
        <v>-</v>
      </c>
      <c r="AS540" s="293" t="str" cm="1">
        <f t="array" ref="AS540">IFERROR(IFERROR((AT540*AU540)/(3600*1000)/AZ540, BY540) * SUMPRODUCT($BA540:$BE540^2.5, $BF540:$BJ540) / 1000, "-")</f>
        <v>-</v>
      </c>
      <c r="AT540" s="279" t="str">
        <f t="shared" si="213"/>
        <v>-</v>
      </c>
      <c r="AU540" s="279" t="str">
        <f t="shared" si="214"/>
        <v>-</v>
      </c>
      <c r="AV540" s="294" t="str">
        <f t="shared" si="224"/>
        <v>-</v>
      </c>
      <c r="AW540" s="294" t="str" cm="1">
        <f t="array" ref="AW540">IF(CH540&gt;0, INDEX($CV$58:$CV$60, CH540), "-")</f>
        <v>-</v>
      </c>
      <c r="AX540" s="294" t="str">
        <f t="shared" si="215"/>
        <v>-</v>
      </c>
      <c r="AY540" s="295" t="str">
        <f t="shared" si="216"/>
        <v>-</v>
      </c>
      <c r="AZ540" s="294">
        <f t="shared" si="217"/>
        <v>0</v>
      </c>
      <c r="BA540" s="296" t="str" cm="1">
        <f t="array" ref="BA540">IFERROR(INDEX($CV$63:$CZ$65, $CF540, BA$23), "-")</f>
        <v>-</v>
      </c>
      <c r="BB540" s="296" t="str" cm="1">
        <f t="array" ref="BB540">IFERROR(INDEX($CV$63:$CZ$65, $CF540, BB$23), "-")</f>
        <v>-</v>
      </c>
      <c r="BC540" s="296" t="str" cm="1">
        <f t="array" ref="BC540">IFERROR(INDEX($CV$63:$CZ$65, $CF540, BC$23), "-")</f>
        <v>-</v>
      </c>
      <c r="BD540" s="296" t="str" cm="1">
        <f t="array" ref="BD540">IFERROR(INDEX($CV$63:$CZ$65, $CF540, BD$23), "-")</f>
        <v>-</v>
      </c>
      <c r="BE540" s="296" t="str" cm="1">
        <f t="array" ref="BE540">IFERROR(INDEX($CV$63:$CZ$65, $CF540, BE$23), "-")</f>
        <v>-</v>
      </c>
      <c r="BF540" s="297" cm="1">
        <f t="array" ref="BF540">IF($CF540=3,
IFERROR(INDEX($CV$68:$CZ$79, $CE540, BF$23), "-"),
IF($CF540=2,
IF(BF$23=5, $Q540, IF(BF$23=4, $R540, 0)), IF(BF$23=5, $Q540, 0)
))</f>
        <v>0</v>
      </c>
      <c r="BG540" s="297" cm="1">
        <f t="array" ref="BG540">IF($CF540=3,
IFERROR(INDEX($CV$68:$CZ$79, $CE540, BG$23), "-"),
IF($CF540=2,
IF(BG$23=5, $Q540, IF(BG$23=4, $R540, 0)), IF(BG$23=5, $Q540, 0)
))</f>
        <v>0</v>
      </c>
      <c r="BH540" s="297" cm="1">
        <f t="array" ref="BH540">IF($CF540=3,
IFERROR(INDEX($CV$68:$CZ$79, $CE540, BH$23), "-"),
IF($CF540=2,
IF(BH$23=5, $Q540, IF(BH$23=4, $R540, 0)), IF(BH$23=5, $Q540, 0)
))</f>
        <v>0</v>
      </c>
      <c r="BI540" s="297" cm="1">
        <f t="array" ref="BI540">IF($CF540=3,
IFERROR(INDEX($CV$68:$CZ$79, $CE540, BI$23), "-"),
IF($CF540=2,
IF(BI$23=5, $Q540, IF(BI$23=4, $R540, 0)), IF(BI$23=5, $Q540, 0)
))</f>
        <v>0</v>
      </c>
      <c r="BJ540" s="297" cm="1">
        <f t="array" ref="BJ540">IF($CF540=3,
IFERROR(INDEX($CV$68:$CZ$79, $CE540, BJ$23), "-"),
IF($CF540=2,
IF(BJ$23=5, $Q540, IF(BJ$23=4, $R540, 0)), IF(BJ$23=5, $Q540, 0)
))</f>
        <v>0</v>
      </c>
      <c r="BK540" s="293" t="str" cm="1">
        <f t="array" ref="BK540">IFERROR(IF(OR($AN$20="EZ", ISNUMBER((BL540*BM540)/(3600*1000)/BN540)), (BL540*BM540)/(3600*1000)/BN540, BY540) * SUMPRODUCT($BO540:$BS540^2.5, $BT540:$BX540) / 1000, "-")</f>
        <v>-</v>
      </c>
      <c r="BL540" s="279" t="str">
        <f t="shared" si="218"/>
        <v>-</v>
      </c>
      <c r="BM540" s="279" t="str">
        <f t="shared" si="219"/>
        <v>-</v>
      </c>
      <c r="BN540" s="298">
        <f t="shared" si="220"/>
        <v>0</v>
      </c>
      <c r="BO540" s="296" t="str" cm="1">
        <f t="array" ref="BO540">IFERROR(INDEX($CV$63:$CZ$65, $CO540, BO$23), "-")</f>
        <v>-</v>
      </c>
      <c r="BP540" s="296" t="str" cm="1">
        <f t="array" ref="BP540">IFERROR(INDEX($CV$63:$CZ$65, $CO540, BP$23), "-")</f>
        <v>-</v>
      </c>
      <c r="BQ540" s="296" t="str" cm="1">
        <f t="array" ref="BQ540">IFERROR(INDEX($CV$63:$CZ$65, $CO540, BQ$23), "-")</f>
        <v>-</v>
      </c>
      <c r="BR540" s="296" t="str" cm="1">
        <f t="array" ref="BR540">IFERROR(INDEX($CV$63:$CZ$65, $CO540, BR$23), "-")</f>
        <v>-</v>
      </c>
      <c r="BS540" s="296" t="str" cm="1">
        <f t="array" ref="BS540">IFERROR(INDEX($CV$63:$CZ$65, $CO540, BS$23), "-")</f>
        <v>-</v>
      </c>
      <c r="BT540" s="297" cm="1">
        <f t="array" ref="BT540">IF($CO540=3,
IFERROR(INDEX($CV$68:$CZ$79, $CE540, BT$23), "-"),
IF($CO540=2,
IF(BT$23=5, $AC540, IF(BT$23=4, $AD540, 0)), IF(BT$23=5, $AC540, 0)
))</f>
        <v>0</v>
      </c>
      <c r="BU540" s="297" cm="1">
        <f t="array" ref="BU540">IF($CO540=3,
IFERROR(INDEX($CV$68:$CZ$79, $CE540, BU$23), "-"),
IF($CO540=2,
IF(BU$23=5, $AC540, IF(BU$23=4, $AD540, 0)), IF(BU$23=5, $AC540, 0)
))</f>
        <v>0</v>
      </c>
      <c r="BV540" s="297" cm="1">
        <f t="array" ref="BV540">IF($CO540=3,
IFERROR(INDEX($CV$68:$CZ$79, $CE540, BV$23), "-"),
IF($CO540=2,
IF(BV$23=5, $AC540, IF(BV$23=4, $AD540, 0)), IF(BV$23=5, $AC540, 0)
))</f>
        <v>0</v>
      </c>
      <c r="BW540" s="297" cm="1">
        <f t="array" ref="BW540">IF($CO540=3,
IFERROR(INDEX($CV$68:$CZ$79, $CE540, BW$23), "-"),
IF($CO540=2,
IF(BW$23=5, $AC540, IF(BW$23=4, $AD540, 0)), IF(BW$23=5, $AC540, 0)
))</f>
        <v>0</v>
      </c>
      <c r="BX540" s="297" cm="1">
        <f t="array" ref="BX540">IF($CO540=3,
IFERROR(INDEX($CV$68:$CZ$79, $CE540, BX$23), "-"),
IF($CO540=2,
IF(BX$23=5, $AC540, IF(BX$23=4, $AD540, 0)), IF(BX$23=5, $AC540, 0)
))</f>
        <v>0</v>
      </c>
      <c r="BY540" s="293" t="str">
        <f t="shared" si="221"/>
        <v>-</v>
      </c>
      <c r="BZ540" s="299">
        <f t="shared" si="225"/>
        <v>0</v>
      </c>
      <c r="CA540" s="294" t="str">
        <f t="shared" si="222"/>
        <v>-</v>
      </c>
      <c r="CB540" s="295" t="str">
        <f t="shared" si="226"/>
        <v>-</v>
      </c>
      <c r="CC540" s="295" t="str">
        <f t="shared" si="223"/>
        <v>-</v>
      </c>
      <c r="CD540" s="299">
        <f t="shared" si="227"/>
        <v>0</v>
      </c>
      <c r="CE540" s="300" t="str">
        <f t="shared" si="228"/>
        <v>-</v>
      </c>
      <c r="CF540" s="300" t="str">
        <f t="shared" si="229"/>
        <v>-</v>
      </c>
      <c r="CG540" s="300">
        <v>0</v>
      </c>
      <c r="CH540" s="300">
        <f t="shared" si="230"/>
        <v>0</v>
      </c>
      <c r="CI540" s="301">
        <f t="shared" si="231"/>
        <v>0</v>
      </c>
      <c r="CJ540" s="301">
        <f t="shared" si="232"/>
        <v>0</v>
      </c>
      <c r="CK540" s="302" t="str" cm="1">
        <f t="array" ref="CK540">IF($CJ540&gt;0, INDEX($CS$28:$DH$35, $CJ540, $CI540+CK$23), "-")</f>
        <v>-</v>
      </c>
      <c r="CL540" s="302" t="str" cm="1">
        <f t="array" ref="CL540">IF($CJ540&gt;0, INDEX($CS$28:$DH$35, $CJ540, $CI540+CL$23), "-")</f>
        <v>-</v>
      </c>
      <c r="CM540" s="302" t="str" cm="1">
        <f t="array" ref="CM540">IF($CJ540&gt;0, INDEX($CS$28:$DH$35, $CJ540, $CI540+CM$23), "-")</f>
        <v>-</v>
      </c>
      <c r="CN540" s="302" t="str" cm="1">
        <f t="array" ref="CN540">IF($CJ540&gt;0, INDEX($CS$28:$DH$35, $CJ540, $CI540+CN$23), "-")</f>
        <v>-</v>
      </c>
      <c r="CO540" s="300" t="str">
        <f t="shared" si="233"/>
        <v>-</v>
      </c>
      <c r="CP540" s="271"/>
      <c r="CQ540" s="272"/>
      <c r="CR540" s="273"/>
      <c r="CS540" s="273"/>
      <c r="CT540" s="273"/>
      <c r="CU540" s="273"/>
      <c r="CV540" s="273"/>
      <c r="CW540" s="273"/>
      <c r="CX540" s="273"/>
      <c r="CY540" s="273"/>
      <c r="CZ540" s="273"/>
      <c r="DA540" s="273"/>
      <c r="DB540" s="273"/>
      <c r="DC540" s="273"/>
      <c r="DD540" s="273"/>
      <c r="DE540" s="273"/>
      <c r="DF540" s="273"/>
      <c r="DG540" s="273"/>
      <c r="DH540" s="273"/>
      <c r="DI540" s="273"/>
      <c r="DJ540" s="271"/>
      <c r="DK540" s="271"/>
    </row>
    <row r="541" spans="1:115" s="45" customFormat="1" ht="12.75" customHeight="1" x14ac:dyDescent="0.25">
      <c r="A541" s="13" cm="1">
        <f t="array" ref="A541">IFERROR(INDEX(Operation, IFERROR(MATCH($N541,#REF!, 0), IFERROR(MATCH($N541,#REF!, 0), MATCH($N541,#REF!, 0))), 4), 0)</f>
        <v>0</v>
      </c>
      <c r="B541" s="10">
        <v>518</v>
      </c>
      <c r="C541" s="238"/>
      <c r="D541" s="238"/>
      <c r="E541" s="79"/>
      <c r="F541" s="80" t="str">
        <f>IF(ISBLANK(E541), "", VLOOKUP(E541, Z!$A$2:$C$4127, 3, FALSE))</f>
        <v/>
      </c>
      <c r="G541" s="238"/>
      <c r="H541" s="81"/>
      <c r="I541" s="255" t="b">
        <v>0</v>
      </c>
      <c r="J541" s="256"/>
      <c r="K541" s="82"/>
      <c r="L541" s="82"/>
      <c r="M541" s="83"/>
      <c r="N541" s="79"/>
      <c r="O541" s="84"/>
      <c r="P541" s="84"/>
      <c r="Q541" s="257"/>
      <c r="R541" s="257"/>
      <c r="S541" s="257"/>
      <c r="T541" s="85">
        <f t="shared" si="234"/>
        <v>0</v>
      </c>
      <c r="U541" s="238"/>
      <c r="V541" s="238"/>
      <c r="W541" s="238"/>
      <c r="X541" s="257"/>
      <c r="Y541" s="258"/>
      <c r="Z541" s="79"/>
      <c r="AA541" s="257"/>
      <c r="AB541" s="257"/>
      <c r="AC541" s="257"/>
      <c r="AD541" s="257"/>
      <c r="AE541" s="257"/>
      <c r="AF541" s="85">
        <f t="shared" si="235"/>
        <v>0</v>
      </c>
      <c r="AG541" s="259"/>
      <c r="AH541" s="238"/>
      <c r="AI541" s="79"/>
      <c r="AJ541" s="80" t="str">
        <f>IF(ISBLANK(AI541), "", VLOOKUP(AI541, Z!$A$2:$C$4127, 3, FALSE))</f>
        <v/>
      </c>
      <c r="AK541" s="260"/>
      <c r="AL541" s="127">
        <f t="shared" si="236"/>
        <v>0</v>
      </c>
      <c r="AM541" s="271"/>
      <c r="AN541" s="292">
        <f t="shared" si="210"/>
        <v>0</v>
      </c>
      <c r="AO541" s="279">
        <f t="shared" si="237"/>
        <v>1</v>
      </c>
      <c r="AP541" s="279">
        <v>0.75</v>
      </c>
      <c r="AQ541" s="293" t="str">
        <f t="shared" si="211"/>
        <v>-</v>
      </c>
      <c r="AR541" s="293" t="str">
        <f t="shared" si="212"/>
        <v>-</v>
      </c>
      <c r="AS541" s="293" t="str" cm="1">
        <f t="array" ref="AS541">IFERROR(IFERROR((AT541*AU541)/(3600*1000)/AZ541, BY541) * SUMPRODUCT($BA541:$BE541^2.5, $BF541:$BJ541) / 1000, "-")</f>
        <v>-</v>
      </c>
      <c r="AT541" s="279" t="str">
        <f t="shared" si="213"/>
        <v>-</v>
      </c>
      <c r="AU541" s="279" t="str">
        <f t="shared" si="214"/>
        <v>-</v>
      </c>
      <c r="AV541" s="294" t="str">
        <f t="shared" si="224"/>
        <v>-</v>
      </c>
      <c r="AW541" s="294" t="str" cm="1">
        <f t="array" ref="AW541">IF(CH541&gt;0, INDEX($CV$58:$CV$60, CH541), "-")</f>
        <v>-</v>
      </c>
      <c r="AX541" s="294" t="str">
        <f t="shared" si="215"/>
        <v>-</v>
      </c>
      <c r="AY541" s="295" t="str">
        <f t="shared" si="216"/>
        <v>-</v>
      </c>
      <c r="AZ541" s="294">
        <f t="shared" si="217"/>
        <v>0</v>
      </c>
      <c r="BA541" s="296" t="str" cm="1">
        <f t="array" ref="BA541">IFERROR(INDEX($CV$63:$CZ$65, $CF541, BA$23), "-")</f>
        <v>-</v>
      </c>
      <c r="BB541" s="296" t="str" cm="1">
        <f t="array" ref="BB541">IFERROR(INDEX($CV$63:$CZ$65, $CF541, BB$23), "-")</f>
        <v>-</v>
      </c>
      <c r="BC541" s="296" t="str" cm="1">
        <f t="array" ref="BC541">IFERROR(INDEX($CV$63:$CZ$65, $CF541, BC$23), "-")</f>
        <v>-</v>
      </c>
      <c r="BD541" s="296" t="str" cm="1">
        <f t="array" ref="BD541">IFERROR(INDEX($CV$63:$CZ$65, $CF541, BD$23), "-")</f>
        <v>-</v>
      </c>
      <c r="BE541" s="296" t="str" cm="1">
        <f t="array" ref="BE541">IFERROR(INDEX($CV$63:$CZ$65, $CF541, BE$23), "-")</f>
        <v>-</v>
      </c>
      <c r="BF541" s="297" cm="1">
        <f t="array" ref="BF541">IF($CF541=3,
IFERROR(INDEX($CV$68:$CZ$79, $CE541, BF$23), "-"),
IF($CF541=2,
IF(BF$23=5, $Q541, IF(BF$23=4, $R541, 0)), IF(BF$23=5, $Q541, 0)
))</f>
        <v>0</v>
      </c>
      <c r="BG541" s="297" cm="1">
        <f t="array" ref="BG541">IF($CF541=3,
IFERROR(INDEX($CV$68:$CZ$79, $CE541, BG$23), "-"),
IF($CF541=2,
IF(BG$23=5, $Q541, IF(BG$23=4, $R541, 0)), IF(BG$23=5, $Q541, 0)
))</f>
        <v>0</v>
      </c>
      <c r="BH541" s="297" cm="1">
        <f t="array" ref="BH541">IF($CF541=3,
IFERROR(INDEX($CV$68:$CZ$79, $CE541, BH$23), "-"),
IF($CF541=2,
IF(BH$23=5, $Q541, IF(BH$23=4, $R541, 0)), IF(BH$23=5, $Q541, 0)
))</f>
        <v>0</v>
      </c>
      <c r="BI541" s="297" cm="1">
        <f t="array" ref="BI541">IF($CF541=3,
IFERROR(INDEX($CV$68:$CZ$79, $CE541, BI$23), "-"),
IF($CF541=2,
IF(BI$23=5, $Q541, IF(BI$23=4, $R541, 0)), IF(BI$23=5, $Q541, 0)
))</f>
        <v>0</v>
      </c>
      <c r="BJ541" s="297" cm="1">
        <f t="array" ref="BJ541">IF($CF541=3,
IFERROR(INDEX($CV$68:$CZ$79, $CE541, BJ$23), "-"),
IF($CF541=2,
IF(BJ$23=5, $Q541, IF(BJ$23=4, $R541, 0)), IF(BJ$23=5, $Q541, 0)
))</f>
        <v>0</v>
      </c>
      <c r="BK541" s="293" t="str" cm="1">
        <f t="array" ref="BK541">IFERROR(IF(OR($AN$20="EZ", ISNUMBER((BL541*BM541)/(3600*1000)/BN541)), (BL541*BM541)/(3600*1000)/BN541, BY541) * SUMPRODUCT($BO541:$BS541^2.5, $BT541:$BX541) / 1000, "-")</f>
        <v>-</v>
      </c>
      <c r="BL541" s="279" t="str">
        <f t="shared" si="218"/>
        <v>-</v>
      </c>
      <c r="BM541" s="279" t="str">
        <f t="shared" si="219"/>
        <v>-</v>
      </c>
      <c r="BN541" s="298">
        <f t="shared" si="220"/>
        <v>0</v>
      </c>
      <c r="BO541" s="296" t="str" cm="1">
        <f t="array" ref="BO541">IFERROR(INDEX($CV$63:$CZ$65, $CO541, BO$23), "-")</f>
        <v>-</v>
      </c>
      <c r="BP541" s="296" t="str" cm="1">
        <f t="array" ref="BP541">IFERROR(INDEX($CV$63:$CZ$65, $CO541, BP$23), "-")</f>
        <v>-</v>
      </c>
      <c r="BQ541" s="296" t="str" cm="1">
        <f t="array" ref="BQ541">IFERROR(INDEX($CV$63:$CZ$65, $CO541, BQ$23), "-")</f>
        <v>-</v>
      </c>
      <c r="BR541" s="296" t="str" cm="1">
        <f t="array" ref="BR541">IFERROR(INDEX($CV$63:$CZ$65, $CO541, BR$23), "-")</f>
        <v>-</v>
      </c>
      <c r="BS541" s="296" t="str" cm="1">
        <f t="array" ref="BS541">IFERROR(INDEX($CV$63:$CZ$65, $CO541, BS$23), "-")</f>
        <v>-</v>
      </c>
      <c r="BT541" s="297" cm="1">
        <f t="array" ref="BT541">IF($CO541=3,
IFERROR(INDEX($CV$68:$CZ$79, $CE541, BT$23), "-"),
IF($CO541=2,
IF(BT$23=5, $AC541, IF(BT$23=4, $AD541, 0)), IF(BT$23=5, $AC541, 0)
))</f>
        <v>0</v>
      </c>
      <c r="BU541" s="297" cm="1">
        <f t="array" ref="BU541">IF($CO541=3,
IFERROR(INDEX($CV$68:$CZ$79, $CE541, BU$23), "-"),
IF($CO541=2,
IF(BU$23=5, $AC541, IF(BU$23=4, $AD541, 0)), IF(BU$23=5, $AC541, 0)
))</f>
        <v>0</v>
      </c>
      <c r="BV541" s="297" cm="1">
        <f t="array" ref="BV541">IF($CO541=3,
IFERROR(INDEX($CV$68:$CZ$79, $CE541, BV$23), "-"),
IF($CO541=2,
IF(BV$23=5, $AC541, IF(BV$23=4, $AD541, 0)), IF(BV$23=5, $AC541, 0)
))</f>
        <v>0</v>
      </c>
      <c r="BW541" s="297" cm="1">
        <f t="array" ref="BW541">IF($CO541=3,
IFERROR(INDEX($CV$68:$CZ$79, $CE541, BW$23), "-"),
IF($CO541=2,
IF(BW$23=5, $AC541, IF(BW$23=4, $AD541, 0)), IF(BW$23=5, $AC541, 0)
))</f>
        <v>0</v>
      </c>
      <c r="BX541" s="297" cm="1">
        <f t="array" ref="BX541">IF($CO541=3,
IFERROR(INDEX($CV$68:$CZ$79, $CE541, BX$23), "-"),
IF($CO541=2,
IF(BX$23=5, $AC541, IF(BX$23=4, $AD541, 0)), IF(BX$23=5, $AC541, 0)
))</f>
        <v>0</v>
      </c>
      <c r="BY541" s="293" t="str">
        <f t="shared" si="221"/>
        <v>-</v>
      </c>
      <c r="BZ541" s="299">
        <f t="shared" si="225"/>
        <v>0</v>
      </c>
      <c r="CA541" s="294" t="str">
        <f t="shared" si="222"/>
        <v>-</v>
      </c>
      <c r="CB541" s="295" t="str">
        <f t="shared" si="226"/>
        <v>-</v>
      </c>
      <c r="CC541" s="295" t="str">
        <f t="shared" si="223"/>
        <v>-</v>
      </c>
      <c r="CD541" s="299">
        <f t="shared" si="227"/>
        <v>0</v>
      </c>
      <c r="CE541" s="300" t="str">
        <f t="shared" si="228"/>
        <v>-</v>
      </c>
      <c r="CF541" s="300" t="str">
        <f t="shared" si="229"/>
        <v>-</v>
      </c>
      <c r="CG541" s="300">
        <v>0</v>
      </c>
      <c r="CH541" s="300">
        <f t="shared" si="230"/>
        <v>0</v>
      </c>
      <c r="CI541" s="301">
        <f t="shared" si="231"/>
        <v>0</v>
      </c>
      <c r="CJ541" s="301">
        <f t="shared" si="232"/>
        <v>0</v>
      </c>
      <c r="CK541" s="302" t="str" cm="1">
        <f t="array" ref="CK541">IF($CJ541&gt;0, INDEX($CS$28:$DH$35, $CJ541, $CI541+CK$23), "-")</f>
        <v>-</v>
      </c>
      <c r="CL541" s="302" t="str" cm="1">
        <f t="array" ref="CL541">IF($CJ541&gt;0, INDEX($CS$28:$DH$35, $CJ541, $CI541+CL$23), "-")</f>
        <v>-</v>
      </c>
      <c r="CM541" s="302" t="str" cm="1">
        <f t="array" ref="CM541">IF($CJ541&gt;0, INDEX($CS$28:$DH$35, $CJ541, $CI541+CM$23), "-")</f>
        <v>-</v>
      </c>
      <c r="CN541" s="302" t="str" cm="1">
        <f t="array" ref="CN541">IF($CJ541&gt;0, INDEX($CS$28:$DH$35, $CJ541, $CI541+CN$23), "-")</f>
        <v>-</v>
      </c>
      <c r="CO541" s="300" t="str">
        <f t="shared" si="233"/>
        <v>-</v>
      </c>
      <c r="CP541" s="271"/>
      <c r="CQ541" s="272"/>
      <c r="CR541" s="273"/>
      <c r="CS541" s="273"/>
      <c r="CT541" s="273"/>
      <c r="CU541" s="273"/>
      <c r="CV541" s="273"/>
      <c r="CW541" s="273"/>
      <c r="CX541" s="273"/>
      <c r="CY541" s="273"/>
      <c r="CZ541" s="273"/>
      <c r="DA541" s="273"/>
      <c r="DB541" s="273"/>
      <c r="DC541" s="273"/>
      <c r="DD541" s="273"/>
      <c r="DE541" s="273"/>
      <c r="DF541" s="273"/>
      <c r="DG541" s="273"/>
      <c r="DH541" s="273"/>
      <c r="DI541" s="273"/>
      <c r="DJ541" s="271"/>
      <c r="DK541" s="271"/>
    </row>
    <row r="542" spans="1:115" s="45" customFormat="1" ht="12.75" customHeight="1" x14ac:dyDescent="0.25">
      <c r="A542" s="13" cm="1">
        <f t="array" ref="A542">IFERROR(INDEX(Operation, IFERROR(MATCH($N542,#REF!, 0), IFERROR(MATCH($N542,#REF!, 0), MATCH($N542,#REF!, 0))), 4), 0)</f>
        <v>0</v>
      </c>
      <c r="B542" s="10">
        <v>519</v>
      </c>
      <c r="C542" s="238"/>
      <c r="D542" s="238"/>
      <c r="E542" s="79"/>
      <c r="F542" s="80" t="str">
        <f>IF(ISBLANK(E542), "", VLOOKUP(E542, Z!$A$2:$C$4127, 3, FALSE))</f>
        <v/>
      </c>
      <c r="G542" s="238"/>
      <c r="H542" s="81"/>
      <c r="I542" s="255" t="b">
        <v>0</v>
      </c>
      <c r="J542" s="256"/>
      <c r="K542" s="82"/>
      <c r="L542" s="82"/>
      <c r="M542" s="83"/>
      <c r="N542" s="79"/>
      <c r="O542" s="84"/>
      <c r="P542" s="84"/>
      <c r="Q542" s="257"/>
      <c r="R542" s="257"/>
      <c r="S542" s="257"/>
      <c r="T542" s="85">
        <f t="shared" si="234"/>
        <v>0</v>
      </c>
      <c r="U542" s="238"/>
      <c r="V542" s="238"/>
      <c r="W542" s="238"/>
      <c r="X542" s="257"/>
      <c r="Y542" s="258"/>
      <c r="Z542" s="79"/>
      <c r="AA542" s="257"/>
      <c r="AB542" s="257"/>
      <c r="AC542" s="257"/>
      <c r="AD542" s="257"/>
      <c r="AE542" s="257"/>
      <c r="AF542" s="85">
        <f t="shared" si="235"/>
        <v>0</v>
      </c>
      <c r="AG542" s="259"/>
      <c r="AH542" s="238"/>
      <c r="AI542" s="79"/>
      <c r="AJ542" s="80" t="str">
        <f>IF(ISBLANK(AI542), "", VLOOKUP(AI542, Z!$A$2:$C$4127, 3, FALSE))</f>
        <v/>
      </c>
      <c r="AK542" s="260"/>
      <c r="AL542" s="127">
        <f t="shared" si="236"/>
        <v>0</v>
      </c>
      <c r="AM542" s="271"/>
      <c r="AN542" s="292">
        <f t="shared" si="210"/>
        <v>0</v>
      </c>
      <c r="AO542" s="279">
        <f t="shared" si="237"/>
        <v>1</v>
      </c>
      <c r="AP542" s="279">
        <v>0.75</v>
      </c>
      <c r="AQ542" s="293" t="str">
        <f t="shared" si="211"/>
        <v>-</v>
      </c>
      <c r="AR542" s="293" t="str">
        <f t="shared" si="212"/>
        <v>-</v>
      </c>
      <c r="AS542" s="293" t="str" cm="1">
        <f t="array" ref="AS542">IFERROR(IFERROR((AT542*AU542)/(3600*1000)/AZ542, BY542) * SUMPRODUCT($BA542:$BE542^2.5, $BF542:$BJ542) / 1000, "-")</f>
        <v>-</v>
      </c>
      <c r="AT542" s="279" t="str">
        <f t="shared" si="213"/>
        <v>-</v>
      </c>
      <c r="AU542" s="279" t="str">
        <f t="shared" si="214"/>
        <v>-</v>
      </c>
      <c r="AV542" s="294" t="str">
        <f t="shared" si="224"/>
        <v>-</v>
      </c>
      <c r="AW542" s="294" t="str" cm="1">
        <f t="array" ref="AW542">IF(CH542&gt;0, INDEX($CV$58:$CV$60, CH542), "-")</f>
        <v>-</v>
      </c>
      <c r="AX542" s="294" t="str">
        <f t="shared" si="215"/>
        <v>-</v>
      </c>
      <c r="AY542" s="295" t="str">
        <f t="shared" si="216"/>
        <v>-</v>
      </c>
      <c r="AZ542" s="294">
        <f t="shared" si="217"/>
        <v>0</v>
      </c>
      <c r="BA542" s="296" t="str" cm="1">
        <f t="array" ref="BA542">IFERROR(INDEX($CV$63:$CZ$65, $CF542, BA$23), "-")</f>
        <v>-</v>
      </c>
      <c r="BB542" s="296" t="str" cm="1">
        <f t="array" ref="BB542">IFERROR(INDEX($CV$63:$CZ$65, $CF542, BB$23), "-")</f>
        <v>-</v>
      </c>
      <c r="BC542" s="296" t="str" cm="1">
        <f t="array" ref="BC542">IFERROR(INDEX($CV$63:$CZ$65, $CF542, BC$23), "-")</f>
        <v>-</v>
      </c>
      <c r="BD542" s="296" t="str" cm="1">
        <f t="array" ref="BD542">IFERROR(INDEX($CV$63:$CZ$65, $CF542, BD$23), "-")</f>
        <v>-</v>
      </c>
      <c r="BE542" s="296" t="str" cm="1">
        <f t="array" ref="BE542">IFERROR(INDEX($CV$63:$CZ$65, $CF542, BE$23), "-")</f>
        <v>-</v>
      </c>
      <c r="BF542" s="297" cm="1">
        <f t="array" ref="BF542">IF($CF542=3,
IFERROR(INDEX($CV$68:$CZ$79, $CE542, BF$23), "-"),
IF($CF542=2,
IF(BF$23=5, $Q542, IF(BF$23=4, $R542, 0)), IF(BF$23=5, $Q542, 0)
))</f>
        <v>0</v>
      </c>
      <c r="BG542" s="297" cm="1">
        <f t="array" ref="BG542">IF($CF542=3,
IFERROR(INDEX($CV$68:$CZ$79, $CE542, BG$23), "-"),
IF($CF542=2,
IF(BG$23=5, $Q542, IF(BG$23=4, $R542, 0)), IF(BG$23=5, $Q542, 0)
))</f>
        <v>0</v>
      </c>
      <c r="BH542" s="297" cm="1">
        <f t="array" ref="BH542">IF($CF542=3,
IFERROR(INDEX($CV$68:$CZ$79, $CE542, BH$23), "-"),
IF($CF542=2,
IF(BH$23=5, $Q542, IF(BH$23=4, $R542, 0)), IF(BH$23=5, $Q542, 0)
))</f>
        <v>0</v>
      </c>
      <c r="BI542" s="297" cm="1">
        <f t="array" ref="BI542">IF($CF542=3,
IFERROR(INDEX($CV$68:$CZ$79, $CE542, BI$23), "-"),
IF($CF542=2,
IF(BI$23=5, $Q542, IF(BI$23=4, $R542, 0)), IF(BI$23=5, $Q542, 0)
))</f>
        <v>0</v>
      </c>
      <c r="BJ542" s="297" cm="1">
        <f t="array" ref="BJ542">IF($CF542=3,
IFERROR(INDEX($CV$68:$CZ$79, $CE542, BJ$23), "-"),
IF($CF542=2,
IF(BJ$23=5, $Q542, IF(BJ$23=4, $R542, 0)), IF(BJ$23=5, $Q542, 0)
))</f>
        <v>0</v>
      </c>
      <c r="BK542" s="293" t="str" cm="1">
        <f t="array" ref="BK542">IFERROR(IF(OR($AN$20="EZ", ISNUMBER((BL542*BM542)/(3600*1000)/BN542)), (BL542*BM542)/(3600*1000)/BN542, BY542) * SUMPRODUCT($BO542:$BS542^2.5, $BT542:$BX542) / 1000, "-")</f>
        <v>-</v>
      </c>
      <c r="BL542" s="279" t="str">
        <f t="shared" si="218"/>
        <v>-</v>
      </c>
      <c r="BM542" s="279" t="str">
        <f t="shared" si="219"/>
        <v>-</v>
      </c>
      <c r="BN542" s="298">
        <f t="shared" si="220"/>
        <v>0</v>
      </c>
      <c r="BO542" s="296" t="str" cm="1">
        <f t="array" ref="BO542">IFERROR(INDEX($CV$63:$CZ$65, $CO542, BO$23), "-")</f>
        <v>-</v>
      </c>
      <c r="BP542" s="296" t="str" cm="1">
        <f t="array" ref="BP542">IFERROR(INDEX($CV$63:$CZ$65, $CO542, BP$23), "-")</f>
        <v>-</v>
      </c>
      <c r="BQ542" s="296" t="str" cm="1">
        <f t="array" ref="BQ542">IFERROR(INDEX($CV$63:$CZ$65, $CO542, BQ$23), "-")</f>
        <v>-</v>
      </c>
      <c r="BR542" s="296" t="str" cm="1">
        <f t="array" ref="BR542">IFERROR(INDEX($CV$63:$CZ$65, $CO542, BR$23), "-")</f>
        <v>-</v>
      </c>
      <c r="BS542" s="296" t="str" cm="1">
        <f t="array" ref="BS542">IFERROR(INDEX($CV$63:$CZ$65, $CO542, BS$23), "-")</f>
        <v>-</v>
      </c>
      <c r="BT542" s="297" cm="1">
        <f t="array" ref="BT542">IF($CO542=3,
IFERROR(INDEX($CV$68:$CZ$79, $CE542, BT$23), "-"),
IF($CO542=2,
IF(BT$23=5, $AC542, IF(BT$23=4, $AD542, 0)), IF(BT$23=5, $AC542, 0)
))</f>
        <v>0</v>
      </c>
      <c r="BU542" s="297" cm="1">
        <f t="array" ref="BU542">IF($CO542=3,
IFERROR(INDEX($CV$68:$CZ$79, $CE542, BU$23), "-"),
IF($CO542=2,
IF(BU$23=5, $AC542, IF(BU$23=4, $AD542, 0)), IF(BU$23=5, $AC542, 0)
))</f>
        <v>0</v>
      </c>
      <c r="BV542" s="297" cm="1">
        <f t="array" ref="BV542">IF($CO542=3,
IFERROR(INDEX($CV$68:$CZ$79, $CE542, BV$23), "-"),
IF($CO542=2,
IF(BV$23=5, $AC542, IF(BV$23=4, $AD542, 0)), IF(BV$23=5, $AC542, 0)
))</f>
        <v>0</v>
      </c>
      <c r="BW542" s="297" cm="1">
        <f t="array" ref="BW542">IF($CO542=3,
IFERROR(INDEX($CV$68:$CZ$79, $CE542, BW$23), "-"),
IF($CO542=2,
IF(BW$23=5, $AC542, IF(BW$23=4, $AD542, 0)), IF(BW$23=5, $AC542, 0)
))</f>
        <v>0</v>
      </c>
      <c r="BX542" s="297" cm="1">
        <f t="array" ref="BX542">IF($CO542=3,
IFERROR(INDEX($CV$68:$CZ$79, $CE542, BX$23), "-"),
IF($CO542=2,
IF(BX$23=5, $AC542, IF(BX$23=4, $AD542, 0)), IF(BX$23=5, $AC542, 0)
))</f>
        <v>0</v>
      </c>
      <c r="BY542" s="293" t="str">
        <f t="shared" si="221"/>
        <v>-</v>
      </c>
      <c r="BZ542" s="299">
        <f t="shared" si="225"/>
        <v>0</v>
      </c>
      <c r="CA542" s="294" t="str">
        <f t="shared" si="222"/>
        <v>-</v>
      </c>
      <c r="CB542" s="295" t="str">
        <f t="shared" si="226"/>
        <v>-</v>
      </c>
      <c r="CC542" s="295" t="str">
        <f t="shared" si="223"/>
        <v>-</v>
      </c>
      <c r="CD542" s="299">
        <f t="shared" si="227"/>
        <v>0</v>
      </c>
      <c r="CE542" s="300" t="str">
        <f t="shared" si="228"/>
        <v>-</v>
      </c>
      <c r="CF542" s="300" t="str">
        <f t="shared" si="229"/>
        <v>-</v>
      </c>
      <c r="CG542" s="300">
        <v>0</v>
      </c>
      <c r="CH542" s="300">
        <f t="shared" si="230"/>
        <v>0</v>
      </c>
      <c r="CI542" s="301">
        <f t="shared" si="231"/>
        <v>0</v>
      </c>
      <c r="CJ542" s="301">
        <f t="shared" si="232"/>
        <v>0</v>
      </c>
      <c r="CK542" s="302" t="str" cm="1">
        <f t="array" ref="CK542">IF($CJ542&gt;0, INDEX($CS$28:$DH$35, $CJ542, $CI542+CK$23), "-")</f>
        <v>-</v>
      </c>
      <c r="CL542" s="302" t="str" cm="1">
        <f t="array" ref="CL542">IF($CJ542&gt;0, INDEX($CS$28:$DH$35, $CJ542, $CI542+CL$23), "-")</f>
        <v>-</v>
      </c>
      <c r="CM542" s="302" t="str" cm="1">
        <f t="array" ref="CM542">IF($CJ542&gt;0, INDEX($CS$28:$DH$35, $CJ542, $CI542+CM$23), "-")</f>
        <v>-</v>
      </c>
      <c r="CN542" s="302" t="str" cm="1">
        <f t="array" ref="CN542">IF($CJ542&gt;0, INDEX($CS$28:$DH$35, $CJ542, $CI542+CN$23), "-")</f>
        <v>-</v>
      </c>
      <c r="CO542" s="300" t="str">
        <f t="shared" si="233"/>
        <v>-</v>
      </c>
      <c r="CP542" s="271"/>
      <c r="CQ542" s="272"/>
      <c r="CR542" s="273"/>
      <c r="CS542" s="273"/>
      <c r="CT542" s="273"/>
      <c r="CU542" s="273"/>
      <c r="CV542" s="273"/>
      <c r="CW542" s="273"/>
      <c r="CX542" s="273"/>
      <c r="CY542" s="273"/>
      <c r="CZ542" s="273"/>
      <c r="DA542" s="273"/>
      <c r="DB542" s="273"/>
      <c r="DC542" s="273"/>
      <c r="DD542" s="273"/>
      <c r="DE542" s="273"/>
      <c r="DF542" s="273"/>
      <c r="DG542" s="273"/>
      <c r="DH542" s="273"/>
      <c r="DI542" s="273"/>
      <c r="DJ542" s="271"/>
      <c r="DK542" s="271"/>
    </row>
    <row r="543" spans="1:115" s="45" customFormat="1" ht="12.75" customHeight="1" x14ac:dyDescent="0.25">
      <c r="A543" s="13" cm="1">
        <f t="array" ref="A543">IFERROR(INDEX(Operation, IFERROR(MATCH($N543,#REF!, 0), IFERROR(MATCH($N543,#REF!, 0), MATCH($N543,#REF!, 0))), 4), 0)</f>
        <v>0</v>
      </c>
      <c r="B543" s="10">
        <v>520</v>
      </c>
      <c r="C543" s="238"/>
      <c r="D543" s="238"/>
      <c r="E543" s="79"/>
      <c r="F543" s="80" t="str">
        <f>IF(ISBLANK(E543), "", VLOOKUP(E543, Z!$A$2:$C$4127, 3, FALSE))</f>
        <v/>
      </c>
      <c r="G543" s="238"/>
      <c r="H543" s="81"/>
      <c r="I543" s="255" t="b">
        <v>0</v>
      </c>
      <c r="J543" s="256"/>
      <c r="K543" s="82"/>
      <c r="L543" s="82"/>
      <c r="M543" s="83"/>
      <c r="N543" s="79"/>
      <c r="O543" s="84"/>
      <c r="P543" s="84"/>
      <c r="Q543" s="257"/>
      <c r="R543" s="257"/>
      <c r="S543" s="257"/>
      <c r="T543" s="85">
        <f t="shared" si="234"/>
        <v>0</v>
      </c>
      <c r="U543" s="238"/>
      <c r="V543" s="238"/>
      <c r="W543" s="238"/>
      <c r="X543" s="256"/>
      <c r="Y543" s="258"/>
      <c r="Z543" s="79"/>
      <c r="AA543" s="257"/>
      <c r="AB543" s="257"/>
      <c r="AC543" s="257"/>
      <c r="AD543" s="257"/>
      <c r="AE543" s="257"/>
      <c r="AF543" s="85">
        <f t="shared" si="235"/>
        <v>0</v>
      </c>
      <c r="AG543" s="259"/>
      <c r="AH543" s="238"/>
      <c r="AI543" s="79"/>
      <c r="AJ543" s="80" t="str">
        <f>IF(ISBLANK(AI543), "", VLOOKUP(AI543, Z!$A$2:$C$4127, 3, FALSE))</f>
        <v/>
      </c>
      <c r="AK543" s="260"/>
      <c r="AL543" s="127">
        <f t="shared" si="236"/>
        <v>0</v>
      </c>
      <c r="AM543" s="271"/>
      <c r="AN543" s="292">
        <f t="shared" si="210"/>
        <v>0</v>
      </c>
      <c r="AO543" s="279">
        <f t="shared" si="237"/>
        <v>1</v>
      </c>
      <c r="AP543" s="279">
        <v>0.75</v>
      </c>
      <c r="AQ543" s="293" t="str">
        <f t="shared" si="211"/>
        <v>-</v>
      </c>
      <c r="AR543" s="293" t="str">
        <f t="shared" si="212"/>
        <v>-</v>
      </c>
      <c r="AS543" s="293" t="str" cm="1">
        <f t="array" ref="AS543">IFERROR(IFERROR((AT543*AU543)/(3600*1000)/AZ543, BY543) * SUMPRODUCT($BA543:$BE543^2.5, $BF543:$BJ543) / 1000, "-")</f>
        <v>-</v>
      </c>
      <c r="AT543" s="279" t="str">
        <f t="shared" si="213"/>
        <v>-</v>
      </c>
      <c r="AU543" s="279" t="str">
        <f t="shared" si="214"/>
        <v>-</v>
      </c>
      <c r="AV543" s="294" t="str">
        <f t="shared" si="224"/>
        <v>-</v>
      </c>
      <c r="AW543" s="294" t="str" cm="1">
        <f t="array" ref="AW543">IF(CH543&gt;0, INDEX($CV$58:$CV$60, CH543), "-")</f>
        <v>-</v>
      </c>
      <c r="AX543" s="294" t="str">
        <f t="shared" si="215"/>
        <v>-</v>
      </c>
      <c r="AY543" s="295" t="str">
        <f t="shared" si="216"/>
        <v>-</v>
      </c>
      <c r="AZ543" s="294">
        <f t="shared" si="217"/>
        <v>0</v>
      </c>
      <c r="BA543" s="296" t="str" cm="1">
        <f t="array" ref="BA543">IFERROR(INDEX($CV$63:$CZ$65, $CF543, BA$23), "-")</f>
        <v>-</v>
      </c>
      <c r="BB543" s="296" t="str" cm="1">
        <f t="array" ref="BB543">IFERROR(INDEX($CV$63:$CZ$65, $CF543, BB$23), "-")</f>
        <v>-</v>
      </c>
      <c r="BC543" s="296" t="str" cm="1">
        <f t="array" ref="BC543">IFERROR(INDEX($CV$63:$CZ$65, $CF543, BC$23), "-")</f>
        <v>-</v>
      </c>
      <c r="BD543" s="296" t="str" cm="1">
        <f t="array" ref="BD543">IFERROR(INDEX($CV$63:$CZ$65, $CF543, BD$23), "-")</f>
        <v>-</v>
      </c>
      <c r="BE543" s="296" t="str" cm="1">
        <f t="array" ref="BE543">IFERROR(INDEX($CV$63:$CZ$65, $CF543, BE$23), "-")</f>
        <v>-</v>
      </c>
      <c r="BF543" s="297" cm="1">
        <f t="array" ref="BF543">IF($CF543=3,
IFERROR(INDEX($CV$68:$CZ$79, $CE543, BF$23), "-"),
IF($CF543=2,
IF(BF$23=5, $Q543, IF(BF$23=4, $R543, 0)), IF(BF$23=5, $Q543, 0)
))</f>
        <v>0</v>
      </c>
      <c r="BG543" s="297" cm="1">
        <f t="array" ref="BG543">IF($CF543=3,
IFERROR(INDEX($CV$68:$CZ$79, $CE543, BG$23), "-"),
IF($CF543=2,
IF(BG$23=5, $Q543, IF(BG$23=4, $R543, 0)), IF(BG$23=5, $Q543, 0)
))</f>
        <v>0</v>
      </c>
      <c r="BH543" s="297" cm="1">
        <f t="array" ref="BH543">IF($CF543=3,
IFERROR(INDEX($CV$68:$CZ$79, $CE543, BH$23), "-"),
IF($CF543=2,
IF(BH$23=5, $Q543, IF(BH$23=4, $R543, 0)), IF(BH$23=5, $Q543, 0)
))</f>
        <v>0</v>
      </c>
      <c r="BI543" s="297" cm="1">
        <f t="array" ref="BI543">IF($CF543=3,
IFERROR(INDEX($CV$68:$CZ$79, $CE543, BI$23), "-"),
IF($CF543=2,
IF(BI$23=5, $Q543, IF(BI$23=4, $R543, 0)), IF(BI$23=5, $Q543, 0)
))</f>
        <v>0</v>
      </c>
      <c r="BJ543" s="297" cm="1">
        <f t="array" ref="BJ543">IF($CF543=3,
IFERROR(INDEX($CV$68:$CZ$79, $CE543, BJ$23), "-"),
IF($CF543=2,
IF(BJ$23=5, $Q543, IF(BJ$23=4, $R543, 0)), IF(BJ$23=5, $Q543, 0)
))</f>
        <v>0</v>
      </c>
      <c r="BK543" s="293" t="str" cm="1">
        <f t="array" ref="BK543">IFERROR(IF(OR($AN$20="EZ", ISNUMBER((BL543*BM543)/(3600*1000)/BN543)), (BL543*BM543)/(3600*1000)/BN543, BY543) * SUMPRODUCT($BO543:$BS543^2.5, $BT543:$BX543) / 1000, "-")</f>
        <v>-</v>
      </c>
      <c r="BL543" s="279" t="str">
        <f t="shared" si="218"/>
        <v>-</v>
      </c>
      <c r="BM543" s="279" t="str">
        <f t="shared" si="219"/>
        <v>-</v>
      </c>
      <c r="BN543" s="298">
        <f t="shared" si="220"/>
        <v>0</v>
      </c>
      <c r="BO543" s="296" t="str" cm="1">
        <f t="array" ref="BO543">IFERROR(INDEX($CV$63:$CZ$65, $CO543, BO$23), "-")</f>
        <v>-</v>
      </c>
      <c r="BP543" s="296" t="str" cm="1">
        <f t="array" ref="BP543">IFERROR(INDEX($CV$63:$CZ$65, $CO543, BP$23), "-")</f>
        <v>-</v>
      </c>
      <c r="BQ543" s="296" t="str" cm="1">
        <f t="array" ref="BQ543">IFERROR(INDEX($CV$63:$CZ$65, $CO543, BQ$23), "-")</f>
        <v>-</v>
      </c>
      <c r="BR543" s="296" t="str" cm="1">
        <f t="array" ref="BR543">IFERROR(INDEX($CV$63:$CZ$65, $CO543, BR$23), "-")</f>
        <v>-</v>
      </c>
      <c r="BS543" s="296" t="str" cm="1">
        <f t="array" ref="BS543">IFERROR(INDEX($CV$63:$CZ$65, $CO543, BS$23), "-")</f>
        <v>-</v>
      </c>
      <c r="BT543" s="297" cm="1">
        <f t="array" ref="BT543">IF($CO543=3,
IFERROR(INDEX($CV$68:$CZ$79, $CE543, BT$23), "-"),
IF($CO543=2,
IF(BT$23=5, $AC543, IF(BT$23=4, $AD543, 0)), IF(BT$23=5, $AC543, 0)
))</f>
        <v>0</v>
      </c>
      <c r="BU543" s="297" cm="1">
        <f t="array" ref="BU543">IF($CO543=3,
IFERROR(INDEX($CV$68:$CZ$79, $CE543, BU$23), "-"),
IF($CO543=2,
IF(BU$23=5, $AC543, IF(BU$23=4, $AD543, 0)), IF(BU$23=5, $AC543, 0)
))</f>
        <v>0</v>
      </c>
      <c r="BV543" s="297" cm="1">
        <f t="array" ref="BV543">IF($CO543=3,
IFERROR(INDEX($CV$68:$CZ$79, $CE543, BV$23), "-"),
IF($CO543=2,
IF(BV$23=5, $AC543, IF(BV$23=4, $AD543, 0)), IF(BV$23=5, $AC543, 0)
))</f>
        <v>0</v>
      </c>
      <c r="BW543" s="297" cm="1">
        <f t="array" ref="BW543">IF($CO543=3,
IFERROR(INDEX($CV$68:$CZ$79, $CE543, BW$23), "-"),
IF($CO543=2,
IF(BW$23=5, $AC543, IF(BW$23=4, $AD543, 0)), IF(BW$23=5, $AC543, 0)
))</f>
        <v>0</v>
      </c>
      <c r="BX543" s="297" cm="1">
        <f t="array" ref="BX543">IF($CO543=3,
IFERROR(INDEX($CV$68:$CZ$79, $CE543, BX$23), "-"),
IF($CO543=2,
IF(BX$23=5, $AC543, IF(BX$23=4, $AD543, 0)), IF(BX$23=5, $AC543, 0)
))</f>
        <v>0</v>
      </c>
      <c r="BY543" s="293" t="str">
        <f t="shared" si="221"/>
        <v>-</v>
      </c>
      <c r="BZ543" s="299">
        <f t="shared" si="225"/>
        <v>0</v>
      </c>
      <c r="CA543" s="294" t="str">
        <f t="shared" si="222"/>
        <v>-</v>
      </c>
      <c r="CB543" s="295" t="str">
        <f t="shared" si="226"/>
        <v>-</v>
      </c>
      <c r="CC543" s="295" t="str">
        <f t="shared" si="223"/>
        <v>-</v>
      </c>
      <c r="CD543" s="299">
        <f t="shared" si="227"/>
        <v>0</v>
      </c>
      <c r="CE543" s="300" t="str">
        <f t="shared" si="228"/>
        <v>-</v>
      </c>
      <c r="CF543" s="300" t="str">
        <f t="shared" si="229"/>
        <v>-</v>
      </c>
      <c r="CG543" s="300">
        <v>0</v>
      </c>
      <c r="CH543" s="300">
        <f t="shared" si="230"/>
        <v>0</v>
      </c>
      <c r="CI543" s="301">
        <f t="shared" si="231"/>
        <v>0</v>
      </c>
      <c r="CJ543" s="301">
        <f t="shared" si="232"/>
        <v>0</v>
      </c>
      <c r="CK543" s="302" t="str" cm="1">
        <f t="array" ref="CK543">IF($CJ543&gt;0, INDEX($CS$28:$DH$35, $CJ543, $CI543+CK$23), "-")</f>
        <v>-</v>
      </c>
      <c r="CL543" s="302" t="str" cm="1">
        <f t="array" ref="CL543">IF($CJ543&gt;0, INDEX($CS$28:$DH$35, $CJ543, $CI543+CL$23), "-")</f>
        <v>-</v>
      </c>
      <c r="CM543" s="302" t="str" cm="1">
        <f t="array" ref="CM543">IF($CJ543&gt;0, INDEX($CS$28:$DH$35, $CJ543, $CI543+CM$23), "-")</f>
        <v>-</v>
      </c>
      <c r="CN543" s="302" t="str" cm="1">
        <f t="array" ref="CN543">IF($CJ543&gt;0, INDEX($CS$28:$DH$35, $CJ543, $CI543+CN$23), "-")</f>
        <v>-</v>
      </c>
      <c r="CO543" s="300" t="str">
        <f t="shared" si="233"/>
        <v>-</v>
      </c>
      <c r="CP543" s="271"/>
      <c r="CQ543" s="272"/>
      <c r="CR543" s="273"/>
      <c r="CS543" s="273"/>
      <c r="CT543" s="273"/>
      <c r="CU543" s="273"/>
      <c r="CV543" s="273"/>
      <c r="CW543" s="273"/>
      <c r="CX543" s="273"/>
      <c r="CY543" s="273"/>
      <c r="CZ543" s="273"/>
      <c r="DA543" s="273"/>
      <c r="DB543" s="273"/>
      <c r="DC543" s="273"/>
      <c r="DD543" s="273"/>
      <c r="DE543" s="273"/>
      <c r="DF543" s="273"/>
      <c r="DG543" s="273"/>
      <c r="DH543" s="273"/>
      <c r="DI543" s="273"/>
      <c r="DJ543" s="271"/>
      <c r="DK543" s="271"/>
    </row>
    <row r="544" spans="1:115" s="45" customFormat="1" ht="12.75" customHeight="1" x14ac:dyDescent="0.25">
      <c r="A544" s="13" cm="1">
        <f t="array" ref="A544">IFERROR(INDEX(Operation, IFERROR(MATCH($N544,#REF!, 0), IFERROR(MATCH($N544,#REF!, 0), MATCH($N544,#REF!, 0))), 4), 0)</f>
        <v>0</v>
      </c>
      <c r="B544" s="10">
        <v>521</v>
      </c>
      <c r="C544" s="238"/>
      <c r="D544" s="238"/>
      <c r="E544" s="79"/>
      <c r="F544" s="80" t="str">
        <f>IF(ISBLANK(E544), "", VLOOKUP(E544, Z!$A$2:$C$4127, 3, FALSE))</f>
        <v/>
      </c>
      <c r="G544" s="238"/>
      <c r="H544" s="81"/>
      <c r="I544" s="255" t="b">
        <v>0</v>
      </c>
      <c r="J544" s="256"/>
      <c r="K544" s="82"/>
      <c r="L544" s="82"/>
      <c r="M544" s="83"/>
      <c r="N544" s="79"/>
      <c r="O544" s="84"/>
      <c r="P544" s="84"/>
      <c r="Q544" s="257"/>
      <c r="R544" s="257"/>
      <c r="S544" s="257"/>
      <c r="T544" s="85">
        <f t="shared" si="234"/>
        <v>0</v>
      </c>
      <c r="U544" s="238"/>
      <c r="V544" s="238"/>
      <c r="W544" s="238"/>
      <c r="X544" s="257"/>
      <c r="Y544" s="258"/>
      <c r="Z544" s="79"/>
      <c r="AA544" s="257"/>
      <c r="AB544" s="257"/>
      <c r="AC544" s="257"/>
      <c r="AD544" s="257"/>
      <c r="AE544" s="257"/>
      <c r="AF544" s="85">
        <f t="shared" si="235"/>
        <v>0</v>
      </c>
      <c r="AG544" s="259"/>
      <c r="AH544" s="238"/>
      <c r="AI544" s="79"/>
      <c r="AJ544" s="80" t="str">
        <f>IF(ISBLANK(AI544), "", VLOOKUP(AI544, Z!$A$2:$C$4127, 3, FALSE))</f>
        <v/>
      </c>
      <c r="AK544" s="260"/>
      <c r="AL544" s="127">
        <f t="shared" si="236"/>
        <v>0</v>
      </c>
      <c r="AM544" s="271"/>
      <c r="AN544" s="292">
        <f t="shared" ref="AN544:AN607" si="238">IFERROR(AP544*AO544*(AQ544-AR544), 0)</f>
        <v>0</v>
      </c>
      <c r="AO544" s="279">
        <f t="shared" si="237"/>
        <v>1</v>
      </c>
      <c r="AP544" s="279">
        <v>0.75</v>
      </c>
      <c r="AQ544" s="293" t="str">
        <f t="shared" ref="AQ544:AQ607" si="239">IF($I544, S544/1000, AS544)</f>
        <v>-</v>
      </c>
      <c r="AR544" s="293" t="str">
        <f t="shared" ref="AR544:AR607" si="240">IF($I544, AE544/1000, BK544)</f>
        <v>-</v>
      </c>
      <c r="AS544" s="293" t="str" cm="1">
        <f t="array" ref="AS544">IFERROR(IFERROR((AT544*AU544)/(3600*1000)/AZ544, BY544) * SUMPRODUCT($BA544:$BE544^2.5, $BF544:$BJ544) / 1000, "-")</f>
        <v>-</v>
      </c>
      <c r="AT544" s="279" t="str">
        <f t="shared" ref="AT544:AT607" si="241">IF(ISNUMBER(O544),O544,"-")</f>
        <v>-</v>
      </c>
      <c r="AU544" s="279" t="str">
        <f t="shared" ref="AU544:AU607" si="242">IF(ISNUMBER(P544),P544,"-")</f>
        <v>-</v>
      </c>
      <c r="AV544" s="294" t="str">
        <f t="shared" si="224"/>
        <v>-</v>
      </c>
      <c r="AW544" s="294" t="str" cm="1">
        <f t="array" ref="AW544">IF(CH544&gt;0, INDEX($CV$58:$CV$60, CH544), "-")</f>
        <v>-</v>
      </c>
      <c r="AX544" s="294" t="str">
        <f t="shared" ref="AX544:AX607" si="243">CA544</f>
        <v>-</v>
      </c>
      <c r="AY544" s="295" t="str">
        <f t="shared" ref="AY544:AY607" si="244">CC544</f>
        <v>-</v>
      </c>
      <c r="AZ544" s="294">
        <f t="shared" ref="AZ544:AZ607" si="245">PRODUCT(AV544:AY544)</f>
        <v>0</v>
      </c>
      <c r="BA544" s="296" t="str" cm="1">
        <f t="array" ref="BA544">IFERROR(INDEX($CV$63:$CZ$65, $CF544, BA$23), "-")</f>
        <v>-</v>
      </c>
      <c r="BB544" s="296" t="str" cm="1">
        <f t="array" ref="BB544">IFERROR(INDEX($CV$63:$CZ$65, $CF544, BB$23), "-")</f>
        <v>-</v>
      </c>
      <c r="BC544" s="296" t="str" cm="1">
        <f t="array" ref="BC544">IFERROR(INDEX($CV$63:$CZ$65, $CF544, BC$23), "-")</f>
        <v>-</v>
      </c>
      <c r="BD544" s="296" t="str" cm="1">
        <f t="array" ref="BD544">IFERROR(INDEX($CV$63:$CZ$65, $CF544, BD$23), "-")</f>
        <v>-</v>
      </c>
      <c r="BE544" s="296" t="str" cm="1">
        <f t="array" ref="BE544">IFERROR(INDEX($CV$63:$CZ$65, $CF544, BE$23), "-")</f>
        <v>-</v>
      </c>
      <c r="BF544" s="297" cm="1">
        <f t="array" ref="BF544">IF($CF544=3,
IFERROR(INDEX($CV$68:$CZ$79, $CE544, BF$23), "-"),
IF($CF544=2,
IF(BF$23=5, $Q544, IF(BF$23=4, $R544, 0)), IF(BF$23=5, $Q544, 0)
))</f>
        <v>0</v>
      </c>
      <c r="BG544" s="297" cm="1">
        <f t="array" ref="BG544">IF($CF544=3,
IFERROR(INDEX($CV$68:$CZ$79, $CE544, BG$23), "-"),
IF($CF544=2,
IF(BG$23=5, $Q544, IF(BG$23=4, $R544, 0)), IF(BG$23=5, $Q544, 0)
))</f>
        <v>0</v>
      </c>
      <c r="BH544" s="297" cm="1">
        <f t="array" ref="BH544">IF($CF544=3,
IFERROR(INDEX($CV$68:$CZ$79, $CE544, BH$23), "-"),
IF($CF544=2,
IF(BH$23=5, $Q544, IF(BH$23=4, $R544, 0)), IF(BH$23=5, $Q544, 0)
))</f>
        <v>0</v>
      </c>
      <c r="BI544" s="297" cm="1">
        <f t="array" ref="BI544">IF($CF544=3,
IFERROR(INDEX($CV$68:$CZ$79, $CE544, BI$23), "-"),
IF($CF544=2,
IF(BI$23=5, $Q544, IF(BI$23=4, $R544, 0)), IF(BI$23=5, $Q544, 0)
))</f>
        <v>0</v>
      </c>
      <c r="BJ544" s="297" cm="1">
        <f t="array" ref="BJ544">IF($CF544=3,
IFERROR(INDEX($CV$68:$CZ$79, $CE544, BJ$23), "-"),
IF($CF544=2,
IF(BJ$23=5, $Q544, IF(BJ$23=4, $R544, 0)), IF(BJ$23=5, $Q544, 0)
))</f>
        <v>0</v>
      </c>
      <c r="BK544" s="293" t="str" cm="1">
        <f t="array" ref="BK544">IFERROR(IF(OR($AN$20="EZ", ISNUMBER((BL544*BM544)/(3600*1000)/BN544)), (BL544*BM544)/(3600*1000)/BN544, BY544) * SUMPRODUCT($BO544:$BS544^2.5, $BT544:$BX544) / 1000, "-")</f>
        <v>-</v>
      </c>
      <c r="BL544" s="279" t="str">
        <f t="shared" ref="BL544:BL607" si="246">IF($AN$20="EZ", IF(ISNUMBER(AA544),AA544,"-"), AT544)</f>
        <v>-</v>
      </c>
      <c r="BM544" s="279" t="str">
        <f t="shared" ref="BM544:BM607" si="247">IF($AN$20="EZ", IF(ISNUMBER(AB544),AB544,"-"), AU544)</f>
        <v>-</v>
      </c>
      <c r="BN544" s="298">
        <f t="shared" ref="BN544:BN607" si="248">IF($AN$20="EZ", IF(ISNUMBER(Y544), Y544,"-"), AZ544)</f>
        <v>0</v>
      </c>
      <c r="BO544" s="296" t="str" cm="1">
        <f t="array" ref="BO544">IFERROR(INDEX($CV$63:$CZ$65, $CO544, BO$23), "-")</f>
        <v>-</v>
      </c>
      <c r="BP544" s="296" t="str" cm="1">
        <f t="array" ref="BP544">IFERROR(INDEX($CV$63:$CZ$65, $CO544, BP$23), "-")</f>
        <v>-</v>
      </c>
      <c r="BQ544" s="296" t="str" cm="1">
        <f t="array" ref="BQ544">IFERROR(INDEX($CV$63:$CZ$65, $CO544, BQ$23), "-")</f>
        <v>-</v>
      </c>
      <c r="BR544" s="296" t="str" cm="1">
        <f t="array" ref="BR544">IFERROR(INDEX($CV$63:$CZ$65, $CO544, BR$23), "-")</f>
        <v>-</v>
      </c>
      <c r="BS544" s="296" t="str" cm="1">
        <f t="array" ref="BS544">IFERROR(INDEX($CV$63:$CZ$65, $CO544, BS$23), "-")</f>
        <v>-</v>
      </c>
      <c r="BT544" s="297" cm="1">
        <f t="array" ref="BT544">IF($CO544=3,
IFERROR(INDEX($CV$68:$CZ$79, $CE544, BT$23), "-"),
IF($CO544=2,
IF(BT$23=5, $AC544, IF(BT$23=4, $AD544, 0)), IF(BT$23=5, $AC544, 0)
))</f>
        <v>0</v>
      </c>
      <c r="BU544" s="297" cm="1">
        <f t="array" ref="BU544">IF($CO544=3,
IFERROR(INDEX($CV$68:$CZ$79, $CE544, BU$23), "-"),
IF($CO544=2,
IF(BU$23=5, $AC544, IF(BU$23=4, $AD544, 0)), IF(BU$23=5, $AC544, 0)
))</f>
        <v>0</v>
      </c>
      <c r="BV544" s="297" cm="1">
        <f t="array" ref="BV544">IF($CO544=3,
IFERROR(INDEX($CV$68:$CZ$79, $CE544, BV$23), "-"),
IF($CO544=2,
IF(BV$23=5, $AC544, IF(BV$23=4, $AD544, 0)), IF(BV$23=5, $AC544, 0)
))</f>
        <v>0</v>
      </c>
      <c r="BW544" s="297" cm="1">
        <f t="array" ref="BW544">IF($CO544=3,
IFERROR(INDEX($CV$68:$CZ$79, $CE544, BW$23), "-"),
IF($CO544=2,
IF(BW$23=5, $AC544, IF(BW$23=4, $AD544, 0)), IF(BW$23=5, $AC544, 0)
))</f>
        <v>0</v>
      </c>
      <c r="BX544" s="297" cm="1">
        <f t="array" ref="BX544">IF($CO544=3,
IFERROR(INDEX($CV$68:$CZ$79, $CE544, BX$23), "-"),
IF($CO544=2,
IF(BX$23=5, $AC544, IF(BX$23=4, $AD544, 0)), IF(BX$23=5, $AC544, 0)
))</f>
        <v>0</v>
      </c>
      <c r="BY544" s="293" t="str">
        <f t="shared" ref="BY544:BY607" si="249">IFERROR(0.75*BZ544/(CA544*CB544), "-")</f>
        <v>-</v>
      </c>
      <c r="BZ544" s="299">
        <f t="shared" si="225"/>
        <v>0</v>
      </c>
      <c r="CA544" s="294" t="str">
        <f t="shared" ref="CA544:CA607" si="250">IFERROR((CK544*LOG($J544)^3 + CL544*LOG($J544)^2 + CM544*LOG($J544) + CN544) / 100, "-")</f>
        <v>-</v>
      </c>
      <c r="CB544" s="295" t="str">
        <f t="shared" si="226"/>
        <v>-</v>
      </c>
      <c r="CC544" s="295" t="str">
        <f t="shared" ref="CC544:CC607" si="251">IF(CD544&gt;0, IF(CF544=3, 0.79 + 0.22 * (1 - 1 /LOG10(40 * CD544)), 1), "-")</f>
        <v>-</v>
      </c>
      <c r="CD544" s="299">
        <f t="shared" si="227"/>
        <v>0</v>
      </c>
      <c r="CE544" s="300" t="str">
        <f t="shared" si="228"/>
        <v>-</v>
      </c>
      <c r="CF544" s="300" t="str">
        <f t="shared" si="229"/>
        <v>-</v>
      </c>
      <c r="CG544" s="300">
        <v>0</v>
      </c>
      <c r="CH544" s="300">
        <f t="shared" si="230"/>
        <v>0</v>
      </c>
      <c r="CI544" s="301">
        <f t="shared" si="231"/>
        <v>0</v>
      </c>
      <c r="CJ544" s="301">
        <f t="shared" si="232"/>
        <v>0</v>
      </c>
      <c r="CK544" s="302" t="str" cm="1">
        <f t="array" ref="CK544">IF($CJ544&gt;0, INDEX($CS$28:$DH$35, $CJ544, $CI544+CK$23), "-")</f>
        <v>-</v>
      </c>
      <c r="CL544" s="302" t="str" cm="1">
        <f t="array" ref="CL544">IF($CJ544&gt;0, INDEX($CS$28:$DH$35, $CJ544, $CI544+CL$23), "-")</f>
        <v>-</v>
      </c>
      <c r="CM544" s="302" t="str" cm="1">
        <f t="array" ref="CM544">IF($CJ544&gt;0, INDEX($CS$28:$DH$35, $CJ544, $CI544+CM$23), "-")</f>
        <v>-</v>
      </c>
      <c r="CN544" s="302" t="str" cm="1">
        <f t="array" ref="CN544">IF($CJ544&gt;0, INDEX($CS$28:$DH$35, $CJ544, $CI544+CN$23), "-")</f>
        <v>-</v>
      </c>
      <c r="CO544" s="300" t="str">
        <f t="shared" si="233"/>
        <v>-</v>
      </c>
      <c r="CP544" s="271"/>
      <c r="CQ544" s="272"/>
      <c r="CR544" s="273"/>
      <c r="CS544" s="273"/>
      <c r="CT544" s="273"/>
      <c r="CU544" s="273"/>
      <c r="CV544" s="273"/>
      <c r="CW544" s="273"/>
      <c r="CX544" s="273"/>
      <c r="CY544" s="273"/>
      <c r="CZ544" s="273"/>
      <c r="DA544" s="273"/>
      <c r="DB544" s="273"/>
      <c r="DC544" s="273"/>
      <c r="DD544" s="273"/>
      <c r="DE544" s="273"/>
      <c r="DF544" s="273"/>
      <c r="DG544" s="273"/>
      <c r="DH544" s="273"/>
      <c r="DI544" s="273"/>
      <c r="DJ544" s="271"/>
      <c r="DK544" s="271"/>
    </row>
    <row r="545" spans="1:115" s="45" customFormat="1" ht="12.75" customHeight="1" x14ac:dyDescent="0.25">
      <c r="A545" s="13" cm="1">
        <f t="array" ref="A545">IFERROR(INDEX(Operation, IFERROR(MATCH($N545,#REF!, 0), IFERROR(MATCH($N545,#REF!, 0), MATCH($N545,#REF!, 0))), 4), 0)</f>
        <v>0</v>
      </c>
      <c r="B545" s="10">
        <v>522</v>
      </c>
      <c r="C545" s="238"/>
      <c r="D545" s="238"/>
      <c r="E545" s="79"/>
      <c r="F545" s="80" t="str">
        <f>IF(ISBLANK(E545), "", VLOOKUP(E545, Z!$A$2:$C$4127, 3, FALSE))</f>
        <v/>
      </c>
      <c r="G545" s="238"/>
      <c r="H545" s="81"/>
      <c r="I545" s="255" t="b">
        <v>0</v>
      </c>
      <c r="J545" s="256"/>
      <c r="K545" s="82"/>
      <c r="L545" s="82"/>
      <c r="M545" s="83"/>
      <c r="N545" s="79"/>
      <c r="O545" s="84"/>
      <c r="P545" s="84"/>
      <c r="Q545" s="257"/>
      <c r="R545" s="257"/>
      <c r="S545" s="257"/>
      <c r="T545" s="85">
        <f t="shared" si="234"/>
        <v>0</v>
      </c>
      <c r="U545" s="238"/>
      <c r="V545" s="238"/>
      <c r="W545" s="238"/>
      <c r="X545" s="257"/>
      <c r="Y545" s="258"/>
      <c r="Z545" s="79"/>
      <c r="AA545" s="257"/>
      <c r="AB545" s="257"/>
      <c r="AC545" s="257"/>
      <c r="AD545" s="257"/>
      <c r="AE545" s="257"/>
      <c r="AF545" s="85">
        <f t="shared" si="235"/>
        <v>0</v>
      </c>
      <c r="AG545" s="259"/>
      <c r="AH545" s="238"/>
      <c r="AI545" s="79"/>
      <c r="AJ545" s="80" t="str">
        <f>IF(ISBLANK(AI545), "", VLOOKUP(AI545, Z!$A$2:$C$4127, 3, FALSE))</f>
        <v/>
      </c>
      <c r="AK545" s="260"/>
      <c r="AL545" s="127">
        <f t="shared" si="236"/>
        <v>0</v>
      </c>
      <c r="AM545" s="271"/>
      <c r="AN545" s="292">
        <f t="shared" si="238"/>
        <v>0</v>
      </c>
      <c r="AO545" s="279">
        <f t="shared" si="237"/>
        <v>1</v>
      </c>
      <c r="AP545" s="279">
        <v>0.75</v>
      </c>
      <c r="AQ545" s="293" t="str">
        <f t="shared" si="239"/>
        <v>-</v>
      </c>
      <c r="AR545" s="293" t="str">
        <f t="shared" si="240"/>
        <v>-</v>
      </c>
      <c r="AS545" s="293" t="str" cm="1">
        <f t="array" ref="AS545">IFERROR(IFERROR((AT545*AU545)/(3600*1000)/AZ545, BY545) * SUMPRODUCT($BA545:$BE545^2.5, $BF545:$BJ545) / 1000, "-")</f>
        <v>-</v>
      </c>
      <c r="AT545" s="279" t="str">
        <f t="shared" si="241"/>
        <v>-</v>
      </c>
      <c r="AU545" s="279" t="str">
        <f t="shared" si="242"/>
        <v>-</v>
      </c>
      <c r="AV545" s="294" t="str">
        <f t="shared" si="224"/>
        <v>-</v>
      </c>
      <c r="AW545" s="294" t="str" cm="1">
        <f t="array" ref="AW545">IF(CH545&gt;0, INDEX($CV$58:$CV$60, CH545), "-")</f>
        <v>-</v>
      </c>
      <c r="AX545" s="294" t="str">
        <f t="shared" si="243"/>
        <v>-</v>
      </c>
      <c r="AY545" s="295" t="str">
        <f t="shared" si="244"/>
        <v>-</v>
      </c>
      <c r="AZ545" s="294">
        <f t="shared" si="245"/>
        <v>0</v>
      </c>
      <c r="BA545" s="296" t="str" cm="1">
        <f t="array" ref="BA545">IFERROR(INDEX($CV$63:$CZ$65, $CF545, BA$23), "-")</f>
        <v>-</v>
      </c>
      <c r="BB545" s="296" t="str" cm="1">
        <f t="array" ref="BB545">IFERROR(INDEX($CV$63:$CZ$65, $CF545, BB$23), "-")</f>
        <v>-</v>
      </c>
      <c r="BC545" s="296" t="str" cm="1">
        <f t="array" ref="BC545">IFERROR(INDEX($CV$63:$CZ$65, $CF545, BC$23), "-")</f>
        <v>-</v>
      </c>
      <c r="BD545" s="296" t="str" cm="1">
        <f t="array" ref="BD545">IFERROR(INDEX($CV$63:$CZ$65, $CF545, BD$23), "-")</f>
        <v>-</v>
      </c>
      <c r="BE545" s="296" t="str" cm="1">
        <f t="array" ref="BE545">IFERROR(INDEX($CV$63:$CZ$65, $CF545, BE$23), "-")</f>
        <v>-</v>
      </c>
      <c r="BF545" s="297" cm="1">
        <f t="array" ref="BF545">IF($CF545=3,
IFERROR(INDEX($CV$68:$CZ$79, $CE545, BF$23), "-"),
IF($CF545=2,
IF(BF$23=5, $Q545, IF(BF$23=4, $R545, 0)), IF(BF$23=5, $Q545, 0)
))</f>
        <v>0</v>
      </c>
      <c r="BG545" s="297" cm="1">
        <f t="array" ref="BG545">IF($CF545=3,
IFERROR(INDEX($CV$68:$CZ$79, $CE545, BG$23), "-"),
IF($CF545=2,
IF(BG$23=5, $Q545, IF(BG$23=4, $R545, 0)), IF(BG$23=5, $Q545, 0)
))</f>
        <v>0</v>
      </c>
      <c r="BH545" s="297" cm="1">
        <f t="array" ref="BH545">IF($CF545=3,
IFERROR(INDEX($CV$68:$CZ$79, $CE545, BH$23), "-"),
IF($CF545=2,
IF(BH$23=5, $Q545, IF(BH$23=4, $R545, 0)), IF(BH$23=5, $Q545, 0)
))</f>
        <v>0</v>
      </c>
      <c r="BI545" s="297" cm="1">
        <f t="array" ref="BI545">IF($CF545=3,
IFERROR(INDEX($CV$68:$CZ$79, $CE545, BI$23), "-"),
IF($CF545=2,
IF(BI$23=5, $Q545, IF(BI$23=4, $R545, 0)), IF(BI$23=5, $Q545, 0)
))</f>
        <v>0</v>
      </c>
      <c r="BJ545" s="297" cm="1">
        <f t="array" ref="BJ545">IF($CF545=3,
IFERROR(INDEX($CV$68:$CZ$79, $CE545, BJ$23), "-"),
IF($CF545=2,
IF(BJ$23=5, $Q545, IF(BJ$23=4, $R545, 0)), IF(BJ$23=5, $Q545, 0)
))</f>
        <v>0</v>
      </c>
      <c r="BK545" s="293" t="str" cm="1">
        <f t="array" ref="BK545">IFERROR(IF(OR($AN$20="EZ", ISNUMBER((BL545*BM545)/(3600*1000)/BN545)), (BL545*BM545)/(3600*1000)/BN545, BY545) * SUMPRODUCT($BO545:$BS545^2.5, $BT545:$BX545) / 1000, "-")</f>
        <v>-</v>
      </c>
      <c r="BL545" s="279" t="str">
        <f t="shared" si="246"/>
        <v>-</v>
      </c>
      <c r="BM545" s="279" t="str">
        <f t="shared" si="247"/>
        <v>-</v>
      </c>
      <c r="BN545" s="298">
        <f t="shared" si="248"/>
        <v>0</v>
      </c>
      <c r="BO545" s="296" t="str" cm="1">
        <f t="array" ref="BO545">IFERROR(INDEX($CV$63:$CZ$65, $CO545, BO$23), "-")</f>
        <v>-</v>
      </c>
      <c r="BP545" s="296" t="str" cm="1">
        <f t="array" ref="BP545">IFERROR(INDEX($CV$63:$CZ$65, $CO545, BP$23), "-")</f>
        <v>-</v>
      </c>
      <c r="BQ545" s="296" t="str" cm="1">
        <f t="array" ref="BQ545">IFERROR(INDEX($CV$63:$CZ$65, $CO545, BQ$23), "-")</f>
        <v>-</v>
      </c>
      <c r="BR545" s="296" t="str" cm="1">
        <f t="array" ref="BR545">IFERROR(INDEX($CV$63:$CZ$65, $CO545, BR$23), "-")</f>
        <v>-</v>
      </c>
      <c r="BS545" s="296" t="str" cm="1">
        <f t="array" ref="BS545">IFERROR(INDEX($CV$63:$CZ$65, $CO545, BS$23), "-")</f>
        <v>-</v>
      </c>
      <c r="BT545" s="297" cm="1">
        <f t="array" ref="BT545">IF($CO545=3,
IFERROR(INDEX($CV$68:$CZ$79, $CE545, BT$23), "-"),
IF($CO545=2,
IF(BT$23=5, $AC545, IF(BT$23=4, $AD545, 0)), IF(BT$23=5, $AC545, 0)
))</f>
        <v>0</v>
      </c>
      <c r="BU545" s="297" cm="1">
        <f t="array" ref="BU545">IF($CO545=3,
IFERROR(INDEX($CV$68:$CZ$79, $CE545, BU$23), "-"),
IF($CO545=2,
IF(BU$23=5, $AC545, IF(BU$23=4, $AD545, 0)), IF(BU$23=5, $AC545, 0)
))</f>
        <v>0</v>
      </c>
      <c r="BV545" s="297" cm="1">
        <f t="array" ref="BV545">IF($CO545=3,
IFERROR(INDEX($CV$68:$CZ$79, $CE545, BV$23), "-"),
IF($CO545=2,
IF(BV$23=5, $AC545, IF(BV$23=4, $AD545, 0)), IF(BV$23=5, $AC545, 0)
))</f>
        <v>0</v>
      </c>
      <c r="BW545" s="297" cm="1">
        <f t="array" ref="BW545">IF($CO545=3,
IFERROR(INDEX($CV$68:$CZ$79, $CE545, BW$23), "-"),
IF($CO545=2,
IF(BW$23=5, $AC545, IF(BW$23=4, $AD545, 0)), IF(BW$23=5, $AC545, 0)
))</f>
        <v>0</v>
      </c>
      <c r="BX545" s="297" cm="1">
        <f t="array" ref="BX545">IF($CO545=3,
IFERROR(INDEX($CV$68:$CZ$79, $CE545, BX$23), "-"),
IF($CO545=2,
IF(BX$23=5, $AC545, IF(BX$23=4, $AD545, 0)), IF(BX$23=5, $AC545, 0)
))</f>
        <v>0</v>
      </c>
      <c r="BY545" s="293" t="str">
        <f t="shared" si="249"/>
        <v>-</v>
      </c>
      <c r="BZ545" s="299">
        <f t="shared" si="225"/>
        <v>0</v>
      </c>
      <c r="CA545" s="294" t="str">
        <f t="shared" si="250"/>
        <v>-</v>
      </c>
      <c r="CB545" s="295" t="str">
        <f t="shared" si="226"/>
        <v>-</v>
      </c>
      <c r="CC545" s="295" t="str">
        <f t="shared" si="251"/>
        <v>-</v>
      </c>
      <c r="CD545" s="299">
        <f t="shared" si="227"/>
        <v>0</v>
      </c>
      <c r="CE545" s="300" t="str">
        <f t="shared" si="228"/>
        <v>-</v>
      </c>
      <c r="CF545" s="300" t="str">
        <f t="shared" si="229"/>
        <v>-</v>
      </c>
      <c r="CG545" s="300">
        <v>0</v>
      </c>
      <c r="CH545" s="300">
        <f t="shared" si="230"/>
        <v>0</v>
      </c>
      <c r="CI545" s="301">
        <f t="shared" si="231"/>
        <v>0</v>
      </c>
      <c r="CJ545" s="301">
        <f t="shared" si="232"/>
        <v>0</v>
      </c>
      <c r="CK545" s="302" t="str" cm="1">
        <f t="array" ref="CK545">IF($CJ545&gt;0, INDEX($CS$28:$DH$35, $CJ545, $CI545+CK$23), "-")</f>
        <v>-</v>
      </c>
      <c r="CL545" s="302" t="str" cm="1">
        <f t="array" ref="CL545">IF($CJ545&gt;0, INDEX($CS$28:$DH$35, $CJ545, $CI545+CL$23), "-")</f>
        <v>-</v>
      </c>
      <c r="CM545" s="302" t="str" cm="1">
        <f t="array" ref="CM545">IF($CJ545&gt;0, INDEX($CS$28:$DH$35, $CJ545, $CI545+CM$23), "-")</f>
        <v>-</v>
      </c>
      <c r="CN545" s="302" t="str" cm="1">
        <f t="array" ref="CN545">IF($CJ545&gt;0, INDEX($CS$28:$DH$35, $CJ545, $CI545+CN$23), "-")</f>
        <v>-</v>
      </c>
      <c r="CO545" s="300" t="str">
        <f t="shared" si="233"/>
        <v>-</v>
      </c>
      <c r="CP545" s="271"/>
      <c r="CQ545" s="272"/>
      <c r="CR545" s="273"/>
      <c r="CS545" s="273"/>
      <c r="CT545" s="273"/>
      <c r="CU545" s="273"/>
      <c r="CV545" s="273"/>
      <c r="CW545" s="273"/>
      <c r="CX545" s="273"/>
      <c r="CY545" s="273"/>
      <c r="CZ545" s="273"/>
      <c r="DA545" s="273"/>
      <c r="DB545" s="273"/>
      <c r="DC545" s="273"/>
      <c r="DD545" s="273"/>
      <c r="DE545" s="273"/>
      <c r="DF545" s="273"/>
      <c r="DG545" s="273"/>
      <c r="DH545" s="273"/>
      <c r="DI545" s="273"/>
      <c r="DJ545" s="271"/>
      <c r="DK545" s="271"/>
    </row>
    <row r="546" spans="1:115" s="45" customFormat="1" ht="12.75" customHeight="1" x14ac:dyDescent="0.25">
      <c r="A546" s="13" cm="1">
        <f t="array" ref="A546">IFERROR(INDEX(Operation, IFERROR(MATCH($N546,#REF!, 0), IFERROR(MATCH($N546,#REF!, 0), MATCH($N546,#REF!, 0))), 4), 0)</f>
        <v>0</v>
      </c>
      <c r="B546" s="10">
        <v>523</v>
      </c>
      <c r="C546" s="238"/>
      <c r="D546" s="238"/>
      <c r="E546" s="79"/>
      <c r="F546" s="80" t="str">
        <f>IF(ISBLANK(E546), "", VLOOKUP(E546, Z!$A$2:$C$4127, 3, FALSE))</f>
        <v/>
      </c>
      <c r="G546" s="238"/>
      <c r="H546" s="81"/>
      <c r="I546" s="255" t="b">
        <v>0</v>
      </c>
      <c r="J546" s="256"/>
      <c r="K546" s="82"/>
      <c r="L546" s="82"/>
      <c r="M546" s="83"/>
      <c r="N546" s="79"/>
      <c r="O546" s="84"/>
      <c r="P546" s="84"/>
      <c r="Q546" s="257"/>
      <c r="R546" s="257"/>
      <c r="S546" s="257"/>
      <c r="T546" s="85">
        <f t="shared" si="234"/>
        <v>0</v>
      </c>
      <c r="U546" s="238"/>
      <c r="V546" s="238"/>
      <c r="W546" s="238"/>
      <c r="X546" s="257"/>
      <c r="Y546" s="258"/>
      <c r="Z546" s="79"/>
      <c r="AA546" s="257"/>
      <c r="AB546" s="257"/>
      <c r="AC546" s="257"/>
      <c r="AD546" s="257"/>
      <c r="AE546" s="257"/>
      <c r="AF546" s="85">
        <f t="shared" si="235"/>
        <v>0</v>
      </c>
      <c r="AG546" s="259"/>
      <c r="AH546" s="238"/>
      <c r="AI546" s="79"/>
      <c r="AJ546" s="80" t="str">
        <f>IF(ISBLANK(AI546), "", VLOOKUP(AI546, Z!$A$2:$C$4127, 3, FALSE))</f>
        <v/>
      </c>
      <c r="AK546" s="260"/>
      <c r="AL546" s="127">
        <f t="shared" si="236"/>
        <v>0</v>
      </c>
      <c r="AM546" s="271"/>
      <c r="AN546" s="292">
        <f t="shared" si="238"/>
        <v>0</v>
      </c>
      <c r="AO546" s="279">
        <f t="shared" si="237"/>
        <v>1</v>
      </c>
      <c r="AP546" s="279">
        <v>0.75</v>
      </c>
      <c r="AQ546" s="293" t="str">
        <f t="shared" si="239"/>
        <v>-</v>
      </c>
      <c r="AR546" s="293" t="str">
        <f t="shared" si="240"/>
        <v>-</v>
      </c>
      <c r="AS546" s="293" t="str" cm="1">
        <f t="array" ref="AS546">IFERROR(IFERROR((AT546*AU546)/(3600*1000)/AZ546, BY546) * SUMPRODUCT($BA546:$BE546^2.5, $BF546:$BJ546) / 1000, "-")</f>
        <v>-</v>
      </c>
      <c r="AT546" s="279" t="str">
        <f t="shared" si="241"/>
        <v>-</v>
      </c>
      <c r="AU546" s="279" t="str">
        <f t="shared" si="242"/>
        <v>-</v>
      </c>
      <c r="AV546" s="294" t="str">
        <f t="shared" si="224"/>
        <v>-</v>
      </c>
      <c r="AW546" s="294" t="str" cm="1">
        <f t="array" ref="AW546">IF(CH546&gt;0, INDEX($CV$58:$CV$60, CH546), "-")</f>
        <v>-</v>
      </c>
      <c r="AX546" s="294" t="str">
        <f t="shared" si="243"/>
        <v>-</v>
      </c>
      <c r="AY546" s="295" t="str">
        <f t="shared" si="244"/>
        <v>-</v>
      </c>
      <c r="AZ546" s="294">
        <f t="shared" si="245"/>
        <v>0</v>
      </c>
      <c r="BA546" s="296" t="str" cm="1">
        <f t="array" ref="BA546">IFERROR(INDEX($CV$63:$CZ$65, $CF546, BA$23), "-")</f>
        <v>-</v>
      </c>
      <c r="BB546" s="296" t="str" cm="1">
        <f t="array" ref="BB546">IFERROR(INDEX($CV$63:$CZ$65, $CF546, BB$23), "-")</f>
        <v>-</v>
      </c>
      <c r="BC546" s="296" t="str" cm="1">
        <f t="array" ref="BC546">IFERROR(INDEX($CV$63:$CZ$65, $CF546, BC$23), "-")</f>
        <v>-</v>
      </c>
      <c r="BD546" s="296" t="str" cm="1">
        <f t="array" ref="BD546">IFERROR(INDEX($CV$63:$CZ$65, $CF546, BD$23), "-")</f>
        <v>-</v>
      </c>
      <c r="BE546" s="296" t="str" cm="1">
        <f t="array" ref="BE546">IFERROR(INDEX($CV$63:$CZ$65, $CF546, BE$23), "-")</f>
        <v>-</v>
      </c>
      <c r="BF546" s="297" cm="1">
        <f t="array" ref="BF546">IF($CF546=3,
IFERROR(INDEX($CV$68:$CZ$79, $CE546, BF$23), "-"),
IF($CF546=2,
IF(BF$23=5, $Q546, IF(BF$23=4, $R546, 0)), IF(BF$23=5, $Q546, 0)
))</f>
        <v>0</v>
      </c>
      <c r="BG546" s="297" cm="1">
        <f t="array" ref="BG546">IF($CF546=3,
IFERROR(INDEX($CV$68:$CZ$79, $CE546, BG$23), "-"),
IF($CF546=2,
IF(BG$23=5, $Q546, IF(BG$23=4, $R546, 0)), IF(BG$23=5, $Q546, 0)
))</f>
        <v>0</v>
      </c>
      <c r="BH546" s="297" cm="1">
        <f t="array" ref="BH546">IF($CF546=3,
IFERROR(INDEX($CV$68:$CZ$79, $CE546, BH$23), "-"),
IF($CF546=2,
IF(BH$23=5, $Q546, IF(BH$23=4, $R546, 0)), IF(BH$23=5, $Q546, 0)
))</f>
        <v>0</v>
      </c>
      <c r="BI546" s="297" cm="1">
        <f t="array" ref="BI546">IF($CF546=3,
IFERROR(INDEX($CV$68:$CZ$79, $CE546, BI$23), "-"),
IF($CF546=2,
IF(BI$23=5, $Q546, IF(BI$23=4, $R546, 0)), IF(BI$23=5, $Q546, 0)
))</f>
        <v>0</v>
      </c>
      <c r="BJ546" s="297" cm="1">
        <f t="array" ref="BJ546">IF($CF546=3,
IFERROR(INDEX($CV$68:$CZ$79, $CE546, BJ$23), "-"),
IF($CF546=2,
IF(BJ$23=5, $Q546, IF(BJ$23=4, $R546, 0)), IF(BJ$23=5, $Q546, 0)
))</f>
        <v>0</v>
      </c>
      <c r="BK546" s="293" t="str" cm="1">
        <f t="array" ref="BK546">IFERROR(IF(OR($AN$20="EZ", ISNUMBER((BL546*BM546)/(3600*1000)/BN546)), (BL546*BM546)/(3600*1000)/BN546, BY546) * SUMPRODUCT($BO546:$BS546^2.5, $BT546:$BX546) / 1000, "-")</f>
        <v>-</v>
      </c>
      <c r="BL546" s="279" t="str">
        <f t="shared" si="246"/>
        <v>-</v>
      </c>
      <c r="BM546" s="279" t="str">
        <f t="shared" si="247"/>
        <v>-</v>
      </c>
      <c r="BN546" s="298">
        <f t="shared" si="248"/>
        <v>0</v>
      </c>
      <c r="BO546" s="296" t="str" cm="1">
        <f t="array" ref="BO546">IFERROR(INDEX($CV$63:$CZ$65, $CO546, BO$23), "-")</f>
        <v>-</v>
      </c>
      <c r="BP546" s="296" t="str" cm="1">
        <f t="array" ref="BP546">IFERROR(INDEX($CV$63:$CZ$65, $CO546, BP$23), "-")</f>
        <v>-</v>
      </c>
      <c r="BQ546" s="296" t="str" cm="1">
        <f t="array" ref="BQ546">IFERROR(INDEX($CV$63:$CZ$65, $CO546, BQ$23), "-")</f>
        <v>-</v>
      </c>
      <c r="BR546" s="296" t="str" cm="1">
        <f t="array" ref="BR546">IFERROR(INDEX($CV$63:$CZ$65, $CO546, BR$23), "-")</f>
        <v>-</v>
      </c>
      <c r="BS546" s="296" t="str" cm="1">
        <f t="array" ref="BS546">IFERROR(INDEX($CV$63:$CZ$65, $CO546, BS$23), "-")</f>
        <v>-</v>
      </c>
      <c r="BT546" s="297" cm="1">
        <f t="array" ref="BT546">IF($CO546=3,
IFERROR(INDEX($CV$68:$CZ$79, $CE546, BT$23), "-"),
IF($CO546=2,
IF(BT$23=5, $AC546, IF(BT$23=4, $AD546, 0)), IF(BT$23=5, $AC546, 0)
))</f>
        <v>0</v>
      </c>
      <c r="BU546" s="297" cm="1">
        <f t="array" ref="BU546">IF($CO546=3,
IFERROR(INDEX($CV$68:$CZ$79, $CE546, BU$23), "-"),
IF($CO546=2,
IF(BU$23=5, $AC546, IF(BU$23=4, $AD546, 0)), IF(BU$23=5, $AC546, 0)
))</f>
        <v>0</v>
      </c>
      <c r="BV546" s="297" cm="1">
        <f t="array" ref="BV546">IF($CO546=3,
IFERROR(INDEX($CV$68:$CZ$79, $CE546, BV$23), "-"),
IF($CO546=2,
IF(BV$23=5, $AC546, IF(BV$23=4, $AD546, 0)), IF(BV$23=5, $AC546, 0)
))</f>
        <v>0</v>
      </c>
      <c r="BW546" s="297" cm="1">
        <f t="array" ref="BW546">IF($CO546=3,
IFERROR(INDEX($CV$68:$CZ$79, $CE546, BW$23), "-"),
IF($CO546=2,
IF(BW$23=5, $AC546, IF(BW$23=4, $AD546, 0)), IF(BW$23=5, $AC546, 0)
))</f>
        <v>0</v>
      </c>
      <c r="BX546" s="297" cm="1">
        <f t="array" ref="BX546">IF($CO546=3,
IFERROR(INDEX($CV$68:$CZ$79, $CE546, BX$23), "-"),
IF($CO546=2,
IF(BX$23=5, $AC546, IF(BX$23=4, $AD546, 0)), IF(BX$23=5, $AC546, 0)
))</f>
        <v>0</v>
      </c>
      <c r="BY546" s="293" t="str">
        <f t="shared" si="249"/>
        <v>-</v>
      </c>
      <c r="BZ546" s="299">
        <f t="shared" si="225"/>
        <v>0</v>
      </c>
      <c r="CA546" s="294" t="str">
        <f t="shared" si="250"/>
        <v>-</v>
      </c>
      <c r="CB546" s="295" t="str">
        <f t="shared" si="226"/>
        <v>-</v>
      </c>
      <c r="CC546" s="295" t="str">
        <f t="shared" si="251"/>
        <v>-</v>
      </c>
      <c r="CD546" s="299">
        <f t="shared" si="227"/>
        <v>0</v>
      </c>
      <c r="CE546" s="300" t="str">
        <f t="shared" si="228"/>
        <v>-</v>
      </c>
      <c r="CF546" s="300" t="str">
        <f t="shared" si="229"/>
        <v>-</v>
      </c>
      <c r="CG546" s="300">
        <v>0</v>
      </c>
      <c r="CH546" s="300">
        <f t="shared" si="230"/>
        <v>0</v>
      </c>
      <c r="CI546" s="301">
        <f t="shared" si="231"/>
        <v>0</v>
      </c>
      <c r="CJ546" s="301">
        <f t="shared" si="232"/>
        <v>0</v>
      </c>
      <c r="CK546" s="302" t="str" cm="1">
        <f t="array" ref="CK546">IF($CJ546&gt;0, INDEX($CS$28:$DH$35, $CJ546, $CI546+CK$23), "-")</f>
        <v>-</v>
      </c>
      <c r="CL546" s="302" t="str" cm="1">
        <f t="array" ref="CL546">IF($CJ546&gt;0, INDEX($CS$28:$DH$35, $CJ546, $CI546+CL$23), "-")</f>
        <v>-</v>
      </c>
      <c r="CM546" s="302" t="str" cm="1">
        <f t="array" ref="CM546">IF($CJ546&gt;0, INDEX($CS$28:$DH$35, $CJ546, $CI546+CM$23), "-")</f>
        <v>-</v>
      </c>
      <c r="CN546" s="302" t="str" cm="1">
        <f t="array" ref="CN546">IF($CJ546&gt;0, INDEX($CS$28:$DH$35, $CJ546, $CI546+CN$23), "-")</f>
        <v>-</v>
      </c>
      <c r="CO546" s="300" t="str">
        <f t="shared" si="233"/>
        <v>-</v>
      </c>
      <c r="CP546" s="271"/>
      <c r="CQ546" s="272"/>
      <c r="CR546" s="273"/>
      <c r="CS546" s="273"/>
      <c r="CT546" s="273"/>
      <c r="CU546" s="273"/>
      <c r="CV546" s="273"/>
      <c r="CW546" s="273"/>
      <c r="CX546" s="273"/>
      <c r="CY546" s="273"/>
      <c r="CZ546" s="273"/>
      <c r="DA546" s="273"/>
      <c r="DB546" s="273"/>
      <c r="DC546" s="273"/>
      <c r="DD546" s="273"/>
      <c r="DE546" s="273"/>
      <c r="DF546" s="273"/>
      <c r="DG546" s="273"/>
      <c r="DH546" s="273"/>
      <c r="DI546" s="273"/>
      <c r="DJ546" s="271"/>
      <c r="DK546" s="271"/>
    </row>
    <row r="547" spans="1:115" s="45" customFormat="1" ht="12.75" customHeight="1" x14ac:dyDescent="0.25">
      <c r="A547" s="13" cm="1">
        <f t="array" ref="A547">IFERROR(INDEX(Operation, IFERROR(MATCH($N547,#REF!, 0), IFERROR(MATCH($N547,#REF!, 0), MATCH($N547,#REF!, 0))), 4), 0)</f>
        <v>0</v>
      </c>
      <c r="B547" s="10">
        <v>524</v>
      </c>
      <c r="C547" s="238"/>
      <c r="D547" s="238"/>
      <c r="E547" s="79"/>
      <c r="F547" s="80" t="str">
        <f>IF(ISBLANK(E547), "", VLOOKUP(E547, Z!$A$2:$C$4127, 3, FALSE))</f>
        <v/>
      </c>
      <c r="G547" s="238"/>
      <c r="H547" s="81"/>
      <c r="I547" s="255" t="b">
        <v>0</v>
      </c>
      <c r="J547" s="256"/>
      <c r="K547" s="82"/>
      <c r="L547" s="82"/>
      <c r="M547" s="83"/>
      <c r="N547" s="79"/>
      <c r="O547" s="84"/>
      <c r="P547" s="84"/>
      <c r="Q547" s="257"/>
      <c r="R547" s="257"/>
      <c r="S547" s="257"/>
      <c r="T547" s="85">
        <f t="shared" si="234"/>
        <v>0</v>
      </c>
      <c r="U547" s="238"/>
      <c r="V547" s="238"/>
      <c r="W547" s="238"/>
      <c r="X547" s="256"/>
      <c r="Y547" s="258"/>
      <c r="Z547" s="79"/>
      <c r="AA547" s="257"/>
      <c r="AB547" s="257"/>
      <c r="AC547" s="257"/>
      <c r="AD547" s="257"/>
      <c r="AE547" s="257"/>
      <c r="AF547" s="85">
        <f t="shared" si="235"/>
        <v>0</v>
      </c>
      <c r="AG547" s="259"/>
      <c r="AH547" s="238"/>
      <c r="AI547" s="79"/>
      <c r="AJ547" s="80" t="str">
        <f>IF(ISBLANK(AI547), "", VLOOKUP(AI547, Z!$A$2:$C$4127, 3, FALSE))</f>
        <v/>
      </c>
      <c r="AK547" s="260"/>
      <c r="AL547" s="127">
        <f t="shared" si="236"/>
        <v>0</v>
      </c>
      <c r="AM547" s="271"/>
      <c r="AN547" s="292">
        <f t="shared" si="238"/>
        <v>0</v>
      </c>
      <c r="AO547" s="279">
        <f t="shared" si="237"/>
        <v>1</v>
      </c>
      <c r="AP547" s="279">
        <v>0.75</v>
      </c>
      <c r="AQ547" s="293" t="str">
        <f t="shared" si="239"/>
        <v>-</v>
      </c>
      <c r="AR547" s="293" t="str">
        <f t="shared" si="240"/>
        <v>-</v>
      </c>
      <c r="AS547" s="293" t="str" cm="1">
        <f t="array" ref="AS547">IFERROR(IFERROR((AT547*AU547)/(3600*1000)/AZ547, BY547) * SUMPRODUCT($BA547:$BE547^2.5, $BF547:$BJ547) / 1000, "-")</f>
        <v>-</v>
      </c>
      <c r="AT547" s="279" t="str">
        <f t="shared" si="241"/>
        <v>-</v>
      </c>
      <c r="AU547" s="279" t="str">
        <f t="shared" si="242"/>
        <v>-</v>
      </c>
      <c r="AV547" s="294" t="str">
        <f t="shared" si="224"/>
        <v>-</v>
      </c>
      <c r="AW547" s="294" t="str" cm="1">
        <f t="array" ref="AW547">IF(CH547&gt;0, INDEX($CV$58:$CV$60, CH547), "-")</f>
        <v>-</v>
      </c>
      <c r="AX547" s="294" t="str">
        <f t="shared" si="243"/>
        <v>-</v>
      </c>
      <c r="AY547" s="295" t="str">
        <f t="shared" si="244"/>
        <v>-</v>
      </c>
      <c r="AZ547" s="294">
        <f t="shared" si="245"/>
        <v>0</v>
      </c>
      <c r="BA547" s="296" t="str" cm="1">
        <f t="array" ref="BA547">IFERROR(INDEX($CV$63:$CZ$65, $CF547, BA$23), "-")</f>
        <v>-</v>
      </c>
      <c r="BB547" s="296" t="str" cm="1">
        <f t="array" ref="BB547">IFERROR(INDEX($CV$63:$CZ$65, $CF547, BB$23), "-")</f>
        <v>-</v>
      </c>
      <c r="BC547" s="296" t="str" cm="1">
        <f t="array" ref="BC547">IFERROR(INDEX($CV$63:$CZ$65, $CF547, BC$23), "-")</f>
        <v>-</v>
      </c>
      <c r="BD547" s="296" t="str" cm="1">
        <f t="array" ref="BD547">IFERROR(INDEX($CV$63:$CZ$65, $CF547, BD$23), "-")</f>
        <v>-</v>
      </c>
      <c r="BE547" s="296" t="str" cm="1">
        <f t="array" ref="BE547">IFERROR(INDEX($CV$63:$CZ$65, $CF547, BE$23), "-")</f>
        <v>-</v>
      </c>
      <c r="BF547" s="297" cm="1">
        <f t="array" ref="BF547">IF($CF547=3,
IFERROR(INDEX($CV$68:$CZ$79, $CE547, BF$23), "-"),
IF($CF547=2,
IF(BF$23=5, $Q547, IF(BF$23=4, $R547, 0)), IF(BF$23=5, $Q547, 0)
))</f>
        <v>0</v>
      </c>
      <c r="BG547" s="297" cm="1">
        <f t="array" ref="BG547">IF($CF547=3,
IFERROR(INDEX($CV$68:$CZ$79, $CE547, BG$23), "-"),
IF($CF547=2,
IF(BG$23=5, $Q547, IF(BG$23=4, $R547, 0)), IF(BG$23=5, $Q547, 0)
))</f>
        <v>0</v>
      </c>
      <c r="BH547" s="297" cm="1">
        <f t="array" ref="BH547">IF($CF547=3,
IFERROR(INDEX($CV$68:$CZ$79, $CE547, BH$23), "-"),
IF($CF547=2,
IF(BH$23=5, $Q547, IF(BH$23=4, $R547, 0)), IF(BH$23=5, $Q547, 0)
))</f>
        <v>0</v>
      </c>
      <c r="BI547" s="297" cm="1">
        <f t="array" ref="BI547">IF($CF547=3,
IFERROR(INDEX($CV$68:$CZ$79, $CE547, BI$23), "-"),
IF($CF547=2,
IF(BI$23=5, $Q547, IF(BI$23=4, $R547, 0)), IF(BI$23=5, $Q547, 0)
))</f>
        <v>0</v>
      </c>
      <c r="BJ547" s="297" cm="1">
        <f t="array" ref="BJ547">IF($CF547=3,
IFERROR(INDEX($CV$68:$CZ$79, $CE547, BJ$23), "-"),
IF($CF547=2,
IF(BJ$23=5, $Q547, IF(BJ$23=4, $R547, 0)), IF(BJ$23=5, $Q547, 0)
))</f>
        <v>0</v>
      </c>
      <c r="BK547" s="293" t="str" cm="1">
        <f t="array" ref="BK547">IFERROR(IF(OR($AN$20="EZ", ISNUMBER((BL547*BM547)/(3600*1000)/BN547)), (BL547*BM547)/(3600*1000)/BN547, BY547) * SUMPRODUCT($BO547:$BS547^2.5, $BT547:$BX547) / 1000, "-")</f>
        <v>-</v>
      </c>
      <c r="BL547" s="279" t="str">
        <f t="shared" si="246"/>
        <v>-</v>
      </c>
      <c r="BM547" s="279" t="str">
        <f t="shared" si="247"/>
        <v>-</v>
      </c>
      <c r="BN547" s="298">
        <f t="shared" si="248"/>
        <v>0</v>
      </c>
      <c r="BO547" s="296" t="str" cm="1">
        <f t="array" ref="BO547">IFERROR(INDEX($CV$63:$CZ$65, $CO547, BO$23), "-")</f>
        <v>-</v>
      </c>
      <c r="BP547" s="296" t="str" cm="1">
        <f t="array" ref="BP547">IFERROR(INDEX($CV$63:$CZ$65, $CO547, BP$23), "-")</f>
        <v>-</v>
      </c>
      <c r="BQ547" s="296" t="str" cm="1">
        <f t="array" ref="BQ547">IFERROR(INDEX($CV$63:$CZ$65, $CO547, BQ$23), "-")</f>
        <v>-</v>
      </c>
      <c r="BR547" s="296" t="str" cm="1">
        <f t="array" ref="BR547">IFERROR(INDEX($CV$63:$CZ$65, $CO547, BR$23), "-")</f>
        <v>-</v>
      </c>
      <c r="BS547" s="296" t="str" cm="1">
        <f t="array" ref="BS547">IFERROR(INDEX($CV$63:$CZ$65, $CO547, BS$23), "-")</f>
        <v>-</v>
      </c>
      <c r="BT547" s="297" cm="1">
        <f t="array" ref="BT547">IF($CO547=3,
IFERROR(INDEX($CV$68:$CZ$79, $CE547, BT$23), "-"),
IF($CO547=2,
IF(BT$23=5, $AC547, IF(BT$23=4, $AD547, 0)), IF(BT$23=5, $AC547, 0)
))</f>
        <v>0</v>
      </c>
      <c r="BU547" s="297" cm="1">
        <f t="array" ref="BU547">IF($CO547=3,
IFERROR(INDEX($CV$68:$CZ$79, $CE547, BU$23), "-"),
IF($CO547=2,
IF(BU$23=5, $AC547, IF(BU$23=4, $AD547, 0)), IF(BU$23=5, $AC547, 0)
))</f>
        <v>0</v>
      </c>
      <c r="BV547" s="297" cm="1">
        <f t="array" ref="BV547">IF($CO547=3,
IFERROR(INDEX($CV$68:$CZ$79, $CE547, BV$23), "-"),
IF($CO547=2,
IF(BV$23=5, $AC547, IF(BV$23=4, $AD547, 0)), IF(BV$23=5, $AC547, 0)
))</f>
        <v>0</v>
      </c>
      <c r="BW547" s="297" cm="1">
        <f t="array" ref="BW547">IF($CO547=3,
IFERROR(INDEX($CV$68:$CZ$79, $CE547, BW$23), "-"),
IF($CO547=2,
IF(BW$23=5, $AC547, IF(BW$23=4, $AD547, 0)), IF(BW$23=5, $AC547, 0)
))</f>
        <v>0</v>
      </c>
      <c r="BX547" s="297" cm="1">
        <f t="array" ref="BX547">IF($CO547=3,
IFERROR(INDEX($CV$68:$CZ$79, $CE547, BX$23), "-"),
IF($CO547=2,
IF(BX$23=5, $AC547, IF(BX$23=4, $AD547, 0)), IF(BX$23=5, $AC547, 0)
))</f>
        <v>0</v>
      </c>
      <c r="BY547" s="293" t="str">
        <f t="shared" si="249"/>
        <v>-</v>
      </c>
      <c r="BZ547" s="299">
        <f t="shared" si="225"/>
        <v>0</v>
      </c>
      <c r="CA547" s="294" t="str">
        <f t="shared" si="250"/>
        <v>-</v>
      </c>
      <c r="CB547" s="295" t="str">
        <f t="shared" si="226"/>
        <v>-</v>
      </c>
      <c r="CC547" s="295" t="str">
        <f t="shared" si="251"/>
        <v>-</v>
      </c>
      <c r="CD547" s="299">
        <f t="shared" si="227"/>
        <v>0</v>
      </c>
      <c r="CE547" s="300" t="str">
        <f t="shared" si="228"/>
        <v>-</v>
      </c>
      <c r="CF547" s="300" t="str">
        <f t="shared" si="229"/>
        <v>-</v>
      </c>
      <c r="CG547" s="300">
        <v>0</v>
      </c>
      <c r="CH547" s="300">
        <f t="shared" si="230"/>
        <v>0</v>
      </c>
      <c r="CI547" s="301">
        <f t="shared" si="231"/>
        <v>0</v>
      </c>
      <c r="CJ547" s="301">
        <f t="shared" si="232"/>
        <v>0</v>
      </c>
      <c r="CK547" s="302" t="str" cm="1">
        <f t="array" ref="CK547">IF($CJ547&gt;0, INDEX($CS$28:$DH$35, $CJ547, $CI547+CK$23), "-")</f>
        <v>-</v>
      </c>
      <c r="CL547" s="302" t="str" cm="1">
        <f t="array" ref="CL547">IF($CJ547&gt;0, INDEX($CS$28:$DH$35, $CJ547, $CI547+CL$23), "-")</f>
        <v>-</v>
      </c>
      <c r="CM547" s="302" t="str" cm="1">
        <f t="array" ref="CM547">IF($CJ547&gt;0, INDEX($CS$28:$DH$35, $CJ547, $CI547+CM$23), "-")</f>
        <v>-</v>
      </c>
      <c r="CN547" s="302" t="str" cm="1">
        <f t="array" ref="CN547">IF($CJ547&gt;0, INDEX($CS$28:$DH$35, $CJ547, $CI547+CN$23), "-")</f>
        <v>-</v>
      </c>
      <c r="CO547" s="300" t="str">
        <f t="shared" si="233"/>
        <v>-</v>
      </c>
      <c r="CP547" s="271"/>
      <c r="CQ547" s="272"/>
      <c r="CR547" s="273"/>
      <c r="CS547" s="273"/>
      <c r="CT547" s="273"/>
      <c r="CU547" s="273"/>
      <c r="CV547" s="273"/>
      <c r="CW547" s="273"/>
      <c r="CX547" s="273"/>
      <c r="CY547" s="273"/>
      <c r="CZ547" s="273"/>
      <c r="DA547" s="273"/>
      <c r="DB547" s="273"/>
      <c r="DC547" s="273"/>
      <c r="DD547" s="273"/>
      <c r="DE547" s="273"/>
      <c r="DF547" s="273"/>
      <c r="DG547" s="273"/>
      <c r="DH547" s="273"/>
      <c r="DI547" s="273"/>
      <c r="DJ547" s="271"/>
      <c r="DK547" s="271"/>
    </row>
    <row r="548" spans="1:115" s="45" customFormat="1" ht="12.75" customHeight="1" x14ac:dyDescent="0.25">
      <c r="A548" s="13" cm="1">
        <f t="array" ref="A548">IFERROR(INDEX(Operation, IFERROR(MATCH($N548,#REF!, 0), IFERROR(MATCH($N548,#REF!, 0), MATCH($N548,#REF!, 0))), 4), 0)</f>
        <v>0</v>
      </c>
      <c r="B548" s="10">
        <v>525</v>
      </c>
      <c r="C548" s="238"/>
      <c r="D548" s="238"/>
      <c r="E548" s="79"/>
      <c r="F548" s="80" t="str">
        <f>IF(ISBLANK(E548), "", VLOOKUP(E548, Z!$A$2:$C$4127, 3, FALSE))</f>
        <v/>
      </c>
      <c r="G548" s="238"/>
      <c r="H548" s="81"/>
      <c r="I548" s="255" t="b">
        <v>0</v>
      </c>
      <c r="J548" s="256"/>
      <c r="K548" s="82"/>
      <c r="L548" s="82"/>
      <c r="M548" s="83"/>
      <c r="N548" s="79"/>
      <c r="O548" s="84"/>
      <c r="P548" s="84"/>
      <c r="Q548" s="257"/>
      <c r="R548" s="257"/>
      <c r="S548" s="257"/>
      <c r="T548" s="85">
        <f t="shared" si="234"/>
        <v>0</v>
      </c>
      <c r="U548" s="238"/>
      <c r="V548" s="238"/>
      <c r="W548" s="238"/>
      <c r="X548" s="257"/>
      <c r="Y548" s="258"/>
      <c r="Z548" s="79"/>
      <c r="AA548" s="257"/>
      <c r="AB548" s="257"/>
      <c r="AC548" s="257"/>
      <c r="AD548" s="257"/>
      <c r="AE548" s="257"/>
      <c r="AF548" s="85">
        <f t="shared" si="235"/>
        <v>0</v>
      </c>
      <c r="AG548" s="259"/>
      <c r="AH548" s="238"/>
      <c r="AI548" s="79"/>
      <c r="AJ548" s="80" t="str">
        <f>IF(ISBLANK(AI548), "", VLOOKUP(AI548, Z!$A$2:$C$4127, 3, FALSE))</f>
        <v/>
      </c>
      <c r="AK548" s="260"/>
      <c r="AL548" s="127">
        <f t="shared" si="236"/>
        <v>0</v>
      </c>
      <c r="AM548" s="271"/>
      <c r="AN548" s="292">
        <f t="shared" si="238"/>
        <v>0</v>
      </c>
      <c r="AO548" s="279">
        <f t="shared" si="237"/>
        <v>1</v>
      </c>
      <c r="AP548" s="279">
        <v>0.75</v>
      </c>
      <c r="AQ548" s="293" t="str">
        <f t="shared" si="239"/>
        <v>-</v>
      </c>
      <c r="AR548" s="293" t="str">
        <f t="shared" si="240"/>
        <v>-</v>
      </c>
      <c r="AS548" s="293" t="str" cm="1">
        <f t="array" ref="AS548">IFERROR(IFERROR((AT548*AU548)/(3600*1000)/AZ548, BY548) * SUMPRODUCT($BA548:$BE548^2.5, $BF548:$BJ548) / 1000, "-")</f>
        <v>-</v>
      </c>
      <c r="AT548" s="279" t="str">
        <f t="shared" si="241"/>
        <v>-</v>
      </c>
      <c r="AU548" s="279" t="str">
        <f t="shared" si="242"/>
        <v>-</v>
      </c>
      <c r="AV548" s="294" t="str">
        <f t="shared" si="224"/>
        <v>-</v>
      </c>
      <c r="AW548" s="294" t="str" cm="1">
        <f t="array" ref="AW548">IF(CH548&gt;0, INDEX($CV$58:$CV$60, CH548), "-")</f>
        <v>-</v>
      </c>
      <c r="AX548" s="294" t="str">
        <f t="shared" si="243"/>
        <v>-</v>
      </c>
      <c r="AY548" s="295" t="str">
        <f t="shared" si="244"/>
        <v>-</v>
      </c>
      <c r="AZ548" s="294">
        <f t="shared" si="245"/>
        <v>0</v>
      </c>
      <c r="BA548" s="296" t="str" cm="1">
        <f t="array" ref="BA548">IFERROR(INDEX($CV$63:$CZ$65, $CF548, BA$23), "-")</f>
        <v>-</v>
      </c>
      <c r="BB548" s="296" t="str" cm="1">
        <f t="array" ref="BB548">IFERROR(INDEX($CV$63:$CZ$65, $CF548, BB$23), "-")</f>
        <v>-</v>
      </c>
      <c r="BC548" s="296" t="str" cm="1">
        <f t="array" ref="BC548">IFERROR(INDEX($CV$63:$CZ$65, $CF548, BC$23), "-")</f>
        <v>-</v>
      </c>
      <c r="BD548" s="296" t="str" cm="1">
        <f t="array" ref="BD548">IFERROR(INDEX($CV$63:$CZ$65, $CF548, BD$23), "-")</f>
        <v>-</v>
      </c>
      <c r="BE548" s="296" t="str" cm="1">
        <f t="array" ref="BE548">IFERROR(INDEX($CV$63:$CZ$65, $CF548, BE$23), "-")</f>
        <v>-</v>
      </c>
      <c r="BF548" s="297" cm="1">
        <f t="array" ref="BF548">IF($CF548=3,
IFERROR(INDEX($CV$68:$CZ$79, $CE548, BF$23), "-"),
IF($CF548=2,
IF(BF$23=5, $Q548, IF(BF$23=4, $R548, 0)), IF(BF$23=5, $Q548, 0)
))</f>
        <v>0</v>
      </c>
      <c r="BG548" s="297" cm="1">
        <f t="array" ref="BG548">IF($CF548=3,
IFERROR(INDEX($CV$68:$CZ$79, $CE548, BG$23), "-"),
IF($CF548=2,
IF(BG$23=5, $Q548, IF(BG$23=4, $R548, 0)), IF(BG$23=5, $Q548, 0)
))</f>
        <v>0</v>
      </c>
      <c r="BH548" s="297" cm="1">
        <f t="array" ref="BH548">IF($CF548=3,
IFERROR(INDEX($CV$68:$CZ$79, $CE548, BH$23), "-"),
IF($CF548=2,
IF(BH$23=5, $Q548, IF(BH$23=4, $R548, 0)), IF(BH$23=5, $Q548, 0)
))</f>
        <v>0</v>
      </c>
      <c r="BI548" s="297" cm="1">
        <f t="array" ref="BI548">IF($CF548=3,
IFERROR(INDEX($CV$68:$CZ$79, $CE548, BI$23), "-"),
IF($CF548=2,
IF(BI$23=5, $Q548, IF(BI$23=4, $R548, 0)), IF(BI$23=5, $Q548, 0)
))</f>
        <v>0</v>
      </c>
      <c r="BJ548" s="297" cm="1">
        <f t="array" ref="BJ548">IF($CF548=3,
IFERROR(INDEX($CV$68:$CZ$79, $CE548, BJ$23), "-"),
IF($CF548=2,
IF(BJ$23=5, $Q548, IF(BJ$23=4, $R548, 0)), IF(BJ$23=5, $Q548, 0)
))</f>
        <v>0</v>
      </c>
      <c r="BK548" s="293" t="str" cm="1">
        <f t="array" ref="BK548">IFERROR(IF(OR($AN$20="EZ", ISNUMBER((BL548*BM548)/(3600*1000)/BN548)), (BL548*BM548)/(3600*1000)/BN548, BY548) * SUMPRODUCT($BO548:$BS548^2.5, $BT548:$BX548) / 1000, "-")</f>
        <v>-</v>
      </c>
      <c r="BL548" s="279" t="str">
        <f t="shared" si="246"/>
        <v>-</v>
      </c>
      <c r="BM548" s="279" t="str">
        <f t="shared" si="247"/>
        <v>-</v>
      </c>
      <c r="BN548" s="298">
        <f t="shared" si="248"/>
        <v>0</v>
      </c>
      <c r="BO548" s="296" t="str" cm="1">
        <f t="array" ref="BO548">IFERROR(INDEX($CV$63:$CZ$65, $CO548, BO$23), "-")</f>
        <v>-</v>
      </c>
      <c r="BP548" s="296" t="str" cm="1">
        <f t="array" ref="BP548">IFERROR(INDEX($CV$63:$CZ$65, $CO548, BP$23), "-")</f>
        <v>-</v>
      </c>
      <c r="BQ548" s="296" t="str" cm="1">
        <f t="array" ref="BQ548">IFERROR(INDEX($CV$63:$CZ$65, $CO548, BQ$23), "-")</f>
        <v>-</v>
      </c>
      <c r="BR548" s="296" t="str" cm="1">
        <f t="array" ref="BR548">IFERROR(INDEX($CV$63:$CZ$65, $CO548, BR$23), "-")</f>
        <v>-</v>
      </c>
      <c r="BS548" s="296" t="str" cm="1">
        <f t="array" ref="BS548">IFERROR(INDEX($CV$63:$CZ$65, $CO548, BS$23), "-")</f>
        <v>-</v>
      </c>
      <c r="BT548" s="297" cm="1">
        <f t="array" ref="BT548">IF($CO548=3,
IFERROR(INDEX($CV$68:$CZ$79, $CE548, BT$23), "-"),
IF($CO548=2,
IF(BT$23=5, $AC548, IF(BT$23=4, $AD548, 0)), IF(BT$23=5, $AC548, 0)
))</f>
        <v>0</v>
      </c>
      <c r="BU548" s="297" cm="1">
        <f t="array" ref="BU548">IF($CO548=3,
IFERROR(INDEX($CV$68:$CZ$79, $CE548, BU$23), "-"),
IF($CO548=2,
IF(BU$23=5, $AC548, IF(BU$23=4, $AD548, 0)), IF(BU$23=5, $AC548, 0)
))</f>
        <v>0</v>
      </c>
      <c r="BV548" s="297" cm="1">
        <f t="array" ref="BV548">IF($CO548=3,
IFERROR(INDEX($CV$68:$CZ$79, $CE548, BV$23), "-"),
IF($CO548=2,
IF(BV$23=5, $AC548, IF(BV$23=4, $AD548, 0)), IF(BV$23=5, $AC548, 0)
))</f>
        <v>0</v>
      </c>
      <c r="BW548" s="297" cm="1">
        <f t="array" ref="BW548">IF($CO548=3,
IFERROR(INDEX($CV$68:$CZ$79, $CE548, BW$23), "-"),
IF($CO548=2,
IF(BW$23=5, $AC548, IF(BW$23=4, $AD548, 0)), IF(BW$23=5, $AC548, 0)
))</f>
        <v>0</v>
      </c>
      <c r="BX548" s="297" cm="1">
        <f t="array" ref="BX548">IF($CO548=3,
IFERROR(INDEX($CV$68:$CZ$79, $CE548, BX$23), "-"),
IF($CO548=2,
IF(BX$23=5, $AC548, IF(BX$23=4, $AD548, 0)), IF(BX$23=5, $AC548, 0)
))</f>
        <v>0</v>
      </c>
      <c r="BY548" s="293" t="str">
        <f t="shared" si="249"/>
        <v>-</v>
      </c>
      <c r="BZ548" s="299">
        <f t="shared" si="225"/>
        <v>0</v>
      </c>
      <c r="CA548" s="294" t="str">
        <f t="shared" si="250"/>
        <v>-</v>
      </c>
      <c r="CB548" s="295" t="str">
        <f t="shared" si="226"/>
        <v>-</v>
      </c>
      <c r="CC548" s="295" t="str">
        <f t="shared" si="251"/>
        <v>-</v>
      </c>
      <c r="CD548" s="299">
        <f t="shared" si="227"/>
        <v>0</v>
      </c>
      <c r="CE548" s="300" t="str">
        <f t="shared" si="228"/>
        <v>-</v>
      </c>
      <c r="CF548" s="300" t="str">
        <f t="shared" si="229"/>
        <v>-</v>
      </c>
      <c r="CG548" s="300">
        <v>0</v>
      </c>
      <c r="CH548" s="300">
        <f t="shared" si="230"/>
        <v>0</v>
      </c>
      <c r="CI548" s="301">
        <f t="shared" si="231"/>
        <v>0</v>
      </c>
      <c r="CJ548" s="301">
        <f t="shared" si="232"/>
        <v>0</v>
      </c>
      <c r="CK548" s="302" t="str" cm="1">
        <f t="array" ref="CK548">IF($CJ548&gt;0, INDEX($CS$28:$DH$35, $CJ548, $CI548+CK$23), "-")</f>
        <v>-</v>
      </c>
      <c r="CL548" s="302" t="str" cm="1">
        <f t="array" ref="CL548">IF($CJ548&gt;0, INDEX($CS$28:$DH$35, $CJ548, $CI548+CL$23), "-")</f>
        <v>-</v>
      </c>
      <c r="CM548" s="302" t="str" cm="1">
        <f t="array" ref="CM548">IF($CJ548&gt;0, INDEX($CS$28:$DH$35, $CJ548, $CI548+CM$23), "-")</f>
        <v>-</v>
      </c>
      <c r="CN548" s="302" t="str" cm="1">
        <f t="array" ref="CN548">IF($CJ548&gt;0, INDEX($CS$28:$DH$35, $CJ548, $CI548+CN$23), "-")</f>
        <v>-</v>
      </c>
      <c r="CO548" s="300" t="str">
        <f t="shared" si="233"/>
        <v>-</v>
      </c>
      <c r="CP548" s="271"/>
      <c r="CQ548" s="272"/>
      <c r="CR548" s="273"/>
      <c r="CS548" s="273"/>
      <c r="CT548" s="273"/>
      <c r="CU548" s="273"/>
      <c r="CV548" s="273"/>
      <c r="CW548" s="273"/>
      <c r="CX548" s="273"/>
      <c r="CY548" s="273"/>
      <c r="CZ548" s="273"/>
      <c r="DA548" s="273"/>
      <c r="DB548" s="273"/>
      <c r="DC548" s="273"/>
      <c r="DD548" s="273"/>
      <c r="DE548" s="273"/>
      <c r="DF548" s="273"/>
      <c r="DG548" s="273"/>
      <c r="DH548" s="273"/>
      <c r="DI548" s="273"/>
      <c r="DJ548" s="271"/>
      <c r="DK548" s="271"/>
    </row>
    <row r="549" spans="1:115" s="45" customFormat="1" ht="12.75" customHeight="1" x14ac:dyDescent="0.25">
      <c r="A549" s="13" cm="1">
        <f t="array" ref="A549">IFERROR(INDEX(Operation, IFERROR(MATCH($N549,#REF!, 0), IFERROR(MATCH($N549,#REF!, 0), MATCH($N549,#REF!, 0))), 4), 0)</f>
        <v>0</v>
      </c>
      <c r="B549" s="10">
        <v>526</v>
      </c>
      <c r="C549" s="238"/>
      <c r="D549" s="238"/>
      <c r="E549" s="79"/>
      <c r="F549" s="80" t="str">
        <f>IF(ISBLANK(E549), "", VLOOKUP(E549, Z!$A$2:$C$4127, 3, FALSE))</f>
        <v/>
      </c>
      <c r="G549" s="238"/>
      <c r="H549" s="81"/>
      <c r="I549" s="255" t="b">
        <v>0</v>
      </c>
      <c r="J549" s="256"/>
      <c r="K549" s="82"/>
      <c r="L549" s="82"/>
      <c r="M549" s="83"/>
      <c r="N549" s="79"/>
      <c r="O549" s="84"/>
      <c r="P549" s="84"/>
      <c r="Q549" s="257"/>
      <c r="R549" s="257"/>
      <c r="S549" s="257"/>
      <c r="T549" s="85">
        <f t="shared" si="234"/>
        <v>0</v>
      </c>
      <c r="U549" s="238"/>
      <c r="V549" s="238"/>
      <c r="W549" s="238"/>
      <c r="X549" s="257"/>
      <c r="Y549" s="258"/>
      <c r="Z549" s="79"/>
      <c r="AA549" s="257"/>
      <c r="AB549" s="257"/>
      <c r="AC549" s="257"/>
      <c r="AD549" s="257"/>
      <c r="AE549" s="257"/>
      <c r="AF549" s="85">
        <f t="shared" si="235"/>
        <v>0</v>
      </c>
      <c r="AG549" s="259"/>
      <c r="AH549" s="238"/>
      <c r="AI549" s="79"/>
      <c r="AJ549" s="80" t="str">
        <f>IF(ISBLANK(AI549), "", VLOOKUP(AI549, Z!$A$2:$C$4127, 3, FALSE))</f>
        <v/>
      </c>
      <c r="AK549" s="260"/>
      <c r="AL549" s="127">
        <f t="shared" si="236"/>
        <v>0</v>
      </c>
      <c r="AM549" s="271"/>
      <c r="AN549" s="292">
        <f t="shared" si="238"/>
        <v>0</v>
      </c>
      <c r="AO549" s="279">
        <f t="shared" si="237"/>
        <v>1</v>
      </c>
      <c r="AP549" s="279">
        <v>0.75</v>
      </c>
      <c r="AQ549" s="293" t="str">
        <f t="shared" si="239"/>
        <v>-</v>
      </c>
      <c r="AR549" s="293" t="str">
        <f t="shared" si="240"/>
        <v>-</v>
      </c>
      <c r="AS549" s="293" t="str" cm="1">
        <f t="array" ref="AS549">IFERROR(IFERROR((AT549*AU549)/(3600*1000)/AZ549, BY549) * SUMPRODUCT($BA549:$BE549^2.5, $BF549:$BJ549) / 1000, "-")</f>
        <v>-</v>
      </c>
      <c r="AT549" s="279" t="str">
        <f t="shared" si="241"/>
        <v>-</v>
      </c>
      <c r="AU549" s="279" t="str">
        <f t="shared" si="242"/>
        <v>-</v>
      </c>
      <c r="AV549" s="294" t="str">
        <f t="shared" si="224"/>
        <v>-</v>
      </c>
      <c r="AW549" s="294" t="str" cm="1">
        <f t="array" ref="AW549">IF(CH549&gt;0, INDEX($CV$58:$CV$60, CH549), "-")</f>
        <v>-</v>
      </c>
      <c r="AX549" s="294" t="str">
        <f t="shared" si="243"/>
        <v>-</v>
      </c>
      <c r="AY549" s="295" t="str">
        <f t="shared" si="244"/>
        <v>-</v>
      </c>
      <c r="AZ549" s="294">
        <f t="shared" si="245"/>
        <v>0</v>
      </c>
      <c r="BA549" s="296" t="str" cm="1">
        <f t="array" ref="BA549">IFERROR(INDEX($CV$63:$CZ$65, $CF549, BA$23), "-")</f>
        <v>-</v>
      </c>
      <c r="BB549" s="296" t="str" cm="1">
        <f t="array" ref="BB549">IFERROR(INDEX($CV$63:$CZ$65, $CF549, BB$23), "-")</f>
        <v>-</v>
      </c>
      <c r="BC549" s="296" t="str" cm="1">
        <f t="array" ref="BC549">IFERROR(INDEX($CV$63:$CZ$65, $CF549, BC$23), "-")</f>
        <v>-</v>
      </c>
      <c r="BD549" s="296" t="str" cm="1">
        <f t="array" ref="BD549">IFERROR(INDEX($CV$63:$CZ$65, $CF549, BD$23), "-")</f>
        <v>-</v>
      </c>
      <c r="BE549" s="296" t="str" cm="1">
        <f t="array" ref="BE549">IFERROR(INDEX($CV$63:$CZ$65, $CF549, BE$23), "-")</f>
        <v>-</v>
      </c>
      <c r="BF549" s="297" cm="1">
        <f t="array" ref="BF549">IF($CF549=3,
IFERROR(INDEX($CV$68:$CZ$79, $CE549, BF$23), "-"),
IF($CF549=2,
IF(BF$23=5, $Q549, IF(BF$23=4, $R549, 0)), IF(BF$23=5, $Q549, 0)
))</f>
        <v>0</v>
      </c>
      <c r="BG549" s="297" cm="1">
        <f t="array" ref="BG549">IF($CF549=3,
IFERROR(INDEX($CV$68:$CZ$79, $CE549, BG$23), "-"),
IF($CF549=2,
IF(BG$23=5, $Q549, IF(BG$23=4, $R549, 0)), IF(BG$23=5, $Q549, 0)
))</f>
        <v>0</v>
      </c>
      <c r="BH549" s="297" cm="1">
        <f t="array" ref="BH549">IF($CF549=3,
IFERROR(INDEX($CV$68:$CZ$79, $CE549, BH$23), "-"),
IF($CF549=2,
IF(BH$23=5, $Q549, IF(BH$23=4, $R549, 0)), IF(BH$23=5, $Q549, 0)
))</f>
        <v>0</v>
      </c>
      <c r="BI549" s="297" cm="1">
        <f t="array" ref="BI549">IF($CF549=3,
IFERROR(INDEX($CV$68:$CZ$79, $CE549, BI$23), "-"),
IF($CF549=2,
IF(BI$23=5, $Q549, IF(BI$23=4, $R549, 0)), IF(BI$23=5, $Q549, 0)
))</f>
        <v>0</v>
      </c>
      <c r="BJ549" s="297" cm="1">
        <f t="array" ref="BJ549">IF($CF549=3,
IFERROR(INDEX($CV$68:$CZ$79, $CE549, BJ$23), "-"),
IF($CF549=2,
IF(BJ$23=5, $Q549, IF(BJ$23=4, $R549, 0)), IF(BJ$23=5, $Q549, 0)
))</f>
        <v>0</v>
      </c>
      <c r="BK549" s="293" t="str" cm="1">
        <f t="array" ref="BK549">IFERROR(IF(OR($AN$20="EZ", ISNUMBER((BL549*BM549)/(3600*1000)/BN549)), (BL549*BM549)/(3600*1000)/BN549, BY549) * SUMPRODUCT($BO549:$BS549^2.5, $BT549:$BX549) / 1000, "-")</f>
        <v>-</v>
      </c>
      <c r="BL549" s="279" t="str">
        <f t="shared" si="246"/>
        <v>-</v>
      </c>
      <c r="BM549" s="279" t="str">
        <f t="shared" si="247"/>
        <v>-</v>
      </c>
      <c r="BN549" s="298">
        <f t="shared" si="248"/>
        <v>0</v>
      </c>
      <c r="BO549" s="296" t="str" cm="1">
        <f t="array" ref="BO549">IFERROR(INDEX($CV$63:$CZ$65, $CO549, BO$23), "-")</f>
        <v>-</v>
      </c>
      <c r="BP549" s="296" t="str" cm="1">
        <f t="array" ref="BP549">IFERROR(INDEX($CV$63:$CZ$65, $CO549, BP$23), "-")</f>
        <v>-</v>
      </c>
      <c r="BQ549" s="296" t="str" cm="1">
        <f t="array" ref="BQ549">IFERROR(INDEX($CV$63:$CZ$65, $CO549, BQ$23), "-")</f>
        <v>-</v>
      </c>
      <c r="BR549" s="296" t="str" cm="1">
        <f t="array" ref="BR549">IFERROR(INDEX($CV$63:$CZ$65, $CO549, BR$23), "-")</f>
        <v>-</v>
      </c>
      <c r="BS549" s="296" t="str" cm="1">
        <f t="array" ref="BS549">IFERROR(INDEX($CV$63:$CZ$65, $CO549, BS$23), "-")</f>
        <v>-</v>
      </c>
      <c r="BT549" s="297" cm="1">
        <f t="array" ref="BT549">IF($CO549=3,
IFERROR(INDEX($CV$68:$CZ$79, $CE549, BT$23), "-"),
IF($CO549=2,
IF(BT$23=5, $AC549, IF(BT$23=4, $AD549, 0)), IF(BT$23=5, $AC549, 0)
))</f>
        <v>0</v>
      </c>
      <c r="BU549" s="297" cm="1">
        <f t="array" ref="BU549">IF($CO549=3,
IFERROR(INDEX($CV$68:$CZ$79, $CE549, BU$23), "-"),
IF($CO549=2,
IF(BU$23=5, $AC549, IF(BU$23=4, $AD549, 0)), IF(BU$23=5, $AC549, 0)
))</f>
        <v>0</v>
      </c>
      <c r="BV549" s="297" cm="1">
        <f t="array" ref="BV549">IF($CO549=3,
IFERROR(INDEX($CV$68:$CZ$79, $CE549, BV$23), "-"),
IF($CO549=2,
IF(BV$23=5, $AC549, IF(BV$23=4, $AD549, 0)), IF(BV$23=5, $AC549, 0)
))</f>
        <v>0</v>
      </c>
      <c r="BW549" s="297" cm="1">
        <f t="array" ref="BW549">IF($CO549=3,
IFERROR(INDEX($CV$68:$CZ$79, $CE549, BW$23), "-"),
IF($CO549=2,
IF(BW$23=5, $AC549, IF(BW$23=4, $AD549, 0)), IF(BW$23=5, $AC549, 0)
))</f>
        <v>0</v>
      </c>
      <c r="BX549" s="297" cm="1">
        <f t="array" ref="BX549">IF($CO549=3,
IFERROR(INDEX($CV$68:$CZ$79, $CE549, BX$23), "-"),
IF($CO549=2,
IF(BX$23=5, $AC549, IF(BX$23=4, $AD549, 0)), IF(BX$23=5, $AC549, 0)
))</f>
        <v>0</v>
      </c>
      <c r="BY549" s="293" t="str">
        <f t="shared" si="249"/>
        <v>-</v>
      </c>
      <c r="BZ549" s="299">
        <f t="shared" si="225"/>
        <v>0</v>
      </c>
      <c r="CA549" s="294" t="str">
        <f t="shared" si="250"/>
        <v>-</v>
      </c>
      <c r="CB549" s="295" t="str">
        <f t="shared" si="226"/>
        <v>-</v>
      </c>
      <c r="CC549" s="295" t="str">
        <f t="shared" si="251"/>
        <v>-</v>
      </c>
      <c r="CD549" s="299">
        <f t="shared" si="227"/>
        <v>0</v>
      </c>
      <c r="CE549" s="300" t="str">
        <f t="shared" si="228"/>
        <v>-</v>
      </c>
      <c r="CF549" s="300" t="str">
        <f t="shared" si="229"/>
        <v>-</v>
      </c>
      <c r="CG549" s="300">
        <v>0</v>
      </c>
      <c r="CH549" s="300">
        <f t="shared" si="230"/>
        <v>0</v>
      </c>
      <c r="CI549" s="301">
        <f t="shared" si="231"/>
        <v>0</v>
      </c>
      <c r="CJ549" s="301">
        <f t="shared" si="232"/>
        <v>0</v>
      </c>
      <c r="CK549" s="302" t="str" cm="1">
        <f t="array" ref="CK549">IF($CJ549&gt;0, INDEX($CS$28:$DH$35, $CJ549, $CI549+CK$23), "-")</f>
        <v>-</v>
      </c>
      <c r="CL549" s="302" t="str" cm="1">
        <f t="array" ref="CL549">IF($CJ549&gt;0, INDEX($CS$28:$DH$35, $CJ549, $CI549+CL$23), "-")</f>
        <v>-</v>
      </c>
      <c r="CM549" s="302" t="str" cm="1">
        <f t="array" ref="CM549">IF($CJ549&gt;0, INDEX($CS$28:$DH$35, $CJ549, $CI549+CM$23), "-")</f>
        <v>-</v>
      </c>
      <c r="CN549" s="302" t="str" cm="1">
        <f t="array" ref="CN549">IF($CJ549&gt;0, INDEX($CS$28:$DH$35, $CJ549, $CI549+CN$23), "-")</f>
        <v>-</v>
      </c>
      <c r="CO549" s="300" t="str">
        <f t="shared" si="233"/>
        <v>-</v>
      </c>
      <c r="CP549" s="271"/>
      <c r="CQ549" s="272"/>
      <c r="CR549" s="273"/>
      <c r="CS549" s="273"/>
      <c r="CT549" s="273"/>
      <c r="CU549" s="273"/>
      <c r="CV549" s="273"/>
      <c r="CW549" s="273"/>
      <c r="CX549" s="273"/>
      <c r="CY549" s="273"/>
      <c r="CZ549" s="273"/>
      <c r="DA549" s="273"/>
      <c r="DB549" s="273"/>
      <c r="DC549" s="273"/>
      <c r="DD549" s="273"/>
      <c r="DE549" s="273"/>
      <c r="DF549" s="273"/>
      <c r="DG549" s="273"/>
      <c r="DH549" s="273"/>
      <c r="DI549" s="273"/>
      <c r="DJ549" s="271"/>
      <c r="DK549" s="271"/>
    </row>
    <row r="550" spans="1:115" s="45" customFormat="1" ht="12.75" customHeight="1" x14ac:dyDescent="0.25">
      <c r="A550" s="13" cm="1">
        <f t="array" ref="A550">IFERROR(INDEX(Operation, IFERROR(MATCH($N550,#REF!, 0), IFERROR(MATCH($N550,#REF!, 0), MATCH($N550,#REF!, 0))), 4), 0)</f>
        <v>0</v>
      </c>
      <c r="B550" s="10">
        <v>527</v>
      </c>
      <c r="C550" s="238"/>
      <c r="D550" s="238"/>
      <c r="E550" s="79"/>
      <c r="F550" s="80" t="str">
        <f>IF(ISBLANK(E550), "", VLOOKUP(E550, Z!$A$2:$C$4127, 3, FALSE))</f>
        <v/>
      </c>
      <c r="G550" s="238"/>
      <c r="H550" s="81"/>
      <c r="I550" s="255" t="b">
        <v>0</v>
      </c>
      <c r="J550" s="256"/>
      <c r="K550" s="82"/>
      <c r="L550" s="82"/>
      <c r="M550" s="83"/>
      <c r="N550" s="79"/>
      <c r="O550" s="84"/>
      <c r="P550" s="84"/>
      <c r="Q550" s="257"/>
      <c r="R550" s="257"/>
      <c r="S550" s="257"/>
      <c r="T550" s="85">
        <f t="shared" si="234"/>
        <v>0</v>
      </c>
      <c r="U550" s="238"/>
      <c r="V550" s="238"/>
      <c r="W550" s="238"/>
      <c r="X550" s="257"/>
      <c r="Y550" s="258"/>
      <c r="Z550" s="79"/>
      <c r="AA550" s="257"/>
      <c r="AB550" s="257"/>
      <c r="AC550" s="257"/>
      <c r="AD550" s="257"/>
      <c r="AE550" s="257"/>
      <c r="AF550" s="85">
        <f t="shared" si="235"/>
        <v>0</v>
      </c>
      <c r="AG550" s="259"/>
      <c r="AH550" s="238"/>
      <c r="AI550" s="79"/>
      <c r="AJ550" s="80" t="str">
        <f>IF(ISBLANK(AI550), "", VLOOKUP(AI550, Z!$A$2:$C$4127, 3, FALSE))</f>
        <v/>
      </c>
      <c r="AK550" s="260"/>
      <c r="AL550" s="127">
        <f t="shared" si="236"/>
        <v>0</v>
      </c>
      <c r="AM550" s="271"/>
      <c r="AN550" s="292">
        <f t="shared" si="238"/>
        <v>0</v>
      </c>
      <c r="AO550" s="279">
        <f t="shared" si="237"/>
        <v>1</v>
      </c>
      <c r="AP550" s="279">
        <v>0.75</v>
      </c>
      <c r="AQ550" s="293" t="str">
        <f t="shared" si="239"/>
        <v>-</v>
      </c>
      <c r="AR550" s="293" t="str">
        <f t="shared" si="240"/>
        <v>-</v>
      </c>
      <c r="AS550" s="293" t="str" cm="1">
        <f t="array" ref="AS550">IFERROR(IFERROR((AT550*AU550)/(3600*1000)/AZ550, BY550) * SUMPRODUCT($BA550:$BE550^2.5, $BF550:$BJ550) / 1000, "-")</f>
        <v>-</v>
      </c>
      <c r="AT550" s="279" t="str">
        <f t="shared" si="241"/>
        <v>-</v>
      </c>
      <c r="AU550" s="279" t="str">
        <f t="shared" si="242"/>
        <v>-</v>
      </c>
      <c r="AV550" s="294" t="str">
        <f t="shared" si="224"/>
        <v>-</v>
      </c>
      <c r="AW550" s="294" t="str" cm="1">
        <f t="array" ref="AW550">IF(CH550&gt;0, INDEX($CV$58:$CV$60, CH550), "-")</f>
        <v>-</v>
      </c>
      <c r="AX550" s="294" t="str">
        <f t="shared" si="243"/>
        <v>-</v>
      </c>
      <c r="AY550" s="295" t="str">
        <f t="shared" si="244"/>
        <v>-</v>
      </c>
      <c r="AZ550" s="294">
        <f t="shared" si="245"/>
        <v>0</v>
      </c>
      <c r="BA550" s="296" t="str" cm="1">
        <f t="array" ref="BA550">IFERROR(INDEX($CV$63:$CZ$65, $CF550, BA$23), "-")</f>
        <v>-</v>
      </c>
      <c r="BB550" s="296" t="str" cm="1">
        <f t="array" ref="BB550">IFERROR(INDEX($CV$63:$CZ$65, $CF550, BB$23), "-")</f>
        <v>-</v>
      </c>
      <c r="BC550" s="296" t="str" cm="1">
        <f t="array" ref="BC550">IFERROR(INDEX($CV$63:$CZ$65, $CF550, BC$23), "-")</f>
        <v>-</v>
      </c>
      <c r="BD550" s="296" t="str" cm="1">
        <f t="array" ref="BD550">IFERROR(INDEX($CV$63:$CZ$65, $CF550, BD$23), "-")</f>
        <v>-</v>
      </c>
      <c r="BE550" s="296" t="str" cm="1">
        <f t="array" ref="BE550">IFERROR(INDEX($CV$63:$CZ$65, $CF550, BE$23), "-")</f>
        <v>-</v>
      </c>
      <c r="BF550" s="297" cm="1">
        <f t="array" ref="BF550">IF($CF550=3,
IFERROR(INDEX($CV$68:$CZ$79, $CE550, BF$23), "-"),
IF($CF550=2,
IF(BF$23=5, $Q550, IF(BF$23=4, $R550, 0)), IF(BF$23=5, $Q550, 0)
))</f>
        <v>0</v>
      </c>
      <c r="BG550" s="297" cm="1">
        <f t="array" ref="BG550">IF($CF550=3,
IFERROR(INDEX($CV$68:$CZ$79, $CE550, BG$23), "-"),
IF($CF550=2,
IF(BG$23=5, $Q550, IF(BG$23=4, $R550, 0)), IF(BG$23=5, $Q550, 0)
))</f>
        <v>0</v>
      </c>
      <c r="BH550" s="297" cm="1">
        <f t="array" ref="BH550">IF($CF550=3,
IFERROR(INDEX($CV$68:$CZ$79, $CE550, BH$23), "-"),
IF($CF550=2,
IF(BH$23=5, $Q550, IF(BH$23=4, $R550, 0)), IF(BH$23=5, $Q550, 0)
))</f>
        <v>0</v>
      </c>
      <c r="BI550" s="297" cm="1">
        <f t="array" ref="BI550">IF($CF550=3,
IFERROR(INDEX($CV$68:$CZ$79, $CE550, BI$23), "-"),
IF($CF550=2,
IF(BI$23=5, $Q550, IF(BI$23=4, $R550, 0)), IF(BI$23=5, $Q550, 0)
))</f>
        <v>0</v>
      </c>
      <c r="BJ550" s="297" cm="1">
        <f t="array" ref="BJ550">IF($CF550=3,
IFERROR(INDEX($CV$68:$CZ$79, $CE550, BJ$23), "-"),
IF($CF550=2,
IF(BJ$23=5, $Q550, IF(BJ$23=4, $R550, 0)), IF(BJ$23=5, $Q550, 0)
))</f>
        <v>0</v>
      </c>
      <c r="BK550" s="293" t="str" cm="1">
        <f t="array" ref="BK550">IFERROR(IF(OR($AN$20="EZ", ISNUMBER((BL550*BM550)/(3600*1000)/BN550)), (BL550*BM550)/(3600*1000)/BN550, BY550) * SUMPRODUCT($BO550:$BS550^2.5, $BT550:$BX550) / 1000, "-")</f>
        <v>-</v>
      </c>
      <c r="BL550" s="279" t="str">
        <f t="shared" si="246"/>
        <v>-</v>
      </c>
      <c r="BM550" s="279" t="str">
        <f t="shared" si="247"/>
        <v>-</v>
      </c>
      <c r="BN550" s="298">
        <f t="shared" si="248"/>
        <v>0</v>
      </c>
      <c r="BO550" s="296" t="str" cm="1">
        <f t="array" ref="BO550">IFERROR(INDEX($CV$63:$CZ$65, $CO550, BO$23), "-")</f>
        <v>-</v>
      </c>
      <c r="BP550" s="296" t="str" cm="1">
        <f t="array" ref="BP550">IFERROR(INDEX($CV$63:$CZ$65, $CO550, BP$23), "-")</f>
        <v>-</v>
      </c>
      <c r="BQ550" s="296" t="str" cm="1">
        <f t="array" ref="BQ550">IFERROR(INDEX($CV$63:$CZ$65, $CO550, BQ$23), "-")</f>
        <v>-</v>
      </c>
      <c r="BR550" s="296" t="str" cm="1">
        <f t="array" ref="BR550">IFERROR(INDEX($CV$63:$CZ$65, $CO550, BR$23), "-")</f>
        <v>-</v>
      </c>
      <c r="BS550" s="296" t="str" cm="1">
        <f t="array" ref="BS550">IFERROR(INDEX($CV$63:$CZ$65, $CO550, BS$23), "-")</f>
        <v>-</v>
      </c>
      <c r="BT550" s="297" cm="1">
        <f t="array" ref="BT550">IF($CO550=3,
IFERROR(INDEX($CV$68:$CZ$79, $CE550, BT$23), "-"),
IF($CO550=2,
IF(BT$23=5, $AC550, IF(BT$23=4, $AD550, 0)), IF(BT$23=5, $AC550, 0)
))</f>
        <v>0</v>
      </c>
      <c r="BU550" s="297" cm="1">
        <f t="array" ref="BU550">IF($CO550=3,
IFERROR(INDEX($CV$68:$CZ$79, $CE550, BU$23), "-"),
IF($CO550=2,
IF(BU$23=5, $AC550, IF(BU$23=4, $AD550, 0)), IF(BU$23=5, $AC550, 0)
))</f>
        <v>0</v>
      </c>
      <c r="BV550" s="297" cm="1">
        <f t="array" ref="BV550">IF($CO550=3,
IFERROR(INDEX($CV$68:$CZ$79, $CE550, BV$23), "-"),
IF($CO550=2,
IF(BV$23=5, $AC550, IF(BV$23=4, $AD550, 0)), IF(BV$23=5, $AC550, 0)
))</f>
        <v>0</v>
      </c>
      <c r="BW550" s="297" cm="1">
        <f t="array" ref="BW550">IF($CO550=3,
IFERROR(INDEX($CV$68:$CZ$79, $CE550, BW$23), "-"),
IF($CO550=2,
IF(BW$23=5, $AC550, IF(BW$23=4, $AD550, 0)), IF(BW$23=5, $AC550, 0)
))</f>
        <v>0</v>
      </c>
      <c r="BX550" s="297" cm="1">
        <f t="array" ref="BX550">IF($CO550=3,
IFERROR(INDEX($CV$68:$CZ$79, $CE550, BX$23), "-"),
IF($CO550=2,
IF(BX$23=5, $AC550, IF(BX$23=4, $AD550, 0)), IF(BX$23=5, $AC550, 0)
))</f>
        <v>0</v>
      </c>
      <c r="BY550" s="293" t="str">
        <f t="shared" si="249"/>
        <v>-</v>
      </c>
      <c r="BZ550" s="299">
        <f t="shared" si="225"/>
        <v>0</v>
      </c>
      <c r="CA550" s="294" t="str">
        <f t="shared" si="250"/>
        <v>-</v>
      </c>
      <c r="CB550" s="295" t="str">
        <f t="shared" si="226"/>
        <v>-</v>
      </c>
      <c r="CC550" s="295" t="str">
        <f t="shared" si="251"/>
        <v>-</v>
      </c>
      <c r="CD550" s="299">
        <f t="shared" si="227"/>
        <v>0</v>
      </c>
      <c r="CE550" s="300" t="str">
        <f t="shared" si="228"/>
        <v>-</v>
      </c>
      <c r="CF550" s="300" t="str">
        <f t="shared" si="229"/>
        <v>-</v>
      </c>
      <c r="CG550" s="300">
        <v>0</v>
      </c>
      <c r="CH550" s="300">
        <f t="shared" si="230"/>
        <v>0</v>
      </c>
      <c r="CI550" s="301">
        <f t="shared" si="231"/>
        <v>0</v>
      </c>
      <c r="CJ550" s="301">
        <f t="shared" si="232"/>
        <v>0</v>
      </c>
      <c r="CK550" s="302" t="str" cm="1">
        <f t="array" ref="CK550">IF($CJ550&gt;0, INDEX($CS$28:$DH$35, $CJ550, $CI550+CK$23), "-")</f>
        <v>-</v>
      </c>
      <c r="CL550" s="302" t="str" cm="1">
        <f t="array" ref="CL550">IF($CJ550&gt;0, INDEX($CS$28:$DH$35, $CJ550, $CI550+CL$23), "-")</f>
        <v>-</v>
      </c>
      <c r="CM550" s="302" t="str" cm="1">
        <f t="array" ref="CM550">IF($CJ550&gt;0, INDEX($CS$28:$DH$35, $CJ550, $CI550+CM$23), "-")</f>
        <v>-</v>
      </c>
      <c r="CN550" s="302" t="str" cm="1">
        <f t="array" ref="CN550">IF($CJ550&gt;0, INDEX($CS$28:$DH$35, $CJ550, $CI550+CN$23), "-")</f>
        <v>-</v>
      </c>
      <c r="CO550" s="300" t="str">
        <f t="shared" si="233"/>
        <v>-</v>
      </c>
      <c r="CP550" s="271"/>
      <c r="CQ550" s="272"/>
      <c r="CR550" s="273"/>
      <c r="CS550" s="273"/>
      <c r="CT550" s="273"/>
      <c r="CU550" s="273"/>
      <c r="CV550" s="273"/>
      <c r="CW550" s="273"/>
      <c r="CX550" s="273"/>
      <c r="CY550" s="273"/>
      <c r="CZ550" s="273"/>
      <c r="DA550" s="273"/>
      <c r="DB550" s="273"/>
      <c r="DC550" s="273"/>
      <c r="DD550" s="273"/>
      <c r="DE550" s="273"/>
      <c r="DF550" s="273"/>
      <c r="DG550" s="273"/>
      <c r="DH550" s="273"/>
      <c r="DI550" s="273"/>
      <c r="DJ550" s="271"/>
      <c r="DK550" s="271"/>
    </row>
    <row r="551" spans="1:115" s="45" customFormat="1" ht="12.75" customHeight="1" x14ac:dyDescent="0.25">
      <c r="A551" s="13" cm="1">
        <f t="array" ref="A551">IFERROR(INDEX(Operation, IFERROR(MATCH($N551,#REF!, 0), IFERROR(MATCH($N551,#REF!, 0), MATCH($N551,#REF!, 0))), 4), 0)</f>
        <v>0</v>
      </c>
      <c r="B551" s="10">
        <v>528</v>
      </c>
      <c r="C551" s="238"/>
      <c r="D551" s="238"/>
      <c r="E551" s="79"/>
      <c r="F551" s="80" t="str">
        <f>IF(ISBLANK(E551), "", VLOOKUP(E551, Z!$A$2:$C$4127, 3, FALSE))</f>
        <v/>
      </c>
      <c r="G551" s="238"/>
      <c r="H551" s="81"/>
      <c r="I551" s="255" t="b">
        <v>0</v>
      </c>
      <c r="J551" s="256"/>
      <c r="K551" s="82"/>
      <c r="L551" s="82"/>
      <c r="M551" s="83"/>
      <c r="N551" s="79"/>
      <c r="O551" s="84"/>
      <c r="P551" s="84"/>
      <c r="Q551" s="257"/>
      <c r="R551" s="257"/>
      <c r="S551" s="257"/>
      <c r="T551" s="85">
        <f t="shared" si="234"/>
        <v>0</v>
      </c>
      <c r="U551" s="238"/>
      <c r="V551" s="238"/>
      <c r="W551" s="238"/>
      <c r="X551" s="256"/>
      <c r="Y551" s="258"/>
      <c r="Z551" s="79"/>
      <c r="AA551" s="257"/>
      <c r="AB551" s="257"/>
      <c r="AC551" s="257"/>
      <c r="AD551" s="257"/>
      <c r="AE551" s="257"/>
      <c r="AF551" s="85">
        <f t="shared" si="235"/>
        <v>0</v>
      </c>
      <c r="AG551" s="259"/>
      <c r="AH551" s="238"/>
      <c r="AI551" s="79"/>
      <c r="AJ551" s="80" t="str">
        <f>IF(ISBLANK(AI551), "", VLOOKUP(AI551, Z!$A$2:$C$4127, 3, FALSE))</f>
        <v/>
      </c>
      <c r="AK551" s="260"/>
      <c r="AL551" s="127">
        <f t="shared" si="236"/>
        <v>0</v>
      </c>
      <c r="AM551" s="271"/>
      <c r="AN551" s="292">
        <f t="shared" si="238"/>
        <v>0</v>
      </c>
      <c r="AO551" s="279">
        <f t="shared" si="237"/>
        <v>1</v>
      </c>
      <c r="AP551" s="279">
        <v>0.75</v>
      </c>
      <c r="AQ551" s="293" t="str">
        <f t="shared" si="239"/>
        <v>-</v>
      </c>
      <c r="AR551" s="293" t="str">
        <f t="shared" si="240"/>
        <v>-</v>
      </c>
      <c r="AS551" s="293" t="str" cm="1">
        <f t="array" ref="AS551">IFERROR(IFERROR((AT551*AU551)/(3600*1000)/AZ551, BY551) * SUMPRODUCT($BA551:$BE551^2.5, $BF551:$BJ551) / 1000, "-")</f>
        <v>-</v>
      </c>
      <c r="AT551" s="279" t="str">
        <f t="shared" si="241"/>
        <v>-</v>
      </c>
      <c r="AU551" s="279" t="str">
        <f t="shared" si="242"/>
        <v>-</v>
      </c>
      <c r="AV551" s="294" t="str">
        <f t="shared" si="224"/>
        <v>-</v>
      </c>
      <c r="AW551" s="294" t="str" cm="1">
        <f t="array" ref="AW551">IF(CH551&gt;0, INDEX($CV$58:$CV$60, CH551), "-")</f>
        <v>-</v>
      </c>
      <c r="AX551" s="294" t="str">
        <f t="shared" si="243"/>
        <v>-</v>
      </c>
      <c r="AY551" s="295" t="str">
        <f t="shared" si="244"/>
        <v>-</v>
      </c>
      <c r="AZ551" s="294">
        <f t="shared" si="245"/>
        <v>0</v>
      </c>
      <c r="BA551" s="296" t="str" cm="1">
        <f t="array" ref="BA551">IFERROR(INDEX($CV$63:$CZ$65, $CF551, BA$23), "-")</f>
        <v>-</v>
      </c>
      <c r="BB551" s="296" t="str" cm="1">
        <f t="array" ref="BB551">IFERROR(INDEX($CV$63:$CZ$65, $CF551, BB$23), "-")</f>
        <v>-</v>
      </c>
      <c r="BC551" s="296" t="str" cm="1">
        <f t="array" ref="BC551">IFERROR(INDEX($CV$63:$CZ$65, $CF551, BC$23), "-")</f>
        <v>-</v>
      </c>
      <c r="BD551" s="296" t="str" cm="1">
        <f t="array" ref="BD551">IFERROR(INDEX($CV$63:$CZ$65, $CF551, BD$23), "-")</f>
        <v>-</v>
      </c>
      <c r="BE551" s="296" t="str" cm="1">
        <f t="array" ref="BE551">IFERROR(INDEX($CV$63:$CZ$65, $CF551, BE$23), "-")</f>
        <v>-</v>
      </c>
      <c r="BF551" s="297" cm="1">
        <f t="array" ref="BF551">IF($CF551=3,
IFERROR(INDEX($CV$68:$CZ$79, $CE551, BF$23), "-"),
IF($CF551=2,
IF(BF$23=5, $Q551, IF(BF$23=4, $R551, 0)), IF(BF$23=5, $Q551, 0)
))</f>
        <v>0</v>
      </c>
      <c r="BG551" s="297" cm="1">
        <f t="array" ref="BG551">IF($CF551=3,
IFERROR(INDEX($CV$68:$CZ$79, $CE551, BG$23), "-"),
IF($CF551=2,
IF(BG$23=5, $Q551, IF(BG$23=4, $R551, 0)), IF(BG$23=5, $Q551, 0)
))</f>
        <v>0</v>
      </c>
      <c r="BH551" s="297" cm="1">
        <f t="array" ref="BH551">IF($CF551=3,
IFERROR(INDEX($CV$68:$CZ$79, $CE551, BH$23), "-"),
IF($CF551=2,
IF(BH$23=5, $Q551, IF(BH$23=4, $R551, 0)), IF(BH$23=5, $Q551, 0)
))</f>
        <v>0</v>
      </c>
      <c r="BI551" s="297" cm="1">
        <f t="array" ref="BI551">IF($CF551=3,
IFERROR(INDEX($CV$68:$CZ$79, $CE551, BI$23), "-"),
IF($CF551=2,
IF(BI$23=5, $Q551, IF(BI$23=4, $R551, 0)), IF(BI$23=5, $Q551, 0)
))</f>
        <v>0</v>
      </c>
      <c r="BJ551" s="297" cm="1">
        <f t="array" ref="BJ551">IF($CF551=3,
IFERROR(INDEX($CV$68:$CZ$79, $CE551, BJ$23), "-"),
IF($CF551=2,
IF(BJ$23=5, $Q551, IF(BJ$23=4, $R551, 0)), IF(BJ$23=5, $Q551, 0)
))</f>
        <v>0</v>
      </c>
      <c r="BK551" s="293" t="str" cm="1">
        <f t="array" ref="BK551">IFERROR(IF(OR($AN$20="EZ", ISNUMBER((BL551*BM551)/(3600*1000)/BN551)), (BL551*BM551)/(3600*1000)/BN551, BY551) * SUMPRODUCT($BO551:$BS551^2.5, $BT551:$BX551) / 1000, "-")</f>
        <v>-</v>
      </c>
      <c r="BL551" s="279" t="str">
        <f t="shared" si="246"/>
        <v>-</v>
      </c>
      <c r="BM551" s="279" t="str">
        <f t="shared" si="247"/>
        <v>-</v>
      </c>
      <c r="BN551" s="298">
        <f t="shared" si="248"/>
        <v>0</v>
      </c>
      <c r="BO551" s="296" t="str" cm="1">
        <f t="array" ref="BO551">IFERROR(INDEX($CV$63:$CZ$65, $CO551, BO$23), "-")</f>
        <v>-</v>
      </c>
      <c r="BP551" s="296" t="str" cm="1">
        <f t="array" ref="BP551">IFERROR(INDEX($CV$63:$CZ$65, $CO551, BP$23), "-")</f>
        <v>-</v>
      </c>
      <c r="BQ551" s="296" t="str" cm="1">
        <f t="array" ref="BQ551">IFERROR(INDEX($CV$63:$CZ$65, $CO551, BQ$23), "-")</f>
        <v>-</v>
      </c>
      <c r="BR551" s="296" t="str" cm="1">
        <f t="array" ref="BR551">IFERROR(INDEX($CV$63:$CZ$65, $CO551, BR$23), "-")</f>
        <v>-</v>
      </c>
      <c r="BS551" s="296" t="str" cm="1">
        <f t="array" ref="BS551">IFERROR(INDEX($CV$63:$CZ$65, $CO551, BS$23), "-")</f>
        <v>-</v>
      </c>
      <c r="BT551" s="297" cm="1">
        <f t="array" ref="BT551">IF($CO551=3,
IFERROR(INDEX($CV$68:$CZ$79, $CE551, BT$23), "-"),
IF($CO551=2,
IF(BT$23=5, $AC551, IF(BT$23=4, $AD551, 0)), IF(BT$23=5, $AC551, 0)
))</f>
        <v>0</v>
      </c>
      <c r="BU551" s="297" cm="1">
        <f t="array" ref="BU551">IF($CO551=3,
IFERROR(INDEX($CV$68:$CZ$79, $CE551, BU$23), "-"),
IF($CO551=2,
IF(BU$23=5, $AC551, IF(BU$23=4, $AD551, 0)), IF(BU$23=5, $AC551, 0)
))</f>
        <v>0</v>
      </c>
      <c r="BV551" s="297" cm="1">
        <f t="array" ref="BV551">IF($CO551=3,
IFERROR(INDEX($CV$68:$CZ$79, $CE551, BV$23), "-"),
IF($CO551=2,
IF(BV$23=5, $AC551, IF(BV$23=4, $AD551, 0)), IF(BV$23=5, $AC551, 0)
))</f>
        <v>0</v>
      </c>
      <c r="BW551" s="297" cm="1">
        <f t="array" ref="BW551">IF($CO551=3,
IFERROR(INDEX($CV$68:$CZ$79, $CE551, BW$23), "-"),
IF($CO551=2,
IF(BW$23=5, $AC551, IF(BW$23=4, $AD551, 0)), IF(BW$23=5, $AC551, 0)
))</f>
        <v>0</v>
      </c>
      <c r="BX551" s="297" cm="1">
        <f t="array" ref="BX551">IF($CO551=3,
IFERROR(INDEX($CV$68:$CZ$79, $CE551, BX$23), "-"),
IF($CO551=2,
IF(BX$23=5, $AC551, IF(BX$23=4, $AD551, 0)), IF(BX$23=5, $AC551, 0)
))</f>
        <v>0</v>
      </c>
      <c r="BY551" s="293" t="str">
        <f t="shared" si="249"/>
        <v>-</v>
      </c>
      <c r="BZ551" s="299">
        <f t="shared" si="225"/>
        <v>0</v>
      </c>
      <c r="CA551" s="294" t="str">
        <f t="shared" si="250"/>
        <v>-</v>
      </c>
      <c r="CB551" s="295" t="str">
        <f t="shared" si="226"/>
        <v>-</v>
      </c>
      <c r="CC551" s="295" t="str">
        <f t="shared" si="251"/>
        <v>-</v>
      </c>
      <c r="CD551" s="299">
        <f t="shared" si="227"/>
        <v>0</v>
      </c>
      <c r="CE551" s="300" t="str">
        <f t="shared" si="228"/>
        <v>-</v>
      </c>
      <c r="CF551" s="300" t="str">
        <f t="shared" si="229"/>
        <v>-</v>
      </c>
      <c r="CG551" s="300">
        <v>0</v>
      </c>
      <c r="CH551" s="300">
        <f t="shared" si="230"/>
        <v>0</v>
      </c>
      <c r="CI551" s="301">
        <f t="shared" si="231"/>
        <v>0</v>
      </c>
      <c r="CJ551" s="301">
        <f t="shared" si="232"/>
        <v>0</v>
      </c>
      <c r="CK551" s="302" t="str" cm="1">
        <f t="array" ref="CK551">IF($CJ551&gt;0, INDEX($CS$28:$DH$35, $CJ551, $CI551+CK$23), "-")</f>
        <v>-</v>
      </c>
      <c r="CL551" s="302" t="str" cm="1">
        <f t="array" ref="CL551">IF($CJ551&gt;0, INDEX($CS$28:$DH$35, $CJ551, $CI551+CL$23), "-")</f>
        <v>-</v>
      </c>
      <c r="CM551" s="302" t="str" cm="1">
        <f t="array" ref="CM551">IF($CJ551&gt;0, INDEX($CS$28:$DH$35, $CJ551, $CI551+CM$23), "-")</f>
        <v>-</v>
      </c>
      <c r="CN551" s="302" t="str" cm="1">
        <f t="array" ref="CN551">IF($CJ551&gt;0, INDEX($CS$28:$DH$35, $CJ551, $CI551+CN$23), "-")</f>
        <v>-</v>
      </c>
      <c r="CO551" s="300" t="str">
        <f t="shared" si="233"/>
        <v>-</v>
      </c>
      <c r="CP551" s="271"/>
      <c r="CQ551" s="272"/>
      <c r="CR551" s="273"/>
      <c r="CS551" s="273"/>
      <c r="CT551" s="273"/>
      <c r="CU551" s="273"/>
      <c r="CV551" s="273"/>
      <c r="CW551" s="273"/>
      <c r="CX551" s="273"/>
      <c r="CY551" s="273"/>
      <c r="CZ551" s="273"/>
      <c r="DA551" s="273"/>
      <c r="DB551" s="273"/>
      <c r="DC551" s="273"/>
      <c r="DD551" s="273"/>
      <c r="DE551" s="273"/>
      <c r="DF551" s="273"/>
      <c r="DG551" s="273"/>
      <c r="DH551" s="273"/>
      <c r="DI551" s="273"/>
      <c r="DJ551" s="271"/>
      <c r="DK551" s="271"/>
    </row>
    <row r="552" spans="1:115" s="45" customFormat="1" ht="12.75" customHeight="1" x14ac:dyDescent="0.25">
      <c r="A552" s="13" cm="1">
        <f t="array" ref="A552">IFERROR(INDEX(Operation, IFERROR(MATCH($N552,#REF!, 0), IFERROR(MATCH($N552,#REF!, 0), MATCH($N552,#REF!, 0))), 4), 0)</f>
        <v>0</v>
      </c>
      <c r="B552" s="10">
        <v>529</v>
      </c>
      <c r="C552" s="238"/>
      <c r="D552" s="238"/>
      <c r="E552" s="79"/>
      <c r="F552" s="80" t="str">
        <f>IF(ISBLANK(E552), "", VLOOKUP(E552, Z!$A$2:$C$4127, 3, FALSE))</f>
        <v/>
      </c>
      <c r="G552" s="238"/>
      <c r="H552" s="81"/>
      <c r="I552" s="255" t="b">
        <v>0</v>
      </c>
      <c r="J552" s="256"/>
      <c r="K552" s="82"/>
      <c r="L552" s="82"/>
      <c r="M552" s="83"/>
      <c r="N552" s="79"/>
      <c r="O552" s="84"/>
      <c r="P552" s="84"/>
      <c r="Q552" s="257"/>
      <c r="R552" s="257"/>
      <c r="S552" s="257"/>
      <c r="T552" s="85">
        <f t="shared" si="234"/>
        <v>0</v>
      </c>
      <c r="U552" s="238"/>
      <c r="V552" s="238"/>
      <c r="W552" s="238"/>
      <c r="X552" s="257"/>
      <c r="Y552" s="258"/>
      <c r="Z552" s="79"/>
      <c r="AA552" s="257"/>
      <c r="AB552" s="257"/>
      <c r="AC552" s="257"/>
      <c r="AD552" s="257"/>
      <c r="AE552" s="257"/>
      <c r="AF552" s="85">
        <f t="shared" si="235"/>
        <v>0</v>
      </c>
      <c r="AG552" s="259"/>
      <c r="AH552" s="238"/>
      <c r="AI552" s="79"/>
      <c r="AJ552" s="80" t="str">
        <f>IF(ISBLANK(AI552), "", VLOOKUP(AI552, Z!$A$2:$C$4127, 3, FALSE))</f>
        <v/>
      </c>
      <c r="AK552" s="260"/>
      <c r="AL552" s="127">
        <f t="shared" si="236"/>
        <v>0</v>
      </c>
      <c r="AM552" s="271"/>
      <c r="AN552" s="292">
        <f t="shared" si="238"/>
        <v>0</v>
      </c>
      <c r="AO552" s="279">
        <f t="shared" si="237"/>
        <v>1</v>
      </c>
      <c r="AP552" s="279">
        <v>0.75</v>
      </c>
      <c r="AQ552" s="293" t="str">
        <f t="shared" si="239"/>
        <v>-</v>
      </c>
      <c r="AR552" s="293" t="str">
        <f t="shared" si="240"/>
        <v>-</v>
      </c>
      <c r="AS552" s="293" t="str" cm="1">
        <f t="array" ref="AS552">IFERROR(IFERROR((AT552*AU552)/(3600*1000)/AZ552, BY552) * SUMPRODUCT($BA552:$BE552^2.5, $BF552:$BJ552) / 1000, "-")</f>
        <v>-</v>
      </c>
      <c r="AT552" s="279" t="str">
        <f t="shared" si="241"/>
        <v>-</v>
      </c>
      <c r="AU552" s="279" t="str">
        <f t="shared" si="242"/>
        <v>-</v>
      </c>
      <c r="AV552" s="294" t="str">
        <f t="shared" si="224"/>
        <v>-</v>
      </c>
      <c r="AW552" s="294" t="str" cm="1">
        <f t="array" ref="AW552">IF(CH552&gt;0, INDEX($CV$58:$CV$60, CH552), "-")</f>
        <v>-</v>
      </c>
      <c r="AX552" s="294" t="str">
        <f t="shared" si="243"/>
        <v>-</v>
      </c>
      <c r="AY552" s="295" t="str">
        <f t="shared" si="244"/>
        <v>-</v>
      </c>
      <c r="AZ552" s="294">
        <f t="shared" si="245"/>
        <v>0</v>
      </c>
      <c r="BA552" s="296" t="str" cm="1">
        <f t="array" ref="BA552">IFERROR(INDEX($CV$63:$CZ$65, $CF552, BA$23), "-")</f>
        <v>-</v>
      </c>
      <c r="BB552" s="296" t="str" cm="1">
        <f t="array" ref="BB552">IFERROR(INDEX($CV$63:$CZ$65, $CF552, BB$23), "-")</f>
        <v>-</v>
      </c>
      <c r="BC552" s="296" t="str" cm="1">
        <f t="array" ref="BC552">IFERROR(INDEX($CV$63:$CZ$65, $CF552, BC$23), "-")</f>
        <v>-</v>
      </c>
      <c r="BD552" s="296" t="str" cm="1">
        <f t="array" ref="BD552">IFERROR(INDEX($CV$63:$CZ$65, $CF552, BD$23), "-")</f>
        <v>-</v>
      </c>
      <c r="BE552" s="296" t="str" cm="1">
        <f t="array" ref="BE552">IFERROR(INDEX($CV$63:$CZ$65, $CF552, BE$23), "-")</f>
        <v>-</v>
      </c>
      <c r="BF552" s="297" cm="1">
        <f t="array" ref="BF552">IF($CF552=3,
IFERROR(INDEX($CV$68:$CZ$79, $CE552, BF$23), "-"),
IF($CF552=2,
IF(BF$23=5, $Q552, IF(BF$23=4, $R552, 0)), IF(BF$23=5, $Q552, 0)
))</f>
        <v>0</v>
      </c>
      <c r="BG552" s="297" cm="1">
        <f t="array" ref="BG552">IF($CF552=3,
IFERROR(INDEX($CV$68:$CZ$79, $CE552, BG$23), "-"),
IF($CF552=2,
IF(BG$23=5, $Q552, IF(BG$23=4, $R552, 0)), IF(BG$23=5, $Q552, 0)
))</f>
        <v>0</v>
      </c>
      <c r="BH552" s="297" cm="1">
        <f t="array" ref="BH552">IF($CF552=3,
IFERROR(INDEX($CV$68:$CZ$79, $CE552, BH$23), "-"),
IF($CF552=2,
IF(BH$23=5, $Q552, IF(BH$23=4, $R552, 0)), IF(BH$23=5, $Q552, 0)
))</f>
        <v>0</v>
      </c>
      <c r="BI552" s="297" cm="1">
        <f t="array" ref="BI552">IF($CF552=3,
IFERROR(INDEX($CV$68:$CZ$79, $CE552, BI$23), "-"),
IF($CF552=2,
IF(BI$23=5, $Q552, IF(BI$23=4, $R552, 0)), IF(BI$23=5, $Q552, 0)
))</f>
        <v>0</v>
      </c>
      <c r="BJ552" s="297" cm="1">
        <f t="array" ref="BJ552">IF($CF552=3,
IFERROR(INDEX($CV$68:$CZ$79, $CE552, BJ$23), "-"),
IF($CF552=2,
IF(BJ$23=5, $Q552, IF(BJ$23=4, $R552, 0)), IF(BJ$23=5, $Q552, 0)
))</f>
        <v>0</v>
      </c>
      <c r="BK552" s="293" t="str" cm="1">
        <f t="array" ref="BK552">IFERROR(IF(OR($AN$20="EZ", ISNUMBER((BL552*BM552)/(3600*1000)/BN552)), (BL552*BM552)/(3600*1000)/BN552, BY552) * SUMPRODUCT($BO552:$BS552^2.5, $BT552:$BX552) / 1000, "-")</f>
        <v>-</v>
      </c>
      <c r="BL552" s="279" t="str">
        <f t="shared" si="246"/>
        <v>-</v>
      </c>
      <c r="BM552" s="279" t="str">
        <f t="shared" si="247"/>
        <v>-</v>
      </c>
      <c r="BN552" s="298">
        <f t="shared" si="248"/>
        <v>0</v>
      </c>
      <c r="BO552" s="296" t="str" cm="1">
        <f t="array" ref="BO552">IFERROR(INDEX($CV$63:$CZ$65, $CO552, BO$23), "-")</f>
        <v>-</v>
      </c>
      <c r="BP552" s="296" t="str" cm="1">
        <f t="array" ref="BP552">IFERROR(INDEX($CV$63:$CZ$65, $CO552, BP$23), "-")</f>
        <v>-</v>
      </c>
      <c r="BQ552" s="296" t="str" cm="1">
        <f t="array" ref="BQ552">IFERROR(INDEX($CV$63:$CZ$65, $CO552, BQ$23), "-")</f>
        <v>-</v>
      </c>
      <c r="BR552" s="296" t="str" cm="1">
        <f t="array" ref="BR552">IFERROR(INDEX($CV$63:$CZ$65, $CO552, BR$23), "-")</f>
        <v>-</v>
      </c>
      <c r="BS552" s="296" t="str" cm="1">
        <f t="array" ref="BS552">IFERROR(INDEX($CV$63:$CZ$65, $CO552, BS$23), "-")</f>
        <v>-</v>
      </c>
      <c r="BT552" s="297" cm="1">
        <f t="array" ref="BT552">IF($CO552=3,
IFERROR(INDEX($CV$68:$CZ$79, $CE552, BT$23), "-"),
IF($CO552=2,
IF(BT$23=5, $AC552, IF(BT$23=4, $AD552, 0)), IF(BT$23=5, $AC552, 0)
))</f>
        <v>0</v>
      </c>
      <c r="BU552" s="297" cm="1">
        <f t="array" ref="BU552">IF($CO552=3,
IFERROR(INDEX($CV$68:$CZ$79, $CE552, BU$23), "-"),
IF($CO552=2,
IF(BU$23=5, $AC552, IF(BU$23=4, $AD552, 0)), IF(BU$23=5, $AC552, 0)
))</f>
        <v>0</v>
      </c>
      <c r="BV552" s="297" cm="1">
        <f t="array" ref="BV552">IF($CO552=3,
IFERROR(INDEX($CV$68:$CZ$79, $CE552, BV$23), "-"),
IF($CO552=2,
IF(BV$23=5, $AC552, IF(BV$23=4, $AD552, 0)), IF(BV$23=5, $AC552, 0)
))</f>
        <v>0</v>
      </c>
      <c r="BW552" s="297" cm="1">
        <f t="array" ref="BW552">IF($CO552=3,
IFERROR(INDEX($CV$68:$CZ$79, $CE552, BW$23), "-"),
IF($CO552=2,
IF(BW$23=5, $AC552, IF(BW$23=4, $AD552, 0)), IF(BW$23=5, $AC552, 0)
))</f>
        <v>0</v>
      </c>
      <c r="BX552" s="297" cm="1">
        <f t="array" ref="BX552">IF($CO552=3,
IFERROR(INDEX($CV$68:$CZ$79, $CE552, BX$23), "-"),
IF($CO552=2,
IF(BX$23=5, $AC552, IF(BX$23=4, $AD552, 0)), IF(BX$23=5, $AC552, 0)
))</f>
        <v>0</v>
      </c>
      <c r="BY552" s="293" t="str">
        <f t="shared" si="249"/>
        <v>-</v>
      </c>
      <c r="BZ552" s="299">
        <f t="shared" si="225"/>
        <v>0</v>
      </c>
      <c r="CA552" s="294" t="str">
        <f t="shared" si="250"/>
        <v>-</v>
      </c>
      <c r="CB552" s="295" t="str">
        <f t="shared" si="226"/>
        <v>-</v>
      </c>
      <c r="CC552" s="295" t="str">
        <f t="shared" si="251"/>
        <v>-</v>
      </c>
      <c r="CD552" s="299">
        <f t="shared" si="227"/>
        <v>0</v>
      </c>
      <c r="CE552" s="300" t="str">
        <f t="shared" si="228"/>
        <v>-</v>
      </c>
      <c r="CF552" s="300" t="str">
        <f t="shared" si="229"/>
        <v>-</v>
      </c>
      <c r="CG552" s="300">
        <v>0</v>
      </c>
      <c r="CH552" s="300">
        <f t="shared" si="230"/>
        <v>0</v>
      </c>
      <c r="CI552" s="301">
        <f t="shared" si="231"/>
        <v>0</v>
      </c>
      <c r="CJ552" s="301">
        <f t="shared" si="232"/>
        <v>0</v>
      </c>
      <c r="CK552" s="302" t="str" cm="1">
        <f t="array" ref="CK552">IF($CJ552&gt;0, INDEX($CS$28:$DH$35, $CJ552, $CI552+CK$23), "-")</f>
        <v>-</v>
      </c>
      <c r="CL552" s="302" t="str" cm="1">
        <f t="array" ref="CL552">IF($CJ552&gt;0, INDEX($CS$28:$DH$35, $CJ552, $CI552+CL$23), "-")</f>
        <v>-</v>
      </c>
      <c r="CM552" s="302" t="str" cm="1">
        <f t="array" ref="CM552">IF($CJ552&gt;0, INDEX($CS$28:$DH$35, $CJ552, $CI552+CM$23), "-")</f>
        <v>-</v>
      </c>
      <c r="CN552" s="302" t="str" cm="1">
        <f t="array" ref="CN552">IF($CJ552&gt;0, INDEX($CS$28:$DH$35, $CJ552, $CI552+CN$23), "-")</f>
        <v>-</v>
      </c>
      <c r="CO552" s="300" t="str">
        <f t="shared" si="233"/>
        <v>-</v>
      </c>
      <c r="CP552" s="271"/>
      <c r="CQ552" s="272"/>
      <c r="CR552" s="273"/>
      <c r="CS552" s="273"/>
      <c r="CT552" s="273"/>
      <c r="CU552" s="273"/>
      <c r="CV552" s="273"/>
      <c r="CW552" s="273"/>
      <c r="CX552" s="273"/>
      <c r="CY552" s="273"/>
      <c r="CZ552" s="273"/>
      <c r="DA552" s="273"/>
      <c r="DB552" s="273"/>
      <c r="DC552" s="273"/>
      <c r="DD552" s="273"/>
      <c r="DE552" s="273"/>
      <c r="DF552" s="273"/>
      <c r="DG552" s="273"/>
      <c r="DH552" s="273"/>
      <c r="DI552" s="273"/>
      <c r="DJ552" s="271"/>
      <c r="DK552" s="271"/>
    </row>
    <row r="553" spans="1:115" s="45" customFormat="1" ht="12.75" customHeight="1" x14ac:dyDescent="0.25">
      <c r="A553" s="13" cm="1">
        <f t="array" ref="A553">IFERROR(INDEX(Operation, IFERROR(MATCH($N553,#REF!, 0), IFERROR(MATCH($N553,#REF!, 0), MATCH($N553,#REF!, 0))), 4), 0)</f>
        <v>0</v>
      </c>
      <c r="B553" s="10">
        <v>530</v>
      </c>
      <c r="C553" s="238"/>
      <c r="D553" s="238"/>
      <c r="E553" s="79"/>
      <c r="F553" s="80" t="str">
        <f>IF(ISBLANK(E553), "", VLOOKUP(E553, Z!$A$2:$C$4127, 3, FALSE))</f>
        <v/>
      </c>
      <c r="G553" s="238"/>
      <c r="H553" s="81"/>
      <c r="I553" s="255" t="b">
        <v>0</v>
      </c>
      <c r="J553" s="256"/>
      <c r="K553" s="82"/>
      <c r="L553" s="82"/>
      <c r="M553" s="83"/>
      <c r="N553" s="79"/>
      <c r="O553" s="84"/>
      <c r="P553" s="84"/>
      <c r="Q553" s="257"/>
      <c r="R553" s="257"/>
      <c r="S553" s="257"/>
      <c r="T553" s="85">
        <f t="shared" si="234"/>
        <v>0</v>
      </c>
      <c r="U553" s="238"/>
      <c r="V553" s="238"/>
      <c r="W553" s="238"/>
      <c r="X553" s="257"/>
      <c r="Y553" s="258"/>
      <c r="Z553" s="79"/>
      <c r="AA553" s="257"/>
      <c r="AB553" s="257"/>
      <c r="AC553" s="257"/>
      <c r="AD553" s="257"/>
      <c r="AE553" s="257"/>
      <c r="AF553" s="85">
        <f t="shared" si="235"/>
        <v>0</v>
      </c>
      <c r="AG553" s="259"/>
      <c r="AH553" s="238"/>
      <c r="AI553" s="79"/>
      <c r="AJ553" s="80" t="str">
        <f>IF(ISBLANK(AI553), "", VLOOKUP(AI553, Z!$A$2:$C$4127, 3, FALSE))</f>
        <v/>
      </c>
      <c r="AK553" s="260"/>
      <c r="AL553" s="127">
        <f t="shared" si="236"/>
        <v>0</v>
      </c>
      <c r="AM553" s="271"/>
      <c r="AN553" s="292">
        <f t="shared" si="238"/>
        <v>0</v>
      </c>
      <c r="AO553" s="279">
        <f t="shared" si="237"/>
        <v>1</v>
      </c>
      <c r="AP553" s="279">
        <v>0.75</v>
      </c>
      <c r="AQ553" s="293" t="str">
        <f t="shared" si="239"/>
        <v>-</v>
      </c>
      <c r="AR553" s="293" t="str">
        <f t="shared" si="240"/>
        <v>-</v>
      </c>
      <c r="AS553" s="293" t="str" cm="1">
        <f t="array" ref="AS553">IFERROR(IFERROR((AT553*AU553)/(3600*1000)/AZ553, BY553) * SUMPRODUCT($BA553:$BE553^2.5, $BF553:$BJ553) / 1000, "-")</f>
        <v>-</v>
      </c>
      <c r="AT553" s="279" t="str">
        <f t="shared" si="241"/>
        <v>-</v>
      </c>
      <c r="AU553" s="279" t="str">
        <f t="shared" si="242"/>
        <v>-</v>
      </c>
      <c r="AV553" s="294" t="str">
        <f t="shared" si="224"/>
        <v>-</v>
      </c>
      <c r="AW553" s="294" t="str" cm="1">
        <f t="array" ref="AW553">IF(CH553&gt;0, INDEX($CV$58:$CV$60, CH553), "-")</f>
        <v>-</v>
      </c>
      <c r="AX553" s="294" t="str">
        <f t="shared" si="243"/>
        <v>-</v>
      </c>
      <c r="AY553" s="295" t="str">
        <f t="shared" si="244"/>
        <v>-</v>
      </c>
      <c r="AZ553" s="294">
        <f t="shared" si="245"/>
        <v>0</v>
      </c>
      <c r="BA553" s="296" t="str" cm="1">
        <f t="array" ref="BA553">IFERROR(INDEX($CV$63:$CZ$65, $CF553, BA$23), "-")</f>
        <v>-</v>
      </c>
      <c r="BB553" s="296" t="str" cm="1">
        <f t="array" ref="BB553">IFERROR(INDEX($CV$63:$CZ$65, $CF553, BB$23), "-")</f>
        <v>-</v>
      </c>
      <c r="BC553" s="296" t="str" cm="1">
        <f t="array" ref="BC553">IFERROR(INDEX($CV$63:$CZ$65, $CF553, BC$23), "-")</f>
        <v>-</v>
      </c>
      <c r="BD553" s="296" t="str" cm="1">
        <f t="array" ref="BD553">IFERROR(INDEX($CV$63:$CZ$65, $CF553, BD$23), "-")</f>
        <v>-</v>
      </c>
      <c r="BE553" s="296" t="str" cm="1">
        <f t="array" ref="BE553">IFERROR(INDEX($CV$63:$CZ$65, $CF553, BE$23), "-")</f>
        <v>-</v>
      </c>
      <c r="BF553" s="297" cm="1">
        <f t="array" ref="BF553">IF($CF553=3,
IFERROR(INDEX($CV$68:$CZ$79, $CE553, BF$23), "-"),
IF($CF553=2,
IF(BF$23=5, $Q553, IF(BF$23=4, $R553, 0)), IF(BF$23=5, $Q553, 0)
))</f>
        <v>0</v>
      </c>
      <c r="BG553" s="297" cm="1">
        <f t="array" ref="BG553">IF($CF553=3,
IFERROR(INDEX($CV$68:$CZ$79, $CE553, BG$23), "-"),
IF($CF553=2,
IF(BG$23=5, $Q553, IF(BG$23=4, $R553, 0)), IF(BG$23=5, $Q553, 0)
))</f>
        <v>0</v>
      </c>
      <c r="BH553" s="297" cm="1">
        <f t="array" ref="BH553">IF($CF553=3,
IFERROR(INDEX($CV$68:$CZ$79, $CE553, BH$23), "-"),
IF($CF553=2,
IF(BH$23=5, $Q553, IF(BH$23=4, $R553, 0)), IF(BH$23=5, $Q553, 0)
))</f>
        <v>0</v>
      </c>
      <c r="BI553" s="297" cm="1">
        <f t="array" ref="BI553">IF($CF553=3,
IFERROR(INDEX($CV$68:$CZ$79, $CE553, BI$23), "-"),
IF($CF553=2,
IF(BI$23=5, $Q553, IF(BI$23=4, $R553, 0)), IF(BI$23=5, $Q553, 0)
))</f>
        <v>0</v>
      </c>
      <c r="BJ553" s="297" cm="1">
        <f t="array" ref="BJ553">IF($CF553=3,
IFERROR(INDEX($CV$68:$CZ$79, $CE553, BJ$23), "-"),
IF($CF553=2,
IF(BJ$23=5, $Q553, IF(BJ$23=4, $R553, 0)), IF(BJ$23=5, $Q553, 0)
))</f>
        <v>0</v>
      </c>
      <c r="BK553" s="293" t="str" cm="1">
        <f t="array" ref="BK553">IFERROR(IF(OR($AN$20="EZ", ISNUMBER((BL553*BM553)/(3600*1000)/BN553)), (BL553*BM553)/(3600*1000)/BN553, BY553) * SUMPRODUCT($BO553:$BS553^2.5, $BT553:$BX553) / 1000, "-")</f>
        <v>-</v>
      </c>
      <c r="BL553" s="279" t="str">
        <f t="shared" si="246"/>
        <v>-</v>
      </c>
      <c r="BM553" s="279" t="str">
        <f t="shared" si="247"/>
        <v>-</v>
      </c>
      <c r="BN553" s="298">
        <f t="shared" si="248"/>
        <v>0</v>
      </c>
      <c r="BO553" s="296" t="str" cm="1">
        <f t="array" ref="BO553">IFERROR(INDEX($CV$63:$CZ$65, $CO553, BO$23), "-")</f>
        <v>-</v>
      </c>
      <c r="BP553" s="296" t="str" cm="1">
        <f t="array" ref="BP553">IFERROR(INDEX($CV$63:$CZ$65, $CO553, BP$23), "-")</f>
        <v>-</v>
      </c>
      <c r="BQ553" s="296" t="str" cm="1">
        <f t="array" ref="BQ553">IFERROR(INDEX($CV$63:$CZ$65, $CO553, BQ$23), "-")</f>
        <v>-</v>
      </c>
      <c r="BR553" s="296" t="str" cm="1">
        <f t="array" ref="BR553">IFERROR(INDEX($CV$63:$CZ$65, $CO553, BR$23), "-")</f>
        <v>-</v>
      </c>
      <c r="BS553" s="296" t="str" cm="1">
        <f t="array" ref="BS553">IFERROR(INDEX($CV$63:$CZ$65, $CO553, BS$23), "-")</f>
        <v>-</v>
      </c>
      <c r="BT553" s="297" cm="1">
        <f t="array" ref="BT553">IF($CO553=3,
IFERROR(INDEX($CV$68:$CZ$79, $CE553, BT$23), "-"),
IF($CO553=2,
IF(BT$23=5, $AC553, IF(BT$23=4, $AD553, 0)), IF(BT$23=5, $AC553, 0)
))</f>
        <v>0</v>
      </c>
      <c r="BU553" s="297" cm="1">
        <f t="array" ref="BU553">IF($CO553=3,
IFERROR(INDEX($CV$68:$CZ$79, $CE553, BU$23), "-"),
IF($CO553=2,
IF(BU$23=5, $AC553, IF(BU$23=4, $AD553, 0)), IF(BU$23=5, $AC553, 0)
))</f>
        <v>0</v>
      </c>
      <c r="BV553" s="297" cm="1">
        <f t="array" ref="BV553">IF($CO553=3,
IFERROR(INDEX($CV$68:$CZ$79, $CE553, BV$23), "-"),
IF($CO553=2,
IF(BV$23=5, $AC553, IF(BV$23=4, $AD553, 0)), IF(BV$23=5, $AC553, 0)
))</f>
        <v>0</v>
      </c>
      <c r="BW553" s="297" cm="1">
        <f t="array" ref="BW553">IF($CO553=3,
IFERROR(INDEX($CV$68:$CZ$79, $CE553, BW$23), "-"),
IF($CO553=2,
IF(BW$23=5, $AC553, IF(BW$23=4, $AD553, 0)), IF(BW$23=5, $AC553, 0)
))</f>
        <v>0</v>
      </c>
      <c r="BX553" s="297" cm="1">
        <f t="array" ref="BX553">IF($CO553=3,
IFERROR(INDEX($CV$68:$CZ$79, $CE553, BX$23), "-"),
IF($CO553=2,
IF(BX$23=5, $AC553, IF(BX$23=4, $AD553, 0)), IF(BX$23=5, $AC553, 0)
))</f>
        <v>0</v>
      </c>
      <c r="BY553" s="293" t="str">
        <f t="shared" si="249"/>
        <v>-</v>
      </c>
      <c r="BZ553" s="299">
        <f t="shared" si="225"/>
        <v>0</v>
      </c>
      <c r="CA553" s="294" t="str">
        <f t="shared" si="250"/>
        <v>-</v>
      </c>
      <c r="CB553" s="295" t="str">
        <f t="shared" si="226"/>
        <v>-</v>
      </c>
      <c r="CC553" s="295" t="str">
        <f t="shared" si="251"/>
        <v>-</v>
      </c>
      <c r="CD553" s="299">
        <f t="shared" si="227"/>
        <v>0</v>
      </c>
      <c r="CE553" s="300" t="str">
        <f t="shared" si="228"/>
        <v>-</v>
      </c>
      <c r="CF553" s="300" t="str">
        <f t="shared" si="229"/>
        <v>-</v>
      </c>
      <c r="CG553" s="300">
        <v>0</v>
      </c>
      <c r="CH553" s="300">
        <f t="shared" si="230"/>
        <v>0</v>
      </c>
      <c r="CI553" s="301">
        <f t="shared" si="231"/>
        <v>0</v>
      </c>
      <c r="CJ553" s="301">
        <f t="shared" si="232"/>
        <v>0</v>
      </c>
      <c r="CK553" s="302" t="str" cm="1">
        <f t="array" ref="CK553">IF($CJ553&gt;0, INDEX($CS$28:$DH$35, $CJ553, $CI553+CK$23), "-")</f>
        <v>-</v>
      </c>
      <c r="CL553" s="302" t="str" cm="1">
        <f t="array" ref="CL553">IF($CJ553&gt;0, INDEX($CS$28:$DH$35, $CJ553, $CI553+CL$23), "-")</f>
        <v>-</v>
      </c>
      <c r="CM553" s="302" t="str" cm="1">
        <f t="array" ref="CM553">IF($CJ553&gt;0, INDEX($CS$28:$DH$35, $CJ553, $CI553+CM$23), "-")</f>
        <v>-</v>
      </c>
      <c r="CN553" s="302" t="str" cm="1">
        <f t="array" ref="CN553">IF($CJ553&gt;0, INDEX($CS$28:$DH$35, $CJ553, $CI553+CN$23), "-")</f>
        <v>-</v>
      </c>
      <c r="CO553" s="300" t="str">
        <f t="shared" si="233"/>
        <v>-</v>
      </c>
      <c r="CP553" s="271"/>
      <c r="CQ553" s="272"/>
      <c r="CR553" s="273"/>
      <c r="CS553" s="273"/>
      <c r="CT553" s="273"/>
      <c r="CU553" s="273"/>
      <c r="CV553" s="273"/>
      <c r="CW553" s="273"/>
      <c r="CX553" s="273"/>
      <c r="CY553" s="273"/>
      <c r="CZ553" s="273"/>
      <c r="DA553" s="273"/>
      <c r="DB553" s="273"/>
      <c r="DC553" s="273"/>
      <c r="DD553" s="273"/>
      <c r="DE553" s="273"/>
      <c r="DF553" s="273"/>
      <c r="DG553" s="273"/>
      <c r="DH553" s="273"/>
      <c r="DI553" s="273"/>
      <c r="DJ553" s="271"/>
      <c r="DK553" s="271"/>
    </row>
    <row r="554" spans="1:115" s="45" customFormat="1" ht="12.75" customHeight="1" x14ac:dyDescent="0.25">
      <c r="A554" s="13" cm="1">
        <f t="array" ref="A554">IFERROR(INDEX(Operation, IFERROR(MATCH($N554,#REF!, 0), IFERROR(MATCH($N554,#REF!, 0), MATCH($N554,#REF!, 0))), 4), 0)</f>
        <v>0</v>
      </c>
      <c r="B554" s="10">
        <v>531</v>
      </c>
      <c r="C554" s="238"/>
      <c r="D554" s="238"/>
      <c r="E554" s="79"/>
      <c r="F554" s="80" t="str">
        <f>IF(ISBLANK(E554), "", VLOOKUP(E554, Z!$A$2:$C$4127, 3, FALSE))</f>
        <v/>
      </c>
      <c r="G554" s="238"/>
      <c r="H554" s="81"/>
      <c r="I554" s="255" t="b">
        <v>0</v>
      </c>
      <c r="J554" s="256"/>
      <c r="K554" s="82"/>
      <c r="L554" s="82"/>
      <c r="M554" s="83"/>
      <c r="N554" s="79"/>
      <c r="O554" s="84"/>
      <c r="P554" s="84"/>
      <c r="Q554" s="257"/>
      <c r="R554" s="257"/>
      <c r="S554" s="257"/>
      <c r="T554" s="85">
        <f t="shared" si="234"/>
        <v>0</v>
      </c>
      <c r="U554" s="238"/>
      <c r="V554" s="238"/>
      <c r="W554" s="238"/>
      <c r="X554" s="257"/>
      <c r="Y554" s="258"/>
      <c r="Z554" s="79"/>
      <c r="AA554" s="257"/>
      <c r="AB554" s="257"/>
      <c r="AC554" s="257"/>
      <c r="AD554" s="257"/>
      <c r="AE554" s="257"/>
      <c r="AF554" s="85">
        <f t="shared" si="235"/>
        <v>0</v>
      </c>
      <c r="AG554" s="259"/>
      <c r="AH554" s="238"/>
      <c r="AI554" s="79"/>
      <c r="AJ554" s="80" t="str">
        <f>IF(ISBLANK(AI554), "", VLOOKUP(AI554, Z!$A$2:$C$4127, 3, FALSE))</f>
        <v/>
      </c>
      <c r="AK554" s="260"/>
      <c r="AL554" s="127">
        <f t="shared" si="236"/>
        <v>0</v>
      </c>
      <c r="AM554" s="271"/>
      <c r="AN554" s="292">
        <f t="shared" si="238"/>
        <v>0</v>
      </c>
      <c r="AO554" s="279">
        <f t="shared" si="237"/>
        <v>1</v>
      </c>
      <c r="AP554" s="279">
        <v>0.75</v>
      </c>
      <c r="AQ554" s="293" t="str">
        <f t="shared" si="239"/>
        <v>-</v>
      </c>
      <c r="AR554" s="293" t="str">
        <f t="shared" si="240"/>
        <v>-</v>
      </c>
      <c r="AS554" s="293" t="str" cm="1">
        <f t="array" ref="AS554">IFERROR(IFERROR((AT554*AU554)/(3600*1000)/AZ554, BY554) * SUMPRODUCT($BA554:$BE554^2.5, $BF554:$BJ554) / 1000, "-")</f>
        <v>-</v>
      </c>
      <c r="AT554" s="279" t="str">
        <f t="shared" si="241"/>
        <v>-</v>
      </c>
      <c r="AU554" s="279" t="str">
        <f t="shared" si="242"/>
        <v>-</v>
      </c>
      <c r="AV554" s="294" t="str">
        <f t="shared" si="224"/>
        <v>-</v>
      </c>
      <c r="AW554" s="294" t="str" cm="1">
        <f t="array" ref="AW554">IF(CH554&gt;0, INDEX($CV$58:$CV$60, CH554), "-")</f>
        <v>-</v>
      </c>
      <c r="AX554" s="294" t="str">
        <f t="shared" si="243"/>
        <v>-</v>
      </c>
      <c r="AY554" s="295" t="str">
        <f t="shared" si="244"/>
        <v>-</v>
      </c>
      <c r="AZ554" s="294">
        <f t="shared" si="245"/>
        <v>0</v>
      </c>
      <c r="BA554" s="296" t="str" cm="1">
        <f t="array" ref="BA554">IFERROR(INDEX($CV$63:$CZ$65, $CF554, BA$23), "-")</f>
        <v>-</v>
      </c>
      <c r="BB554" s="296" t="str" cm="1">
        <f t="array" ref="BB554">IFERROR(INDEX($CV$63:$CZ$65, $CF554, BB$23), "-")</f>
        <v>-</v>
      </c>
      <c r="BC554" s="296" t="str" cm="1">
        <f t="array" ref="BC554">IFERROR(INDEX($CV$63:$CZ$65, $CF554, BC$23), "-")</f>
        <v>-</v>
      </c>
      <c r="BD554" s="296" t="str" cm="1">
        <f t="array" ref="BD554">IFERROR(INDEX($CV$63:$CZ$65, $CF554, BD$23), "-")</f>
        <v>-</v>
      </c>
      <c r="BE554" s="296" t="str" cm="1">
        <f t="array" ref="BE554">IFERROR(INDEX($CV$63:$CZ$65, $CF554, BE$23), "-")</f>
        <v>-</v>
      </c>
      <c r="BF554" s="297" cm="1">
        <f t="array" ref="BF554">IF($CF554=3,
IFERROR(INDEX($CV$68:$CZ$79, $CE554, BF$23), "-"),
IF($CF554=2,
IF(BF$23=5, $Q554, IF(BF$23=4, $R554, 0)), IF(BF$23=5, $Q554, 0)
))</f>
        <v>0</v>
      </c>
      <c r="BG554" s="297" cm="1">
        <f t="array" ref="BG554">IF($CF554=3,
IFERROR(INDEX($CV$68:$CZ$79, $CE554, BG$23), "-"),
IF($CF554=2,
IF(BG$23=5, $Q554, IF(BG$23=4, $R554, 0)), IF(BG$23=5, $Q554, 0)
))</f>
        <v>0</v>
      </c>
      <c r="BH554" s="297" cm="1">
        <f t="array" ref="BH554">IF($CF554=3,
IFERROR(INDEX($CV$68:$CZ$79, $CE554, BH$23), "-"),
IF($CF554=2,
IF(BH$23=5, $Q554, IF(BH$23=4, $R554, 0)), IF(BH$23=5, $Q554, 0)
))</f>
        <v>0</v>
      </c>
      <c r="BI554" s="297" cm="1">
        <f t="array" ref="BI554">IF($CF554=3,
IFERROR(INDEX($CV$68:$CZ$79, $CE554, BI$23), "-"),
IF($CF554=2,
IF(BI$23=5, $Q554, IF(BI$23=4, $R554, 0)), IF(BI$23=5, $Q554, 0)
))</f>
        <v>0</v>
      </c>
      <c r="BJ554" s="297" cm="1">
        <f t="array" ref="BJ554">IF($CF554=3,
IFERROR(INDEX($CV$68:$CZ$79, $CE554, BJ$23), "-"),
IF($CF554=2,
IF(BJ$23=5, $Q554, IF(BJ$23=4, $R554, 0)), IF(BJ$23=5, $Q554, 0)
))</f>
        <v>0</v>
      </c>
      <c r="BK554" s="293" t="str" cm="1">
        <f t="array" ref="BK554">IFERROR(IF(OR($AN$20="EZ", ISNUMBER((BL554*BM554)/(3600*1000)/BN554)), (BL554*BM554)/(3600*1000)/BN554, BY554) * SUMPRODUCT($BO554:$BS554^2.5, $BT554:$BX554) / 1000, "-")</f>
        <v>-</v>
      </c>
      <c r="BL554" s="279" t="str">
        <f t="shared" si="246"/>
        <v>-</v>
      </c>
      <c r="BM554" s="279" t="str">
        <f t="shared" si="247"/>
        <v>-</v>
      </c>
      <c r="BN554" s="298">
        <f t="shared" si="248"/>
        <v>0</v>
      </c>
      <c r="BO554" s="296" t="str" cm="1">
        <f t="array" ref="BO554">IFERROR(INDEX($CV$63:$CZ$65, $CO554, BO$23), "-")</f>
        <v>-</v>
      </c>
      <c r="BP554" s="296" t="str" cm="1">
        <f t="array" ref="BP554">IFERROR(INDEX($CV$63:$CZ$65, $CO554, BP$23), "-")</f>
        <v>-</v>
      </c>
      <c r="BQ554" s="296" t="str" cm="1">
        <f t="array" ref="BQ554">IFERROR(INDEX($CV$63:$CZ$65, $CO554, BQ$23), "-")</f>
        <v>-</v>
      </c>
      <c r="BR554" s="296" t="str" cm="1">
        <f t="array" ref="BR554">IFERROR(INDEX($CV$63:$CZ$65, $CO554, BR$23), "-")</f>
        <v>-</v>
      </c>
      <c r="BS554" s="296" t="str" cm="1">
        <f t="array" ref="BS554">IFERROR(INDEX($CV$63:$CZ$65, $CO554, BS$23), "-")</f>
        <v>-</v>
      </c>
      <c r="BT554" s="297" cm="1">
        <f t="array" ref="BT554">IF($CO554=3,
IFERROR(INDEX($CV$68:$CZ$79, $CE554, BT$23), "-"),
IF($CO554=2,
IF(BT$23=5, $AC554, IF(BT$23=4, $AD554, 0)), IF(BT$23=5, $AC554, 0)
))</f>
        <v>0</v>
      </c>
      <c r="BU554" s="297" cm="1">
        <f t="array" ref="BU554">IF($CO554=3,
IFERROR(INDEX($CV$68:$CZ$79, $CE554, BU$23), "-"),
IF($CO554=2,
IF(BU$23=5, $AC554, IF(BU$23=4, $AD554, 0)), IF(BU$23=5, $AC554, 0)
))</f>
        <v>0</v>
      </c>
      <c r="BV554" s="297" cm="1">
        <f t="array" ref="BV554">IF($CO554=3,
IFERROR(INDEX($CV$68:$CZ$79, $CE554, BV$23), "-"),
IF($CO554=2,
IF(BV$23=5, $AC554, IF(BV$23=4, $AD554, 0)), IF(BV$23=5, $AC554, 0)
))</f>
        <v>0</v>
      </c>
      <c r="BW554" s="297" cm="1">
        <f t="array" ref="BW554">IF($CO554=3,
IFERROR(INDEX($CV$68:$CZ$79, $CE554, BW$23), "-"),
IF($CO554=2,
IF(BW$23=5, $AC554, IF(BW$23=4, $AD554, 0)), IF(BW$23=5, $AC554, 0)
))</f>
        <v>0</v>
      </c>
      <c r="BX554" s="297" cm="1">
        <f t="array" ref="BX554">IF($CO554=3,
IFERROR(INDEX($CV$68:$CZ$79, $CE554, BX$23), "-"),
IF($CO554=2,
IF(BX$23=5, $AC554, IF(BX$23=4, $AD554, 0)), IF(BX$23=5, $AC554, 0)
))</f>
        <v>0</v>
      </c>
      <c r="BY554" s="293" t="str">
        <f t="shared" si="249"/>
        <v>-</v>
      </c>
      <c r="BZ554" s="299">
        <f t="shared" si="225"/>
        <v>0</v>
      </c>
      <c r="CA554" s="294" t="str">
        <f t="shared" si="250"/>
        <v>-</v>
      </c>
      <c r="CB554" s="295" t="str">
        <f t="shared" si="226"/>
        <v>-</v>
      </c>
      <c r="CC554" s="295" t="str">
        <f t="shared" si="251"/>
        <v>-</v>
      </c>
      <c r="CD554" s="299">
        <f t="shared" si="227"/>
        <v>0</v>
      </c>
      <c r="CE554" s="300" t="str">
        <f t="shared" si="228"/>
        <v>-</v>
      </c>
      <c r="CF554" s="300" t="str">
        <f t="shared" si="229"/>
        <v>-</v>
      </c>
      <c r="CG554" s="300">
        <v>0</v>
      </c>
      <c r="CH554" s="300">
        <f t="shared" si="230"/>
        <v>0</v>
      </c>
      <c r="CI554" s="301">
        <f t="shared" si="231"/>
        <v>0</v>
      </c>
      <c r="CJ554" s="301">
        <f t="shared" si="232"/>
        <v>0</v>
      </c>
      <c r="CK554" s="302" t="str" cm="1">
        <f t="array" ref="CK554">IF($CJ554&gt;0, INDEX($CS$28:$DH$35, $CJ554, $CI554+CK$23), "-")</f>
        <v>-</v>
      </c>
      <c r="CL554" s="302" t="str" cm="1">
        <f t="array" ref="CL554">IF($CJ554&gt;0, INDEX($CS$28:$DH$35, $CJ554, $CI554+CL$23), "-")</f>
        <v>-</v>
      </c>
      <c r="CM554" s="302" t="str" cm="1">
        <f t="array" ref="CM554">IF($CJ554&gt;0, INDEX($CS$28:$DH$35, $CJ554, $CI554+CM$23), "-")</f>
        <v>-</v>
      </c>
      <c r="CN554" s="302" t="str" cm="1">
        <f t="array" ref="CN554">IF($CJ554&gt;0, INDEX($CS$28:$DH$35, $CJ554, $CI554+CN$23), "-")</f>
        <v>-</v>
      </c>
      <c r="CO554" s="300" t="str">
        <f t="shared" si="233"/>
        <v>-</v>
      </c>
      <c r="CP554" s="271"/>
      <c r="CQ554" s="272"/>
      <c r="CR554" s="273"/>
      <c r="CS554" s="273"/>
      <c r="CT554" s="273"/>
      <c r="CU554" s="273"/>
      <c r="CV554" s="273"/>
      <c r="CW554" s="273"/>
      <c r="CX554" s="273"/>
      <c r="CY554" s="273"/>
      <c r="CZ554" s="273"/>
      <c r="DA554" s="273"/>
      <c r="DB554" s="273"/>
      <c r="DC554" s="273"/>
      <c r="DD554" s="273"/>
      <c r="DE554" s="273"/>
      <c r="DF554" s="273"/>
      <c r="DG554" s="273"/>
      <c r="DH554" s="273"/>
      <c r="DI554" s="273"/>
      <c r="DJ554" s="271"/>
      <c r="DK554" s="271"/>
    </row>
    <row r="555" spans="1:115" s="45" customFormat="1" ht="12.75" customHeight="1" x14ac:dyDescent="0.25">
      <c r="A555" s="13" cm="1">
        <f t="array" ref="A555">IFERROR(INDEX(Operation, IFERROR(MATCH($N555,#REF!, 0), IFERROR(MATCH($N555,#REF!, 0), MATCH($N555,#REF!, 0))), 4), 0)</f>
        <v>0</v>
      </c>
      <c r="B555" s="10">
        <v>532</v>
      </c>
      <c r="C555" s="238"/>
      <c r="D555" s="238"/>
      <c r="E555" s="79"/>
      <c r="F555" s="80" t="str">
        <f>IF(ISBLANK(E555), "", VLOOKUP(E555, Z!$A$2:$C$4127, 3, FALSE))</f>
        <v/>
      </c>
      <c r="G555" s="238"/>
      <c r="H555" s="81"/>
      <c r="I555" s="255" t="b">
        <v>0</v>
      </c>
      <c r="J555" s="256"/>
      <c r="K555" s="82"/>
      <c r="L555" s="82"/>
      <c r="M555" s="83"/>
      <c r="N555" s="79"/>
      <c r="O555" s="84"/>
      <c r="P555" s="84"/>
      <c r="Q555" s="257"/>
      <c r="R555" s="257"/>
      <c r="S555" s="257"/>
      <c r="T555" s="85">
        <f t="shared" si="234"/>
        <v>0</v>
      </c>
      <c r="U555" s="238"/>
      <c r="V555" s="238"/>
      <c r="W555" s="238"/>
      <c r="X555" s="256"/>
      <c r="Y555" s="258"/>
      <c r="Z555" s="79"/>
      <c r="AA555" s="257"/>
      <c r="AB555" s="257"/>
      <c r="AC555" s="257"/>
      <c r="AD555" s="257"/>
      <c r="AE555" s="257"/>
      <c r="AF555" s="85">
        <f t="shared" si="235"/>
        <v>0</v>
      </c>
      <c r="AG555" s="259"/>
      <c r="AH555" s="238"/>
      <c r="AI555" s="79"/>
      <c r="AJ555" s="80" t="str">
        <f>IF(ISBLANK(AI555), "", VLOOKUP(AI555, Z!$A$2:$C$4127, 3, FALSE))</f>
        <v/>
      </c>
      <c r="AK555" s="260"/>
      <c r="AL555" s="127">
        <f t="shared" si="236"/>
        <v>0</v>
      </c>
      <c r="AM555" s="271"/>
      <c r="AN555" s="292">
        <f t="shared" si="238"/>
        <v>0</v>
      </c>
      <c r="AO555" s="279">
        <f t="shared" si="237"/>
        <v>1</v>
      </c>
      <c r="AP555" s="279">
        <v>0.75</v>
      </c>
      <c r="AQ555" s="293" t="str">
        <f t="shared" si="239"/>
        <v>-</v>
      </c>
      <c r="AR555" s="293" t="str">
        <f t="shared" si="240"/>
        <v>-</v>
      </c>
      <c r="AS555" s="293" t="str" cm="1">
        <f t="array" ref="AS555">IFERROR(IFERROR((AT555*AU555)/(3600*1000)/AZ555, BY555) * SUMPRODUCT($BA555:$BE555^2.5, $BF555:$BJ555) / 1000, "-")</f>
        <v>-</v>
      </c>
      <c r="AT555" s="279" t="str">
        <f t="shared" si="241"/>
        <v>-</v>
      </c>
      <c r="AU555" s="279" t="str">
        <f t="shared" si="242"/>
        <v>-</v>
      </c>
      <c r="AV555" s="294" t="str">
        <f t="shared" si="224"/>
        <v>-</v>
      </c>
      <c r="AW555" s="294" t="str" cm="1">
        <f t="array" ref="AW555">IF(CH555&gt;0, INDEX($CV$58:$CV$60, CH555), "-")</f>
        <v>-</v>
      </c>
      <c r="AX555" s="294" t="str">
        <f t="shared" si="243"/>
        <v>-</v>
      </c>
      <c r="AY555" s="295" t="str">
        <f t="shared" si="244"/>
        <v>-</v>
      </c>
      <c r="AZ555" s="294">
        <f t="shared" si="245"/>
        <v>0</v>
      </c>
      <c r="BA555" s="296" t="str" cm="1">
        <f t="array" ref="BA555">IFERROR(INDEX($CV$63:$CZ$65, $CF555, BA$23), "-")</f>
        <v>-</v>
      </c>
      <c r="BB555" s="296" t="str" cm="1">
        <f t="array" ref="BB555">IFERROR(INDEX($CV$63:$CZ$65, $CF555, BB$23), "-")</f>
        <v>-</v>
      </c>
      <c r="BC555" s="296" t="str" cm="1">
        <f t="array" ref="BC555">IFERROR(INDEX($CV$63:$CZ$65, $CF555, BC$23), "-")</f>
        <v>-</v>
      </c>
      <c r="BD555" s="296" t="str" cm="1">
        <f t="array" ref="BD555">IFERROR(INDEX($CV$63:$CZ$65, $CF555, BD$23), "-")</f>
        <v>-</v>
      </c>
      <c r="BE555" s="296" t="str" cm="1">
        <f t="array" ref="BE555">IFERROR(INDEX($CV$63:$CZ$65, $CF555, BE$23), "-")</f>
        <v>-</v>
      </c>
      <c r="BF555" s="297" cm="1">
        <f t="array" ref="BF555">IF($CF555=3,
IFERROR(INDEX($CV$68:$CZ$79, $CE555, BF$23), "-"),
IF($CF555=2,
IF(BF$23=5, $Q555, IF(BF$23=4, $R555, 0)), IF(BF$23=5, $Q555, 0)
))</f>
        <v>0</v>
      </c>
      <c r="BG555" s="297" cm="1">
        <f t="array" ref="BG555">IF($CF555=3,
IFERROR(INDEX($CV$68:$CZ$79, $CE555, BG$23), "-"),
IF($CF555=2,
IF(BG$23=5, $Q555, IF(BG$23=4, $R555, 0)), IF(BG$23=5, $Q555, 0)
))</f>
        <v>0</v>
      </c>
      <c r="BH555" s="297" cm="1">
        <f t="array" ref="BH555">IF($CF555=3,
IFERROR(INDEX($CV$68:$CZ$79, $CE555, BH$23), "-"),
IF($CF555=2,
IF(BH$23=5, $Q555, IF(BH$23=4, $R555, 0)), IF(BH$23=5, $Q555, 0)
))</f>
        <v>0</v>
      </c>
      <c r="BI555" s="297" cm="1">
        <f t="array" ref="BI555">IF($CF555=3,
IFERROR(INDEX($CV$68:$CZ$79, $CE555, BI$23), "-"),
IF($CF555=2,
IF(BI$23=5, $Q555, IF(BI$23=4, $R555, 0)), IF(BI$23=5, $Q555, 0)
))</f>
        <v>0</v>
      </c>
      <c r="BJ555" s="297" cm="1">
        <f t="array" ref="BJ555">IF($CF555=3,
IFERROR(INDEX($CV$68:$CZ$79, $CE555, BJ$23), "-"),
IF($CF555=2,
IF(BJ$23=5, $Q555, IF(BJ$23=4, $R555, 0)), IF(BJ$23=5, $Q555, 0)
))</f>
        <v>0</v>
      </c>
      <c r="BK555" s="293" t="str" cm="1">
        <f t="array" ref="BK555">IFERROR(IF(OR($AN$20="EZ", ISNUMBER((BL555*BM555)/(3600*1000)/BN555)), (BL555*BM555)/(3600*1000)/BN555, BY555) * SUMPRODUCT($BO555:$BS555^2.5, $BT555:$BX555) / 1000, "-")</f>
        <v>-</v>
      </c>
      <c r="BL555" s="279" t="str">
        <f t="shared" si="246"/>
        <v>-</v>
      </c>
      <c r="BM555" s="279" t="str">
        <f t="shared" si="247"/>
        <v>-</v>
      </c>
      <c r="BN555" s="298">
        <f t="shared" si="248"/>
        <v>0</v>
      </c>
      <c r="BO555" s="296" t="str" cm="1">
        <f t="array" ref="BO555">IFERROR(INDEX($CV$63:$CZ$65, $CO555, BO$23), "-")</f>
        <v>-</v>
      </c>
      <c r="BP555" s="296" t="str" cm="1">
        <f t="array" ref="BP555">IFERROR(INDEX($CV$63:$CZ$65, $CO555, BP$23), "-")</f>
        <v>-</v>
      </c>
      <c r="BQ555" s="296" t="str" cm="1">
        <f t="array" ref="BQ555">IFERROR(INDEX($CV$63:$CZ$65, $CO555, BQ$23), "-")</f>
        <v>-</v>
      </c>
      <c r="BR555" s="296" t="str" cm="1">
        <f t="array" ref="BR555">IFERROR(INDEX($CV$63:$CZ$65, $CO555, BR$23), "-")</f>
        <v>-</v>
      </c>
      <c r="BS555" s="296" t="str" cm="1">
        <f t="array" ref="BS555">IFERROR(INDEX($CV$63:$CZ$65, $CO555, BS$23), "-")</f>
        <v>-</v>
      </c>
      <c r="BT555" s="297" cm="1">
        <f t="array" ref="BT555">IF($CO555=3,
IFERROR(INDEX($CV$68:$CZ$79, $CE555, BT$23), "-"),
IF($CO555=2,
IF(BT$23=5, $AC555, IF(BT$23=4, $AD555, 0)), IF(BT$23=5, $AC555, 0)
))</f>
        <v>0</v>
      </c>
      <c r="BU555" s="297" cm="1">
        <f t="array" ref="BU555">IF($CO555=3,
IFERROR(INDEX($CV$68:$CZ$79, $CE555, BU$23), "-"),
IF($CO555=2,
IF(BU$23=5, $AC555, IF(BU$23=4, $AD555, 0)), IF(BU$23=5, $AC555, 0)
))</f>
        <v>0</v>
      </c>
      <c r="BV555" s="297" cm="1">
        <f t="array" ref="BV555">IF($CO555=3,
IFERROR(INDEX($CV$68:$CZ$79, $CE555, BV$23), "-"),
IF($CO555=2,
IF(BV$23=5, $AC555, IF(BV$23=4, $AD555, 0)), IF(BV$23=5, $AC555, 0)
))</f>
        <v>0</v>
      </c>
      <c r="BW555" s="297" cm="1">
        <f t="array" ref="BW555">IF($CO555=3,
IFERROR(INDEX($CV$68:$CZ$79, $CE555, BW$23), "-"),
IF($CO555=2,
IF(BW$23=5, $AC555, IF(BW$23=4, $AD555, 0)), IF(BW$23=5, $AC555, 0)
))</f>
        <v>0</v>
      </c>
      <c r="BX555" s="297" cm="1">
        <f t="array" ref="BX555">IF($CO555=3,
IFERROR(INDEX($CV$68:$CZ$79, $CE555, BX$23), "-"),
IF($CO555=2,
IF(BX$23=5, $AC555, IF(BX$23=4, $AD555, 0)), IF(BX$23=5, $AC555, 0)
))</f>
        <v>0</v>
      </c>
      <c r="BY555" s="293" t="str">
        <f t="shared" si="249"/>
        <v>-</v>
      </c>
      <c r="BZ555" s="299">
        <f t="shared" si="225"/>
        <v>0</v>
      </c>
      <c r="CA555" s="294" t="str">
        <f t="shared" si="250"/>
        <v>-</v>
      </c>
      <c r="CB555" s="295" t="str">
        <f t="shared" si="226"/>
        <v>-</v>
      </c>
      <c r="CC555" s="295" t="str">
        <f t="shared" si="251"/>
        <v>-</v>
      </c>
      <c r="CD555" s="299">
        <f t="shared" si="227"/>
        <v>0</v>
      </c>
      <c r="CE555" s="300" t="str">
        <f t="shared" si="228"/>
        <v>-</v>
      </c>
      <c r="CF555" s="300" t="str">
        <f t="shared" si="229"/>
        <v>-</v>
      </c>
      <c r="CG555" s="300">
        <v>0</v>
      </c>
      <c r="CH555" s="300">
        <f t="shared" si="230"/>
        <v>0</v>
      </c>
      <c r="CI555" s="301">
        <f t="shared" si="231"/>
        <v>0</v>
      </c>
      <c r="CJ555" s="301">
        <f t="shared" si="232"/>
        <v>0</v>
      </c>
      <c r="CK555" s="302" t="str" cm="1">
        <f t="array" ref="CK555">IF($CJ555&gt;0, INDEX($CS$28:$DH$35, $CJ555, $CI555+CK$23), "-")</f>
        <v>-</v>
      </c>
      <c r="CL555" s="302" t="str" cm="1">
        <f t="array" ref="CL555">IF($CJ555&gt;0, INDEX($CS$28:$DH$35, $CJ555, $CI555+CL$23), "-")</f>
        <v>-</v>
      </c>
      <c r="CM555" s="302" t="str" cm="1">
        <f t="array" ref="CM555">IF($CJ555&gt;0, INDEX($CS$28:$DH$35, $CJ555, $CI555+CM$23), "-")</f>
        <v>-</v>
      </c>
      <c r="CN555" s="302" t="str" cm="1">
        <f t="array" ref="CN555">IF($CJ555&gt;0, INDEX($CS$28:$DH$35, $CJ555, $CI555+CN$23), "-")</f>
        <v>-</v>
      </c>
      <c r="CO555" s="300" t="str">
        <f t="shared" si="233"/>
        <v>-</v>
      </c>
      <c r="CP555" s="271"/>
      <c r="CQ555" s="272"/>
      <c r="CR555" s="273"/>
      <c r="CS555" s="273"/>
      <c r="CT555" s="273"/>
      <c r="CU555" s="273"/>
      <c r="CV555" s="273"/>
      <c r="CW555" s="273"/>
      <c r="CX555" s="273"/>
      <c r="CY555" s="273"/>
      <c r="CZ555" s="273"/>
      <c r="DA555" s="273"/>
      <c r="DB555" s="273"/>
      <c r="DC555" s="273"/>
      <c r="DD555" s="273"/>
      <c r="DE555" s="273"/>
      <c r="DF555" s="273"/>
      <c r="DG555" s="273"/>
      <c r="DH555" s="273"/>
      <c r="DI555" s="273"/>
      <c r="DJ555" s="271"/>
      <c r="DK555" s="271"/>
    </row>
    <row r="556" spans="1:115" s="45" customFormat="1" ht="12.75" customHeight="1" x14ac:dyDescent="0.25">
      <c r="A556" s="13" cm="1">
        <f t="array" ref="A556">IFERROR(INDEX(Operation, IFERROR(MATCH($N556,#REF!, 0), IFERROR(MATCH($N556,#REF!, 0), MATCH($N556,#REF!, 0))), 4), 0)</f>
        <v>0</v>
      </c>
      <c r="B556" s="10">
        <v>533</v>
      </c>
      <c r="C556" s="238"/>
      <c r="D556" s="238"/>
      <c r="E556" s="79"/>
      <c r="F556" s="80" t="str">
        <f>IF(ISBLANK(E556), "", VLOOKUP(E556, Z!$A$2:$C$4127, 3, FALSE))</f>
        <v/>
      </c>
      <c r="G556" s="238"/>
      <c r="H556" s="81"/>
      <c r="I556" s="255" t="b">
        <v>0</v>
      </c>
      <c r="J556" s="256"/>
      <c r="K556" s="82"/>
      <c r="L556" s="82"/>
      <c r="M556" s="83"/>
      <c r="N556" s="79"/>
      <c r="O556" s="84"/>
      <c r="P556" s="84"/>
      <c r="Q556" s="257"/>
      <c r="R556" s="257"/>
      <c r="S556" s="257"/>
      <c r="T556" s="85">
        <f t="shared" si="234"/>
        <v>0</v>
      </c>
      <c r="U556" s="238"/>
      <c r="V556" s="238"/>
      <c r="W556" s="238"/>
      <c r="X556" s="257"/>
      <c r="Y556" s="258"/>
      <c r="Z556" s="79"/>
      <c r="AA556" s="257"/>
      <c r="AB556" s="257"/>
      <c r="AC556" s="257"/>
      <c r="AD556" s="257"/>
      <c r="AE556" s="257"/>
      <c r="AF556" s="85">
        <f t="shared" si="235"/>
        <v>0</v>
      </c>
      <c r="AG556" s="259"/>
      <c r="AH556" s="238"/>
      <c r="AI556" s="79"/>
      <c r="AJ556" s="80" t="str">
        <f>IF(ISBLANK(AI556), "", VLOOKUP(AI556, Z!$A$2:$C$4127, 3, FALSE))</f>
        <v/>
      </c>
      <c r="AK556" s="260"/>
      <c r="AL556" s="127">
        <f t="shared" si="236"/>
        <v>0</v>
      </c>
      <c r="AM556" s="271"/>
      <c r="AN556" s="292">
        <f t="shared" si="238"/>
        <v>0</v>
      </c>
      <c r="AO556" s="279">
        <f t="shared" si="237"/>
        <v>1</v>
      </c>
      <c r="AP556" s="279">
        <v>0.75</v>
      </c>
      <c r="AQ556" s="293" t="str">
        <f t="shared" si="239"/>
        <v>-</v>
      </c>
      <c r="AR556" s="293" t="str">
        <f t="shared" si="240"/>
        <v>-</v>
      </c>
      <c r="AS556" s="293" t="str" cm="1">
        <f t="array" ref="AS556">IFERROR(IFERROR((AT556*AU556)/(3600*1000)/AZ556, BY556) * SUMPRODUCT($BA556:$BE556^2.5, $BF556:$BJ556) / 1000, "-")</f>
        <v>-</v>
      </c>
      <c r="AT556" s="279" t="str">
        <f t="shared" si="241"/>
        <v>-</v>
      </c>
      <c r="AU556" s="279" t="str">
        <f t="shared" si="242"/>
        <v>-</v>
      </c>
      <c r="AV556" s="294" t="str">
        <f t="shared" si="224"/>
        <v>-</v>
      </c>
      <c r="AW556" s="294" t="str" cm="1">
        <f t="array" ref="AW556">IF(CH556&gt;0, INDEX($CV$58:$CV$60, CH556), "-")</f>
        <v>-</v>
      </c>
      <c r="AX556" s="294" t="str">
        <f t="shared" si="243"/>
        <v>-</v>
      </c>
      <c r="AY556" s="295" t="str">
        <f t="shared" si="244"/>
        <v>-</v>
      </c>
      <c r="AZ556" s="294">
        <f t="shared" si="245"/>
        <v>0</v>
      </c>
      <c r="BA556" s="296" t="str" cm="1">
        <f t="array" ref="BA556">IFERROR(INDEX($CV$63:$CZ$65, $CF556, BA$23), "-")</f>
        <v>-</v>
      </c>
      <c r="BB556" s="296" t="str" cm="1">
        <f t="array" ref="BB556">IFERROR(INDEX($CV$63:$CZ$65, $CF556, BB$23), "-")</f>
        <v>-</v>
      </c>
      <c r="BC556" s="296" t="str" cm="1">
        <f t="array" ref="BC556">IFERROR(INDEX($CV$63:$CZ$65, $CF556, BC$23), "-")</f>
        <v>-</v>
      </c>
      <c r="BD556" s="296" t="str" cm="1">
        <f t="array" ref="BD556">IFERROR(INDEX($CV$63:$CZ$65, $CF556, BD$23), "-")</f>
        <v>-</v>
      </c>
      <c r="BE556" s="296" t="str" cm="1">
        <f t="array" ref="BE556">IFERROR(INDEX($CV$63:$CZ$65, $CF556, BE$23), "-")</f>
        <v>-</v>
      </c>
      <c r="BF556" s="297" cm="1">
        <f t="array" ref="BF556">IF($CF556=3,
IFERROR(INDEX($CV$68:$CZ$79, $CE556, BF$23), "-"),
IF($CF556=2,
IF(BF$23=5, $Q556, IF(BF$23=4, $R556, 0)), IF(BF$23=5, $Q556, 0)
))</f>
        <v>0</v>
      </c>
      <c r="BG556" s="297" cm="1">
        <f t="array" ref="BG556">IF($CF556=3,
IFERROR(INDEX($CV$68:$CZ$79, $CE556, BG$23), "-"),
IF($CF556=2,
IF(BG$23=5, $Q556, IF(BG$23=4, $R556, 0)), IF(BG$23=5, $Q556, 0)
))</f>
        <v>0</v>
      </c>
      <c r="BH556" s="297" cm="1">
        <f t="array" ref="BH556">IF($CF556=3,
IFERROR(INDEX($CV$68:$CZ$79, $CE556, BH$23), "-"),
IF($CF556=2,
IF(BH$23=5, $Q556, IF(BH$23=4, $R556, 0)), IF(BH$23=5, $Q556, 0)
))</f>
        <v>0</v>
      </c>
      <c r="BI556" s="297" cm="1">
        <f t="array" ref="BI556">IF($CF556=3,
IFERROR(INDEX($CV$68:$CZ$79, $CE556, BI$23), "-"),
IF($CF556=2,
IF(BI$23=5, $Q556, IF(BI$23=4, $R556, 0)), IF(BI$23=5, $Q556, 0)
))</f>
        <v>0</v>
      </c>
      <c r="BJ556" s="297" cm="1">
        <f t="array" ref="BJ556">IF($CF556=3,
IFERROR(INDEX($CV$68:$CZ$79, $CE556, BJ$23), "-"),
IF($CF556=2,
IF(BJ$23=5, $Q556, IF(BJ$23=4, $R556, 0)), IF(BJ$23=5, $Q556, 0)
))</f>
        <v>0</v>
      </c>
      <c r="BK556" s="293" t="str" cm="1">
        <f t="array" ref="BK556">IFERROR(IF(OR($AN$20="EZ", ISNUMBER((BL556*BM556)/(3600*1000)/BN556)), (BL556*BM556)/(3600*1000)/BN556, BY556) * SUMPRODUCT($BO556:$BS556^2.5, $BT556:$BX556) / 1000, "-")</f>
        <v>-</v>
      </c>
      <c r="BL556" s="279" t="str">
        <f t="shared" si="246"/>
        <v>-</v>
      </c>
      <c r="BM556" s="279" t="str">
        <f t="shared" si="247"/>
        <v>-</v>
      </c>
      <c r="BN556" s="298">
        <f t="shared" si="248"/>
        <v>0</v>
      </c>
      <c r="BO556" s="296" t="str" cm="1">
        <f t="array" ref="BO556">IFERROR(INDEX($CV$63:$CZ$65, $CO556, BO$23), "-")</f>
        <v>-</v>
      </c>
      <c r="BP556" s="296" t="str" cm="1">
        <f t="array" ref="BP556">IFERROR(INDEX($CV$63:$CZ$65, $CO556, BP$23), "-")</f>
        <v>-</v>
      </c>
      <c r="BQ556" s="296" t="str" cm="1">
        <f t="array" ref="BQ556">IFERROR(INDEX($CV$63:$CZ$65, $CO556, BQ$23), "-")</f>
        <v>-</v>
      </c>
      <c r="BR556" s="296" t="str" cm="1">
        <f t="array" ref="BR556">IFERROR(INDEX($CV$63:$CZ$65, $CO556, BR$23), "-")</f>
        <v>-</v>
      </c>
      <c r="BS556" s="296" t="str" cm="1">
        <f t="array" ref="BS556">IFERROR(INDEX($CV$63:$CZ$65, $CO556, BS$23), "-")</f>
        <v>-</v>
      </c>
      <c r="BT556" s="297" cm="1">
        <f t="array" ref="BT556">IF($CO556=3,
IFERROR(INDEX($CV$68:$CZ$79, $CE556, BT$23), "-"),
IF($CO556=2,
IF(BT$23=5, $AC556, IF(BT$23=4, $AD556, 0)), IF(BT$23=5, $AC556, 0)
))</f>
        <v>0</v>
      </c>
      <c r="BU556" s="297" cm="1">
        <f t="array" ref="BU556">IF($CO556=3,
IFERROR(INDEX($CV$68:$CZ$79, $CE556, BU$23), "-"),
IF($CO556=2,
IF(BU$23=5, $AC556, IF(BU$23=4, $AD556, 0)), IF(BU$23=5, $AC556, 0)
))</f>
        <v>0</v>
      </c>
      <c r="BV556" s="297" cm="1">
        <f t="array" ref="BV556">IF($CO556=3,
IFERROR(INDEX($CV$68:$CZ$79, $CE556, BV$23), "-"),
IF($CO556=2,
IF(BV$23=5, $AC556, IF(BV$23=4, $AD556, 0)), IF(BV$23=5, $AC556, 0)
))</f>
        <v>0</v>
      </c>
      <c r="BW556" s="297" cm="1">
        <f t="array" ref="BW556">IF($CO556=3,
IFERROR(INDEX($CV$68:$CZ$79, $CE556, BW$23), "-"),
IF($CO556=2,
IF(BW$23=5, $AC556, IF(BW$23=4, $AD556, 0)), IF(BW$23=5, $AC556, 0)
))</f>
        <v>0</v>
      </c>
      <c r="BX556" s="297" cm="1">
        <f t="array" ref="BX556">IF($CO556=3,
IFERROR(INDEX($CV$68:$CZ$79, $CE556, BX$23), "-"),
IF($CO556=2,
IF(BX$23=5, $AC556, IF(BX$23=4, $AD556, 0)), IF(BX$23=5, $AC556, 0)
))</f>
        <v>0</v>
      </c>
      <c r="BY556" s="293" t="str">
        <f t="shared" si="249"/>
        <v>-</v>
      </c>
      <c r="BZ556" s="299">
        <f t="shared" si="225"/>
        <v>0</v>
      </c>
      <c r="CA556" s="294" t="str">
        <f t="shared" si="250"/>
        <v>-</v>
      </c>
      <c r="CB556" s="295" t="str">
        <f t="shared" si="226"/>
        <v>-</v>
      </c>
      <c r="CC556" s="295" t="str">
        <f t="shared" si="251"/>
        <v>-</v>
      </c>
      <c r="CD556" s="299">
        <f t="shared" si="227"/>
        <v>0</v>
      </c>
      <c r="CE556" s="300" t="str">
        <f t="shared" si="228"/>
        <v>-</v>
      </c>
      <c r="CF556" s="300" t="str">
        <f t="shared" si="229"/>
        <v>-</v>
      </c>
      <c r="CG556" s="300">
        <v>0</v>
      </c>
      <c r="CH556" s="300">
        <f t="shared" si="230"/>
        <v>0</v>
      </c>
      <c r="CI556" s="301">
        <f t="shared" si="231"/>
        <v>0</v>
      </c>
      <c r="CJ556" s="301">
        <f t="shared" si="232"/>
        <v>0</v>
      </c>
      <c r="CK556" s="302" t="str" cm="1">
        <f t="array" ref="CK556">IF($CJ556&gt;0, INDEX($CS$28:$DH$35, $CJ556, $CI556+CK$23), "-")</f>
        <v>-</v>
      </c>
      <c r="CL556" s="302" t="str" cm="1">
        <f t="array" ref="CL556">IF($CJ556&gt;0, INDEX($CS$28:$DH$35, $CJ556, $CI556+CL$23), "-")</f>
        <v>-</v>
      </c>
      <c r="CM556" s="302" t="str" cm="1">
        <f t="array" ref="CM556">IF($CJ556&gt;0, INDEX($CS$28:$DH$35, $CJ556, $CI556+CM$23), "-")</f>
        <v>-</v>
      </c>
      <c r="CN556" s="302" t="str" cm="1">
        <f t="array" ref="CN556">IF($CJ556&gt;0, INDEX($CS$28:$DH$35, $CJ556, $CI556+CN$23), "-")</f>
        <v>-</v>
      </c>
      <c r="CO556" s="300" t="str">
        <f t="shared" si="233"/>
        <v>-</v>
      </c>
      <c r="CP556" s="271"/>
      <c r="CQ556" s="272"/>
      <c r="CR556" s="273"/>
      <c r="CS556" s="273"/>
      <c r="CT556" s="273"/>
      <c r="CU556" s="273"/>
      <c r="CV556" s="273"/>
      <c r="CW556" s="273"/>
      <c r="CX556" s="273"/>
      <c r="CY556" s="273"/>
      <c r="CZ556" s="273"/>
      <c r="DA556" s="273"/>
      <c r="DB556" s="273"/>
      <c r="DC556" s="273"/>
      <c r="DD556" s="273"/>
      <c r="DE556" s="273"/>
      <c r="DF556" s="273"/>
      <c r="DG556" s="273"/>
      <c r="DH556" s="273"/>
      <c r="DI556" s="273"/>
      <c r="DJ556" s="271"/>
      <c r="DK556" s="271"/>
    </row>
    <row r="557" spans="1:115" s="45" customFormat="1" ht="12.75" customHeight="1" x14ac:dyDescent="0.25">
      <c r="A557" s="13" cm="1">
        <f t="array" ref="A557">IFERROR(INDEX(Operation, IFERROR(MATCH($N557,#REF!, 0), IFERROR(MATCH($N557,#REF!, 0), MATCH($N557,#REF!, 0))), 4), 0)</f>
        <v>0</v>
      </c>
      <c r="B557" s="10">
        <v>534</v>
      </c>
      <c r="C557" s="238"/>
      <c r="D557" s="238"/>
      <c r="E557" s="79"/>
      <c r="F557" s="80" t="str">
        <f>IF(ISBLANK(E557), "", VLOOKUP(E557, Z!$A$2:$C$4127, 3, FALSE))</f>
        <v/>
      </c>
      <c r="G557" s="238"/>
      <c r="H557" s="81"/>
      <c r="I557" s="255" t="b">
        <v>0</v>
      </c>
      <c r="J557" s="256"/>
      <c r="K557" s="82"/>
      <c r="L557" s="82"/>
      <c r="M557" s="83"/>
      <c r="N557" s="79"/>
      <c r="O557" s="84"/>
      <c r="P557" s="84"/>
      <c r="Q557" s="257"/>
      <c r="R557" s="257"/>
      <c r="S557" s="257"/>
      <c r="T557" s="85">
        <f t="shared" si="234"/>
        <v>0</v>
      </c>
      <c r="U557" s="238"/>
      <c r="V557" s="238"/>
      <c r="W557" s="238"/>
      <c r="X557" s="257"/>
      <c r="Y557" s="258"/>
      <c r="Z557" s="79"/>
      <c r="AA557" s="257"/>
      <c r="AB557" s="257"/>
      <c r="AC557" s="257"/>
      <c r="AD557" s="257"/>
      <c r="AE557" s="257"/>
      <c r="AF557" s="85">
        <f t="shared" si="235"/>
        <v>0</v>
      </c>
      <c r="AG557" s="259"/>
      <c r="AH557" s="238"/>
      <c r="AI557" s="79"/>
      <c r="AJ557" s="80" t="str">
        <f>IF(ISBLANK(AI557), "", VLOOKUP(AI557, Z!$A$2:$C$4127, 3, FALSE))</f>
        <v/>
      </c>
      <c r="AK557" s="260"/>
      <c r="AL557" s="127">
        <f t="shared" si="236"/>
        <v>0</v>
      </c>
      <c r="AM557" s="271"/>
      <c r="AN557" s="292">
        <f t="shared" si="238"/>
        <v>0</v>
      </c>
      <c r="AO557" s="279">
        <f t="shared" si="237"/>
        <v>1</v>
      </c>
      <c r="AP557" s="279">
        <v>0.75</v>
      </c>
      <c r="AQ557" s="293" t="str">
        <f t="shared" si="239"/>
        <v>-</v>
      </c>
      <c r="AR557" s="293" t="str">
        <f t="shared" si="240"/>
        <v>-</v>
      </c>
      <c r="AS557" s="293" t="str" cm="1">
        <f t="array" ref="AS557">IFERROR(IFERROR((AT557*AU557)/(3600*1000)/AZ557, BY557) * SUMPRODUCT($BA557:$BE557^2.5, $BF557:$BJ557) / 1000, "-")</f>
        <v>-</v>
      </c>
      <c r="AT557" s="279" t="str">
        <f t="shared" si="241"/>
        <v>-</v>
      </c>
      <c r="AU557" s="279" t="str">
        <f t="shared" si="242"/>
        <v>-</v>
      </c>
      <c r="AV557" s="294" t="str">
        <f t="shared" si="224"/>
        <v>-</v>
      </c>
      <c r="AW557" s="294" t="str" cm="1">
        <f t="array" ref="AW557">IF(CH557&gt;0, INDEX($CV$58:$CV$60, CH557), "-")</f>
        <v>-</v>
      </c>
      <c r="AX557" s="294" t="str">
        <f t="shared" si="243"/>
        <v>-</v>
      </c>
      <c r="AY557" s="295" t="str">
        <f t="shared" si="244"/>
        <v>-</v>
      </c>
      <c r="AZ557" s="294">
        <f t="shared" si="245"/>
        <v>0</v>
      </c>
      <c r="BA557" s="296" t="str" cm="1">
        <f t="array" ref="BA557">IFERROR(INDEX($CV$63:$CZ$65, $CF557, BA$23), "-")</f>
        <v>-</v>
      </c>
      <c r="BB557" s="296" t="str" cm="1">
        <f t="array" ref="BB557">IFERROR(INDEX($CV$63:$CZ$65, $CF557, BB$23), "-")</f>
        <v>-</v>
      </c>
      <c r="BC557" s="296" t="str" cm="1">
        <f t="array" ref="BC557">IFERROR(INDEX($CV$63:$CZ$65, $CF557, BC$23), "-")</f>
        <v>-</v>
      </c>
      <c r="BD557" s="296" t="str" cm="1">
        <f t="array" ref="BD557">IFERROR(INDEX($CV$63:$CZ$65, $CF557, BD$23), "-")</f>
        <v>-</v>
      </c>
      <c r="BE557" s="296" t="str" cm="1">
        <f t="array" ref="BE557">IFERROR(INDEX($CV$63:$CZ$65, $CF557, BE$23), "-")</f>
        <v>-</v>
      </c>
      <c r="BF557" s="297" cm="1">
        <f t="array" ref="BF557">IF($CF557=3,
IFERROR(INDEX($CV$68:$CZ$79, $CE557, BF$23), "-"),
IF($CF557=2,
IF(BF$23=5, $Q557, IF(BF$23=4, $R557, 0)), IF(BF$23=5, $Q557, 0)
))</f>
        <v>0</v>
      </c>
      <c r="BG557" s="297" cm="1">
        <f t="array" ref="BG557">IF($CF557=3,
IFERROR(INDEX($CV$68:$CZ$79, $CE557, BG$23), "-"),
IF($CF557=2,
IF(BG$23=5, $Q557, IF(BG$23=4, $R557, 0)), IF(BG$23=5, $Q557, 0)
))</f>
        <v>0</v>
      </c>
      <c r="BH557" s="297" cm="1">
        <f t="array" ref="BH557">IF($CF557=3,
IFERROR(INDEX($CV$68:$CZ$79, $CE557, BH$23), "-"),
IF($CF557=2,
IF(BH$23=5, $Q557, IF(BH$23=4, $R557, 0)), IF(BH$23=5, $Q557, 0)
))</f>
        <v>0</v>
      </c>
      <c r="BI557" s="297" cm="1">
        <f t="array" ref="BI557">IF($CF557=3,
IFERROR(INDEX($CV$68:$CZ$79, $CE557, BI$23), "-"),
IF($CF557=2,
IF(BI$23=5, $Q557, IF(BI$23=4, $R557, 0)), IF(BI$23=5, $Q557, 0)
))</f>
        <v>0</v>
      </c>
      <c r="BJ557" s="297" cm="1">
        <f t="array" ref="BJ557">IF($CF557=3,
IFERROR(INDEX($CV$68:$CZ$79, $CE557, BJ$23), "-"),
IF($CF557=2,
IF(BJ$23=5, $Q557, IF(BJ$23=4, $R557, 0)), IF(BJ$23=5, $Q557, 0)
))</f>
        <v>0</v>
      </c>
      <c r="BK557" s="293" t="str" cm="1">
        <f t="array" ref="BK557">IFERROR(IF(OR($AN$20="EZ", ISNUMBER((BL557*BM557)/(3600*1000)/BN557)), (BL557*BM557)/(3600*1000)/BN557, BY557) * SUMPRODUCT($BO557:$BS557^2.5, $BT557:$BX557) / 1000, "-")</f>
        <v>-</v>
      </c>
      <c r="BL557" s="279" t="str">
        <f t="shared" si="246"/>
        <v>-</v>
      </c>
      <c r="BM557" s="279" t="str">
        <f t="shared" si="247"/>
        <v>-</v>
      </c>
      <c r="BN557" s="298">
        <f t="shared" si="248"/>
        <v>0</v>
      </c>
      <c r="BO557" s="296" t="str" cm="1">
        <f t="array" ref="BO557">IFERROR(INDEX($CV$63:$CZ$65, $CO557, BO$23), "-")</f>
        <v>-</v>
      </c>
      <c r="BP557" s="296" t="str" cm="1">
        <f t="array" ref="BP557">IFERROR(INDEX($CV$63:$CZ$65, $CO557, BP$23), "-")</f>
        <v>-</v>
      </c>
      <c r="BQ557" s="296" t="str" cm="1">
        <f t="array" ref="BQ557">IFERROR(INDEX($CV$63:$CZ$65, $CO557, BQ$23), "-")</f>
        <v>-</v>
      </c>
      <c r="BR557" s="296" t="str" cm="1">
        <f t="array" ref="BR557">IFERROR(INDEX($CV$63:$CZ$65, $CO557, BR$23), "-")</f>
        <v>-</v>
      </c>
      <c r="BS557" s="296" t="str" cm="1">
        <f t="array" ref="BS557">IFERROR(INDEX($CV$63:$CZ$65, $CO557, BS$23), "-")</f>
        <v>-</v>
      </c>
      <c r="BT557" s="297" cm="1">
        <f t="array" ref="BT557">IF($CO557=3,
IFERROR(INDEX($CV$68:$CZ$79, $CE557, BT$23), "-"),
IF($CO557=2,
IF(BT$23=5, $AC557, IF(BT$23=4, $AD557, 0)), IF(BT$23=5, $AC557, 0)
))</f>
        <v>0</v>
      </c>
      <c r="BU557" s="297" cm="1">
        <f t="array" ref="BU557">IF($CO557=3,
IFERROR(INDEX($CV$68:$CZ$79, $CE557, BU$23), "-"),
IF($CO557=2,
IF(BU$23=5, $AC557, IF(BU$23=4, $AD557, 0)), IF(BU$23=5, $AC557, 0)
))</f>
        <v>0</v>
      </c>
      <c r="BV557" s="297" cm="1">
        <f t="array" ref="BV557">IF($CO557=3,
IFERROR(INDEX($CV$68:$CZ$79, $CE557, BV$23), "-"),
IF($CO557=2,
IF(BV$23=5, $AC557, IF(BV$23=4, $AD557, 0)), IF(BV$23=5, $AC557, 0)
))</f>
        <v>0</v>
      </c>
      <c r="BW557" s="297" cm="1">
        <f t="array" ref="BW557">IF($CO557=3,
IFERROR(INDEX($CV$68:$CZ$79, $CE557, BW$23), "-"),
IF($CO557=2,
IF(BW$23=5, $AC557, IF(BW$23=4, $AD557, 0)), IF(BW$23=5, $AC557, 0)
))</f>
        <v>0</v>
      </c>
      <c r="BX557" s="297" cm="1">
        <f t="array" ref="BX557">IF($CO557=3,
IFERROR(INDEX($CV$68:$CZ$79, $CE557, BX$23), "-"),
IF($CO557=2,
IF(BX$23=5, $AC557, IF(BX$23=4, $AD557, 0)), IF(BX$23=5, $AC557, 0)
))</f>
        <v>0</v>
      </c>
      <c r="BY557" s="293" t="str">
        <f t="shared" si="249"/>
        <v>-</v>
      </c>
      <c r="BZ557" s="299">
        <f t="shared" si="225"/>
        <v>0</v>
      </c>
      <c r="CA557" s="294" t="str">
        <f t="shared" si="250"/>
        <v>-</v>
      </c>
      <c r="CB557" s="295" t="str">
        <f t="shared" si="226"/>
        <v>-</v>
      </c>
      <c r="CC557" s="295" t="str">
        <f t="shared" si="251"/>
        <v>-</v>
      </c>
      <c r="CD557" s="299">
        <f t="shared" si="227"/>
        <v>0</v>
      </c>
      <c r="CE557" s="300" t="str">
        <f t="shared" si="228"/>
        <v>-</v>
      </c>
      <c r="CF557" s="300" t="str">
        <f t="shared" si="229"/>
        <v>-</v>
      </c>
      <c r="CG557" s="300">
        <v>0</v>
      </c>
      <c r="CH557" s="300">
        <f t="shared" si="230"/>
        <v>0</v>
      </c>
      <c r="CI557" s="301">
        <f t="shared" si="231"/>
        <v>0</v>
      </c>
      <c r="CJ557" s="301">
        <f t="shared" si="232"/>
        <v>0</v>
      </c>
      <c r="CK557" s="302" t="str" cm="1">
        <f t="array" ref="CK557">IF($CJ557&gt;0, INDEX($CS$28:$DH$35, $CJ557, $CI557+CK$23), "-")</f>
        <v>-</v>
      </c>
      <c r="CL557" s="302" t="str" cm="1">
        <f t="array" ref="CL557">IF($CJ557&gt;0, INDEX($CS$28:$DH$35, $CJ557, $CI557+CL$23), "-")</f>
        <v>-</v>
      </c>
      <c r="CM557" s="302" t="str" cm="1">
        <f t="array" ref="CM557">IF($CJ557&gt;0, INDEX($CS$28:$DH$35, $CJ557, $CI557+CM$23), "-")</f>
        <v>-</v>
      </c>
      <c r="CN557" s="302" t="str" cm="1">
        <f t="array" ref="CN557">IF($CJ557&gt;0, INDEX($CS$28:$DH$35, $CJ557, $CI557+CN$23), "-")</f>
        <v>-</v>
      </c>
      <c r="CO557" s="300" t="str">
        <f t="shared" si="233"/>
        <v>-</v>
      </c>
      <c r="CP557" s="271"/>
      <c r="CQ557" s="272"/>
      <c r="CR557" s="273"/>
      <c r="CS557" s="273"/>
      <c r="CT557" s="273"/>
      <c r="CU557" s="273"/>
      <c r="CV557" s="273"/>
      <c r="CW557" s="273"/>
      <c r="CX557" s="273"/>
      <c r="CY557" s="273"/>
      <c r="CZ557" s="273"/>
      <c r="DA557" s="273"/>
      <c r="DB557" s="273"/>
      <c r="DC557" s="273"/>
      <c r="DD557" s="273"/>
      <c r="DE557" s="273"/>
      <c r="DF557" s="273"/>
      <c r="DG557" s="273"/>
      <c r="DH557" s="273"/>
      <c r="DI557" s="273"/>
      <c r="DJ557" s="271"/>
      <c r="DK557" s="271"/>
    </row>
    <row r="558" spans="1:115" s="45" customFormat="1" ht="12.75" customHeight="1" x14ac:dyDescent="0.25">
      <c r="A558" s="13" cm="1">
        <f t="array" ref="A558">IFERROR(INDEX(Operation, IFERROR(MATCH($N558,#REF!, 0), IFERROR(MATCH($N558,#REF!, 0), MATCH($N558,#REF!, 0))), 4), 0)</f>
        <v>0</v>
      </c>
      <c r="B558" s="10">
        <v>535</v>
      </c>
      <c r="C558" s="238"/>
      <c r="D558" s="238"/>
      <c r="E558" s="79"/>
      <c r="F558" s="80" t="str">
        <f>IF(ISBLANK(E558), "", VLOOKUP(E558, Z!$A$2:$C$4127, 3, FALSE))</f>
        <v/>
      </c>
      <c r="G558" s="238"/>
      <c r="H558" s="81"/>
      <c r="I558" s="255" t="b">
        <v>0</v>
      </c>
      <c r="J558" s="256"/>
      <c r="K558" s="82"/>
      <c r="L558" s="82"/>
      <c r="M558" s="83"/>
      <c r="N558" s="79"/>
      <c r="O558" s="84"/>
      <c r="P558" s="84"/>
      <c r="Q558" s="257"/>
      <c r="R558" s="257"/>
      <c r="S558" s="257"/>
      <c r="T558" s="85">
        <f t="shared" si="234"/>
        <v>0</v>
      </c>
      <c r="U558" s="238"/>
      <c r="V558" s="238"/>
      <c r="W558" s="238"/>
      <c r="X558" s="257"/>
      <c r="Y558" s="258"/>
      <c r="Z558" s="79"/>
      <c r="AA558" s="257"/>
      <c r="AB558" s="257"/>
      <c r="AC558" s="257"/>
      <c r="AD558" s="257"/>
      <c r="AE558" s="257"/>
      <c r="AF558" s="85">
        <f t="shared" si="235"/>
        <v>0</v>
      </c>
      <c r="AG558" s="259"/>
      <c r="AH558" s="238"/>
      <c r="AI558" s="79"/>
      <c r="AJ558" s="80" t="str">
        <f>IF(ISBLANK(AI558), "", VLOOKUP(AI558, Z!$A$2:$C$4127, 3, FALSE))</f>
        <v/>
      </c>
      <c r="AK558" s="260"/>
      <c r="AL558" s="127">
        <f t="shared" si="236"/>
        <v>0</v>
      </c>
      <c r="AM558" s="271"/>
      <c r="AN558" s="292">
        <f t="shared" si="238"/>
        <v>0</v>
      </c>
      <c r="AO558" s="279">
        <f t="shared" si="237"/>
        <v>1</v>
      </c>
      <c r="AP558" s="279">
        <v>0.75</v>
      </c>
      <c r="AQ558" s="293" t="str">
        <f t="shared" si="239"/>
        <v>-</v>
      </c>
      <c r="AR558" s="293" t="str">
        <f t="shared" si="240"/>
        <v>-</v>
      </c>
      <c r="AS558" s="293" t="str" cm="1">
        <f t="array" ref="AS558">IFERROR(IFERROR((AT558*AU558)/(3600*1000)/AZ558, BY558) * SUMPRODUCT($BA558:$BE558^2.5, $BF558:$BJ558) / 1000, "-")</f>
        <v>-</v>
      </c>
      <c r="AT558" s="279" t="str">
        <f t="shared" si="241"/>
        <v>-</v>
      </c>
      <c r="AU558" s="279" t="str">
        <f t="shared" si="242"/>
        <v>-</v>
      </c>
      <c r="AV558" s="294" t="str">
        <f t="shared" si="224"/>
        <v>-</v>
      </c>
      <c r="AW558" s="294" t="str" cm="1">
        <f t="array" ref="AW558">IF(CH558&gt;0, INDEX($CV$58:$CV$60, CH558), "-")</f>
        <v>-</v>
      </c>
      <c r="AX558" s="294" t="str">
        <f t="shared" si="243"/>
        <v>-</v>
      </c>
      <c r="AY558" s="295" t="str">
        <f t="shared" si="244"/>
        <v>-</v>
      </c>
      <c r="AZ558" s="294">
        <f t="shared" si="245"/>
        <v>0</v>
      </c>
      <c r="BA558" s="296" t="str" cm="1">
        <f t="array" ref="BA558">IFERROR(INDEX($CV$63:$CZ$65, $CF558, BA$23), "-")</f>
        <v>-</v>
      </c>
      <c r="BB558" s="296" t="str" cm="1">
        <f t="array" ref="BB558">IFERROR(INDEX($CV$63:$CZ$65, $CF558, BB$23), "-")</f>
        <v>-</v>
      </c>
      <c r="BC558" s="296" t="str" cm="1">
        <f t="array" ref="BC558">IFERROR(INDEX($CV$63:$CZ$65, $CF558, BC$23), "-")</f>
        <v>-</v>
      </c>
      <c r="BD558" s="296" t="str" cm="1">
        <f t="array" ref="BD558">IFERROR(INDEX($CV$63:$CZ$65, $CF558, BD$23), "-")</f>
        <v>-</v>
      </c>
      <c r="BE558" s="296" t="str" cm="1">
        <f t="array" ref="BE558">IFERROR(INDEX($CV$63:$CZ$65, $CF558, BE$23), "-")</f>
        <v>-</v>
      </c>
      <c r="BF558" s="297" cm="1">
        <f t="array" ref="BF558">IF($CF558=3,
IFERROR(INDEX($CV$68:$CZ$79, $CE558, BF$23), "-"),
IF($CF558=2,
IF(BF$23=5, $Q558, IF(BF$23=4, $R558, 0)), IF(BF$23=5, $Q558, 0)
))</f>
        <v>0</v>
      </c>
      <c r="BG558" s="297" cm="1">
        <f t="array" ref="BG558">IF($CF558=3,
IFERROR(INDEX($CV$68:$CZ$79, $CE558, BG$23), "-"),
IF($CF558=2,
IF(BG$23=5, $Q558, IF(BG$23=4, $R558, 0)), IF(BG$23=5, $Q558, 0)
))</f>
        <v>0</v>
      </c>
      <c r="BH558" s="297" cm="1">
        <f t="array" ref="BH558">IF($CF558=3,
IFERROR(INDEX($CV$68:$CZ$79, $CE558, BH$23), "-"),
IF($CF558=2,
IF(BH$23=5, $Q558, IF(BH$23=4, $R558, 0)), IF(BH$23=5, $Q558, 0)
))</f>
        <v>0</v>
      </c>
      <c r="BI558" s="297" cm="1">
        <f t="array" ref="BI558">IF($CF558=3,
IFERROR(INDEX($CV$68:$CZ$79, $CE558, BI$23), "-"),
IF($CF558=2,
IF(BI$23=5, $Q558, IF(BI$23=4, $R558, 0)), IF(BI$23=5, $Q558, 0)
))</f>
        <v>0</v>
      </c>
      <c r="BJ558" s="297" cm="1">
        <f t="array" ref="BJ558">IF($CF558=3,
IFERROR(INDEX($CV$68:$CZ$79, $CE558, BJ$23), "-"),
IF($CF558=2,
IF(BJ$23=5, $Q558, IF(BJ$23=4, $R558, 0)), IF(BJ$23=5, $Q558, 0)
))</f>
        <v>0</v>
      </c>
      <c r="BK558" s="293" t="str" cm="1">
        <f t="array" ref="BK558">IFERROR(IF(OR($AN$20="EZ", ISNUMBER((BL558*BM558)/(3600*1000)/BN558)), (BL558*BM558)/(3600*1000)/BN558, BY558) * SUMPRODUCT($BO558:$BS558^2.5, $BT558:$BX558) / 1000, "-")</f>
        <v>-</v>
      </c>
      <c r="BL558" s="279" t="str">
        <f t="shared" si="246"/>
        <v>-</v>
      </c>
      <c r="BM558" s="279" t="str">
        <f t="shared" si="247"/>
        <v>-</v>
      </c>
      <c r="BN558" s="298">
        <f t="shared" si="248"/>
        <v>0</v>
      </c>
      <c r="BO558" s="296" t="str" cm="1">
        <f t="array" ref="BO558">IFERROR(INDEX($CV$63:$CZ$65, $CO558, BO$23), "-")</f>
        <v>-</v>
      </c>
      <c r="BP558" s="296" t="str" cm="1">
        <f t="array" ref="BP558">IFERROR(INDEX($CV$63:$CZ$65, $CO558, BP$23), "-")</f>
        <v>-</v>
      </c>
      <c r="BQ558" s="296" t="str" cm="1">
        <f t="array" ref="BQ558">IFERROR(INDEX($CV$63:$CZ$65, $CO558, BQ$23), "-")</f>
        <v>-</v>
      </c>
      <c r="BR558" s="296" t="str" cm="1">
        <f t="array" ref="BR558">IFERROR(INDEX($CV$63:$CZ$65, $CO558, BR$23), "-")</f>
        <v>-</v>
      </c>
      <c r="BS558" s="296" t="str" cm="1">
        <f t="array" ref="BS558">IFERROR(INDEX($CV$63:$CZ$65, $CO558, BS$23), "-")</f>
        <v>-</v>
      </c>
      <c r="BT558" s="297" cm="1">
        <f t="array" ref="BT558">IF($CO558=3,
IFERROR(INDEX($CV$68:$CZ$79, $CE558, BT$23), "-"),
IF($CO558=2,
IF(BT$23=5, $AC558, IF(BT$23=4, $AD558, 0)), IF(BT$23=5, $AC558, 0)
))</f>
        <v>0</v>
      </c>
      <c r="BU558" s="297" cm="1">
        <f t="array" ref="BU558">IF($CO558=3,
IFERROR(INDEX($CV$68:$CZ$79, $CE558, BU$23), "-"),
IF($CO558=2,
IF(BU$23=5, $AC558, IF(BU$23=4, $AD558, 0)), IF(BU$23=5, $AC558, 0)
))</f>
        <v>0</v>
      </c>
      <c r="BV558" s="297" cm="1">
        <f t="array" ref="BV558">IF($CO558=3,
IFERROR(INDEX($CV$68:$CZ$79, $CE558, BV$23), "-"),
IF($CO558=2,
IF(BV$23=5, $AC558, IF(BV$23=4, $AD558, 0)), IF(BV$23=5, $AC558, 0)
))</f>
        <v>0</v>
      </c>
      <c r="BW558" s="297" cm="1">
        <f t="array" ref="BW558">IF($CO558=3,
IFERROR(INDEX($CV$68:$CZ$79, $CE558, BW$23), "-"),
IF($CO558=2,
IF(BW$23=5, $AC558, IF(BW$23=4, $AD558, 0)), IF(BW$23=5, $AC558, 0)
))</f>
        <v>0</v>
      </c>
      <c r="BX558" s="297" cm="1">
        <f t="array" ref="BX558">IF($CO558=3,
IFERROR(INDEX($CV$68:$CZ$79, $CE558, BX$23), "-"),
IF($CO558=2,
IF(BX$23=5, $AC558, IF(BX$23=4, $AD558, 0)), IF(BX$23=5, $AC558, 0)
))</f>
        <v>0</v>
      </c>
      <c r="BY558" s="293" t="str">
        <f t="shared" si="249"/>
        <v>-</v>
      </c>
      <c r="BZ558" s="299">
        <f t="shared" si="225"/>
        <v>0</v>
      </c>
      <c r="CA558" s="294" t="str">
        <f t="shared" si="250"/>
        <v>-</v>
      </c>
      <c r="CB558" s="295" t="str">
        <f t="shared" si="226"/>
        <v>-</v>
      </c>
      <c r="CC558" s="295" t="str">
        <f t="shared" si="251"/>
        <v>-</v>
      </c>
      <c r="CD558" s="299">
        <f t="shared" si="227"/>
        <v>0</v>
      </c>
      <c r="CE558" s="300" t="str">
        <f t="shared" si="228"/>
        <v>-</v>
      </c>
      <c r="CF558" s="300" t="str">
        <f t="shared" si="229"/>
        <v>-</v>
      </c>
      <c r="CG558" s="300">
        <v>0</v>
      </c>
      <c r="CH558" s="300">
        <f t="shared" si="230"/>
        <v>0</v>
      </c>
      <c r="CI558" s="301">
        <f t="shared" si="231"/>
        <v>0</v>
      </c>
      <c r="CJ558" s="301">
        <f t="shared" si="232"/>
        <v>0</v>
      </c>
      <c r="CK558" s="302" t="str" cm="1">
        <f t="array" ref="CK558">IF($CJ558&gt;0, INDEX($CS$28:$DH$35, $CJ558, $CI558+CK$23), "-")</f>
        <v>-</v>
      </c>
      <c r="CL558" s="302" t="str" cm="1">
        <f t="array" ref="CL558">IF($CJ558&gt;0, INDEX($CS$28:$DH$35, $CJ558, $CI558+CL$23), "-")</f>
        <v>-</v>
      </c>
      <c r="CM558" s="302" t="str" cm="1">
        <f t="array" ref="CM558">IF($CJ558&gt;0, INDEX($CS$28:$DH$35, $CJ558, $CI558+CM$23), "-")</f>
        <v>-</v>
      </c>
      <c r="CN558" s="302" t="str" cm="1">
        <f t="array" ref="CN558">IF($CJ558&gt;0, INDEX($CS$28:$DH$35, $CJ558, $CI558+CN$23), "-")</f>
        <v>-</v>
      </c>
      <c r="CO558" s="300" t="str">
        <f t="shared" si="233"/>
        <v>-</v>
      </c>
      <c r="CP558" s="271"/>
      <c r="CQ558" s="272"/>
      <c r="CR558" s="273"/>
      <c r="CS558" s="273"/>
      <c r="CT558" s="273"/>
      <c r="CU558" s="273"/>
      <c r="CV558" s="273"/>
      <c r="CW558" s="273"/>
      <c r="CX558" s="273"/>
      <c r="CY558" s="273"/>
      <c r="CZ558" s="273"/>
      <c r="DA558" s="273"/>
      <c r="DB558" s="273"/>
      <c r="DC558" s="273"/>
      <c r="DD558" s="273"/>
      <c r="DE558" s="273"/>
      <c r="DF558" s="273"/>
      <c r="DG558" s="273"/>
      <c r="DH558" s="273"/>
      <c r="DI558" s="273"/>
      <c r="DJ558" s="271"/>
      <c r="DK558" s="271"/>
    </row>
    <row r="559" spans="1:115" s="45" customFormat="1" ht="12.75" customHeight="1" x14ac:dyDescent="0.25">
      <c r="A559" s="13" cm="1">
        <f t="array" ref="A559">IFERROR(INDEX(Operation, IFERROR(MATCH($N559,#REF!, 0), IFERROR(MATCH($N559,#REF!, 0), MATCH($N559,#REF!, 0))), 4), 0)</f>
        <v>0</v>
      </c>
      <c r="B559" s="10">
        <v>536</v>
      </c>
      <c r="C559" s="238"/>
      <c r="D559" s="238"/>
      <c r="E559" s="79"/>
      <c r="F559" s="80" t="str">
        <f>IF(ISBLANK(E559), "", VLOOKUP(E559, Z!$A$2:$C$4127, 3, FALSE))</f>
        <v/>
      </c>
      <c r="G559" s="238"/>
      <c r="H559" s="81"/>
      <c r="I559" s="255" t="b">
        <v>0</v>
      </c>
      <c r="J559" s="256"/>
      <c r="K559" s="82"/>
      <c r="L559" s="82"/>
      <c r="M559" s="83"/>
      <c r="N559" s="79"/>
      <c r="O559" s="84"/>
      <c r="P559" s="84"/>
      <c r="Q559" s="257"/>
      <c r="R559" s="257"/>
      <c r="S559" s="257"/>
      <c r="T559" s="85">
        <f t="shared" si="234"/>
        <v>0</v>
      </c>
      <c r="U559" s="238"/>
      <c r="V559" s="238"/>
      <c r="W559" s="238"/>
      <c r="X559" s="256"/>
      <c r="Y559" s="258"/>
      <c r="Z559" s="79"/>
      <c r="AA559" s="257"/>
      <c r="AB559" s="257"/>
      <c r="AC559" s="257"/>
      <c r="AD559" s="257"/>
      <c r="AE559" s="257"/>
      <c r="AF559" s="85">
        <f t="shared" si="235"/>
        <v>0</v>
      </c>
      <c r="AG559" s="259"/>
      <c r="AH559" s="238"/>
      <c r="AI559" s="79"/>
      <c r="AJ559" s="80" t="str">
        <f>IF(ISBLANK(AI559), "", VLOOKUP(AI559, Z!$A$2:$C$4127, 3, FALSE))</f>
        <v/>
      </c>
      <c r="AK559" s="260"/>
      <c r="AL559" s="127">
        <f t="shared" si="236"/>
        <v>0</v>
      </c>
      <c r="AM559" s="271"/>
      <c r="AN559" s="292">
        <f t="shared" si="238"/>
        <v>0</v>
      </c>
      <c r="AO559" s="279">
        <f t="shared" si="237"/>
        <v>1</v>
      </c>
      <c r="AP559" s="279">
        <v>0.75</v>
      </c>
      <c r="AQ559" s="293" t="str">
        <f t="shared" si="239"/>
        <v>-</v>
      </c>
      <c r="AR559" s="293" t="str">
        <f t="shared" si="240"/>
        <v>-</v>
      </c>
      <c r="AS559" s="293" t="str" cm="1">
        <f t="array" ref="AS559">IFERROR(IFERROR((AT559*AU559)/(3600*1000)/AZ559, BY559) * SUMPRODUCT($BA559:$BE559^2.5, $BF559:$BJ559) / 1000, "-")</f>
        <v>-</v>
      </c>
      <c r="AT559" s="279" t="str">
        <f t="shared" si="241"/>
        <v>-</v>
      </c>
      <c r="AU559" s="279" t="str">
        <f t="shared" si="242"/>
        <v>-</v>
      </c>
      <c r="AV559" s="294" t="str">
        <f t="shared" si="224"/>
        <v>-</v>
      </c>
      <c r="AW559" s="294" t="str" cm="1">
        <f t="array" ref="AW559">IF(CH559&gt;0, INDEX($CV$58:$CV$60, CH559), "-")</f>
        <v>-</v>
      </c>
      <c r="AX559" s="294" t="str">
        <f t="shared" si="243"/>
        <v>-</v>
      </c>
      <c r="AY559" s="295" t="str">
        <f t="shared" si="244"/>
        <v>-</v>
      </c>
      <c r="AZ559" s="294">
        <f t="shared" si="245"/>
        <v>0</v>
      </c>
      <c r="BA559" s="296" t="str" cm="1">
        <f t="array" ref="BA559">IFERROR(INDEX($CV$63:$CZ$65, $CF559, BA$23), "-")</f>
        <v>-</v>
      </c>
      <c r="BB559" s="296" t="str" cm="1">
        <f t="array" ref="BB559">IFERROR(INDEX($CV$63:$CZ$65, $CF559, BB$23), "-")</f>
        <v>-</v>
      </c>
      <c r="BC559" s="296" t="str" cm="1">
        <f t="array" ref="BC559">IFERROR(INDEX($CV$63:$CZ$65, $CF559, BC$23), "-")</f>
        <v>-</v>
      </c>
      <c r="BD559" s="296" t="str" cm="1">
        <f t="array" ref="BD559">IFERROR(INDEX($CV$63:$CZ$65, $CF559, BD$23), "-")</f>
        <v>-</v>
      </c>
      <c r="BE559" s="296" t="str" cm="1">
        <f t="array" ref="BE559">IFERROR(INDEX($CV$63:$CZ$65, $CF559, BE$23), "-")</f>
        <v>-</v>
      </c>
      <c r="BF559" s="297" cm="1">
        <f t="array" ref="BF559">IF($CF559=3,
IFERROR(INDEX($CV$68:$CZ$79, $CE559, BF$23), "-"),
IF($CF559=2,
IF(BF$23=5, $Q559, IF(BF$23=4, $R559, 0)), IF(BF$23=5, $Q559, 0)
))</f>
        <v>0</v>
      </c>
      <c r="BG559" s="297" cm="1">
        <f t="array" ref="BG559">IF($CF559=3,
IFERROR(INDEX($CV$68:$CZ$79, $CE559, BG$23), "-"),
IF($CF559=2,
IF(BG$23=5, $Q559, IF(BG$23=4, $R559, 0)), IF(BG$23=5, $Q559, 0)
))</f>
        <v>0</v>
      </c>
      <c r="BH559" s="297" cm="1">
        <f t="array" ref="BH559">IF($CF559=3,
IFERROR(INDEX($CV$68:$CZ$79, $CE559, BH$23), "-"),
IF($CF559=2,
IF(BH$23=5, $Q559, IF(BH$23=4, $R559, 0)), IF(BH$23=5, $Q559, 0)
))</f>
        <v>0</v>
      </c>
      <c r="BI559" s="297" cm="1">
        <f t="array" ref="BI559">IF($CF559=3,
IFERROR(INDEX($CV$68:$CZ$79, $CE559, BI$23), "-"),
IF($CF559=2,
IF(BI$23=5, $Q559, IF(BI$23=4, $R559, 0)), IF(BI$23=5, $Q559, 0)
))</f>
        <v>0</v>
      </c>
      <c r="BJ559" s="297" cm="1">
        <f t="array" ref="BJ559">IF($CF559=3,
IFERROR(INDEX($CV$68:$CZ$79, $CE559, BJ$23), "-"),
IF($CF559=2,
IF(BJ$23=5, $Q559, IF(BJ$23=4, $R559, 0)), IF(BJ$23=5, $Q559, 0)
))</f>
        <v>0</v>
      </c>
      <c r="BK559" s="293" t="str" cm="1">
        <f t="array" ref="BK559">IFERROR(IF(OR($AN$20="EZ", ISNUMBER((BL559*BM559)/(3600*1000)/BN559)), (BL559*BM559)/(3600*1000)/BN559, BY559) * SUMPRODUCT($BO559:$BS559^2.5, $BT559:$BX559) / 1000, "-")</f>
        <v>-</v>
      </c>
      <c r="BL559" s="279" t="str">
        <f t="shared" si="246"/>
        <v>-</v>
      </c>
      <c r="BM559" s="279" t="str">
        <f t="shared" si="247"/>
        <v>-</v>
      </c>
      <c r="BN559" s="298">
        <f t="shared" si="248"/>
        <v>0</v>
      </c>
      <c r="BO559" s="296" t="str" cm="1">
        <f t="array" ref="BO559">IFERROR(INDEX($CV$63:$CZ$65, $CO559, BO$23), "-")</f>
        <v>-</v>
      </c>
      <c r="BP559" s="296" t="str" cm="1">
        <f t="array" ref="BP559">IFERROR(INDEX($CV$63:$CZ$65, $CO559, BP$23), "-")</f>
        <v>-</v>
      </c>
      <c r="BQ559" s="296" t="str" cm="1">
        <f t="array" ref="BQ559">IFERROR(INDEX($CV$63:$CZ$65, $CO559, BQ$23), "-")</f>
        <v>-</v>
      </c>
      <c r="BR559" s="296" t="str" cm="1">
        <f t="array" ref="BR559">IFERROR(INDEX($CV$63:$CZ$65, $CO559, BR$23), "-")</f>
        <v>-</v>
      </c>
      <c r="BS559" s="296" t="str" cm="1">
        <f t="array" ref="BS559">IFERROR(INDEX($CV$63:$CZ$65, $CO559, BS$23), "-")</f>
        <v>-</v>
      </c>
      <c r="BT559" s="297" cm="1">
        <f t="array" ref="BT559">IF($CO559=3,
IFERROR(INDEX($CV$68:$CZ$79, $CE559, BT$23), "-"),
IF($CO559=2,
IF(BT$23=5, $AC559, IF(BT$23=4, $AD559, 0)), IF(BT$23=5, $AC559, 0)
))</f>
        <v>0</v>
      </c>
      <c r="BU559" s="297" cm="1">
        <f t="array" ref="BU559">IF($CO559=3,
IFERROR(INDEX($CV$68:$CZ$79, $CE559, BU$23), "-"),
IF($CO559=2,
IF(BU$23=5, $AC559, IF(BU$23=4, $AD559, 0)), IF(BU$23=5, $AC559, 0)
))</f>
        <v>0</v>
      </c>
      <c r="BV559" s="297" cm="1">
        <f t="array" ref="BV559">IF($CO559=3,
IFERROR(INDEX($CV$68:$CZ$79, $CE559, BV$23), "-"),
IF($CO559=2,
IF(BV$23=5, $AC559, IF(BV$23=4, $AD559, 0)), IF(BV$23=5, $AC559, 0)
))</f>
        <v>0</v>
      </c>
      <c r="BW559" s="297" cm="1">
        <f t="array" ref="BW559">IF($CO559=3,
IFERROR(INDEX($CV$68:$CZ$79, $CE559, BW$23), "-"),
IF($CO559=2,
IF(BW$23=5, $AC559, IF(BW$23=4, $AD559, 0)), IF(BW$23=5, $AC559, 0)
))</f>
        <v>0</v>
      </c>
      <c r="BX559" s="297" cm="1">
        <f t="array" ref="BX559">IF($CO559=3,
IFERROR(INDEX($CV$68:$CZ$79, $CE559, BX$23), "-"),
IF($CO559=2,
IF(BX$23=5, $AC559, IF(BX$23=4, $AD559, 0)), IF(BX$23=5, $AC559, 0)
))</f>
        <v>0</v>
      </c>
      <c r="BY559" s="293" t="str">
        <f t="shared" si="249"/>
        <v>-</v>
      </c>
      <c r="BZ559" s="299">
        <f t="shared" si="225"/>
        <v>0</v>
      </c>
      <c r="CA559" s="294" t="str">
        <f t="shared" si="250"/>
        <v>-</v>
      </c>
      <c r="CB559" s="295" t="str">
        <f t="shared" si="226"/>
        <v>-</v>
      </c>
      <c r="CC559" s="295" t="str">
        <f t="shared" si="251"/>
        <v>-</v>
      </c>
      <c r="CD559" s="299">
        <f t="shared" si="227"/>
        <v>0</v>
      </c>
      <c r="CE559" s="300" t="str">
        <f t="shared" si="228"/>
        <v>-</v>
      </c>
      <c r="CF559" s="300" t="str">
        <f t="shared" si="229"/>
        <v>-</v>
      </c>
      <c r="CG559" s="300">
        <v>0</v>
      </c>
      <c r="CH559" s="300">
        <f t="shared" si="230"/>
        <v>0</v>
      </c>
      <c r="CI559" s="301">
        <f t="shared" si="231"/>
        <v>0</v>
      </c>
      <c r="CJ559" s="301">
        <f t="shared" si="232"/>
        <v>0</v>
      </c>
      <c r="CK559" s="302" t="str" cm="1">
        <f t="array" ref="CK559">IF($CJ559&gt;0, INDEX($CS$28:$DH$35, $CJ559, $CI559+CK$23), "-")</f>
        <v>-</v>
      </c>
      <c r="CL559" s="302" t="str" cm="1">
        <f t="array" ref="CL559">IF($CJ559&gt;0, INDEX($CS$28:$DH$35, $CJ559, $CI559+CL$23), "-")</f>
        <v>-</v>
      </c>
      <c r="CM559" s="302" t="str" cm="1">
        <f t="array" ref="CM559">IF($CJ559&gt;0, INDEX($CS$28:$DH$35, $CJ559, $CI559+CM$23), "-")</f>
        <v>-</v>
      </c>
      <c r="CN559" s="302" t="str" cm="1">
        <f t="array" ref="CN559">IF($CJ559&gt;0, INDEX($CS$28:$DH$35, $CJ559, $CI559+CN$23), "-")</f>
        <v>-</v>
      </c>
      <c r="CO559" s="300" t="str">
        <f t="shared" si="233"/>
        <v>-</v>
      </c>
      <c r="CP559" s="271"/>
      <c r="CQ559" s="272"/>
      <c r="CR559" s="273"/>
      <c r="CS559" s="273"/>
      <c r="CT559" s="273"/>
      <c r="CU559" s="273"/>
      <c r="CV559" s="273"/>
      <c r="CW559" s="273"/>
      <c r="CX559" s="273"/>
      <c r="CY559" s="273"/>
      <c r="CZ559" s="273"/>
      <c r="DA559" s="273"/>
      <c r="DB559" s="273"/>
      <c r="DC559" s="273"/>
      <c r="DD559" s="273"/>
      <c r="DE559" s="273"/>
      <c r="DF559" s="273"/>
      <c r="DG559" s="273"/>
      <c r="DH559" s="273"/>
      <c r="DI559" s="273"/>
      <c r="DJ559" s="271"/>
      <c r="DK559" s="271"/>
    </row>
    <row r="560" spans="1:115" s="45" customFormat="1" ht="12.75" customHeight="1" x14ac:dyDescent="0.25">
      <c r="A560" s="13" cm="1">
        <f t="array" ref="A560">IFERROR(INDEX(Operation, IFERROR(MATCH($N560,#REF!, 0), IFERROR(MATCH($N560,#REF!, 0), MATCH($N560,#REF!, 0))), 4), 0)</f>
        <v>0</v>
      </c>
      <c r="B560" s="10">
        <v>537</v>
      </c>
      <c r="C560" s="238"/>
      <c r="D560" s="238"/>
      <c r="E560" s="79"/>
      <c r="F560" s="80" t="str">
        <f>IF(ISBLANK(E560), "", VLOOKUP(E560, Z!$A$2:$C$4127, 3, FALSE))</f>
        <v/>
      </c>
      <c r="G560" s="238"/>
      <c r="H560" s="81"/>
      <c r="I560" s="255" t="b">
        <v>0</v>
      </c>
      <c r="J560" s="256"/>
      <c r="K560" s="82"/>
      <c r="L560" s="82"/>
      <c r="M560" s="83"/>
      <c r="N560" s="79"/>
      <c r="O560" s="84"/>
      <c r="P560" s="84"/>
      <c r="Q560" s="257"/>
      <c r="R560" s="257"/>
      <c r="S560" s="257"/>
      <c r="T560" s="85">
        <f t="shared" si="234"/>
        <v>0</v>
      </c>
      <c r="U560" s="238"/>
      <c r="V560" s="238"/>
      <c r="W560" s="238"/>
      <c r="X560" s="257"/>
      <c r="Y560" s="258"/>
      <c r="Z560" s="79"/>
      <c r="AA560" s="257"/>
      <c r="AB560" s="257"/>
      <c r="AC560" s="257"/>
      <c r="AD560" s="257"/>
      <c r="AE560" s="257"/>
      <c r="AF560" s="85">
        <f t="shared" si="235"/>
        <v>0</v>
      </c>
      <c r="AG560" s="259"/>
      <c r="AH560" s="238"/>
      <c r="AI560" s="79"/>
      <c r="AJ560" s="80" t="str">
        <f>IF(ISBLANK(AI560), "", VLOOKUP(AI560, Z!$A$2:$C$4127, 3, FALSE))</f>
        <v/>
      </c>
      <c r="AK560" s="260"/>
      <c r="AL560" s="127">
        <f t="shared" si="236"/>
        <v>0</v>
      </c>
      <c r="AM560" s="271"/>
      <c r="AN560" s="292">
        <f t="shared" si="238"/>
        <v>0</v>
      </c>
      <c r="AO560" s="279">
        <f t="shared" si="237"/>
        <v>1</v>
      </c>
      <c r="AP560" s="279">
        <v>0.75</v>
      </c>
      <c r="AQ560" s="293" t="str">
        <f t="shared" si="239"/>
        <v>-</v>
      </c>
      <c r="AR560" s="293" t="str">
        <f t="shared" si="240"/>
        <v>-</v>
      </c>
      <c r="AS560" s="293" t="str" cm="1">
        <f t="array" ref="AS560">IFERROR(IFERROR((AT560*AU560)/(3600*1000)/AZ560, BY560) * SUMPRODUCT($BA560:$BE560^2.5, $BF560:$BJ560) / 1000, "-")</f>
        <v>-</v>
      </c>
      <c r="AT560" s="279" t="str">
        <f t="shared" si="241"/>
        <v>-</v>
      </c>
      <c r="AU560" s="279" t="str">
        <f t="shared" si="242"/>
        <v>-</v>
      </c>
      <c r="AV560" s="294" t="str">
        <f t="shared" si="224"/>
        <v>-</v>
      </c>
      <c r="AW560" s="294" t="str" cm="1">
        <f t="array" ref="AW560">IF(CH560&gt;0, INDEX($CV$58:$CV$60, CH560), "-")</f>
        <v>-</v>
      </c>
      <c r="AX560" s="294" t="str">
        <f t="shared" si="243"/>
        <v>-</v>
      </c>
      <c r="AY560" s="295" t="str">
        <f t="shared" si="244"/>
        <v>-</v>
      </c>
      <c r="AZ560" s="294">
        <f t="shared" si="245"/>
        <v>0</v>
      </c>
      <c r="BA560" s="296" t="str" cm="1">
        <f t="array" ref="BA560">IFERROR(INDEX($CV$63:$CZ$65, $CF560, BA$23), "-")</f>
        <v>-</v>
      </c>
      <c r="BB560" s="296" t="str" cm="1">
        <f t="array" ref="BB560">IFERROR(INDEX($CV$63:$CZ$65, $CF560, BB$23), "-")</f>
        <v>-</v>
      </c>
      <c r="BC560" s="296" t="str" cm="1">
        <f t="array" ref="BC560">IFERROR(INDEX($CV$63:$CZ$65, $CF560, BC$23), "-")</f>
        <v>-</v>
      </c>
      <c r="BD560" s="296" t="str" cm="1">
        <f t="array" ref="BD560">IFERROR(INDEX($CV$63:$CZ$65, $CF560, BD$23), "-")</f>
        <v>-</v>
      </c>
      <c r="BE560" s="296" t="str" cm="1">
        <f t="array" ref="BE560">IFERROR(INDEX($CV$63:$CZ$65, $CF560, BE$23), "-")</f>
        <v>-</v>
      </c>
      <c r="BF560" s="297" cm="1">
        <f t="array" ref="BF560">IF($CF560=3,
IFERROR(INDEX($CV$68:$CZ$79, $CE560, BF$23), "-"),
IF($CF560=2,
IF(BF$23=5, $Q560, IF(BF$23=4, $R560, 0)), IF(BF$23=5, $Q560, 0)
))</f>
        <v>0</v>
      </c>
      <c r="BG560" s="297" cm="1">
        <f t="array" ref="BG560">IF($CF560=3,
IFERROR(INDEX($CV$68:$CZ$79, $CE560, BG$23), "-"),
IF($CF560=2,
IF(BG$23=5, $Q560, IF(BG$23=4, $R560, 0)), IF(BG$23=5, $Q560, 0)
))</f>
        <v>0</v>
      </c>
      <c r="BH560" s="297" cm="1">
        <f t="array" ref="BH560">IF($CF560=3,
IFERROR(INDEX($CV$68:$CZ$79, $CE560, BH$23), "-"),
IF($CF560=2,
IF(BH$23=5, $Q560, IF(BH$23=4, $R560, 0)), IF(BH$23=5, $Q560, 0)
))</f>
        <v>0</v>
      </c>
      <c r="BI560" s="297" cm="1">
        <f t="array" ref="BI560">IF($CF560=3,
IFERROR(INDEX($CV$68:$CZ$79, $CE560, BI$23), "-"),
IF($CF560=2,
IF(BI$23=5, $Q560, IF(BI$23=4, $R560, 0)), IF(BI$23=5, $Q560, 0)
))</f>
        <v>0</v>
      </c>
      <c r="BJ560" s="297" cm="1">
        <f t="array" ref="BJ560">IF($CF560=3,
IFERROR(INDEX($CV$68:$CZ$79, $CE560, BJ$23), "-"),
IF($CF560=2,
IF(BJ$23=5, $Q560, IF(BJ$23=4, $R560, 0)), IF(BJ$23=5, $Q560, 0)
))</f>
        <v>0</v>
      </c>
      <c r="BK560" s="293" t="str" cm="1">
        <f t="array" ref="BK560">IFERROR(IF(OR($AN$20="EZ", ISNUMBER((BL560*BM560)/(3600*1000)/BN560)), (BL560*BM560)/(3600*1000)/BN560, BY560) * SUMPRODUCT($BO560:$BS560^2.5, $BT560:$BX560) / 1000, "-")</f>
        <v>-</v>
      </c>
      <c r="BL560" s="279" t="str">
        <f t="shared" si="246"/>
        <v>-</v>
      </c>
      <c r="BM560" s="279" t="str">
        <f t="shared" si="247"/>
        <v>-</v>
      </c>
      <c r="BN560" s="298">
        <f t="shared" si="248"/>
        <v>0</v>
      </c>
      <c r="BO560" s="296" t="str" cm="1">
        <f t="array" ref="BO560">IFERROR(INDEX($CV$63:$CZ$65, $CO560, BO$23), "-")</f>
        <v>-</v>
      </c>
      <c r="BP560" s="296" t="str" cm="1">
        <f t="array" ref="BP560">IFERROR(INDEX($CV$63:$CZ$65, $CO560, BP$23), "-")</f>
        <v>-</v>
      </c>
      <c r="BQ560" s="296" t="str" cm="1">
        <f t="array" ref="BQ560">IFERROR(INDEX($CV$63:$CZ$65, $CO560, BQ$23), "-")</f>
        <v>-</v>
      </c>
      <c r="BR560" s="296" t="str" cm="1">
        <f t="array" ref="BR560">IFERROR(INDEX($CV$63:$CZ$65, $CO560, BR$23), "-")</f>
        <v>-</v>
      </c>
      <c r="BS560" s="296" t="str" cm="1">
        <f t="array" ref="BS560">IFERROR(INDEX($CV$63:$CZ$65, $CO560, BS$23), "-")</f>
        <v>-</v>
      </c>
      <c r="BT560" s="297" cm="1">
        <f t="array" ref="BT560">IF($CO560=3,
IFERROR(INDEX($CV$68:$CZ$79, $CE560, BT$23), "-"),
IF($CO560=2,
IF(BT$23=5, $AC560, IF(BT$23=4, $AD560, 0)), IF(BT$23=5, $AC560, 0)
))</f>
        <v>0</v>
      </c>
      <c r="BU560" s="297" cm="1">
        <f t="array" ref="BU560">IF($CO560=3,
IFERROR(INDEX($CV$68:$CZ$79, $CE560, BU$23), "-"),
IF($CO560=2,
IF(BU$23=5, $AC560, IF(BU$23=4, $AD560, 0)), IF(BU$23=5, $AC560, 0)
))</f>
        <v>0</v>
      </c>
      <c r="BV560" s="297" cm="1">
        <f t="array" ref="BV560">IF($CO560=3,
IFERROR(INDEX($CV$68:$CZ$79, $CE560, BV$23), "-"),
IF($CO560=2,
IF(BV$23=5, $AC560, IF(BV$23=4, $AD560, 0)), IF(BV$23=5, $AC560, 0)
))</f>
        <v>0</v>
      </c>
      <c r="BW560" s="297" cm="1">
        <f t="array" ref="BW560">IF($CO560=3,
IFERROR(INDEX($CV$68:$CZ$79, $CE560, BW$23), "-"),
IF($CO560=2,
IF(BW$23=5, $AC560, IF(BW$23=4, $AD560, 0)), IF(BW$23=5, $AC560, 0)
))</f>
        <v>0</v>
      </c>
      <c r="BX560" s="297" cm="1">
        <f t="array" ref="BX560">IF($CO560=3,
IFERROR(INDEX($CV$68:$CZ$79, $CE560, BX$23), "-"),
IF($CO560=2,
IF(BX$23=5, $AC560, IF(BX$23=4, $AD560, 0)), IF(BX$23=5, $AC560, 0)
))</f>
        <v>0</v>
      </c>
      <c r="BY560" s="293" t="str">
        <f t="shared" si="249"/>
        <v>-</v>
      </c>
      <c r="BZ560" s="299">
        <f t="shared" si="225"/>
        <v>0</v>
      </c>
      <c r="CA560" s="294" t="str">
        <f t="shared" si="250"/>
        <v>-</v>
      </c>
      <c r="CB560" s="295" t="str">
        <f t="shared" si="226"/>
        <v>-</v>
      </c>
      <c r="CC560" s="295" t="str">
        <f t="shared" si="251"/>
        <v>-</v>
      </c>
      <c r="CD560" s="299">
        <f t="shared" si="227"/>
        <v>0</v>
      </c>
      <c r="CE560" s="300" t="str">
        <f t="shared" si="228"/>
        <v>-</v>
      </c>
      <c r="CF560" s="300" t="str">
        <f t="shared" si="229"/>
        <v>-</v>
      </c>
      <c r="CG560" s="300">
        <v>0</v>
      </c>
      <c r="CH560" s="300">
        <f t="shared" si="230"/>
        <v>0</v>
      </c>
      <c r="CI560" s="301">
        <f t="shared" si="231"/>
        <v>0</v>
      </c>
      <c r="CJ560" s="301">
        <f t="shared" si="232"/>
        <v>0</v>
      </c>
      <c r="CK560" s="302" t="str" cm="1">
        <f t="array" ref="CK560">IF($CJ560&gt;0, INDEX($CS$28:$DH$35, $CJ560, $CI560+CK$23), "-")</f>
        <v>-</v>
      </c>
      <c r="CL560" s="302" t="str" cm="1">
        <f t="array" ref="CL560">IF($CJ560&gt;0, INDEX($CS$28:$DH$35, $CJ560, $CI560+CL$23), "-")</f>
        <v>-</v>
      </c>
      <c r="CM560" s="302" t="str" cm="1">
        <f t="array" ref="CM560">IF($CJ560&gt;0, INDEX($CS$28:$DH$35, $CJ560, $CI560+CM$23), "-")</f>
        <v>-</v>
      </c>
      <c r="CN560" s="302" t="str" cm="1">
        <f t="array" ref="CN560">IF($CJ560&gt;0, INDEX($CS$28:$DH$35, $CJ560, $CI560+CN$23), "-")</f>
        <v>-</v>
      </c>
      <c r="CO560" s="300" t="str">
        <f t="shared" si="233"/>
        <v>-</v>
      </c>
      <c r="CP560" s="271"/>
      <c r="CQ560" s="272"/>
      <c r="CR560" s="273"/>
      <c r="CS560" s="273"/>
      <c r="CT560" s="273"/>
      <c r="CU560" s="273"/>
      <c r="CV560" s="273"/>
      <c r="CW560" s="273"/>
      <c r="CX560" s="273"/>
      <c r="CY560" s="273"/>
      <c r="CZ560" s="273"/>
      <c r="DA560" s="273"/>
      <c r="DB560" s="273"/>
      <c r="DC560" s="273"/>
      <c r="DD560" s="273"/>
      <c r="DE560" s="273"/>
      <c r="DF560" s="273"/>
      <c r="DG560" s="273"/>
      <c r="DH560" s="273"/>
      <c r="DI560" s="273"/>
      <c r="DJ560" s="271"/>
      <c r="DK560" s="271"/>
    </row>
    <row r="561" spans="1:115" s="45" customFormat="1" ht="12.75" customHeight="1" x14ac:dyDescent="0.25">
      <c r="A561" s="13" cm="1">
        <f t="array" ref="A561">IFERROR(INDEX(Operation, IFERROR(MATCH($N561,#REF!, 0), IFERROR(MATCH($N561,#REF!, 0), MATCH($N561,#REF!, 0))), 4), 0)</f>
        <v>0</v>
      </c>
      <c r="B561" s="10">
        <v>538</v>
      </c>
      <c r="C561" s="238"/>
      <c r="D561" s="238"/>
      <c r="E561" s="79"/>
      <c r="F561" s="80" t="str">
        <f>IF(ISBLANK(E561), "", VLOOKUP(E561, Z!$A$2:$C$4127, 3, FALSE))</f>
        <v/>
      </c>
      <c r="G561" s="238"/>
      <c r="H561" s="81"/>
      <c r="I561" s="255" t="b">
        <v>0</v>
      </c>
      <c r="J561" s="256"/>
      <c r="K561" s="82"/>
      <c r="L561" s="82"/>
      <c r="M561" s="83"/>
      <c r="N561" s="79"/>
      <c r="O561" s="84"/>
      <c r="P561" s="84"/>
      <c r="Q561" s="257"/>
      <c r="R561" s="257"/>
      <c r="S561" s="257"/>
      <c r="T561" s="85">
        <f t="shared" si="234"/>
        <v>0</v>
      </c>
      <c r="U561" s="238"/>
      <c r="V561" s="238"/>
      <c r="W561" s="238"/>
      <c r="X561" s="257"/>
      <c r="Y561" s="258"/>
      <c r="Z561" s="79"/>
      <c r="AA561" s="257"/>
      <c r="AB561" s="257"/>
      <c r="AC561" s="257"/>
      <c r="AD561" s="257"/>
      <c r="AE561" s="257"/>
      <c r="AF561" s="85">
        <f t="shared" si="235"/>
        <v>0</v>
      </c>
      <c r="AG561" s="259"/>
      <c r="AH561" s="238"/>
      <c r="AI561" s="79"/>
      <c r="AJ561" s="80" t="str">
        <f>IF(ISBLANK(AI561), "", VLOOKUP(AI561, Z!$A$2:$C$4127, 3, FALSE))</f>
        <v/>
      </c>
      <c r="AK561" s="260"/>
      <c r="AL561" s="127">
        <f t="shared" si="236"/>
        <v>0</v>
      </c>
      <c r="AM561" s="271"/>
      <c r="AN561" s="292">
        <f t="shared" si="238"/>
        <v>0</v>
      </c>
      <c r="AO561" s="279">
        <f t="shared" si="237"/>
        <v>1</v>
      </c>
      <c r="AP561" s="279">
        <v>0.75</v>
      </c>
      <c r="AQ561" s="293" t="str">
        <f t="shared" si="239"/>
        <v>-</v>
      </c>
      <c r="AR561" s="293" t="str">
        <f t="shared" si="240"/>
        <v>-</v>
      </c>
      <c r="AS561" s="293" t="str" cm="1">
        <f t="array" ref="AS561">IFERROR(IFERROR((AT561*AU561)/(3600*1000)/AZ561, BY561) * SUMPRODUCT($BA561:$BE561^2.5, $BF561:$BJ561) / 1000, "-")</f>
        <v>-</v>
      </c>
      <c r="AT561" s="279" t="str">
        <f t="shared" si="241"/>
        <v>-</v>
      </c>
      <c r="AU561" s="279" t="str">
        <f t="shared" si="242"/>
        <v>-</v>
      </c>
      <c r="AV561" s="294" t="str">
        <f t="shared" si="224"/>
        <v>-</v>
      </c>
      <c r="AW561" s="294" t="str" cm="1">
        <f t="array" ref="AW561">IF(CH561&gt;0, INDEX($CV$58:$CV$60, CH561), "-")</f>
        <v>-</v>
      </c>
      <c r="AX561" s="294" t="str">
        <f t="shared" si="243"/>
        <v>-</v>
      </c>
      <c r="AY561" s="295" t="str">
        <f t="shared" si="244"/>
        <v>-</v>
      </c>
      <c r="AZ561" s="294">
        <f t="shared" si="245"/>
        <v>0</v>
      </c>
      <c r="BA561" s="296" t="str" cm="1">
        <f t="array" ref="BA561">IFERROR(INDEX($CV$63:$CZ$65, $CF561, BA$23), "-")</f>
        <v>-</v>
      </c>
      <c r="BB561" s="296" t="str" cm="1">
        <f t="array" ref="BB561">IFERROR(INDEX($CV$63:$CZ$65, $CF561, BB$23), "-")</f>
        <v>-</v>
      </c>
      <c r="BC561" s="296" t="str" cm="1">
        <f t="array" ref="BC561">IFERROR(INDEX($CV$63:$CZ$65, $CF561, BC$23), "-")</f>
        <v>-</v>
      </c>
      <c r="BD561" s="296" t="str" cm="1">
        <f t="array" ref="BD561">IFERROR(INDEX($CV$63:$CZ$65, $CF561, BD$23), "-")</f>
        <v>-</v>
      </c>
      <c r="BE561" s="296" t="str" cm="1">
        <f t="array" ref="BE561">IFERROR(INDEX($CV$63:$CZ$65, $CF561, BE$23), "-")</f>
        <v>-</v>
      </c>
      <c r="BF561" s="297" cm="1">
        <f t="array" ref="BF561">IF($CF561=3,
IFERROR(INDEX($CV$68:$CZ$79, $CE561, BF$23), "-"),
IF($CF561=2,
IF(BF$23=5, $Q561, IF(BF$23=4, $R561, 0)), IF(BF$23=5, $Q561, 0)
))</f>
        <v>0</v>
      </c>
      <c r="BG561" s="297" cm="1">
        <f t="array" ref="BG561">IF($CF561=3,
IFERROR(INDEX($CV$68:$CZ$79, $CE561, BG$23), "-"),
IF($CF561=2,
IF(BG$23=5, $Q561, IF(BG$23=4, $R561, 0)), IF(BG$23=5, $Q561, 0)
))</f>
        <v>0</v>
      </c>
      <c r="BH561" s="297" cm="1">
        <f t="array" ref="BH561">IF($CF561=3,
IFERROR(INDEX($CV$68:$CZ$79, $CE561, BH$23), "-"),
IF($CF561=2,
IF(BH$23=5, $Q561, IF(BH$23=4, $R561, 0)), IF(BH$23=5, $Q561, 0)
))</f>
        <v>0</v>
      </c>
      <c r="BI561" s="297" cm="1">
        <f t="array" ref="BI561">IF($CF561=3,
IFERROR(INDEX($CV$68:$CZ$79, $CE561, BI$23), "-"),
IF($CF561=2,
IF(BI$23=5, $Q561, IF(BI$23=4, $R561, 0)), IF(BI$23=5, $Q561, 0)
))</f>
        <v>0</v>
      </c>
      <c r="BJ561" s="297" cm="1">
        <f t="array" ref="BJ561">IF($CF561=3,
IFERROR(INDEX($CV$68:$CZ$79, $CE561, BJ$23), "-"),
IF($CF561=2,
IF(BJ$23=5, $Q561, IF(BJ$23=4, $R561, 0)), IF(BJ$23=5, $Q561, 0)
))</f>
        <v>0</v>
      </c>
      <c r="BK561" s="293" t="str" cm="1">
        <f t="array" ref="BK561">IFERROR(IF(OR($AN$20="EZ", ISNUMBER((BL561*BM561)/(3600*1000)/BN561)), (BL561*BM561)/(3600*1000)/BN561, BY561) * SUMPRODUCT($BO561:$BS561^2.5, $BT561:$BX561) / 1000, "-")</f>
        <v>-</v>
      </c>
      <c r="BL561" s="279" t="str">
        <f t="shared" si="246"/>
        <v>-</v>
      </c>
      <c r="BM561" s="279" t="str">
        <f t="shared" si="247"/>
        <v>-</v>
      </c>
      <c r="BN561" s="298">
        <f t="shared" si="248"/>
        <v>0</v>
      </c>
      <c r="BO561" s="296" t="str" cm="1">
        <f t="array" ref="BO561">IFERROR(INDEX($CV$63:$CZ$65, $CO561, BO$23), "-")</f>
        <v>-</v>
      </c>
      <c r="BP561" s="296" t="str" cm="1">
        <f t="array" ref="BP561">IFERROR(INDEX($CV$63:$CZ$65, $CO561, BP$23), "-")</f>
        <v>-</v>
      </c>
      <c r="BQ561" s="296" t="str" cm="1">
        <f t="array" ref="BQ561">IFERROR(INDEX($CV$63:$CZ$65, $CO561, BQ$23), "-")</f>
        <v>-</v>
      </c>
      <c r="BR561" s="296" t="str" cm="1">
        <f t="array" ref="BR561">IFERROR(INDEX($CV$63:$CZ$65, $CO561, BR$23), "-")</f>
        <v>-</v>
      </c>
      <c r="BS561" s="296" t="str" cm="1">
        <f t="array" ref="BS561">IFERROR(INDEX($CV$63:$CZ$65, $CO561, BS$23), "-")</f>
        <v>-</v>
      </c>
      <c r="BT561" s="297" cm="1">
        <f t="array" ref="BT561">IF($CO561=3,
IFERROR(INDEX($CV$68:$CZ$79, $CE561, BT$23), "-"),
IF($CO561=2,
IF(BT$23=5, $AC561, IF(BT$23=4, $AD561, 0)), IF(BT$23=5, $AC561, 0)
))</f>
        <v>0</v>
      </c>
      <c r="BU561" s="297" cm="1">
        <f t="array" ref="BU561">IF($CO561=3,
IFERROR(INDEX($CV$68:$CZ$79, $CE561, BU$23), "-"),
IF($CO561=2,
IF(BU$23=5, $AC561, IF(BU$23=4, $AD561, 0)), IF(BU$23=5, $AC561, 0)
))</f>
        <v>0</v>
      </c>
      <c r="BV561" s="297" cm="1">
        <f t="array" ref="BV561">IF($CO561=3,
IFERROR(INDEX($CV$68:$CZ$79, $CE561, BV$23), "-"),
IF($CO561=2,
IF(BV$23=5, $AC561, IF(BV$23=4, $AD561, 0)), IF(BV$23=5, $AC561, 0)
))</f>
        <v>0</v>
      </c>
      <c r="BW561" s="297" cm="1">
        <f t="array" ref="BW561">IF($CO561=3,
IFERROR(INDEX($CV$68:$CZ$79, $CE561, BW$23), "-"),
IF($CO561=2,
IF(BW$23=5, $AC561, IF(BW$23=4, $AD561, 0)), IF(BW$23=5, $AC561, 0)
))</f>
        <v>0</v>
      </c>
      <c r="BX561" s="297" cm="1">
        <f t="array" ref="BX561">IF($CO561=3,
IFERROR(INDEX($CV$68:$CZ$79, $CE561, BX$23), "-"),
IF($CO561=2,
IF(BX$23=5, $AC561, IF(BX$23=4, $AD561, 0)), IF(BX$23=5, $AC561, 0)
))</f>
        <v>0</v>
      </c>
      <c r="BY561" s="293" t="str">
        <f t="shared" si="249"/>
        <v>-</v>
      </c>
      <c r="BZ561" s="299">
        <f t="shared" si="225"/>
        <v>0</v>
      </c>
      <c r="CA561" s="294" t="str">
        <f t="shared" si="250"/>
        <v>-</v>
      </c>
      <c r="CB561" s="295" t="str">
        <f t="shared" si="226"/>
        <v>-</v>
      </c>
      <c r="CC561" s="295" t="str">
        <f t="shared" si="251"/>
        <v>-</v>
      </c>
      <c r="CD561" s="299">
        <f t="shared" si="227"/>
        <v>0</v>
      </c>
      <c r="CE561" s="300" t="str">
        <f t="shared" si="228"/>
        <v>-</v>
      </c>
      <c r="CF561" s="300" t="str">
        <f t="shared" si="229"/>
        <v>-</v>
      </c>
      <c r="CG561" s="300">
        <v>0</v>
      </c>
      <c r="CH561" s="300">
        <f t="shared" si="230"/>
        <v>0</v>
      </c>
      <c r="CI561" s="301">
        <f t="shared" si="231"/>
        <v>0</v>
      </c>
      <c r="CJ561" s="301">
        <f t="shared" si="232"/>
        <v>0</v>
      </c>
      <c r="CK561" s="302" t="str" cm="1">
        <f t="array" ref="CK561">IF($CJ561&gt;0, INDEX($CS$28:$DH$35, $CJ561, $CI561+CK$23), "-")</f>
        <v>-</v>
      </c>
      <c r="CL561" s="302" t="str" cm="1">
        <f t="array" ref="CL561">IF($CJ561&gt;0, INDEX($CS$28:$DH$35, $CJ561, $CI561+CL$23), "-")</f>
        <v>-</v>
      </c>
      <c r="CM561" s="302" t="str" cm="1">
        <f t="array" ref="CM561">IF($CJ561&gt;0, INDEX($CS$28:$DH$35, $CJ561, $CI561+CM$23), "-")</f>
        <v>-</v>
      </c>
      <c r="CN561" s="302" t="str" cm="1">
        <f t="array" ref="CN561">IF($CJ561&gt;0, INDEX($CS$28:$DH$35, $CJ561, $CI561+CN$23), "-")</f>
        <v>-</v>
      </c>
      <c r="CO561" s="300" t="str">
        <f t="shared" si="233"/>
        <v>-</v>
      </c>
      <c r="CP561" s="271"/>
      <c r="CQ561" s="272"/>
      <c r="CR561" s="273"/>
      <c r="CS561" s="273"/>
      <c r="CT561" s="273"/>
      <c r="CU561" s="273"/>
      <c r="CV561" s="273"/>
      <c r="CW561" s="273"/>
      <c r="CX561" s="273"/>
      <c r="CY561" s="273"/>
      <c r="CZ561" s="273"/>
      <c r="DA561" s="273"/>
      <c r="DB561" s="273"/>
      <c r="DC561" s="273"/>
      <c r="DD561" s="273"/>
      <c r="DE561" s="273"/>
      <c r="DF561" s="273"/>
      <c r="DG561" s="273"/>
      <c r="DH561" s="273"/>
      <c r="DI561" s="273"/>
      <c r="DJ561" s="271"/>
      <c r="DK561" s="271"/>
    </row>
    <row r="562" spans="1:115" s="45" customFormat="1" ht="12.75" customHeight="1" x14ac:dyDescent="0.25">
      <c r="A562" s="13" cm="1">
        <f t="array" ref="A562">IFERROR(INDEX(Operation, IFERROR(MATCH($N562,#REF!, 0), IFERROR(MATCH($N562,#REF!, 0), MATCH($N562,#REF!, 0))), 4), 0)</f>
        <v>0</v>
      </c>
      <c r="B562" s="10">
        <v>539</v>
      </c>
      <c r="C562" s="238"/>
      <c r="D562" s="238"/>
      <c r="E562" s="79"/>
      <c r="F562" s="80" t="str">
        <f>IF(ISBLANK(E562), "", VLOOKUP(E562, Z!$A$2:$C$4127, 3, FALSE))</f>
        <v/>
      </c>
      <c r="G562" s="238"/>
      <c r="H562" s="81"/>
      <c r="I562" s="255" t="b">
        <v>0</v>
      </c>
      <c r="J562" s="256"/>
      <c r="K562" s="82"/>
      <c r="L562" s="82"/>
      <c r="M562" s="83"/>
      <c r="N562" s="79"/>
      <c r="O562" s="84"/>
      <c r="P562" s="84"/>
      <c r="Q562" s="257"/>
      <c r="R562" s="257"/>
      <c r="S562" s="257"/>
      <c r="T562" s="85">
        <f t="shared" si="234"/>
        <v>0</v>
      </c>
      <c r="U562" s="238"/>
      <c r="V562" s="238"/>
      <c r="W562" s="238"/>
      <c r="X562" s="257"/>
      <c r="Y562" s="258"/>
      <c r="Z562" s="79"/>
      <c r="AA562" s="257"/>
      <c r="AB562" s="257"/>
      <c r="AC562" s="257"/>
      <c r="AD562" s="257"/>
      <c r="AE562" s="257"/>
      <c r="AF562" s="85">
        <f t="shared" si="235"/>
        <v>0</v>
      </c>
      <c r="AG562" s="259"/>
      <c r="AH562" s="238"/>
      <c r="AI562" s="79"/>
      <c r="AJ562" s="80" t="str">
        <f>IF(ISBLANK(AI562), "", VLOOKUP(AI562, Z!$A$2:$C$4127, 3, FALSE))</f>
        <v/>
      </c>
      <c r="AK562" s="260"/>
      <c r="AL562" s="127">
        <f t="shared" si="236"/>
        <v>0</v>
      </c>
      <c r="AM562" s="271"/>
      <c r="AN562" s="292">
        <f t="shared" si="238"/>
        <v>0</v>
      </c>
      <c r="AO562" s="279">
        <f t="shared" si="237"/>
        <v>1</v>
      </c>
      <c r="AP562" s="279">
        <v>0.75</v>
      </c>
      <c r="AQ562" s="293" t="str">
        <f t="shared" si="239"/>
        <v>-</v>
      </c>
      <c r="AR562" s="293" t="str">
        <f t="shared" si="240"/>
        <v>-</v>
      </c>
      <c r="AS562" s="293" t="str" cm="1">
        <f t="array" ref="AS562">IFERROR(IFERROR((AT562*AU562)/(3600*1000)/AZ562, BY562) * SUMPRODUCT($BA562:$BE562^2.5, $BF562:$BJ562) / 1000, "-")</f>
        <v>-</v>
      </c>
      <c r="AT562" s="279" t="str">
        <f t="shared" si="241"/>
        <v>-</v>
      </c>
      <c r="AU562" s="279" t="str">
        <f t="shared" si="242"/>
        <v>-</v>
      </c>
      <c r="AV562" s="294" t="str">
        <f t="shared" si="224"/>
        <v>-</v>
      </c>
      <c r="AW562" s="294" t="str" cm="1">
        <f t="array" ref="AW562">IF(CH562&gt;0, INDEX($CV$58:$CV$60, CH562), "-")</f>
        <v>-</v>
      </c>
      <c r="AX562" s="294" t="str">
        <f t="shared" si="243"/>
        <v>-</v>
      </c>
      <c r="AY562" s="295" t="str">
        <f t="shared" si="244"/>
        <v>-</v>
      </c>
      <c r="AZ562" s="294">
        <f t="shared" si="245"/>
        <v>0</v>
      </c>
      <c r="BA562" s="296" t="str" cm="1">
        <f t="array" ref="BA562">IFERROR(INDEX($CV$63:$CZ$65, $CF562, BA$23), "-")</f>
        <v>-</v>
      </c>
      <c r="BB562" s="296" t="str" cm="1">
        <f t="array" ref="BB562">IFERROR(INDEX($CV$63:$CZ$65, $CF562, BB$23), "-")</f>
        <v>-</v>
      </c>
      <c r="BC562" s="296" t="str" cm="1">
        <f t="array" ref="BC562">IFERROR(INDEX($CV$63:$CZ$65, $CF562, BC$23), "-")</f>
        <v>-</v>
      </c>
      <c r="BD562" s="296" t="str" cm="1">
        <f t="array" ref="BD562">IFERROR(INDEX($CV$63:$CZ$65, $CF562, BD$23), "-")</f>
        <v>-</v>
      </c>
      <c r="BE562" s="296" t="str" cm="1">
        <f t="array" ref="BE562">IFERROR(INDEX($CV$63:$CZ$65, $CF562, BE$23), "-")</f>
        <v>-</v>
      </c>
      <c r="BF562" s="297" cm="1">
        <f t="array" ref="BF562">IF($CF562=3,
IFERROR(INDEX($CV$68:$CZ$79, $CE562, BF$23), "-"),
IF($CF562=2,
IF(BF$23=5, $Q562, IF(BF$23=4, $R562, 0)), IF(BF$23=5, $Q562, 0)
))</f>
        <v>0</v>
      </c>
      <c r="BG562" s="297" cm="1">
        <f t="array" ref="BG562">IF($CF562=3,
IFERROR(INDEX($CV$68:$CZ$79, $CE562, BG$23), "-"),
IF($CF562=2,
IF(BG$23=5, $Q562, IF(BG$23=4, $R562, 0)), IF(BG$23=5, $Q562, 0)
))</f>
        <v>0</v>
      </c>
      <c r="BH562" s="297" cm="1">
        <f t="array" ref="BH562">IF($CF562=3,
IFERROR(INDEX($CV$68:$CZ$79, $CE562, BH$23), "-"),
IF($CF562=2,
IF(BH$23=5, $Q562, IF(BH$23=4, $R562, 0)), IF(BH$23=5, $Q562, 0)
))</f>
        <v>0</v>
      </c>
      <c r="BI562" s="297" cm="1">
        <f t="array" ref="BI562">IF($CF562=3,
IFERROR(INDEX($CV$68:$CZ$79, $CE562, BI$23), "-"),
IF($CF562=2,
IF(BI$23=5, $Q562, IF(BI$23=4, $R562, 0)), IF(BI$23=5, $Q562, 0)
))</f>
        <v>0</v>
      </c>
      <c r="BJ562" s="297" cm="1">
        <f t="array" ref="BJ562">IF($CF562=3,
IFERROR(INDEX($CV$68:$CZ$79, $CE562, BJ$23), "-"),
IF($CF562=2,
IF(BJ$23=5, $Q562, IF(BJ$23=4, $R562, 0)), IF(BJ$23=5, $Q562, 0)
))</f>
        <v>0</v>
      </c>
      <c r="BK562" s="293" t="str" cm="1">
        <f t="array" ref="BK562">IFERROR(IF(OR($AN$20="EZ", ISNUMBER((BL562*BM562)/(3600*1000)/BN562)), (BL562*BM562)/(3600*1000)/BN562, BY562) * SUMPRODUCT($BO562:$BS562^2.5, $BT562:$BX562) / 1000, "-")</f>
        <v>-</v>
      </c>
      <c r="BL562" s="279" t="str">
        <f t="shared" si="246"/>
        <v>-</v>
      </c>
      <c r="BM562" s="279" t="str">
        <f t="shared" si="247"/>
        <v>-</v>
      </c>
      <c r="BN562" s="298">
        <f t="shared" si="248"/>
        <v>0</v>
      </c>
      <c r="BO562" s="296" t="str" cm="1">
        <f t="array" ref="BO562">IFERROR(INDEX($CV$63:$CZ$65, $CO562, BO$23), "-")</f>
        <v>-</v>
      </c>
      <c r="BP562" s="296" t="str" cm="1">
        <f t="array" ref="BP562">IFERROR(INDEX($CV$63:$CZ$65, $CO562, BP$23), "-")</f>
        <v>-</v>
      </c>
      <c r="BQ562" s="296" t="str" cm="1">
        <f t="array" ref="BQ562">IFERROR(INDEX($CV$63:$CZ$65, $CO562, BQ$23), "-")</f>
        <v>-</v>
      </c>
      <c r="BR562" s="296" t="str" cm="1">
        <f t="array" ref="BR562">IFERROR(INDEX($CV$63:$CZ$65, $CO562, BR$23), "-")</f>
        <v>-</v>
      </c>
      <c r="BS562" s="296" t="str" cm="1">
        <f t="array" ref="BS562">IFERROR(INDEX($CV$63:$CZ$65, $CO562, BS$23), "-")</f>
        <v>-</v>
      </c>
      <c r="BT562" s="297" cm="1">
        <f t="array" ref="BT562">IF($CO562=3,
IFERROR(INDEX($CV$68:$CZ$79, $CE562, BT$23), "-"),
IF($CO562=2,
IF(BT$23=5, $AC562, IF(BT$23=4, $AD562, 0)), IF(BT$23=5, $AC562, 0)
))</f>
        <v>0</v>
      </c>
      <c r="BU562" s="297" cm="1">
        <f t="array" ref="BU562">IF($CO562=3,
IFERROR(INDEX($CV$68:$CZ$79, $CE562, BU$23), "-"),
IF($CO562=2,
IF(BU$23=5, $AC562, IF(BU$23=4, $AD562, 0)), IF(BU$23=5, $AC562, 0)
))</f>
        <v>0</v>
      </c>
      <c r="BV562" s="297" cm="1">
        <f t="array" ref="BV562">IF($CO562=3,
IFERROR(INDEX($CV$68:$CZ$79, $CE562, BV$23), "-"),
IF($CO562=2,
IF(BV$23=5, $AC562, IF(BV$23=4, $AD562, 0)), IF(BV$23=5, $AC562, 0)
))</f>
        <v>0</v>
      </c>
      <c r="BW562" s="297" cm="1">
        <f t="array" ref="BW562">IF($CO562=3,
IFERROR(INDEX($CV$68:$CZ$79, $CE562, BW$23), "-"),
IF($CO562=2,
IF(BW$23=5, $AC562, IF(BW$23=4, $AD562, 0)), IF(BW$23=5, $AC562, 0)
))</f>
        <v>0</v>
      </c>
      <c r="BX562" s="297" cm="1">
        <f t="array" ref="BX562">IF($CO562=3,
IFERROR(INDEX($CV$68:$CZ$79, $CE562, BX$23), "-"),
IF($CO562=2,
IF(BX$23=5, $AC562, IF(BX$23=4, $AD562, 0)), IF(BX$23=5, $AC562, 0)
))</f>
        <v>0</v>
      </c>
      <c r="BY562" s="293" t="str">
        <f t="shared" si="249"/>
        <v>-</v>
      </c>
      <c r="BZ562" s="299">
        <f t="shared" si="225"/>
        <v>0</v>
      </c>
      <c r="CA562" s="294" t="str">
        <f t="shared" si="250"/>
        <v>-</v>
      </c>
      <c r="CB562" s="295" t="str">
        <f t="shared" si="226"/>
        <v>-</v>
      </c>
      <c r="CC562" s="295" t="str">
        <f t="shared" si="251"/>
        <v>-</v>
      </c>
      <c r="CD562" s="299">
        <f t="shared" si="227"/>
        <v>0</v>
      </c>
      <c r="CE562" s="300" t="str">
        <f t="shared" si="228"/>
        <v>-</v>
      </c>
      <c r="CF562" s="300" t="str">
        <f t="shared" si="229"/>
        <v>-</v>
      </c>
      <c r="CG562" s="300">
        <v>0</v>
      </c>
      <c r="CH562" s="300">
        <f t="shared" si="230"/>
        <v>0</v>
      </c>
      <c r="CI562" s="301">
        <f t="shared" si="231"/>
        <v>0</v>
      </c>
      <c r="CJ562" s="301">
        <f t="shared" si="232"/>
        <v>0</v>
      </c>
      <c r="CK562" s="302" t="str" cm="1">
        <f t="array" ref="CK562">IF($CJ562&gt;0, INDEX($CS$28:$DH$35, $CJ562, $CI562+CK$23), "-")</f>
        <v>-</v>
      </c>
      <c r="CL562" s="302" t="str" cm="1">
        <f t="array" ref="CL562">IF($CJ562&gt;0, INDEX($CS$28:$DH$35, $CJ562, $CI562+CL$23), "-")</f>
        <v>-</v>
      </c>
      <c r="CM562" s="302" t="str" cm="1">
        <f t="array" ref="CM562">IF($CJ562&gt;0, INDEX($CS$28:$DH$35, $CJ562, $CI562+CM$23), "-")</f>
        <v>-</v>
      </c>
      <c r="CN562" s="302" t="str" cm="1">
        <f t="array" ref="CN562">IF($CJ562&gt;0, INDEX($CS$28:$DH$35, $CJ562, $CI562+CN$23), "-")</f>
        <v>-</v>
      </c>
      <c r="CO562" s="300" t="str">
        <f t="shared" si="233"/>
        <v>-</v>
      </c>
      <c r="CP562" s="271"/>
      <c r="CQ562" s="272"/>
      <c r="CR562" s="273"/>
      <c r="CS562" s="273"/>
      <c r="CT562" s="273"/>
      <c r="CU562" s="273"/>
      <c r="CV562" s="273"/>
      <c r="CW562" s="273"/>
      <c r="CX562" s="273"/>
      <c r="CY562" s="273"/>
      <c r="CZ562" s="273"/>
      <c r="DA562" s="273"/>
      <c r="DB562" s="273"/>
      <c r="DC562" s="273"/>
      <c r="DD562" s="273"/>
      <c r="DE562" s="273"/>
      <c r="DF562" s="273"/>
      <c r="DG562" s="273"/>
      <c r="DH562" s="273"/>
      <c r="DI562" s="273"/>
      <c r="DJ562" s="271"/>
      <c r="DK562" s="271"/>
    </row>
    <row r="563" spans="1:115" s="45" customFormat="1" ht="12.75" customHeight="1" x14ac:dyDescent="0.25">
      <c r="A563" s="13" cm="1">
        <f t="array" ref="A563">IFERROR(INDEX(Operation, IFERROR(MATCH($N563,#REF!, 0), IFERROR(MATCH($N563,#REF!, 0), MATCH($N563,#REF!, 0))), 4), 0)</f>
        <v>0</v>
      </c>
      <c r="B563" s="10">
        <v>540</v>
      </c>
      <c r="C563" s="238"/>
      <c r="D563" s="238"/>
      <c r="E563" s="79"/>
      <c r="F563" s="80" t="str">
        <f>IF(ISBLANK(E563), "", VLOOKUP(E563, Z!$A$2:$C$4127, 3, FALSE))</f>
        <v/>
      </c>
      <c r="G563" s="238"/>
      <c r="H563" s="81"/>
      <c r="I563" s="255" t="b">
        <v>0</v>
      </c>
      <c r="J563" s="256"/>
      <c r="K563" s="82"/>
      <c r="L563" s="82"/>
      <c r="M563" s="83"/>
      <c r="N563" s="79"/>
      <c r="O563" s="84"/>
      <c r="P563" s="84"/>
      <c r="Q563" s="257"/>
      <c r="R563" s="257"/>
      <c r="S563" s="257"/>
      <c r="T563" s="85">
        <f t="shared" si="234"/>
        <v>0</v>
      </c>
      <c r="U563" s="238"/>
      <c r="V563" s="238"/>
      <c r="W563" s="238"/>
      <c r="X563" s="256"/>
      <c r="Y563" s="258"/>
      <c r="Z563" s="79"/>
      <c r="AA563" s="257"/>
      <c r="AB563" s="257"/>
      <c r="AC563" s="257"/>
      <c r="AD563" s="257"/>
      <c r="AE563" s="257"/>
      <c r="AF563" s="85">
        <f t="shared" si="235"/>
        <v>0</v>
      </c>
      <c r="AG563" s="259"/>
      <c r="AH563" s="238"/>
      <c r="AI563" s="79"/>
      <c r="AJ563" s="80" t="str">
        <f>IF(ISBLANK(AI563), "", VLOOKUP(AI563, Z!$A$2:$C$4127, 3, FALSE))</f>
        <v/>
      </c>
      <c r="AK563" s="260"/>
      <c r="AL563" s="127">
        <f t="shared" si="236"/>
        <v>0</v>
      </c>
      <c r="AM563" s="271"/>
      <c r="AN563" s="292">
        <f t="shared" si="238"/>
        <v>0</v>
      </c>
      <c r="AO563" s="279">
        <f t="shared" si="237"/>
        <v>1</v>
      </c>
      <c r="AP563" s="279">
        <v>0.75</v>
      </c>
      <c r="AQ563" s="293" t="str">
        <f t="shared" si="239"/>
        <v>-</v>
      </c>
      <c r="AR563" s="293" t="str">
        <f t="shared" si="240"/>
        <v>-</v>
      </c>
      <c r="AS563" s="293" t="str" cm="1">
        <f t="array" ref="AS563">IFERROR(IFERROR((AT563*AU563)/(3600*1000)/AZ563, BY563) * SUMPRODUCT($BA563:$BE563^2.5, $BF563:$BJ563) / 1000, "-")</f>
        <v>-</v>
      </c>
      <c r="AT563" s="279" t="str">
        <f t="shared" si="241"/>
        <v>-</v>
      </c>
      <c r="AU563" s="279" t="str">
        <f t="shared" si="242"/>
        <v>-</v>
      </c>
      <c r="AV563" s="294" t="str">
        <f t="shared" si="224"/>
        <v>-</v>
      </c>
      <c r="AW563" s="294" t="str" cm="1">
        <f t="array" ref="AW563">IF(CH563&gt;0, INDEX($CV$58:$CV$60, CH563), "-")</f>
        <v>-</v>
      </c>
      <c r="AX563" s="294" t="str">
        <f t="shared" si="243"/>
        <v>-</v>
      </c>
      <c r="AY563" s="295" t="str">
        <f t="shared" si="244"/>
        <v>-</v>
      </c>
      <c r="AZ563" s="294">
        <f t="shared" si="245"/>
        <v>0</v>
      </c>
      <c r="BA563" s="296" t="str" cm="1">
        <f t="array" ref="BA563">IFERROR(INDEX($CV$63:$CZ$65, $CF563, BA$23), "-")</f>
        <v>-</v>
      </c>
      <c r="BB563" s="296" t="str" cm="1">
        <f t="array" ref="BB563">IFERROR(INDEX($CV$63:$CZ$65, $CF563, BB$23), "-")</f>
        <v>-</v>
      </c>
      <c r="BC563" s="296" t="str" cm="1">
        <f t="array" ref="BC563">IFERROR(INDEX($CV$63:$CZ$65, $CF563, BC$23), "-")</f>
        <v>-</v>
      </c>
      <c r="BD563" s="296" t="str" cm="1">
        <f t="array" ref="BD563">IFERROR(INDEX($CV$63:$CZ$65, $CF563, BD$23), "-")</f>
        <v>-</v>
      </c>
      <c r="BE563" s="296" t="str" cm="1">
        <f t="array" ref="BE563">IFERROR(INDEX($CV$63:$CZ$65, $CF563, BE$23), "-")</f>
        <v>-</v>
      </c>
      <c r="BF563" s="297" cm="1">
        <f t="array" ref="BF563">IF($CF563=3,
IFERROR(INDEX($CV$68:$CZ$79, $CE563, BF$23), "-"),
IF($CF563=2,
IF(BF$23=5, $Q563, IF(BF$23=4, $R563, 0)), IF(BF$23=5, $Q563, 0)
))</f>
        <v>0</v>
      </c>
      <c r="BG563" s="297" cm="1">
        <f t="array" ref="BG563">IF($CF563=3,
IFERROR(INDEX($CV$68:$CZ$79, $CE563, BG$23), "-"),
IF($CF563=2,
IF(BG$23=5, $Q563, IF(BG$23=4, $R563, 0)), IF(BG$23=5, $Q563, 0)
))</f>
        <v>0</v>
      </c>
      <c r="BH563" s="297" cm="1">
        <f t="array" ref="BH563">IF($CF563=3,
IFERROR(INDEX($CV$68:$CZ$79, $CE563, BH$23), "-"),
IF($CF563=2,
IF(BH$23=5, $Q563, IF(BH$23=4, $R563, 0)), IF(BH$23=5, $Q563, 0)
))</f>
        <v>0</v>
      </c>
      <c r="BI563" s="297" cm="1">
        <f t="array" ref="BI563">IF($CF563=3,
IFERROR(INDEX($CV$68:$CZ$79, $CE563, BI$23), "-"),
IF($CF563=2,
IF(BI$23=5, $Q563, IF(BI$23=4, $R563, 0)), IF(BI$23=5, $Q563, 0)
))</f>
        <v>0</v>
      </c>
      <c r="BJ563" s="297" cm="1">
        <f t="array" ref="BJ563">IF($CF563=3,
IFERROR(INDEX($CV$68:$CZ$79, $CE563, BJ$23), "-"),
IF($CF563=2,
IF(BJ$23=5, $Q563, IF(BJ$23=4, $R563, 0)), IF(BJ$23=5, $Q563, 0)
))</f>
        <v>0</v>
      </c>
      <c r="BK563" s="293" t="str" cm="1">
        <f t="array" ref="BK563">IFERROR(IF(OR($AN$20="EZ", ISNUMBER((BL563*BM563)/(3600*1000)/BN563)), (BL563*BM563)/(3600*1000)/BN563, BY563) * SUMPRODUCT($BO563:$BS563^2.5, $BT563:$BX563) / 1000, "-")</f>
        <v>-</v>
      </c>
      <c r="BL563" s="279" t="str">
        <f t="shared" si="246"/>
        <v>-</v>
      </c>
      <c r="BM563" s="279" t="str">
        <f t="shared" si="247"/>
        <v>-</v>
      </c>
      <c r="BN563" s="298">
        <f t="shared" si="248"/>
        <v>0</v>
      </c>
      <c r="BO563" s="296" t="str" cm="1">
        <f t="array" ref="BO563">IFERROR(INDEX($CV$63:$CZ$65, $CO563, BO$23), "-")</f>
        <v>-</v>
      </c>
      <c r="BP563" s="296" t="str" cm="1">
        <f t="array" ref="BP563">IFERROR(INDEX($CV$63:$CZ$65, $CO563, BP$23), "-")</f>
        <v>-</v>
      </c>
      <c r="BQ563" s="296" t="str" cm="1">
        <f t="array" ref="BQ563">IFERROR(INDEX($CV$63:$CZ$65, $CO563, BQ$23), "-")</f>
        <v>-</v>
      </c>
      <c r="BR563" s="296" t="str" cm="1">
        <f t="array" ref="BR563">IFERROR(INDEX($CV$63:$CZ$65, $CO563, BR$23), "-")</f>
        <v>-</v>
      </c>
      <c r="BS563" s="296" t="str" cm="1">
        <f t="array" ref="BS563">IFERROR(INDEX($CV$63:$CZ$65, $CO563, BS$23), "-")</f>
        <v>-</v>
      </c>
      <c r="BT563" s="297" cm="1">
        <f t="array" ref="BT563">IF($CO563=3,
IFERROR(INDEX($CV$68:$CZ$79, $CE563, BT$23), "-"),
IF($CO563=2,
IF(BT$23=5, $AC563, IF(BT$23=4, $AD563, 0)), IF(BT$23=5, $AC563, 0)
))</f>
        <v>0</v>
      </c>
      <c r="BU563" s="297" cm="1">
        <f t="array" ref="BU563">IF($CO563=3,
IFERROR(INDEX($CV$68:$CZ$79, $CE563, BU$23), "-"),
IF($CO563=2,
IF(BU$23=5, $AC563, IF(BU$23=4, $AD563, 0)), IF(BU$23=5, $AC563, 0)
))</f>
        <v>0</v>
      </c>
      <c r="BV563" s="297" cm="1">
        <f t="array" ref="BV563">IF($CO563=3,
IFERROR(INDEX($CV$68:$CZ$79, $CE563, BV$23), "-"),
IF($CO563=2,
IF(BV$23=5, $AC563, IF(BV$23=4, $AD563, 0)), IF(BV$23=5, $AC563, 0)
))</f>
        <v>0</v>
      </c>
      <c r="BW563" s="297" cm="1">
        <f t="array" ref="BW563">IF($CO563=3,
IFERROR(INDEX($CV$68:$CZ$79, $CE563, BW$23), "-"),
IF($CO563=2,
IF(BW$23=5, $AC563, IF(BW$23=4, $AD563, 0)), IF(BW$23=5, $AC563, 0)
))</f>
        <v>0</v>
      </c>
      <c r="BX563" s="297" cm="1">
        <f t="array" ref="BX563">IF($CO563=3,
IFERROR(INDEX($CV$68:$CZ$79, $CE563, BX$23), "-"),
IF($CO563=2,
IF(BX$23=5, $AC563, IF(BX$23=4, $AD563, 0)), IF(BX$23=5, $AC563, 0)
))</f>
        <v>0</v>
      </c>
      <c r="BY563" s="293" t="str">
        <f t="shared" si="249"/>
        <v>-</v>
      </c>
      <c r="BZ563" s="299">
        <f t="shared" si="225"/>
        <v>0</v>
      </c>
      <c r="CA563" s="294" t="str">
        <f t="shared" si="250"/>
        <v>-</v>
      </c>
      <c r="CB563" s="295" t="str">
        <f t="shared" si="226"/>
        <v>-</v>
      </c>
      <c r="CC563" s="295" t="str">
        <f t="shared" si="251"/>
        <v>-</v>
      </c>
      <c r="CD563" s="299">
        <f t="shared" si="227"/>
        <v>0</v>
      </c>
      <c r="CE563" s="300" t="str">
        <f t="shared" si="228"/>
        <v>-</v>
      </c>
      <c r="CF563" s="300" t="str">
        <f t="shared" si="229"/>
        <v>-</v>
      </c>
      <c r="CG563" s="300">
        <v>0</v>
      </c>
      <c r="CH563" s="300">
        <f t="shared" si="230"/>
        <v>0</v>
      </c>
      <c r="CI563" s="301">
        <f t="shared" si="231"/>
        <v>0</v>
      </c>
      <c r="CJ563" s="301">
        <f t="shared" si="232"/>
        <v>0</v>
      </c>
      <c r="CK563" s="302" t="str" cm="1">
        <f t="array" ref="CK563">IF($CJ563&gt;0, INDEX($CS$28:$DH$35, $CJ563, $CI563+CK$23), "-")</f>
        <v>-</v>
      </c>
      <c r="CL563" s="302" t="str" cm="1">
        <f t="array" ref="CL563">IF($CJ563&gt;0, INDEX($CS$28:$DH$35, $CJ563, $CI563+CL$23), "-")</f>
        <v>-</v>
      </c>
      <c r="CM563" s="302" t="str" cm="1">
        <f t="array" ref="CM563">IF($CJ563&gt;0, INDEX($CS$28:$DH$35, $CJ563, $CI563+CM$23), "-")</f>
        <v>-</v>
      </c>
      <c r="CN563" s="302" t="str" cm="1">
        <f t="array" ref="CN563">IF($CJ563&gt;0, INDEX($CS$28:$DH$35, $CJ563, $CI563+CN$23), "-")</f>
        <v>-</v>
      </c>
      <c r="CO563" s="300" t="str">
        <f t="shared" si="233"/>
        <v>-</v>
      </c>
      <c r="CP563" s="271"/>
      <c r="CQ563" s="272"/>
      <c r="CR563" s="273"/>
      <c r="CS563" s="273"/>
      <c r="CT563" s="273"/>
      <c r="CU563" s="273"/>
      <c r="CV563" s="273"/>
      <c r="CW563" s="273"/>
      <c r="CX563" s="273"/>
      <c r="CY563" s="273"/>
      <c r="CZ563" s="273"/>
      <c r="DA563" s="273"/>
      <c r="DB563" s="273"/>
      <c r="DC563" s="273"/>
      <c r="DD563" s="273"/>
      <c r="DE563" s="273"/>
      <c r="DF563" s="273"/>
      <c r="DG563" s="273"/>
      <c r="DH563" s="273"/>
      <c r="DI563" s="273"/>
      <c r="DJ563" s="271"/>
      <c r="DK563" s="271"/>
    </row>
    <row r="564" spans="1:115" s="45" customFormat="1" ht="12.75" customHeight="1" x14ac:dyDescent="0.25">
      <c r="A564" s="13" cm="1">
        <f t="array" ref="A564">IFERROR(INDEX(Operation, IFERROR(MATCH($N564,#REF!, 0), IFERROR(MATCH($N564,#REF!, 0), MATCH($N564,#REF!, 0))), 4), 0)</f>
        <v>0</v>
      </c>
      <c r="B564" s="10">
        <v>541</v>
      </c>
      <c r="C564" s="238"/>
      <c r="D564" s="238"/>
      <c r="E564" s="79"/>
      <c r="F564" s="80" t="str">
        <f>IF(ISBLANK(E564), "", VLOOKUP(E564, Z!$A$2:$C$4127, 3, FALSE))</f>
        <v/>
      </c>
      <c r="G564" s="238"/>
      <c r="H564" s="81"/>
      <c r="I564" s="255" t="b">
        <v>0</v>
      </c>
      <c r="J564" s="256"/>
      <c r="K564" s="82"/>
      <c r="L564" s="82"/>
      <c r="M564" s="83"/>
      <c r="N564" s="79"/>
      <c r="O564" s="84"/>
      <c r="P564" s="84"/>
      <c r="Q564" s="257"/>
      <c r="R564" s="257"/>
      <c r="S564" s="257"/>
      <c r="T564" s="85">
        <f t="shared" si="234"/>
        <v>0</v>
      </c>
      <c r="U564" s="238"/>
      <c r="V564" s="238"/>
      <c r="W564" s="238"/>
      <c r="X564" s="257"/>
      <c r="Y564" s="258"/>
      <c r="Z564" s="79"/>
      <c r="AA564" s="257"/>
      <c r="AB564" s="257"/>
      <c r="AC564" s="257"/>
      <c r="AD564" s="257"/>
      <c r="AE564" s="257"/>
      <c r="AF564" s="85">
        <f t="shared" si="235"/>
        <v>0</v>
      </c>
      <c r="AG564" s="259"/>
      <c r="AH564" s="238"/>
      <c r="AI564" s="79"/>
      <c r="AJ564" s="80" t="str">
        <f>IF(ISBLANK(AI564), "", VLOOKUP(AI564, Z!$A$2:$C$4127, 3, FALSE))</f>
        <v/>
      </c>
      <c r="AK564" s="260"/>
      <c r="AL564" s="127">
        <f t="shared" si="236"/>
        <v>0</v>
      </c>
      <c r="AM564" s="271"/>
      <c r="AN564" s="292">
        <f t="shared" si="238"/>
        <v>0</v>
      </c>
      <c r="AO564" s="279">
        <f t="shared" si="237"/>
        <v>1</v>
      </c>
      <c r="AP564" s="279">
        <v>0.75</v>
      </c>
      <c r="AQ564" s="293" t="str">
        <f t="shared" si="239"/>
        <v>-</v>
      </c>
      <c r="AR564" s="293" t="str">
        <f t="shared" si="240"/>
        <v>-</v>
      </c>
      <c r="AS564" s="293" t="str" cm="1">
        <f t="array" ref="AS564">IFERROR(IFERROR((AT564*AU564)/(3600*1000)/AZ564, BY564) * SUMPRODUCT($BA564:$BE564^2.5, $BF564:$BJ564) / 1000, "-")</f>
        <v>-</v>
      </c>
      <c r="AT564" s="279" t="str">
        <f t="shared" si="241"/>
        <v>-</v>
      </c>
      <c r="AU564" s="279" t="str">
        <f t="shared" si="242"/>
        <v>-</v>
      </c>
      <c r="AV564" s="294" t="str">
        <f t="shared" si="224"/>
        <v>-</v>
      </c>
      <c r="AW564" s="294" t="str" cm="1">
        <f t="array" ref="AW564">IF(CH564&gt;0, INDEX($CV$58:$CV$60, CH564), "-")</f>
        <v>-</v>
      </c>
      <c r="AX564" s="294" t="str">
        <f t="shared" si="243"/>
        <v>-</v>
      </c>
      <c r="AY564" s="295" t="str">
        <f t="shared" si="244"/>
        <v>-</v>
      </c>
      <c r="AZ564" s="294">
        <f t="shared" si="245"/>
        <v>0</v>
      </c>
      <c r="BA564" s="296" t="str" cm="1">
        <f t="array" ref="BA564">IFERROR(INDEX($CV$63:$CZ$65, $CF564, BA$23), "-")</f>
        <v>-</v>
      </c>
      <c r="BB564" s="296" t="str" cm="1">
        <f t="array" ref="BB564">IFERROR(INDEX($CV$63:$CZ$65, $CF564, BB$23), "-")</f>
        <v>-</v>
      </c>
      <c r="BC564" s="296" t="str" cm="1">
        <f t="array" ref="BC564">IFERROR(INDEX($CV$63:$CZ$65, $CF564, BC$23), "-")</f>
        <v>-</v>
      </c>
      <c r="BD564" s="296" t="str" cm="1">
        <f t="array" ref="BD564">IFERROR(INDEX($CV$63:$CZ$65, $CF564, BD$23), "-")</f>
        <v>-</v>
      </c>
      <c r="BE564" s="296" t="str" cm="1">
        <f t="array" ref="BE564">IFERROR(INDEX($CV$63:$CZ$65, $CF564, BE$23), "-")</f>
        <v>-</v>
      </c>
      <c r="BF564" s="297" cm="1">
        <f t="array" ref="BF564">IF($CF564=3,
IFERROR(INDEX($CV$68:$CZ$79, $CE564, BF$23), "-"),
IF($CF564=2,
IF(BF$23=5, $Q564, IF(BF$23=4, $R564, 0)), IF(BF$23=5, $Q564, 0)
))</f>
        <v>0</v>
      </c>
      <c r="BG564" s="297" cm="1">
        <f t="array" ref="BG564">IF($CF564=3,
IFERROR(INDEX($CV$68:$CZ$79, $CE564, BG$23), "-"),
IF($CF564=2,
IF(BG$23=5, $Q564, IF(BG$23=4, $R564, 0)), IF(BG$23=5, $Q564, 0)
))</f>
        <v>0</v>
      </c>
      <c r="BH564" s="297" cm="1">
        <f t="array" ref="BH564">IF($CF564=3,
IFERROR(INDEX($CV$68:$CZ$79, $CE564, BH$23), "-"),
IF($CF564=2,
IF(BH$23=5, $Q564, IF(BH$23=4, $R564, 0)), IF(BH$23=5, $Q564, 0)
))</f>
        <v>0</v>
      </c>
      <c r="BI564" s="297" cm="1">
        <f t="array" ref="BI564">IF($CF564=3,
IFERROR(INDEX($CV$68:$CZ$79, $CE564, BI$23), "-"),
IF($CF564=2,
IF(BI$23=5, $Q564, IF(BI$23=4, $R564, 0)), IF(BI$23=5, $Q564, 0)
))</f>
        <v>0</v>
      </c>
      <c r="BJ564" s="297" cm="1">
        <f t="array" ref="BJ564">IF($CF564=3,
IFERROR(INDEX($CV$68:$CZ$79, $CE564, BJ$23), "-"),
IF($CF564=2,
IF(BJ$23=5, $Q564, IF(BJ$23=4, $R564, 0)), IF(BJ$23=5, $Q564, 0)
))</f>
        <v>0</v>
      </c>
      <c r="BK564" s="293" t="str" cm="1">
        <f t="array" ref="BK564">IFERROR(IF(OR($AN$20="EZ", ISNUMBER((BL564*BM564)/(3600*1000)/BN564)), (BL564*BM564)/(3600*1000)/BN564, BY564) * SUMPRODUCT($BO564:$BS564^2.5, $BT564:$BX564) / 1000, "-")</f>
        <v>-</v>
      </c>
      <c r="BL564" s="279" t="str">
        <f t="shared" si="246"/>
        <v>-</v>
      </c>
      <c r="BM564" s="279" t="str">
        <f t="shared" si="247"/>
        <v>-</v>
      </c>
      <c r="BN564" s="298">
        <f t="shared" si="248"/>
        <v>0</v>
      </c>
      <c r="BO564" s="296" t="str" cm="1">
        <f t="array" ref="BO564">IFERROR(INDEX($CV$63:$CZ$65, $CO564, BO$23), "-")</f>
        <v>-</v>
      </c>
      <c r="BP564" s="296" t="str" cm="1">
        <f t="array" ref="BP564">IFERROR(INDEX($CV$63:$CZ$65, $CO564, BP$23), "-")</f>
        <v>-</v>
      </c>
      <c r="BQ564" s="296" t="str" cm="1">
        <f t="array" ref="BQ564">IFERROR(INDEX($CV$63:$CZ$65, $CO564, BQ$23), "-")</f>
        <v>-</v>
      </c>
      <c r="BR564" s="296" t="str" cm="1">
        <f t="array" ref="BR564">IFERROR(INDEX($CV$63:$CZ$65, $CO564, BR$23), "-")</f>
        <v>-</v>
      </c>
      <c r="BS564" s="296" t="str" cm="1">
        <f t="array" ref="BS564">IFERROR(INDEX($CV$63:$CZ$65, $CO564, BS$23), "-")</f>
        <v>-</v>
      </c>
      <c r="BT564" s="297" cm="1">
        <f t="array" ref="BT564">IF($CO564=3,
IFERROR(INDEX($CV$68:$CZ$79, $CE564, BT$23), "-"),
IF($CO564=2,
IF(BT$23=5, $AC564, IF(BT$23=4, $AD564, 0)), IF(BT$23=5, $AC564, 0)
))</f>
        <v>0</v>
      </c>
      <c r="BU564" s="297" cm="1">
        <f t="array" ref="BU564">IF($CO564=3,
IFERROR(INDEX($CV$68:$CZ$79, $CE564, BU$23), "-"),
IF($CO564=2,
IF(BU$23=5, $AC564, IF(BU$23=4, $AD564, 0)), IF(BU$23=5, $AC564, 0)
))</f>
        <v>0</v>
      </c>
      <c r="BV564" s="297" cm="1">
        <f t="array" ref="BV564">IF($CO564=3,
IFERROR(INDEX($CV$68:$CZ$79, $CE564, BV$23), "-"),
IF($CO564=2,
IF(BV$23=5, $AC564, IF(BV$23=4, $AD564, 0)), IF(BV$23=5, $AC564, 0)
))</f>
        <v>0</v>
      </c>
      <c r="BW564" s="297" cm="1">
        <f t="array" ref="BW564">IF($CO564=3,
IFERROR(INDEX($CV$68:$CZ$79, $CE564, BW$23), "-"),
IF($CO564=2,
IF(BW$23=5, $AC564, IF(BW$23=4, $AD564, 0)), IF(BW$23=5, $AC564, 0)
))</f>
        <v>0</v>
      </c>
      <c r="BX564" s="297" cm="1">
        <f t="array" ref="BX564">IF($CO564=3,
IFERROR(INDEX($CV$68:$CZ$79, $CE564, BX$23), "-"),
IF($CO564=2,
IF(BX$23=5, $AC564, IF(BX$23=4, $AD564, 0)), IF(BX$23=5, $AC564, 0)
))</f>
        <v>0</v>
      </c>
      <c r="BY564" s="293" t="str">
        <f t="shared" si="249"/>
        <v>-</v>
      </c>
      <c r="BZ564" s="299">
        <f t="shared" si="225"/>
        <v>0</v>
      </c>
      <c r="CA564" s="294" t="str">
        <f t="shared" si="250"/>
        <v>-</v>
      </c>
      <c r="CB564" s="295" t="str">
        <f t="shared" si="226"/>
        <v>-</v>
      </c>
      <c r="CC564" s="295" t="str">
        <f t="shared" si="251"/>
        <v>-</v>
      </c>
      <c r="CD564" s="299">
        <f t="shared" si="227"/>
        <v>0</v>
      </c>
      <c r="CE564" s="300" t="str">
        <f t="shared" si="228"/>
        <v>-</v>
      </c>
      <c r="CF564" s="300" t="str">
        <f t="shared" si="229"/>
        <v>-</v>
      </c>
      <c r="CG564" s="300">
        <v>0</v>
      </c>
      <c r="CH564" s="300">
        <f t="shared" si="230"/>
        <v>0</v>
      </c>
      <c r="CI564" s="301">
        <f t="shared" si="231"/>
        <v>0</v>
      </c>
      <c r="CJ564" s="301">
        <f t="shared" si="232"/>
        <v>0</v>
      </c>
      <c r="CK564" s="302" t="str" cm="1">
        <f t="array" ref="CK564">IF($CJ564&gt;0, INDEX($CS$28:$DH$35, $CJ564, $CI564+CK$23), "-")</f>
        <v>-</v>
      </c>
      <c r="CL564" s="302" t="str" cm="1">
        <f t="array" ref="CL564">IF($CJ564&gt;0, INDEX($CS$28:$DH$35, $CJ564, $CI564+CL$23), "-")</f>
        <v>-</v>
      </c>
      <c r="CM564" s="302" t="str" cm="1">
        <f t="array" ref="CM564">IF($CJ564&gt;0, INDEX($CS$28:$DH$35, $CJ564, $CI564+CM$23), "-")</f>
        <v>-</v>
      </c>
      <c r="CN564" s="302" t="str" cm="1">
        <f t="array" ref="CN564">IF($CJ564&gt;0, INDEX($CS$28:$DH$35, $CJ564, $CI564+CN$23), "-")</f>
        <v>-</v>
      </c>
      <c r="CO564" s="300" t="str">
        <f t="shared" si="233"/>
        <v>-</v>
      </c>
      <c r="CP564" s="271"/>
      <c r="CQ564" s="272"/>
      <c r="CR564" s="273"/>
      <c r="CS564" s="273"/>
      <c r="CT564" s="273"/>
      <c r="CU564" s="273"/>
      <c r="CV564" s="273"/>
      <c r="CW564" s="273"/>
      <c r="CX564" s="273"/>
      <c r="CY564" s="273"/>
      <c r="CZ564" s="273"/>
      <c r="DA564" s="273"/>
      <c r="DB564" s="273"/>
      <c r="DC564" s="273"/>
      <c r="DD564" s="273"/>
      <c r="DE564" s="273"/>
      <c r="DF564" s="273"/>
      <c r="DG564" s="273"/>
      <c r="DH564" s="273"/>
      <c r="DI564" s="273"/>
      <c r="DJ564" s="271"/>
      <c r="DK564" s="271"/>
    </row>
    <row r="565" spans="1:115" s="45" customFormat="1" ht="12.75" customHeight="1" x14ac:dyDescent="0.25">
      <c r="A565" s="13" cm="1">
        <f t="array" ref="A565">IFERROR(INDEX(Operation, IFERROR(MATCH($N565,#REF!, 0), IFERROR(MATCH($N565,#REF!, 0), MATCH($N565,#REF!, 0))), 4), 0)</f>
        <v>0</v>
      </c>
      <c r="B565" s="10">
        <v>542</v>
      </c>
      <c r="C565" s="238"/>
      <c r="D565" s="238"/>
      <c r="E565" s="79"/>
      <c r="F565" s="80" t="str">
        <f>IF(ISBLANK(E565), "", VLOOKUP(E565, Z!$A$2:$C$4127, 3, FALSE))</f>
        <v/>
      </c>
      <c r="G565" s="238"/>
      <c r="H565" s="81"/>
      <c r="I565" s="255" t="b">
        <v>0</v>
      </c>
      <c r="J565" s="256"/>
      <c r="K565" s="82"/>
      <c r="L565" s="82"/>
      <c r="M565" s="83"/>
      <c r="N565" s="79"/>
      <c r="O565" s="84"/>
      <c r="P565" s="84"/>
      <c r="Q565" s="257"/>
      <c r="R565" s="257"/>
      <c r="S565" s="257"/>
      <c r="T565" s="85">
        <f t="shared" si="234"/>
        <v>0</v>
      </c>
      <c r="U565" s="238"/>
      <c r="V565" s="238"/>
      <c r="W565" s="238"/>
      <c r="X565" s="257"/>
      <c r="Y565" s="258"/>
      <c r="Z565" s="79"/>
      <c r="AA565" s="257"/>
      <c r="AB565" s="257"/>
      <c r="AC565" s="257"/>
      <c r="AD565" s="257"/>
      <c r="AE565" s="257"/>
      <c r="AF565" s="85">
        <f t="shared" si="235"/>
        <v>0</v>
      </c>
      <c r="AG565" s="259"/>
      <c r="AH565" s="238"/>
      <c r="AI565" s="79"/>
      <c r="AJ565" s="80" t="str">
        <f>IF(ISBLANK(AI565), "", VLOOKUP(AI565, Z!$A$2:$C$4127, 3, FALSE))</f>
        <v/>
      </c>
      <c r="AK565" s="260"/>
      <c r="AL565" s="127">
        <f t="shared" si="236"/>
        <v>0</v>
      </c>
      <c r="AM565" s="271"/>
      <c r="AN565" s="292">
        <f t="shared" si="238"/>
        <v>0</v>
      </c>
      <c r="AO565" s="279">
        <f t="shared" si="237"/>
        <v>1</v>
      </c>
      <c r="AP565" s="279">
        <v>0.75</v>
      </c>
      <c r="AQ565" s="293" t="str">
        <f t="shared" si="239"/>
        <v>-</v>
      </c>
      <c r="AR565" s="293" t="str">
        <f t="shared" si="240"/>
        <v>-</v>
      </c>
      <c r="AS565" s="293" t="str" cm="1">
        <f t="array" ref="AS565">IFERROR(IFERROR((AT565*AU565)/(3600*1000)/AZ565, BY565) * SUMPRODUCT($BA565:$BE565^2.5, $BF565:$BJ565) / 1000, "-")</f>
        <v>-</v>
      </c>
      <c r="AT565" s="279" t="str">
        <f t="shared" si="241"/>
        <v>-</v>
      </c>
      <c r="AU565" s="279" t="str">
        <f t="shared" si="242"/>
        <v>-</v>
      </c>
      <c r="AV565" s="294" t="str">
        <f t="shared" si="224"/>
        <v>-</v>
      </c>
      <c r="AW565" s="294" t="str" cm="1">
        <f t="array" ref="AW565">IF(CH565&gt;0, INDEX($CV$58:$CV$60, CH565), "-")</f>
        <v>-</v>
      </c>
      <c r="AX565" s="294" t="str">
        <f t="shared" si="243"/>
        <v>-</v>
      </c>
      <c r="AY565" s="295" t="str">
        <f t="shared" si="244"/>
        <v>-</v>
      </c>
      <c r="AZ565" s="294">
        <f t="shared" si="245"/>
        <v>0</v>
      </c>
      <c r="BA565" s="296" t="str" cm="1">
        <f t="array" ref="BA565">IFERROR(INDEX($CV$63:$CZ$65, $CF565, BA$23), "-")</f>
        <v>-</v>
      </c>
      <c r="BB565" s="296" t="str" cm="1">
        <f t="array" ref="BB565">IFERROR(INDEX($CV$63:$CZ$65, $CF565, BB$23), "-")</f>
        <v>-</v>
      </c>
      <c r="BC565" s="296" t="str" cm="1">
        <f t="array" ref="BC565">IFERROR(INDEX($CV$63:$CZ$65, $CF565, BC$23), "-")</f>
        <v>-</v>
      </c>
      <c r="BD565" s="296" t="str" cm="1">
        <f t="array" ref="BD565">IFERROR(INDEX($CV$63:$CZ$65, $CF565, BD$23), "-")</f>
        <v>-</v>
      </c>
      <c r="BE565" s="296" t="str" cm="1">
        <f t="array" ref="BE565">IFERROR(INDEX($CV$63:$CZ$65, $CF565, BE$23), "-")</f>
        <v>-</v>
      </c>
      <c r="BF565" s="297" cm="1">
        <f t="array" ref="BF565">IF($CF565=3,
IFERROR(INDEX($CV$68:$CZ$79, $CE565, BF$23), "-"),
IF($CF565=2,
IF(BF$23=5, $Q565, IF(BF$23=4, $R565, 0)), IF(BF$23=5, $Q565, 0)
))</f>
        <v>0</v>
      </c>
      <c r="BG565" s="297" cm="1">
        <f t="array" ref="BG565">IF($CF565=3,
IFERROR(INDEX($CV$68:$CZ$79, $CE565, BG$23), "-"),
IF($CF565=2,
IF(BG$23=5, $Q565, IF(BG$23=4, $R565, 0)), IF(BG$23=5, $Q565, 0)
))</f>
        <v>0</v>
      </c>
      <c r="BH565" s="297" cm="1">
        <f t="array" ref="BH565">IF($CF565=3,
IFERROR(INDEX($CV$68:$CZ$79, $CE565, BH$23), "-"),
IF($CF565=2,
IF(BH$23=5, $Q565, IF(BH$23=4, $R565, 0)), IF(BH$23=5, $Q565, 0)
))</f>
        <v>0</v>
      </c>
      <c r="BI565" s="297" cm="1">
        <f t="array" ref="BI565">IF($CF565=3,
IFERROR(INDEX($CV$68:$CZ$79, $CE565, BI$23), "-"),
IF($CF565=2,
IF(BI$23=5, $Q565, IF(BI$23=4, $R565, 0)), IF(BI$23=5, $Q565, 0)
))</f>
        <v>0</v>
      </c>
      <c r="BJ565" s="297" cm="1">
        <f t="array" ref="BJ565">IF($CF565=3,
IFERROR(INDEX($CV$68:$CZ$79, $CE565, BJ$23), "-"),
IF($CF565=2,
IF(BJ$23=5, $Q565, IF(BJ$23=4, $R565, 0)), IF(BJ$23=5, $Q565, 0)
))</f>
        <v>0</v>
      </c>
      <c r="BK565" s="293" t="str" cm="1">
        <f t="array" ref="BK565">IFERROR(IF(OR($AN$20="EZ", ISNUMBER((BL565*BM565)/(3600*1000)/BN565)), (BL565*BM565)/(3600*1000)/BN565, BY565) * SUMPRODUCT($BO565:$BS565^2.5, $BT565:$BX565) / 1000, "-")</f>
        <v>-</v>
      </c>
      <c r="BL565" s="279" t="str">
        <f t="shared" si="246"/>
        <v>-</v>
      </c>
      <c r="BM565" s="279" t="str">
        <f t="shared" si="247"/>
        <v>-</v>
      </c>
      <c r="BN565" s="298">
        <f t="shared" si="248"/>
        <v>0</v>
      </c>
      <c r="BO565" s="296" t="str" cm="1">
        <f t="array" ref="BO565">IFERROR(INDEX($CV$63:$CZ$65, $CO565, BO$23), "-")</f>
        <v>-</v>
      </c>
      <c r="BP565" s="296" t="str" cm="1">
        <f t="array" ref="BP565">IFERROR(INDEX($CV$63:$CZ$65, $CO565, BP$23), "-")</f>
        <v>-</v>
      </c>
      <c r="BQ565" s="296" t="str" cm="1">
        <f t="array" ref="BQ565">IFERROR(INDEX($CV$63:$CZ$65, $CO565, BQ$23), "-")</f>
        <v>-</v>
      </c>
      <c r="BR565" s="296" t="str" cm="1">
        <f t="array" ref="BR565">IFERROR(INDEX($CV$63:$CZ$65, $CO565, BR$23), "-")</f>
        <v>-</v>
      </c>
      <c r="BS565" s="296" t="str" cm="1">
        <f t="array" ref="BS565">IFERROR(INDEX($CV$63:$CZ$65, $CO565, BS$23), "-")</f>
        <v>-</v>
      </c>
      <c r="BT565" s="297" cm="1">
        <f t="array" ref="BT565">IF($CO565=3,
IFERROR(INDEX($CV$68:$CZ$79, $CE565, BT$23), "-"),
IF($CO565=2,
IF(BT$23=5, $AC565, IF(BT$23=4, $AD565, 0)), IF(BT$23=5, $AC565, 0)
))</f>
        <v>0</v>
      </c>
      <c r="BU565" s="297" cm="1">
        <f t="array" ref="BU565">IF($CO565=3,
IFERROR(INDEX($CV$68:$CZ$79, $CE565, BU$23), "-"),
IF($CO565=2,
IF(BU$23=5, $AC565, IF(BU$23=4, $AD565, 0)), IF(BU$23=5, $AC565, 0)
))</f>
        <v>0</v>
      </c>
      <c r="BV565" s="297" cm="1">
        <f t="array" ref="BV565">IF($CO565=3,
IFERROR(INDEX($CV$68:$CZ$79, $CE565, BV$23), "-"),
IF($CO565=2,
IF(BV$23=5, $AC565, IF(BV$23=4, $AD565, 0)), IF(BV$23=5, $AC565, 0)
))</f>
        <v>0</v>
      </c>
      <c r="BW565" s="297" cm="1">
        <f t="array" ref="BW565">IF($CO565=3,
IFERROR(INDEX($CV$68:$CZ$79, $CE565, BW$23), "-"),
IF($CO565=2,
IF(BW$23=5, $AC565, IF(BW$23=4, $AD565, 0)), IF(BW$23=5, $AC565, 0)
))</f>
        <v>0</v>
      </c>
      <c r="BX565" s="297" cm="1">
        <f t="array" ref="BX565">IF($CO565=3,
IFERROR(INDEX($CV$68:$CZ$79, $CE565, BX$23), "-"),
IF($CO565=2,
IF(BX$23=5, $AC565, IF(BX$23=4, $AD565, 0)), IF(BX$23=5, $AC565, 0)
))</f>
        <v>0</v>
      </c>
      <c r="BY565" s="293" t="str">
        <f t="shared" si="249"/>
        <v>-</v>
      </c>
      <c r="BZ565" s="299">
        <f t="shared" si="225"/>
        <v>0</v>
      </c>
      <c r="CA565" s="294" t="str">
        <f t="shared" si="250"/>
        <v>-</v>
      </c>
      <c r="CB565" s="295" t="str">
        <f t="shared" si="226"/>
        <v>-</v>
      </c>
      <c r="CC565" s="295" t="str">
        <f t="shared" si="251"/>
        <v>-</v>
      </c>
      <c r="CD565" s="299">
        <f t="shared" si="227"/>
        <v>0</v>
      </c>
      <c r="CE565" s="300" t="str">
        <f t="shared" si="228"/>
        <v>-</v>
      </c>
      <c r="CF565" s="300" t="str">
        <f t="shared" si="229"/>
        <v>-</v>
      </c>
      <c r="CG565" s="300">
        <v>0</v>
      </c>
      <c r="CH565" s="300">
        <f t="shared" si="230"/>
        <v>0</v>
      </c>
      <c r="CI565" s="301">
        <f t="shared" si="231"/>
        <v>0</v>
      </c>
      <c r="CJ565" s="301">
        <f t="shared" si="232"/>
        <v>0</v>
      </c>
      <c r="CK565" s="302" t="str" cm="1">
        <f t="array" ref="CK565">IF($CJ565&gt;0, INDEX($CS$28:$DH$35, $CJ565, $CI565+CK$23), "-")</f>
        <v>-</v>
      </c>
      <c r="CL565" s="302" t="str" cm="1">
        <f t="array" ref="CL565">IF($CJ565&gt;0, INDEX($CS$28:$DH$35, $CJ565, $CI565+CL$23), "-")</f>
        <v>-</v>
      </c>
      <c r="CM565" s="302" t="str" cm="1">
        <f t="array" ref="CM565">IF($CJ565&gt;0, INDEX($CS$28:$DH$35, $CJ565, $CI565+CM$23), "-")</f>
        <v>-</v>
      </c>
      <c r="CN565" s="302" t="str" cm="1">
        <f t="array" ref="CN565">IF($CJ565&gt;0, INDEX($CS$28:$DH$35, $CJ565, $CI565+CN$23), "-")</f>
        <v>-</v>
      </c>
      <c r="CO565" s="300" t="str">
        <f t="shared" si="233"/>
        <v>-</v>
      </c>
      <c r="CP565" s="271"/>
      <c r="CQ565" s="272"/>
      <c r="CR565" s="273"/>
      <c r="CS565" s="273"/>
      <c r="CT565" s="273"/>
      <c r="CU565" s="273"/>
      <c r="CV565" s="273"/>
      <c r="CW565" s="273"/>
      <c r="CX565" s="273"/>
      <c r="CY565" s="273"/>
      <c r="CZ565" s="273"/>
      <c r="DA565" s="273"/>
      <c r="DB565" s="273"/>
      <c r="DC565" s="273"/>
      <c r="DD565" s="273"/>
      <c r="DE565" s="273"/>
      <c r="DF565" s="273"/>
      <c r="DG565" s="273"/>
      <c r="DH565" s="273"/>
      <c r="DI565" s="273"/>
      <c r="DJ565" s="271"/>
      <c r="DK565" s="271"/>
    </row>
    <row r="566" spans="1:115" s="45" customFormat="1" ht="12.75" customHeight="1" x14ac:dyDescent="0.25">
      <c r="A566" s="13" cm="1">
        <f t="array" ref="A566">IFERROR(INDEX(Operation, IFERROR(MATCH($N566,#REF!, 0), IFERROR(MATCH($N566,#REF!, 0), MATCH($N566,#REF!, 0))), 4), 0)</f>
        <v>0</v>
      </c>
      <c r="B566" s="10">
        <v>543</v>
      </c>
      <c r="C566" s="238"/>
      <c r="D566" s="238"/>
      <c r="E566" s="79"/>
      <c r="F566" s="80" t="str">
        <f>IF(ISBLANK(E566), "", VLOOKUP(E566, Z!$A$2:$C$4127, 3, FALSE))</f>
        <v/>
      </c>
      <c r="G566" s="238"/>
      <c r="H566" s="81"/>
      <c r="I566" s="255" t="b">
        <v>0</v>
      </c>
      <c r="J566" s="256"/>
      <c r="K566" s="82"/>
      <c r="L566" s="82"/>
      <c r="M566" s="83"/>
      <c r="N566" s="79"/>
      <c r="O566" s="84"/>
      <c r="P566" s="84"/>
      <c r="Q566" s="257"/>
      <c r="R566" s="257"/>
      <c r="S566" s="257"/>
      <c r="T566" s="85">
        <f t="shared" si="234"/>
        <v>0</v>
      </c>
      <c r="U566" s="238"/>
      <c r="V566" s="238"/>
      <c r="W566" s="238"/>
      <c r="X566" s="257"/>
      <c r="Y566" s="258"/>
      <c r="Z566" s="79"/>
      <c r="AA566" s="257"/>
      <c r="AB566" s="257"/>
      <c r="AC566" s="257"/>
      <c r="AD566" s="257"/>
      <c r="AE566" s="257"/>
      <c r="AF566" s="85">
        <f t="shared" si="235"/>
        <v>0</v>
      </c>
      <c r="AG566" s="259"/>
      <c r="AH566" s="238"/>
      <c r="AI566" s="79"/>
      <c r="AJ566" s="80" t="str">
        <f>IF(ISBLANK(AI566), "", VLOOKUP(AI566, Z!$A$2:$C$4127, 3, FALSE))</f>
        <v/>
      </c>
      <c r="AK566" s="260"/>
      <c r="AL566" s="127">
        <f t="shared" si="236"/>
        <v>0</v>
      </c>
      <c r="AM566" s="271"/>
      <c r="AN566" s="292">
        <f t="shared" si="238"/>
        <v>0</v>
      </c>
      <c r="AO566" s="279">
        <f t="shared" si="237"/>
        <v>1</v>
      </c>
      <c r="AP566" s="279">
        <v>0.75</v>
      </c>
      <c r="AQ566" s="293" t="str">
        <f t="shared" si="239"/>
        <v>-</v>
      </c>
      <c r="AR566" s="293" t="str">
        <f t="shared" si="240"/>
        <v>-</v>
      </c>
      <c r="AS566" s="293" t="str" cm="1">
        <f t="array" ref="AS566">IFERROR(IFERROR((AT566*AU566)/(3600*1000)/AZ566, BY566) * SUMPRODUCT($BA566:$BE566^2.5, $BF566:$BJ566) / 1000, "-")</f>
        <v>-</v>
      </c>
      <c r="AT566" s="279" t="str">
        <f t="shared" si="241"/>
        <v>-</v>
      </c>
      <c r="AU566" s="279" t="str">
        <f t="shared" si="242"/>
        <v>-</v>
      </c>
      <c r="AV566" s="294" t="str">
        <f t="shared" si="224"/>
        <v>-</v>
      </c>
      <c r="AW566" s="294" t="str" cm="1">
        <f t="array" ref="AW566">IF(CH566&gt;0, INDEX($CV$58:$CV$60, CH566), "-")</f>
        <v>-</v>
      </c>
      <c r="AX566" s="294" t="str">
        <f t="shared" si="243"/>
        <v>-</v>
      </c>
      <c r="AY566" s="295" t="str">
        <f t="shared" si="244"/>
        <v>-</v>
      </c>
      <c r="AZ566" s="294">
        <f t="shared" si="245"/>
        <v>0</v>
      </c>
      <c r="BA566" s="296" t="str" cm="1">
        <f t="array" ref="BA566">IFERROR(INDEX($CV$63:$CZ$65, $CF566, BA$23), "-")</f>
        <v>-</v>
      </c>
      <c r="BB566" s="296" t="str" cm="1">
        <f t="array" ref="BB566">IFERROR(INDEX($CV$63:$CZ$65, $CF566, BB$23), "-")</f>
        <v>-</v>
      </c>
      <c r="BC566" s="296" t="str" cm="1">
        <f t="array" ref="BC566">IFERROR(INDEX($CV$63:$CZ$65, $CF566, BC$23), "-")</f>
        <v>-</v>
      </c>
      <c r="BD566" s="296" t="str" cm="1">
        <f t="array" ref="BD566">IFERROR(INDEX($CV$63:$CZ$65, $CF566, BD$23), "-")</f>
        <v>-</v>
      </c>
      <c r="BE566" s="296" t="str" cm="1">
        <f t="array" ref="BE566">IFERROR(INDEX($CV$63:$CZ$65, $CF566, BE$23), "-")</f>
        <v>-</v>
      </c>
      <c r="BF566" s="297" cm="1">
        <f t="array" ref="BF566">IF($CF566=3,
IFERROR(INDEX($CV$68:$CZ$79, $CE566, BF$23), "-"),
IF($CF566=2,
IF(BF$23=5, $Q566, IF(BF$23=4, $R566, 0)), IF(BF$23=5, $Q566, 0)
))</f>
        <v>0</v>
      </c>
      <c r="BG566" s="297" cm="1">
        <f t="array" ref="BG566">IF($CF566=3,
IFERROR(INDEX($CV$68:$CZ$79, $CE566, BG$23), "-"),
IF($CF566=2,
IF(BG$23=5, $Q566, IF(BG$23=4, $R566, 0)), IF(BG$23=5, $Q566, 0)
))</f>
        <v>0</v>
      </c>
      <c r="BH566" s="297" cm="1">
        <f t="array" ref="BH566">IF($CF566=3,
IFERROR(INDEX($CV$68:$CZ$79, $CE566, BH$23), "-"),
IF($CF566=2,
IF(BH$23=5, $Q566, IF(BH$23=4, $R566, 0)), IF(BH$23=5, $Q566, 0)
))</f>
        <v>0</v>
      </c>
      <c r="BI566" s="297" cm="1">
        <f t="array" ref="BI566">IF($CF566=3,
IFERROR(INDEX($CV$68:$CZ$79, $CE566, BI$23), "-"),
IF($CF566=2,
IF(BI$23=5, $Q566, IF(BI$23=4, $R566, 0)), IF(BI$23=5, $Q566, 0)
))</f>
        <v>0</v>
      </c>
      <c r="BJ566" s="297" cm="1">
        <f t="array" ref="BJ566">IF($CF566=3,
IFERROR(INDEX($CV$68:$CZ$79, $CE566, BJ$23), "-"),
IF($CF566=2,
IF(BJ$23=5, $Q566, IF(BJ$23=4, $R566, 0)), IF(BJ$23=5, $Q566, 0)
))</f>
        <v>0</v>
      </c>
      <c r="BK566" s="293" t="str" cm="1">
        <f t="array" ref="BK566">IFERROR(IF(OR($AN$20="EZ", ISNUMBER((BL566*BM566)/(3600*1000)/BN566)), (BL566*BM566)/(3600*1000)/BN566, BY566) * SUMPRODUCT($BO566:$BS566^2.5, $BT566:$BX566) / 1000, "-")</f>
        <v>-</v>
      </c>
      <c r="BL566" s="279" t="str">
        <f t="shared" si="246"/>
        <v>-</v>
      </c>
      <c r="BM566" s="279" t="str">
        <f t="shared" si="247"/>
        <v>-</v>
      </c>
      <c r="BN566" s="298">
        <f t="shared" si="248"/>
        <v>0</v>
      </c>
      <c r="BO566" s="296" t="str" cm="1">
        <f t="array" ref="BO566">IFERROR(INDEX($CV$63:$CZ$65, $CO566, BO$23), "-")</f>
        <v>-</v>
      </c>
      <c r="BP566" s="296" t="str" cm="1">
        <f t="array" ref="BP566">IFERROR(INDEX($CV$63:$CZ$65, $CO566, BP$23), "-")</f>
        <v>-</v>
      </c>
      <c r="BQ566" s="296" t="str" cm="1">
        <f t="array" ref="BQ566">IFERROR(INDEX($CV$63:$CZ$65, $CO566, BQ$23), "-")</f>
        <v>-</v>
      </c>
      <c r="BR566" s="296" t="str" cm="1">
        <f t="array" ref="BR566">IFERROR(INDEX($CV$63:$CZ$65, $CO566, BR$23), "-")</f>
        <v>-</v>
      </c>
      <c r="BS566" s="296" t="str" cm="1">
        <f t="array" ref="BS566">IFERROR(INDEX($CV$63:$CZ$65, $CO566, BS$23), "-")</f>
        <v>-</v>
      </c>
      <c r="BT566" s="297" cm="1">
        <f t="array" ref="BT566">IF($CO566=3,
IFERROR(INDEX($CV$68:$CZ$79, $CE566, BT$23), "-"),
IF($CO566=2,
IF(BT$23=5, $AC566, IF(BT$23=4, $AD566, 0)), IF(BT$23=5, $AC566, 0)
))</f>
        <v>0</v>
      </c>
      <c r="BU566" s="297" cm="1">
        <f t="array" ref="BU566">IF($CO566=3,
IFERROR(INDEX($CV$68:$CZ$79, $CE566, BU$23), "-"),
IF($CO566=2,
IF(BU$23=5, $AC566, IF(BU$23=4, $AD566, 0)), IF(BU$23=5, $AC566, 0)
))</f>
        <v>0</v>
      </c>
      <c r="BV566" s="297" cm="1">
        <f t="array" ref="BV566">IF($CO566=3,
IFERROR(INDEX($CV$68:$CZ$79, $CE566, BV$23), "-"),
IF($CO566=2,
IF(BV$23=5, $AC566, IF(BV$23=4, $AD566, 0)), IF(BV$23=5, $AC566, 0)
))</f>
        <v>0</v>
      </c>
      <c r="BW566" s="297" cm="1">
        <f t="array" ref="BW566">IF($CO566=3,
IFERROR(INDEX($CV$68:$CZ$79, $CE566, BW$23), "-"),
IF($CO566=2,
IF(BW$23=5, $AC566, IF(BW$23=4, $AD566, 0)), IF(BW$23=5, $AC566, 0)
))</f>
        <v>0</v>
      </c>
      <c r="BX566" s="297" cm="1">
        <f t="array" ref="BX566">IF($CO566=3,
IFERROR(INDEX($CV$68:$CZ$79, $CE566, BX$23), "-"),
IF($CO566=2,
IF(BX$23=5, $AC566, IF(BX$23=4, $AD566, 0)), IF(BX$23=5, $AC566, 0)
))</f>
        <v>0</v>
      </c>
      <c r="BY566" s="293" t="str">
        <f t="shared" si="249"/>
        <v>-</v>
      </c>
      <c r="BZ566" s="299">
        <f t="shared" si="225"/>
        <v>0</v>
      </c>
      <c r="CA566" s="294" t="str">
        <f t="shared" si="250"/>
        <v>-</v>
      </c>
      <c r="CB566" s="295" t="str">
        <f t="shared" si="226"/>
        <v>-</v>
      </c>
      <c r="CC566" s="295" t="str">
        <f t="shared" si="251"/>
        <v>-</v>
      </c>
      <c r="CD566" s="299">
        <f t="shared" si="227"/>
        <v>0</v>
      </c>
      <c r="CE566" s="300" t="str">
        <f t="shared" si="228"/>
        <v>-</v>
      </c>
      <c r="CF566" s="300" t="str">
        <f t="shared" si="229"/>
        <v>-</v>
      </c>
      <c r="CG566" s="300">
        <v>0</v>
      </c>
      <c r="CH566" s="300">
        <f t="shared" si="230"/>
        <v>0</v>
      </c>
      <c r="CI566" s="301">
        <f t="shared" si="231"/>
        <v>0</v>
      </c>
      <c r="CJ566" s="301">
        <f t="shared" si="232"/>
        <v>0</v>
      </c>
      <c r="CK566" s="302" t="str" cm="1">
        <f t="array" ref="CK566">IF($CJ566&gt;0, INDEX($CS$28:$DH$35, $CJ566, $CI566+CK$23), "-")</f>
        <v>-</v>
      </c>
      <c r="CL566" s="302" t="str" cm="1">
        <f t="array" ref="CL566">IF($CJ566&gt;0, INDEX($CS$28:$DH$35, $CJ566, $CI566+CL$23), "-")</f>
        <v>-</v>
      </c>
      <c r="CM566" s="302" t="str" cm="1">
        <f t="array" ref="CM566">IF($CJ566&gt;0, INDEX($CS$28:$DH$35, $CJ566, $CI566+CM$23), "-")</f>
        <v>-</v>
      </c>
      <c r="CN566" s="302" t="str" cm="1">
        <f t="array" ref="CN566">IF($CJ566&gt;0, INDEX($CS$28:$DH$35, $CJ566, $CI566+CN$23), "-")</f>
        <v>-</v>
      </c>
      <c r="CO566" s="300" t="str">
        <f t="shared" si="233"/>
        <v>-</v>
      </c>
      <c r="CP566" s="271"/>
      <c r="CQ566" s="272"/>
      <c r="CR566" s="273"/>
      <c r="CS566" s="273"/>
      <c r="CT566" s="273"/>
      <c r="CU566" s="273"/>
      <c r="CV566" s="273"/>
      <c r="CW566" s="273"/>
      <c r="CX566" s="273"/>
      <c r="CY566" s="273"/>
      <c r="CZ566" s="273"/>
      <c r="DA566" s="273"/>
      <c r="DB566" s="273"/>
      <c r="DC566" s="273"/>
      <c r="DD566" s="273"/>
      <c r="DE566" s="273"/>
      <c r="DF566" s="273"/>
      <c r="DG566" s="273"/>
      <c r="DH566" s="273"/>
      <c r="DI566" s="273"/>
      <c r="DJ566" s="271"/>
      <c r="DK566" s="271"/>
    </row>
    <row r="567" spans="1:115" s="45" customFormat="1" ht="12.75" customHeight="1" x14ac:dyDescent="0.25">
      <c r="A567" s="13" cm="1">
        <f t="array" ref="A567">IFERROR(INDEX(Operation, IFERROR(MATCH($N567,#REF!, 0), IFERROR(MATCH($N567,#REF!, 0), MATCH($N567,#REF!, 0))), 4), 0)</f>
        <v>0</v>
      </c>
      <c r="B567" s="10">
        <v>544</v>
      </c>
      <c r="C567" s="238"/>
      <c r="D567" s="238"/>
      <c r="E567" s="79"/>
      <c r="F567" s="80" t="str">
        <f>IF(ISBLANK(E567), "", VLOOKUP(E567, Z!$A$2:$C$4127, 3, FALSE))</f>
        <v/>
      </c>
      <c r="G567" s="238"/>
      <c r="H567" s="81"/>
      <c r="I567" s="255" t="b">
        <v>0</v>
      </c>
      <c r="J567" s="256"/>
      <c r="K567" s="82"/>
      <c r="L567" s="82"/>
      <c r="M567" s="83"/>
      <c r="N567" s="79"/>
      <c r="O567" s="84"/>
      <c r="P567" s="84"/>
      <c r="Q567" s="257"/>
      <c r="R567" s="257"/>
      <c r="S567" s="257"/>
      <c r="T567" s="85">
        <f t="shared" si="234"/>
        <v>0</v>
      </c>
      <c r="U567" s="238"/>
      <c r="V567" s="238"/>
      <c r="W567" s="238"/>
      <c r="X567" s="256"/>
      <c r="Y567" s="258"/>
      <c r="Z567" s="79"/>
      <c r="AA567" s="257"/>
      <c r="AB567" s="257"/>
      <c r="AC567" s="257"/>
      <c r="AD567" s="257"/>
      <c r="AE567" s="257"/>
      <c r="AF567" s="85">
        <f t="shared" si="235"/>
        <v>0</v>
      </c>
      <c r="AG567" s="259"/>
      <c r="AH567" s="238"/>
      <c r="AI567" s="79"/>
      <c r="AJ567" s="80" t="str">
        <f>IF(ISBLANK(AI567), "", VLOOKUP(AI567, Z!$A$2:$C$4127, 3, FALSE))</f>
        <v/>
      </c>
      <c r="AK567" s="260"/>
      <c r="AL567" s="127">
        <f t="shared" si="236"/>
        <v>0</v>
      </c>
      <c r="AM567" s="271"/>
      <c r="AN567" s="292">
        <f t="shared" si="238"/>
        <v>0</v>
      </c>
      <c r="AO567" s="279">
        <f t="shared" si="237"/>
        <v>1</v>
      </c>
      <c r="AP567" s="279">
        <v>0.75</v>
      </c>
      <c r="AQ567" s="293" t="str">
        <f t="shared" si="239"/>
        <v>-</v>
      </c>
      <c r="AR567" s="293" t="str">
        <f t="shared" si="240"/>
        <v>-</v>
      </c>
      <c r="AS567" s="293" t="str" cm="1">
        <f t="array" ref="AS567">IFERROR(IFERROR((AT567*AU567)/(3600*1000)/AZ567, BY567) * SUMPRODUCT($BA567:$BE567^2.5, $BF567:$BJ567) / 1000, "-")</f>
        <v>-</v>
      </c>
      <c r="AT567" s="279" t="str">
        <f t="shared" si="241"/>
        <v>-</v>
      </c>
      <c r="AU567" s="279" t="str">
        <f t="shared" si="242"/>
        <v>-</v>
      </c>
      <c r="AV567" s="294" t="str">
        <f t="shared" si="224"/>
        <v>-</v>
      </c>
      <c r="AW567" s="294" t="str" cm="1">
        <f t="array" ref="AW567">IF(CH567&gt;0, INDEX($CV$58:$CV$60, CH567), "-")</f>
        <v>-</v>
      </c>
      <c r="AX567" s="294" t="str">
        <f t="shared" si="243"/>
        <v>-</v>
      </c>
      <c r="AY567" s="295" t="str">
        <f t="shared" si="244"/>
        <v>-</v>
      </c>
      <c r="AZ567" s="294">
        <f t="shared" si="245"/>
        <v>0</v>
      </c>
      <c r="BA567" s="296" t="str" cm="1">
        <f t="array" ref="BA567">IFERROR(INDEX($CV$63:$CZ$65, $CF567, BA$23), "-")</f>
        <v>-</v>
      </c>
      <c r="BB567" s="296" t="str" cm="1">
        <f t="array" ref="BB567">IFERROR(INDEX($CV$63:$CZ$65, $CF567, BB$23), "-")</f>
        <v>-</v>
      </c>
      <c r="BC567" s="296" t="str" cm="1">
        <f t="array" ref="BC567">IFERROR(INDEX($CV$63:$CZ$65, $CF567, BC$23), "-")</f>
        <v>-</v>
      </c>
      <c r="BD567" s="296" t="str" cm="1">
        <f t="array" ref="BD567">IFERROR(INDEX($CV$63:$CZ$65, $CF567, BD$23), "-")</f>
        <v>-</v>
      </c>
      <c r="BE567" s="296" t="str" cm="1">
        <f t="array" ref="BE567">IFERROR(INDEX($CV$63:$CZ$65, $CF567, BE$23), "-")</f>
        <v>-</v>
      </c>
      <c r="BF567" s="297" cm="1">
        <f t="array" ref="BF567">IF($CF567=3,
IFERROR(INDEX($CV$68:$CZ$79, $CE567, BF$23), "-"),
IF($CF567=2,
IF(BF$23=5, $Q567, IF(BF$23=4, $R567, 0)), IF(BF$23=5, $Q567, 0)
))</f>
        <v>0</v>
      </c>
      <c r="BG567" s="297" cm="1">
        <f t="array" ref="BG567">IF($CF567=3,
IFERROR(INDEX($CV$68:$CZ$79, $CE567, BG$23), "-"),
IF($CF567=2,
IF(BG$23=5, $Q567, IF(BG$23=4, $R567, 0)), IF(BG$23=5, $Q567, 0)
))</f>
        <v>0</v>
      </c>
      <c r="BH567" s="297" cm="1">
        <f t="array" ref="BH567">IF($CF567=3,
IFERROR(INDEX($CV$68:$CZ$79, $CE567, BH$23), "-"),
IF($CF567=2,
IF(BH$23=5, $Q567, IF(BH$23=4, $R567, 0)), IF(BH$23=5, $Q567, 0)
))</f>
        <v>0</v>
      </c>
      <c r="BI567" s="297" cm="1">
        <f t="array" ref="BI567">IF($CF567=3,
IFERROR(INDEX($CV$68:$CZ$79, $CE567, BI$23), "-"),
IF($CF567=2,
IF(BI$23=5, $Q567, IF(BI$23=4, $R567, 0)), IF(BI$23=5, $Q567, 0)
))</f>
        <v>0</v>
      </c>
      <c r="BJ567" s="297" cm="1">
        <f t="array" ref="BJ567">IF($CF567=3,
IFERROR(INDEX($CV$68:$CZ$79, $CE567, BJ$23), "-"),
IF($CF567=2,
IF(BJ$23=5, $Q567, IF(BJ$23=4, $R567, 0)), IF(BJ$23=5, $Q567, 0)
))</f>
        <v>0</v>
      </c>
      <c r="BK567" s="293" t="str" cm="1">
        <f t="array" ref="BK567">IFERROR(IF(OR($AN$20="EZ", ISNUMBER((BL567*BM567)/(3600*1000)/BN567)), (BL567*BM567)/(3600*1000)/BN567, BY567) * SUMPRODUCT($BO567:$BS567^2.5, $BT567:$BX567) / 1000, "-")</f>
        <v>-</v>
      </c>
      <c r="BL567" s="279" t="str">
        <f t="shared" si="246"/>
        <v>-</v>
      </c>
      <c r="BM567" s="279" t="str">
        <f t="shared" si="247"/>
        <v>-</v>
      </c>
      <c r="BN567" s="298">
        <f t="shared" si="248"/>
        <v>0</v>
      </c>
      <c r="BO567" s="296" t="str" cm="1">
        <f t="array" ref="BO567">IFERROR(INDEX($CV$63:$CZ$65, $CO567, BO$23), "-")</f>
        <v>-</v>
      </c>
      <c r="BP567" s="296" t="str" cm="1">
        <f t="array" ref="BP567">IFERROR(INDEX($CV$63:$CZ$65, $CO567, BP$23), "-")</f>
        <v>-</v>
      </c>
      <c r="BQ567" s="296" t="str" cm="1">
        <f t="array" ref="BQ567">IFERROR(INDEX($CV$63:$CZ$65, $CO567, BQ$23), "-")</f>
        <v>-</v>
      </c>
      <c r="BR567" s="296" t="str" cm="1">
        <f t="array" ref="BR567">IFERROR(INDEX($CV$63:$CZ$65, $CO567, BR$23), "-")</f>
        <v>-</v>
      </c>
      <c r="BS567" s="296" t="str" cm="1">
        <f t="array" ref="BS567">IFERROR(INDEX($CV$63:$CZ$65, $CO567, BS$23), "-")</f>
        <v>-</v>
      </c>
      <c r="BT567" s="297" cm="1">
        <f t="array" ref="BT567">IF($CO567=3,
IFERROR(INDEX($CV$68:$CZ$79, $CE567, BT$23), "-"),
IF($CO567=2,
IF(BT$23=5, $AC567, IF(BT$23=4, $AD567, 0)), IF(BT$23=5, $AC567, 0)
))</f>
        <v>0</v>
      </c>
      <c r="BU567" s="297" cm="1">
        <f t="array" ref="BU567">IF($CO567=3,
IFERROR(INDEX($CV$68:$CZ$79, $CE567, BU$23), "-"),
IF($CO567=2,
IF(BU$23=5, $AC567, IF(BU$23=4, $AD567, 0)), IF(BU$23=5, $AC567, 0)
))</f>
        <v>0</v>
      </c>
      <c r="BV567" s="297" cm="1">
        <f t="array" ref="BV567">IF($CO567=3,
IFERROR(INDEX($CV$68:$CZ$79, $CE567, BV$23), "-"),
IF($CO567=2,
IF(BV$23=5, $AC567, IF(BV$23=4, $AD567, 0)), IF(BV$23=5, $AC567, 0)
))</f>
        <v>0</v>
      </c>
      <c r="BW567" s="297" cm="1">
        <f t="array" ref="BW567">IF($CO567=3,
IFERROR(INDEX($CV$68:$CZ$79, $CE567, BW$23), "-"),
IF($CO567=2,
IF(BW$23=5, $AC567, IF(BW$23=4, $AD567, 0)), IF(BW$23=5, $AC567, 0)
))</f>
        <v>0</v>
      </c>
      <c r="BX567" s="297" cm="1">
        <f t="array" ref="BX567">IF($CO567=3,
IFERROR(INDEX($CV$68:$CZ$79, $CE567, BX$23), "-"),
IF($CO567=2,
IF(BX$23=5, $AC567, IF(BX$23=4, $AD567, 0)), IF(BX$23=5, $AC567, 0)
))</f>
        <v>0</v>
      </c>
      <c r="BY567" s="293" t="str">
        <f t="shared" si="249"/>
        <v>-</v>
      </c>
      <c r="BZ567" s="299">
        <f t="shared" si="225"/>
        <v>0</v>
      </c>
      <c r="CA567" s="294" t="str">
        <f t="shared" si="250"/>
        <v>-</v>
      </c>
      <c r="CB567" s="295" t="str">
        <f t="shared" si="226"/>
        <v>-</v>
      </c>
      <c r="CC567" s="295" t="str">
        <f t="shared" si="251"/>
        <v>-</v>
      </c>
      <c r="CD567" s="299">
        <f t="shared" si="227"/>
        <v>0</v>
      </c>
      <c r="CE567" s="300" t="str">
        <f t="shared" si="228"/>
        <v>-</v>
      </c>
      <c r="CF567" s="300" t="str">
        <f t="shared" si="229"/>
        <v>-</v>
      </c>
      <c r="CG567" s="300">
        <v>0</v>
      </c>
      <c r="CH567" s="300">
        <f t="shared" si="230"/>
        <v>0</v>
      </c>
      <c r="CI567" s="301">
        <f t="shared" si="231"/>
        <v>0</v>
      </c>
      <c r="CJ567" s="301">
        <f t="shared" si="232"/>
        <v>0</v>
      </c>
      <c r="CK567" s="302" t="str" cm="1">
        <f t="array" ref="CK567">IF($CJ567&gt;0, INDEX($CS$28:$DH$35, $CJ567, $CI567+CK$23), "-")</f>
        <v>-</v>
      </c>
      <c r="CL567" s="302" t="str" cm="1">
        <f t="array" ref="CL567">IF($CJ567&gt;0, INDEX($CS$28:$DH$35, $CJ567, $CI567+CL$23), "-")</f>
        <v>-</v>
      </c>
      <c r="CM567" s="302" t="str" cm="1">
        <f t="array" ref="CM567">IF($CJ567&gt;0, INDEX($CS$28:$DH$35, $CJ567, $CI567+CM$23), "-")</f>
        <v>-</v>
      </c>
      <c r="CN567" s="302" t="str" cm="1">
        <f t="array" ref="CN567">IF($CJ567&gt;0, INDEX($CS$28:$DH$35, $CJ567, $CI567+CN$23), "-")</f>
        <v>-</v>
      </c>
      <c r="CO567" s="300" t="str">
        <f t="shared" si="233"/>
        <v>-</v>
      </c>
      <c r="CP567" s="271"/>
      <c r="CQ567" s="272"/>
      <c r="CR567" s="273"/>
      <c r="CS567" s="273"/>
      <c r="CT567" s="273"/>
      <c r="CU567" s="273"/>
      <c r="CV567" s="273"/>
      <c r="CW567" s="273"/>
      <c r="CX567" s="273"/>
      <c r="CY567" s="273"/>
      <c r="CZ567" s="273"/>
      <c r="DA567" s="273"/>
      <c r="DB567" s="273"/>
      <c r="DC567" s="273"/>
      <c r="DD567" s="273"/>
      <c r="DE567" s="273"/>
      <c r="DF567" s="273"/>
      <c r="DG567" s="273"/>
      <c r="DH567" s="273"/>
      <c r="DI567" s="273"/>
      <c r="DJ567" s="271"/>
      <c r="DK567" s="271"/>
    </row>
    <row r="568" spans="1:115" s="45" customFormat="1" ht="12.75" customHeight="1" x14ac:dyDescent="0.25">
      <c r="A568" s="13" cm="1">
        <f t="array" ref="A568">IFERROR(INDEX(Operation, IFERROR(MATCH($N568,#REF!, 0), IFERROR(MATCH($N568,#REF!, 0), MATCH($N568,#REF!, 0))), 4), 0)</f>
        <v>0</v>
      </c>
      <c r="B568" s="10">
        <v>545</v>
      </c>
      <c r="C568" s="238"/>
      <c r="D568" s="238"/>
      <c r="E568" s="79"/>
      <c r="F568" s="80" t="str">
        <f>IF(ISBLANK(E568), "", VLOOKUP(E568, Z!$A$2:$C$4127, 3, FALSE))</f>
        <v/>
      </c>
      <c r="G568" s="238"/>
      <c r="H568" s="81"/>
      <c r="I568" s="255" t="b">
        <v>0</v>
      </c>
      <c r="J568" s="256"/>
      <c r="K568" s="82"/>
      <c r="L568" s="82"/>
      <c r="M568" s="83"/>
      <c r="N568" s="79"/>
      <c r="O568" s="84"/>
      <c r="P568" s="84"/>
      <c r="Q568" s="257"/>
      <c r="R568" s="257"/>
      <c r="S568" s="257"/>
      <c r="T568" s="85">
        <f t="shared" si="234"/>
        <v>0</v>
      </c>
      <c r="U568" s="238"/>
      <c r="V568" s="238"/>
      <c r="W568" s="238"/>
      <c r="X568" s="257"/>
      <c r="Y568" s="258"/>
      <c r="Z568" s="79"/>
      <c r="AA568" s="257"/>
      <c r="AB568" s="257"/>
      <c r="AC568" s="257"/>
      <c r="AD568" s="257"/>
      <c r="AE568" s="257"/>
      <c r="AF568" s="85">
        <f t="shared" si="235"/>
        <v>0</v>
      </c>
      <c r="AG568" s="259"/>
      <c r="AH568" s="238"/>
      <c r="AI568" s="79"/>
      <c r="AJ568" s="80" t="str">
        <f>IF(ISBLANK(AI568), "", VLOOKUP(AI568, Z!$A$2:$C$4127, 3, FALSE))</f>
        <v/>
      </c>
      <c r="AK568" s="260"/>
      <c r="AL568" s="127">
        <f t="shared" si="236"/>
        <v>0</v>
      </c>
      <c r="AM568" s="271"/>
      <c r="AN568" s="292">
        <f t="shared" si="238"/>
        <v>0</v>
      </c>
      <c r="AO568" s="279">
        <f t="shared" si="237"/>
        <v>1</v>
      </c>
      <c r="AP568" s="279">
        <v>0.75</v>
      </c>
      <c r="AQ568" s="293" t="str">
        <f t="shared" si="239"/>
        <v>-</v>
      </c>
      <c r="AR568" s="293" t="str">
        <f t="shared" si="240"/>
        <v>-</v>
      </c>
      <c r="AS568" s="293" t="str" cm="1">
        <f t="array" ref="AS568">IFERROR(IFERROR((AT568*AU568)/(3600*1000)/AZ568, BY568) * SUMPRODUCT($BA568:$BE568^2.5, $BF568:$BJ568) / 1000, "-")</f>
        <v>-</v>
      </c>
      <c r="AT568" s="279" t="str">
        <f t="shared" si="241"/>
        <v>-</v>
      </c>
      <c r="AU568" s="279" t="str">
        <f t="shared" si="242"/>
        <v>-</v>
      </c>
      <c r="AV568" s="294" t="str">
        <f t="shared" si="224"/>
        <v>-</v>
      </c>
      <c r="AW568" s="294" t="str" cm="1">
        <f t="array" ref="AW568">IF(CH568&gt;0, INDEX($CV$58:$CV$60, CH568), "-")</f>
        <v>-</v>
      </c>
      <c r="AX568" s="294" t="str">
        <f t="shared" si="243"/>
        <v>-</v>
      </c>
      <c r="AY568" s="295" t="str">
        <f t="shared" si="244"/>
        <v>-</v>
      </c>
      <c r="AZ568" s="294">
        <f t="shared" si="245"/>
        <v>0</v>
      </c>
      <c r="BA568" s="296" t="str" cm="1">
        <f t="array" ref="BA568">IFERROR(INDEX($CV$63:$CZ$65, $CF568, BA$23), "-")</f>
        <v>-</v>
      </c>
      <c r="BB568" s="296" t="str" cm="1">
        <f t="array" ref="BB568">IFERROR(INDEX($CV$63:$CZ$65, $CF568, BB$23), "-")</f>
        <v>-</v>
      </c>
      <c r="BC568" s="296" t="str" cm="1">
        <f t="array" ref="BC568">IFERROR(INDEX($CV$63:$CZ$65, $CF568, BC$23), "-")</f>
        <v>-</v>
      </c>
      <c r="BD568" s="296" t="str" cm="1">
        <f t="array" ref="BD568">IFERROR(INDEX($CV$63:$CZ$65, $CF568, BD$23), "-")</f>
        <v>-</v>
      </c>
      <c r="BE568" s="296" t="str" cm="1">
        <f t="array" ref="BE568">IFERROR(INDEX($CV$63:$CZ$65, $CF568, BE$23), "-")</f>
        <v>-</v>
      </c>
      <c r="BF568" s="297" cm="1">
        <f t="array" ref="BF568">IF($CF568=3,
IFERROR(INDEX($CV$68:$CZ$79, $CE568, BF$23), "-"),
IF($CF568=2,
IF(BF$23=5, $Q568, IF(BF$23=4, $R568, 0)), IF(BF$23=5, $Q568, 0)
))</f>
        <v>0</v>
      </c>
      <c r="BG568" s="297" cm="1">
        <f t="array" ref="BG568">IF($CF568=3,
IFERROR(INDEX($CV$68:$CZ$79, $CE568, BG$23), "-"),
IF($CF568=2,
IF(BG$23=5, $Q568, IF(BG$23=4, $R568, 0)), IF(BG$23=5, $Q568, 0)
))</f>
        <v>0</v>
      </c>
      <c r="BH568" s="297" cm="1">
        <f t="array" ref="BH568">IF($CF568=3,
IFERROR(INDEX($CV$68:$CZ$79, $CE568, BH$23), "-"),
IF($CF568=2,
IF(BH$23=5, $Q568, IF(BH$23=4, $R568, 0)), IF(BH$23=5, $Q568, 0)
))</f>
        <v>0</v>
      </c>
      <c r="BI568" s="297" cm="1">
        <f t="array" ref="BI568">IF($CF568=3,
IFERROR(INDEX($CV$68:$CZ$79, $CE568, BI$23), "-"),
IF($CF568=2,
IF(BI$23=5, $Q568, IF(BI$23=4, $R568, 0)), IF(BI$23=5, $Q568, 0)
))</f>
        <v>0</v>
      </c>
      <c r="BJ568" s="297" cm="1">
        <f t="array" ref="BJ568">IF($CF568=3,
IFERROR(INDEX($CV$68:$CZ$79, $CE568, BJ$23), "-"),
IF($CF568=2,
IF(BJ$23=5, $Q568, IF(BJ$23=4, $R568, 0)), IF(BJ$23=5, $Q568, 0)
))</f>
        <v>0</v>
      </c>
      <c r="BK568" s="293" t="str" cm="1">
        <f t="array" ref="BK568">IFERROR(IF(OR($AN$20="EZ", ISNUMBER((BL568*BM568)/(3600*1000)/BN568)), (BL568*BM568)/(3600*1000)/BN568, BY568) * SUMPRODUCT($BO568:$BS568^2.5, $BT568:$BX568) / 1000, "-")</f>
        <v>-</v>
      </c>
      <c r="BL568" s="279" t="str">
        <f t="shared" si="246"/>
        <v>-</v>
      </c>
      <c r="BM568" s="279" t="str">
        <f t="shared" si="247"/>
        <v>-</v>
      </c>
      <c r="BN568" s="298">
        <f t="shared" si="248"/>
        <v>0</v>
      </c>
      <c r="BO568" s="296" t="str" cm="1">
        <f t="array" ref="BO568">IFERROR(INDEX($CV$63:$CZ$65, $CO568, BO$23), "-")</f>
        <v>-</v>
      </c>
      <c r="BP568" s="296" t="str" cm="1">
        <f t="array" ref="BP568">IFERROR(INDEX($CV$63:$CZ$65, $CO568, BP$23), "-")</f>
        <v>-</v>
      </c>
      <c r="BQ568" s="296" t="str" cm="1">
        <f t="array" ref="BQ568">IFERROR(INDEX($CV$63:$CZ$65, $CO568, BQ$23), "-")</f>
        <v>-</v>
      </c>
      <c r="BR568" s="296" t="str" cm="1">
        <f t="array" ref="BR568">IFERROR(INDEX($CV$63:$CZ$65, $CO568, BR$23), "-")</f>
        <v>-</v>
      </c>
      <c r="BS568" s="296" t="str" cm="1">
        <f t="array" ref="BS568">IFERROR(INDEX($CV$63:$CZ$65, $CO568, BS$23), "-")</f>
        <v>-</v>
      </c>
      <c r="BT568" s="297" cm="1">
        <f t="array" ref="BT568">IF($CO568=3,
IFERROR(INDEX($CV$68:$CZ$79, $CE568, BT$23), "-"),
IF($CO568=2,
IF(BT$23=5, $AC568, IF(BT$23=4, $AD568, 0)), IF(BT$23=5, $AC568, 0)
))</f>
        <v>0</v>
      </c>
      <c r="BU568" s="297" cm="1">
        <f t="array" ref="BU568">IF($CO568=3,
IFERROR(INDEX($CV$68:$CZ$79, $CE568, BU$23), "-"),
IF($CO568=2,
IF(BU$23=5, $AC568, IF(BU$23=4, $AD568, 0)), IF(BU$23=5, $AC568, 0)
))</f>
        <v>0</v>
      </c>
      <c r="BV568" s="297" cm="1">
        <f t="array" ref="BV568">IF($CO568=3,
IFERROR(INDEX($CV$68:$CZ$79, $CE568, BV$23), "-"),
IF($CO568=2,
IF(BV$23=5, $AC568, IF(BV$23=4, $AD568, 0)), IF(BV$23=5, $AC568, 0)
))</f>
        <v>0</v>
      </c>
      <c r="BW568" s="297" cm="1">
        <f t="array" ref="BW568">IF($CO568=3,
IFERROR(INDEX($CV$68:$CZ$79, $CE568, BW$23), "-"),
IF($CO568=2,
IF(BW$23=5, $AC568, IF(BW$23=4, $AD568, 0)), IF(BW$23=5, $AC568, 0)
))</f>
        <v>0</v>
      </c>
      <c r="BX568" s="297" cm="1">
        <f t="array" ref="BX568">IF($CO568=3,
IFERROR(INDEX($CV$68:$CZ$79, $CE568, BX$23), "-"),
IF($CO568=2,
IF(BX$23=5, $AC568, IF(BX$23=4, $AD568, 0)), IF(BX$23=5, $AC568, 0)
))</f>
        <v>0</v>
      </c>
      <c r="BY568" s="293" t="str">
        <f t="shared" si="249"/>
        <v>-</v>
      </c>
      <c r="BZ568" s="299">
        <f t="shared" si="225"/>
        <v>0</v>
      </c>
      <c r="CA568" s="294" t="str">
        <f t="shared" si="250"/>
        <v>-</v>
      </c>
      <c r="CB568" s="295" t="str">
        <f t="shared" si="226"/>
        <v>-</v>
      </c>
      <c r="CC568" s="295" t="str">
        <f t="shared" si="251"/>
        <v>-</v>
      </c>
      <c r="CD568" s="299">
        <f t="shared" si="227"/>
        <v>0</v>
      </c>
      <c r="CE568" s="300" t="str">
        <f t="shared" si="228"/>
        <v>-</v>
      </c>
      <c r="CF568" s="300" t="str">
        <f t="shared" si="229"/>
        <v>-</v>
      </c>
      <c r="CG568" s="300">
        <v>0</v>
      </c>
      <c r="CH568" s="300">
        <f t="shared" si="230"/>
        <v>0</v>
      </c>
      <c r="CI568" s="301">
        <f t="shared" si="231"/>
        <v>0</v>
      </c>
      <c r="CJ568" s="301">
        <f t="shared" si="232"/>
        <v>0</v>
      </c>
      <c r="CK568" s="302" t="str" cm="1">
        <f t="array" ref="CK568">IF($CJ568&gt;0, INDEX($CS$28:$DH$35, $CJ568, $CI568+CK$23), "-")</f>
        <v>-</v>
      </c>
      <c r="CL568" s="302" t="str" cm="1">
        <f t="array" ref="CL568">IF($CJ568&gt;0, INDEX($CS$28:$DH$35, $CJ568, $CI568+CL$23), "-")</f>
        <v>-</v>
      </c>
      <c r="CM568" s="302" t="str" cm="1">
        <f t="array" ref="CM568">IF($CJ568&gt;0, INDEX($CS$28:$DH$35, $CJ568, $CI568+CM$23), "-")</f>
        <v>-</v>
      </c>
      <c r="CN568" s="302" t="str" cm="1">
        <f t="array" ref="CN568">IF($CJ568&gt;0, INDEX($CS$28:$DH$35, $CJ568, $CI568+CN$23), "-")</f>
        <v>-</v>
      </c>
      <c r="CO568" s="300" t="str">
        <f t="shared" si="233"/>
        <v>-</v>
      </c>
      <c r="CP568" s="271"/>
      <c r="CQ568" s="272"/>
      <c r="CR568" s="273"/>
      <c r="CS568" s="273"/>
      <c r="CT568" s="273"/>
      <c r="CU568" s="273"/>
      <c r="CV568" s="273"/>
      <c r="CW568" s="273"/>
      <c r="CX568" s="273"/>
      <c r="CY568" s="273"/>
      <c r="CZ568" s="273"/>
      <c r="DA568" s="273"/>
      <c r="DB568" s="273"/>
      <c r="DC568" s="273"/>
      <c r="DD568" s="273"/>
      <c r="DE568" s="273"/>
      <c r="DF568" s="273"/>
      <c r="DG568" s="273"/>
      <c r="DH568" s="273"/>
      <c r="DI568" s="273"/>
      <c r="DJ568" s="271"/>
      <c r="DK568" s="271"/>
    </row>
    <row r="569" spans="1:115" s="45" customFormat="1" ht="12.75" customHeight="1" x14ac:dyDescent="0.25">
      <c r="A569" s="13" cm="1">
        <f t="array" ref="A569">IFERROR(INDEX(Operation, IFERROR(MATCH($N569,#REF!, 0), IFERROR(MATCH($N569,#REF!, 0), MATCH($N569,#REF!, 0))), 4), 0)</f>
        <v>0</v>
      </c>
      <c r="B569" s="10">
        <v>546</v>
      </c>
      <c r="C569" s="238"/>
      <c r="D569" s="238"/>
      <c r="E569" s="79"/>
      <c r="F569" s="80" t="str">
        <f>IF(ISBLANK(E569), "", VLOOKUP(E569, Z!$A$2:$C$4127, 3, FALSE))</f>
        <v/>
      </c>
      <c r="G569" s="238"/>
      <c r="H569" s="81"/>
      <c r="I569" s="255" t="b">
        <v>0</v>
      </c>
      <c r="J569" s="256"/>
      <c r="K569" s="82"/>
      <c r="L569" s="82"/>
      <c r="M569" s="83"/>
      <c r="N569" s="79"/>
      <c r="O569" s="84"/>
      <c r="P569" s="84"/>
      <c r="Q569" s="257"/>
      <c r="R569" s="257"/>
      <c r="S569" s="257"/>
      <c r="T569" s="85">
        <f t="shared" si="234"/>
        <v>0</v>
      </c>
      <c r="U569" s="238"/>
      <c r="V569" s="238"/>
      <c r="W569" s="238"/>
      <c r="X569" s="257"/>
      <c r="Y569" s="258"/>
      <c r="Z569" s="79"/>
      <c r="AA569" s="257"/>
      <c r="AB569" s="257"/>
      <c r="AC569" s="257"/>
      <c r="AD569" s="257"/>
      <c r="AE569" s="257"/>
      <c r="AF569" s="85">
        <f t="shared" si="235"/>
        <v>0</v>
      </c>
      <c r="AG569" s="259"/>
      <c r="AH569" s="238"/>
      <c r="AI569" s="79"/>
      <c r="AJ569" s="80" t="str">
        <f>IF(ISBLANK(AI569), "", VLOOKUP(AI569, Z!$A$2:$C$4127, 3, FALSE))</f>
        <v/>
      </c>
      <c r="AK569" s="260"/>
      <c r="AL569" s="127">
        <f t="shared" si="236"/>
        <v>0</v>
      </c>
      <c r="AM569" s="271"/>
      <c r="AN569" s="292">
        <f t="shared" si="238"/>
        <v>0</v>
      </c>
      <c r="AO569" s="279">
        <f t="shared" si="237"/>
        <v>1</v>
      </c>
      <c r="AP569" s="279">
        <v>0.75</v>
      </c>
      <c r="AQ569" s="293" t="str">
        <f t="shared" si="239"/>
        <v>-</v>
      </c>
      <c r="AR569" s="293" t="str">
        <f t="shared" si="240"/>
        <v>-</v>
      </c>
      <c r="AS569" s="293" t="str" cm="1">
        <f t="array" ref="AS569">IFERROR(IFERROR((AT569*AU569)/(3600*1000)/AZ569, BY569) * SUMPRODUCT($BA569:$BE569^2.5, $BF569:$BJ569) / 1000, "-")</f>
        <v>-</v>
      </c>
      <c r="AT569" s="279" t="str">
        <f t="shared" si="241"/>
        <v>-</v>
      </c>
      <c r="AU569" s="279" t="str">
        <f t="shared" si="242"/>
        <v>-</v>
      </c>
      <c r="AV569" s="294" t="str">
        <f t="shared" si="224"/>
        <v>-</v>
      </c>
      <c r="AW569" s="294" t="str" cm="1">
        <f t="array" ref="AW569">IF(CH569&gt;0, INDEX($CV$58:$CV$60, CH569), "-")</f>
        <v>-</v>
      </c>
      <c r="AX569" s="294" t="str">
        <f t="shared" si="243"/>
        <v>-</v>
      </c>
      <c r="AY569" s="295" t="str">
        <f t="shared" si="244"/>
        <v>-</v>
      </c>
      <c r="AZ569" s="294">
        <f t="shared" si="245"/>
        <v>0</v>
      </c>
      <c r="BA569" s="296" t="str" cm="1">
        <f t="array" ref="BA569">IFERROR(INDEX($CV$63:$CZ$65, $CF569, BA$23), "-")</f>
        <v>-</v>
      </c>
      <c r="BB569" s="296" t="str" cm="1">
        <f t="array" ref="BB569">IFERROR(INDEX($CV$63:$CZ$65, $CF569, BB$23), "-")</f>
        <v>-</v>
      </c>
      <c r="BC569" s="296" t="str" cm="1">
        <f t="array" ref="BC569">IFERROR(INDEX($CV$63:$CZ$65, $CF569, BC$23), "-")</f>
        <v>-</v>
      </c>
      <c r="BD569" s="296" t="str" cm="1">
        <f t="array" ref="BD569">IFERROR(INDEX($CV$63:$CZ$65, $CF569, BD$23), "-")</f>
        <v>-</v>
      </c>
      <c r="BE569" s="296" t="str" cm="1">
        <f t="array" ref="BE569">IFERROR(INDEX($CV$63:$CZ$65, $CF569, BE$23), "-")</f>
        <v>-</v>
      </c>
      <c r="BF569" s="297" cm="1">
        <f t="array" ref="BF569">IF($CF569=3,
IFERROR(INDEX($CV$68:$CZ$79, $CE569, BF$23), "-"),
IF($CF569=2,
IF(BF$23=5, $Q569, IF(BF$23=4, $R569, 0)), IF(BF$23=5, $Q569, 0)
))</f>
        <v>0</v>
      </c>
      <c r="BG569" s="297" cm="1">
        <f t="array" ref="BG569">IF($CF569=3,
IFERROR(INDEX($CV$68:$CZ$79, $CE569, BG$23), "-"),
IF($CF569=2,
IF(BG$23=5, $Q569, IF(BG$23=4, $R569, 0)), IF(BG$23=5, $Q569, 0)
))</f>
        <v>0</v>
      </c>
      <c r="BH569" s="297" cm="1">
        <f t="array" ref="BH569">IF($CF569=3,
IFERROR(INDEX($CV$68:$CZ$79, $CE569, BH$23), "-"),
IF($CF569=2,
IF(BH$23=5, $Q569, IF(BH$23=4, $R569, 0)), IF(BH$23=5, $Q569, 0)
))</f>
        <v>0</v>
      </c>
      <c r="BI569" s="297" cm="1">
        <f t="array" ref="BI569">IF($CF569=3,
IFERROR(INDEX($CV$68:$CZ$79, $CE569, BI$23), "-"),
IF($CF569=2,
IF(BI$23=5, $Q569, IF(BI$23=4, $R569, 0)), IF(BI$23=5, $Q569, 0)
))</f>
        <v>0</v>
      </c>
      <c r="BJ569" s="297" cm="1">
        <f t="array" ref="BJ569">IF($CF569=3,
IFERROR(INDEX($CV$68:$CZ$79, $CE569, BJ$23), "-"),
IF($CF569=2,
IF(BJ$23=5, $Q569, IF(BJ$23=4, $R569, 0)), IF(BJ$23=5, $Q569, 0)
))</f>
        <v>0</v>
      </c>
      <c r="BK569" s="293" t="str" cm="1">
        <f t="array" ref="BK569">IFERROR(IF(OR($AN$20="EZ", ISNUMBER((BL569*BM569)/(3600*1000)/BN569)), (BL569*BM569)/(3600*1000)/BN569, BY569) * SUMPRODUCT($BO569:$BS569^2.5, $BT569:$BX569) / 1000, "-")</f>
        <v>-</v>
      </c>
      <c r="BL569" s="279" t="str">
        <f t="shared" si="246"/>
        <v>-</v>
      </c>
      <c r="BM569" s="279" t="str">
        <f t="shared" si="247"/>
        <v>-</v>
      </c>
      <c r="BN569" s="298">
        <f t="shared" si="248"/>
        <v>0</v>
      </c>
      <c r="BO569" s="296" t="str" cm="1">
        <f t="array" ref="BO569">IFERROR(INDEX($CV$63:$CZ$65, $CO569, BO$23), "-")</f>
        <v>-</v>
      </c>
      <c r="BP569" s="296" t="str" cm="1">
        <f t="array" ref="BP569">IFERROR(INDEX($CV$63:$CZ$65, $CO569, BP$23), "-")</f>
        <v>-</v>
      </c>
      <c r="BQ569" s="296" t="str" cm="1">
        <f t="array" ref="BQ569">IFERROR(INDEX($CV$63:$CZ$65, $CO569, BQ$23), "-")</f>
        <v>-</v>
      </c>
      <c r="BR569" s="296" t="str" cm="1">
        <f t="array" ref="BR569">IFERROR(INDEX($CV$63:$CZ$65, $CO569, BR$23), "-")</f>
        <v>-</v>
      </c>
      <c r="BS569" s="296" t="str" cm="1">
        <f t="array" ref="BS569">IFERROR(INDEX($CV$63:$CZ$65, $CO569, BS$23), "-")</f>
        <v>-</v>
      </c>
      <c r="BT569" s="297" cm="1">
        <f t="array" ref="BT569">IF($CO569=3,
IFERROR(INDEX($CV$68:$CZ$79, $CE569, BT$23), "-"),
IF($CO569=2,
IF(BT$23=5, $AC569, IF(BT$23=4, $AD569, 0)), IF(BT$23=5, $AC569, 0)
))</f>
        <v>0</v>
      </c>
      <c r="BU569" s="297" cm="1">
        <f t="array" ref="BU569">IF($CO569=3,
IFERROR(INDEX($CV$68:$CZ$79, $CE569, BU$23), "-"),
IF($CO569=2,
IF(BU$23=5, $AC569, IF(BU$23=4, $AD569, 0)), IF(BU$23=5, $AC569, 0)
))</f>
        <v>0</v>
      </c>
      <c r="BV569" s="297" cm="1">
        <f t="array" ref="BV569">IF($CO569=3,
IFERROR(INDEX($CV$68:$CZ$79, $CE569, BV$23), "-"),
IF($CO569=2,
IF(BV$23=5, $AC569, IF(BV$23=4, $AD569, 0)), IF(BV$23=5, $AC569, 0)
))</f>
        <v>0</v>
      </c>
      <c r="BW569" s="297" cm="1">
        <f t="array" ref="BW569">IF($CO569=3,
IFERROR(INDEX($CV$68:$CZ$79, $CE569, BW$23), "-"),
IF($CO569=2,
IF(BW$23=5, $AC569, IF(BW$23=4, $AD569, 0)), IF(BW$23=5, $AC569, 0)
))</f>
        <v>0</v>
      </c>
      <c r="BX569" s="297" cm="1">
        <f t="array" ref="BX569">IF($CO569=3,
IFERROR(INDEX($CV$68:$CZ$79, $CE569, BX$23), "-"),
IF($CO569=2,
IF(BX$23=5, $AC569, IF(BX$23=4, $AD569, 0)), IF(BX$23=5, $AC569, 0)
))</f>
        <v>0</v>
      </c>
      <c r="BY569" s="293" t="str">
        <f t="shared" si="249"/>
        <v>-</v>
      </c>
      <c r="BZ569" s="299">
        <f t="shared" si="225"/>
        <v>0</v>
      </c>
      <c r="CA569" s="294" t="str">
        <f t="shared" si="250"/>
        <v>-</v>
      </c>
      <c r="CB569" s="295" t="str">
        <f t="shared" si="226"/>
        <v>-</v>
      </c>
      <c r="CC569" s="295" t="str">
        <f t="shared" si="251"/>
        <v>-</v>
      </c>
      <c r="CD569" s="299">
        <f t="shared" si="227"/>
        <v>0</v>
      </c>
      <c r="CE569" s="300" t="str">
        <f t="shared" si="228"/>
        <v>-</v>
      </c>
      <c r="CF569" s="300" t="str">
        <f t="shared" si="229"/>
        <v>-</v>
      </c>
      <c r="CG569" s="300">
        <v>0</v>
      </c>
      <c r="CH569" s="300">
        <f t="shared" si="230"/>
        <v>0</v>
      </c>
      <c r="CI569" s="301">
        <f t="shared" si="231"/>
        <v>0</v>
      </c>
      <c r="CJ569" s="301">
        <f t="shared" si="232"/>
        <v>0</v>
      </c>
      <c r="CK569" s="302" t="str" cm="1">
        <f t="array" ref="CK569">IF($CJ569&gt;0, INDEX($CS$28:$DH$35, $CJ569, $CI569+CK$23), "-")</f>
        <v>-</v>
      </c>
      <c r="CL569" s="302" t="str" cm="1">
        <f t="array" ref="CL569">IF($CJ569&gt;0, INDEX($CS$28:$DH$35, $CJ569, $CI569+CL$23), "-")</f>
        <v>-</v>
      </c>
      <c r="CM569" s="302" t="str" cm="1">
        <f t="array" ref="CM569">IF($CJ569&gt;0, INDEX($CS$28:$DH$35, $CJ569, $CI569+CM$23), "-")</f>
        <v>-</v>
      </c>
      <c r="CN569" s="302" t="str" cm="1">
        <f t="array" ref="CN569">IF($CJ569&gt;0, INDEX($CS$28:$DH$35, $CJ569, $CI569+CN$23), "-")</f>
        <v>-</v>
      </c>
      <c r="CO569" s="300" t="str">
        <f t="shared" si="233"/>
        <v>-</v>
      </c>
      <c r="CP569" s="271"/>
      <c r="CQ569" s="272"/>
      <c r="CR569" s="273"/>
      <c r="CS569" s="273"/>
      <c r="CT569" s="273"/>
      <c r="CU569" s="273"/>
      <c r="CV569" s="273"/>
      <c r="CW569" s="273"/>
      <c r="CX569" s="273"/>
      <c r="CY569" s="273"/>
      <c r="CZ569" s="273"/>
      <c r="DA569" s="273"/>
      <c r="DB569" s="273"/>
      <c r="DC569" s="273"/>
      <c r="DD569" s="273"/>
      <c r="DE569" s="273"/>
      <c r="DF569" s="273"/>
      <c r="DG569" s="273"/>
      <c r="DH569" s="273"/>
      <c r="DI569" s="273"/>
      <c r="DJ569" s="271"/>
      <c r="DK569" s="271"/>
    </row>
    <row r="570" spans="1:115" s="45" customFormat="1" ht="12.75" customHeight="1" x14ac:dyDescent="0.25">
      <c r="A570" s="13" cm="1">
        <f t="array" ref="A570">IFERROR(INDEX(Operation, IFERROR(MATCH($N570,#REF!, 0), IFERROR(MATCH($N570,#REF!, 0), MATCH($N570,#REF!, 0))), 4), 0)</f>
        <v>0</v>
      </c>
      <c r="B570" s="10">
        <v>547</v>
      </c>
      <c r="C570" s="238"/>
      <c r="D570" s="238"/>
      <c r="E570" s="79"/>
      <c r="F570" s="80" t="str">
        <f>IF(ISBLANK(E570), "", VLOOKUP(E570, Z!$A$2:$C$4127, 3, FALSE))</f>
        <v/>
      </c>
      <c r="G570" s="238"/>
      <c r="H570" s="81"/>
      <c r="I570" s="255" t="b">
        <v>0</v>
      </c>
      <c r="J570" s="256"/>
      <c r="K570" s="82"/>
      <c r="L570" s="82"/>
      <c r="M570" s="83"/>
      <c r="N570" s="79"/>
      <c r="O570" s="84"/>
      <c r="P570" s="84"/>
      <c r="Q570" s="257"/>
      <c r="R570" s="257"/>
      <c r="S570" s="257"/>
      <c r="T570" s="85">
        <f t="shared" si="234"/>
        <v>0</v>
      </c>
      <c r="U570" s="238"/>
      <c r="V570" s="238"/>
      <c r="W570" s="238"/>
      <c r="X570" s="257"/>
      <c r="Y570" s="258"/>
      <c r="Z570" s="79"/>
      <c r="AA570" s="257"/>
      <c r="AB570" s="257"/>
      <c r="AC570" s="257"/>
      <c r="AD570" s="257"/>
      <c r="AE570" s="257"/>
      <c r="AF570" s="85">
        <f t="shared" si="235"/>
        <v>0</v>
      </c>
      <c r="AG570" s="259"/>
      <c r="AH570" s="238"/>
      <c r="AI570" s="79"/>
      <c r="AJ570" s="80" t="str">
        <f>IF(ISBLANK(AI570), "", VLOOKUP(AI570, Z!$A$2:$C$4127, 3, FALSE))</f>
        <v/>
      </c>
      <c r="AK570" s="260"/>
      <c r="AL570" s="127">
        <f t="shared" si="236"/>
        <v>0</v>
      </c>
      <c r="AM570" s="271"/>
      <c r="AN570" s="292">
        <f t="shared" si="238"/>
        <v>0</v>
      </c>
      <c r="AO570" s="279">
        <f t="shared" si="237"/>
        <v>1</v>
      </c>
      <c r="AP570" s="279">
        <v>0.75</v>
      </c>
      <c r="AQ570" s="293" t="str">
        <f t="shared" si="239"/>
        <v>-</v>
      </c>
      <c r="AR570" s="293" t="str">
        <f t="shared" si="240"/>
        <v>-</v>
      </c>
      <c r="AS570" s="293" t="str" cm="1">
        <f t="array" ref="AS570">IFERROR(IFERROR((AT570*AU570)/(3600*1000)/AZ570, BY570) * SUMPRODUCT($BA570:$BE570^2.5, $BF570:$BJ570) / 1000, "-")</f>
        <v>-</v>
      </c>
      <c r="AT570" s="279" t="str">
        <f t="shared" si="241"/>
        <v>-</v>
      </c>
      <c r="AU570" s="279" t="str">
        <f t="shared" si="242"/>
        <v>-</v>
      </c>
      <c r="AV570" s="294" t="str">
        <f t="shared" si="224"/>
        <v>-</v>
      </c>
      <c r="AW570" s="294" t="str" cm="1">
        <f t="array" ref="AW570">IF(CH570&gt;0, INDEX($CV$58:$CV$60, CH570), "-")</f>
        <v>-</v>
      </c>
      <c r="AX570" s="294" t="str">
        <f t="shared" si="243"/>
        <v>-</v>
      </c>
      <c r="AY570" s="295" t="str">
        <f t="shared" si="244"/>
        <v>-</v>
      </c>
      <c r="AZ570" s="294">
        <f t="shared" si="245"/>
        <v>0</v>
      </c>
      <c r="BA570" s="296" t="str" cm="1">
        <f t="array" ref="BA570">IFERROR(INDEX($CV$63:$CZ$65, $CF570, BA$23), "-")</f>
        <v>-</v>
      </c>
      <c r="BB570" s="296" t="str" cm="1">
        <f t="array" ref="BB570">IFERROR(INDEX($CV$63:$CZ$65, $CF570, BB$23), "-")</f>
        <v>-</v>
      </c>
      <c r="BC570" s="296" t="str" cm="1">
        <f t="array" ref="BC570">IFERROR(INDEX($CV$63:$CZ$65, $CF570, BC$23), "-")</f>
        <v>-</v>
      </c>
      <c r="BD570" s="296" t="str" cm="1">
        <f t="array" ref="BD570">IFERROR(INDEX($CV$63:$CZ$65, $CF570, BD$23), "-")</f>
        <v>-</v>
      </c>
      <c r="BE570" s="296" t="str" cm="1">
        <f t="array" ref="BE570">IFERROR(INDEX($CV$63:$CZ$65, $CF570, BE$23), "-")</f>
        <v>-</v>
      </c>
      <c r="BF570" s="297" cm="1">
        <f t="array" ref="BF570">IF($CF570=3,
IFERROR(INDEX($CV$68:$CZ$79, $CE570, BF$23), "-"),
IF($CF570=2,
IF(BF$23=5, $Q570, IF(BF$23=4, $R570, 0)), IF(BF$23=5, $Q570, 0)
))</f>
        <v>0</v>
      </c>
      <c r="BG570" s="297" cm="1">
        <f t="array" ref="BG570">IF($CF570=3,
IFERROR(INDEX($CV$68:$CZ$79, $CE570, BG$23), "-"),
IF($CF570=2,
IF(BG$23=5, $Q570, IF(BG$23=4, $R570, 0)), IF(BG$23=5, $Q570, 0)
))</f>
        <v>0</v>
      </c>
      <c r="BH570" s="297" cm="1">
        <f t="array" ref="BH570">IF($CF570=3,
IFERROR(INDEX($CV$68:$CZ$79, $CE570, BH$23), "-"),
IF($CF570=2,
IF(BH$23=5, $Q570, IF(BH$23=4, $R570, 0)), IF(BH$23=5, $Q570, 0)
))</f>
        <v>0</v>
      </c>
      <c r="BI570" s="297" cm="1">
        <f t="array" ref="BI570">IF($CF570=3,
IFERROR(INDEX($CV$68:$CZ$79, $CE570, BI$23), "-"),
IF($CF570=2,
IF(BI$23=5, $Q570, IF(BI$23=4, $R570, 0)), IF(BI$23=5, $Q570, 0)
))</f>
        <v>0</v>
      </c>
      <c r="BJ570" s="297" cm="1">
        <f t="array" ref="BJ570">IF($CF570=3,
IFERROR(INDEX($CV$68:$CZ$79, $CE570, BJ$23), "-"),
IF($CF570=2,
IF(BJ$23=5, $Q570, IF(BJ$23=4, $R570, 0)), IF(BJ$23=5, $Q570, 0)
))</f>
        <v>0</v>
      </c>
      <c r="BK570" s="293" t="str" cm="1">
        <f t="array" ref="BK570">IFERROR(IF(OR($AN$20="EZ", ISNUMBER((BL570*BM570)/(3600*1000)/BN570)), (BL570*BM570)/(3600*1000)/BN570, BY570) * SUMPRODUCT($BO570:$BS570^2.5, $BT570:$BX570) / 1000, "-")</f>
        <v>-</v>
      </c>
      <c r="BL570" s="279" t="str">
        <f t="shared" si="246"/>
        <v>-</v>
      </c>
      <c r="BM570" s="279" t="str">
        <f t="shared" si="247"/>
        <v>-</v>
      </c>
      <c r="BN570" s="298">
        <f t="shared" si="248"/>
        <v>0</v>
      </c>
      <c r="BO570" s="296" t="str" cm="1">
        <f t="array" ref="BO570">IFERROR(INDEX($CV$63:$CZ$65, $CO570, BO$23), "-")</f>
        <v>-</v>
      </c>
      <c r="BP570" s="296" t="str" cm="1">
        <f t="array" ref="BP570">IFERROR(INDEX($CV$63:$CZ$65, $CO570, BP$23), "-")</f>
        <v>-</v>
      </c>
      <c r="BQ570" s="296" t="str" cm="1">
        <f t="array" ref="BQ570">IFERROR(INDEX($CV$63:$CZ$65, $CO570, BQ$23), "-")</f>
        <v>-</v>
      </c>
      <c r="BR570" s="296" t="str" cm="1">
        <f t="array" ref="BR570">IFERROR(INDEX($CV$63:$CZ$65, $CO570, BR$23), "-")</f>
        <v>-</v>
      </c>
      <c r="BS570" s="296" t="str" cm="1">
        <f t="array" ref="BS570">IFERROR(INDEX($CV$63:$CZ$65, $CO570, BS$23), "-")</f>
        <v>-</v>
      </c>
      <c r="BT570" s="297" cm="1">
        <f t="array" ref="BT570">IF($CO570=3,
IFERROR(INDEX($CV$68:$CZ$79, $CE570, BT$23), "-"),
IF($CO570=2,
IF(BT$23=5, $AC570, IF(BT$23=4, $AD570, 0)), IF(BT$23=5, $AC570, 0)
))</f>
        <v>0</v>
      </c>
      <c r="BU570" s="297" cm="1">
        <f t="array" ref="BU570">IF($CO570=3,
IFERROR(INDEX($CV$68:$CZ$79, $CE570, BU$23), "-"),
IF($CO570=2,
IF(BU$23=5, $AC570, IF(BU$23=4, $AD570, 0)), IF(BU$23=5, $AC570, 0)
))</f>
        <v>0</v>
      </c>
      <c r="BV570" s="297" cm="1">
        <f t="array" ref="BV570">IF($CO570=3,
IFERROR(INDEX($CV$68:$CZ$79, $CE570, BV$23), "-"),
IF($CO570=2,
IF(BV$23=5, $AC570, IF(BV$23=4, $AD570, 0)), IF(BV$23=5, $AC570, 0)
))</f>
        <v>0</v>
      </c>
      <c r="BW570" s="297" cm="1">
        <f t="array" ref="BW570">IF($CO570=3,
IFERROR(INDEX($CV$68:$CZ$79, $CE570, BW$23), "-"),
IF($CO570=2,
IF(BW$23=5, $AC570, IF(BW$23=4, $AD570, 0)), IF(BW$23=5, $AC570, 0)
))</f>
        <v>0</v>
      </c>
      <c r="BX570" s="297" cm="1">
        <f t="array" ref="BX570">IF($CO570=3,
IFERROR(INDEX($CV$68:$CZ$79, $CE570, BX$23), "-"),
IF($CO570=2,
IF(BX$23=5, $AC570, IF(BX$23=4, $AD570, 0)), IF(BX$23=5, $AC570, 0)
))</f>
        <v>0</v>
      </c>
      <c r="BY570" s="293" t="str">
        <f t="shared" si="249"/>
        <v>-</v>
      </c>
      <c r="BZ570" s="299">
        <f t="shared" si="225"/>
        <v>0</v>
      </c>
      <c r="CA570" s="294" t="str">
        <f t="shared" si="250"/>
        <v>-</v>
      </c>
      <c r="CB570" s="295" t="str">
        <f t="shared" si="226"/>
        <v>-</v>
      </c>
      <c r="CC570" s="295" t="str">
        <f t="shared" si="251"/>
        <v>-</v>
      </c>
      <c r="CD570" s="299">
        <f t="shared" si="227"/>
        <v>0</v>
      </c>
      <c r="CE570" s="300" t="str">
        <f t="shared" si="228"/>
        <v>-</v>
      </c>
      <c r="CF570" s="300" t="str">
        <f t="shared" si="229"/>
        <v>-</v>
      </c>
      <c r="CG570" s="300">
        <v>0</v>
      </c>
      <c r="CH570" s="300">
        <f t="shared" si="230"/>
        <v>0</v>
      </c>
      <c r="CI570" s="301">
        <f t="shared" si="231"/>
        <v>0</v>
      </c>
      <c r="CJ570" s="301">
        <f t="shared" si="232"/>
        <v>0</v>
      </c>
      <c r="CK570" s="302" t="str" cm="1">
        <f t="array" ref="CK570">IF($CJ570&gt;0, INDEX($CS$28:$DH$35, $CJ570, $CI570+CK$23), "-")</f>
        <v>-</v>
      </c>
      <c r="CL570" s="302" t="str" cm="1">
        <f t="array" ref="CL570">IF($CJ570&gt;0, INDEX($CS$28:$DH$35, $CJ570, $CI570+CL$23), "-")</f>
        <v>-</v>
      </c>
      <c r="CM570" s="302" t="str" cm="1">
        <f t="array" ref="CM570">IF($CJ570&gt;0, INDEX($CS$28:$DH$35, $CJ570, $CI570+CM$23), "-")</f>
        <v>-</v>
      </c>
      <c r="CN570" s="302" t="str" cm="1">
        <f t="array" ref="CN570">IF($CJ570&gt;0, INDEX($CS$28:$DH$35, $CJ570, $CI570+CN$23), "-")</f>
        <v>-</v>
      </c>
      <c r="CO570" s="300" t="str">
        <f t="shared" si="233"/>
        <v>-</v>
      </c>
      <c r="CP570" s="271"/>
      <c r="CQ570" s="272"/>
      <c r="CR570" s="273"/>
      <c r="CS570" s="273"/>
      <c r="CT570" s="273"/>
      <c r="CU570" s="273"/>
      <c r="CV570" s="273"/>
      <c r="CW570" s="273"/>
      <c r="CX570" s="273"/>
      <c r="CY570" s="273"/>
      <c r="CZ570" s="273"/>
      <c r="DA570" s="273"/>
      <c r="DB570" s="273"/>
      <c r="DC570" s="273"/>
      <c r="DD570" s="273"/>
      <c r="DE570" s="273"/>
      <c r="DF570" s="273"/>
      <c r="DG570" s="273"/>
      <c r="DH570" s="273"/>
      <c r="DI570" s="273"/>
      <c r="DJ570" s="271"/>
      <c r="DK570" s="271"/>
    </row>
    <row r="571" spans="1:115" s="45" customFormat="1" ht="12.75" customHeight="1" x14ac:dyDescent="0.25">
      <c r="A571" s="13" cm="1">
        <f t="array" ref="A571">IFERROR(INDEX(Operation, IFERROR(MATCH($N571,#REF!, 0), IFERROR(MATCH($N571,#REF!, 0), MATCH($N571,#REF!, 0))), 4), 0)</f>
        <v>0</v>
      </c>
      <c r="B571" s="10">
        <v>548</v>
      </c>
      <c r="C571" s="238"/>
      <c r="D571" s="238"/>
      <c r="E571" s="79"/>
      <c r="F571" s="80" t="str">
        <f>IF(ISBLANK(E571), "", VLOOKUP(E571, Z!$A$2:$C$4127, 3, FALSE))</f>
        <v/>
      </c>
      <c r="G571" s="238"/>
      <c r="H571" s="81"/>
      <c r="I571" s="255" t="b">
        <v>0</v>
      </c>
      <c r="J571" s="256"/>
      <c r="K571" s="82"/>
      <c r="L571" s="82"/>
      <c r="M571" s="83"/>
      <c r="N571" s="79"/>
      <c r="O571" s="84"/>
      <c r="P571" s="84"/>
      <c r="Q571" s="257"/>
      <c r="R571" s="257"/>
      <c r="S571" s="257"/>
      <c r="T571" s="85">
        <f t="shared" si="234"/>
        <v>0</v>
      </c>
      <c r="U571" s="238"/>
      <c r="V571" s="238"/>
      <c r="W571" s="238"/>
      <c r="X571" s="256"/>
      <c r="Y571" s="258"/>
      <c r="Z571" s="79"/>
      <c r="AA571" s="257"/>
      <c r="AB571" s="257"/>
      <c r="AC571" s="257"/>
      <c r="AD571" s="257"/>
      <c r="AE571" s="257"/>
      <c r="AF571" s="85">
        <f t="shared" si="235"/>
        <v>0</v>
      </c>
      <c r="AG571" s="259"/>
      <c r="AH571" s="238"/>
      <c r="AI571" s="79"/>
      <c r="AJ571" s="80" t="str">
        <f>IF(ISBLANK(AI571), "", VLOOKUP(AI571, Z!$A$2:$C$4127, 3, FALSE))</f>
        <v/>
      </c>
      <c r="AK571" s="260"/>
      <c r="AL571" s="127">
        <f t="shared" si="236"/>
        <v>0</v>
      </c>
      <c r="AM571" s="271"/>
      <c r="AN571" s="292">
        <f t="shared" si="238"/>
        <v>0</v>
      </c>
      <c r="AO571" s="279">
        <f t="shared" si="237"/>
        <v>1</v>
      </c>
      <c r="AP571" s="279">
        <v>0.75</v>
      </c>
      <c r="AQ571" s="293" t="str">
        <f t="shared" si="239"/>
        <v>-</v>
      </c>
      <c r="AR571" s="293" t="str">
        <f t="shared" si="240"/>
        <v>-</v>
      </c>
      <c r="AS571" s="293" t="str" cm="1">
        <f t="array" ref="AS571">IFERROR(IFERROR((AT571*AU571)/(3600*1000)/AZ571, BY571) * SUMPRODUCT($BA571:$BE571^2.5, $BF571:$BJ571) / 1000, "-")</f>
        <v>-</v>
      </c>
      <c r="AT571" s="279" t="str">
        <f t="shared" si="241"/>
        <v>-</v>
      </c>
      <c r="AU571" s="279" t="str">
        <f t="shared" si="242"/>
        <v>-</v>
      </c>
      <c r="AV571" s="294" t="str">
        <f t="shared" si="224"/>
        <v>-</v>
      </c>
      <c r="AW571" s="294" t="str" cm="1">
        <f t="array" ref="AW571">IF(CH571&gt;0, INDEX($CV$58:$CV$60, CH571), "-")</f>
        <v>-</v>
      </c>
      <c r="AX571" s="294" t="str">
        <f t="shared" si="243"/>
        <v>-</v>
      </c>
      <c r="AY571" s="295" t="str">
        <f t="shared" si="244"/>
        <v>-</v>
      </c>
      <c r="AZ571" s="294">
        <f t="shared" si="245"/>
        <v>0</v>
      </c>
      <c r="BA571" s="296" t="str" cm="1">
        <f t="array" ref="BA571">IFERROR(INDEX($CV$63:$CZ$65, $CF571, BA$23), "-")</f>
        <v>-</v>
      </c>
      <c r="BB571" s="296" t="str" cm="1">
        <f t="array" ref="BB571">IFERROR(INDEX($CV$63:$CZ$65, $CF571, BB$23), "-")</f>
        <v>-</v>
      </c>
      <c r="BC571" s="296" t="str" cm="1">
        <f t="array" ref="BC571">IFERROR(INDEX($CV$63:$CZ$65, $CF571, BC$23), "-")</f>
        <v>-</v>
      </c>
      <c r="BD571" s="296" t="str" cm="1">
        <f t="array" ref="BD571">IFERROR(INDEX($CV$63:$CZ$65, $CF571, BD$23), "-")</f>
        <v>-</v>
      </c>
      <c r="BE571" s="296" t="str" cm="1">
        <f t="array" ref="BE571">IFERROR(INDEX($CV$63:$CZ$65, $CF571, BE$23), "-")</f>
        <v>-</v>
      </c>
      <c r="BF571" s="297" cm="1">
        <f t="array" ref="BF571">IF($CF571=3,
IFERROR(INDEX($CV$68:$CZ$79, $CE571, BF$23), "-"),
IF($CF571=2,
IF(BF$23=5, $Q571, IF(BF$23=4, $R571, 0)), IF(BF$23=5, $Q571, 0)
))</f>
        <v>0</v>
      </c>
      <c r="BG571" s="297" cm="1">
        <f t="array" ref="BG571">IF($CF571=3,
IFERROR(INDEX($CV$68:$CZ$79, $CE571, BG$23), "-"),
IF($CF571=2,
IF(BG$23=5, $Q571, IF(BG$23=4, $R571, 0)), IF(BG$23=5, $Q571, 0)
))</f>
        <v>0</v>
      </c>
      <c r="BH571" s="297" cm="1">
        <f t="array" ref="BH571">IF($CF571=3,
IFERROR(INDEX($CV$68:$CZ$79, $CE571, BH$23), "-"),
IF($CF571=2,
IF(BH$23=5, $Q571, IF(BH$23=4, $R571, 0)), IF(BH$23=5, $Q571, 0)
))</f>
        <v>0</v>
      </c>
      <c r="BI571" s="297" cm="1">
        <f t="array" ref="BI571">IF($CF571=3,
IFERROR(INDEX($CV$68:$CZ$79, $CE571, BI$23), "-"),
IF($CF571=2,
IF(BI$23=5, $Q571, IF(BI$23=4, $R571, 0)), IF(BI$23=5, $Q571, 0)
))</f>
        <v>0</v>
      </c>
      <c r="BJ571" s="297" cm="1">
        <f t="array" ref="BJ571">IF($CF571=3,
IFERROR(INDEX($CV$68:$CZ$79, $CE571, BJ$23), "-"),
IF($CF571=2,
IF(BJ$23=5, $Q571, IF(BJ$23=4, $R571, 0)), IF(BJ$23=5, $Q571, 0)
))</f>
        <v>0</v>
      </c>
      <c r="BK571" s="293" t="str" cm="1">
        <f t="array" ref="BK571">IFERROR(IF(OR($AN$20="EZ", ISNUMBER((BL571*BM571)/(3600*1000)/BN571)), (BL571*BM571)/(3600*1000)/BN571, BY571) * SUMPRODUCT($BO571:$BS571^2.5, $BT571:$BX571) / 1000, "-")</f>
        <v>-</v>
      </c>
      <c r="BL571" s="279" t="str">
        <f t="shared" si="246"/>
        <v>-</v>
      </c>
      <c r="BM571" s="279" t="str">
        <f t="shared" si="247"/>
        <v>-</v>
      </c>
      <c r="BN571" s="298">
        <f t="shared" si="248"/>
        <v>0</v>
      </c>
      <c r="BO571" s="296" t="str" cm="1">
        <f t="array" ref="BO571">IFERROR(INDEX($CV$63:$CZ$65, $CO571, BO$23), "-")</f>
        <v>-</v>
      </c>
      <c r="BP571" s="296" t="str" cm="1">
        <f t="array" ref="BP571">IFERROR(INDEX($CV$63:$CZ$65, $CO571, BP$23), "-")</f>
        <v>-</v>
      </c>
      <c r="BQ571" s="296" t="str" cm="1">
        <f t="array" ref="BQ571">IFERROR(INDEX($CV$63:$CZ$65, $CO571, BQ$23), "-")</f>
        <v>-</v>
      </c>
      <c r="BR571" s="296" t="str" cm="1">
        <f t="array" ref="BR571">IFERROR(INDEX($CV$63:$CZ$65, $CO571, BR$23), "-")</f>
        <v>-</v>
      </c>
      <c r="BS571" s="296" t="str" cm="1">
        <f t="array" ref="BS571">IFERROR(INDEX($CV$63:$CZ$65, $CO571, BS$23), "-")</f>
        <v>-</v>
      </c>
      <c r="BT571" s="297" cm="1">
        <f t="array" ref="BT571">IF($CO571=3,
IFERROR(INDEX($CV$68:$CZ$79, $CE571, BT$23), "-"),
IF($CO571=2,
IF(BT$23=5, $AC571, IF(BT$23=4, $AD571, 0)), IF(BT$23=5, $AC571, 0)
))</f>
        <v>0</v>
      </c>
      <c r="BU571" s="297" cm="1">
        <f t="array" ref="BU571">IF($CO571=3,
IFERROR(INDEX($CV$68:$CZ$79, $CE571, BU$23), "-"),
IF($CO571=2,
IF(BU$23=5, $AC571, IF(BU$23=4, $AD571, 0)), IF(BU$23=5, $AC571, 0)
))</f>
        <v>0</v>
      </c>
      <c r="BV571" s="297" cm="1">
        <f t="array" ref="BV571">IF($CO571=3,
IFERROR(INDEX($CV$68:$CZ$79, $CE571, BV$23), "-"),
IF($CO571=2,
IF(BV$23=5, $AC571, IF(BV$23=4, $AD571, 0)), IF(BV$23=5, $AC571, 0)
))</f>
        <v>0</v>
      </c>
      <c r="BW571" s="297" cm="1">
        <f t="array" ref="BW571">IF($CO571=3,
IFERROR(INDEX($CV$68:$CZ$79, $CE571, BW$23), "-"),
IF($CO571=2,
IF(BW$23=5, $AC571, IF(BW$23=4, $AD571, 0)), IF(BW$23=5, $AC571, 0)
))</f>
        <v>0</v>
      </c>
      <c r="BX571" s="297" cm="1">
        <f t="array" ref="BX571">IF($CO571=3,
IFERROR(INDEX($CV$68:$CZ$79, $CE571, BX$23), "-"),
IF($CO571=2,
IF(BX$23=5, $AC571, IF(BX$23=4, $AD571, 0)), IF(BX$23=5, $AC571, 0)
))</f>
        <v>0</v>
      </c>
      <c r="BY571" s="293" t="str">
        <f t="shared" si="249"/>
        <v>-</v>
      </c>
      <c r="BZ571" s="299">
        <f t="shared" si="225"/>
        <v>0</v>
      </c>
      <c r="CA571" s="294" t="str">
        <f t="shared" si="250"/>
        <v>-</v>
      </c>
      <c r="CB571" s="295" t="str">
        <f t="shared" si="226"/>
        <v>-</v>
      </c>
      <c r="CC571" s="295" t="str">
        <f t="shared" si="251"/>
        <v>-</v>
      </c>
      <c r="CD571" s="299">
        <f t="shared" si="227"/>
        <v>0</v>
      </c>
      <c r="CE571" s="300" t="str">
        <f t="shared" si="228"/>
        <v>-</v>
      </c>
      <c r="CF571" s="300" t="str">
        <f t="shared" si="229"/>
        <v>-</v>
      </c>
      <c r="CG571" s="300">
        <v>0</v>
      </c>
      <c r="CH571" s="300">
        <f t="shared" si="230"/>
        <v>0</v>
      </c>
      <c r="CI571" s="301">
        <f t="shared" si="231"/>
        <v>0</v>
      </c>
      <c r="CJ571" s="301">
        <f t="shared" si="232"/>
        <v>0</v>
      </c>
      <c r="CK571" s="302" t="str" cm="1">
        <f t="array" ref="CK571">IF($CJ571&gt;0, INDEX($CS$28:$DH$35, $CJ571, $CI571+CK$23), "-")</f>
        <v>-</v>
      </c>
      <c r="CL571" s="302" t="str" cm="1">
        <f t="array" ref="CL571">IF($CJ571&gt;0, INDEX($CS$28:$DH$35, $CJ571, $CI571+CL$23), "-")</f>
        <v>-</v>
      </c>
      <c r="CM571" s="302" t="str" cm="1">
        <f t="array" ref="CM571">IF($CJ571&gt;0, INDEX($CS$28:$DH$35, $CJ571, $CI571+CM$23), "-")</f>
        <v>-</v>
      </c>
      <c r="CN571" s="302" t="str" cm="1">
        <f t="array" ref="CN571">IF($CJ571&gt;0, INDEX($CS$28:$DH$35, $CJ571, $CI571+CN$23), "-")</f>
        <v>-</v>
      </c>
      <c r="CO571" s="300" t="str">
        <f t="shared" si="233"/>
        <v>-</v>
      </c>
      <c r="CP571" s="271"/>
      <c r="CQ571" s="272"/>
      <c r="CR571" s="273"/>
      <c r="CS571" s="273"/>
      <c r="CT571" s="273"/>
      <c r="CU571" s="273"/>
      <c r="CV571" s="273"/>
      <c r="CW571" s="273"/>
      <c r="CX571" s="273"/>
      <c r="CY571" s="273"/>
      <c r="CZ571" s="273"/>
      <c r="DA571" s="273"/>
      <c r="DB571" s="273"/>
      <c r="DC571" s="273"/>
      <c r="DD571" s="273"/>
      <c r="DE571" s="273"/>
      <c r="DF571" s="273"/>
      <c r="DG571" s="273"/>
      <c r="DH571" s="273"/>
      <c r="DI571" s="273"/>
      <c r="DJ571" s="271"/>
      <c r="DK571" s="271"/>
    </row>
    <row r="572" spans="1:115" s="45" customFormat="1" ht="12.75" customHeight="1" x14ac:dyDescent="0.25">
      <c r="A572" s="13" cm="1">
        <f t="array" ref="A572">IFERROR(INDEX(Operation, IFERROR(MATCH($N572,#REF!, 0), IFERROR(MATCH($N572,#REF!, 0), MATCH($N572,#REF!, 0))), 4), 0)</f>
        <v>0</v>
      </c>
      <c r="B572" s="10">
        <v>549</v>
      </c>
      <c r="C572" s="238"/>
      <c r="D572" s="238"/>
      <c r="E572" s="79"/>
      <c r="F572" s="80" t="str">
        <f>IF(ISBLANK(E572), "", VLOOKUP(E572, Z!$A$2:$C$4127, 3, FALSE))</f>
        <v/>
      </c>
      <c r="G572" s="238"/>
      <c r="H572" s="81"/>
      <c r="I572" s="255" t="b">
        <v>0</v>
      </c>
      <c r="J572" s="256"/>
      <c r="K572" s="82"/>
      <c r="L572" s="82"/>
      <c r="M572" s="83"/>
      <c r="N572" s="79"/>
      <c r="O572" s="84"/>
      <c r="P572" s="84"/>
      <c r="Q572" s="257"/>
      <c r="R572" s="257"/>
      <c r="S572" s="257"/>
      <c r="T572" s="85">
        <f t="shared" si="234"/>
        <v>0</v>
      </c>
      <c r="U572" s="238"/>
      <c r="V572" s="238"/>
      <c r="W572" s="238"/>
      <c r="X572" s="257"/>
      <c r="Y572" s="258"/>
      <c r="Z572" s="79"/>
      <c r="AA572" s="257"/>
      <c r="AB572" s="257"/>
      <c r="AC572" s="257"/>
      <c r="AD572" s="257"/>
      <c r="AE572" s="257"/>
      <c r="AF572" s="85">
        <f t="shared" si="235"/>
        <v>0</v>
      </c>
      <c r="AG572" s="259"/>
      <c r="AH572" s="238"/>
      <c r="AI572" s="79"/>
      <c r="AJ572" s="80" t="str">
        <f>IF(ISBLANK(AI572), "", VLOOKUP(AI572, Z!$A$2:$C$4127, 3, FALSE))</f>
        <v/>
      </c>
      <c r="AK572" s="260"/>
      <c r="AL572" s="127">
        <f t="shared" si="236"/>
        <v>0</v>
      </c>
      <c r="AM572" s="271"/>
      <c r="AN572" s="292">
        <f t="shared" si="238"/>
        <v>0</v>
      </c>
      <c r="AO572" s="279">
        <f t="shared" si="237"/>
        <v>1</v>
      </c>
      <c r="AP572" s="279">
        <v>0.75</v>
      </c>
      <c r="AQ572" s="293" t="str">
        <f t="shared" si="239"/>
        <v>-</v>
      </c>
      <c r="AR572" s="293" t="str">
        <f t="shared" si="240"/>
        <v>-</v>
      </c>
      <c r="AS572" s="293" t="str" cm="1">
        <f t="array" ref="AS572">IFERROR(IFERROR((AT572*AU572)/(3600*1000)/AZ572, BY572) * SUMPRODUCT($BA572:$BE572^2.5, $BF572:$BJ572) / 1000, "-")</f>
        <v>-</v>
      </c>
      <c r="AT572" s="279" t="str">
        <f t="shared" si="241"/>
        <v>-</v>
      </c>
      <c r="AU572" s="279" t="str">
        <f t="shared" si="242"/>
        <v>-</v>
      </c>
      <c r="AV572" s="294" t="str">
        <f t="shared" si="224"/>
        <v>-</v>
      </c>
      <c r="AW572" s="294" t="str" cm="1">
        <f t="array" ref="AW572">IF(CH572&gt;0, INDEX($CV$58:$CV$60, CH572), "-")</f>
        <v>-</v>
      </c>
      <c r="AX572" s="294" t="str">
        <f t="shared" si="243"/>
        <v>-</v>
      </c>
      <c r="AY572" s="295" t="str">
        <f t="shared" si="244"/>
        <v>-</v>
      </c>
      <c r="AZ572" s="294">
        <f t="shared" si="245"/>
        <v>0</v>
      </c>
      <c r="BA572" s="296" t="str" cm="1">
        <f t="array" ref="BA572">IFERROR(INDEX($CV$63:$CZ$65, $CF572, BA$23), "-")</f>
        <v>-</v>
      </c>
      <c r="BB572" s="296" t="str" cm="1">
        <f t="array" ref="BB572">IFERROR(INDEX($CV$63:$CZ$65, $CF572, BB$23), "-")</f>
        <v>-</v>
      </c>
      <c r="BC572" s="296" t="str" cm="1">
        <f t="array" ref="BC572">IFERROR(INDEX($CV$63:$CZ$65, $CF572, BC$23), "-")</f>
        <v>-</v>
      </c>
      <c r="BD572" s="296" t="str" cm="1">
        <f t="array" ref="BD572">IFERROR(INDEX($CV$63:$CZ$65, $CF572, BD$23), "-")</f>
        <v>-</v>
      </c>
      <c r="BE572" s="296" t="str" cm="1">
        <f t="array" ref="BE572">IFERROR(INDEX($CV$63:$CZ$65, $CF572, BE$23), "-")</f>
        <v>-</v>
      </c>
      <c r="BF572" s="297" cm="1">
        <f t="array" ref="BF572">IF($CF572=3,
IFERROR(INDEX($CV$68:$CZ$79, $CE572, BF$23), "-"),
IF($CF572=2,
IF(BF$23=5, $Q572, IF(BF$23=4, $R572, 0)), IF(BF$23=5, $Q572, 0)
))</f>
        <v>0</v>
      </c>
      <c r="BG572" s="297" cm="1">
        <f t="array" ref="BG572">IF($CF572=3,
IFERROR(INDEX($CV$68:$CZ$79, $CE572, BG$23), "-"),
IF($CF572=2,
IF(BG$23=5, $Q572, IF(BG$23=4, $R572, 0)), IF(BG$23=5, $Q572, 0)
))</f>
        <v>0</v>
      </c>
      <c r="BH572" s="297" cm="1">
        <f t="array" ref="BH572">IF($CF572=3,
IFERROR(INDEX($CV$68:$CZ$79, $CE572, BH$23), "-"),
IF($CF572=2,
IF(BH$23=5, $Q572, IF(BH$23=4, $R572, 0)), IF(BH$23=5, $Q572, 0)
))</f>
        <v>0</v>
      </c>
      <c r="BI572" s="297" cm="1">
        <f t="array" ref="BI572">IF($CF572=3,
IFERROR(INDEX($CV$68:$CZ$79, $CE572, BI$23), "-"),
IF($CF572=2,
IF(BI$23=5, $Q572, IF(BI$23=4, $R572, 0)), IF(BI$23=5, $Q572, 0)
))</f>
        <v>0</v>
      </c>
      <c r="BJ572" s="297" cm="1">
        <f t="array" ref="BJ572">IF($CF572=3,
IFERROR(INDEX($CV$68:$CZ$79, $CE572, BJ$23), "-"),
IF($CF572=2,
IF(BJ$23=5, $Q572, IF(BJ$23=4, $R572, 0)), IF(BJ$23=5, $Q572, 0)
))</f>
        <v>0</v>
      </c>
      <c r="BK572" s="293" t="str" cm="1">
        <f t="array" ref="BK572">IFERROR(IF(OR($AN$20="EZ", ISNUMBER((BL572*BM572)/(3600*1000)/BN572)), (BL572*BM572)/(3600*1000)/BN572, BY572) * SUMPRODUCT($BO572:$BS572^2.5, $BT572:$BX572) / 1000, "-")</f>
        <v>-</v>
      </c>
      <c r="BL572" s="279" t="str">
        <f t="shared" si="246"/>
        <v>-</v>
      </c>
      <c r="BM572" s="279" t="str">
        <f t="shared" si="247"/>
        <v>-</v>
      </c>
      <c r="BN572" s="298">
        <f t="shared" si="248"/>
        <v>0</v>
      </c>
      <c r="BO572" s="296" t="str" cm="1">
        <f t="array" ref="BO572">IFERROR(INDEX($CV$63:$CZ$65, $CO572, BO$23), "-")</f>
        <v>-</v>
      </c>
      <c r="BP572" s="296" t="str" cm="1">
        <f t="array" ref="BP572">IFERROR(INDEX($CV$63:$CZ$65, $CO572, BP$23), "-")</f>
        <v>-</v>
      </c>
      <c r="BQ572" s="296" t="str" cm="1">
        <f t="array" ref="BQ572">IFERROR(INDEX($CV$63:$CZ$65, $CO572, BQ$23), "-")</f>
        <v>-</v>
      </c>
      <c r="BR572" s="296" t="str" cm="1">
        <f t="array" ref="BR572">IFERROR(INDEX($CV$63:$CZ$65, $CO572, BR$23), "-")</f>
        <v>-</v>
      </c>
      <c r="BS572" s="296" t="str" cm="1">
        <f t="array" ref="BS572">IFERROR(INDEX($CV$63:$CZ$65, $CO572, BS$23), "-")</f>
        <v>-</v>
      </c>
      <c r="BT572" s="297" cm="1">
        <f t="array" ref="BT572">IF($CO572=3,
IFERROR(INDEX($CV$68:$CZ$79, $CE572, BT$23), "-"),
IF($CO572=2,
IF(BT$23=5, $AC572, IF(BT$23=4, $AD572, 0)), IF(BT$23=5, $AC572, 0)
))</f>
        <v>0</v>
      </c>
      <c r="BU572" s="297" cm="1">
        <f t="array" ref="BU572">IF($CO572=3,
IFERROR(INDEX($CV$68:$CZ$79, $CE572, BU$23), "-"),
IF($CO572=2,
IF(BU$23=5, $AC572, IF(BU$23=4, $AD572, 0)), IF(BU$23=5, $AC572, 0)
))</f>
        <v>0</v>
      </c>
      <c r="BV572" s="297" cm="1">
        <f t="array" ref="BV572">IF($CO572=3,
IFERROR(INDEX($CV$68:$CZ$79, $CE572, BV$23), "-"),
IF($CO572=2,
IF(BV$23=5, $AC572, IF(BV$23=4, $AD572, 0)), IF(BV$23=5, $AC572, 0)
))</f>
        <v>0</v>
      </c>
      <c r="BW572" s="297" cm="1">
        <f t="array" ref="BW572">IF($CO572=3,
IFERROR(INDEX($CV$68:$CZ$79, $CE572, BW$23), "-"),
IF($CO572=2,
IF(BW$23=5, $AC572, IF(BW$23=4, $AD572, 0)), IF(BW$23=5, $AC572, 0)
))</f>
        <v>0</v>
      </c>
      <c r="BX572" s="297" cm="1">
        <f t="array" ref="BX572">IF($CO572=3,
IFERROR(INDEX($CV$68:$CZ$79, $CE572, BX$23), "-"),
IF($CO572=2,
IF(BX$23=5, $AC572, IF(BX$23=4, $AD572, 0)), IF(BX$23=5, $AC572, 0)
))</f>
        <v>0</v>
      </c>
      <c r="BY572" s="293" t="str">
        <f t="shared" si="249"/>
        <v>-</v>
      </c>
      <c r="BZ572" s="299">
        <f t="shared" si="225"/>
        <v>0</v>
      </c>
      <c r="CA572" s="294" t="str">
        <f t="shared" si="250"/>
        <v>-</v>
      </c>
      <c r="CB572" s="295" t="str">
        <f t="shared" si="226"/>
        <v>-</v>
      </c>
      <c r="CC572" s="295" t="str">
        <f t="shared" si="251"/>
        <v>-</v>
      </c>
      <c r="CD572" s="299">
        <f t="shared" si="227"/>
        <v>0</v>
      </c>
      <c r="CE572" s="300" t="str">
        <f t="shared" si="228"/>
        <v>-</v>
      </c>
      <c r="CF572" s="300" t="str">
        <f t="shared" si="229"/>
        <v>-</v>
      </c>
      <c r="CG572" s="300">
        <v>0</v>
      </c>
      <c r="CH572" s="300">
        <f t="shared" si="230"/>
        <v>0</v>
      </c>
      <c r="CI572" s="301">
        <f t="shared" si="231"/>
        <v>0</v>
      </c>
      <c r="CJ572" s="301">
        <f t="shared" si="232"/>
        <v>0</v>
      </c>
      <c r="CK572" s="302" t="str" cm="1">
        <f t="array" ref="CK572">IF($CJ572&gt;0, INDEX($CS$28:$DH$35, $CJ572, $CI572+CK$23), "-")</f>
        <v>-</v>
      </c>
      <c r="CL572" s="302" t="str" cm="1">
        <f t="array" ref="CL572">IF($CJ572&gt;0, INDEX($CS$28:$DH$35, $CJ572, $CI572+CL$23), "-")</f>
        <v>-</v>
      </c>
      <c r="CM572" s="302" t="str" cm="1">
        <f t="array" ref="CM572">IF($CJ572&gt;0, INDEX($CS$28:$DH$35, $CJ572, $CI572+CM$23), "-")</f>
        <v>-</v>
      </c>
      <c r="CN572" s="302" t="str" cm="1">
        <f t="array" ref="CN572">IF($CJ572&gt;0, INDEX($CS$28:$DH$35, $CJ572, $CI572+CN$23), "-")</f>
        <v>-</v>
      </c>
      <c r="CO572" s="300" t="str">
        <f t="shared" si="233"/>
        <v>-</v>
      </c>
      <c r="CP572" s="271"/>
      <c r="CQ572" s="272"/>
      <c r="CR572" s="273"/>
      <c r="CS572" s="273"/>
      <c r="CT572" s="273"/>
      <c r="CU572" s="273"/>
      <c r="CV572" s="273"/>
      <c r="CW572" s="273"/>
      <c r="CX572" s="273"/>
      <c r="CY572" s="273"/>
      <c r="CZ572" s="273"/>
      <c r="DA572" s="273"/>
      <c r="DB572" s="273"/>
      <c r="DC572" s="273"/>
      <c r="DD572" s="273"/>
      <c r="DE572" s="273"/>
      <c r="DF572" s="273"/>
      <c r="DG572" s="273"/>
      <c r="DH572" s="273"/>
      <c r="DI572" s="273"/>
      <c r="DJ572" s="271"/>
      <c r="DK572" s="271"/>
    </row>
    <row r="573" spans="1:115" s="45" customFormat="1" ht="12.75" customHeight="1" x14ac:dyDescent="0.25">
      <c r="A573" s="13" cm="1">
        <f t="array" ref="A573">IFERROR(INDEX(Operation, IFERROR(MATCH($N573,#REF!, 0), IFERROR(MATCH($N573,#REF!, 0), MATCH($N573,#REF!, 0))), 4), 0)</f>
        <v>0</v>
      </c>
      <c r="B573" s="10">
        <v>550</v>
      </c>
      <c r="C573" s="238"/>
      <c r="D573" s="238"/>
      <c r="E573" s="79"/>
      <c r="F573" s="80" t="str">
        <f>IF(ISBLANK(E573), "", VLOOKUP(E573, Z!$A$2:$C$4127, 3, FALSE))</f>
        <v/>
      </c>
      <c r="G573" s="238"/>
      <c r="H573" s="81"/>
      <c r="I573" s="255" t="b">
        <v>0</v>
      </c>
      <c r="J573" s="256"/>
      <c r="K573" s="82"/>
      <c r="L573" s="82"/>
      <c r="M573" s="83"/>
      <c r="N573" s="79"/>
      <c r="O573" s="84"/>
      <c r="P573" s="84"/>
      <c r="Q573" s="257"/>
      <c r="R573" s="257"/>
      <c r="S573" s="257"/>
      <c r="T573" s="85">
        <f t="shared" si="234"/>
        <v>0</v>
      </c>
      <c r="U573" s="238"/>
      <c r="V573" s="238"/>
      <c r="W573" s="238"/>
      <c r="X573" s="257"/>
      <c r="Y573" s="258"/>
      <c r="Z573" s="79"/>
      <c r="AA573" s="257"/>
      <c r="AB573" s="257"/>
      <c r="AC573" s="257"/>
      <c r="AD573" s="257"/>
      <c r="AE573" s="257"/>
      <c r="AF573" s="85">
        <f t="shared" si="235"/>
        <v>0</v>
      </c>
      <c r="AG573" s="259"/>
      <c r="AH573" s="238"/>
      <c r="AI573" s="79"/>
      <c r="AJ573" s="80" t="str">
        <f>IF(ISBLANK(AI573), "", VLOOKUP(AI573, Z!$A$2:$C$4127, 3, FALSE))</f>
        <v/>
      </c>
      <c r="AK573" s="260"/>
      <c r="AL573" s="127">
        <f t="shared" si="236"/>
        <v>0</v>
      </c>
      <c r="AM573" s="271"/>
      <c r="AN573" s="292">
        <f t="shared" si="238"/>
        <v>0</v>
      </c>
      <c r="AO573" s="279">
        <f t="shared" si="237"/>
        <v>1</v>
      </c>
      <c r="AP573" s="279">
        <v>0.75</v>
      </c>
      <c r="AQ573" s="293" t="str">
        <f t="shared" si="239"/>
        <v>-</v>
      </c>
      <c r="AR573" s="293" t="str">
        <f t="shared" si="240"/>
        <v>-</v>
      </c>
      <c r="AS573" s="293" t="str" cm="1">
        <f t="array" ref="AS573">IFERROR(IFERROR((AT573*AU573)/(3600*1000)/AZ573, BY573) * SUMPRODUCT($BA573:$BE573^2.5, $BF573:$BJ573) / 1000, "-")</f>
        <v>-</v>
      </c>
      <c r="AT573" s="279" t="str">
        <f t="shared" si="241"/>
        <v>-</v>
      </c>
      <c r="AU573" s="279" t="str">
        <f t="shared" si="242"/>
        <v>-</v>
      </c>
      <c r="AV573" s="294" t="str">
        <f t="shared" si="224"/>
        <v>-</v>
      </c>
      <c r="AW573" s="294" t="str" cm="1">
        <f t="array" ref="AW573">IF(CH573&gt;0, INDEX($CV$58:$CV$60, CH573), "-")</f>
        <v>-</v>
      </c>
      <c r="AX573" s="294" t="str">
        <f t="shared" si="243"/>
        <v>-</v>
      </c>
      <c r="AY573" s="295" t="str">
        <f t="shared" si="244"/>
        <v>-</v>
      </c>
      <c r="AZ573" s="294">
        <f t="shared" si="245"/>
        <v>0</v>
      </c>
      <c r="BA573" s="296" t="str" cm="1">
        <f t="array" ref="BA573">IFERROR(INDEX($CV$63:$CZ$65, $CF573, BA$23), "-")</f>
        <v>-</v>
      </c>
      <c r="BB573" s="296" t="str" cm="1">
        <f t="array" ref="BB573">IFERROR(INDEX($CV$63:$CZ$65, $CF573, BB$23), "-")</f>
        <v>-</v>
      </c>
      <c r="BC573" s="296" t="str" cm="1">
        <f t="array" ref="BC573">IFERROR(INDEX($CV$63:$CZ$65, $CF573, BC$23), "-")</f>
        <v>-</v>
      </c>
      <c r="BD573" s="296" t="str" cm="1">
        <f t="array" ref="BD573">IFERROR(INDEX($CV$63:$CZ$65, $CF573, BD$23), "-")</f>
        <v>-</v>
      </c>
      <c r="BE573" s="296" t="str" cm="1">
        <f t="array" ref="BE573">IFERROR(INDEX($CV$63:$CZ$65, $CF573, BE$23), "-")</f>
        <v>-</v>
      </c>
      <c r="BF573" s="297" cm="1">
        <f t="array" ref="BF573">IF($CF573=3,
IFERROR(INDEX($CV$68:$CZ$79, $CE573, BF$23), "-"),
IF($CF573=2,
IF(BF$23=5, $Q573, IF(BF$23=4, $R573, 0)), IF(BF$23=5, $Q573, 0)
))</f>
        <v>0</v>
      </c>
      <c r="BG573" s="297" cm="1">
        <f t="array" ref="BG573">IF($CF573=3,
IFERROR(INDEX($CV$68:$CZ$79, $CE573, BG$23), "-"),
IF($CF573=2,
IF(BG$23=5, $Q573, IF(BG$23=4, $R573, 0)), IF(BG$23=5, $Q573, 0)
))</f>
        <v>0</v>
      </c>
      <c r="BH573" s="297" cm="1">
        <f t="array" ref="BH573">IF($CF573=3,
IFERROR(INDEX($CV$68:$CZ$79, $CE573, BH$23), "-"),
IF($CF573=2,
IF(BH$23=5, $Q573, IF(BH$23=4, $R573, 0)), IF(BH$23=5, $Q573, 0)
))</f>
        <v>0</v>
      </c>
      <c r="BI573" s="297" cm="1">
        <f t="array" ref="BI573">IF($CF573=3,
IFERROR(INDEX($CV$68:$CZ$79, $CE573, BI$23), "-"),
IF($CF573=2,
IF(BI$23=5, $Q573, IF(BI$23=4, $R573, 0)), IF(BI$23=5, $Q573, 0)
))</f>
        <v>0</v>
      </c>
      <c r="BJ573" s="297" cm="1">
        <f t="array" ref="BJ573">IF($CF573=3,
IFERROR(INDEX($CV$68:$CZ$79, $CE573, BJ$23), "-"),
IF($CF573=2,
IF(BJ$23=5, $Q573, IF(BJ$23=4, $R573, 0)), IF(BJ$23=5, $Q573, 0)
))</f>
        <v>0</v>
      </c>
      <c r="BK573" s="293" t="str" cm="1">
        <f t="array" ref="BK573">IFERROR(IF(OR($AN$20="EZ", ISNUMBER((BL573*BM573)/(3600*1000)/BN573)), (BL573*BM573)/(3600*1000)/BN573, BY573) * SUMPRODUCT($BO573:$BS573^2.5, $BT573:$BX573) / 1000, "-")</f>
        <v>-</v>
      </c>
      <c r="BL573" s="279" t="str">
        <f t="shared" si="246"/>
        <v>-</v>
      </c>
      <c r="BM573" s="279" t="str">
        <f t="shared" si="247"/>
        <v>-</v>
      </c>
      <c r="BN573" s="298">
        <f t="shared" si="248"/>
        <v>0</v>
      </c>
      <c r="BO573" s="296" t="str" cm="1">
        <f t="array" ref="BO573">IFERROR(INDEX($CV$63:$CZ$65, $CO573, BO$23), "-")</f>
        <v>-</v>
      </c>
      <c r="BP573" s="296" t="str" cm="1">
        <f t="array" ref="BP573">IFERROR(INDEX($CV$63:$CZ$65, $CO573, BP$23), "-")</f>
        <v>-</v>
      </c>
      <c r="BQ573" s="296" t="str" cm="1">
        <f t="array" ref="BQ573">IFERROR(INDEX($CV$63:$CZ$65, $CO573, BQ$23), "-")</f>
        <v>-</v>
      </c>
      <c r="BR573" s="296" t="str" cm="1">
        <f t="array" ref="BR573">IFERROR(INDEX($CV$63:$CZ$65, $CO573, BR$23), "-")</f>
        <v>-</v>
      </c>
      <c r="BS573" s="296" t="str" cm="1">
        <f t="array" ref="BS573">IFERROR(INDEX($CV$63:$CZ$65, $CO573, BS$23), "-")</f>
        <v>-</v>
      </c>
      <c r="BT573" s="297" cm="1">
        <f t="array" ref="BT573">IF($CO573=3,
IFERROR(INDEX($CV$68:$CZ$79, $CE573, BT$23), "-"),
IF($CO573=2,
IF(BT$23=5, $AC573, IF(BT$23=4, $AD573, 0)), IF(BT$23=5, $AC573, 0)
))</f>
        <v>0</v>
      </c>
      <c r="BU573" s="297" cm="1">
        <f t="array" ref="BU573">IF($CO573=3,
IFERROR(INDEX($CV$68:$CZ$79, $CE573, BU$23), "-"),
IF($CO573=2,
IF(BU$23=5, $AC573, IF(BU$23=4, $AD573, 0)), IF(BU$23=5, $AC573, 0)
))</f>
        <v>0</v>
      </c>
      <c r="BV573" s="297" cm="1">
        <f t="array" ref="BV573">IF($CO573=3,
IFERROR(INDEX($CV$68:$CZ$79, $CE573, BV$23), "-"),
IF($CO573=2,
IF(BV$23=5, $AC573, IF(BV$23=4, $AD573, 0)), IF(BV$23=5, $AC573, 0)
))</f>
        <v>0</v>
      </c>
      <c r="BW573" s="297" cm="1">
        <f t="array" ref="BW573">IF($CO573=3,
IFERROR(INDEX($CV$68:$CZ$79, $CE573, BW$23), "-"),
IF($CO573=2,
IF(BW$23=5, $AC573, IF(BW$23=4, $AD573, 0)), IF(BW$23=5, $AC573, 0)
))</f>
        <v>0</v>
      </c>
      <c r="BX573" s="297" cm="1">
        <f t="array" ref="BX573">IF($CO573=3,
IFERROR(INDEX($CV$68:$CZ$79, $CE573, BX$23), "-"),
IF($CO573=2,
IF(BX$23=5, $AC573, IF(BX$23=4, $AD573, 0)), IF(BX$23=5, $AC573, 0)
))</f>
        <v>0</v>
      </c>
      <c r="BY573" s="293" t="str">
        <f t="shared" si="249"/>
        <v>-</v>
      </c>
      <c r="BZ573" s="299">
        <f t="shared" si="225"/>
        <v>0</v>
      </c>
      <c r="CA573" s="294" t="str">
        <f t="shared" si="250"/>
        <v>-</v>
      </c>
      <c r="CB573" s="295" t="str">
        <f t="shared" si="226"/>
        <v>-</v>
      </c>
      <c r="CC573" s="295" t="str">
        <f t="shared" si="251"/>
        <v>-</v>
      </c>
      <c r="CD573" s="299">
        <f t="shared" si="227"/>
        <v>0</v>
      </c>
      <c r="CE573" s="300" t="str">
        <f t="shared" si="228"/>
        <v>-</v>
      </c>
      <c r="CF573" s="300" t="str">
        <f t="shared" si="229"/>
        <v>-</v>
      </c>
      <c r="CG573" s="300">
        <v>0</v>
      </c>
      <c r="CH573" s="300">
        <f t="shared" si="230"/>
        <v>0</v>
      </c>
      <c r="CI573" s="301">
        <f t="shared" si="231"/>
        <v>0</v>
      </c>
      <c r="CJ573" s="301">
        <f t="shared" si="232"/>
        <v>0</v>
      </c>
      <c r="CK573" s="302" t="str" cm="1">
        <f t="array" ref="CK573">IF($CJ573&gt;0, INDEX($CS$28:$DH$35, $CJ573, $CI573+CK$23), "-")</f>
        <v>-</v>
      </c>
      <c r="CL573" s="302" t="str" cm="1">
        <f t="array" ref="CL573">IF($CJ573&gt;0, INDEX($CS$28:$DH$35, $CJ573, $CI573+CL$23), "-")</f>
        <v>-</v>
      </c>
      <c r="CM573" s="302" t="str" cm="1">
        <f t="array" ref="CM573">IF($CJ573&gt;0, INDEX($CS$28:$DH$35, $CJ573, $CI573+CM$23), "-")</f>
        <v>-</v>
      </c>
      <c r="CN573" s="302" t="str" cm="1">
        <f t="array" ref="CN573">IF($CJ573&gt;0, INDEX($CS$28:$DH$35, $CJ573, $CI573+CN$23), "-")</f>
        <v>-</v>
      </c>
      <c r="CO573" s="300" t="str">
        <f t="shared" si="233"/>
        <v>-</v>
      </c>
      <c r="CP573" s="271"/>
      <c r="CQ573" s="272"/>
      <c r="CR573" s="273"/>
      <c r="CS573" s="273"/>
      <c r="CT573" s="273"/>
      <c r="CU573" s="273"/>
      <c r="CV573" s="273"/>
      <c r="CW573" s="273"/>
      <c r="CX573" s="273"/>
      <c r="CY573" s="273"/>
      <c r="CZ573" s="273"/>
      <c r="DA573" s="273"/>
      <c r="DB573" s="273"/>
      <c r="DC573" s="273"/>
      <c r="DD573" s="273"/>
      <c r="DE573" s="273"/>
      <c r="DF573" s="273"/>
      <c r="DG573" s="273"/>
      <c r="DH573" s="273"/>
      <c r="DI573" s="273"/>
      <c r="DJ573" s="271"/>
      <c r="DK573" s="271"/>
    </row>
    <row r="574" spans="1:115" s="45" customFormat="1" ht="12.75" customHeight="1" x14ac:dyDescent="0.25">
      <c r="A574" s="13" cm="1">
        <f t="array" ref="A574">IFERROR(INDEX(Operation, IFERROR(MATCH($N574,#REF!, 0), IFERROR(MATCH($N574,#REF!, 0), MATCH($N574,#REF!, 0))), 4), 0)</f>
        <v>0</v>
      </c>
      <c r="B574" s="10">
        <v>551</v>
      </c>
      <c r="C574" s="238"/>
      <c r="D574" s="238"/>
      <c r="E574" s="79"/>
      <c r="F574" s="80" t="str">
        <f>IF(ISBLANK(E574), "", VLOOKUP(E574, Z!$A$2:$C$4127, 3, FALSE))</f>
        <v/>
      </c>
      <c r="G574" s="238"/>
      <c r="H574" s="81"/>
      <c r="I574" s="255" t="b">
        <v>0</v>
      </c>
      <c r="J574" s="256"/>
      <c r="K574" s="82"/>
      <c r="L574" s="82"/>
      <c r="M574" s="83"/>
      <c r="N574" s="79"/>
      <c r="O574" s="84"/>
      <c r="P574" s="84"/>
      <c r="Q574" s="257"/>
      <c r="R574" s="257"/>
      <c r="S574" s="257"/>
      <c r="T574" s="85">
        <f t="shared" si="234"/>
        <v>0</v>
      </c>
      <c r="U574" s="238"/>
      <c r="V574" s="238"/>
      <c r="W574" s="238"/>
      <c r="X574" s="257"/>
      <c r="Y574" s="258"/>
      <c r="Z574" s="79"/>
      <c r="AA574" s="257"/>
      <c r="AB574" s="257"/>
      <c r="AC574" s="257"/>
      <c r="AD574" s="257"/>
      <c r="AE574" s="257"/>
      <c r="AF574" s="85">
        <f t="shared" si="235"/>
        <v>0</v>
      </c>
      <c r="AG574" s="259"/>
      <c r="AH574" s="238"/>
      <c r="AI574" s="79"/>
      <c r="AJ574" s="80" t="str">
        <f>IF(ISBLANK(AI574), "", VLOOKUP(AI574, Z!$A$2:$C$4127, 3, FALSE))</f>
        <v/>
      </c>
      <c r="AK574" s="260"/>
      <c r="AL574" s="127">
        <f t="shared" si="236"/>
        <v>0</v>
      </c>
      <c r="AM574" s="271"/>
      <c r="AN574" s="292">
        <f t="shared" si="238"/>
        <v>0</v>
      </c>
      <c r="AO574" s="279">
        <f t="shared" si="237"/>
        <v>1</v>
      </c>
      <c r="AP574" s="279">
        <v>0.75</v>
      </c>
      <c r="AQ574" s="293" t="str">
        <f t="shared" si="239"/>
        <v>-</v>
      </c>
      <c r="AR574" s="293" t="str">
        <f t="shared" si="240"/>
        <v>-</v>
      </c>
      <c r="AS574" s="293" t="str" cm="1">
        <f t="array" ref="AS574">IFERROR(IFERROR((AT574*AU574)/(3600*1000)/AZ574, BY574) * SUMPRODUCT($BA574:$BE574^2.5, $BF574:$BJ574) / 1000, "-")</f>
        <v>-</v>
      </c>
      <c r="AT574" s="279" t="str">
        <f t="shared" si="241"/>
        <v>-</v>
      </c>
      <c r="AU574" s="279" t="str">
        <f t="shared" si="242"/>
        <v>-</v>
      </c>
      <c r="AV574" s="294" t="str">
        <f t="shared" si="224"/>
        <v>-</v>
      </c>
      <c r="AW574" s="294" t="str" cm="1">
        <f t="array" ref="AW574">IF(CH574&gt;0, INDEX($CV$58:$CV$60, CH574), "-")</f>
        <v>-</v>
      </c>
      <c r="AX574" s="294" t="str">
        <f t="shared" si="243"/>
        <v>-</v>
      </c>
      <c r="AY574" s="295" t="str">
        <f t="shared" si="244"/>
        <v>-</v>
      </c>
      <c r="AZ574" s="294">
        <f t="shared" si="245"/>
        <v>0</v>
      </c>
      <c r="BA574" s="296" t="str" cm="1">
        <f t="array" ref="BA574">IFERROR(INDEX($CV$63:$CZ$65, $CF574, BA$23), "-")</f>
        <v>-</v>
      </c>
      <c r="BB574" s="296" t="str" cm="1">
        <f t="array" ref="BB574">IFERROR(INDEX($CV$63:$CZ$65, $CF574, BB$23), "-")</f>
        <v>-</v>
      </c>
      <c r="BC574" s="296" t="str" cm="1">
        <f t="array" ref="BC574">IFERROR(INDEX($CV$63:$CZ$65, $CF574, BC$23), "-")</f>
        <v>-</v>
      </c>
      <c r="BD574" s="296" t="str" cm="1">
        <f t="array" ref="BD574">IFERROR(INDEX($CV$63:$CZ$65, $CF574, BD$23), "-")</f>
        <v>-</v>
      </c>
      <c r="BE574" s="296" t="str" cm="1">
        <f t="array" ref="BE574">IFERROR(INDEX($CV$63:$CZ$65, $CF574, BE$23), "-")</f>
        <v>-</v>
      </c>
      <c r="BF574" s="297" cm="1">
        <f t="array" ref="BF574">IF($CF574=3,
IFERROR(INDEX($CV$68:$CZ$79, $CE574, BF$23), "-"),
IF($CF574=2,
IF(BF$23=5, $Q574, IF(BF$23=4, $R574, 0)), IF(BF$23=5, $Q574, 0)
))</f>
        <v>0</v>
      </c>
      <c r="BG574" s="297" cm="1">
        <f t="array" ref="BG574">IF($CF574=3,
IFERROR(INDEX($CV$68:$CZ$79, $CE574, BG$23), "-"),
IF($CF574=2,
IF(BG$23=5, $Q574, IF(BG$23=4, $R574, 0)), IF(BG$23=5, $Q574, 0)
))</f>
        <v>0</v>
      </c>
      <c r="BH574" s="297" cm="1">
        <f t="array" ref="BH574">IF($CF574=3,
IFERROR(INDEX($CV$68:$CZ$79, $CE574, BH$23), "-"),
IF($CF574=2,
IF(BH$23=5, $Q574, IF(BH$23=4, $R574, 0)), IF(BH$23=5, $Q574, 0)
))</f>
        <v>0</v>
      </c>
      <c r="BI574" s="297" cm="1">
        <f t="array" ref="BI574">IF($CF574=3,
IFERROR(INDEX($CV$68:$CZ$79, $CE574, BI$23), "-"),
IF($CF574=2,
IF(BI$23=5, $Q574, IF(BI$23=4, $R574, 0)), IF(BI$23=5, $Q574, 0)
))</f>
        <v>0</v>
      </c>
      <c r="BJ574" s="297" cm="1">
        <f t="array" ref="BJ574">IF($CF574=3,
IFERROR(INDEX($CV$68:$CZ$79, $CE574, BJ$23), "-"),
IF($CF574=2,
IF(BJ$23=5, $Q574, IF(BJ$23=4, $R574, 0)), IF(BJ$23=5, $Q574, 0)
))</f>
        <v>0</v>
      </c>
      <c r="BK574" s="293" t="str" cm="1">
        <f t="array" ref="BK574">IFERROR(IF(OR($AN$20="EZ", ISNUMBER((BL574*BM574)/(3600*1000)/BN574)), (BL574*BM574)/(3600*1000)/BN574, BY574) * SUMPRODUCT($BO574:$BS574^2.5, $BT574:$BX574) / 1000, "-")</f>
        <v>-</v>
      </c>
      <c r="BL574" s="279" t="str">
        <f t="shared" si="246"/>
        <v>-</v>
      </c>
      <c r="BM574" s="279" t="str">
        <f t="shared" si="247"/>
        <v>-</v>
      </c>
      <c r="BN574" s="298">
        <f t="shared" si="248"/>
        <v>0</v>
      </c>
      <c r="BO574" s="296" t="str" cm="1">
        <f t="array" ref="BO574">IFERROR(INDEX($CV$63:$CZ$65, $CO574, BO$23), "-")</f>
        <v>-</v>
      </c>
      <c r="BP574" s="296" t="str" cm="1">
        <f t="array" ref="BP574">IFERROR(INDEX($CV$63:$CZ$65, $CO574, BP$23), "-")</f>
        <v>-</v>
      </c>
      <c r="BQ574" s="296" t="str" cm="1">
        <f t="array" ref="BQ574">IFERROR(INDEX($CV$63:$CZ$65, $CO574, BQ$23), "-")</f>
        <v>-</v>
      </c>
      <c r="BR574" s="296" t="str" cm="1">
        <f t="array" ref="BR574">IFERROR(INDEX($CV$63:$CZ$65, $CO574, BR$23), "-")</f>
        <v>-</v>
      </c>
      <c r="BS574" s="296" t="str" cm="1">
        <f t="array" ref="BS574">IFERROR(INDEX($CV$63:$CZ$65, $CO574, BS$23), "-")</f>
        <v>-</v>
      </c>
      <c r="BT574" s="297" cm="1">
        <f t="array" ref="BT574">IF($CO574=3,
IFERROR(INDEX($CV$68:$CZ$79, $CE574, BT$23), "-"),
IF($CO574=2,
IF(BT$23=5, $AC574, IF(BT$23=4, $AD574, 0)), IF(BT$23=5, $AC574, 0)
))</f>
        <v>0</v>
      </c>
      <c r="BU574" s="297" cm="1">
        <f t="array" ref="BU574">IF($CO574=3,
IFERROR(INDEX($CV$68:$CZ$79, $CE574, BU$23), "-"),
IF($CO574=2,
IF(BU$23=5, $AC574, IF(BU$23=4, $AD574, 0)), IF(BU$23=5, $AC574, 0)
))</f>
        <v>0</v>
      </c>
      <c r="BV574" s="297" cm="1">
        <f t="array" ref="BV574">IF($CO574=3,
IFERROR(INDEX($CV$68:$CZ$79, $CE574, BV$23), "-"),
IF($CO574=2,
IF(BV$23=5, $AC574, IF(BV$23=4, $AD574, 0)), IF(BV$23=5, $AC574, 0)
))</f>
        <v>0</v>
      </c>
      <c r="BW574" s="297" cm="1">
        <f t="array" ref="BW574">IF($CO574=3,
IFERROR(INDEX($CV$68:$CZ$79, $CE574, BW$23), "-"),
IF($CO574=2,
IF(BW$23=5, $AC574, IF(BW$23=4, $AD574, 0)), IF(BW$23=5, $AC574, 0)
))</f>
        <v>0</v>
      </c>
      <c r="BX574" s="297" cm="1">
        <f t="array" ref="BX574">IF($CO574=3,
IFERROR(INDEX($CV$68:$CZ$79, $CE574, BX$23), "-"),
IF($CO574=2,
IF(BX$23=5, $AC574, IF(BX$23=4, $AD574, 0)), IF(BX$23=5, $AC574, 0)
))</f>
        <v>0</v>
      </c>
      <c r="BY574" s="293" t="str">
        <f t="shared" si="249"/>
        <v>-</v>
      </c>
      <c r="BZ574" s="299">
        <f t="shared" si="225"/>
        <v>0</v>
      </c>
      <c r="CA574" s="294" t="str">
        <f t="shared" si="250"/>
        <v>-</v>
      </c>
      <c r="CB574" s="295" t="str">
        <f t="shared" si="226"/>
        <v>-</v>
      </c>
      <c r="CC574" s="295" t="str">
        <f t="shared" si="251"/>
        <v>-</v>
      </c>
      <c r="CD574" s="299">
        <f t="shared" si="227"/>
        <v>0</v>
      </c>
      <c r="CE574" s="300" t="str">
        <f t="shared" si="228"/>
        <v>-</v>
      </c>
      <c r="CF574" s="300" t="str">
        <f t="shared" si="229"/>
        <v>-</v>
      </c>
      <c r="CG574" s="300">
        <v>0</v>
      </c>
      <c r="CH574" s="300">
        <f t="shared" si="230"/>
        <v>0</v>
      </c>
      <c r="CI574" s="301">
        <f t="shared" si="231"/>
        <v>0</v>
      </c>
      <c r="CJ574" s="301">
        <f t="shared" si="232"/>
        <v>0</v>
      </c>
      <c r="CK574" s="302" t="str" cm="1">
        <f t="array" ref="CK574">IF($CJ574&gt;0, INDEX($CS$28:$DH$35, $CJ574, $CI574+CK$23), "-")</f>
        <v>-</v>
      </c>
      <c r="CL574" s="302" t="str" cm="1">
        <f t="array" ref="CL574">IF($CJ574&gt;0, INDEX($CS$28:$DH$35, $CJ574, $CI574+CL$23), "-")</f>
        <v>-</v>
      </c>
      <c r="CM574" s="302" t="str" cm="1">
        <f t="array" ref="CM574">IF($CJ574&gt;0, INDEX($CS$28:$DH$35, $CJ574, $CI574+CM$23), "-")</f>
        <v>-</v>
      </c>
      <c r="CN574" s="302" t="str" cm="1">
        <f t="array" ref="CN574">IF($CJ574&gt;0, INDEX($CS$28:$DH$35, $CJ574, $CI574+CN$23), "-")</f>
        <v>-</v>
      </c>
      <c r="CO574" s="300" t="str">
        <f t="shared" si="233"/>
        <v>-</v>
      </c>
      <c r="CP574" s="271"/>
      <c r="CQ574" s="272"/>
      <c r="CR574" s="273"/>
      <c r="CS574" s="273"/>
      <c r="CT574" s="273"/>
      <c r="CU574" s="273"/>
      <c r="CV574" s="273"/>
      <c r="CW574" s="273"/>
      <c r="CX574" s="273"/>
      <c r="CY574" s="273"/>
      <c r="CZ574" s="273"/>
      <c r="DA574" s="273"/>
      <c r="DB574" s="273"/>
      <c r="DC574" s="273"/>
      <c r="DD574" s="273"/>
      <c r="DE574" s="273"/>
      <c r="DF574" s="273"/>
      <c r="DG574" s="273"/>
      <c r="DH574" s="273"/>
      <c r="DI574" s="273"/>
      <c r="DJ574" s="271"/>
      <c r="DK574" s="271"/>
    </row>
    <row r="575" spans="1:115" s="45" customFormat="1" ht="12.75" customHeight="1" x14ac:dyDescent="0.25">
      <c r="A575" s="13" cm="1">
        <f t="array" ref="A575">IFERROR(INDEX(Operation, IFERROR(MATCH($N575,#REF!, 0), IFERROR(MATCH($N575,#REF!, 0), MATCH($N575,#REF!, 0))), 4), 0)</f>
        <v>0</v>
      </c>
      <c r="B575" s="10">
        <v>552</v>
      </c>
      <c r="C575" s="238"/>
      <c r="D575" s="238"/>
      <c r="E575" s="79"/>
      <c r="F575" s="80" t="str">
        <f>IF(ISBLANK(E575), "", VLOOKUP(E575, Z!$A$2:$C$4127, 3, FALSE))</f>
        <v/>
      </c>
      <c r="G575" s="238"/>
      <c r="H575" s="81"/>
      <c r="I575" s="255" t="b">
        <v>0</v>
      </c>
      <c r="J575" s="256"/>
      <c r="K575" s="82"/>
      <c r="L575" s="82"/>
      <c r="M575" s="83"/>
      <c r="N575" s="79"/>
      <c r="O575" s="84"/>
      <c r="P575" s="84"/>
      <c r="Q575" s="257"/>
      <c r="R575" s="257"/>
      <c r="S575" s="257"/>
      <c r="T575" s="85">
        <f t="shared" si="234"/>
        <v>0</v>
      </c>
      <c r="U575" s="238"/>
      <c r="V575" s="238"/>
      <c r="W575" s="238"/>
      <c r="X575" s="257"/>
      <c r="Y575" s="258"/>
      <c r="Z575" s="79"/>
      <c r="AA575" s="257"/>
      <c r="AB575" s="257"/>
      <c r="AC575" s="257"/>
      <c r="AD575" s="257"/>
      <c r="AE575" s="257"/>
      <c r="AF575" s="85">
        <f t="shared" si="235"/>
        <v>0</v>
      </c>
      <c r="AG575" s="259"/>
      <c r="AH575" s="238"/>
      <c r="AI575" s="79"/>
      <c r="AJ575" s="80" t="str">
        <f>IF(ISBLANK(AI575), "", VLOOKUP(AI575, Z!$A$2:$C$4127, 3, FALSE))</f>
        <v/>
      </c>
      <c r="AK575" s="260"/>
      <c r="AL575" s="127">
        <f t="shared" si="236"/>
        <v>0</v>
      </c>
      <c r="AM575" s="271"/>
      <c r="AN575" s="292">
        <f t="shared" si="238"/>
        <v>0</v>
      </c>
      <c r="AO575" s="279">
        <f t="shared" si="237"/>
        <v>1</v>
      </c>
      <c r="AP575" s="279">
        <v>0.75</v>
      </c>
      <c r="AQ575" s="293" t="str">
        <f t="shared" si="239"/>
        <v>-</v>
      </c>
      <c r="AR575" s="293" t="str">
        <f t="shared" si="240"/>
        <v>-</v>
      </c>
      <c r="AS575" s="293" t="str" cm="1">
        <f t="array" ref="AS575">IFERROR(IFERROR((AT575*AU575)/(3600*1000)/AZ575, BY575) * SUMPRODUCT($BA575:$BE575^2.5, $BF575:$BJ575) / 1000, "-")</f>
        <v>-</v>
      </c>
      <c r="AT575" s="279" t="str">
        <f t="shared" si="241"/>
        <v>-</v>
      </c>
      <c r="AU575" s="279" t="str">
        <f t="shared" si="242"/>
        <v>-</v>
      </c>
      <c r="AV575" s="294" t="str">
        <f t="shared" si="224"/>
        <v>-</v>
      </c>
      <c r="AW575" s="294" t="str" cm="1">
        <f t="array" ref="AW575">IF(CH575&gt;0, INDEX($CV$58:$CV$60, CH575), "-")</f>
        <v>-</v>
      </c>
      <c r="AX575" s="294" t="str">
        <f t="shared" si="243"/>
        <v>-</v>
      </c>
      <c r="AY575" s="295" t="str">
        <f t="shared" si="244"/>
        <v>-</v>
      </c>
      <c r="AZ575" s="294">
        <f t="shared" si="245"/>
        <v>0</v>
      </c>
      <c r="BA575" s="296" t="str" cm="1">
        <f t="array" ref="BA575">IFERROR(INDEX($CV$63:$CZ$65, $CF575, BA$23), "-")</f>
        <v>-</v>
      </c>
      <c r="BB575" s="296" t="str" cm="1">
        <f t="array" ref="BB575">IFERROR(INDEX($CV$63:$CZ$65, $CF575, BB$23), "-")</f>
        <v>-</v>
      </c>
      <c r="BC575" s="296" t="str" cm="1">
        <f t="array" ref="BC575">IFERROR(INDEX($CV$63:$CZ$65, $CF575, BC$23), "-")</f>
        <v>-</v>
      </c>
      <c r="BD575" s="296" t="str" cm="1">
        <f t="array" ref="BD575">IFERROR(INDEX($CV$63:$CZ$65, $CF575, BD$23), "-")</f>
        <v>-</v>
      </c>
      <c r="BE575" s="296" t="str" cm="1">
        <f t="array" ref="BE575">IFERROR(INDEX($CV$63:$CZ$65, $CF575, BE$23), "-")</f>
        <v>-</v>
      </c>
      <c r="BF575" s="297" cm="1">
        <f t="array" ref="BF575">IF($CF575=3,
IFERROR(INDEX($CV$68:$CZ$79, $CE575, BF$23), "-"),
IF($CF575=2,
IF(BF$23=5, $Q575, IF(BF$23=4, $R575, 0)), IF(BF$23=5, $Q575, 0)
))</f>
        <v>0</v>
      </c>
      <c r="BG575" s="297" cm="1">
        <f t="array" ref="BG575">IF($CF575=3,
IFERROR(INDEX($CV$68:$CZ$79, $CE575, BG$23), "-"),
IF($CF575=2,
IF(BG$23=5, $Q575, IF(BG$23=4, $R575, 0)), IF(BG$23=5, $Q575, 0)
))</f>
        <v>0</v>
      </c>
      <c r="BH575" s="297" cm="1">
        <f t="array" ref="BH575">IF($CF575=3,
IFERROR(INDEX($CV$68:$CZ$79, $CE575, BH$23), "-"),
IF($CF575=2,
IF(BH$23=5, $Q575, IF(BH$23=4, $R575, 0)), IF(BH$23=5, $Q575, 0)
))</f>
        <v>0</v>
      </c>
      <c r="BI575" s="297" cm="1">
        <f t="array" ref="BI575">IF($CF575=3,
IFERROR(INDEX($CV$68:$CZ$79, $CE575, BI$23), "-"),
IF($CF575=2,
IF(BI$23=5, $Q575, IF(BI$23=4, $R575, 0)), IF(BI$23=5, $Q575, 0)
))</f>
        <v>0</v>
      </c>
      <c r="BJ575" s="297" cm="1">
        <f t="array" ref="BJ575">IF($CF575=3,
IFERROR(INDEX($CV$68:$CZ$79, $CE575, BJ$23), "-"),
IF($CF575=2,
IF(BJ$23=5, $Q575, IF(BJ$23=4, $R575, 0)), IF(BJ$23=5, $Q575, 0)
))</f>
        <v>0</v>
      </c>
      <c r="BK575" s="293" t="str" cm="1">
        <f t="array" ref="BK575">IFERROR(IF(OR($AN$20="EZ", ISNUMBER((BL575*BM575)/(3600*1000)/BN575)), (BL575*BM575)/(3600*1000)/BN575, BY575) * SUMPRODUCT($BO575:$BS575^2.5, $BT575:$BX575) / 1000, "-")</f>
        <v>-</v>
      </c>
      <c r="BL575" s="279" t="str">
        <f t="shared" si="246"/>
        <v>-</v>
      </c>
      <c r="BM575" s="279" t="str">
        <f t="shared" si="247"/>
        <v>-</v>
      </c>
      <c r="BN575" s="298">
        <f t="shared" si="248"/>
        <v>0</v>
      </c>
      <c r="BO575" s="296" t="str" cm="1">
        <f t="array" ref="BO575">IFERROR(INDEX($CV$63:$CZ$65, $CO575, BO$23), "-")</f>
        <v>-</v>
      </c>
      <c r="BP575" s="296" t="str" cm="1">
        <f t="array" ref="BP575">IFERROR(INDEX($CV$63:$CZ$65, $CO575, BP$23), "-")</f>
        <v>-</v>
      </c>
      <c r="BQ575" s="296" t="str" cm="1">
        <f t="array" ref="BQ575">IFERROR(INDEX($CV$63:$CZ$65, $CO575, BQ$23), "-")</f>
        <v>-</v>
      </c>
      <c r="BR575" s="296" t="str" cm="1">
        <f t="array" ref="BR575">IFERROR(INDEX($CV$63:$CZ$65, $CO575, BR$23), "-")</f>
        <v>-</v>
      </c>
      <c r="BS575" s="296" t="str" cm="1">
        <f t="array" ref="BS575">IFERROR(INDEX($CV$63:$CZ$65, $CO575, BS$23), "-")</f>
        <v>-</v>
      </c>
      <c r="BT575" s="297" cm="1">
        <f t="array" ref="BT575">IF($CO575=3,
IFERROR(INDEX($CV$68:$CZ$79, $CE575, BT$23), "-"),
IF($CO575=2,
IF(BT$23=5, $AC575, IF(BT$23=4, $AD575, 0)), IF(BT$23=5, $AC575, 0)
))</f>
        <v>0</v>
      </c>
      <c r="BU575" s="297" cm="1">
        <f t="array" ref="BU575">IF($CO575=3,
IFERROR(INDEX($CV$68:$CZ$79, $CE575, BU$23), "-"),
IF($CO575=2,
IF(BU$23=5, $AC575, IF(BU$23=4, $AD575, 0)), IF(BU$23=5, $AC575, 0)
))</f>
        <v>0</v>
      </c>
      <c r="BV575" s="297" cm="1">
        <f t="array" ref="BV575">IF($CO575=3,
IFERROR(INDEX($CV$68:$CZ$79, $CE575, BV$23), "-"),
IF($CO575=2,
IF(BV$23=5, $AC575, IF(BV$23=4, $AD575, 0)), IF(BV$23=5, $AC575, 0)
))</f>
        <v>0</v>
      </c>
      <c r="BW575" s="297" cm="1">
        <f t="array" ref="BW575">IF($CO575=3,
IFERROR(INDEX($CV$68:$CZ$79, $CE575, BW$23), "-"),
IF($CO575=2,
IF(BW$23=5, $AC575, IF(BW$23=4, $AD575, 0)), IF(BW$23=5, $AC575, 0)
))</f>
        <v>0</v>
      </c>
      <c r="BX575" s="297" cm="1">
        <f t="array" ref="BX575">IF($CO575=3,
IFERROR(INDEX($CV$68:$CZ$79, $CE575, BX$23), "-"),
IF($CO575=2,
IF(BX$23=5, $AC575, IF(BX$23=4, $AD575, 0)), IF(BX$23=5, $AC575, 0)
))</f>
        <v>0</v>
      </c>
      <c r="BY575" s="293" t="str">
        <f t="shared" si="249"/>
        <v>-</v>
      </c>
      <c r="BZ575" s="299">
        <f t="shared" si="225"/>
        <v>0</v>
      </c>
      <c r="CA575" s="294" t="str">
        <f t="shared" si="250"/>
        <v>-</v>
      </c>
      <c r="CB575" s="295" t="str">
        <f t="shared" si="226"/>
        <v>-</v>
      </c>
      <c r="CC575" s="295" t="str">
        <f t="shared" si="251"/>
        <v>-</v>
      </c>
      <c r="CD575" s="299">
        <f t="shared" si="227"/>
        <v>0</v>
      </c>
      <c r="CE575" s="300" t="str">
        <f t="shared" si="228"/>
        <v>-</v>
      </c>
      <c r="CF575" s="300" t="str">
        <f t="shared" si="229"/>
        <v>-</v>
      </c>
      <c r="CG575" s="300">
        <v>0</v>
      </c>
      <c r="CH575" s="300">
        <f t="shared" si="230"/>
        <v>0</v>
      </c>
      <c r="CI575" s="301">
        <f t="shared" si="231"/>
        <v>0</v>
      </c>
      <c r="CJ575" s="301">
        <f t="shared" si="232"/>
        <v>0</v>
      </c>
      <c r="CK575" s="302" t="str" cm="1">
        <f t="array" ref="CK575">IF($CJ575&gt;0, INDEX($CS$28:$DH$35, $CJ575, $CI575+CK$23), "-")</f>
        <v>-</v>
      </c>
      <c r="CL575" s="302" t="str" cm="1">
        <f t="array" ref="CL575">IF($CJ575&gt;0, INDEX($CS$28:$DH$35, $CJ575, $CI575+CL$23), "-")</f>
        <v>-</v>
      </c>
      <c r="CM575" s="302" t="str" cm="1">
        <f t="array" ref="CM575">IF($CJ575&gt;0, INDEX($CS$28:$DH$35, $CJ575, $CI575+CM$23), "-")</f>
        <v>-</v>
      </c>
      <c r="CN575" s="302" t="str" cm="1">
        <f t="array" ref="CN575">IF($CJ575&gt;0, INDEX($CS$28:$DH$35, $CJ575, $CI575+CN$23), "-")</f>
        <v>-</v>
      </c>
      <c r="CO575" s="300" t="str">
        <f t="shared" si="233"/>
        <v>-</v>
      </c>
      <c r="CP575" s="271"/>
      <c r="CQ575" s="272"/>
      <c r="CR575" s="273"/>
      <c r="CS575" s="273"/>
      <c r="CT575" s="273"/>
      <c r="CU575" s="273"/>
      <c r="CV575" s="273"/>
      <c r="CW575" s="273"/>
      <c r="CX575" s="273"/>
      <c r="CY575" s="273"/>
      <c r="CZ575" s="273"/>
      <c r="DA575" s="273"/>
      <c r="DB575" s="273"/>
      <c r="DC575" s="273"/>
      <c r="DD575" s="273"/>
      <c r="DE575" s="273"/>
      <c r="DF575" s="273"/>
      <c r="DG575" s="273"/>
      <c r="DH575" s="273"/>
      <c r="DI575" s="273"/>
      <c r="DJ575" s="271"/>
      <c r="DK575" s="271"/>
    </row>
    <row r="576" spans="1:115" s="45" customFormat="1" ht="12.75" customHeight="1" x14ac:dyDescent="0.25">
      <c r="A576" s="13" cm="1">
        <f t="array" ref="A576">IFERROR(INDEX(Operation, IFERROR(MATCH($N576,#REF!, 0), IFERROR(MATCH($N576,#REF!, 0), MATCH($N576,#REF!, 0))), 4), 0)</f>
        <v>0</v>
      </c>
      <c r="B576" s="10">
        <v>553</v>
      </c>
      <c r="C576" s="238"/>
      <c r="D576" s="238"/>
      <c r="E576" s="79"/>
      <c r="F576" s="80" t="str">
        <f>IF(ISBLANK(E576), "", VLOOKUP(E576, Z!$A$2:$C$4127, 3, FALSE))</f>
        <v/>
      </c>
      <c r="G576" s="238"/>
      <c r="H576" s="81"/>
      <c r="I576" s="255" t="b">
        <v>0</v>
      </c>
      <c r="J576" s="256"/>
      <c r="K576" s="82"/>
      <c r="L576" s="82"/>
      <c r="M576" s="83"/>
      <c r="N576" s="79"/>
      <c r="O576" s="84"/>
      <c r="P576" s="84"/>
      <c r="Q576" s="257"/>
      <c r="R576" s="257"/>
      <c r="S576" s="257"/>
      <c r="T576" s="85">
        <f t="shared" si="234"/>
        <v>0</v>
      </c>
      <c r="U576" s="238"/>
      <c r="V576" s="238"/>
      <c r="W576" s="238"/>
      <c r="X576" s="257"/>
      <c r="Y576" s="258"/>
      <c r="Z576" s="79"/>
      <c r="AA576" s="257"/>
      <c r="AB576" s="257"/>
      <c r="AC576" s="257"/>
      <c r="AD576" s="257"/>
      <c r="AE576" s="257"/>
      <c r="AF576" s="85">
        <f t="shared" si="235"/>
        <v>0</v>
      </c>
      <c r="AG576" s="259"/>
      <c r="AH576" s="238"/>
      <c r="AI576" s="79"/>
      <c r="AJ576" s="80" t="str">
        <f>IF(ISBLANK(AI576), "", VLOOKUP(AI576, Z!$A$2:$C$4127, 3, FALSE))</f>
        <v/>
      </c>
      <c r="AK576" s="260"/>
      <c r="AL576" s="127">
        <f t="shared" si="236"/>
        <v>0</v>
      </c>
      <c r="AM576" s="271"/>
      <c r="AN576" s="292">
        <f t="shared" si="238"/>
        <v>0</v>
      </c>
      <c r="AO576" s="279">
        <f t="shared" si="237"/>
        <v>1</v>
      </c>
      <c r="AP576" s="279">
        <v>0.75</v>
      </c>
      <c r="AQ576" s="293" t="str">
        <f t="shared" si="239"/>
        <v>-</v>
      </c>
      <c r="AR576" s="293" t="str">
        <f t="shared" si="240"/>
        <v>-</v>
      </c>
      <c r="AS576" s="293" t="str" cm="1">
        <f t="array" ref="AS576">IFERROR(IFERROR((AT576*AU576)/(3600*1000)/AZ576, BY576) * SUMPRODUCT($BA576:$BE576^2.5, $BF576:$BJ576) / 1000, "-")</f>
        <v>-</v>
      </c>
      <c r="AT576" s="279" t="str">
        <f t="shared" si="241"/>
        <v>-</v>
      </c>
      <c r="AU576" s="279" t="str">
        <f t="shared" si="242"/>
        <v>-</v>
      </c>
      <c r="AV576" s="294" t="str">
        <f t="shared" si="224"/>
        <v>-</v>
      </c>
      <c r="AW576" s="294" t="str" cm="1">
        <f t="array" ref="AW576">IF(CH576&gt;0, INDEX($CV$58:$CV$60, CH576), "-")</f>
        <v>-</v>
      </c>
      <c r="AX576" s="294" t="str">
        <f t="shared" si="243"/>
        <v>-</v>
      </c>
      <c r="AY576" s="295" t="str">
        <f t="shared" si="244"/>
        <v>-</v>
      </c>
      <c r="AZ576" s="294">
        <f t="shared" si="245"/>
        <v>0</v>
      </c>
      <c r="BA576" s="296" t="str" cm="1">
        <f t="array" ref="BA576">IFERROR(INDEX($CV$63:$CZ$65, $CF576, BA$23), "-")</f>
        <v>-</v>
      </c>
      <c r="BB576" s="296" t="str" cm="1">
        <f t="array" ref="BB576">IFERROR(INDEX($CV$63:$CZ$65, $CF576, BB$23), "-")</f>
        <v>-</v>
      </c>
      <c r="BC576" s="296" t="str" cm="1">
        <f t="array" ref="BC576">IFERROR(INDEX($CV$63:$CZ$65, $CF576, BC$23), "-")</f>
        <v>-</v>
      </c>
      <c r="BD576" s="296" t="str" cm="1">
        <f t="array" ref="BD576">IFERROR(INDEX($CV$63:$CZ$65, $CF576, BD$23), "-")</f>
        <v>-</v>
      </c>
      <c r="BE576" s="296" t="str" cm="1">
        <f t="array" ref="BE576">IFERROR(INDEX($CV$63:$CZ$65, $CF576, BE$23), "-")</f>
        <v>-</v>
      </c>
      <c r="BF576" s="297" cm="1">
        <f t="array" ref="BF576">IF($CF576=3,
IFERROR(INDEX($CV$68:$CZ$79, $CE576, BF$23), "-"),
IF($CF576=2,
IF(BF$23=5, $Q576, IF(BF$23=4, $R576, 0)), IF(BF$23=5, $Q576, 0)
))</f>
        <v>0</v>
      </c>
      <c r="BG576" s="297" cm="1">
        <f t="array" ref="BG576">IF($CF576=3,
IFERROR(INDEX($CV$68:$CZ$79, $CE576, BG$23), "-"),
IF($CF576=2,
IF(BG$23=5, $Q576, IF(BG$23=4, $R576, 0)), IF(BG$23=5, $Q576, 0)
))</f>
        <v>0</v>
      </c>
      <c r="BH576" s="297" cm="1">
        <f t="array" ref="BH576">IF($CF576=3,
IFERROR(INDEX($CV$68:$CZ$79, $CE576, BH$23), "-"),
IF($CF576=2,
IF(BH$23=5, $Q576, IF(BH$23=4, $R576, 0)), IF(BH$23=5, $Q576, 0)
))</f>
        <v>0</v>
      </c>
      <c r="BI576" s="297" cm="1">
        <f t="array" ref="BI576">IF($CF576=3,
IFERROR(INDEX($CV$68:$CZ$79, $CE576, BI$23), "-"),
IF($CF576=2,
IF(BI$23=5, $Q576, IF(BI$23=4, $R576, 0)), IF(BI$23=5, $Q576, 0)
))</f>
        <v>0</v>
      </c>
      <c r="BJ576" s="297" cm="1">
        <f t="array" ref="BJ576">IF($CF576=3,
IFERROR(INDEX($CV$68:$CZ$79, $CE576, BJ$23), "-"),
IF($CF576=2,
IF(BJ$23=5, $Q576, IF(BJ$23=4, $R576, 0)), IF(BJ$23=5, $Q576, 0)
))</f>
        <v>0</v>
      </c>
      <c r="BK576" s="293" t="str" cm="1">
        <f t="array" ref="BK576">IFERROR(IF(OR($AN$20="EZ", ISNUMBER((BL576*BM576)/(3600*1000)/BN576)), (BL576*BM576)/(3600*1000)/BN576, BY576) * SUMPRODUCT($BO576:$BS576^2.5, $BT576:$BX576) / 1000, "-")</f>
        <v>-</v>
      </c>
      <c r="BL576" s="279" t="str">
        <f t="shared" si="246"/>
        <v>-</v>
      </c>
      <c r="BM576" s="279" t="str">
        <f t="shared" si="247"/>
        <v>-</v>
      </c>
      <c r="BN576" s="298">
        <f t="shared" si="248"/>
        <v>0</v>
      </c>
      <c r="BO576" s="296" t="str" cm="1">
        <f t="array" ref="BO576">IFERROR(INDEX($CV$63:$CZ$65, $CO576, BO$23), "-")</f>
        <v>-</v>
      </c>
      <c r="BP576" s="296" t="str" cm="1">
        <f t="array" ref="BP576">IFERROR(INDEX($CV$63:$CZ$65, $CO576, BP$23), "-")</f>
        <v>-</v>
      </c>
      <c r="BQ576" s="296" t="str" cm="1">
        <f t="array" ref="BQ576">IFERROR(INDEX($CV$63:$CZ$65, $CO576, BQ$23), "-")</f>
        <v>-</v>
      </c>
      <c r="BR576" s="296" t="str" cm="1">
        <f t="array" ref="BR576">IFERROR(INDEX($CV$63:$CZ$65, $CO576, BR$23), "-")</f>
        <v>-</v>
      </c>
      <c r="BS576" s="296" t="str" cm="1">
        <f t="array" ref="BS576">IFERROR(INDEX($CV$63:$CZ$65, $CO576, BS$23), "-")</f>
        <v>-</v>
      </c>
      <c r="BT576" s="297" cm="1">
        <f t="array" ref="BT576">IF($CO576=3,
IFERROR(INDEX($CV$68:$CZ$79, $CE576, BT$23), "-"),
IF($CO576=2,
IF(BT$23=5, $AC576, IF(BT$23=4, $AD576, 0)), IF(BT$23=5, $AC576, 0)
))</f>
        <v>0</v>
      </c>
      <c r="BU576" s="297" cm="1">
        <f t="array" ref="BU576">IF($CO576=3,
IFERROR(INDEX($CV$68:$CZ$79, $CE576, BU$23), "-"),
IF($CO576=2,
IF(BU$23=5, $AC576, IF(BU$23=4, $AD576, 0)), IF(BU$23=5, $AC576, 0)
))</f>
        <v>0</v>
      </c>
      <c r="BV576" s="297" cm="1">
        <f t="array" ref="BV576">IF($CO576=3,
IFERROR(INDEX($CV$68:$CZ$79, $CE576, BV$23), "-"),
IF($CO576=2,
IF(BV$23=5, $AC576, IF(BV$23=4, $AD576, 0)), IF(BV$23=5, $AC576, 0)
))</f>
        <v>0</v>
      </c>
      <c r="BW576" s="297" cm="1">
        <f t="array" ref="BW576">IF($CO576=3,
IFERROR(INDEX($CV$68:$CZ$79, $CE576, BW$23), "-"),
IF($CO576=2,
IF(BW$23=5, $AC576, IF(BW$23=4, $AD576, 0)), IF(BW$23=5, $AC576, 0)
))</f>
        <v>0</v>
      </c>
      <c r="BX576" s="297" cm="1">
        <f t="array" ref="BX576">IF($CO576=3,
IFERROR(INDEX($CV$68:$CZ$79, $CE576, BX$23), "-"),
IF($CO576=2,
IF(BX$23=5, $AC576, IF(BX$23=4, $AD576, 0)), IF(BX$23=5, $AC576, 0)
))</f>
        <v>0</v>
      </c>
      <c r="BY576" s="293" t="str">
        <f t="shared" si="249"/>
        <v>-</v>
      </c>
      <c r="BZ576" s="299">
        <f t="shared" si="225"/>
        <v>0</v>
      </c>
      <c r="CA576" s="294" t="str">
        <f t="shared" si="250"/>
        <v>-</v>
      </c>
      <c r="CB576" s="295" t="str">
        <f t="shared" si="226"/>
        <v>-</v>
      </c>
      <c r="CC576" s="295" t="str">
        <f t="shared" si="251"/>
        <v>-</v>
      </c>
      <c r="CD576" s="299">
        <f t="shared" si="227"/>
        <v>0</v>
      </c>
      <c r="CE576" s="300" t="str">
        <f t="shared" si="228"/>
        <v>-</v>
      </c>
      <c r="CF576" s="300" t="str">
        <f t="shared" si="229"/>
        <v>-</v>
      </c>
      <c r="CG576" s="300">
        <v>0</v>
      </c>
      <c r="CH576" s="300">
        <f t="shared" si="230"/>
        <v>0</v>
      </c>
      <c r="CI576" s="301">
        <f t="shared" si="231"/>
        <v>0</v>
      </c>
      <c r="CJ576" s="301">
        <f t="shared" si="232"/>
        <v>0</v>
      </c>
      <c r="CK576" s="302" t="str" cm="1">
        <f t="array" ref="CK576">IF($CJ576&gt;0, INDEX($CS$28:$DH$35, $CJ576, $CI576+CK$23), "-")</f>
        <v>-</v>
      </c>
      <c r="CL576" s="302" t="str" cm="1">
        <f t="array" ref="CL576">IF($CJ576&gt;0, INDEX($CS$28:$DH$35, $CJ576, $CI576+CL$23), "-")</f>
        <v>-</v>
      </c>
      <c r="CM576" s="302" t="str" cm="1">
        <f t="array" ref="CM576">IF($CJ576&gt;0, INDEX($CS$28:$DH$35, $CJ576, $CI576+CM$23), "-")</f>
        <v>-</v>
      </c>
      <c r="CN576" s="302" t="str" cm="1">
        <f t="array" ref="CN576">IF($CJ576&gt;0, INDEX($CS$28:$DH$35, $CJ576, $CI576+CN$23), "-")</f>
        <v>-</v>
      </c>
      <c r="CO576" s="300" t="str">
        <f t="shared" si="233"/>
        <v>-</v>
      </c>
      <c r="CP576" s="271"/>
      <c r="CQ576" s="272"/>
      <c r="CR576" s="273"/>
      <c r="CS576" s="273"/>
      <c r="CT576" s="273"/>
      <c r="CU576" s="273"/>
      <c r="CV576" s="273"/>
      <c r="CW576" s="273"/>
      <c r="CX576" s="273"/>
      <c r="CY576" s="273"/>
      <c r="CZ576" s="273"/>
      <c r="DA576" s="273"/>
      <c r="DB576" s="273"/>
      <c r="DC576" s="273"/>
      <c r="DD576" s="273"/>
      <c r="DE576" s="273"/>
      <c r="DF576" s="273"/>
      <c r="DG576" s="273"/>
      <c r="DH576" s="273"/>
      <c r="DI576" s="273"/>
      <c r="DJ576" s="271"/>
      <c r="DK576" s="271"/>
    </row>
    <row r="577" spans="1:115" s="45" customFormat="1" ht="12.75" customHeight="1" x14ac:dyDescent="0.25">
      <c r="A577" s="13" cm="1">
        <f t="array" ref="A577">IFERROR(INDEX(Operation, IFERROR(MATCH($N577,#REF!, 0), IFERROR(MATCH($N577,#REF!, 0), MATCH($N577,#REF!, 0))), 4), 0)</f>
        <v>0</v>
      </c>
      <c r="B577" s="10">
        <v>554</v>
      </c>
      <c r="C577" s="238"/>
      <c r="D577" s="238"/>
      <c r="E577" s="79"/>
      <c r="F577" s="80" t="str">
        <f>IF(ISBLANK(E577), "", VLOOKUP(E577, Z!$A$2:$C$4127, 3, FALSE))</f>
        <v/>
      </c>
      <c r="G577" s="238"/>
      <c r="H577" s="81"/>
      <c r="I577" s="255" t="b">
        <v>0</v>
      </c>
      <c r="J577" s="256"/>
      <c r="K577" s="82"/>
      <c r="L577" s="82"/>
      <c r="M577" s="83"/>
      <c r="N577" s="79"/>
      <c r="O577" s="84"/>
      <c r="P577" s="84"/>
      <c r="Q577" s="257"/>
      <c r="R577" s="257"/>
      <c r="S577" s="257"/>
      <c r="T577" s="85">
        <f t="shared" si="234"/>
        <v>0</v>
      </c>
      <c r="U577" s="238"/>
      <c r="V577" s="238"/>
      <c r="W577" s="238"/>
      <c r="X577" s="257"/>
      <c r="Y577" s="258"/>
      <c r="Z577" s="79"/>
      <c r="AA577" s="257"/>
      <c r="AB577" s="257"/>
      <c r="AC577" s="257"/>
      <c r="AD577" s="257"/>
      <c r="AE577" s="257"/>
      <c r="AF577" s="85">
        <f t="shared" si="235"/>
        <v>0</v>
      </c>
      <c r="AG577" s="259"/>
      <c r="AH577" s="238"/>
      <c r="AI577" s="79"/>
      <c r="AJ577" s="80" t="str">
        <f>IF(ISBLANK(AI577), "", VLOOKUP(AI577, Z!$A$2:$C$4127, 3, FALSE))</f>
        <v/>
      </c>
      <c r="AK577" s="260"/>
      <c r="AL577" s="127">
        <f t="shared" si="236"/>
        <v>0</v>
      </c>
      <c r="AM577" s="271"/>
      <c r="AN577" s="292">
        <f t="shared" si="238"/>
        <v>0</v>
      </c>
      <c r="AO577" s="279">
        <f t="shared" si="237"/>
        <v>1</v>
      </c>
      <c r="AP577" s="279">
        <v>0.75</v>
      </c>
      <c r="AQ577" s="293" t="str">
        <f t="shared" si="239"/>
        <v>-</v>
      </c>
      <c r="AR577" s="293" t="str">
        <f t="shared" si="240"/>
        <v>-</v>
      </c>
      <c r="AS577" s="293" t="str" cm="1">
        <f t="array" ref="AS577">IFERROR(IFERROR((AT577*AU577)/(3600*1000)/AZ577, BY577) * SUMPRODUCT($BA577:$BE577^2.5, $BF577:$BJ577) / 1000, "-")</f>
        <v>-</v>
      </c>
      <c r="AT577" s="279" t="str">
        <f t="shared" si="241"/>
        <v>-</v>
      </c>
      <c r="AU577" s="279" t="str">
        <f t="shared" si="242"/>
        <v>-</v>
      </c>
      <c r="AV577" s="294" t="str">
        <f t="shared" si="224"/>
        <v>-</v>
      </c>
      <c r="AW577" s="294" t="str" cm="1">
        <f t="array" ref="AW577">IF(CH577&gt;0, INDEX($CV$58:$CV$60, CH577), "-")</f>
        <v>-</v>
      </c>
      <c r="AX577" s="294" t="str">
        <f t="shared" si="243"/>
        <v>-</v>
      </c>
      <c r="AY577" s="295" t="str">
        <f t="shared" si="244"/>
        <v>-</v>
      </c>
      <c r="AZ577" s="294">
        <f t="shared" si="245"/>
        <v>0</v>
      </c>
      <c r="BA577" s="296" t="str" cm="1">
        <f t="array" ref="BA577">IFERROR(INDEX($CV$63:$CZ$65, $CF577, BA$23), "-")</f>
        <v>-</v>
      </c>
      <c r="BB577" s="296" t="str" cm="1">
        <f t="array" ref="BB577">IFERROR(INDEX($CV$63:$CZ$65, $CF577, BB$23), "-")</f>
        <v>-</v>
      </c>
      <c r="BC577" s="296" t="str" cm="1">
        <f t="array" ref="BC577">IFERROR(INDEX($CV$63:$CZ$65, $CF577, BC$23), "-")</f>
        <v>-</v>
      </c>
      <c r="BD577" s="296" t="str" cm="1">
        <f t="array" ref="BD577">IFERROR(INDEX($CV$63:$CZ$65, $CF577, BD$23), "-")</f>
        <v>-</v>
      </c>
      <c r="BE577" s="296" t="str" cm="1">
        <f t="array" ref="BE577">IFERROR(INDEX($CV$63:$CZ$65, $CF577, BE$23), "-")</f>
        <v>-</v>
      </c>
      <c r="BF577" s="297" cm="1">
        <f t="array" ref="BF577">IF($CF577=3,
IFERROR(INDEX($CV$68:$CZ$79, $CE577, BF$23), "-"),
IF($CF577=2,
IF(BF$23=5, $Q577, IF(BF$23=4, $R577, 0)), IF(BF$23=5, $Q577, 0)
))</f>
        <v>0</v>
      </c>
      <c r="BG577" s="297" cm="1">
        <f t="array" ref="BG577">IF($CF577=3,
IFERROR(INDEX($CV$68:$CZ$79, $CE577, BG$23), "-"),
IF($CF577=2,
IF(BG$23=5, $Q577, IF(BG$23=4, $R577, 0)), IF(BG$23=5, $Q577, 0)
))</f>
        <v>0</v>
      </c>
      <c r="BH577" s="297" cm="1">
        <f t="array" ref="BH577">IF($CF577=3,
IFERROR(INDEX($CV$68:$CZ$79, $CE577, BH$23), "-"),
IF($CF577=2,
IF(BH$23=5, $Q577, IF(BH$23=4, $R577, 0)), IF(BH$23=5, $Q577, 0)
))</f>
        <v>0</v>
      </c>
      <c r="BI577" s="297" cm="1">
        <f t="array" ref="BI577">IF($CF577=3,
IFERROR(INDEX($CV$68:$CZ$79, $CE577, BI$23), "-"),
IF($CF577=2,
IF(BI$23=5, $Q577, IF(BI$23=4, $R577, 0)), IF(BI$23=5, $Q577, 0)
))</f>
        <v>0</v>
      </c>
      <c r="BJ577" s="297" cm="1">
        <f t="array" ref="BJ577">IF($CF577=3,
IFERROR(INDEX($CV$68:$CZ$79, $CE577, BJ$23), "-"),
IF($CF577=2,
IF(BJ$23=5, $Q577, IF(BJ$23=4, $R577, 0)), IF(BJ$23=5, $Q577, 0)
))</f>
        <v>0</v>
      </c>
      <c r="BK577" s="293" t="str" cm="1">
        <f t="array" ref="BK577">IFERROR(IF(OR($AN$20="EZ", ISNUMBER((BL577*BM577)/(3600*1000)/BN577)), (BL577*BM577)/(3600*1000)/BN577, BY577) * SUMPRODUCT($BO577:$BS577^2.5, $BT577:$BX577) / 1000, "-")</f>
        <v>-</v>
      </c>
      <c r="BL577" s="279" t="str">
        <f t="shared" si="246"/>
        <v>-</v>
      </c>
      <c r="BM577" s="279" t="str">
        <f t="shared" si="247"/>
        <v>-</v>
      </c>
      <c r="BN577" s="298">
        <f t="shared" si="248"/>
        <v>0</v>
      </c>
      <c r="BO577" s="296" t="str" cm="1">
        <f t="array" ref="BO577">IFERROR(INDEX($CV$63:$CZ$65, $CO577, BO$23), "-")</f>
        <v>-</v>
      </c>
      <c r="BP577" s="296" t="str" cm="1">
        <f t="array" ref="BP577">IFERROR(INDEX($CV$63:$CZ$65, $CO577, BP$23), "-")</f>
        <v>-</v>
      </c>
      <c r="BQ577" s="296" t="str" cm="1">
        <f t="array" ref="BQ577">IFERROR(INDEX($CV$63:$CZ$65, $CO577, BQ$23), "-")</f>
        <v>-</v>
      </c>
      <c r="BR577" s="296" t="str" cm="1">
        <f t="array" ref="BR577">IFERROR(INDEX($CV$63:$CZ$65, $CO577, BR$23), "-")</f>
        <v>-</v>
      </c>
      <c r="BS577" s="296" t="str" cm="1">
        <f t="array" ref="BS577">IFERROR(INDEX($CV$63:$CZ$65, $CO577, BS$23), "-")</f>
        <v>-</v>
      </c>
      <c r="BT577" s="297" cm="1">
        <f t="array" ref="BT577">IF($CO577=3,
IFERROR(INDEX($CV$68:$CZ$79, $CE577, BT$23), "-"),
IF($CO577=2,
IF(BT$23=5, $AC577, IF(BT$23=4, $AD577, 0)), IF(BT$23=5, $AC577, 0)
))</f>
        <v>0</v>
      </c>
      <c r="BU577" s="297" cm="1">
        <f t="array" ref="BU577">IF($CO577=3,
IFERROR(INDEX($CV$68:$CZ$79, $CE577, BU$23), "-"),
IF($CO577=2,
IF(BU$23=5, $AC577, IF(BU$23=4, $AD577, 0)), IF(BU$23=5, $AC577, 0)
))</f>
        <v>0</v>
      </c>
      <c r="BV577" s="297" cm="1">
        <f t="array" ref="BV577">IF($CO577=3,
IFERROR(INDEX($CV$68:$CZ$79, $CE577, BV$23), "-"),
IF($CO577=2,
IF(BV$23=5, $AC577, IF(BV$23=4, $AD577, 0)), IF(BV$23=5, $AC577, 0)
))</f>
        <v>0</v>
      </c>
      <c r="BW577" s="297" cm="1">
        <f t="array" ref="BW577">IF($CO577=3,
IFERROR(INDEX($CV$68:$CZ$79, $CE577, BW$23), "-"),
IF($CO577=2,
IF(BW$23=5, $AC577, IF(BW$23=4, $AD577, 0)), IF(BW$23=5, $AC577, 0)
))</f>
        <v>0</v>
      </c>
      <c r="BX577" s="297" cm="1">
        <f t="array" ref="BX577">IF($CO577=3,
IFERROR(INDEX($CV$68:$CZ$79, $CE577, BX$23), "-"),
IF($CO577=2,
IF(BX$23=5, $AC577, IF(BX$23=4, $AD577, 0)), IF(BX$23=5, $AC577, 0)
))</f>
        <v>0</v>
      </c>
      <c r="BY577" s="293" t="str">
        <f t="shared" si="249"/>
        <v>-</v>
      </c>
      <c r="BZ577" s="299">
        <f t="shared" si="225"/>
        <v>0</v>
      </c>
      <c r="CA577" s="294" t="str">
        <f t="shared" si="250"/>
        <v>-</v>
      </c>
      <c r="CB577" s="295" t="str">
        <f t="shared" si="226"/>
        <v>-</v>
      </c>
      <c r="CC577" s="295" t="str">
        <f t="shared" si="251"/>
        <v>-</v>
      </c>
      <c r="CD577" s="299">
        <f t="shared" si="227"/>
        <v>0</v>
      </c>
      <c r="CE577" s="300" t="str">
        <f t="shared" si="228"/>
        <v>-</v>
      </c>
      <c r="CF577" s="300" t="str">
        <f t="shared" si="229"/>
        <v>-</v>
      </c>
      <c r="CG577" s="300">
        <v>0</v>
      </c>
      <c r="CH577" s="300">
        <f t="shared" si="230"/>
        <v>0</v>
      </c>
      <c r="CI577" s="301">
        <f t="shared" si="231"/>
        <v>0</v>
      </c>
      <c r="CJ577" s="301">
        <f t="shared" si="232"/>
        <v>0</v>
      </c>
      <c r="CK577" s="302" t="str" cm="1">
        <f t="array" ref="CK577">IF($CJ577&gt;0, INDEX($CS$28:$DH$35, $CJ577, $CI577+CK$23), "-")</f>
        <v>-</v>
      </c>
      <c r="CL577" s="302" t="str" cm="1">
        <f t="array" ref="CL577">IF($CJ577&gt;0, INDEX($CS$28:$DH$35, $CJ577, $CI577+CL$23), "-")</f>
        <v>-</v>
      </c>
      <c r="CM577" s="302" t="str" cm="1">
        <f t="array" ref="CM577">IF($CJ577&gt;0, INDEX($CS$28:$DH$35, $CJ577, $CI577+CM$23), "-")</f>
        <v>-</v>
      </c>
      <c r="CN577" s="302" t="str" cm="1">
        <f t="array" ref="CN577">IF($CJ577&gt;0, INDEX($CS$28:$DH$35, $CJ577, $CI577+CN$23), "-")</f>
        <v>-</v>
      </c>
      <c r="CO577" s="300" t="str">
        <f t="shared" si="233"/>
        <v>-</v>
      </c>
      <c r="CP577" s="271"/>
      <c r="CQ577" s="272"/>
      <c r="CR577" s="273"/>
      <c r="CS577" s="273"/>
      <c r="CT577" s="273"/>
      <c r="CU577" s="273"/>
      <c r="CV577" s="273"/>
      <c r="CW577" s="273"/>
      <c r="CX577" s="273"/>
      <c r="CY577" s="273"/>
      <c r="CZ577" s="273"/>
      <c r="DA577" s="273"/>
      <c r="DB577" s="273"/>
      <c r="DC577" s="273"/>
      <c r="DD577" s="273"/>
      <c r="DE577" s="273"/>
      <c r="DF577" s="273"/>
      <c r="DG577" s="273"/>
      <c r="DH577" s="273"/>
      <c r="DI577" s="273"/>
      <c r="DJ577" s="271"/>
      <c r="DK577" s="271"/>
    </row>
    <row r="578" spans="1:115" s="45" customFormat="1" ht="12.75" customHeight="1" x14ac:dyDescent="0.25">
      <c r="A578" s="13" cm="1">
        <f t="array" ref="A578">IFERROR(INDEX(Operation, IFERROR(MATCH($N578,#REF!, 0), IFERROR(MATCH($N578,#REF!, 0), MATCH($N578,#REF!, 0))), 4), 0)</f>
        <v>0</v>
      </c>
      <c r="B578" s="10">
        <v>555</v>
      </c>
      <c r="C578" s="238"/>
      <c r="D578" s="238"/>
      <c r="E578" s="79"/>
      <c r="F578" s="80" t="str">
        <f>IF(ISBLANK(E578), "", VLOOKUP(E578, Z!$A$2:$C$4127, 3, FALSE))</f>
        <v/>
      </c>
      <c r="G578" s="238"/>
      <c r="H578" s="81"/>
      <c r="I578" s="255" t="b">
        <v>0</v>
      </c>
      <c r="J578" s="256"/>
      <c r="K578" s="82"/>
      <c r="L578" s="82"/>
      <c r="M578" s="83"/>
      <c r="N578" s="79"/>
      <c r="O578" s="84"/>
      <c r="P578" s="84"/>
      <c r="Q578" s="257"/>
      <c r="R578" s="257"/>
      <c r="S578" s="257"/>
      <c r="T578" s="85">
        <f t="shared" si="234"/>
        <v>0</v>
      </c>
      <c r="U578" s="238"/>
      <c r="V578" s="238"/>
      <c r="W578" s="238"/>
      <c r="X578" s="256"/>
      <c r="Y578" s="258"/>
      <c r="Z578" s="79"/>
      <c r="AA578" s="257"/>
      <c r="AB578" s="257"/>
      <c r="AC578" s="257"/>
      <c r="AD578" s="257"/>
      <c r="AE578" s="257"/>
      <c r="AF578" s="85">
        <f t="shared" si="235"/>
        <v>0</v>
      </c>
      <c r="AG578" s="259"/>
      <c r="AH578" s="238"/>
      <c r="AI578" s="79"/>
      <c r="AJ578" s="80" t="str">
        <f>IF(ISBLANK(AI578), "", VLOOKUP(AI578, Z!$A$2:$C$4127, 3, FALSE))</f>
        <v/>
      </c>
      <c r="AK578" s="260"/>
      <c r="AL578" s="127">
        <f t="shared" si="236"/>
        <v>0</v>
      </c>
      <c r="AM578" s="271"/>
      <c r="AN578" s="292">
        <f t="shared" si="238"/>
        <v>0</v>
      </c>
      <c r="AO578" s="279">
        <f t="shared" si="237"/>
        <v>1</v>
      </c>
      <c r="AP578" s="279">
        <v>0.75</v>
      </c>
      <c r="AQ578" s="293" t="str">
        <f t="shared" si="239"/>
        <v>-</v>
      </c>
      <c r="AR578" s="293" t="str">
        <f t="shared" si="240"/>
        <v>-</v>
      </c>
      <c r="AS578" s="293" t="str" cm="1">
        <f t="array" ref="AS578">IFERROR(IFERROR((AT578*AU578)/(3600*1000)/AZ578, BY578) * SUMPRODUCT($BA578:$BE578^2.5, $BF578:$BJ578) / 1000, "-")</f>
        <v>-</v>
      </c>
      <c r="AT578" s="279" t="str">
        <f t="shared" si="241"/>
        <v>-</v>
      </c>
      <c r="AU578" s="279" t="str">
        <f t="shared" si="242"/>
        <v>-</v>
      </c>
      <c r="AV578" s="294" t="str">
        <f t="shared" si="224"/>
        <v>-</v>
      </c>
      <c r="AW578" s="294" t="str" cm="1">
        <f t="array" ref="AW578">IF(CH578&gt;0, INDEX($CV$58:$CV$60, CH578), "-")</f>
        <v>-</v>
      </c>
      <c r="AX578" s="294" t="str">
        <f t="shared" si="243"/>
        <v>-</v>
      </c>
      <c r="AY578" s="295" t="str">
        <f t="shared" si="244"/>
        <v>-</v>
      </c>
      <c r="AZ578" s="294">
        <f t="shared" si="245"/>
        <v>0</v>
      </c>
      <c r="BA578" s="296" t="str" cm="1">
        <f t="array" ref="BA578">IFERROR(INDEX($CV$63:$CZ$65, $CF578, BA$23), "-")</f>
        <v>-</v>
      </c>
      <c r="BB578" s="296" t="str" cm="1">
        <f t="array" ref="BB578">IFERROR(INDEX($CV$63:$CZ$65, $CF578, BB$23), "-")</f>
        <v>-</v>
      </c>
      <c r="BC578" s="296" t="str" cm="1">
        <f t="array" ref="BC578">IFERROR(INDEX($CV$63:$CZ$65, $CF578, BC$23), "-")</f>
        <v>-</v>
      </c>
      <c r="BD578" s="296" t="str" cm="1">
        <f t="array" ref="BD578">IFERROR(INDEX($CV$63:$CZ$65, $CF578, BD$23), "-")</f>
        <v>-</v>
      </c>
      <c r="BE578" s="296" t="str" cm="1">
        <f t="array" ref="BE578">IFERROR(INDEX($CV$63:$CZ$65, $CF578, BE$23), "-")</f>
        <v>-</v>
      </c>
      <c r="BF578" s="297" cm="1">
        <f t="array" ref="BF578">IF($CF578=3,
IFERROR(INDEX($CV$68:$CZ$79, $CE578, BF$23), "-"),
IF($CF578=2,
IF(BF$23=5, $Q578, IF(BF$23=4, $R578, 0)), IF(BF$23=5, $Q578, 0)
))</f>
        <v>0</v>
      </c>
      <c r="BG578" s="297" cm="1">
        <f t="array" ref="BG578">IF($CF578=3,
IFERROR(INDEX($CV$68:$CZ$79, $CE578, BG$23), "-"),
IF($CF578=2,
IF(BG$23=5, $Q578, IF(BG$23=4, $R578, 0)), IF(BG$23=5, $Q578, 0)
))</f>
        <v>0</v>
      </c>
      <c r="BH578" s="297" cm="1">
        <f t="array" ref="BH578">IF($CF578=3,
IFERROR(INDEX($CV$68:$CZ$79, $CE578, BH$23), "-"),
IF($CF578=2,
IF(BH$23=5, $Q578, IF(BH$23=4, $R578, 0)), IF(BH$23=5, $Q578, 0)
))</f>
        <v>0</v>
      </c>
      <c r="BI578" s="297" cm="1">
        <f t="array" ref="BI578">IF($CF578=3,
IFERROR(INDEX($CV$68:$CZ$79, $CE578, BI$23), "-"),
IF($CF578=2,
IF(BI$23=5, $Q578, IF(BI$23=4, $R578, 0)), IF(BI$23=5, $Q578, 0)
))</f>
        <v>0</v>
      </c>
      <c r="BJ578" s="297" cm="1">
        <f t="array" ref="BJ578">IF($CF578=3,
IFERROR(INDEX($CV$68:$CZ$79, $CE578, BJ$23), "-"),
IF($CF578=2,
IF(BJ$23=5, $Q578, IF(BJ$23=4, $R578, 0)), IF(BJ$23=5, $Q578, 0)
))</f>
        <v>0</v>
      </c>
      <c r="BK578" s="293" t="str" cm="1">
        <f t="array" ref="BK578">IFERROR(IF(OR($AN$20="EZ", ISNUMBER((BL578*BM578)/(3600*1000)/BN578)), (BL578*BM578)/(3600*1000)/BN578, BY578) * SUMPRODUCT($BO578:$BS578^2.5, $BT578:$BX578) / 1000, "-")</f>
        <v>-</v>
      </c>
      <c r="BL578" s="279" t="str">
        <f t="shared" si="246"/>
        <v>-</v>
      </c>
      <c r="BM578" s="279" t="str">
        <f t="shared" si="247"/>
        <v>-</v>
      </c>
      <c r="BN578" s="298">
        <f t="shared" si="248"/>
        <v>0</v>
      </c>
      <c r="BO578" s="296" t="str" cm="1">
        <f t="array" ref="BO578">IFERROR(INDEX($CV$63:$CZ$65, $CO578, BO$23), "-")</f>
        <v>-</v>
      </c>
      <c r="BP578" s="296" t="str" cm="1">
        <f t="array" ref="BP578">IFERROR(INDEX($CV$63:$CZ$65, $CO578, BP$23), "-")</f>
        <v>-</v>
      </c>
      <c r="BQ578" s="296" t="str" cm="1">
        <f t="array" ref="BQ578">IFERROR(INDEX($CV$63:$CZ$65, $CO578, BQ$23), "-")</f>
        <v>-</v>
      </c>
      <c r="BR578" s="296" t="str" cm="1">
        <f t="array" ref="BR578">IFERROR(INDEX($CV$63:$CZ$65, $CO578, BR$23), "-")</f>
        <v>-</v>
      </c>
      <c r="BS578" s="296" t="str" cm="1">
        <f t="array" ref="BS578">IFERROR(INDEX($CV$63:$CZ$65, $CO578, BS$23), "-")</f>
        <v>-</v>
      </c>
      <c r="BT578" s="297" cm="1">
        <f t="array" ref="BT578">IF($CO578=3,
IFERROR(INDEX($CV$68:$CZ$79, $CE578, BT$23), "-"),
IF($CO578=2,
IF(BT$23=5, $AC578, IF(BT$23=4, $AD578, 0)), IF(BT$23=5, $AC578, 0)
))</f>
        <v>0</v>
      </c>
      <c r="BU578" s="297" cm="1">
        <f t="array" ref="BU578">IF($CO578=3,
IFERROR(INDEX($CV$68:$CZ$79, $CE578, BU$23), "-"),
IF($CO578=2,
IF(BU$23=5, $AC578, IF(BU$23=4, $AD578, 0)), IF(BU$23=5, $AC578, 0)
))</f>
        <v>0</v>
      </c>
      <c r="BV578" s="297" cm="1">
        <f t="array" ref="BV578">IF($CO578=3,
IFERROR(INDEX($CV$68:$CZ$79, $CE578, BV$23), "-"),
IF($CO578=2,
IF(BV$23=5, $AC578, IF(BV$23=4, $AD578, 0)), IF(BV$23=5, $AC578, 0)
))</f>
        <v>0</v>
      </c>
      <c r="BW578" s="297" cm="1">
        <f t="array" ref="BW578">IF($CO578=3,
IFERROR(INDEX($CV$68:$CZ$79, $CE578, BW$23), "-"),
IF($CO578=2,
IF(BW$23=5, $AC578, IF(BW$23=4, $AD578, 0)), IF(BW$23=5, $AC578, 0)
))</f>
        <v>0</v>
      </c>
      <c r="BX578" s="297" cm="1">
        <f t="array" ref="BX578">IF($CO578=3,
IFERROR(INDEX($CV$68:$CZ$79, $CE578, BX$23), "-"),
IF($CO578=2,
IF(BX$23=5, $AC578, IF(BX$23=4, $AD578, 0)), IF(BX$23=5, $AC578, 0)
))</f>
        <v>0</v>
      </c>
      <c r="BY578" s="293" t="str">
        <f t="shared" si="249"/>
        <v>-</v>
      </c>
      <c r="BZ578" s="299">
        <f t="shared" si="225"/>
        <v>0</v>
      </c>
      <c r="CA578" s="294" t="str">
        <f t="shared" si="250"/>
        <v>-</v>
      </c>
      <c r="CB578" s="295" t="str">
        <f t="shared" si="226"/>
        <v>-</v>
      </c>
      <c r="CC578" s="295" t="str">
        <f t="shared" si="251"/>
        <v>-</v>
      </c>
      <c r="CD578" s="299">
        <f t="shared" si="227"/>
        <v>0</v>
      </c>
      <c r="CE578" s="300" t="str">
        <f t="shared" si="228"/>
        <v>-</v>
      </c>
      <c r="CF578" s="300" t="str">
        <f t="shared" si="229"/>
        <v>-</v>
      </c>
      <c r="CG578" s="300">
        <v>0</v>
      </c>
      <c r="CH578" s="300">
        <f t="shared" si="230"/>
        <v>0</v>
      </c>
      <c r="CI578" s="301">
        <f t="shared" si="231"/>
        <v>0</v>
      </c>
      <c r="CJ578" s="301">
        <f t="shared" si="232"/>
        <v>0</v>
      </c>
      <c r="CK578" s="302" t="str" cm="1">
        <f t="array" ref="CK578">IF($CJ578&gt;0, INDEX($CS$28:$DH$35, $CJ578, $CI578+CK$23), "-")</f>
        <v>-</v>
      </c>
      <c r="CL578" s="302" t="str" cm="1">
        <f t="array" ref="CL578">IF($CJ578&gt;0, INDEX($CS$28:$DH$35, $CJ578, $CI578+CL$23), "-")</f>
        <v>-</v>
      </c>
      <c r="CM578" s="302" t="str" cm="1">
        <f t="array" ref="CM578">IF($CJ578&gt;0, INDEX($CS$28:$DH$35, $CJ578, $CI578+CM$23), "-")</f>
        <v>-</v>
      </c>
      <c r="CN578" s="302" t="str" cm="1">
        <f t="array" ref="CN578">IF($CJ578&gt;0, INDEX($CS$28:$DH$35, $CJ578, $CI578+CN$23), "-")</f>
        <v>-</v>
      </c>
      <c r="CO578" s="300" t="str">
        <f t="shared" si="233"/>
        <v>-</v>
      </c>
      <c r="CP578" s="271"/>
      <c r="CQ578" s="272"/>
      <c r="CR578" s="273"/>
      <c r="CS578" s="273"/>
      <c r="CT578" s="273"/>
      <c r="CU578" s="273"/>
      <c r="CV578" s="273"/>
      <c r="CW578" s="273"/>
      <c r="CX578" s="273"/>
      <c r="CY578" s="273"/>
      <c r="CZ578" s="273"/>
      <c r="DA578" s="273"/>
      <c r="DB578" s="273"/>
      <c r="DC578" s="273"/>
      <c r="DD578" s="273"/>
      <c r="DE578" s="273"/>
      <c r="DF578" s="273"/>
      <c r="DG578" s="273"/>
      <c r="DH578" s="273"/>
      <c r="DI578" s="273"/>
      <c r="DJ578" s="271"/>
      <c r="DK578" s="271"/>
    </row>
    <row r="579" spans="1:115" s="45" customFormat="1" ht="12.75" customHeight="1" x14ac:dyDescent="0.25">
      <c r="A579" s="13" cm="1">
        <f t="array" ref="A579">IFERROR(INDEX(Operation, IFERROR(MATCH($N579,#REF!, 0), IFERROR(MATCH($N579,#REF!, 0), MATCH($N579,#REF!, 0))), 4), 0)</f>
        <v>0</v>
      </c>
      <c r="B579" s="10">
        <v>556</v>
      </c>
      <c r="C579" s="238"/>
      <c r="D579" s="238"/>
      <c r="E579" s="79"/>
      <c r="F579" s="80" t="str">
        <f>IF(ISBLANK(E579), "", VLOOKUP(E579, Z!$A$2:$C$4127, 3, FALSE))</f>
        <v/>
      </c>
      <c r="G579" s="238"/>
      <c r="H579" s="81"/>
      <c r="I579" s="255" t="b">
        <v>0</v>
      </c>
      <c r="J579" s="256"/>
      <c r="K579" s="82"/>
      <c r="L579" s="82"/>
      <c r="M579" s="83"/>
      <c r="N579" s="79"/>
      <c r="O579" s="84"/>
      <c r="P579" s="84"/>
      <c r="Q579" s="257"/>
      <c r="R579" s="257"/>
      <c r="S579" s="257"/>
      <c r="T579" s="85">
        <f t="shared" si="234"/>
        <v>0</v>
      </c>
      <c r="U579" s="238"/>
      <c r="V579" s="238"/>
      <c r="W579" s="238"/>
      <c r="X579" s="257"/>
      <c r="Y579" s="258"/>
      <c r="Z579" s="79"/>
      <c r="AA579" s="257"/>
      <c r="AB579" s="257"/>
      <c r="AC579" s="257"/>
      <c r="AD579" s="257"/>
      <c r="AE579" s="257"/>
      <c r="AF579" s="85">
        <f t="shared" si="235"/>
        <v>0</v>
      </c>
      <c r="AG579" s="259"/>
      <c r="AH579" s="238"/>
      <c r="AI579" s="79"/>
      <c r="AJ579" s="80" t="str">
        <f>IF(ISBLANK(AI579), "", VLOOKUP(AI579, Z!$A$2:$C$4127, 3, FALSE))</f>
        <v/>
      </c>
      <c r="AK579" s="260"/>
      <c r="AL579" s="127">
        <f t="shared" si="236"/>
        <v>0</v>
      </c>
      <c r="AM579" s="271"/>
      <c r="AN579" s="292">
        <f t="shared" si="238"/>
        <v>0</v>
      </c>
      <c r="AO579" s="279">
        <f t="shared" si="237"/>
        <v>1</v>
      </c>
      <c r="AP579" s="279">
        <v>0.75</v>
      </c>
      <c r="AQ579" s="293" t="str">
        <f t="shared" si="239"/>
        <v>-</v>
      </c>
      <c r="AR579" s="293" t="str">
        <f t="shared" si="240"/>
        <v>-</v>
      </c>
      <c r="AS579" s="293" t="str" cm="1">
        <f t="array" ref="AS579">IFERROR(IFERROR((AT579*AU579)/(3600*1000)/AZ579, BY579) * SUMPRODUCT($BA579:$BE579^2.5, $BF579:$BJ579) / 1000, "-")</f>
        <v>-</v>
      </c>
      <c r="AT579" s="279" t="str">
        <f t="shared" si="241"/>
        <v>-</v>
      </c>
      <c r="AU579" s="279" t="str">
        <f t="shared" si="242"/>
        <v>-</v>
      </c>
      <c r="AV579" s="294" t="str">
        <f t="shared" si="224"/>
        <v>-</v>
      </c>
      <c r="AW579" s="294" t="str" cm="1">
        <f t="array" ref="AW579">IF(CH579&gt;0, INDEX($CV$58:$CV$60, CH579), "-")</f>
        <v>-</v>
      </c>
      <c r="AX579" s="294" t="str">
        <f t="shared" si="243"/>
        <v>-</v>
      </c>
      <c r="AY579" s="295" t="str">
        <f t="shared" si="244"/>
        <v>-</v>
      </c>
      <c r="AZ579" s="294">
        <f t="shared" si="245"/>
        <v>0</v>
      </c>
      <c r="BA579" s="296" t="str" cm="1">
        <f t="array" ref="BA579">IFERROR(INDEX($CV$63:$CZ$65, $CF579, BA$23), "-")</f>
        <v>-</v>
      </c>
      <c r="BB579" s="296" t="str" cm="1">
        <f t="array" ref="BB579">IFERROR(INDEX($CV$63:$CZ$65, $CF579, BB$23), "-")</f>
        <v>-</v>
      </c>
      <c r="BC579" s="296" t="str" cm="1">
        <f t="array" ref="BC579">IFERROR(INDEX($CV$63:$CZ$65, $CF579, BC$23), "-")</f>
        <v>-</v>
      </c>
      <c r="BD579" s="296" t="str" cm="1">
        <f t="array" ref="BD579">IFERROR(INDEX($CV$63:$CZ$65, $CF579, BD$23), "-")</f>
        <v>-</v>
      </c>
      <c r="BE579" s="296" t="str" cm="1">
        <f t="array" ref="BE579">IFERROR(INDEX($CV$63:$CZ$65, $CF579, BE$23), "-")</f>
        <v>-</v>
      </c>
      <c r="BF579" s="297" cm="1">
        <f t="array" ref="BF579">IF($CF579=3,
IFERROR(INDEX($CV$68:$CZ$79, $CE579, BF$23), "-"),
IF($CF579=2,
IF(BF$23=5, $Q579, IF(BF$23=4, $R579, 0)), IF(BF$23=5, $Q579, 0)
))</f>
        <v>0</v>
      </c>
      <c r="BG579" s="297" cm="1">
        <f t="array" ref="BG579">IF($CF579=3,
IFERROR(INDEX($CV$68:$CZ$79, $CE579, BG$23), "-"),
IF($CF579=2,
IF(BG$23=5, $Q579, IF(BG$23=4, $R579, 0)), IF(BG$23=5, $Q579, 0)
))</f>
        <v>0</v>
      </c>
      <c r="BH579" s="297" cm="1">
        <f t="array" ref="BH579">IF($CF579=3,
IFERROR(INDEX($CV$68:$CZ$79, $CE579, BH$23), "-"),
IF($CF579=2,
IF(BH$23=5, $Q579, IF(BH$23=4, $R579, 0)), IF(BH$23=5, $Q579, 0)
))</f>
        <v>0</v>
      </c>
      <c r="BI579" s="297" cm="1">
        <f t="array" ref="BI579">IF($CF579=3,
IFERROR(INDEX($CV$68:$CZ$79, $CE579, BI$23), "-"),
IF($CF579=2,
IF(BI$23=5, $Q579, IF(BI$23=4, $R579, 0)), IF(BI$23=5, $Q579, 0)
))</f>
        <v>0</v>
      </c>
      <c r="BJ579" s="297" cm="1">
        <f t="array" ref="BJ579">IF($CF579=3,
IFERROR(INDEX($CV$68:$CZ$79, $CE579, BJ$23), "-"),
IF($CF579=2,
IF(BJ$23=5, $Q579, IF(BJ$23=4, $R579, 0)), IF(BJ$23=5, $Q579, 0)
))</f>
        <v>0</v>
      </c>
      <c r="BK579" s="293" t="str" cm="1">
        <f t="array" ref="BK579">IFERROR(IF(OR($AN$20="EZ", ISNUMBER((BL579*BM579)/(3600*1000)/BN579)), (BL579*BM579)/(3600*1000)/BN579, BY579) * SUMPRODUCT($BO579:$BS579^2.5, $BT579:$BX579) / 1000, "-")</f>
        <v>-</v>
      </c>
      <c r="BL579" s="279" t="str">
        <f t="shared" si="246"/>
        <v>-</v>
      </c>
      <c r="BM579" s="279" t="str">
        <f t="shared" si="247"/>
        <v>-</v>
      </c>
      <c r="BN579" s="298">
        <f t="shared" si="248"/>
        <v>0</v>
      </c>
      <c r="BO579" s="296" t="str" cm="1">
        <f t="array" ref="BO579">IFERROR(INDEX($CV$63:$CZ$65, $CO579, BO$23), "-")</f>
        <v>-</v>
      </c>
      <c r="BP579" s="296" t="str" cm="1">
        <f t="array" ref="BP579">IFERROR(INDEX($CV$63:$CZ$65, $CO579, BP$23), "-")</f>
        <v>-</v>
      </c>
      <c r="BQ579" s="296" t="str" cm="1">
        <f t="array" ref="BQ579">IFERROR(INDEX($CV$63:$CZ$65, $CO579, BQ$23), "-")</f>
        <v>-</v>
      </c>
      <c r="BR579" s="296" t="str" cm="1">
        <f t="array" ref="BR579">IFERROR(INDEX($CV$63:$CZ$65, $CO579, BR$23), "-")</f>
        <v>-</v>
      </c>
      <c r="BS579" s="296" t="str" cm="1">
        <f t="array" ref="BS579">IFERROR(INDEX($CV$63:$CZ$65, $CO579, BS$23), "-")</f>
        <v>-</v>
      </c>
      <c r="BT579" s="297" cm="1">
        <f t="array" ref="BT579">IF($CO579=3,
IFERROR(INDEX($CV$68:$CZ$79, $CE579, BT$23), "-"),
IF($CO579=2,
IF(BT$23=5, $AC579, IF(BT$23=4, $AD579, 0)), IF(BT$23=5, $AC579, 0)
))</f>
        <v>0</v>
      </c>
      <c r="BU579" s="297" cm="1">
        <f t="array" ref="BU579">IF($CO579=3,
IFERROR(INDEX($CV$68:$CZ$79, $CE579, BU$23), "-"),
IF($CO579=2,
IF(BU$23=5, $AC579, IF(BU$23=4, $AD579, 0)), IF(BU$23=5, $AC579, 0)
))</f>
        <v>0</v>
      </c>
      <c r="BV579" s="297" cm="1">
        <f t="array" ref="BV579">IF($CO579=3,
IFERROR(INDEX($CV$68:$CZ$79, $CE579, BV$23), "-"),
IF($CO579=2,
IF(BV$23=5, $AC579, IF(BV$23=4, $AD579, 0)), IF(BV$23=5, $AC579, 0)
))</f>
        <v>0</v>
      </c>
      <c r="BW579" s="297" cm="1">
        <f t="array" ref="BW579">IF($CO579=3,
IFERROR(INDEX($CV$68:$CZ$79, $CE579, BW$23), "-"),
IF($CO579=2,
IF(BW$23=5, $AC579, IF(BW$23=4, $AD579, 0)), IF(BW$23=5, $AC579, 0)
))</f>
        <v>0</v>
      </c>
      <c r="BX579" s="297" cm="1">
        <f t="array" ref="BX579">IF($CO579=3,
IFERROR(INDEX($CV$68:$CZ$79, $CE579, BX$23), "-"),
IF($CO579=2,
IF(BX$23=5, $AC579, IF(BX$23=4, $AD579, 0)), IF(BX$23=5, $AC579, 0)
))</f>
        <v>0</v>
      </c>
      <c r="BY579" s="293" t="str">
        <f t="shared" si="249"/>
        <v>-</v>
      </c>
      <c r="BZ579" s="299">
        <f t="shared" si="225"/>
        <v>0</v>
      </c>
      <c r="CA579" s="294" t="str">
        <f t="shared" si="250"/>
        <v>-</v>
      </c>
      <c r="CB579" s="295" t="str">
        <f t="shared" si="226"/>
        <v>-</v>
      </c>
      <c r="CC579" s="295" t="str">
        <f t="shared" si="251"/>
        <v>-</v>
      </c>
      <c r="CD579" s="299">
        <f t="shared" si="227"/>
        <v>0</v>
      </c>
      <c r="CE579" s="300" t="str">
        <f t="shared" si="228"/>
        <v>-</v>
      </c>
      <c r="CF579" s="300" t="str">
        <f t="shared" si="229"/>
        <v>-</v>
      </c>
      <c r="CG579" s="300">
        <v>0</v>
      </c>
      <c r="CH579" s="300">
        <f t="shared" si="230"/>
        <v>0</v>
      </c>
      <c r="CI579" s="301">
        <f t="shared" si="231"/>
        <v>0</v>
      </c>
      <c r="CJ579" s="301">
        <f t="shared" si="232"/>
        <v>0</v>
      </c>
      <c r="CK579" s="302" t="str" cm="1">
        <f t="array" ref="CK579">IF($CJ579&gt;0, INDEX($CS$28:$DH$35, $CJ579, $CI579+CK$23), "-")</f>
        <v>-</v>
      </c>
      <c r="CL579" s="302" t="str" cm="1">
        <f t="array" ref="CL579">IF($CJ579&gt;0, INDEX($CS$28:$DH$35, $CJ579, $CI579+CL$23), "-")</f>
        <v>-</v>
      </c>
      <c r="CM579" s="302" t="str" cm="1">
        <f t="array" ref="CM579">IF($CJ579&gt;0, INDEX($CS$28:$DH$35, $CJ579, $CI579+CM$23), "-")</f>
        <v>-</v>
      </c>
      <c r="CN579" s="302" t="str" cm="1">
        <f t="array" ref="CN579">IF($CJ579&gt;0, INDEX($CS$28:$DH$35, $CJ579, $CI579+CN$23), "-")</f>
        <v>-</v>
      </c>
      <c r="CO579" s="300" t="str">
        <f t="shared" si="233"/>
        <v>-</v>
      </c>
      <c r="CP579" s="271"/>
      <c r="CQ579" s="272"/>
      <c r="CR579" s="273"/>
      <c r="CS579" s="273"/>
      <c r="CT579" s="273"/>
      <c r="CU579" s="273"/>
      <c r="CV579" s="273"/>
      <c r="CW579" s="273"/>
      <c r="CX579" s="273"/>
      <c r="CY579" s="273"/>
      <c r="CZ579" s="273"/>
      <c r="DA579" s="273"/>
      <c r="DB579" s="273"/>
      <c r="DC579" s="273"/>
      <c r="DD579" s="273"/>
      <c r="DE579" s="273"/>
      <c r="DF579" s="273"/>
      <c r="DG579" s="273"/>
      <c r="DH579" s="273"/>
      <c r="DI579" s="273"/>
      <c r="DJ579" s="271"/>
      <c r="DK579" s="271"/>
    </row>
    <row r="580" spans="1:115" s="45" customFormat="1" ht="12.75" customHeight="1" x14ac:dyDescent="0.25">
      <c r="A580" s="13" cm="1">
        <f t="array" ref="A580">IFERROR(INDEX(Operation, IFERROR(MATCH($N580,#REF!, 0), IFERROR(MATCH($N580,#REF!, 0), MATCH($N580,#REF!, 0))), 4), 0)</f>
        <v>0</v>
      </c>
      <c r="B580" s="10">
        <v>557</v>
      </c>
      <c r="C580" s="238"/>
      <c r="D580" s="238"/>
      <c r="E580" s="79"/>
      <c r="F580" s="80" t="str">
        <f>IF(ISBLANK(E580), "", VLOOKUP(E580, Z!$A$2:$C$4127, 3, FALSE))</f>
        <v/>
      </c>
      <c r="G580" s="238"/>
      <c r="H580" s="81"/>
      <c r="I580" s="255" t="b">
        <v>0</v>
      </c>
      <c r="J580" s="256"/>
      <c r="K580" s="82"/>
      <c r="L580" s="82"/>
      <c r="M580" s="83"/>
      <c r="N580" s="79"/>
      <c r="O580" s="84"/>
      <c r="P580" s="84"/>
      <c r="Q580" s="257"/>
      <c r="R580" s="257"/>
      <c r="S580" s="257"/>
      <c r="T580" s="85">
        <f t="shared" si="234"/>
        <v>0</v>
      </c>
      <c r="U580" s="238"/>
      <c r="V580" s="238"/>
      <c r="W580" s="238"/>
      <c r="X580" s="257"/>
      <c r="Y580" s="258"/>
      <c r="Z580" s="79"/>
      <c r="AA580" s="257"/>
      <c r="AB580" s="257"/>
      <c r="AC580" s="257"/>
      <c r="AD580" s="257"/>
      <c r="AE580" s="257"/>
      <c r="AF580" s="85">
        <f t="shared" si="235"/>
        <v>0</v>
      </c>
      <c r="AG580" s="259"/>
      <c r="AH580" s="238"/>
      <c r="AI580" s="79"/>
      <c r="AJ580" s="80" t="str">
        <f>IF(ISBLANK(AI580), "", VLOOKUP(AI580, Z!$A$2:$C$4127, 3, FALSE))</f>
        <v/>
      </c>
      <c r="AK580" s="260"/>
      <c r="AL580" s="127">
        <f t="shared" si="236"/>
        <v>0</v>
      </c>
      <c r="AM580" s="271"/>
      <c r="AN580" s="292">
        <f t="shared" si="238"/>
        <v>0</v>
      </c>
      <c r="AO580" s="279">
        <f t="shared" si="237"/>
        <v>1</v>
      </c>
      <c r="AP580" s="279">
        <v>0.75</v>
      </c>
      <c r="AQ580" s="293" t="str">
        <f t="shared" si="239"/>
        <v>-</v>
      </c>
      <c r="AR580" s="293" t="str">
        <f t="shared" si="240"/>
        <v>-</v>
      </c>
      <c r="AS580" s="293" t="str" cm="1">
        <f t="array" ref="AS580">IFERROR(IFERROR((AT580*AU580)/(3600*1000)/AZ580, BY580) * SUMPRODUCT($BA580:$BE580^2.5, $BF580:$BJ580) / 1000, "-")</f>
        <v>-</v>
      </c>
      <c r="AT580" s="279" t="str">
        <f t="shared" si="241"/>
        <v>-</v>
      </c>
      <c r="AU580" s="279" t="str">
        <f t="shared" si="242"/>
        <v>-</v>
      </c>
      <c r="AV580" s="294" t="str">
        <f t="shared" si="224"/>
        <v>-</v>
      </c>
      <c r="AW580" s="294" t="str" cm="1">
        <f t="array" ref="AW580">IF(CH580&gt;0, INDEX($CV$58:$CV$60, CH580), "-")</f>
        <v>-</v>
      </c>
      <c r="AX580" s="294" t="str">
        <f t="shared" si="243"/>
        <v>-</v>
      </c>
      <c r="AY580" s="295" t="str">
        <f t="shared" si="244"/>
        <v>-</v>
      </c>
      <c r="AZ580" s="294">
        <f t="shared" si="245"/>
        <v>0</v>
      </c>
      <c r="BA580" s="296" t="str" cm="1">
        <f t="array" ref="BA580">IFERROR(INDEX($CV$63:$CZ$65, $CF580, BA$23), "-")</f>
        <v>-</v>
      </c>
      <c r="BB580" s="296" t="str" cm="1">
        <f t="array" ref="BB580">IFERROR(INDEX($CV$63:$CZ$65, $CF580, BB$23), "-")</f>
        <v>-</v>
      </c>
      <c r="BC580" s="296" t="str" cm="1">
        <f t="array" ref="BC580">IFERROR(INDEX($CV$63:$CZ$65, $CF580, BC$23), "-")</f>
        <v>-</v>
      </c>
      <c r="BD580" s="296" t="str" cm="1">
        <f t="array" ref="BD580">IFERROR(INDEX($CV$63:$CZ$65, $CF580, BD$23), "-")</f>
        <v>-</v>
      </c>
      <c r="BE580" s="296" t="str" cm="1">
        <f t="array" ref="BE580">IFERROR(INDEX($CV$63:$CZ$65, $CF580, BE$23), "-")</f>
        <v>-</v>
      </c>
      <c r="BF580" s="297" cm="1">
        <f t="array" ref="BF580">IF($CF580=3,
IFERROR(INDEX($CV$68:$CZ$79, $CE580, BF$23), "-"),
IF($CF580=2,
IF(BF$23=5, $Q580, IF(BF$23=4, $R580, 0)), IF(BF$23=5, $Q580, 0)
))</f>
        <v>0</v>
      </c>
      <c r="BG580" s="297" cm="1">
        <f t="array" ref="BG580">IF($CF580=3,
IFERROR(INDEX($CV$68:$CZ$79, $CE580, BG$23), "-"),
IF($CF580=2,
IF(BG$23=5, $Q580, IF(BG$23=4, $R580, 0)), IF(BG$23=5, $Q580, 0)
))</f>
        <v>0</v>
      </c>
      <c r="BH580" s="297" cm="1">
        <f t="array" ref="BH580">IF($CF580=3,
IFERROR(INDEX($CV$68:$CZ$79, $CE580, BH$23), "-"),
IF($CF580=2,
IF(BH$23=5, $Q580, IF(BH$23=4, $R580, 0)), IF(BH$23=5, $Q580, 0)
))</f>
        <v>0</v>
      </c>
      <c r="BI580" s="297" cm="1">
        <f t="array" ref="BI580">IF($CF580=3,
IFERROR(INDEX($CV$68:$CZ$79, $CE580, BI$23), "-"),
IF($CF580=2,
IF(BI$23=5, $Q580, IF(BI$23=4, $R580, 0)), IF(BI$23=5, $Q580, 0)
))</f>
        <v>0</v>
      </c>
      <c r="BJ580" s="297" cm="1">
        <f t="array" ref="BJ580">IF($CF580=3,
IFERROR(INDEX($CV$68:$CZ$79, $CE580, BJ$23), "-"),
IF($CF580=2,
IF(BJ$23=5, $Q580, IF(BJ$23=4, $R580, 0)), IF(BJ$23=5, $Q580, 0)
))</f>
        <v>0</v>
      </c>
      <c r="BK580" s="293" t="str" cm="1">
        <f t="array" ref="BK580">IFERROR(IF(OR($AN$20="EZ", ISNUMBER((BL580*BM580)/(3600*1000)/BN580)), (BL580*BM580)/(3600*1000)/BN580, BY580) * SUMPRODUCT($BO580:$BS580^2.5, $BT580:$BX580) / 1000, "-")</f>
        <v>-</v>
      </c>
      <c r="BL580" s="279" t="str">
        <f t="shared" si="246"/>
        <v>-</v>
      </c>
      <c r="BM580" s="279" t="str">
        <f t="shared" si="247"/>
        <v>-</v>
      </c>
      <c r="BN580" s="298">
        <f t="shared" si="248"/>
        <v>0</v>
      </c>
      <c r="BO580" s="296" t="str" cm="1">
        <f t="array" ref="BO580">IFERROR(INDEX($CV$63:$CZ$65, $CO580, BO$23), "-")</f>
        <v>-</v>
      </c>
      <c r="BP580" s="296" t="str" cm="1">
        <f t="array" ref="BP580">IFERROR(INDEX($CV$63:$CZ$65, $CO580, BP$23), "-")</f>
        <v>-</v>
      </c>
      <c r="BQ580" s="296" t="str" cm="1">
        <f t="array" ref="BQ580">IFERROR(INDEX($CV$63:$CZ$65, $CO580, BQ$23), "-")</f>
        <v>-</v>
      </c>
      <c r="BR580" s="296" t="str" cm="1">
        <f t="array" ref="BR580">IFERROR(INDEX($CV$63:$CZ$65, $CO580, BR$23), "-")</f>
        <v>-</v>
      </c>
      <c r="BS580" s="296" t="str" cm="1">
        <f t="array" ref="BS580">IFERROR(INDEX($CV$63:$CZ$65, $CO580, BS$23), "-")</f>
        <v>-</v>
      </c>
      <c r="BT580" s="297" cm="1">
        <f t="array" ref="BT580">IF($CO580=3,
IFERROR(INDEX($CV$68:$CZ$79, $CE580, BT$23), "-"),
IF($CO580=2,
IF(BT$23=5, $AC580, IF(BT$23=4, $AD580, 0)), IF(BT$23=5, $AC580, 0)
))</f>
        <v>0</v>
      </c>
      <c r="BU580" s="297" cm="1">
        <f t="array" ref="BU580">IF($CO580=3,
IFERROR(INDEX($CV$68:$CZ$79, $CE580, BU$23), "-"),
IF($CO580=2,
IF(BU$23=5, $AC580, IF(BU$23=4, $AD580, 0)), IF(BU$23=5, $AC580, 0)
))</f>
        <v>0</v>
      </c>
      <c r="BV580" s="297" cm="1">
        <f t="array" ref="BV580">IF($CO580=3,
IFERROR(INDEX($CV$68:$CZ$79, $CE580, BV$23), "-"),
IF($CO580=2,
IF(BV$23=5, $AC580, IF(BV$23=4, $AD580, 0)), IF(BV$23=5, $AC580, 0)
))</f>
        <v>0</v>
      </c>
      <c r="BW580" s="297" cm="1">
        <f t="array" ref="BW580">IF($CO580=3,
IFERROR(INDEX($CV$68:$CZ$79, $CE580, BW$23), "-"),
IF($CO580=2,
IF(BW$23=5, $AC580, IF(BW$23=4, $AD580, 0)), IF(BW$23=5, $AC580, 0)
))</f>
        <v>0</v>
      </c>
      <c r="BX580" s="297" cm="1">
        <f t="array" ref="BX580">IF($CO580=3,
IFERROR(INDEX($CV$68:$CZ$79, $CE580, BX$23), "-"),
IF($CO580=2,
IF(BX$23=5, $AC580, IF(BX$23=4, $AD580, 0)), IF(BX$23=5, $AC580, 0)
))</f>
        <v>0</v>
      </c>
      <c r="BY580" s="293" t="str">
        <f t="shared" si="249"/>
        <v>-</v>
      </c>
      <c r="BZ580" s="299">
        <f t="shared" si="225"/>
        <v>0</v>
      </c>
      <c r="CA580" s="294" t="str">
        <f t="shared" si="250"/>
        <v>-</v>
      </c>
      <c r="CB580" s="295" t="str">
        <f t="shared" si="226"/>
        <v>-</v>
      </c>
      <c r="CC580" s="295" t="str">
        <f t="shared" si="251"/>
        <v>-</v>
      </c>
      <c r="CD580" s="299">
        <f t="shared" si="227"/>
        <v>0</v>
      </c>
      <c r="CE580" s="300" t="str">
        <f t="shared" si="228"/>
        <v>-</v>
      </c>
      <c r="CF580" s="300" t="str">
        <f t="shared" si="229"/>
        <v>-</v>
      </c>
      <c r="CG580" s="300">
        <v>0</v>
      </c>
      <c r="CH580" s="300">
        <f t="shared" si="230"/>
        <v>0</v>
      </c>
      <c r="CI580" s="301">
        <f t="shared" si="231"/>
        <v>0</v>
      </c>
      <c r="CJ580" s="301">
        <f t="shared" si="232"/>
        <v>0</v>
      </c>
      <c r="CK580" s="302" t="str" cm="1">
        <f t="array" ref="CK580">IF($CJ580&gt;0, INDEX($CS$28:$DH$35, $CJ580, $CI580+CK$23), "-")</f>
        <v>-</v>
      </c>
      <c r="CL580" s="302" t="str" cm="1">
        <f t="array" ref="CL580">IF($CJ580&gt;0, INDEX($CS$28:$DH$35, $CJ580, $CI580+CL$23), "-")</f>
        <v>-</v>
      </c>
      <c r="CM580" s="302" t="str" cm="1">
        <f t="array" ref="CM580">IF($CJ580&gt;0, INDEX($CS$28:$DH$35, $CJ580, $CI580+CM$23), "-")</f>
        <v>-</v>
      </c>
      <c r="CN580" s="302" t="str" cm="1">
        <f t="array" ref="CN580">IF($CJ580&gt;0, INDEX($CS$28:$DH$35, $CJ580, $CI580+CN$23), "-")</f>
        <v>-</v>
      </c>
      <c r="CO580" s="300" t="str">
        <f t="shared" si="233"/>
        <v>-</v>
      </c>
      <c r="CP580" s="271"/>
      <c r="CQ580" s="272"/>
      <c r="CR580" s="273"/>
      <c r="CS580" s="273"/>
      <c r="CT580" s="273"/>
      <c r="CU580" s="273"/>
      <c r="CV580" s="273"/>
      <c r="CW580" s="273"/>
      <c r="CX580" s="273"/>
      <c r="CY580" s="273"/>
      <c r="CZ580" s="273"/>
      <c r="DA580" s="273"/>
      <c r="DB580" s="273"/>
      <c r="DC580" s="273"/>
      <c r="DD580" s="273"/>
      <c r="DE580" s="273"/>
      <c r="DF580" s="273"/>
      <c r="DG580" s="273"/>
      <c r="DH580" s="273"/>
      <c r="DI580" s="273"/>
      <c r="DJ580" s="271"/>
      <c r="DK580" s="271"/>
    </row>
    <row r="581" spans="1:115" s="45" customFormat="1" ht="12.75" customHeight="1" x14ac:dyDescent="0.25">
      <c r="A581" s="13" cm="1">
        <f t="array" ref="A581">IFERROR(INDEX(Operation, IFERROR(MATCH($N581,#REF!, 0), IFERROR(MATCH($N581,#REF!, 0), MATCH($N581,#REF!, 0))), 4), 0)</f>
        <v>0</v>
      </c>
      <c r="B581" s="10">
        <v>558</v>
      </c>
      <c r="C581" s="238"/>
      <c r="D581" s="238"/>
      <c r="E581" s="79"/>
      <c r="F581" s="80" t="str">
        <f>IF(ISBLANK(E581), "", VLOOKUP(E581, Z!$A$2:$C$4127, 3, FALSE))</f>
        <v/>
      </c>
      <c r="G581" s="238"/>
      <c r="H581" s="81"/>
      <c r="I581" s="255" t="b">
        <v>0</v>
      </c>
      <c r="J581" s="256"/>
      <c r="K581" s="82"/>
      <c r="L581" s="82"/>
      <c r="M581" s="83"/>
      <c r="N581" s="79"/>
      <c r="O581" s="84"/>
      <c r="P581" s="84"/>
      <c r="Q581" s="257"/>
      <c r="R581" s="257"/>
      <c r="S581" s="257"/>
      <c r="T581" s="85">
        <f t="shared" si="234"/>
        <v>0</v>
      </c>
      <c r="U581" s="238"/>
      <c r="V581" s="238"/>
      <c r="W581" s="238"/>
      <c r="X581" s="257"/>
      <c r="Y581" s="258"/>
      <c r="Z581" s="79"/>
      <c r="AA581" s="257"/>
      <c r="AB581" s="257"/>
      <c r="AC581" s="257"/>
      <c r="AD581" s="257"/>
      <c r="AE581" s="257"/>
      <c r="AF581" s="85">
        <f t="shared" si="235"/>
        <v>0</v>
      </c>
      <c r="AG581" s="259"/>
      <c r="AH581" s="238"/>
      <c r="AI581" s="79"/>
      <c r="AJ581" s="80" t="str">
        <f>IF(ISBLANK(AI581), "", VLOOKUP(AI581, Z!$A$2:$C$4127, 3, FALSE))</f>
        <v/>
      </c>
      <c r="AK581" s="260"/>
      <c r="AL581" s="127">
        <f t="shared" si="236"/>
        <v>0</v>
      </c>
      <c r="AM581" s="271"/>
      <c r="AN581" s="292">
        <f t="shared" si="238"/>
        <v>0</v>
      </c>
      <c r="AO581" s="279">
        <f t="shared" si="237"/>
        <v>1</v>
      </c>
      <c r="AP581" s="279">
        <v>0.75</v>
      </c>
      <c r="AQ581" s="293" t="str">
        <f t="shared" si="239"/>
        <v>-</v>
      </c>
      <c r="AR581" s="293" t="str">
        <f t="shared" si="240"/>
        <v>-</v>
      </c>
      <c r="AS581" s="293" t="str" cm="1">
        <f t="array" ref="AS581">IFERROR(IFERROR((AT581*AU581)/(3600*1000)/AZ581, BY581) * SUMPRODUCT($BA581:$BE581^2.5, $BF581:$BJ581) / 1000, "-")</f>
        <v>-</v>
      </c>
      <c r="AT581" s="279" t="str">
        <f t="shared" si="241"/>
        <v>-</v>
      </c>
      <c r="AU581" s="279" t="str">
        <f t="shared" si="242"/>
        <v>-</v>
      </c>
      <c r="AV581" s="294" t="str">
        <f t="shared" si="224"/>
        <v>-</v>
      </c>
      <c r="AW581" s="294" t="str" cm="1">
        <f t="array" ref="AW581">IF(CH581&gt;0, INDEX($CV$58:$CV$60, CH581), "-")</f>
        <v>-</v>
      </c>
      <c r="AX581" s="294" t="str">
        <f t="shared" si="243"/>
        <v>-</v>
      </c>
      <c r="AY581" s="295" t="str">
        <f t="shared" si="244"/>
        <v>-</v>
      </c>
      <c r="AZ581" s="294">
        <f t="shared" si="245"/>
        <v>0</v>
      </c>
      <c r="BA581" s="296" t="str" cm="1">
        <f t="array" ref="BA581">IFERROR(INDEX($CV$63:$CZ$65, $CF581, BA$23), "-")</f>
        <v>-</v>
      </c>
      <c r="BB581" s="296" t="str" cm="1">
        <f t="array" ref="BB581">IFERROR(INDEX($CV$63:$CZ$65, $CF581, BB$23), "-")</f>
        <v>-</v>
      </c>
      <c r="BC581" s="296" t="str" cm="1">
        <f t="array" ref="BC581">IFERROR(INDEX($CV$63:$CZ$65, $CF581, BC$23), "-")</f>
        <v>-</v>
      </c>
      <c r="BD581" s="296" t="str" cm="1">
        <f t="array" ref="BD581">IFERROR(INDEX($CV$63:$CZ$65, $CF581, BD$23), "-")</f>
        <v>-</v>
      </c>
      <c r="BE581" s="296" t="str" cm="1">
        <f t="array" ref="BE581">IFERROR(INDEX($CV$63:$CZ$65, $CF581, BE$23), "-")</f>
        <v>-</v>
      </c>
      <c r="BF581" s="297" cm="1">
        <f t="array" ref="BF581">IF($CF581=3,
IFERROR(INDEX($CV$68:$CZ$79, $CE581, BF$23), "-"),
IF($CF581=2,
IF(BF$23=5, $Q581, IF(BF$23=4, $R581, 0)), IF(BF$23=5, $Q581, 0)
))</f>
        <v>0</v>
      </c>
      <c r="BG581" s="297" cm="1">
        <f t="array" ref="BG581">IF($CF581=3,
IFERROR(INDEX($CV$68:$CZ$79, $CE581, BG$23), "-"),
IF($CF581=2,
IF(BG$23=5, $Q581, IF(BG$23=4, $R581, 0)), IF(BG$23=5, $Q581, 0)
))</f>
        <v>0</v>
      </c>
      <c r="BH581" s="297" cm="1">
        <f t="array" ref="BH581">IF($CF581=3,
IFERROR(INDEX($CV$68:$CZ$79, $CE581, BH$23), "-"),
IF($CF581=2,
IF(BH$23=5, $Q581, IF(BH$23=4, $R581, 0)), IF(BH$23=5, $Q581, 0)
))</f>
        <v>0</v>
      </c>
      <c r="BI581" s="297" cm="1">
        <f t="array" ref="BI581">IF($CF581=3,
IFERROR(INDEX($CV$68:$CZ$79, $CE581, BI$23), "-"),
IF($CF581=2,
IF(BI$23=5, $Q581, IF(BI$23=4, $R581, 0)), IF(BI$23=5, $Q581, 0)
))</f>
        <v>0</v>
      </c>
      <c r="BJ581" s="297" cm="1">
        <f t="array" ref="BJ581">IF($CF581=3,
IFERROR(INDEX($CV$68:$CZ$79, $CE581, BJ$23), "-"),
IF($CF581=2,
IF(BJ$23=5, $Q581, IF(BJ$23=4, $R581, 0)), IF(BJ$23=5, $Q581, 0)
))</f>
        <v>0</v>
      </c>
      <c r="BK581" s="293" t="str" cm="1">
        <f t="array" ref="BK581">IFERROR(IF(OR($AN$20="EZ", ISNUMBER((BL581*BM581)/(3600*1000)/BN581)), (BL581*BM581)/(3600*1000)/BN581, BY581) * SUMPRODUCT($BO581:$BS581^2.5, $BT581:$BX581) / 1000, "-")</f>
        <v>-</v>
      </c>
      <c r="BL581" s="279" t="str">
        <f t="shared" si="246"/>
        <v>-</v>
      </c>
      <c r="BM581" s="279" t="str">
        <f t="shared" si="247"/>
        <v>-</v>
      </c>
      <c r="BN581" s="298">
        <f t="shared" si="248"/>
        <v>0</v>
      </c>
      <c r="BO581" s="296" t="str" cm="1">
        <f t="array" ref="BO581">IFERROR(INDEX($CV$63:$CZ$65, $CO581, BO$23), "-")</f>
        <v>-</v>
      </c>
      <c r="BP581" s="296" t="str" cm="1">
        <f t="array" ref="BP581">IFERROR(INDEX($CV$63:$CZ$65, $CO581, BP$23), "-")</f>
        <v>-</v>
      </c>
      <c r="BQ581" s="296" t="str" cm="1">
        <f t="array" ref="BQ581">IFERROR(INDEX($CV$63:$CZ$65, $CO581, BQ$23), "-")</f>
        <v>-</v>
      </c>
      <c r="BR581" s="296" t="str" cm="1">
        <f t="array" ref="BR581">IFERROR(INDEX($CV$63:$CZ$65, $CO581, BR$23), "-")</f>
        <v>-</v>
      </c>
      <c r="BS581" s="296" t="str" cm="1">
        <f t="array" ref="BS581">IFERROR(INDEX($CV$63:$CZ$65, $CO581, BS$23), "-")</f>
        <v>-</v>
      </c>
      <c r="BT581" s="297" cm="1">
        <f t="array" ref="BT581">IF($CO581=3,
IFERROR(INDEX($CV$68:$CZ$79, $CE581, BT$23), "-"),
IF($CO581=2,
IF(BT$23=5, $AC581, IF(BT$23=4, $AD581, 0)), IF(BT$23=5, $AC581, 0)
))</f>
        <v>0</v>
      </c>
      <c r="BU581" s="297" cm="1">
        <f t="array" ref="BU581">IF($CO581=3,
IFERROR(INDEX($CV$68:$CZ$79, $CE581, BU$23), "-"),
IF($CO581=2,
IF(BU$23=5, $AC581, IF(BU$23=4, $AD581, 0)), IF(BU$23=5, $AC581, 0)
))</f>
        <v>0</v>
      </c>
      <c r="BV581" s="297" cm="1">
        <f t="array" ref="BV581">IF($CO581=3,
IFERROR(INDEX($CV$68:$CZ$79, $CE581, BV$23), "-"),
IF($CO581=2,
IF(BV$23=5, $AC581, IF(BV$23=4, $AD581, 0)), IF(BV$23=5, $AC581, 0)
))</f>
        <v>0</v>
      </c>
      <c r="BW581" s="297" cm="1">
        <f t="array" ref="BW581">IF($CO581=3,
IFERROR(INDEX($CV$68:$CZ$79, $CE581, BW$23), "-"),
IF($CO581=2,
IF(BW$23=5, $AC581, IF(BW$23=4, $AD581, 0)), IF(BW$23=5, $AC581, 0)
))</f>
        <v>0</v>
      </c>
      <c r="BX581" s="297" cm="1">
        <f t="array" ref="BX581">IF($CO581=3,
IFERROR(INDEX($CV$68:$CZ$79, $CE581, BX$23), "-"),
IF($CO581=2,
IF(BX$23=5, $AC581, IF(BX$23=4, $AD581, 0)), IF(BX$23=5, $AC581, 0)
))</f>
        <v>0</v>
      </c>
      <c r="BY581" s="293" t="str">
        <f t="shared" si="249"/>
        <v>-</v>
      </c>
      <c r="BZ581" s="299">
        <f t="shared" si="225"/>
        <v>0</v>
      </c>
      <c r="CA581" s="294" t="str">
        <f t="shared" si="250"/>
        <v>-</v>
      </c>
      <c r="CB581" s="295" t="str">
        <f t="shared" si="226"/>
        <v>-</v>
      </c>
      <c r="CC581" s="295" t="str">
        <f t="shared" si="251"/>
        <v>-</v>
      </c>
      <c r="CD581" s="299">
        <f t="shared" si="227"/>
        <v>0</v>
      </c>
      <c r="CE581" s="300" t="str">
        <f t="shared" si="228"/>
        <v>-</v>
      </c>
      <c r="CF581" s="300" t="str">
        <f t="shared" si="229"/>
        <v>-</v>
      </c>
      <c r="CG581" s="300">
        <v>0</v>
      </c>
      <c r="CH581" s="300">
        <f t="shared" si="230"/>
        <v>0</v>
      </c>
      <c r="CI581" s="301">
        <f t="shared" si="231"/>
        <v>0</v>
      </c>
      <c r="CJ581" s="301">
        <f t="shared" si="232"/>
        <v>0</v>
      </c>
      <c r="CK581" s="302" t="str" cm="1">
        <f t="array" ref="CK581">IF($CJ581&gt;0, INDEX($CS$28:$DH$35, $CJ581, $CI581+CK$23), "-")</f>
        <v>-</v>
      </c>
      <c r="CL581" s="302" t="str" cm="1">
        <f t="array" ref="CL581">IF($CJ581&gt;0, INDEX($CS$28:$DH$35, $CJ581, $CI581+CL$23), "-")</f>
        <v>-</v>
      </c>
      <c r="CM581" s="302" t="str" cm="1">
        <f t="array" ref="CM581">IF($CJ581&gt;0, INDEX($CS$28:$DH$35, $CJ581, $CI581+CM$23), "-")</f>
        <v>-</v>
      </c>
      <c r="CN581" s="302" t="str" cm="1">
        <f t="array" ref="CN581">IF($CJ581&gt;0, INDEX($CS$28:$DH$35, $CJ581, $CI581+CN$23), "-")</f>
        <v>-</v>
      </c>
      <c r="CO581" s="300" t="str">
        <f t="shared" si="233"/>
        <v>-</v>
      </c>
      <c r="CP581" s="271"/>
      <c r="CQ581" s="272"/>
      <c r="CR581" s="273"/>
      <c r="CS581" s="273"/>
      <c r="CT581" s="273"/>
      <c r="CU581" s="273"/>
      <c r="CV581" s="273"/>
      <c r="CW581" s="273"/>
      <c r="CX581" s="273"/>
      <c r="CY581" s="273"/>
      <c r="CZ581" s="273"/>
      <c r="DA581" s="273"/>
      <c r="DB581" s="273"/>
      <c r="DC581" s="273"/>
      <c r="DD581" s="273"/>
      <c r="DE581" s="273"/>
      <c r="DF581" s="273"/>
      <c r="DG581" s="273"/>
      <c r="DH581" s="273"/>
      <c r="DI581" s="273"/>
      <c r="DJ581" s="271"/>
      <c r="DK581" s="271"/>
    </row>
    <row r="582" spans="1:115" s="45" customFormat="1" ht="12.75" customHeight="1" x14ac:dyDescent="0.25">
      <c r="A582" s="13" cm="1">
        <f t="array" ref="A582">IFERROR(INDEX(Operation, IFERROR(MATCH($N582,#REF!, 0), IFERROR(MATCH($N582,#REF!, 0), MATCH($N582,#REF!, 0))), 4), 0)</f>
        <v>0</v>
      </c>
      <c r="B582" s="10">
        <v>559</v>
      </c>
      <c r="C582" s="238"/>
      <c r="D582" s="238"/>
      <c r="E582" s="79"/>
      <c r="F582" s="80" t="str">
        <f>IF(ISBLANK(E582), "", VLOOKUP(E582, Z!$A$2:$C$4127, 3, FALSE))</f>
        <v/>
      </c>
      <c r="G582" s="238"/>
      <c r="H582" s="81"/>
      <c r="I582" s="255" t="b">
        <v>0</v>
      </c>
      <c r="J582" s="256"/>
      <c r="K582" s="82"/>
      <c r="L582" s="82"/>
      <c r="M582" s="83"/>
      <c r="N582" s="79"/>
      <c r="O582" s="84"/>
      <c r="P582" s="84"/>
      <c r="Q582" s="257"/>
      <c r="R582" s="257"/>
      <c r="S582" s="257"/>
      <c r="T582" s="85">
        <f t="shared" si="234"/>
        <v>0</v>
      </c>
      <c r="U582" s="238"/>
      <c r="V582" s="238"/>
      <c r="W582" s="238"/>
      <c r="X582" s="256"/>
      <c r="Y582" s="258"/>
      <c r="Z582" s="79"/>
      <c r="AA582" s="257"/>
      <c r="AB582" s="257"/>
      <c r="AC582" s="257"/>
      <c r="AD582" s="257"/>
      <c r="AE582" s="257"/>
      <c r="AF582" s="85">
        <f t="shared" si="235"/>
        <v>0</v>
      </c>
      <c r="AG582" s="259"/>
      <c r="AH582" s="238"/>
      <c r="AI582" s="79"/>
      <c r="AJ582" s="80" t="str">
        <f>IF(ISBLANK(AI582), "", VLOOKUP(AI582, Z!$A$2:$C$4127, 3, FALSE))</f>
        <v/>
      </c>
      <c r="AK582" s="260"/>
      <c r="AL582" s="127">
        <f t="shared" si="236"/>
        <v>0</v>
      </c>
      <c r="AM582" s="271"/>
      <c r="AN582" s="292">
        <f t="shared" si="238"/>
        <v>0</v>
      </c>
      <c r="AO582" s="279">
        <f t="shared" si="237"/>
        <v>1</v>
      </c>
      <c r="AP582" s="279">
        <v>0.75</v>
      </c>
      <c r="AQ582" s="293" t="str">
        <f t="shared" si="239"/>
        <v>-</v>
      </c>
      <c r="AR582" s="293" t="str">
        <f t="shared" si="240"/>
        <v>-</v>
      </c>
      <c r="AS582" s="293" t="str" cm="1">
        <f t="array" ref="AS582">IFERROR(IFERROR((AT582*AU582)/(3600*1000)/AZ582, BY582) * SUMPRODUCT($BA582:$BE582^2.5, $BF582:$BJ582) / 1000, "-")</f>
        <v>-</v>
      </c>
      <c r="AT582" s="279" t="str">
        <f t="shared" si="241"/>
        <v>-</v>
      </c>
      <c r="AU582" s="279" t="str">
        <f t="shared" si="242"/>
        <v>-</v>
      </c>
      <c r="AV582" s="294" t="str">
        <f t="shared" si="224"/>
        <v>-</v>
      </c>
      <c r="AW582" s="294" t="str" cm="1">
        <f t="array" ref="AW582">IF(CH582&gt;0, INDEX($CV$58:$CV$60, CH582), "-")</f>
        <v>-</v>
      </c>
      <c r="AX582" s="294" t="str">
        <f t="shared" si="243"/>
        <v>-</v>
      </c>
      <c r="AY582" s="295" t="str">
        <f t="shared" si="244"/>
        <v>-</v>
      </c>
      <c r="AZ582" s="294">
        <f t="shared" si="245"/>
        <v>0</v>
      </c>
      <c r="BA582" s="296" t="str" cm="1">
        <f t="array" ref="BA582">IFERROR(INDEX($CV$63:$CZ$65, $CF582, BA$23), "-")</f>
        <v>-</v>
      </c>
      <c r="BB582" s="296" t="str" cm="1">
        <f t="array" ref="BB582">IFERROR(INDEX($CV$63:$CZ$65, $CF582, BB$23), "-")</f>
        <v>-</v>
      </c>
      <c r="BC582" s="296" t="str" cm="1">
        <f t="array" ref="BC582">IFERROR(INDEX($CV$63:$CZ$65, $CF582, BC$23), "-")</f>
        <v>-</v>
      </c>
      <c r="BD582" s="296" t="str" cm="1">
        <f t="array" ref="BD582">IFERROR(INDEX($CV$63:$CZ$65, $CF582, BD$23), "-")</f>
        <v>-</v>
      </c>
      <c r="BE582" s="296" t="str" cm="1">
        <f t="array" ref="BE582">IFERROR(INDEX($CV$63:$CZ$65, $CF582, BE$23), "-")</f>
        <v>-</v>
      </c>
      <c r="BF582" s="297" cm="1">
        <f t="array" ref="BF582">IF($CF582=3,
IFERROR(INDEX($CV$68:$CZ$79, $CE582, BF$23), "-"),
IF($CF582=2,
IF(BF$23=5, $Q582, IF(BF$23=4, $R582, 0)), IF(BF$23=5, $Q582, 0)
))</f>
        <v>0</v>
      </c>
      <c r="BG582" s="297" cm="1">
        <f t="array" ref="BG582">IF($CF582=3,
IFERROR(INDEX($CV$68:$CZ$79, $CE582, BG$23), "-"),
IF($CF582=2,
IF(BG$23=5, $Q582, IF(BG$23=4, $R582, 0)), IF(BG$23=5, $Q582, 0)
))</f>
        <v>0</v>
      </c>
      <c r="BH582" s="297" cm="1">
        <f t="array" ref="BH582">IF($CF582=3,
IFERROR(INDEX($CV$68:$CZ$79, $CE582, BH$23), "-"),
IF($CF582=2,
IF(BH$23=5, $Q582, IF(BH$23=4, $R582, 0)), IF(BH$23=5, $Q582, 0)
))</f>
        <v>0</v>
      </c>
      <c r="BI582" s="297" cm="1">
        <f t="array" ref="BI582">IF($CF582=3,
IFERROR(INDEX($CV$68:$CZ$79, $CE582, BI$23), "-"),
IF($CF582=2,
IF(BI$23=5, $Q582, IF(BI$23=4, $R582, 0)), IF(BI$23=5, $Q582, 0)
))</f>
        <v>0</v>
      </c>
      <c r="BJ582" s="297" cm="1">
        <f t="array" ref="BJ582">IF($CF582=3,
IFERROR(INDEX($CV$68:$CZ$79, $CE582, BJ$23), "-"),
IF($CF582=2,
IF(BJ$23=5, $Q582, IF(BJ$23=4, $R582, 0)), IF(BJ$23=5, $Q582, 0)
))</f>
        <v>0</v>
      </c>
      <c r="BK582" s="293" t="str" cm="1">
        <f t="array" ref="BK582">IFERROR(IF(OR($AN$20="EZ", ISNUMBER((BL582*BM582)/(3600*1000)/BN582)), (BL582*BM582)/(3600*1000)/BN582, BY582) * SUMPRODUCT($BO582:$BS582^2.5, $BT582:$BX582) / 1000, "-")</f>
        <v>-</v>
      </c>
      <c r="BL582" s="279" t="str">
        <f t="shared" si="246"/>
        <v>-</v>
      </c>
      <c r="BM582" s="279" t="str">
        <f t="shared" si="247"/>
        <v>-</v>
      </c>
      <c r="BN582" s="298">
        <f t="shared" si="248"/>
        <v>0</v>
      </c>
      <c r="BO582" s="296" t="str" cm="1">
        <f t="array" ref="BO582">IFERROR(INDEX($CV$63:$CZ$65, $CO582, BO$23), "-")</f>
        <v>-</v>
      </c>
      <c r="BP582" s="296" t="str" cm="1">
        <f t="array" ref="BP582">IFERROR(INDEX($CV$63:$CZ$65, $CO582, BP$23), "-")</f>
        <v>-</v>
      </c>
      <c r="BQ582" s="296" t="str" cm="1">
        <f t="array" ref="BQ582">IFERROR(INDEX($CV$63:$CZ$65, $CO582, BQ$23), "-")</f>
        <v>-</v>
      </c>
      <c r="BR582" s="296" t="str" cm="1">
        <f t="array" ref="BR582">IFERROR(INDEX($CV$63:$CZ$65, $CO582, BR$23), "-")</f>
        <v>-</v>
      </c>
      <c r="BS582" s="296" t="str" cm="1">
        <f t="array" ref="BS582">IFERROR(INDEX($CV$63:$CZ$65, $CO582, BS$23), "-")</f>
        <v>-</v>
      </c>
      <c r="BT582" s="297" cm="1">
        <f t="array" ref="BT582">IF($CO582=3,
IFERROR(INDEX($CV$68:$CZ$79, $CE582, BT$23), "-"),
IF($CO582=2,
IF(BT$23=5, $AC582, IF(BT$23=4, $AD582, 0)), IF(BT$23=5, $AC582, 0)
))</f>
        <v>0</v>
      </c>
      <c r="BU582" s="297" cm="1">
        <f t="array" ref="BU582">IF($CO582=3,
IFERROR(INDEX($CV$68:$CZ$79, $CE582, BU$23), "-"),
IF($CO582=2,
IF(BU$23=5, $AC582, IF(BU$23=4, $AD582, 0)), IF(BU$23=5, $AC582, 0)
))</f>
        <v>0</v>
      </c>
      <c r="BV582" s="297" cm="1">
        <f t="array" ref="BV582">IF($CO582=3,
IFERROR(INDEX($CV$68:$CZ$79, $CE582, BV$23), "-"),
IF($CO582=2,
IF(BV$23=5, $AC582, IF(BV$23=4, $AD582, 0)), IF(BV$23=5, $AC582, 0)
))</f>
        <v>0</v>
      </c>
      <c r="BW582" s="297" cm="1">
        <f t="array" ref="BW582">IF($CO582=3,
IFERROR(INDEX($CV$68:$CZ$79, $CE582, BW$23), "-"),
IF($CO582=2,
IF(BW$23=5, $AC582, IF(BW$23=4, $AD582, 0)), IF(BW$23=5, $AC582, 0)
))</f>
        <v>0</v>
      </c>
      <c r="BX582" s="297" cm="1">
        <f t="array" ref="BX582">IF($CO582=3,
IFERROR(INDEX($CV$68:$CZ$79, $CE582, BX$23), "-"),
IF($CO582=2,
IF(BX$23=5, $AC582, IF(BX$23=4, $AD582, 0)), IF(BX$23=5, $AC582, 0)
))</f>
        <v>0</v>
      </c>
      <c r="BY582" s="293" t="str">
        <f t="shared" si="249"/>
        <v>-</v>
      </c>
      <c r="BZ582" s="299">
        <f t="shared" si="225"/>
        <v>0</v>
      </c>
      <c r="CA582" s="294" t="str">
        <f t="shared" si="250"/>
        <v>-</v>
      </c>
      <c r="CB582" s="295" t="str">
        <f t="shared" si="226"/>
        <v>-</v>
      </c>
      <c r="CC582" s="295" t="str">
        <f t="shared" si="251"/>
        <v>-</v>
      </c>
      <c r="CD582" s="299">
        <f t="shared" si="227"/>
        <v>0</v>
      </c>
      <c r="CE582" s="300" t="str">
        <f t="shared" si="228"/>
        <v>-</v>
      </c>
      <c r="CF582" s="300" t="str">
        <f t="shared" si="229"/>
        <v>-</v>
      </c>
      <c r="CG582" s="300">
        <v>0</v>
      </c>
      <c r="CH582" s="300">
        <f t="shared" si="230"/>
        <v>0</v>
      </c>
      <c r="CI582" s="301">
        <f t="shared" si="231"/>
        <v>0</v>
      </c>
      <c r="CJ582" s="301">
        <f t="shared" si="232"/>
        <v>0</v>
      </c>
      <c r="CK582" s="302" t="str" cm="1">
        <f t="array" ref="CK582">IF($CJ582&gt;0, INDEX($CS$28:$DH$35, $CJ582, $CI582+CK$23), "-")</f>
        <v>-</v>
      </c>
      <c r="CL582" s="302" t="str" cm="1">
        <f t="array" ref="CL582">IF($CJ582&gt;0, INDEX($CS$28:$DH$35, $CJ582, $CI582+CL$23), "-")</f>
        <v>-</v>
      </c>
      <c r="CM582" s="302" t="str" cm="1">
        <f t="array" ref="CM582">IF($CJ582&gt;0, INDEX($CS$28:$DH$35, $CJ582, $CI582+CM$23), "-")</f>
        <v>-</v>
      </c>
      <c r="CN582" s="302" t="str" cm="1">
        <f t="array" ref="CN582">IF($CJ582&gt;0, INDEX($CS$28:$DH$35, $CJ582, $CI582+CN$23), "-")</f>
        <v>-</v>
      </c>
      <c r="CO582" s="300" t="str">
        <f t="shared" si="233"/>
        <v>-</v>
      </c>
      <c r="CP582" s="271"/>
      <c r="CQ582" s="272"/>
      <c r="CR582" s="273"/>
      <c r="CS582" s="273"/>
      <c r="CT582" s="273"/>
      <c r="CU582" s="273"/>
      <c r="CV582" s="273"/>
      <c r="CW582" s="273"/>
      <c r="CX582" s="273"/>
      <c r="CY582" s="273"/>
      <c r="CZ582" s="273"/>
      <c r="DA582" s="273"/>
      <c r="DB582" s="273"/>
      <c r="DC582" s="273"/>
      <c r="DD582" s="273"/>
      <c r="DE582" s="273"/>
      <c r="DF582" s="273"/>
      <c r="DG582" s="273"/>
      <c r="DH582" s="273"/>
      <c r="DI582" s="273"/>
      <c r="DJ582" s="271"/>
      <c r="DK582" s="271"/>
    </row>
    <row r="583" spans="1:115" s="45" customFormat="1" ht="12.75" customHeight="1" x14ac:dyDescent="0.25">
      <c r="A583" s="13" cm="1">
        <f t="array" ref="A583">IFERROR(INDEX(Operation, IFERROR(MATCH($N583,#REF!, 0), IFERROR(MATCH($N583,#REF!, 0), MATCH($N583,#REF!, 0))), 4), 0)</f>
        <v>0</v>
      </c>
      <c r="B583" s="10">
        <v>560</v>
      </c>
      <c r="C583" s="238"/>
      <c r="D583" s="238"/>
      <c r="E583" s="79"/>
      <c r="F583" s="80" t="str">
        <f>IF(ISBLANK(E583), "", VLOOKUP(E583, Z!$A$2:$C$4127, 3, FALSE))</f>
        <v/>
      </c>
      <c r="G583" s="238"/>
      <c r="H583" s="81"/>
      <c r="I583" s="255" t="b">
        <v>0</v>
      </c>
      <c r="J583" s="256"/>
      <c r="K583" s="82"/>
      <c r="L583" s="82"/>
      <c r="M583" s="83"/>
      <c r="N583" s="79"/>
      <c r="O583" s="84"/>
      <c r="P583" s="84"/>
      <c r="Q583" s="257"/>
      <c r="R583" s="257"/>
      <c r="S583" s="257"/>
      <c r="T583" s="85">
        <f t="shared" si="234"/>
        <v>0</v>
      </c>
      <c r="U583" s="238"/>
      <c r="V583" s="238"/>
      <c r="W583" s="238"/>
      <c r="X583" s="257"/>
      <c r="Y583" s="258"/>
      <c r="Z583" s="79"/>
      <c r="AA583" s="257"/>
      <c r="AB583" s="257"/>
      <c r="AC583" s="257"/>
      <c r="AD583" s="257"/>
      <c r="AE583" s="257"/>
      <c r="AF583" s="85">
        <f t="shared" si="235"/>
        <v>0</v>
      </c>
      <c r="AG583" s="259"/>
      <c r="AH583" s="238"/>
      <c r="AI583" s="79"/>
      <c r="AJ583" s="80" t="str">
        <f>IF(ISBLANK(AI583), "", VLOOKUP(AI583, Z!$A$2:$C$4127, 3, FALSE))</f>
        <v/>
      </c>
      <c r="AK583" s="260"/>
      <c r="AL583" s="127">
        <f t="shared" si="236"/>
        <v>0</v>
      </c>
      <c r="AM583" s="271"/>
      <c r="AN583" s="292">
        <f t="shared" si="238"/>
        <v>0</v>
      </c>
      <c r="AO583" s="279">
        <f t="shared" si="237"/>
        <v>1</v>
      </c>
      <c r="AP583" s="279">
        <v>0.75</v>
      </c>
      <c r="AQ583" s="293" t="str">
        <f t="shared" si="239"/>
        <v>-</v>
      </c>
      <c r="AR583" s="293" t="str">
        <f t="shared" si="240"/>
        <v>-</v>
      </c>
      <c r="AS583" s="293" t="str" cm="1">
        <f t="array" ref="AS583">IFERROR(IFERROR((AT583*AU583)/(3600*1000)/AZ583, BY583) * SUMPRODUCT($BA583:$BE583^2.5, $BF583:$BJ583) / 1000, "-")</f>
        <v>-</v>
      </c>
      <c r="AT583" s="279" t="str">
        <f t="shared" si="241"/>
        <v>-</v>
      </c>
      <c r="AU583" s="279" t="str">
        <f t="shared" si="242"/>
        <v>-</v>
      </c>
      <c r="AV583" s="294" t="str">
        <f t="shared" si="224"/>
        <v>-</v>
      </c>
      <c r="AW583" s="294" t="str" cm="1">
        <f t="array" ref="AW583">IF(CH583&gt;0, INDEX($CV$58:$CV$60, CH583), "-")</f>
        <v>-</v>
      </c>
      <c r="AX583" s="294" t="str">
        <f t="shared" si="243"/>
        <v>-</v>
      </c>
      <c r="AY583" s="295" t="str">
        <f t="shared" si="244"/>
        <v>-</v>
      </c>
      <c r="AZ583" s="294">
        <f t="shared" si="245"/>
        <v>0</v>
      </c>
      <c r="BA583" s="296" t="str" cm="1">
        <f t="array" ref="BA583">IFERROR(INDEX($CV$63:$CZ$65, $CF583, BA$23), "-")</f>
        <v>-</v>
      </c>
      <c r="BB583" s="296" t="str" cm="1">
        <f t="array" ref="BB583">IFERROR(INDEX($CV$63:$CZ$65, $CF583, BB$23), "-")</f>
        <v>-</v>
      </c>
      <c r="BC583" s="296" t="str" cm="1">
        <f t="array" ref="BC583">IFERROR(INDEX($CV$63:$CZ$65, $CF583, BC$23), "-")</f>
        <v>-</v>
      </c>
      <c r="BD583" s="296" t="str" cm="1">
        <f t="array" ref="BD583">IFERROR(INDEX($CV$63:$CZ$65, $CF583, BD$23), "-")</f>
        <v>-</v>
      </c>
      <c r="BE583" s="296" t="str" cm="1">
        <f t="array" ref="BE583">IFERROR(INDEX($CV$63:$CZ$65, $CF583, BE$23), "-")</f>
        <v>-</v>
      </c>
      <c r="BF583" s="297" cm="1">
        <f t="array" ref="BF583">IF($CF583=3,
IFERROR(INDEX($CV$68:$CZ$79, $CE583, BF$23), "-"),
IF($CF583=2,
IF(BF$23=5, $Q583, IF(BF$23=4, $R583, 0)), IF(BF$23=5, $Q583, 0)
))</f>
        <v>0</v>
      </c>
      <c r="BG583" s="297" cm="1">
        <f t="array" ref="BG583">IF($CF583=3,
IFERROR(INDEX($CV$68:$CZ$79, $CE583, BG$23), "-"),
IF($CF583=2,
IF(BG$23=5, $Q583, IF(BG$23=4, $R583, 0)), IF(BG$23=5, $Q583, 0)
))</f>
        <v>0</v>
      </c>
      <c r="BH583" s="297" cm="1">
        <f t="array" ref="BH583">IF($CF583=3,
IFERROR(INDEX($CV$68:$CZ$79, $CE583, BH$23), "-"),
IF($CF583=2,
IF(BH$23=5, $Q583, IF(BH$23=4, $R583, 0)), IF(BH$23=5, $Q583, 0)
))</f>
        <v>0</v>
      </c>
      <c r="BI583" s="297" cm="1">
        <f t="array" ref="BI583">IF($CF583=3,
IFERROR(INDEX($CV$68:$CZ$79, $CE583, BI$23), "-"),
IF($CF583=2,
IF(BI$23=5, $Q583, IF(BI$23=4, $R583, 0)), IF(BI$23=5, $Q583, 0)
))</f>
        <v>0</v>
      </c>
      <c r="BJ583" s="297" cm="1">
        <f t="array" ref="BJ583">IF($CF583=3,
IFERROR(INDEX($CV$68:$CZ$79, $CE583, BJ$23), "-"),
IF($CF583=2,
IF(BJ$23=5, $Q583, IF(BJ$23=4, $R583, 0)), IF(BJ$23=5, $Q583, 0)
))</f>
        <v>0</v>
      </c>
      <c r="BK583" s="293" t="str" cm="1">
        <f t="array" ref="BK583">IFERROR(IF(OR($AN$20="EZ", ISNUMBER((BL583*BM583)/(3600*1000)/BN583)), (BL583*BM583)/(3600*1000)/BN583, BY583) * SUMPRODUCT($BO583:$BS583^2.5, $BT583:$BX583) / 1000, "-")</f>
        <v>-</v>
      </c>
      <c r="BL583" s="279" t="str">
        <f t="shared" si="246"/>
        <v>-</v>
      </c>
      <c r="BM583" s="279" t="str">
        <f t="shared" si="247"/>
        <v>-</v>
      </c>
      <c r="BN583" s="298">
        <f t="shared" si="248"/>
        <v>0</v>
      </c>
      <c r="BO583" s="296" t="str" cm="1">
        <f t="array" ref="BO583">IFERROR(INDEX($CV$63:$CZ$65, $CO583, BO$23), "-")</f>
        <v>-</v>
      </c>
      <c r="BP583" s="296" t="str" cm="1">
        <f t="array" ref="BP583">IFERROR(INDEX($CV$63:$CZ$65, $CO583, BP$23), "-")</f>
        <v>-</v>
      </c>
      <c r="BQ583" s="296" t="str" cm="1">
        <f t="array" ref="BQ583">IFERROR(INDEX($CV$63:$CZ$65, $CO583, BQ$23), "-")</f>
        <v>-</v>
      </c>
      <c r="BR583" s="296" t="str" cm="1">
        <f t="array" ref="BR583">IFERROR(INDEX($CV$63:$CZ$65, $CO583, BR$23), "-")</f>
        <v>-</v>
      </c>
      <c r="BS583" s="296" t="str" cm="1">
        <f t="array" ref="BS583">IFERROR(INDEX($CV$63:$CZ$65, $CO583, BS$23), "-")</f>
        <v>-</v>
      </c>
      <c r="BT583" s="297" cm="1">
        <f t="array" ref="BT583">IF($CO583=3,
IFERROR(INDEX($CV$68:$CZ$79, $CE583, BT$23), "-"),
IF($CO583=2,
IF(BT$23=5, $AC583, IF(BT$23=4, $AD583, 0)), IF(BT$23=5, $AC583, 0)
))</f>
        <v>0</v>
      </c>
      <c r="BU583" s="297" cm="1">
        <f t="array" ref="BU583">IF($CO583=3,
IFERROR(INDEX($CV$68:$CZ$79, $CE583, BU$23), "-"),
IF($CO583=2,
IF(BU$23=5, $AC583, IF(BU$23=4, $AD583, 0)), IF(BU$23=5, $AC583, 0)
))</f>
        <v>0</v>
      </c>
      <c r="BV583" s="297" cm="1">
        <f t="array" ref="BV583">IF($CO583=3,
IFERROR(INDEX($CV$68:$CZ$79, $CE583, BV$23), "-"),
IF($CO583=2,
IF(BV$23=5, $AC583, IF(BV$23=4, $AD583, 0)), IF(BV$23=5, $AC583, 0)
))</f>
        <v>0</v>
      </c>
      <c r="BW583" s="297" cm="1">
        <f t="array" ref="BW583">IF($CO583=3,
IFERROR(INDEX($CV$68:$CZ$79, $CE583, BW$23), "-"),
IF($CO583=2,
IF(BW$23=5, $AC583, IF(BW$23=4, $AD583, 0)), IF(BW$23=5, $AC583, 0)
))</f>
        <v>0</v>
      </c>
      <c r="BX583" s="297" cm="1">
        <f t="array" ref="BX583">IF($CO583=3,
IFERROR(INDEX($CV$68:$CZ$79, $CE583, BX$23), "-"),
IF($CO583=2,
IF(BX$23=5, $AC583, IF(BX$23=4, $AD583, 0)), IF(BX$23=5, $AC583, 0)
))</f>
        <v>0</v>
      </c>
      <c r="BY583" s="293" t="str">
        <f t="shared" si="249"/>
        <v>-</v>
      </c>
      <c r="BZ583" s="299">
        <f t="shared" si="225"/>
        <v>0</v>
      </c>
      <c r="CA583" s="294" t="str">
        <f t="shared" si="250"/>
        <v>-</v>
      </c>
      <c r="CB583" s="295" t="str">
        <f t="shared" si="226"/>
        <v>-</v>
      </c>
      <c r="CC583" s="295" t="str">
        <f t="shared" si="251"/>
        <v>-</v>
      </c>
      <c r="CD583" s="299">
        <f t="shared" si="227"/>
        <v>0</v>
      </c>
      <c r="CE583" s="300" t="str">
        <f t="shared" si="228"/>
        <v>-</v>
      </c>
      <c r="CF583" s="300" t="str">
        <f t="shared" si="229"/>
        <v>-</v>
      </c>
      <c r="CG583" s="300">
        <v>0</v>
      </c>
      <c r="CH583" s="300">
        <f t="shared" si="230"/>
        <v>0</v>
      </c>
      <c r="CI583" s="301">
        <f t="shared" si="231"/>
        <v>0</v>
      </c>
      <c r="CJ583" s="301">
        <f t="shared" si="232"/>
        <v>0</v>
      </c>
      <c r="CK583" s="302" t="str" cm="1">
        <f t="array" ref="CK583">IF($CJ583&gt;0, INDEX($CS$28:$DH$35, $CJ583, $CI583+CK$23), "-")</f>
        <v>-</v>
      </c>
      <c r="CL583" s="302" t="str" cm="1">
        <f t="array" ref="CL583">IF($CJ583&gt;0, INDEX($CS$28:$DH$35, $CJ583, $CI583+CL$23), "-")</f>
        <v>-</v>
      </c>
      <c r="CM583" s="302" t="str" cm="1">
        <f t="array" ref="CM583">IF($CJ583&gt;0, INDEX($CS$28:$DH$35, $CJ583, $CI583+CM$23), "-")</f>
        <v>-</v>
      </c>
      <c r="CN583" s="302" t="str" cm="1">
        <f t="array" ref="CN583">IF($CJ583&gt;0, INDEX($CS$28:$DH$35, $CJ583, $CI583+CN$23), "-")</f>
        <v>-</v>
      </c>
      <c r="CO583" s="300" t="str">
        <f t="shared" si="233"/>
        <v>-</v>
      </c>
      <c r="CP583" s="271"/>
      <c r="CQ583" s="272"/>
      <c r="CR583" s="273"/>
      <c r="CS583" s="273"/>
      <c r="CT583" s="273"/>
      <c r="CU583" s="273"/>
      <c r="CV583" s="273"/>
      <c r="CW583" s="273"/>
      <c r="CX583" s="273"/>
      <c r="CY583" s="273"/>
      <c r="CZ583" s="273"/>
      <c r="DA583" s="273"/>
      <c r="DB583" s="273"/>
      <c r="DC583" s="273"/>
      <c r="DD583" s="273"/>
      <c r="DE583" s="273"/>
      <c r="DF583" s="273"/>
      <c r="DG583" s="273"/>
      <c r="DH583" s="273"/>
      <c r="DI583" s="273"/>
      <c r="DJ583" s="271"/>
      <c r="DK583" s="271"/>
    </row>
    <row r="584" spans="1:115" s="45" customFormat="1" ht="12.75" customHeight="1" x14ac:dyDescent="0.25">
      <c r="A584" s="13" cm="1">
        <f t="array" ref="A584">IFERROR(INDEX(Operation, IFERROR(MATCH($N584,#REF!, 0), IFERROR(MATCH($N584,#REF!, 0), MATCH($N584,#REF!, 0))), 4), 0)</f>
        <v>0</v>
      </c>
      <c r="B584" s="10">
        <v>561</v>
      </c>
      <c r="C584" s="238"/>
      <c r="D584" s="238"/>
      <c r="E584" s="79"/>
      <c r="F584" s="80" t="str">
        <f>IF(ISBLANK(E584), "", VLOOKUP(E584, Z!$A$2:$C$4127, 3, FALSE))</f>
        <v/>
      </c>
      <c r="G584" s="238"/>
      <c r="H584" s="81"/>
      <c r="I584" s="255" t="b">
        <v>0</v>
      </c>
      <c r="J584" s="256"/>
      <c r="K584" s="82"/>
      <c r="L584" s="82"/>
      <c r="M584" s="83"/>
      <c r="N584" s="79"/>
      <c r="O584" s="84"/>
      <c r="P584" s="84"/>
      <c r="Q584" s="257"/>
      <c r="R584" s="257"/>
      <c r="S584" s="257"/>
      <c r="T584" s="85">
        <f t="shared" si="234"/>
        <v>0</v>
      </c>
      <c r="U584" s="238"/>
      <c r="V584" s="238"/>
      <c r="W584" s="238"/>
      <c r="X584" s="257"/>
      <c r="Y584" s="258"/>
      <c r="Z584" s="79"/>
      <c r="AA584" s="257"/>
      <c r="AB584" s="257"/>
      <c r="AC584" s="257"/>
      <c r="AD584" s="257"/>
      <c r="AE584" s="257"/>
      <c r="AF584" s="85">
        <f t="shared" si="235"/>
        <v>0</v>
      </c>
      <c r="AG584" s="259"/>
      <c r="AH584" s="238"/>
      <c r="AI584" s="79"/>
      <c r="AJ584" s="80" t="str">
        <f>IF(ISBLANK(AI584), "", VLOOKUP(AI584, Z!$A$2:$C$4127, 3, FALSE))</f>
        <v/>
      </c>
      <c r="AK584" s="260"/>
      <c r="AL584" s="127">
        <f t="shared" si="236"/>
        <v>0</v>
      </c>
      <c r="AM584" s="271"/>
      <c r="AN584" s="292">
        <f t="shared" si="238"/>
        <v>0</v>
      </c>
      <c r="AO584" s="279">
        <f t="shared" si="237"/>
        <v>1</v>
      </c>
      <c r="AP584" s="279">
        <v>0.75</v>
      </c>
      <c r="AQ584" s="293" t="str">
        <f t="shared" si="239"/>
        <v>-</v>
      </c>
      <c r="AR584" s="293" t="str">
        <f t="shared" si="240"/>
        <v>-</v>
      </c>
      <c r="AS584" s="293" t="str" cm="1">
        <f t="array" ref="AS584">IFERROR(IFERROR((AT584*AU584)/(3600*1000)/AZ584, BY584) * SUMPRODUCT($BA584:$BE584^2.5, $BF584:$BJ584) / 1000, "-")</f>
        <v>-</v>
      </c>
      <c r="AT584" s="279" t="str">
        <f t="shared" si="241"/>
        <v>-</v>
      </c>
      <c r="AU584" s="279" t="str">
        <f t="shared" si="242"/>
        <v>-</v>
      </c>
      <c r="AV584" s="294" t="str">
        <f t="shared" si="224"/>
        <v>-</v>
      </c>
      <c r="AW584" s="294" t="str" cm="1">
        <f t="array" ref="AW584">IF(CH584&gt;0, INDEX($CV$58:$CV$60, CH584), "-")</f>
        <v>-</v>
      </c>
      <c r="AX584" s="294" t="str">
        <f t="shared" si="243"/>
        <v>-</v>
      </c>
      <c r="AY584" s="295" t="str">
        <f t="shared" si="244"/>
        <v>-</v>
      </c>
      <c r="AZ584" s="294">
        <f t="shared" si="245"/>
        <v>0</v>
      </c>
      <c r="BA584" s="296" t="str" cm="1">
        <f t="array" ref="BA584">IFERROR(INDEX($CV$63:$CZ$65, $CF584, BA$23), "-")</f>
        <v>-</v>
      </c>
      <c r="BB584" s="296" t="str" cm="1">
        <f t="array" ref="BB584">IFERROR(INDEX($CV$63:$CZ$65, $CF584, BB$23), "-")</f>
        <v>-</v>
      </c>
      <c r="BC584" s="296" t="str" cm="1">
        <f t="array" ref="BC584">IFERROR(INDEX($CV$63:$CZ$65, $CF584, BC$23), "-")</f>
        <v>-</v>
      </c>
      <c r="BD584" s="296" t="str" cm="1">
        <f t="array" ref="BD584">IFERROR(INDEX($CV$63:$CZ$65, $CF584, BD$23), "-")</f>
        <v>-</v>
      </c>
      <c r="BE584" s="296" t="str" cm="1">
        <f t="array" ref="BE584">IFERROR(INDEX($CV$63:$CZ$65, $CF584, BE$23), "-")</f>
        <v>-</v>
      </c>
      <c r="BF584" s="297" cm="1">
        <f t="array" ref="BF584">IF($CF584=3,
IFERROR(INDEX($CV$68:$CZ$79, $CE584, BF$23), "-"),
IF($CF584=2,
IF(BF$23=5, $Q584, IF(BF$23=4, $R584, 0)), IF(BF$23=5, $Q584, 0)
))</f>
        <v>0</v>
      </c>
      <c r="BG584" s="297" cm="1">
        <f t="array" ref="BG584">IF($CF584=3,
IFERROR(INDEX($CV$68:$CZ$79, $CE584, BG$23), "-"),
IF($CF584=2,
IF(BG$23=5, $Q584, IF(BG$23=4, $R584, 0)), IF(BG$23=5, $Q584, 0)
))</f>
        <v>0</v>
      </c>
      <c r="BH584" s="297" cm="1">
        <f t="array" ref="BH584">IF($CF584=3,
IFERROR(INDEX($CV$68:$CZ$79, $CE584, BH$23), "-"),
IF($CF584=2,
IF(BH$23=5, $Q584, IF(BH$23=4, $R584, 0)), IF(BH$23=5, $Q584, 0)
))</f>
        <v>0</v>
      </c>
      <c r="BI584" s="297" cm="1">
        <f t="array" ref="BI584">IF($CF584=3,
IFERROR(INDEX($CV$68:$CZ$79, $CE584, BI$23), "-"),
IF($CF584=2,
IF(BI$23=5, $Q584, IF(BI$23=4, $R584, 0)), IF(BI$23=5, $Q584, 0)
))</f>
        <v>0</v>
      </c>
      <c r="BJ584" s="297" cm="1">
        <f t="array" ref="BJ584">IF($CF584=3,
IFERROR(INDEX($CV$68:$CZ$79, $CE584, BJ$23), "-"),
IF($CF584=2,
IF(BJ$23=5, $Q584, IF(BJ$23=4, $R584, 0)), IF(BJ$23=5, $Q584, 0)
))</f>
        <v>0</v>
      </c>
      <c r="BK584" s="293" t="str" cm="1">
        <f t="array" ref="BK584">IFERROR(IF(OR($AN$20="EZ", ISNUMBER((BL584*BM584)/(3600*1000)/BN584)), (BL584*BM584)/(3600*1000)/BN584, BY584) * SUMPRODUCT($BO584:$BS584^2.5, $BT584:$BX584) / 1000, "-")</f>
        <v>-</v>
      </c>
      <c r="BL584" s="279" t="str">
        <f t="shared" si="246"/>
        <v>-</v>
      </c>
      <c r="BM584" s="279" t="str">
        <f t="shared" si="247"/>
        <v>-</v>
      </c>
      <c r="BN584" s="298">
        <f t="shared" si="248"/>
        <v>0</v>
      </c>
      <c r="BO584" s="296" t="str" cm="1">
        <f t="array" ref="BO584">IFERROR(INDEX($CV$63:$CZ$65, $CO584, BO$23), "-")</f>
        <v>-</v>
      </c>
      <c r="BP584" s="296" t="str" cm="1">
        <f t="array" ref="BP584">IFERROR(INDEX($CV$63:$CZ$65, $CO584, BP$23), "-")</f>
        <v>-</v>
      </c>
      <c r="BQ584" s="296" t="str" cm="1">
        <f t="array" ref="BQ584">IFERROR(INDEX($CV$63:$CZ$65, $CO584, BQ$23), "-")</f>
        <v>-</v>
      </c>
      <c r="BR584" s="296" t="str" cm="1">
        <f t="array" ref="BR584">IFERROR(INDEX($CV$63:$CZ$65, $CO584, BR$23), "-")</f>
        <v>-</v>
      </c>
      <c r="BS584" s="296" t="str" cm="1">
        <f t="array" ref="BS584">IFERROR(INDEX($CV$63:$CZ$65, $CO584, BS$23), "-")</f>
        <v>-</v>
      </c>
      <c r="BT584" s="297" cm="1">
        <f t="array" ref="BT584">IF($CO584=3,
IFERROR(INDEX($CV$68:$CZ$79, $CE584, BT$23), "-"),
IF($CO584=2,
IF(BT$23=5, $AC584, IF(BT$23=4, $AD584, 0)), IF(BT$23=5, $AC584, 0)
))</f>
        <v>0</v>
      </c>
      <c r="BU584" s="297" cm="1">
        <f t="array" ref="BU584">IF($CO584=3,
IFERROR(INDEX($CV$68:$CZ$79, $CE584, BU$23), "-"),
IF($CO584=2,
IF(BU$23=5, $AC584, IF(BU$23=4, $AD584, 0)), IF(BU$23=5, $AC584, 0)
))</f>
        <v>0</v>
      </c>
      <c r="BV584" s="297" cm="1">
        <f t="array" ref="BV584">IF($CO584=3,
IFERROR(INDEX($CV$68:$CZ$79, $CE584, BV$23), "-"),
IF($CO584=2,
IF(BV$23=5, $AC584, IF(BV$23=4, $AD584, 0)), IF(BV$23=5, $AC584, 0)
))</f>
        <v>0</v>
      </c>
      <c r="BW584" s="297" cm="1">
        <f t="array" ref="BW584">IF($CO584=3,
IFERROR(INDEX($CV$68:$CZ$79, $CE584, BW$23), "-"),
IF($CO584=2,
IF(BW$23=5, $AC584, IF(BW$23=4, $AD584, 0)), IF(BW$23=5, $AC584, 0)
))</f>
        <v>0</v>
      </c>
      <c r="BX584" s="297" cm="1">
        <f t="array" ref="BX584">IF($CO584=3,
IFERROR(INDEX($CV$68:$CZ$79, $CE584, BX$23), "-"),
IF($CO584=2,
IF(BX$23=5, $AC584, IF(BX$23=4, $AD584, 0)), IF(BX$23=5, $AC584, 0)
))</f>
        <v>0</v>
      </c>
      <c r="BY584" s="293" t="str">
        <f t="shared" si="249"/>
        <v>-</v>
      </c>
      <c r="BZ584" s="299">
        <f t="shared" si="225"/>
        <v>0</v>
      </c>
      <c r="CA584" s="294" t="str">
        <f t="shared" si="250"/>
        <v>-</v>
      </c>
      <c r="CB584" s="295" t="str">
        <f t="shared" si="226"/>
        <v>-</v>
      </c>
      <c r="CC584" s="295" t="str">
        <f t="shared" si="251"/>
        <v>-</v>
      </c>
      <c r="CD584" s="299">
        <f t="shared" si="227"/>
        <v>0</v>
      </c>
      <c r="CE584" s="300" t="str">
        <f t="shared" si="228"/>
        <v>-</v>
      </c>
      <c r="CF584" s="300" t="str">
        <f t="shared" si="229"/>
        <v>-</v>
      </c>
      <c r="CG584" s="300">
        <v>0</v>
      </c>
      <c r="CH584" s="300">
        <f t="shared" si="230"/>
        <v>0</v>
      </c>
      <c r="CI584" s="301">
        <f t="shared" si="231"/>
        <v>0</v>
      </c>
      <c r="CJ584" s="301">
        <f t="shared" si="232"/>
        <v>0</v>
      </c>
      <c r="CK584" s="302" t="str" cm="1">
        <f t="array" ref="CK584">IF($CJ584&gt;0, INDEX($CS$28:$DH$35, $CJ584, $CI584+CK$23), "-")</f>
        <v>-</v>
      </c>
      <c r="CL584" s="302" t="str" cm="1">
        <f t="array" ref="CL584">IF($CJ584&gt;0, INDEX($CS$28:$DH$35, $CJ584, $CI584+CL$23), "-")</f>
        <v>-</v>
      </c>
      <c r="CM584" s="302" t="str" cm="1">
        <f t="array" ref="CM584">IF($CJ584&gt;0, INDEX($CS$28:$DH$35, $CJ584, $CI584+CM$23), "-")</f>
        <v>-</v>
      </c>
      <c r="CN584" s="302" t="str" cm="1">
        <f t="array" ref="CN584">IF($CJ584&gt;0, INDEX($CS$28:$DH$35, $CJ584, $CI584+CN$23), "-")</f>
        <v>-</v>
      </c>
      <c r="CO584" s="300" t="str">
        <f t="shared" si="233"/>
        <v>-</v>
      </c>
      <c r="CP584" s="271"/>
      <c r="CQ584" s="272"/>
      <c r="CR584" s="273"/>
      <c r="CS584" s="273"/>
      <c r="CT584" s="273"/>
      <c r="CU584" s="273"/>
      <c r="CV584" s="273"/>
      <c r="CW584" s="273"/>
      <c r="CX584" s="273"/>
      <c r="CY584" s="273"/>
      <c r="CZ584" s="273"/>
      <c r="DA584" s="273"/>
      <c r="DB584" s="273"/>
      <c r="DC584" s="273"/>
      <c r="DD584" s="273"/>
      <c r="DE584" s="273"/>
      <c r="DF584" s="273"/>
      <c r="DG584" s="273"/>
      <c r="DH584" s="273"/>
      <c r="DI584" s="273"/>
      <c r="DJ584" s="271"/>
      <c r="DK584" s="271"/>
    </row>
    <row r="585" spans="1:115" s="45" customFormat="1" ht="12.75" customHeight="1" x14ac:dyDescent="0.25">
      <c r="A585" s="13" cm="1">
        <f t="array" ref="A585">IFERROR(INDEX(Operation, IFERROR(MATCH($N585,#REF!, 0), IFERROR(MATCH($N585,#REF!, 0), MATCH($N585,#REF!, 0))), 4), 0)</f>
        <v>0</v>
      </c>
      <c r="B585" s="10">
        <v>562</v>
      </c>
      <c r="C585" s="238"/>
      <c r="D585" s="238"/>
      <c r="E585" s="79"/>
      <c r="F585" s="80" t="str">
        <f>IF(ISBLANK(E585), "", VLOOKUP(E585, Z!$A$2:$C$4127, 3, FALSE))</f>
        <v/>
      </c>
      <c r="G585" s="238"/>
      <c r="H585" s="81"/>
      <c r="I585" s="255" t="b">
        <v>0</v>
      </c>
      <c r="J585" s="256"/>
      <c r="K585" s="82"/>
      <c r="L585" s="82"/>
      <c r="M585" s="83"/>
      <c r="N585" s="79"/>
      <c r="O585" s="84"/>
      <c r="P585" s="84"/>
      <c r="Q585" s="257"/>
      <c r="R585" s="257"/>
      <c r="S585" s="257"/>
      <c r="T585" s="85">
        <f t="shared" si="234"/>
        <v>0</v>
      </c>
      <c r="U585" s="238"/>
      <c r="V585" s="238"/>
      <c r="W585" s="238"/>
      <c r="X585" s="257"/>
      <c r="Y585" s="258"/>
      <c r="Z585" s="79"/>
      <c r="AA585" s="257"/>
      <c r="AB585" s="257"/>
      <c r="AC585" s="257"/>
      <c r="AD585" s="257"/>
      <c r="AE585" s="257"/>
      <c r="AF585" s="85">
        <f t="shared" si="235"/>
        <v>0</v>
      </c>
      <c r="AG585" s="259"/>
      <c r="AH585" s="238"/>
      <c r="AI585" s="79"/>
      <c r="AJ585" s="80" t="str">
        <f>IF(ISBLANK(AI585), "", VLOOKUP(AI585, Z!$A$2:$C$4127, 3, FALSE))</f>
        <v/>
      </c>
      <c r="AK585" s="260"/>
      <c r="AL585" s="127">
        <f t="shared" si="236"/>
        <v>0</v>
      </c>
      <c r="AM585" s="271"/>
      <c r="AN585" s="292">
        <f t="shared" si="238"/>
        <v>0</v>
      </c>
      <c r="AO585" s="279">
        <f t="shared" si="237"/>
        <v>1</v>
      </c>
      <c r="AP585" s="279">
        <v>0.75</v>
      </c>
      <c r="AQ585" s="293" t="str">
        <f t="shared" si="239"/>
        <v>-</v>
      </c>
      <c r="AR585" s="293" t="str">
        <f t="shared" si="240"/>
        <v>-</v>
      </c>
      <c r="AS585" s="293" t="str" cm="1">
        <f t="array" ref="AS585">IFERROR(IFERROR((AT585*AU585)/(3600*1000)/AZ585, BY585) * SUMPRODUCT($BA585:$BE585^2.5, $BF585:$BJ585) / 1000, "-")</f>
        <v>-</v>
      </c>
      <c r="AT585" s="279" t="str">
        <f t="shared" si="241"/>
        <v>-</v>
      </c>
      <c r="AU585" s="279" t="str">
        <f t="shared" si="242"/>
        <v>-</v>
      </c>
      <c r="AV585" s="294" t="str">
        <f t="shared" si="224"/>
        <v>-</v>
      </c>
      <c r="AW585" s="294" t="str" cm="1">
        <f t="array" ref="AW585">IF(CH585&gt;0, INDEX($CV$58:$CV$60, CH585), "-")</f>
        <v>-</v>
      </c>
      <c r="AX585" s="294" t="str">
        <f t="shared" si="243"/>
        <v>-</v>
      </c>
      <c r="AY585" s="295" t="str">
        <f t="shared" si="244"/>
        <v>-</v>
      </c>
      <c r="AZ585" s="294">
        <f t="shared" si="245"/>
        <v>0</v>
      </c>
      <c r="BA585" s="296" t="str" cm="1">
        <f t="array" ref="BA585">IFERROR(INDEX($CV$63:$CZ$65, $CF585, BA$23), "-")</f>
        <v>-</v>
      </c>
      <c r="BB585" s="296" t="str" cm="1">
        <f t="array" ref="BB585">IFERROR(INDEX($CV$63:$CZ$65, $CF585, BB$23), "-")</f>
        <v>-</v>
      </c>
      <c r="BC585" s="296" t="str" cm="1">
        <f t="array" ref="BC585">IFERROR(INDEX($CV$63:$CZ$65, $CF585, BC$23), "-")</f>
        <v>-</v>
      </c>
      <c r="BD585" s="296" t="str" cm="1">
        <f t="array" ref="BD585">IFERROR(INDEX($CV$63:$CZ$65, $CF585, BD$23), "-")</f>
        <v>-</v>
      </c>
      <c r="BE585" s="296" t="str" cm="1">
        <f t="array" ref="BE585">IFERROR(INDEX($CV$63:$CZ$65, $CF585, BE$23), "-")</f>
        <v>-</v>
      </c>
      <c r="BF585" s="297" cm="1">
        <f t="array" ref="BF585">IF($CF585=3,
IFERROR(INDEX($CV$68:$CZ$79, $CE585, BF$23), "-"),
IF($CF585=2,
IF(BF$23=5, $Q585, IF(BF$23=4, $R585, 0)), IF(BF$23=5, $Q585, 0)
))</f>
        <v>0</v>
      </c>
      <c r="BG585" s="297" cm="1">
        <f t="array" ref="BG585">IF($CF585=3,
IFERROR(INDEX($CV$68:$CZ$79, $CE585, BG$23), "-"),
IF($CF585=2,
IF(BG$23=5, $Q585, IF(BG$23=4, $R585, 0)), IF(BG$23=5, $Q585, 0)
))</f>
        <v>0</v>
      </c>
      <c r="BH585" s="297" cm="1">
        <f t="array" ref="BH585">IF($CF585=3,
IFERROR(INDEX($CV$68:$CZ$79, $CE585, BH$23), "-"),
IF($CF585=2,
IF(BH$23=5, $Q585, IF(BH$23=4, $R585, 0)), IF(BH$23=5, $Q585, 0)
))</f>
        <v>0</v>
      </c>
      <c r="BI585" s="297" cm="1">
        <f t="array" ref="BI585">IF($CF585=3,
IFERROR(INDEX($CV$68:$CZ$79, $CE585, BI$23), "-"),
IF($CF585=2,
IF(BI$23=5, $Q585, IF(BI$23=4, $R585, 0)), IF(BI$23=5, $Q585, 0)
))</f>
        <v>0</v>
      </c>
      <c r="BJ585" s="297" cm="1">
        <f t="array" ref="BJ585">IF($CF585=3,
IFERROR(INDEX($CV$68:$CZ$79, $CE585, BJ$23), "-"),
IF($CF585=2,
IF(BJ$23=5, $Q585, IF(BJ$23=4, $R585, 0)), IF(BJ$23=5, $Q585, 0)
))</f>
        <v>0</v>
      </c>
      <c r="BK585" s="293" t="str" cm="1">
        <f t="array" ref="BK585">IFERROR(IF(OR($AN$20="EZ", ISNUMBER((BL585*BM585)/(3600*1000)/BN585)), (BL585*BM585)/(3600*1000)/BN585, BY585) * SUMPRODUCT($BO585:$BS585^2.5, $BT585:$BX585) / 1000, "-")</f>
        <v>-</v>
      </c>
      <c r="BL585" s="279" t="str">
        <f t="shared" si="246"/>
        <v>-</v>
      </c>
      <c r="BM585" s="279" t="str">
        <f t="shared" si="247"/>
        <v>-</v>
      </c>
      <c r="BN585" s="298">
        <f t="shared" si="248"/>
        <v>0</v>
      </c>
      <c r="BO585" s="296" t="str" cm="1">
        <f t="array" ref="BO585">IFERROR(INDEX($CV$63:$CZ$65, $CO585, BO$23), "-")</f>
        <v>-</v>
      </c>
      <c r="BP585" s="296" t="str" cm="1">
        <f t="array" ref="BP585">IFERROR(INDEX($CV$63:$CZ$65, $CO585, BP$23), "-")</f>
        <v>-</v>
      </c>
      <c r="BQ585" s="296" t="str" cm="1">
        <f t="array" ref="BQ585">IFERROR(INDEX($CV$63:$CZ$65, $CO585, BQ$23), "-")</f>
        <v>-</v>
      </c>
      <c r="BR585" s="296" t="str" cm="1">
        <f t="array" ref="BR585">IFERROR(INDEX($CV$63:$CZ$65, $CO585, BR$23), "-")</f>
        <v>-</v>
      </c>
      <c r="BS585" s="296" t="str" cm="1">
        <f t="array" ref="BS585">IFERROR(INDEX($CV$63:$CZ$65, $CO585, BS$23), "-")</f>
        <v>-</v>
      </c>
      <c r="BT585" s="297" cm="1">
        <f t="array" ref="BT585">IF($CO585=3,
IFERROR(INDEX($CV$68:$CZ$79, $CE585, BT$23), "-"),
IF($CO585=2,
IF(BT$23=5, $AC585, IF(BT$23=4, $AD585, 0)), IF(BT$23=5, $AC585, 0)
))</f>
        <v>0</v>
      </c>
      <c r="BU585" s="297" cm="1">
        <f t="array" ref="BU585">IF($CO585=3,
IFERROR(INDEX($CV$68:$CZ$79, $CE585, BU$23), "-"),
IF($CO585=2,
IF(BU$23=5, $AC585, IF(BU$23=4, $AD585, 0)), IF(BU$23=5, $AC585, 0)
))</f>
        <v>0</v>
      </c>
      <c r="BV585" s="297" cm="1">
        <f t="array" ref="BV585">IF($CO585=3,
IFERROR(INDEX($CV$68:$CZ$79, $CE585, BV$23), "-"),
IF($CO585=2,
IF(BV$23=5, $AC585, IF(BV$23=4, $AD585, 0)), IF(BV$23=5, $AC585, 0)
))</f>
        <v>0</v>
      </c>
      <c r="BW585" s="297" cm="1">
        <f t="array" ref="BW585">IF($CO585=3,
IFERROR(INDEX($CV$68:$CZ$79, $CE585, BW$23), "-"),
IF($CO585=2,
IF(BW$23=5, $AC585, IF(BW$23=4, $AD585, 0)), IF(BW$23=5, $AC585, 0)
))</f>
        <v>0</v>
      </c>
      <c r="BX585" s="297" cm="1">
        <f t="array" ref="BX585">IF($CO585=3,
IFERROR(INDEX($CV$68:$CZ$79, $CE585, BX$23), "-"),
IF($CO585=2,
IF(BX$23=5, $AC585, IF(BX$23=4, $AD585, 0)), IF(BX$23=5, $AC585, 0)
))</f>
        <v>0</v>
      </c>
      <c r="BY585" s="293" t="str">
        <f t="shared" si="249"/>
        <v>-</v>
      </c>
      <c r="BZ585" s="299">
        <f t="shared" si="225"/>
        <v>0</v>
      </c>
      <c r="CA585" s="294" t="str">
        <f t="shared" si="250"/>
        <v>-</v>
      </c>
      <c r="CB585" s="295" t="str">
        <f t="shared" si="226"/>
        <v>-</v>
      </c>
      <c r="CC585" s="295" t="str">
        <f t="shared" si="251"/>
        <v>-</v>
      </c>
      <c r="CD585" s="299">
        <f t="shared" si="227"/>
        <v>0</v>
      </c>
      <c r="CE585" s="300" t="str">
        <f t="shared" si="228"/>
        <v>-</v>
      </c>
      <c r="CF585" s="300" t="str">
        <f t="shared" si="229"/>
        <v>-</v>
      </c>
      <c r="CG585" s="300">
        <v>0</v>
      </c>
      <c r="CH585" s="300">
        <f t="shared" si="230"/>
        <v>0</v>
      </c>
      <c r="CI585" s="301">
        <f t="shared" si="231"/>
        <v>0</v>
      </c>
      <c r="CJ585" s="301">
        <f t="shared" si="232"/>
        <v>0</v>
      </c>
      <c r="CK585" s="302" t="str" cm="1">
        <f t="array" ref="CK585">IF($CJ585&gt;0, INDEX($CS$28:$DH$35, $CJ585, $CI585+CK$23), "-")</f>
        <v>-</v>
      </c>
      <c r="CL585" s="302" t="str" cm="1">
        <f t="array" ref="CL585">IF($CJ585&gt;0, INDEX($CS$28:$DH$35, $CJ585, $CI585+CL$23), "-")</f>
        <v>-</v>
      </c>
      <c r="CM585" s="302" t="str" cm="1">
        <f t="array" ref="CM585">IF($CJ585&gt;0, INDEX($CS$28:$DH$35, $CJ585, $CI585+CM$23), "-")</f>
        <v>-</v>
      </c>
      <c r="CN585" s="302" t="str" cm="1">
        <f t="array" ref="CN585">IF($CJ585&gt;0, INDEX($CS$28:$DH$35, $CJ585, $CI585+CN$23), "-")</f>
        <v>-</v>
      </c>
      <c r="CO585" s="300" t="str">
        <f t="shared" si="233"/>
        <v>-</v>
      </c>
      <c r="CP585" s="271"/>
      <c r="CQ585" s="272"/>
      <c r="CR585" s="273"/>
      <c r="CS585" s="273"/>
      <c r="CT585" s="273"/>
      <c r="CU585" s="273"/>
      <c r="CV585" s="273"/>
      <c r="CW585" s="273"/>
      <c r="CX585" s="273"/>
      <c r="CY585" s="273"/>
      <c r="CZ585" s="273"/>
      <c r="DA585" s="273"/>
      <c r="DB585" s="273"/>
      <c r="DC585" s="273"/>
      <c r="DD585" s="273"/>
      <c r="DE585" s="273"/>
      <c r="DF585" s="273"/>
      <c r="DG585" s="273"/>
      <c r="DH585" s="273"/>
      <c r="DI585" s="273"/>
      <c r="DJ585" s="271"/>
      <c r="DK585" s="271"/>
    </row>
    <row r="586" spans="1:115" s="45" customFormat="1" ht="12.75" customHeight="1" x14ac:dyDescent="0.25">
      <c r="A586" s="13" cm="1">
        <f t="array" ref="A586">IFERROR(INDEX(Operation, IFERROR(MATCH($N586,#REF!, 0), IFERROR(MATCH($N586,#REF!, 0), MATCH($N586,#REF!, 0))), 4), 0)</f>
        <v>0</v>
      </c>
      <c r="B586" s="10">
        <v>563</v>
      </c>
      <c r="C586" s="238"/>
      <c r="D586" s="238"/>
      <c r="E586" s="79"/>
      <c r="F586" s="80" t="str">
        <f>IF(ISBLANK(E586), "", VLOOKUP(E586, Z!$A$2:$C$4127, 3, FALSE))</f>
        <v/>
      </c>
      <c r="G586" s="238"/>
      <c r="H586" s="81"/>
      <c r="I586" s="255" t="b">
        <v>0</v>
      </c>
      <c r="J586" s="256"/>
      <c r="K586" s="82"/>
      <c r="L586" s="82"/>
      <c r="M586" s="83"/>
      <c r="N586" s="79"/>
      <c r="O586" s="84"/>
      <c r="P586" s="84"/>
      <c r="Q586" s="257"/>
      <c r="R586" s="257"/>
      <c r="S586" s="257"/>
      <c r="T586" s="85">
        <f t="shared" si="234"/>
        <v>0</v>
      </c>
      <c r="U586" s="238"/>
      <c r="V586" s="238"/>
      <c r="W586" s="238"/>
      <c r="X586" s="256"/>
      <c r="Y586" s="258"/>
      <c r="Z586" s="79"/>
      <c r="AA586" s="257"/>
      <c r="AB586" s="257"/>
      <c r="AC586" s="257"/>
      <c r="AD586" s="257"/>
      <c r="AE586" s="257"/>
      <c r="AF586" s="85">
        <f t="shared" si="235"/>
        <v>0</v>
      </c>
      <c r="AG586" s="259"/>
      <c r="AH586" s="238"/>
      <c r="AI586" s="79"/>
      <c r="AJ586" s="80" t="str">
        <f>IF(ISBLANK(AI586), "", VLOOKUP(AI586, Z!$A$2:$C$4127, 3, FALSE))</f>
        <v/>
      </c>
      <c r="AK586" s="260"/>
      <c r="AL586" s="127">
        <f t="shared" si="236"/>
        <v>0</v>
      </c>
      <c r="AM586" s="271"/>
      <c r="AN586" s="292">
        <f t="shared" si="238"/>
        <v>0</v>
      </c>
      <c r="AO586" s="279">
        <f t="shared" si="237"/>
        <v>1</v>
      </c>
      <c r="AP586" s="279">
        <v>0.75</v>
      </c>
      <c r="AQ586" s="293" t="str">
        <f t="shared" si="239"/>
        <v>-</v>
      </c>
      <c r="AR586" s="293" t="str">
        <f t="shared" si="240"/>
        <v>-</v>
      </c>
      <c r="AS586" s="293" t="str" cm="1">
        <f t="array" ref="AS586">IFERROR(IFERROR((AT586*AU586)/(3600*1000)/AZ586, BY586) * SUMPRODUCT($BA586:$BE586^2.5, $BF586:$BJ586) / 1000, "-")</f>
        <v>-</v>
      </c>
      <c r="AT586" s="279" t="str">
        <f t="shared" si="241"/>
        <v>-</v>
      </c>
      <c r="AU586" s="279" t="str">
        <f t="shared" si="242"/>
        <v>-</v>
      </c>
      <c r="AV586" s="294" t="str">
        <f t="shared" si="224"/>
        <v>-</v>
      </c>
      <c r="AW586" s="294" t="str" cm="1">
        <f t="array" ref="AW586">IF(CH586&gt;0, INDEX($CV$58:$CV$60, CH586), "-")</f>
        <v>-</v>
      </c>
      <c r="AX586" s="294" t="str">
        <f t="shared" si="243"/>
        <v>-</v>
      </c>
      <c r="AY586" s="295" t="str">
        <f t="shared" si="244"/>
        <v>-</v>
      </c>
      <c r="AZ586" s="294">
        <f t="shared" si="245"/>
        <v>0</v>
      </c>
      <c r="BA586" s="296" t="str" cm="1">
        <f t="array" ref="BA586">IFERROR(INDEX($CV$63:$CZ$65, $CF586, BA$23), "-")</f>
        <v>-</v>
      </c>
      <c r="BB586" s="296" t="str" cm="1">
        <f t="array" ref="BB586">IFERROR(INDEX($CV$63:$CZ$65, $CF586, BB$23), "-")</f>
        <v>-</v>
      </c>
      <c r="BC586" s="296" t="str" cm="1">
        <f t="array" ref="BC586">IFERROR(INDEX($CV$63:$CZ$65, $CF586, BC$23), "-")</f>
        <v>-</v>
      </c>
      <c r="BD586" s="296" t="str" cm="1">
        <f t="array" ref="BD586">IFERROR(INDEX($CV$63:$CZ$65, $CF586, BD$23), "-")</f>
        <v>-</v>
      </c>
      <c r="BE586" s="296" t="str" cm="1">
        <f t="array" ref="BE586">IFERROR(INDEX($CV$63:$CZ$65, $CF586, BE$23), "-")</f>
        <v>-</v>
      </c>
      <c r="BF586" s="297" cm="1">
        <f t="array" ref="BF586">IF($CF586=3,
IFERROR(INDEX($CV$68:$CZ$79, $CE586, BF$23), "-"),
IF($CF586=2,
IF(BF$23=5, $Q586, IF(BF$23=4, $R586, 0)), IF(BF$23=5, $Q586, 0)
))</f>
        <v>0</v>
      </c>
      <c r="BG586" s="297" cm="1">
        <f t="array" ref="BG586">IF($CF586=3,
IFERROR(INDEX($CV$68:$CZ$79, $CE586, BG$23), "-"),
IF($CF586=2,
IF(BG$23=5, $Q586, IF(BG$23=4, $R586, 0)), IF(BG$23=5, $Q586, 0)
))</f>
        <v>0</v>
      </c>
      <c r="BH586" s="297" cm="1">
        <f t="array" ref="BH586">IF($CF586=3,
IFERROR(INDEX($CV$68:$CZ$79, $CE586, BH$23), "-"),
IF($CF586=2,
IF(BH$23=5, $Q586, IF(BH$23=4, $R586, 0)), IF(BH$23=5, $Q586, 0)
))</f>
        <v>0</v>
      </c>
      <c r="BI586" s="297" cm="1">
        <f t="array" ref="BI586">IF($CF586=3,
IFERROR(INDEX($CV$68:$CZ$79, $CE586, BI$23), "-"),
IF($CF586=2,
IF(BI$23=5, $Q586, IF(BI$23=4, $R586, 0)), IF(BI$23=5, $Q586, 0)
))</f>
        <v>0</v>
      </c>
      <c r="BJ586" s="297" cm="1">
        <f t="array" ref="BJ586">IF($CF586=3,
IFERROR(INDEX($CV$68:$CZ$79, $CE586, BJ$23), "-"),
IF($CF586=2,
IF(BJ$23=5, $Q586, IF(BJ$23=4, $R586, 0)), IF(BJ$23=5, $Q586, 0)
))</f>
        <v>0</v>
      </c>
      <c r="BK586" s="293" t="str" cm="1">
        <f t="array" ref="BK586">IFERROR(IF(OR($AN$20="EZ", ISNUMBER((BL586*BM586)/(3600*1000)/BN586)), (BL586*BM586)/(3600*1000)/BN586, BY586) * SUMPRODUCT($BO586:$BS586^2.5, $BT586:$BX586) / 1000, "-")</f>
        <v>-</v>
      </c>
      <c r="BL586" s="279" t="str">
        <f t="shared" si="246"/>
        <v>-</v>
      </c>
      <c r="BM586" s="279" t="str">
        <f t="shared" si="247"/>
        <v>-</v>
      </c>
      <c r="BN586" s="298">
        <f t="shared" si="248"/>
        <v>0</v>
      </c>
      <c r="BO586" s="296" t="str" cm="1">
        <f t="array" ref="BO586">IFERROR(INDEX($CV$63:$CZ$65, $CO586, BO$23), "-")</f>
        <v>-</v>
      </c>
      <c r="BP586" s="296" t="str" cm="1">
        <f t="array" ref="BP586">IFERROR(INDEX($CV$63:$CZ$65, $CO586, BP$23), "-")</f>
        <v>-</v>
      </c>
      <c r="BQ586" s="296" t="str" cm="1">
        <f t="array" ref="BQ586">IFERROR(INDEX($CV$63:$CZ$65, $CO586, BQ$23), "-")</f>
        <v>-</v>
      </c>
      <c r="BR586" s="296" t="str" cm="1">
        <f t="array" ref="BR586">IFERROR(INDEX($CV$63:$CZ$65, $CO586, BR$23), "-")</f>
        <v>-</v>
      </c>
      <c r="BS586" s="296" t="str" cm="1">
        <f t="array" ref="BS586">IFERROR(INDEX($CV$63:$CZ$65, $CO586, BS$23), "-")</f>
        <v>-</v>
      </c>
      <c r="BT586" s="297" cm="1">
        <f t="array" ref="BT586">IF($CO586=3,
IFERROR(INDEX($CV$68:$CZ$79, $CE586, BT$23), "-"),
IF($CO586=2,
IF(BT$23=5, $AC586, IF(BT$23=4, $AD586, 0)), IF(BT$23=5, $AC586, 0)
))</f>
        <v>0</v>
      </c>
      <c r="BU586" s="297" cm="1">
        <f t="array" ref="BU586">IF($CO586=3,
IFERROR(INDEX($CV$68:$CZ$79, $CE586, BU$23), "-"),
IF($CO586=2,
IF(BU$23=5, $AC586, IF(BU$23=4, $AD586, 0)), IF(BU$23=5, $AC586, 0)
))</f>
        <v>0</v>
      </c>
      <c r="BV586" s="297" cm="1">
        <f t="array" ref="BV586">IF($CO586=3,
IFERROR(INDEX($CV$68:$CZ$79, $CE586, BV$23), "-"),
IF($CO586=2,
IF(BV$23=5, $AC586, IF(BV$23=4, $AD586, 0)), IF(BV$23=5, $AC586, 0)
))</f>
        <v>0</v>
      </c>
      <c r="BW586" s="297" cm="1">
        <f t="array" ref="BW586">IF($CO586=3,
IFERROR(INDEX($CV$68:$CZ$79, $CE586, BW$23), "-"),
IF($CO586=2,
IF(BW$23=5, $AC586, IF(BW$23=4, $AD586, 0)), IF(BW$23=5, $AC586, 0)
))</f>
        <v>0</v>
      </c>
      <c r="BX586" s="297" cm="1">
        <f t="array" ref="BX586">IF($CO586=3,
IFERROR(INDEX($CV$68:$CZ$79, $CE586, BX$23), "-"),
IF($CO586=2,
IF(BX$23=5, $AC586, IF(BX$23=4, $AD586, 0)), IF(BX$23=5, $AC586, 0)
))</f>
        <v>0</v>
      </c>
      <c r="BY586" s="293" t="str">
        <f t="shared" si="249"/>
        <v>-</v>
      </c>
      <c r="BZ586" s="299">
        <f t="shared" si="225"/>
        <v>0</v>
      </c>
      <c r="CA586" s="294" t="str">
        <f t="shared" si="250"/>
        <v>-</v>
      </c>
      <c r="CB586" s="295" t="str">
        <f t="shared" si="226"/>
        <v>-</v>
      </c>
      <c r="CC586" s="295" t="str">
        <f t="shared" si="251"/>
        <v>-</v>
      </c>
      <c r="CD586" s="299">
        <f t="shared" si="227"/>
        <v>0</v>
      </c>
      <c r="CE586" s="300" t="str">
        <f t="shared" si="228"/>
        <v>-</v>
      </c>
      <c r="CF586" s="300" t="str">
        <f t="shared" si="229"/>
        <v>-</v>
      </c>
      <c r="CG586" s="300">
        <v>0</v>
      </c>
      <c r="CH586" s="300">
        <f t="shared" si="230"/>
        <v>0</v>
      </c>
      <c r="CI586" s="301">
        <f t="shared" si="231"/>
        <v>0</v>
      </c>
      <c r="CJ586" s="301">
        <f t="shared" si="232"/>
        <v>0</v>
      </c>
      <c r="CK586" s="302" t="str" cm="1">
        <f t="array" ref="CK586">IF($CJ586&gt;0, INDEX($CS$28:$DH$35, $CJ586, $CI586+CK$23), "-")</f>
        <v>-</v>
      </c>
      <c r="CL586" s="302" t="str" cm="1">
        <f t="array" ref="CL586">IF($CJ586&gt;0, INDEX($CS$28:$DH$35, $CJ586, $CI586+CL$23), "-")</f>
        <v>-</v>
      </c>
      <c r="CM586" s="302" t="str" cm="1">
        <f t="array" ref="CM586">IF($CJ586&gt;0, INDEX($CS$28:$DH$35, $CJ586, $CI586+CM$23), "-")</f>
        <v>-</v>
      </c>
      <c r="CN586" s="302" t="str" cm="1">
        <f t="array" ref="CN586">IF($CJ586&gt;0, INDEX($CS$28:$DH$35, $CJ586, $CI586+CN$23), "-")</f>
        <v>-</v>
      </c>
      <c r="CO586" s="300" t="str">
        <f t="shared" si="233"/>
        <v>-</v>
      </c>
      <c r="CP586" s="271"/>
      <c r="CQ586" s="272"/>
      <c r="CR586" s="273"/>
      <c r="CS586" s="273"/>
      <c r="CT586" s="273"/>
      <c r="CU586" s="273"/>
      <c r="CV586" s="273"/>
      <c r="CW586" s="273"/>
      <c r="CX586" s="273"/>
      <c r="CY586" s="273"/>
      <c r="CZ586" s="273"/>
      <c r="DA586" s="273"/>
      <c r="DB586" s="273"/>
      <c r="DC586" s="273"/>
      <c r="DD586" s="273"/>
      <c r="DE586" s="273"/>
      <c r="DF586" s="273"/>
      <c r="DG586" s="273"/>
      <c r="DH586" s="273"/>
      <c r="DI586" s="273"/>
      <c r="DJ586" s="271"/>
      <c r="DK586" s="271"/>
    </row>
    <row r="587" spans="1:115" s="45" customFormat="1" ht="12.75" customHeight="1" x14ac:dyDescent="0.25">
      <c r="A587" s="13" cm="1">
        <f t="array" ref="A587">IFERROR(INDEX(Operation, IFERROR(MATCH($N587,#REF!, 0), IFERROR(MATCH($N587,#REF!, 0), MATCH($N587,#REF!, 0))), 4), 0)</f>
        <v>0</v>
      </c>
      <c r="B587" s="10">
        <v>564</v>
      </c>
      <c r="C587" s="238"/>
      <c r="D587" s="238"/>
      <c r="E587" s="79"/>
      <c r="F587" s="80" t="str">
        <f>IF(ISBLANK(E587), "", VLOOKUP(E587, Z!$A$2:$C$4127, 3, FALSE))</f>
        <v/>
      </c>
      <c r="G587" s="238"/>
      <c r="H587" s="81"/>
      <c r="I587" s="255" t="b">
        <v>0</v>
      </c>
      <c r="J587" s="256"/>
      <c r="K587" s="82"/>
      <c r="L587" s="82"/>
      <c r="M587" s="83"/>
      <c r="N587" s="79"/>
      <c r="O587" s="84"/>
      <c r="P587" s="84"/>
      <c r="Q587" s="257"/>
      <c r="R587" s="257"/>
      <c r="S587" s="257"/>
      <c r="T587" s="85">
        <f t="shared" si="234"/>
        <v>0</v>
      </c>
      <c r="U587" s="238"/>
      <c r="V587" s="238"/>
      <c r="W587" s="238"/>
      <c r="X587" s="257"/>
      <c r="Y587" s="258"/>
      <c r="Z587" s="79"/>
      <c r="AA587" s="257"/>
      <c r="AB587" s="257"/>
      <c r="AC587" s="257"/>
      <c r="AD587" s="257"/>
      <c r="AE587" s="257"/>
      <c r="AF587" s="85">
        <f t="shared" si="235"/>
        <v>0</v>
      </c>
      <c r="AG587" s="259"/>
      <c r="AH587" s="238"/>
      <c r="AI587" s="79"/>
      <c r="AJ587" s="80" t="str">
        <f>IF(ISBLANK(AI587), "", VLOOKUP(AI587, Z!$A$2:$C$4127, 3, FALSE))</f>
        <v/>
      </c>
      <c r="AK587" s="260"/>
      <c r="AL587" s="127">
        <f t="shared" si="236"/>
        <v>0</v>
      </c>
      <c r="AM587" s="271"/>
      <c r="AN587" s="292">
        <f t="shared" si="238"/>
        <v>0</v>
      </c>
      <c r="AO587" s="279">
        <f t="shared" si="237"/>
        <v>1</v>
      </c>
      <c r="AP587" s="279">
        <v>0.75</v>
      </c>
      <c r="AQ587" s="293" t="str">
        <f t="shared" si="239"/>
        <v>-</v>
      </c>
      <c r="AR587" s="293" t="str">
        <f t="shared" si="240"/>
        <v>-</v>
      </c>
      <c r="AS587" s="293" t="str" cm="1">
        <f t="array" ref="AS587">IFERROR(IFERROR((AT587*AU587)/(3600*1000)/AZ587, BY587) * SUMPRODUCT($BA587:$BE587^2.5, $BF587:$BJ587) / 1000, "-")</f>
        <v>-</v>
      </c>
      <c r="AT587" s="279" t="str">
        <f t="shared" si="241"/>
        <v>-</v>
      </c>
      <c r="AU587" s="279" t="str">
        <f t="shared" si="242"/>
        <v>-</v>
      </c>
      <c r="AV587" s="294" t="str">
        <f t="shared" si="224"/>
        <v>-</v>
      </c>
      <c r="AW587" s="294" t="str" cm="1">
        <f t="array" ref="AW587">IF(CH587&gt;0, INDEX($CV$58:$CV$60, CH587), "-")</f>
        <v>-</v>
      </c>
      <c r="AX587" s="294" t="str">
        <f t="shared" si="243"/>
        <v>-</v>
      </c>
      <c r="AY587" s="295" t="str">
        <f t="shared" si="244"/>
        <v>-</v>
      </c>
      <c r="AZ587" s="294">
        <f t="shared" si="245"/>
        <v>0</v>
      </c>
      <c r="BA587" s="296" t="str" cm="1">
        <f t="array" ref="BA587">IFERROR(INDEX($CV$63:$CZ$65, $CF587, BA$23), "-")</f>
        <v>-</v>
      </c>
      <c r="BB587" s="296" t="str" cm="1">
        <f t="array" ref="BB587">IFERROR(INDEX($CV$63:$CZ$65, $CF587, BB$23), "-")</f>
        <v>-</v>
      </c>
      <c r="BC587" s="296" t="str" cm="1">
        <f t="array" ref="BC587">IFERROR(INDEX($CV$63:$CZ$65, $CF587, BC$23), "-")</f>
        <v>-</v>
      </c>
      <c r="BD587" s="296" t="str" cm="1">
        <f t="array" ref="BD587">IFERROR(INDEX($CV$63:$CZ$65, $CF587, BD$23), "-")</f>
        <v>-</v>
      </c>
      <c r="BE587" s="296" t="str" cm="1">
        <f t="array" ref="BE587">IFERROR(INDEX($CV$63:$CZ$65, $CF587, BE$23), "-")</f>
        <v>-</v>
      </c>
      <c r="BF587" s="297" cm="1">
        <f t="array" ref="BF587">IF($CF587=3,
IFERROR(INDEX($CV$68:$CZ$79, $CE587, BF$23), "-"),
IF($CF587=2,
IF(BF$23=5, $Q587, IF(BF$23=4, $R587, 0)), IF(BF$23=5, $Q587, 0)
))</f>
        <v>0</v>
      </c>
      <c r="BG587" s="297" cm="1">
        <f t="array" ref="BG587">IF($CF587=3,
IFERROR(INDEX($CV$68:$CZ$79, $CE587, BG$23), "-"),
IF($CF587=2,
IF(BG$23=5, $Q587, IF(BG$23=4, $R587, 0)), IF(BG$23=5, $Q587, 0)
))</f>
        <v>0</v>
      </c>
      <c r="BH587" s="297" cm="1">
        <f t="array" ref="BH587">IF($CF587=3,
IFERROR(INDEX($CV$68:$CZ$79, $CE587, BH$23), "-"),
IF($CF587=2,
IF(BH$23=5, $Q587, IF(BH$23=4, $R587, 0)), IF(BH$23=5, $Q587, 0)
))</f>
        <v>0</v>
      </c>
      <c r="BI587" s="297" cm="1">
        <f t="array" ref="BI587">IF($CF587=3,
IFERROR(INDEX($CV$68:$CZ$79, $CE587, BI$23), "-"),
IF($CF587=2,
IF(BI$23=5, $Q587, IF(BI$23=4, $R587, 0)), IF(BI$23=5, $Q587, 0)
))</f>
        <v>0</v>
      </c>
      <c r="BJ587" s="297" cm="1">
        <f t="array" ref="BJ587">IF($CF587=3,
IFERROR(INDEX($CV$68:$CZ$79, $CE587, BJ$23), "-"),
IF($CF587=2,
IF(BJ$23=5, $Q587, IF(BJ$23=4, $R587, 0)), IF(BJ$23=5, $Q587, 0)
))</f>
        <v>0</v>
      </c>
      <c r="BK587" s="293" t="str" cm="1">
        <f t="array" ref="BK587">IFERROR(IF(OR($AN$20="EZ", ISNUMBER((BL587*BM587)/(3600*1000)/BN587)), (BL587*BM587)/(3600*1000)/BN587, BY587) * SUMPRODUCT($BO587:$BS587^2.5, $BT587:$BX587) / 1000, "-")</f>
        <v>-</v>
      </c>
      <c r="BL587" s="279" t="str">
        <f t="shared" si="246"/>
        <v>-</v>
      </c>
      <c r="BM587" s="279" t="str">
        <f t="shared" si="247"/>
        <v>-</v>
      </c>
      <c r="BN587" s="298">
        <f t="shared" si="248"/>
        <v>0</v>
      </c>
      <c r="BO587" s="296" t="str" cm="1">
        <f t="array" ref="BO587">IFERROR(INDEX($CV$63:$CZ$65, $CO587, BO$23), "-")</f>
        <v>-</v>
      </c>
      <c r="BP587" s="296" t="str" cm="1">
        <f t="array" ref="BP587">IFERROR(INDEX($CV$63:$CZ$65, $CO587, BP$23), "-")</f>
        <v>-</v>
      </c>
      <c r="BQ587" s="296" t="str" cm="1">
        <f t="array" ref="BQ587">IFERROR(INDEX($CV$63:$CZ$65, $CO587, BQ$23), "-")</f>
        <v>-</v>
      </c>
      <c r="BR587" s="296" t="str" cm="1">
        <f t="array" ref="BR587">IFERROR(INDEX($CV$63:$CZ$65, $CO587, BR$23), "-")</f>
        <v>-</v>
      </c>
      <c r="BS587" s="296" t="str" cm="1">
        <f t="array" ref="BS587">IFERROR(INDEX($CV$63:$CZ$65, $CO587, BS$23), "-")</f>
        <v>-</v>
      </c>
      <c r="BT587" s="297" cm="1">
        <f t="array" ref="BT587">IF($CO587=3,
IFERROR(INDEX($CV$68:$CZ$79, $CE587, BT$23), "-"),
IF($CO587=2,
IF(BT$23=5, $AC587, IF(BT$23=4, $AD587, 0)), IF(BT$23=5, $AC587, 0)
))</f>
        <v>0</v>
      </c>
      <c r="BU587" s="297" cm="1">
        <f t="array" ref="BU587">IF($CO587=3,
IFERROR(INDEX($CV$68:$CZ$79, $CE587, BU$23), "-"),
IF($CO587=2,
IF(BU$23=5, $AC587, IF(BU$23=4, $AD587, 0)), IF(BU$23=5, $AC587, 0)
))</f>
        <v>0</v>
      </c>
      <c r="BV587" s="297" cm="1">
        <f t="array" ref="BV587">IF($CO587=3,
IFERROR(INDEX($CV$68:$CZ$79, $CE587, BV$23), "-"),
IF($CO587=2,
IF(BV$23=5, $AC587, IF(BV$23=4, $AD587, 0)), IF(BV$23=5, $AC587, 0)
))</f>
        <v>0</v>
      </c>
      <c r="BW587" s="297" cm="1">
        <f t="array" ref="BW587">IF($CO587=3,
IFERROR(INDEX($CV$68:$CZ$79, $CE587, BW$23), "-"),
IF($CO587=2,
IF(BW$23=5, $AC587, IF(BW$23=4, $AD587, 0)), IF(BW$23=5, $AC587, 0)
))</f>
        <v>0</v>
      </c>
      <c r="BX587" s="297" cm="1">
        <f t="array" ref="BX587">IF($CO587=3,
IFERROR(INDEX($CV$68:$CZ$79, $CE587, BX$23), "-"),
IF($CO587=2,
IF(BX$23=5, $AC587, IF(BX$23=4, $AD587, 0)), IF(BX$23=5, $AC587, 0)
))</f>
        <v>0</v>
      </c>
      <c r="BY587" s="293" t="str">
        <f t="shared" si="249"/>
        <v>-</v>
      </c>
      <c r="BZ587" s="299">
        <f t="shared" si="225"/>
        <v>0</v>
      </c>
      <c r="CA587" s="294" t="str">
        <f t="shared" si="250"/>
        <v>-</v>
      </c>
      <c r="CB587" s="295" t="str">
        <f t="shared" si="226"/>
        <v>-</v>
      </c>
      <c r="CC587" s="295" t="str">
        <f t="shared" si="251"/>
        <v>-</v>
      </c>
      <c r="CD587" s="299">
        <f t="shared" si="227"/>
        <v>0</v>
      </c>
      <c r="CE587" s="300" t="str">
        <f t="shared" si="228"/>
        <v>-</v>
      </c>
      <c r="CF587" s="300" t="str">
        <f t="shared" si="229"/>
        <v>-</v>
      </c>
      <c r="CG587" s="300">
        <v>0</v>
      </c>
      <c r="CH587" s="300">
        <f t="shared" si="230"/>
        <v>0</v>
      </c>
      <c r="CI587" s="301">
        <f t="shared" si="231"/>
        <v>0</v>
      </c>
      <c r="CJ587" s="301">
        <f t="shared" si="232"/>
        <v>0</v>
      </c>
      <c r="CK587" s="302" t="str" cm="1">
        <f t="array" ref="CK587">IF($CJ587&gt;0, INDEX($CS$28:$DH$35, $CJ587, $CI587+CK$23), "-")</f>
        <v>-</v>
      </c>
      <c r="CL587" s="302" t="str" cm="1">
        <f t="array" ref="CL587">IF($CJ587&gt;0, INDEX($CS$28:$DH$35, $CJ587, $CI587+CL$23), "-")</f>
        <v>-</v>
      </c>
      <c r="CM587" s="302" t="str" cm="1">
        <f t="array" ref="CM587">IF($CJ587&gt;0, INDEX($CS$28:$DH$35, $CJ587, $CI587+CM$23), "-")</f>
        <v>-</v>
      </c>
      <c r="CN587" s="302" t="str" cm="1">
        <f t="array" ref="CN587">IF($CJ587&gt;0, INDEX($CS$28:$DH$35, $CJ587, $CI587+CN$23), "-")</f>
        <v>-</v>
      </c>
      <c r="CO587" s="300" t="str">
        <f t="shared" si="233"/>
        <v>-</v>
      </c>
      <c r="CP587" s="271"/>
      <c r="CQ587" s="272"/>
      <c r="CR587" s="273"/>
      <c r="CS587" s="273"/>
      <c r="CT587" s="273"/>
      <c r="CU587" s="273"/>
      <c r="CV587" s="273"/>
      <c r="CW587" s="273"/>
      <c r="CX587" s="273"/>
      <c r="CY587" s="273"/>
      <c r="CZ587" s="273"/>
      <c r="DA587" s="273"/>
      <c r="DB587" s="273"/>
      <c r="DC587" s="273"/>
      <c r="DD587" s="273"/>
      <c r="DE587" s="273"/>
      <c r="DF587" s="273"/>
      <c r="DG587" s="273"/>
      <c r="DH587" s="273"/>
      <c r="DI587" s="273"/>
      <c r="DJ587" s="271"/>
      <c r="DK587" s="271"/>
    </row>
    <row r="588" spans="1:115" s="45" customFormat="1" ht="12.75" customHeight="1" x14ac:dyDescent="0.25">
      <c r="A588" s="13" cm="1">
        <f t="array" ref="A588">IFERROR(INDEX(Operation, IFERROR(MATCH($N588,#REF!, 0), IFERROR(MATCH($N588,#REF!, 0), MATCH($N588,#REF!, 0))), 4), 0)</f>
        <v>0</v>
      </c>
      <c r="B588" s="10">
        <v>565</v>
      </c>
      <c r="C588" s="238"/>
      <c r="D588" s="238"/>
      <c r="E588" s="79"/>
      <c r="F588" s="80" t="str">
        <f>IF(ISBLANK(E588), "", VLOOKUP(E588, Z!$A$2:$C$4127, 3, FALSE))</f>
        <v/>
      </c>
      <c r="G588" s="238"/>
      <c r="H588" s="81"/>
      <c r="I588" s="255" t="b">
        <v>0</v>
      </c>
      <c r="J588" s="256"/>
      <c r="K588" s="82"/>
      <c r="L588" s="82"/>
      <c r="M588" s="83"/>
      <c r="N588" s="79"/>
      <c r="O588" s="84"/>
      <c r="P588" s="84"/>
      <c r="Q588" s="257"/>
      <c r="R588" s="257"/>
      <c r="S588" s="257"/>
      <c r="T588" s="85">
        <f t="shared" si="234"/>
        <v>0</v>
      </c>
      <c r="U588" s="238"/>
      <c r="V588" s="238"/>
      <c r="W588" s="238"/>
      <c r="X588" s="257"/>
      <c r="Y588" s="258"/>
      <c r="Z588" s="79"/>
      <c r="AA588" s="257"/>
      <c r="AB588" s="257"/>
      <c r="AC588" s="257"/>
      <c r="AD588" s="257"/>
      <c r="AE588" s="257"/>
      <c r="AF588" s="85">
        <f t="shared" si="235"/>
        <v>0</v>
      </c>
      <c r="AG588" s="259"/>
      <c r="AH588" s="238"/>
      <c r="AI588" s="79"/>
      <c r="AJ588" s="80" t="str">
        <f>IF(ISBLANK(AI588), "", VLOOKUP(AI588, Z!$A$2:$C$4127, 3, FALSE))</f>
        <v/>
      </c>
      <c r="AK588" s="260"/>
      <c r="AL588" s="127">
        <f t="shared" si="236"/>
        <v>0</v>
      </c>
      <c r="AM588" s="271"/>
      <c r="AN588" s="292">
        <f t="shared" si="238"/>
        <v>0</v>
      </c>
      <c r="AO588" s="279">
        <f t="shared" si="237"/>
        <v>1</v>
      </c>
      <c r="AP588" s="279">
        <v>0.75</v>
      </c>
      <c r="AQ588" s="293" t="str">
        <f t="shared" si="239"/>
        <v>-</v>
      </c>
      <c r="AR588" s="293" t="str">
        <f t="shared" si="240"/>
        <v>-</v>
      </c>
      <c r="AS588" s="293" t="str" cm="1">
        <f t="array" ref="AS588">IFERROR(IFERROR((AT588*AU588)/(3600*1000)/AZ588, BY588) * SUMPRODUCT($BA588:$BE588^2.5, $BF588:$BJ588) / 1000, "-")</f>
        <v>-</v>
      </c>
      <c r="AT588" s="279" t="str">
        <f t="shared" si="241"/>
        <v>-</v>
      </c>
      <c r="AU588" s="279" t="str">
        <f t="shared" si="242"/>
        <v>-</v>
      </c>
      <c r="AV588" s="294" t="str">
        <f t="shared" si="224"/>
        <v>-</v>
      </c>
      <c r="AW588" s="294" t="str" cm="1">
        <f t="array" ref="AW588">IF(CH588&gt;0, INDEX($CV$58:$CV$60, CH588), "-")</f>
        <v>-</v>
      </c>
      <c r="AX588" s="294" t="str">
        <f t="shared" si="243"/>
        <v>-</v>
      </c>
      <c r="AY588" s="295" t="str">
        <f t="shared" si="244"/>
        <v>-</v>
      </c>
      <c r="AZ588" s="294">
        <f t="shared" si="245"/>
        <v>0</v>
      </c>
      <c r="BA588" s="296" t="str" cm="1">
        <f t="array" ref="BA588">IFERROR(INDEX($CV$63:$CZ$65, $CF588, BA$23), "-")</f>
        <v>-</v>
      </c>
      <c r="BB588" s="296" t="str" cm="1">
        <f t="array" ref="BB588">IFERROR(INDEX($CV$63:$CZ$65, $CF588, BB$23), "-")</f>
        <v>-</v>
      </c>
      <c r="BC588" s="296" t="str" cm="1">
        <f t="array" ref="BC588">IFERROR(INDEX($CV$63:$CZ$65, $CF588, BC$23), "-")</f>
        <v>-</v>
      </c>
      <c r="BD588" s="296" t="str" cm="1">
        <f t="array" ref="BD588">IFERROR(INDEX($CV$63:$CZ$65, $CF588, BD$23), "-")</f>
        <v>-</v>
      </c>
      <c r="BE588" s="296" t="str" cm="1">
        <f t="array" ref="BE588">IFERROR(INDEX($CV$63:$CZ$65, $CF588, BE$23), "-")</f>
        <v>-</v>
      </c>
      <c r="BF588" s="297" cm="1">
        <f t="array" ref="BF588">IF($CF588=3,
IFERROR(INDEX($CV$68:$CZ$79, $CE588, BF$23), "-"),
IF($CF588=2,
IF(BF$23=5, $Q588, IF(BF$23=4, $R588, 0)), IF(BF$23=5, $Q588, 0)
))</f>
        <v>0</v>
      </c>
      <c r="BG588" s="297" cm="1">
        <f t="array" ref="BG588">IF($CF588=3,
IFERROR(INDEX($CV$68:$CZ$79, $CE588, BG$23), "-"),
IF($CF588=2,
IF(BG$23=5, $Q588, IF(BG$23=4, $R588, 0)), IF(BG$23=5, $Q588, 0)
))</f>
        <v>0</v>
      </c>
      <c r="BH588" s="297" cm="1">
        <f t="array" ref="BH588">IF($CF588=3,
IFERROR(INDEX($CV$68:$CZ$79, $CE588, BH$23), "-"),
IF($CF588=2,
IF(BH$23=5, $Q588, IF(BH$23=4, $R588, 0)), IF(BH$23=5, $Q588, 0)
))</f>
        <v>0</v>
      </c>
      <c r="BI588" s="297" cm="1">
        <f t="array" ref="BI588">IF($CF588=3,
IFERROR(INDEX($CV$68:$CZ$79, $CE588, BI$23), "-"),
IF($CF588=2,
IF(BI$23=5, $Q588, IF(BI$23=4, $R588, 0)), IF(BI$23=5, $Q588, 0)
))</f>
        <v>0</v>
      </c>
      <c r="BJ588" s="297" cm="1">
        <f t="array" ref="BJ588">IF($CF588=3,
IFERROR(INDEX($CV$68:$CZ$79, $CE588, BJ$23), "-"),
IF($CF588=2,
IF(BJ$23=5, $Q588, IF(BJ$23=4, $R588, 0)), IF(BJ$23=5, $Q588, 0)
))</f>
        <v>0</v>
      </c>
      <c r="BK588" s="293" t="str" cm="1">
        <f t="array" ref="BK588">IFERROR(IF(OR($AN$20="EZ", ISNUMBER((BL588*BM588)/(3600*1000)/BN588)), (BL588*BM588)/(3600*1000)/BN588, BY588) * SUMPRODUCT($BO588:$BS588^2.5, $BT588:$BX588) / 1000, "-")</f>
        <v>-</v>
      </c>
      <c r="BL588" s="279" t="str">
        <f t="shared" si="246"/>
        <v>-</v>
      </c>
      <c r="BM588" s="279" t="str">
        <f t="shared" si="247"/>
        <v>-</v>
      </c>
      <c r="BN588" s="298">
        <f t="shared" si="248"/>
        <v>0</v>
      </c>
      <c r="BO588" s="296" t="str" cm="1">
        <f t="array" ref="BO588">IFERROR(INDEX($CV$63:$CZ$65, $CO588, BO$23), "-")</f>
        <v>-</v>
      </c>
      <c r="BP588" s="296" t="str" cm="1">
        <f t="array" ref="BP588">IFERROR(INDEX($CV$63:$CZ$65, $CO588, BP$23), "-")</f>
        <v>-</v>
      </c>
      <c r="BQ588" s="296" t="str" cm="1">
        <f t="array" ref="BQ588">IFERROR(INDEX($CV$63:$CZ$65, $CO588, BQ$23), "-")</f>
        <v>-</v>
      </c>
      <c r="BR588" s="296" t="str" cm="1">
        <f t="array" ref="BR588">IFERROR(INDEX($CV$63:$CZ$65, $CO588, BR$23), "-")</f>
        <v>-</v>
      </c>
      <c r="BS588" s="296" t="str" cm="1">
        <f t="array" ref="BS588">IFERROR(INDEX($CV$63:$CZ$65, $CO588, BS$23), "-")</f>
        <v>-</v>
      </c>
      <c r="BT588" s="297" cm="1">
        <f t="array" ref="BT588">IF($CO588=3,
IFERROR(INDEX($CV$68:$CZ$79, $CE588, BT$23), "-"),
IF($CO588=2,
IF(BT$23=5, $AC588, IF(BT$23=4, $AD588, 0)), IF(BT$23=5, $AC588, 0)
))</f>
        <v>0</v>
      </c>
      <c r="BU588" s="297" cm="1">
        <f t="array" ref="BU588">IF($CO588=3,
IFERROR(INDEX($CV$68:$CZ$79, $CE588, BU$23), "-"),
IF($CO588=2,
IF(BU$23=5, $AC588, IF(BU$23=4, $AD588, 0)), IF(BU$23=5, $AC588, 0)
))</f>
        <v>0</v>
      </c>
      <c r="BV588" s="297" cm="1">
        <f t="array" ref="BV588">IF($CO588=3,
IFERROR(INDEX($CV$68:$CZ$79, $CE588, BV$23), "-"),
IF($CO588=2,
IF(BV$23=5, $AC588, IF(BV$23=4, $AD588, 0)), IF(BV$23=5, $AC588, 0)
))</f>
        <v>0</v>
      </c>
      <c r="BW588" s="297" cm="1">
        <f t="array" ref="BW588">IF($CO588=3,
IFERROR(INDEX($CV$68:$CZ$79, $CE588, BW$23), "-"),
IF($CO588=2,
IF(BW$23=5, $AC588, IF(BW$23=4, $AD588, 0)), IF(BW$23=5, $AC588, 0)
))</f>
        <v>0</v>
      </c>
      <c r="BX588" s="297" cm="1">
        <f t="array" ref="BX588">IF($CO588=3,
IFERROR(INDEX($CV$68:$CZ$79, $CE588, BX$23), "-"),
IF($CO588=2,
IF(BX$23=5, $AC588, IF(BX$23=4, $AD588, 0)), IF(BX$23=5, $AC588, 0)
))</f>
        <v>0</v>
      </c>
      <c r="BY588" s="293" t="str">
        <f t="shared" si="249"/>
        <v>-</v>
      </c>
      <c r="BZ588" s="299">
        <f t="shared" si="225"/>
        <v>0</v>
      </c>
      <c r="CA588" s="294" t="str">
        <f t="shared" si="250"/>
        <v>-</v>
      </c>
      <c r="CB588" s="295" t="str">
        <f t="shared" si="226"/>
        <v>-</v>
      </c>
      <c r="CC588" s="295" t="str">
        <f t="shared" si="251"/>
        <v>-</v>
      </c>
      <c r="CD588" s="299">
        <f t="shared" si="227"/>
        <v>0</v>
      </c>
      <c r="CE588" s="300" t="str">
        <f t="shared" si="228"/>
        <v>-</v>
      </c>
      <c r="CF588" s="300" t="str">
        <f t="shared" si="229"/>
        <v>-</v>
      </c>
      <c r="CG588" s="300">
        <v>0</v>
      </c>
      <c r="CH588" s="300">
        <f t="shared" si="230"/>
        <v>0</v>
      </c>
      <c r="CI588" s="301">
        <f t="shared" si="231"/>
        <v>0</v>
      </c>
      <c r="CJ588" s="301">
        <f t="shared" si="232"/>
        <v>0</v>
      </c>
      <c r="CK588" s="302" t="str" cm="1">
        <f t="array" ref="CK588">IF($CJ588&gt;0, INDEX($CS$28:$DH$35, $CJ588, $CI588+CK$23), "-")</f>
        <v>-</v>
      </c>
      <c r="CL588" s="302" t="str" cm="1">
        <f t="array" ref="CL588">IF($CJ588&gt;0, INDEX($CS$28:$DH$35, $CJ588, $CI588+CL$23), "-")</f>
        <v>-</v>
      </c>
      <c r="CM588" s="302" t="str" cm="1">
        <f t="array" ref="CM588">IF($CJ588&gt;0, INDEX($CS$28:$DH$35, $CJ588, $CI588+CM$23), "-")</f>
        <v>-</v>
      </c>
      <c r="CN588" s="302" t="str" cm="1">
        <f t="array" ref="CN588">IF($CJ588&gt;0, INDEX($CS$28:$DH$35, $CJ588, $CI588+CN$23), "-")</f>
        <v>-</v>
      </c>
      <c r="CO588" s="300" t="str">
        <f t="shared" si="233"/>
        <v>-</v>
      </c>
      <c r="CP588" s="271"/>
      <c r="CQ588" s="272"/>
      <c r="CR588" s="273"/>
      <c r="CS588" s="273"/>
      <c r="CT588" s="273"/>
      <c r="CU588" s="273"/>
      <c r="CV588" s="273"/>
      <c r="CW588" s="273"/>
      <c r="CX588" s="273"/>
      <c r="CY588" s="273"/>
      <c r="CZ588" s="273"/>
      <c r="DA588" s="273"/>
      <c r="DB588" s="273"/>
      <c r="DC588" s="273"/>
      <c r="DD588" s="273"/>
      <c r="DE588" s="273"/>
      <c r="DF588" s="273"/>
      <c r="DG588" s="273"/>
      <c r="DH588" s="273"/>
      <c r="DI588" s="273"/>
      <c r="DJ588" s="271"/>
      <c r="DK588" s="271"/>
    </row>
    <row r="589" spans="1:115" s="45" customFormat="1" ht="12.75" customHeight="1" x14ac:dyDescent="0.25">
      <c r="A589" s="13" cm="1">
        <f t="array" ref="A589">IFERROR(INDEX(Operation, IFERROR(MATCH($N589,#REF!, 0), IFERROR(MATCH($N589,#REF!, 0), MATCH($N589,#REF!, 0))), 4), 0)</f>
        <v>0</v>
      </c>
      <c r="B589" s="10">
        <v>566</v>
      </c>
      <c r="C589" s="238"/>
      <c r="D589" s="238"/>
      <c r="E589" s="79"/>
      <c r="F589" s="80" t="str">
        <f>IF(ISBLANK(E589), "", VLOOKUP(E589, Z!$A$2:$C$4127, 3, FALSE))</f>
        <v/>
      </c>
      <c r="G589" s="238"/>
      <c r="H589" s="81"/>
      <c r="I589" s="255" t="b">
        <v>0</v>
      </c>
      <c r="J589" s="256"/>
      <c r="K589" s="82"/>
      <c r="L589" s="82"/>
      <c r="M589" s="83"/>
      <c r="N589" s="79"/>
      <c r="O589" s="84"/>
      <c r="P589" s="84"/>
      <c r="Q589" s="257"/>
      <c r="R589" s="257"/>
      <c r="S589" s="257"/>
      <c r="T589" s="85">
        <f t="shared" si="234"/>
        <v>0</v>
      </c>
      <c r="U589" s="238"/>
      <c r="V589" s="238"/>
      <c r="W589" s="238"/>
      <c r="X589" s="257"/>
      <c r="Y589" s="258"/>
      <c r="Z589" s="79"/>
      <c r="AA589" s="257"/>
      <c r="AB589" s="257"/>
      <c r="AC589" s="257"/>
      <c r="AD589" s="257"/>
      <c r="AE589" s="257"/>
      <c r="AF589" s="85">
        <f t="shared" si="235"/>
        <v>0</v>
      </c>
      <c r="AG589" s="259"/>
      <c r="AH589" s="238"/>
      <c r="AI589" s="79"/>
      <c r="AJ589" s="80" t="str">
        <f>IF(ISBLANK(AI589), "", VLOOKUP(AI589, Z!$A$2:$C$4127, 3, FALSE))</f>
        <v/>
      </c>
      <c r="AK589" s="260"/>
      <c r="AL589" s="127">
        <f t="shared" si="236"/>
        <v>0</v>
      </c>
      <c r="AM589" s="271"/>
      <c r="AN589" s="292">
        <f t="shared" si="238"/>
        <v>0</v>
      </c>
      <c r="AO589" s="279">
        <f t="shared" si="237"/>
        <v>1</v>
      </c>
      <c r="AP589" s="279">
        <v>0.75</v>
      </c>
      <c r="AQ589" s="293" t="str">
        <f t="shared" si="239"/>
        <v>-</v>
      </c>
      <c r="AR589" s="293" t="str">
        <f t="shared" si="240"/>
        <v>-</v>
      </c>
      <c r="AS589" s="293" t="str" cm="1">
        <f t="array" ref="AS589">IFERROR(IFERROR((AT589*AU589)/(3600*1000)/AZ589, BY589) * SUMPRODUCT($BA589:$BE589^2.5, $BF589:$BJ589) / 1000, "-")</f>
        <v>-</v>
      </c>
      <c r="AT589" s="279" t="str">
        <f t="shared" si="241"/>
        <v>-</v>
      </c>
      <c r="AU589" s="279" t="str">
        <f t="shared" si="242"/>
        <v>-</v>
      </c>
      <c r="AV589" s="294" t="str">
        <f t="shared" si="224"/>
        <v>-</v>
      </c>
      <c r="AW589" s="294" t="str" cm="1">
        <f t="array" ref="AW589">IF(CH589&gt;0, INDEX($CV$58:$CV$60, CH589), "-")</f>
        <v>-</v>
      </c>
      <c r="AX589" s="294" t="str">
        <f t="shared" si="243"/>
        <v>-</v>
      </c>
      <c r="AY589" s="295" t="str">
        <f t="shared" si="244"/>
        <v>-</v>
      </c>
      <c r="AZ589" s="294">
        <f t="shared" si="245"/>
        <v>0</v>
      </c>
      <c r="BA589" s="296" t="str" cm="1">
        <f t="array" ref="BA589">IFERROR(INDEX($CV$63:$CZ$65, $CF589, BA$23), "-")</f>
        <v>-</v>
      </c>
      <c r="BB589" s="296" t="str" cm="1">
        <f t="array" ref="BB589">IFERROR(INDEX($CV$63:$CZ$65, $CF589, BB$23), "-")</f>
        <v>-</v>
      </c>
      <c r="BC589" s="296" t="str" cm="1">
        <f t="array" ref="BC589">IFERROR(INDEX($CV$63:$CZ$65, $CF589, BC$23), "-")</f>
        <v>-</v>
      </c>
      <c r="BD589" s="296" t="str" cm="1">
        <f t="array" ref="BD589">IFERROR(INDEX($CV$63:$CZ$65, $CF589, BD$23), "-")</f>
        <v>-</v>
      </c>
      <c r="BE589" s="296" t="str" cm="1">
        <f t="array" ref="BE589">IFERROR(INDEX($CV$63:$CZ$65, $CF589, BE$23), "-")</f>
        <v>-</v>
      </c>
      <c r="BF589" s="297" cm="1">
        <f t="array" ref="BF589">IF($CF589=3,
IFERROR(INDEX($CV$68:$CZ$79, $CE589, BF$23), "-"),
IF($CF589=2,
IF(BF$23=5, $Q589, IF(BF$23=4, $R589, 0)), IF(BF$23=5, $Q589, 0)
))</f>
        <v>0</v>
      </c>
      <c r="BG589" s="297" cm="1">
        <f t="array" ref="BG589">IF($CF589=3,
IFERROR(INDEX($CV$68:$CZ$79, $CE589, BG$23), "-"),
IF($CF589=2,
IF(BG$23=5, $Q589, IF(BG$23=4, $R589, 0)), IF(BG$23=5, $Q589, 0)
))</f>
        <v>0</v>
      </c>
      <c r="BH589" s="297" cm="1">
        <f t="array" ref="BH589">IF($CF589=3,
IFERROR(INDEX($CV$68:$CZ$79, $CE589, BH$23), "-"),
IF($CF589=2,
IF(BH$23=5, $Q589, IF(BH$23=4, $R589, 0)), IF(BH$23=5, $Q589, 0)
))</f>
        <v>0</v>
      </c>
      <c r="BI589" s="297" cm="1">
        <f t="array" ref="BI589">IF($CF589=3,
IFERROR(INDEX($CV$68:$CZ$79, $CE589, BI$23), "-"),
IF($CF589=2,
IF(BI$23=5, $Q589, IF(BI$23=4, $R589, 0)), IF(BI$23=5, $Q589, 0)
))</f>
        <v>0</v>
      </c>
      <c r="BJ589" s="297" cm="1">
        <f t="array" ref="BJ589">IF($CF589=3,
IFERROR(INDEX($CV$68:$CZ$79, $CE589, BJ$23), "-"),
IF($CF589=2,
IF(BJ$23=5, $Q589, IF(BJ$23=4, $R589, 0)), IF(BJ$23=5, $Q589, 0)
))</f>
        <v>0</v>
      </c>
      <c r="BK589" s="293" t="str" cm="1">
        <f t="array" ref="BK589">IFERROR(IF(OR($AN$20="EZ", ISNUMBER((BL589*BM589)/(3600*1000)/BN589)), (BL589*BM589)/(3600*1000)/BN589, BY589) * SUMPRODUCT($BO589:$BS589^2.5, $BT589:$BX589) / 1000, "-")</f>
        <v>-</v>
      </c>
      <c r="BL589" s="279" t="str">
        <f t="shared" si="246"/>
        <v>-</v>
      </c>
      <c r="BM589" s="279" t="str">
        <f t="shared" si="247"/>
        <v>-</v>
      </c>
      <c r="BN589" s="298">
        <f t="shared" si="248"/>
        <v>0</v>
      </c>
      <c r="BO589" s="296" t="str" cm="1">
        <f t="array" ref="BO589">IFERROR(INDEX($CV$63:$CZ$65, $CO589, BO$23), "-")</f>
        <v>-</v>
      </c>
      <c r="BP589" s="296" t="str" cm="1">
        <f t="array" ref="BP589">IFERROR(INDEX($CV$63:$CZ$65, $CO589, BP$23), "-")</f>
        <v>-</v>
      </c>
      <c r="BQ589" s="296" t="str" cm="1">
        <f t="array" ref="BQ589">IFERROR(INDEX($CV$63:$CZ$65, $CO589, BQ$23), "-")</f>
        <v>-</v>
      </c>
      <c r="BR589" s="296" t="str" cm="1">
        <f t="array" ref="BR589">IFERROR(INDEX($CV$63:$CZ$65, $CO589, BR$23), "-")</f>
        <v>-</v>
      </c>
      <c r="BS589" s="296" t="str" cm="1">
        <f t="array" ref="BS589">IFERROR(INDEX($CV$63:$CZ$65, $CO589, BS$23), "-")</f>
        <v>-</v>
      </c>
      <c r="BT589" s="297" cm="1">
        <f t="array" ref="BT589">IF($CO589=3,
IFERROR(INDEX($CV$68:$CZ$79, $CE589, BT$23), "-"),
IF($CO589=2,
IF(BT$23=5, $AC589, IF(BT$23=4, $AD589, 0)), IF(BT$23=5, $AC589, 0)
))</f>
        <v>0</v>
      </c>
      <c r="BU589" s="297" cm="1">
        <f t="array" ref="BU589">IF($CO589=3,
IFERROR(INDEX($CV$68:$CZ$79, $CE589, BU$23), "-"),
IF($CO589=2,
IF(BU$23=5, $AC589, IF(BU$23=4, $AD589, 0)), IF(BU$23=5, $AC589, 0)
))</f>
        <v>0</v>
      </c>
      <c r="BV589" s="297" cm="1">
        <f t="array" ref="BV589">IF($CO589=3,
IFERROR(INDEX($CV$68:$CZ$79, $CE589, BV$23), "-"),
IF($CO589=2,
IF(BV$23=5, $AC589, IF(BV$23=4, $AD589, 0)), IF(BV$23=5, $AC589, 0)
))</f>
        <v>0</v>
      </c>
      <c r="BW589" s="297" cm="1">
        <f t="array" ref="BW589">IF($CO589=3,
IFERROR(INDEX($CV$68:$CZ$79, $CE589, BW$23), "-"),
IF($CO589=2,
IF(BW$23=5, $AC589, IF(BW$23=4, $AD589, 0)), IF(BW$23=5, $AC589, 0)
))</f>
        <v>0</v>
      </c>
      <c r="BX589" s="297" cm="1">
        <f t="array" ref="BX589">IF($CO589=3,
IFERROR(INDEX($CV$68:$CZ$79, $CE589, BX$23), "-"),
IF($CO589=2,
IF(BX$23=5, $AC589, IF(BX$23=4, $AD589, 0)), IF(BX$23=5, $AC589, 0)
))</f>
        <v>0</v>
      </c>
      <c r="BY589" s="293" t="str">
        <f t="shared" si="249"/>
        <v>-</v>
      </c>
      <c r="BZ589" s="299">
        <f t="shared" si="225"/>
        <v>0</v>
      </c>
      <c r="CA589" s="294" t="str">
        <f t="shared" si="250"/>
        <v>-</v>
      </c>
      <c r="CB589" s="295" t="str">
        <f t="shared" si="226"/>
        <v>-</v>
      </c>
      <c r="CC589" s="295" t="str">
        <f t="shared" si="251"/>
        <v>-</v>
      </c>
      <c r="CD589" s="299">
        <f t="shared" si="227"/>
        <v>0</v>
      </c>
      <c r="CE589" s="300" t="str">
        <f t="shared" si="228"/>
        <v>-</v>
      </c>
      <c r="CF589" s="300" t="str">
        <f t="shared" si="229"/>
        <v>-</v>
      </c>
      <c r="CG589" s="300">
        <v>0</v>
      </c>
      <c r="CH589" s="300">
        <f t="shared" si="230"/>
        <v>0</v>
      </c>
      <c r="CI589" s="301">
        <f t="shared" si="231"/>
        <v>0</v>
      </c>
      <c r="CJ589" s="301">
        <f t="shared" si="232"/>
        <v>0</v>
      </c>
      <c r="CK589" s="302" t="str" cm="1">
        <f t="array" ref="CK589">IF($CJ589&gt;0, INDEX($CS$28:$DH$35, $CJ589, $CI589+CK$23), "-")</f>
        <v>-</v>
      </c>
      <c r="CL589" s="302" t="str" cm="1">
        <f t="array" ref="CL589">IF($CJ589&gt;0, INDEX($CS$28:$DH$35, $CJ589, $CI589+CL$23), "-")</f>
        <v>-</v>
      </c>
      <c r="CM589" s="302" t="str" cm="1">
        <f t="array" ref="CM589">IF($CJ589&gt;0, INDEX($CS$28:$DH$35, $CJ589, $CI589+CM$23), "-")</f>
        <v>-</v>
      </c>
      <c r="CN589" s="302" t="str" cm="1">
        <f t="array" ref="CN589">IF($CJ589&gt;0, INDEX($CS$28:$DH$35, $CJ589, $CI589+CN$23), "-")</f>
        <v>-</v>
      </c>
      <c r="CO589" s="300" t="str">
        <f t="shared" si="233"/>
        <v>-</v>
      </c>
      <c r="CP589" s="271"/>
      <c r="CQ589" s="272"/>
      <c r="CR589" s="273"/>
      <c r="CS589" s="273"/>
      <c r="CT589" s="273"/>
      <c r="CU589" s="273"/>
      <c r="CV589" s="273"/>
      <c r="CW589" s="273"/>
      <c r="CX589" s="273"/>
      <c r="CY589" s="273"/>
      <c r="CZ589" s="273"/>
      <c r="DA589" s="273"/>
      <c r="DB589" s="273"/>
      <c r="DC589" s="273"/>
      <c r="DD589" s="273"/>
      <c r="DE589" s="273"/>
      <c r="DF589" s="273"/>
      <c r="DG589" s="273"/>
      <c r="DH589" s="273"/>
      <c r="DI589" s="273"/>
      <c r="DJ589" s="271"/>
      <c r="DK589" s="271"/>
    </row>
    <row r="590" spans="1:115" s="45" customFormat="1" ht="12.75" customHeight="1" x14ac:dyDescent="0.25">
      <c r="A590" s="13" cm="1">
        <f t="array" ref="A590">IFERROR(INDEX(Operation, IFERROR(MATCH($N590,#REF!, 0), IFERROR(MATCH($N590,#REF!, 0), MATCH($N590,#REF!, 0))), 4), 0)</f>
        <v>0</v>
      </c>
      <c r="B590" s="10">
        <v>567</v>
      </c>
      <c r="C590" s="238"/>
      <c r="D590" s="238"/>
      <c r="E590" s="79"/>
      <c r="F590" s="80" t="str">
        <f>IF(ISBLANK(E590), "", VLOOKUP(E590, Z!$A$2:$C$4127, 3, FALSE))</f>
        <v/>
      </c>
      <c r="G590" s="238"/>
      <c r="H590" s="81"/>
      <c r="I590" s="255" t="b">
        <v>0</v>
      </c>
      <c r="J590" s="256"/>
      <c r="K590" s="82"/>
      <c r="L590" s="82"/>
      <c r="M590" s="83"/>
      <c r="N590" s="79"/>
      <c r="O590" s="84"/>
      <c r="P590" s="84"/>
      <c r="Q590" s="257"/>
      <c r="R590" s="257"/>
      <c r="S590" s="257"/>
      <c r="T590" s="85">
        <f t="shared" si="234"/>
        <v>0</v>
      </c>
      <c r="U590" s="238"/>
      <c r="V590" s="238"/>
      <c r="W590" s="238"/>
      <c r="X590" s="256"/>
      <c r="Y590" s="258"/>
      <c r="Z590" s="79"/>
      <c r="AA590" s="257"/>
      <c r="AB590" s="257"/>
      <c r="AC590" s="257"/>
      <c r="AD590" s="257"/>
      <c r="AE590" s="257"/>
      <c r="AF590" s="85">
        <f t="shared" si="235"/>
        <v>0</v>
      </c>
      <c r="AG590" s="259"/>
      <c r="AH590" s="238"/>
      <c r="AI590" s="79"/>
      <c r="AJ590" s="80" t="str">
        <f>IF(ISBLANK(AI590), "", VLOOKUP(AI590, Z!$A$2:$C$4127, 3, FALSE))</f>
        <v/>
      </c>
      <c r="AK590" s="260"/>
      <c r="AL590" s="127">
        <f t="shared" si="236"/>
        <v>0</v>
      </c>
      <c r="AM590" s="271"/>
      <c r="AN590" s="292">
        <f t="shared" si="238"/>
        <v>0</v>
      </c>
      <c r="AO590" s="279">
        <f t="shared" si="237"/>
        <v>1</v>
      </c>
      <c r="AP590" s="279">
        <v>0.75</v>
      </c>
      <c r="AQ590" s="293" t="str">
        <f t="shared" si="239"/>
        <v>-</v>
      </c>
      <c r="AR590" s="293" t="str">
        <f t="shared" si="240"/>
        <v>-</v>
      </c>
      <c r="AS590" s="293" t="str" cm="1">
        <f t="array" ref="AS590">IFERROR(IFERROR((AT590*AU590)/(3600*1000)/AZ590, BY590) * SUMPRODUCT($BA590:$BE590^2.5, $BF590:$BJ590) / 1000, "-")</f>
        <v>-</v>
      </c>
      <c r="AT590" s="279" t="str">
        <f t="shared" si="241"/>
        <v>-</v>
      </c>
      <c r="AU590" s="279" t="str">
        <f t="shared" si="242"/>
        <v>-</v>
      </c>
      <c r="AV590" s="294" t="str">
        <f t="shared" si="224"/>
        <v>-</v>
      </c>
      <c r="AW590" s="294" t="str" cm="1">
        <f t="array" ref="AW590">IF(CH590&gt;0, INDEX($CV$58:$CV$60, CH590), "-")</f>
        <v>-</v>
      </c>
      <c r="AX590" s="294" t="str">
        <f t="shared" si="243"/>
        <v>-</v>
      </c>
      <c r="AY590" s="295" t="str">
        <f t="shared" si="244"/>
        <v>-</v>
      </c>
      <c r="AZ590" s="294">
        <f t="shared" si="245"/>
        <v>0</v>
      </c>
      <c r="BA590" s="296" t="str" cm="1">
        <f t="array" ref="BA590">IFERROR(INDEX($CV$63:$CZ$65, $CF590, BA$23), "-")</f>
        <v>-</v>
      </c>
      <c r="BB590" s="296" t="str" cm="1">
        <f t="array" ref="BB590">IFERROR(INDEX($CV$63:$CZ$65, $CF590, BB$23), "-")</f>
        <v>-</v>
      </c>
      <c r="BC590" s="296" t="str" cm="1">
        <f t="array" ref="BC590">IFERROR(INDEX($CV$63:$CZ$65, $CF590, BC$23), "-")</f>
        <v>-</v>
      </c>
      <c r="BD590" s="296" t="str" cm="1">
        <f t="array" ref="BD590">IFERROR(INDEX($CV$63:$CZ$65, $CF590, BD$23), "-")</f>
        <v>-</v>
      </c>
      <c r="BE590" s="296" t="str" cm="1">
        <f t="array" ref="BE590">IFERROR(INDEX($CV$63:$CZ$65, $CF590, BE$23), "-")</f>
        <v>-</v>
      </c>
      <c r="BF590" s="297" cm="1">
        <f t="array" ref="BF590">IF($CF590=3,
IFERROR(INDEX($CV$68:$CZ$79, $CE590, BF$23), "-"),
IF($CF590=2,
IF(BF$23=5, $Q590, IF(BF$23=4, $R590, 0)), IF(BF$23=5, $Q590, 0)
))</f>
        <v>0</v>
      </c>
      <c r="BG590" s="297" cm="1">
        <f t="array" ref="BG590">IF($CF590=3,
IFERROR(INDEX($CV$68:$CZ$79, $CE590, BG$23), "-"),
IF($CF590=2,
IF(BG$23=5, $Q590, IF(BG$23=4, $R590, 0)), IF(BG$23=5, $Q590, 0)
))</f>
        <v>0</v>
      </c>
      <c r="BH590" s="297" cm="1">
        <f t="array" ref="BH590">IF($CF590=3,
IFERROR(INDEX($CV$68:$CZ$79, $CE590, BH$23), "-"),
IF($CF590=2,
IF(BH$23=5, $Q590, IF(BH$23=4, $R590, 0)), IF(BH$23=5, $Q590, 0)
))</f>
        <v>0</v>
      </c>
      <c r="BI590" s="297" cm="1">
        <f t="array" ref="BI590">IF($CF590=3,
IFERROR(INDEX($CV$68:$CZ$79, $CE590, BI$23), "-"),
IF($CF590=2,
IF(BI$23=5, $Q590, IF(BI$23=4, $R590, 0)), IF(BI$23=5, $Q590, 0)
))</f>
        <v>0</v>
      </c>
      <c r="BJ590" s="297" cm="1">
        <f t="array" ref="BJ590">IF($CF590=3,
IFERROR(INDEX($CV$68:$CZ$79, $CE590, BJ$23), "-"),
IF($CF590=2,
IF(BJ$23=5, $Q590, IF(BJ$23=4, $R590, 0)), IF(BJ$23=5, $Q590, 0)
))</f>
        <v>0</v>
      </c>
      <c r="BK590" s="293" t="str" cm="1">
        <f t="array" ref="BK590">IFERROR(IF(OR($AN$20="EZ", ISNUMBER((BL590*BM590)/(3600*1000)/BN590)), (BL590*BM590)/(3600*1000)/BN590, BY590) * SUMPRODUCT($BO590:$BS590^2.5, $BT590:$BX590) / 1000, "-")</f>
        <v>-</v>
      </c>
      <c r="BL590" s="279" t="str">
        <f t="shared" si="246"/>
        <v>-</v>
      </c>
      <c r="BM590" s="279" t="str">
        <f t="shared" si="247"/>
        <v>-</v>
      </c>
      <c r="BN590" s="298">
        <f t="shared" si="248"/>
        <v>0</v>
      </c>
      <c r="BO590" s="296" t="str" cm="1">
        <f t="array" ref="BO590">IFERROR(INDEX($CV$63:$CZ$65, $CO590, BO$23), "-")</f>
        <v>-</v>
      </c>
      <c r="BP590" s="296" t="str" cm="1">
        <f t="array" ref="BP590">IFERROR(INDEX($CV$63:$CZ$65, $CO590, BP$23), "-")</f>
        <v>-</v>
      </c>
      <c r="BQ590" s="296" t="str" cm="1">
        <f t="array" ref="BQ590">IFERROR(INDEX($CV$63:$CZ$65, $CO590, BQ$23), "-")</f>
        <v>-</v>
      </c>
      <c r="BR590" s="296" t="str" cm="1">
        <f t="array" ref="BR590">IFERROR(INDEX($CV$63:$CZ$65, $CO590, BR$23), "-")</f>
        <v>-</v>
      </c>
      <c r="BS590" s="296" t="str" cm="1">
        <f t="array" ref="BS590">IFERROR(INDEX($CV$63:$CZ$65, $CO590, BS$23), "-")</f>
        <v>-</v>
      </c>
      <c r="BT590" s="297" cm="1">
        <f t="array" ref="BT590">IF($CO590=3,
IFERROR(INDEX($CV$68:$CZ$79, $CE590, BT$23), "-"),
IF($CO590=2,
IF(BT$23=5, $AC590, IF(BT$23=4, $AD590, 0)), IF(BT$23=5, $AC590, 0)
))</f>
        <v>0</v>
      </c>
      <c r="BU590" s="297" cm="1">
        <f t="array" ref="BU590">IF($CO590=3,
IFERROR(INDEX($CV$68:$CZ$79, $CE590, BU$23), "-"),
IF($CO590=2,
IF(BU$23=5, $AC590, IF(BU$23=4, $AD590, 0)), IF(BU$23=5, $AC590, 0)
))</f>
        <v>0</v>
      </c>
      <c r="BV590" s="297" cm="1">
        <f t="array" ref="BV590">IF($CO590=3,
IFERROR(INDEX($CV$68:$CZ$79, $CE590, BV$23), "-"),
IF($CO590=2,
IF(BV$23=5, $AC590, IF(BV$23=4, $AD590, 0)), IF(BV$23=5, $AC590, 0)
))</f>
        <v>0</v>
      </c>
      <c r="BW590" s="297" cm="1">
        <f t="array" ref="BW590">IF($CO590=3,
IFERROR(INDEX($CV$68:$CZ$79, $CE590, BW$23), "-"),
IF($CO590=2,
IF(BW$23=5, $AC590, IF(BW$23=4, $AD590, 0)), IF(BW$23=5, $AC590, 0)
))</f>
        <v>0</v>
      </c>
      <c r="BX590" s="297" cm="1">
        <f t="array" ref="BX590">IF($CO590=3,
IFERROR(INDEX($CV$68:$CZ$79, $CE590, BX$23), "-"),
IF($CO590=2,
IF(BX$23=5, $AC590, IF(BX$23=4, $AD590, 0)), IF(BX$23=5, $AC590, 0)
))</f>
        <v>0</v>
      </c>
      <c r="BY590" s="293" t="str">
        <f t="shared" si="249"/>
        <v>-</v>
      </c>
      <c r="BZ590" s="299">
        <f t="shared" si="225"/>
        <v>0</v>
      </c>
      <c r="CA590" s="294" t="str">
        <f t="shared" si="250"/>
        <v>-</v>
      </c>
      <c r="CB590" s="295" t="str">
        <f t="shared" si="226"/>
        <v>-</v>
      </c>
      <c r="CC590" s="295" t="str">
        <f t="shared" si="251"/>
        <v>-</v>
      </c>
      <c r="CD590" s="299">
        <f t="shared" si="227"/>
        <v>0</v>
      </c>
      <c r="CE590" s="300" t="str">
        <f t="shared" si="228"/>
        <v>-</v>
      </c>
      <c r="CF590" s="300" t="str">
        <f t="shared" si="229"/>
        <v>-</v>
      </c>
      <c r="CG590" s="300">
        <v>0</v>
      </c>
      <c r="CH590" s="300">
        <f t="shared" si="230"/>
        <v>0</v>
      </c>
      <c r="CI590" s="301">
        <f t="shared" si="231"/>
        <v>0</v>
      </c>
      <c r="CJ590" s="301">
        <f t="shared" si="232"/>
        <v>0</v>
      </c>
      <c r="CK590" s="302" t="str" cm="1">
        <f t="array" ref="CK590">IF($CJ590&gt;0, INDEX($CS$28:$DH$35, $CJ590, $CI590+CK$23), "-")</f>
        <v>-</v>
      </c>
      <c r="CL590" s="302" t="str" cm="1">
        <f t="array" ref="CL590">IF($CJ590&gt;0, INDEX($CS$28:$DH$35, $CJ590, $CI590+CL$23), "-")</f>
        <v>-</v>
      </c>
      <c r="CM590" s="302" t="str" cm="1">
        <f t="array" ref="CM590">IF($CJ590&gt;0, INDEX($CS$28:$DH$35, $CJ590, $CI590+CM$23), "-")</f>
        <v>-</v>
      </c>
      <c r="CN590" s="302" t="str" cm="1">
        <f t="array" ref="CN590">IF($CJ590&gt;0, INDEX($CS$28:$DH$35, $CJ590, $CI590+CN$23), "-")</f>
        <v>-</v>
      </c>
      <c r="CO590" s="300" t="str">
        <f t="shared" si="233"/>
        <v>-</v>
      </c>
      <c r="CP590" s="271"/>
      <c r="CQ590" s="272"/>
      <c r="CR590" s="273"/>
      <c r="CS590" s="273"/>
      <c r="CT590" s="273"/>
      <c r="CU590" s="273"/>
      <c r="CV590" s="273"/>
      <c r="CW590" s="273"/>
      <c r="CX590" s="273"/>
      <c r="CY590" s="273"/>
      <c r="CZ590" s="273"/>
      <c r="DA590" s="273"/>
      <c r="DB590" s="273"/>
      <c r="DC590" s="273"/>
      <c r="DD590" s="273"/>
      <c r="DE590" s="273"/>
      <c r="DF590" s="273"/>
      <c r="DG590" s="273"/>
      <c r="DH590" s="273"/>
      <c r="DI590" s="273"/>
      <c r="DJ590" s="271"/>
      <c r="DK590" s="271"/>
    </row>
    <row r="591" spans="1:115" s="45" customFormat="1" ht="12.75" customHeight="1" x14ac:dyDescent="0.25">
      <c r="A591" s="13" cm="1">
        <f t="array" ref="A591">IFERROR(INDEX(Operation, IFERROR(MATCH($N591,#REF!, 0), IFERROR(MATCH($N591,#REF!, 0), MATCH($N591,#REF!, 0))), 4), 0)</f>
        <v>0</v>
      </c>
      <c r="B591" s="10">
        <v>568</v>
      </c>
      <c r="C591" s="238"/>
      <c r="D591" s="238"/>
      <c r="E591" s="79"/>
      <c r="F591" s="80" t="str">
        <f>IF(ISBLANK(E591), "", VLOOKUP(E591, Z!$A$2:$C$4127, 3, FALSE))</f>
        <v/>
      </c>
      <c r="G591" s="238"/>
      <c r="H591" s="81"/>
      <c r="I591" s="255" t="b">
        <v>0</v>
      </c>
      <c r="J591" s="256"/>
      <c r="K591" s="82"/>
      <c r="L591" s="82"/>
      <c r="M591" s="83"/>
      <c r="N591" s="79"/>
      <c r="O591" s="84"/>
      <c r="P591" s="84"/>
      <c r="Q591" s="257"/>
      <c r="R591" s="257"/>
      <c r="S591" s="257"/>
      <c r="T591" s="85">
        <f t="shared" si="234"/>
        <v>0</v>
      </c>
      <c r="U591" s="238"/>
      <c r="V591" s="238"/>
      <c r="W591" s="238"/>
      <c r="X591" s="257"/>
      <c r="Y591" s="258"/>
      <c r="Z591" s="79"/>
      <c r="AA591" s="257"/>
      <c r="AB591" s="257"/>
      <c r="AC591" s="257"/>
      <c r="AD591" s="257"/>
      <c r="AE591" s="257"/>
      <c r="AF591" s="85">
        <f t="shared" si="235"/>
        <v>0</v>
      </c>
      <c r="AG591" s="259"/>
      <c r="AH591" s="238"/>
      <c r="AI591" s="79"/>
      <c r="AJ591" s="80" t="str">
        <f>IF(ISBLANK(AI591), "", VLOOKUP(AI591, Z!$A$2:$C$4127, 3, FALSE))</f>
        <v/>
      </c>
      <c r="AK591" s="260"/>
      <c r="AL591" s="127">
        <f t="shared" si="236"/>
        <v>0</v>
      </c>
      <c r="AM591" s="271"/>
      <c r="AN591" s="292">
        <f t="shared" si="238"/>
        <v>0</v>
      </c>
      <c r="AO591" s="279">
        <f t="shared" si="237"/>
        <v>1</v>
      </c>
      <c r="AP591" s="279">
        <v>0.75</v>
      </c>
      <c r="AQ591" s="293" t="str">
        <f t="shared" si="239"/>
        <v>-</v>
      </c>
      <c r="AR591" s="293" t="str">
        <f t="shared" si="240"/>
        <v>-</v>
      </c>
      <c r="AS591" s="293" t="str" cm="1">
        <f t="array" ref="AS591">IFERROR(IFERROR((AT591*AU591)/(3600*1000)/AZ591, BY591) * SUMPRODUCT($BA591:$BE591^2.5, $BF591:$BJ591) / 1000, "-")</f>
        <v>-</v>
      </c>
      <c r="AT591" s="279" t="str">
        <f t="shared" si="241"/>
        <v>-</v>
      </c>
      <c r="AU591" s="279" t="str">
        <f t="shared" si="242"/>
        <v>-</v>
      </c>
      <c r="AV591" s="294" t="str">
        <f t="shared" si="224"/>
        <v>-</v>
      </c>
      <c r="AW591" s="294" t="str" cm="1">
        <f t="array" ref="AW591">IF(CH591&gt;0, INDEX($CV$58:$CV$60, CH591), "-")</f>
        <v>-</v>
      </c>
      <c r="AX591" s="294" t="str">
        <f t="shared" si="243"/>
        <v>-</v>
      </c>
      <c r="AY591" s="295" t="str">
        <f t="shared" si="244"/>
        <v>-</v>
      </c>
      <c r="AZ591" s="294">
        <f t="shared" si="245"/>
        <v>0</v>
      </c>
      <c r="BA591" s="296" t="str" cm="1">
        <f t="array" ref="BA591">IFERROR(INDEX($CV$63:$CZ$65, $CF591, BA$23), "-")</f>
        <v>-</v>
      </c>
      <c r="BB591" s="296" t="str" cm="1">
        <f t="array" ref="BB591">IFERROR(INDEX($CV$63:$CZ$65, $CF591, BB$23), "-")</f>
        <v>-</v>
      </c>
      <c r="BC591" s="296" t="str" cm="1">
        <f t="array" ref="BC591">IFERROR(INDEX($CV$63:$CZ$65, $CF591, BC$23), "-")</f>
        <v>-</v>
      </c>
      <c r="BD591" s="296" t="str" cm="1">
        <f t="array" ref="BD591">IFERROR(INDEX($CV$63:$CZ$65, $CF591, BD$23), "-")</f>
        <v>-</v>
      </c>
      <c r="BE591" s="296" t="str" cm="1">
        <f t="array" ref="BE591">IFERROR(INDEX($CV$63:$CZ$65, $CF591, BE$23), "-")</f>
        <v>-</v>
      </c>
      <c r="BF591" s="297" cm="1">
        <f t="array" ref="BF591">IF($CF591=3,
IFERROR(INDEX($CV$68:$CZ$79, $CE591, BF$23), "-"),
IF($CF591=2,
IF(BF$23=5, $Q591, IF(BF$23=4, $R591, 0)), IF(BF$23=5, $Q591, 0)
))</f>
        <v>0</v>
      </c>
      <c r="BG591" s="297" cm="1">
        <f t="array" ref="BG591">IF($CF591=3,
IFERROR(INDEX($CV$68:$CZ$79, $CE591, BG$23), "-"),
IF($CF591=2,
IF(BG$23=5, $Q591, IF(BG$23=4, $R591, 0)), IF(BG$23=5, $Q591, 0)
))</f>
        <v>0</v>
      </c>
      <c r="BH591" s="297" cm="1">
        <f t="array" ref="BH591">IF($CF591=3,
IFERROR(INDEX($CV$68:$CZ$79, $CE591, BH$23), "-"),
IF($CF591=2,
IF(BH$23=5, $Q591, IF(BH$23=4, $R591, 0)), IF(BH$23=5, $Q591, 0)
))</f>
        <v>0</v>
      </c>
      <c r="BI591" s="297" cm="1">
        <f t="array" ref="BI591">IF($CF591=3,
IFERROR(INDEX($CV$68:$CZ$79, $CE591, BI$23), "-"),
IF($CF591=2,
IF(BI$23=5, $Q591, IF(BI$23=4, $R591, 0)), IF(BI$23=5, $Q591, 0)
))</f>
        <v>0</v>
      </c>
      <c r="BJ591" s="297" cm="1">
        <f t="array" ref="BJ591">IF($CF591=3,
IFERROR(INDEX($CV$68:$CZ$79, $CE591, BJ$23), "-"),
IF($CF591=2,
IF(BJ$23=5, $Q591, IF(BJ$23=4, $R591, 0)), IF(BJ$23=5, $Q591, 0)
))</f>
        <v>0</v>
      </c>
      <c r="BK591" s="293" t="str" cm="1">
        <f t="array" ref="BK591">IFERROR(IF(OR($AN$20="EZ", ISNUMBER((BL591*BM591)/(3600*1000)/BN591)), (BL591*BM591)/(3600*1000)/BN591, BY591) * SUMPRODUCT($BO591:$BS591^2.5, $BT591:$BX591) / 1000, "-")</f>
        <v>-</v>
      </c>
      <c r="BL591" s="279" t="str">
        <f t="shared" si="246"/>
        <v>-</v>
      </c>
      <c r="BM591" s="279" t="str">
        <f t="shared" si="247"/>
        <v>-</v>
      </c>
      <c r="BN591" s="298">
        <f t="shared" si="248"/>
        <v>0</v>
      </c>
      <c r="BO591" s="296" t="str" cm="1">
        <f t="array" ref="BO591">IFERROR(INDEX($CV$63:$CZ$65, $CO591, BO$23), "-")</f>
        <v>-</v>
      </c>
      <c r="BP591" s="296" t="str" cm="1">
        <f t="array" ref="BP591">IFERROR(INDEX($CV$63:$CZ$65, $CO591, BP$23), "-")</f>
        <v>-</v>
      </c>
      <c r="BQ591" s="296" t="str" cm="1">
        <f t="array" ref="BQ591">IFERROR(INDEX($CV$63:$CZ$65, $CO591, BQ$23), "-")</f>
        <v>-</v>
      </c>
      <c r="BR591" s="296" t="str" cm="1">
        <f t="array" ref="BR591">IFERROR(INDEX($CV$63:$CZ$65, $CO591, BR$23), "-")</f>
        <v>-</v>
      </c>
      <c r="BS591" s="296" t="str" cm="1">
        <f t="array" ref="BS591">IFERROR(INDEX($CV$63:$CZ$65, $CO591, BS$23), "-")</f>
        <v>-</v>
      </c>
      <c r="BT591" s="297" cm="1">
        <f t="array" ref="BT591">IF($CO591=3,
IFERROR(INDEX($CV$68:$CZ$79, $CE591, BT$23), "-"),
IF($CO591=2,
IF(BT$23=5, $AC591, IF(BT$23=4, $AD591, 0)), IF(BT$23=5, $AC591, 0)
))</f>
        <v>0</v>
      </c>
      <c r="BU591" s="297" cm="1">
        <f t="array" ref="BU591">IF($CO591=3,
IFERROR(INDEX($CV$68:$CZ$79, $CE591, BU$23), "-"),
IF($CO591=2,
IF(BU$23=5, $AC591, IF(BU$23=4, $AD591, 0)), IF(BU$23=5, $AC591, 0)
))</f>
        <v>0</v>
      </c>
      <c r="BV591" s="297" cm="1">
        <f t="array" ref="BV591">IF($CO591=3,
IFERROR(INDEX($CV$68:$CZ$79, $CE591, BV$23), "-"),
IF($CO591=2,
IF(BV$23=5, $AC591, IF(BV$23=4, $AD591, 0)), IF(BV$23=5, $AC591, 0)
))</f>
        <v>0</v>
      </c>
      <c r="BW591" s="297" cm="1">
        <f t="array" ref="BW591">IF($CO591=3,
IFERROR(INDEX($CV$68:$CZ$79, $CE591, BW$23), "-"),
IF($CO591=2,
IF(BW$23=5, $AC591, IF(BW$23=4, $AD591, 0)), IF(BW$23=5, $AC591, 0)
))</f>
        <v>0</v>
      </c>
      <c r="BX591" s="297" cm="1">
        <f t="array" ref="BX591">IF($CO591=3,
IFERROR(INDEX($CV$68:$CZ$79, $CE591, BX$23), "-"),
IF($CO591=2,
IF(BX$23=5, $AC591, IF(BX$23=4, $AD591, 0)), IF(BX$23=5, $AC591, 0)
))</f>
        <v>0</v>
      </c>
      <c r="BY591" s="293" t="str">
        <f t="shared" si="249"/>
        <v>-</v>
      </c>
      <c r="BZ591" s="299">
        <f t="shared" si="225"/>
        <v>0</v>
      </c>
      <c r="CA591" s="294" t="str">
        <f t="shared" si="250"/>
        <v>-</v>
      </c>
      <c r="CB591" s="295" t="str">
        <f t="shared" si="226"/>
        <v>-</v>
      </c>
      <c r="CC591" s="295" t="str">
        <f t="shared" si="251"/>
        <v>-</v>
      </c>
      <c r="CD591" s="299">
        <f t="shared" si="227"/>
        <v>0</v>
      </c>
      <c r="CE591" s="300" t="str">
        <f t="shared" si="228"/>
        <v>-</v>
      </c>
      <c r="CF591" s="300" t="str">
        <f t="shared" si="229"/>
        <v>-</v>
      </c>
      <c r="CG591" s="300">
        <v>0</v>
      </c>
      <c r="CH591" s="300">
        <f t="shared" si="230"/>
        <v>0</v>
      </c>
      <c r="CI591" s="301">
        <f t="shared" si="231"/>
        <v>0</v>
      </c>
      <c r="CJ591" s="301">
        <f t="shared" si="232"/>
        <v>0</v>
      </c>
      <c r="CK591" s="302" t="str" cm="1">
        <f t="array" ref="CK591">IF($CJ591&gt;0, INDEX($CS$28:$DH$35, $CJ591, $CI591+CK$23), "-")</f>
        <v>-</v>
      </c>
      <c r="CL591" s="302" t="str" cm="1">
        <f t="array" ref="CL591">IF($CJ591&gt;0, INDEX($CS$28:$DH$35, $CJ591, $CI591+CL$23), "-")</f>
        <v>-</v>
      </c>
      <c r="CM591" s="302" t="str" cm="1">
        <f t="array" ref="CM591">IF($CJ591&gt;0, INDEX($CS$28:$DH$35, $CJ591, $CI591+CM$23), "-")</f>
        <v>-</v>
      </c>
      <c r="CN591" s="302" t="str" cm="1">
        <f t="array" ref="CN591">IF($CJ591&gt;0, INDEX($CS$28:$DH$35, $CJ591, $CI591+CN$23), "-")</f>
        <v>-</v>
      </c>
      <c r="CO591" s="300" t="str">
        <f t="shared" si="233"/>
        <v>-</v>
      </c>
      <c r="CP591" s="271"/>
      <c r="CQ591" s="272"/>
      <c r="CR591" s="273"/>
      <c r="CS591" s="273"/>
      <c r="CT591" s="273"/>
      <c r="CU591" s="273"/>
      <c r="CV591" s="273"/>
      <c r="CW591" s="273"/>
      <c r="CX591" s="273"/>
      <c r="CY591" s="273"/>
      <c r="CZ591" s="273"/>
      <c r="DA591" s="273"/>
      <c r="DB591" s="273"/>
      <c r="DC591" s="273"/>
      <c r="DD591" s="273"/>
      <c r="DE591" s="273"/>
      <c r="DF591" s="273"/>
      <c r="DG591" s="273"/>
      <c r="DH591" s="273"/>
      <c r="DI591" s="273"/>
      <c r="DJ591" s="271"/>
      <c r="DK591" s="271"/>
    </row>
    <row r="592" spans="1:115" s="45" customFormat="1" ht="12.75" customHeight="1" x14ac:dyDescent="0.25">
      <c r="A592" s="13" cm="1">
        <f t="array" ref="A592">IFERROR(INDEX(Operation, IFERROR(MATCH($N592,#REF!, 0), IFERROR(MATCH($N592,#REF!, 0), MATCH($N592,#REF!, 0))), 4), 0)</f>
        <v>0</v>
      </c>
      <c r="B592" s="10">
        <v>569</v>
      </c>
      <c r="C592" s="238"/>
      <c r="D592" s="238"/>
      <c r="E592" s="79"/>
      <c r="F592" s="80" t="str">
        <f>IF(ISBLANK(E592), "", VLOOKUP(E592, Z!$A$2:$C$4127, 3, FALSE))</f>
        <v/>
      </c>
      <c r="G592" s="238"/>
      <c r="H592" s="81"/>
      <c r="I592" s="255" t="b">
        <v>0</v>
      </c>
      <c r="J592" s="256"/>
      <c r="K592" s="82"/>
      <c r="L592" s="82"/>
      <c r="M592" s="83"/>
      <c r="N592" s="79"/>
      <c r="O592" s="84"/>
      <c r="P592" s="84"/>
      <c r="Q592" s="257"/>
      <c r="R592" s="257"/>
      <c r="S592" s="257"/>
      <c r="T592" s="85">
        <f t="shared" si="234"/>
        <v>0</v>
      </c>
      <c r="U592" s="238"/>
      <c r="V592" s="238"/>
      <c r="W592" s="238"/>
      <c r="X592" s="257"/>
      <c r="Y592" s="258"/>
      <c r="Z592" s="79"/>
      <c r="AA592" s="257"/>
      <c r="AB592" s="257"/>
      <c r="AC592" s="257"/>
      <c r="AD592" s="257"/>
      <c r="AE592" s="257"/>
      <c r="AF592" s="85">
        <f t="shared" si="235"/>
        <v>0</v>
      </c>
      <c r="AG592" s="259"/>
      <c r="AH592" s="238"/>
      <c r="AI592" s="79"/>
      <c r="AJ592" s="80" t="str">
        <f>IF(ISBLANK(AI592), "", VLOOKUP(AI592, Z!$A$2:$C$4127, 3, FALSE))</f>
        <v/>
      </c>
      <c r="AK592" s="260"/>
      <c r="AL592" s="127">
        <f t="shared" si="236"/>
        <v>0</v>
      </c>
      <c r="AM592" s="271"/>
      <c r="AN592" s="292">
        <f t="shared" si="238"/>
        <v>0</v>
      </c>
      <c r="AO592" s="279">
        <f t="shared" si="237"/>
        <v>1</v>
      </c>
      <c r="AP592" s="279">
        <v>0.75</v>
      </c>
      <c r="AQ592" s="293" t="str">
        <f t="shared" si="239"/>
        <v>-</v>
      </c>
      <c r="AR592" s="293" t="str">
        <f t="shared" si="240"/>
        <v>-</v>
      </c>
      <c r="AS592" s="293" t="str" cm="1">
        <f t="array" ref="AS592">IFERROR(IFERROR((AT592*AU592)/(3600*1000)/AZ592, BY592) * SUMPRODUCT($BA592:$BE592^2.5, $BF592:$BJ592) / 1000, "-")</f>
        <v>-</v>
      </c>
      <c r="AT592" s="279" t="str">
        <f t="shared" si="241"/>
        <v>-</v>
      </c>
      <c r="AU592" s="279" t="str">
        <f t="shared" si="242"/>
        <v>-</v>
      </c>
      <c r="AV592" s="294" t="str">
        <f t="shared" si="224"/>
        <v>-</v>
      </c>
      <c r="AW592" s="294" t="str" cm="1">
        <f t="array" ref="AW592">IF(CH592&gt;0, INDEX($CV$58:$CV$60, CH592), "-")</f>
        <v>-</v>
      </c>
      <c r="AX592" s="294" t="str">
        <f t="shared" si="243"/>
        <v>-</v>
      </c>
      <c r="AY592" s="295" t="str">
        <f t="shared" si="244"/>
        <v>-</v>
      </c>
      <c r="AZ592" s="294">
        <f t="shared" si="245"/>
        <v>0</v>
      </c>
      <c r="BA592" s="296" t="str" cm="1">
        <f t="array" ref="BA592">IFERROR(INDEX($CV$63:$CZ$65, $CF592, BA$23), "-")</f>
        <v>-</v>
      </c>
      <c r="BB592" s="296" t="str" cm="1">
        <f t="array" ref="BB592">IFERROR(INDEX($CV$63:$CZ$65, $CF592, BB$23), "-")</f>
        <v>-</v>
      </c>
      <c r="BC592" s="296" t="str" cm="1">
        <f t="array" ref="BC592">IFERROR(INDEX($CV$63:$CZ$65, $CF592, BC$23), "-")</f>
        <v>-</v>
      </c>
      <c r="BD592" s="296" t="str" cm="1">
        <f t="array" ref="BD592">IFERROR(INDEX($CV$63:$CZ$65, $CF592, BD$23), "-")</f>
        <v>-</v>
      </c>
      <c r="BE592" s="296" t="str" cm="1">
        <f t="array" ref="BE592">IFERROR(INDEX($CV$63:$CZ$65, $CF592, BE$23), "-")</f>
        <v>-</v>
      </c>
      <c r="BF592" s="297" cm="1">
        <f t="array" ref="BF592">IF($CF592=3,
IFERROR(INDEX($CV$68:$CZ$79, $CE592, BF$23), "-"),
IF($CF592=2,
IF(BF$23=5, $Q592, IF(BF$23=4, $R592, 0)), IF(BF$23=5, $Q592, 0)
))</f>
        <v>0</v>
      </c>
      <c r="BG592" s="297" cm="1">
        <f t="array" ref="BG592">IF($CF592=3,
IFERROR(INDEX($CV$68:$CZ$79, $CE592, BG$23), "-"),
IF($CF592=2,
IF(BG$23=5, $Q592, IF(BG$23=4, $R592, 0)), IF(BG$23=5, $Q592, 0)
))</f>
        <v>0</v>
      </c>
      <c r="BH592" s="297" cm="1">
        <f t="array" ref="BH592">IF($CF592=3,
IFERROR(INDEX($CV$68:$CZ$79, $CE592, BH$23), "-"),
IF($CF592=2,
IF(BH$23=5, $Q592, IF(BH$23=4, $R592, 0)), IF(BH$23=5, $Q592, 0)
))</f>
        <v>0</v>
      </c>
      <c r="BI592" s="297" cm="1">
        <f t="array" ref="BI592">IF($CF592=3,
IFERROR(INDEX($CV$68:$CZ$79, $CE592, BI$23), "-"),
IF($CF592=2,
IF(BI$23=5, $Q592, IF(BI$23=4, $R592, 0)), IF(BI$23=5, $Q592, 0)
))</f>
        <v>0</v>
      </c>
      <c r="BJ592" s="297" cm="1">
        <f t="array" ref="BJ592">IF($CF592=3,
IFERROR(INDEX($CV$68:$CZ$79, $CE592, BJ$23), "-"),
IF($CF592=2,
IF(BJ$23=5, $Q592, IF(BJ$23=4, $R592, 0)), IF(BJ$23=5, $Q592, 0)
))</f>
        <v>0</v>
      </c>
      <c r="BK592" s="293" t="str" cm="1">
        <f t="array" ref="BK592">IFERROR(IF(OR($AN$20="EZ", ISNUMBER((BL592*BM592)/(3600*1000)/BN592)), (BL592*BM592)/(3600*1000)/BN592, BY592) * SUMPRODUCT($BO592:$BS592^2.5, $BT592:$BX592) / 1000, "-")</f>
        <v>-</v>
      </c>
      <c r="BL592" s="279" t="str">
        <f t="shared" si="246"/>
        <v>-</v>
      </c>
      <c r="BM592" s="279" t="str">
        <f t="shared" si="247"/>
        <v>-</v>
      </c>
      <c r="BN592" s="298">
        <f t="shared" si="248"/>
        <v>0</v>
      </c>
      <c r="BO592" s="296" t="str" cm="1">
        <f t="array" ref="BO592">IFERROR(INDEX($CV$63:$CZ$65, $CO592, BO$23), "-")</f>
        <v>-</v>
      </c>
      <c r="BP592" s="296" t="str" cm="1">
        <f t="array" ref="BP592">IFERROR(INDEX($CV$63:$CZ$65, $CO592, BP$23), "-")</f>
        <v>-</v>
      </c>
      <c r="BQ592" s="296" t="str" cm="1">
        <f t="array" ref="BQ592">IFERROR(INDEX($CV$63:$CZ$65, $CO592, BQ$23), "-")</f>
        <v>-</v>
      </c>
      <c r="BR592" s="296" t="str" cm="1">
        <f t="array" ref="BR592">IFERROR(INDEX($CV$63:$CZ$65, $CO592, BR$23), "-")</f>
        <v>-</v>
      </c>
      <c r="BS592" s="296" t="str" cm="1">
        <f t="array" ref="BS592">IFERROR(INDEX($CV$63:$CZ$65, $CO592, BS$23), "-")</f>
        <v>-</v>
      </c>
      <c r="BT592" s="297" cm="1">
        <f t="array" ref="BT592">IF($CO592=3,
IFERROR(INDEX($CV$68:$CZ$79, $CE592, BT$23), "-"),
IF($CO592=2,
IF(BT$23=5, $AC592, IF(BT$23=4, $AD592, 0)), IF(BT$23=5, $AC592, 0)
))</f>
        <v>0</v>
      </c>
      <c r="BU592" s="297" cm="1">
        <f t="array" ref="BU592">IF($CO592=3,
IFERROR(INDEX($CV$68:$CZ$79, $CE592, BU$23), "-"),
IF($CO592=2,
IF(BU$23=5, $AC592, IF(BU$23=4, $AD592, 0)), IF(BU$23=5, $AC592, 0)
))</f>
        <v>0</v>
      </c>
      <c r="BV592" s="297" cm="1">
        <f t="array" ref="BV592">IF($CO592=3,
IFERROR(INDEX($CV$68:$CZ$79, $CE592, BV$23), "-"),
IF($CO592=2,
IF(BV$23=5, $AC592, IF(BV$23=4, $AD592, 0)), IF(BV$23=5, $AC592, 0)
))</f>
        <v>0</v>
      </c>
      <c r="BW592" s="297" cm="1">
        <f t="array" ref="BW592">IF($CO592=3,
IFERROR(INDEX($CV$68:$CZ$79, $CE592, BW$23), "-"),
IF($CO592=2,
IF(BW$23=5, $AC592, IF(BW$23=4, $AD592, 0)), IF(BW$23=5, $AC592, 0)
))</f>
        <v>0</v>
      </c>
      <c r="BX592" s="297" cm="1">
        <f t="array" ref="BX592">IF($CO592=3,
IFERROR(INDEX($CV$68:$CZ$79, $CE592, BX$23), "-"),
IF($CO592=2,
IF(BX$23=5, $AC592, IF(BX$23=4, $AD592, 0)), IF(BX$23=5, $AC592, 0)
))</f>
        <v>0</v>
      </c>
      <c r="BY592" s="293" t="str">
        <f t="shared" si="249"/>
        <v>-</v>
      </c>
      <c r="BZ592" s="299">
        <f t="shared" si="225"/>
        <v>0</v>
      </c>
      <c r="CA592" s="294" t="str">
        <f t="shared" si="250"/>
        <v>-</v>
      </c>
      <c r="CB592" s="295" t="str">
        <f t="shared" si="226"/>
        <v>-</v>
      </c>
      <c r="CC592" s="295" t="str">
        <f t="shared" si="251"/>
        <v>-</v>
      </c>
      <c r="CD592" s="299">
        <f t="shared" si="227"/>
        <v>0</v>
      </c>
      <c r="CE592" s="300" t="str">
        <f t="shared" si="228"/>
        <v>-</v>
      </c>
      <c r="CF592" s="300" t="str">
        <f t="shared" si="229"/>
        <v>-</v>
      </c>
      <c r="CG592" s="300">
        <v>0</v>
      </c>
      <c r="CH592" s="300">
        <f t="shared" si="230"/>
        <v>0</v>
      </c>
      <c r="CI592" s="301">
        <f t="shared" si="231"/>
        <v>0</v>
      </c>
      <c r="CJ592" s="301">
        <f t="shared" si="232"/>
        <v>0</v>
      </c>
      <c r="CK592" s="302" t="str" cm="1">
        <f t="array" ref="CK592">IF($CJ592&gt;0, INDEX($CS$28:$DH$35, $CJ592, $CI592+CK$23), "-")</f>
        <v>-</v>
      </c>
      <c r="CL592" s="302" t="str" cm="1">
        <f t="array" ref="CL592">IF($CJ592&gt;0, INDEX($CS$28:$DH$35, $CJ592, $CI592+CL$23), "-")</f>
        <v>-</v>
      </c>
      <c r="CM592" s="302" t="str" cm="1">
        <f t="array" ref="CM592">IF($CJ592&gt;0, INDEX($CS$28:$DH$35, $CJ592, $CI592+CM$23), "-")</f>
        <v>-</v>
      </c>
      <c r="CN592" s="302" t="str" cm="1">
        <f t="array" ref="CN592">IF($CJ592&gt;0, INDEX($CS$28:$DH$35, $CJ592, $CI592+CN$23), "-")</f>
        <v>-</v>
      </c>
      <c r="CO592" s="300" t="str">
        <f t="shared" si="233"/>
        <v>-</v>
      </c>
      <c r="CP592" s="271"/>
      <c r="CQ592" s="272"/>
      <c r="CR592" s="273"/>
      <c r="CS592" s="273"/>
      <c r="CT592" s="273"/>
      <c r="CU592" s="273"/>
      <c r="CV592" s="273"/>
      <c r="CW592" s="273"/>
      <c r="CX592" s="273"/>
      <c r="CY592" s="273"/>
      <c r="CZ592" s="273"/>
      <c r="DA592" s="273"/>
      <c r="DB592" s="273"/>
      <c r="DC592" s="273"/>
      <c r="DD592" s="273"/>
      <c r="DE592" s="273"/>
      <c r="DF592" s="273"/>
      <c r="DG592" s="273"/>
      <c r="DH592" s="273"/>
      <c r="DI592" s="273"/>
      <c r="DJ592" s="271"/>
      <c r="DK592" s="271"/>
    </row>
    <row r="593" spans="1:115" s="45" customFormat="1" ht="12.75" customHeight="1" x14ac:dyDescent="0.25">
      <c r="A593" s="13" cm="1">
        <f t="array" ref="A593">IFERROR(INDEX(Operation, IFERROR(MATCH($N593,#REF!, 0), IFERROR(MATCH($N593,#REF!, 0), MATCH($N593,#REF!, 0))), 4), 0)</f>
        <v>0</v>
      </c>
      <c r="B593" s="10">
        <v>570</v>
      </c>
      <c r="C593" s="238"/>
      <c r="D593" s="238"/>
      <c r="E593" s="79"/>
      <c r="F593" s="80" t="str">
        <f>IF(ISBLANK(E593), "", VLOOKUP(E593, Z!$A$2:$C$4127, 3, FALSE))</f>
        <v/>
      </c>
      <c r="G593" s="238"/>
      <c r="H593" s="81"/>
      <c r="I593" s="255" t="b">
        <v>0</v>
      </c>
      <c r="J593" s="256"/>
      <c r="K593" s="82"/>
      <c r="L593" s="82"/>
      <c r="M593" s="83"/>
      <c r="N593" s="79"/>
      <c r="O593" s="84"/>
      <c r="P593" s="84"/>
      <c r="Q593" s="257"/>
      <c r="R593" s="257"/>
      <c r="S593" s="257"/>
      <c r="T593" s="85">
        <f t="shared" si="234"/>
        <v>0</v>
      </c>
      <c r="U593" s="238"/>
      <c r="V593" s="238"/>
      <c r="W593" s="238"/>
      <c r="X593" s="257"/>
      <c r="Y593" s="258"/>
      <c r="Z593" s="79"/>
      <c r="AA593" s="257"/>
      <c r="AB593" s="257"/>
      <c r="AC593" s="257"/>
      <c r="AD593" s="257"/>
      <c r="AE593" s="257"/>
      <c r="AF593" s="85">
        <f t="shared" si="235"/>
        <v>0</v>
      </c>
      <c r="AG593" s="259"/>
      <c r="AH593" s="238"/>
      <c r="AI593" s="79"/>
      <c r="AJ593" s="80" t="str">
        <f>IF(ISBLANK(AI593), "", VLOOKUP(AI593, Z!$A$2:$C$4127, 3, FALSE))</f>
        <v/>
      </c>
      <c r="AK593" s="260"/>
      <c r="AL593" s="127">
        <f t="shared" si="236"/>
        <v>0</v>
      </c>
      <c r="AM593" s="271"/>
      <c r="AN593" s="292">
        <f t="shared" si="238"/>
        <v>0</v>
      </c>
      <c r="AO593" s="279">
        <f t="shared" si="237"/>
        <v>1</v>
      </c>
      <c r="AP593" s="279">
        <v>0.75</v>
      </c>
      <c r="AQ593" s="293" t="str">
        <f t="shared" si="239"/>
        <v>-</v>
      </c>
      <c r="AR593" s="293" t="str">
        <f t="shared" si="240"/>
        <v>-</v>
      </c>
      <c r="AS593" s="293" t="str" cm="1">
        <f t="array" ref="AS593">IFERROR(IFERROR((AT593*AU593)/(3600*1000)/AZ593, BY593) * SUMPRODUCT($BA593:$BE593^2.5, $BF593:$BJ593) / 1000, "-")</f>
        <v>-</v>
      </c>
      <c r="AT593" s="279" t="str">
        <f t="shared" si="241"/>
        <v>-</v>
      </c>
      <c r="AU593" s="279" t="str">
        <f t="shared" si="242"/>
        <v>-</v>
      </c>
      <c r="AV593" s="294" t="str">
        <f t="shared" si="224"/>
        <v>-</v>
      </c>
      <c r="AW593" s="294" t="str" cm="1">
        <f t="array" ref="AW593">IF(CH593&gt;0, INDEX($CV$58:$CV$60, CH593), "-")</f>
        <v>-</v>
      </c>
      <c r="AX593" s="294" t="str">
        <f t="shared" si="243"/>
        <v>-</v>
      </c>
      <c r="AY593" s="295" t="str">
        <f t="shared" si="244"/>
        <v>-</v>
      </c>
      <c r="AZ593" s="294">
        <f t="shared" si="245"/>
        <v>0</v>
      </c>
      <c r="BA593" s="296" t="str" cm="1">
        <f t="array" ref="BA593">IFERROR(INDEX($CV$63:$CZ$65, $CF593, BA$23), "-")</f>
        <v>-</v>
      </c>
      <c r="BB593" s="296" t="str" cm="1">
        <f t="array" ref="BB593">IFERROR(INDEX($CV$63:$CZ$65, $CF593, BB$23), "-")</f>
        <v>-</v>
      </c>
      <c r="BC593" s="296" t="str" cm="1">
        <f t="array" ref="BC593">IFERROR(INDEX($CV$63:$CZ$65, $CF593, BC$23), "-")</f>
        <v>-</v>
      </c>
      <c r="BD593" s="296" t="str" cm="1">
        <f t="array" ref="BD593">IFERROR(INDEX($CV$63:$CZ$65, $CF593, BD$23), "-")</f>
        <v>-</v>
      </c>
      <c r="BE593" s="296" t="str" cm="1">
        <f t="array" ref="BE593">IFERROR(INDEX($CV$63:$CZ$65, $CF593, BE$23), "-")</f>
        <v>-</v>
      </c>
      <c r="BF593" s="297" cm="1">
        <f t="array" ref="BF593">IF($CF593=3,
IFERROR(INDEX($CV$68:$CZ$79, $CE593, BF$23), "-"),
IF($CF593=2,
IF(BF$23=5, $Q593, IF(BF$23=4, $R593, 0)), IF(BF$23=5, $Q593, 0)
))</f>
        <v>0</v>
      </c>
      <c r="BG593" s="297" cm="1">
        <f t="array" ref="BG593">IF($CF593=3,
IFERROR(INDEX($CV$68:$CZ$79, $CE593, BG$23), "-"),
IF($CF593=2,
IF(BG$23=5, $Q593, IF(BG$23=4, $R593, 0)), IF(BG$23=5, $Q593, 0)
))</f>
        <v>0</v>
      </c>
      <c r="BH593" s="297" cm="1">
        <f t="array" ref="BH593">IF($CF593=3,
IFERROR(INDEX($CV$68:$CZ$79, $CE593, BH$23), "-"),
IF($CF593=2,
IF(BH$23=5, $Q593, IF(BH$23=4, $R593, 0)), IF(BH$23=5, $Q593, 0)
))</f>
        <v>0</v>
      </c>
      <c r="BI593" s="297" cm="1">
        <f t="array" ref="BI593">IF($CF593=3,
IFERROR(INDEX($CV$68:$CZ$79, $CE593, BI$23), "-"),
IF($CF593=2,
IF(BI$23=5, $Q593, IF(BI$23=4, $R593, 0)), IF(BI$23=5, $Q593, 0)
))</f>
        <v>0</v>
      </c>
      <c r="BJ593" s="297" cm="1">
        <f t="array" ref="BJ593">IF($CF593=3,
IFERROR(INDEX($CV$68:$CZ$79, $CE593, BJ$23), "-"),
IF($CF593=2,
IF(BJ$23=5, $Q593, IF(BJ$23=4, $R593, 0)), IF(BJ$23=5, $Q593, 0)
))</f>
        <v>0</v>
      </c>
      <c r="BK593" s="293" t="str" cm="1">
        <f t="array" ref="BK593">IFERROR(IF(OR($AN$20="EZ", ISNUMBER((BL593*BM593)/(3600*1000)/BN593)), (BL593*BM593)/(3600*1000)/BN593, BY593) * SUMPRODUCT($BO593:$BS593^2.5, $BT593:$BX593) / 1000, "-")</f>
        <v>-</v>
      </c>
      <c r="BL593" s="279" t="str">
        <f t="shared" si="246"/>
        <v>-</v>
      </c>
      <c r="BM593" s="279" t="str">
        <f t="shared" si="247"/>
        <v>-</v>
      </c>
      <c r="BN593" s="298">
        <f t="shared" si="248"/>
        <v>0</v>
      </c>
      <c r="BO593" s="296" t="str" cm="1">
        <f t="array" ref="BO593">IFERROR(INDEX($CV$63:$CZ$65, $CO593, BO$23), "-")</f>
        <v>-</v>
      </c>
      <c r="BP593" s="296" t="str" cm="1">
        <f t="array" ref="BP593">IFERROR(INDEX($CV$63:$CZ$65, $CO593, BP$23), "-")</f>
        <v>-</v>
      </c>
      <c r="BQ593" s="296" t="str" cm="1">
        <f t="array" ref="BQ593">IFERROR(INDEX($CV$63:$CZ$65, $CO593, BQ$23), "-")</f>
        <v>-</v>
      </c>
      <c r="BR593" s="296" t="str" cm="1">
        <f t="array" ref="BR593">IFERROR(INDEX($CV$63:$CZ$65, $CO593, BR$23), "-")</f>
        <v>-</v>
      </c>
      <c r="BS593" s="296" t="str" cm="1">
        <f t="array" ref="BS593">IFERROR(INDEX($CV$63:$CZ$65, $CO593, BS$23), "-")</f>
        <v>-</v>
      </c>
      <c r="BT593" s="297" cm="1">
        <f t="array" ref="BT593">IF($CO593=3,
IFERROR(INDEX($CV$68:$CZ$79, $CE593, BT$23), "-"),
IF($CO593=2,
IF(BT$23=5, $AC593, IF(BT$23=4, $AD593, 0)), IF(BT$23=5, $AC593, 0)
))</f>
        <v>0</v>
      </c>
      <c r="BU593" s="297" cm="1">
        <f t="array" ref="BU593">IF($CO593=3,
IFERROR(INDEX($CV$68:$CZ$79, $CE593, BU$23), "-"),
IF($CO593=2,
IF(BU$23=5, $AC593, IF(BU$23=4, $AD593, 0)), IF(BU$23=5, $AC593, 0)
))</f>
        <v>0</v>
      </c>
      <c r="BV593" s="297" cm="1">
        <f t="array" ref="BV593">IF($CO593=3,
IFERROR(INDEX($CV$68:$CZ$79, $CE593, BV$23), "-"),
IF($CO593=2,
IF(BV$23=5, $AC593, IF(BV$23=4, $AD593, 0)), IF(BV$23=5, $AC593, 0)
))</f>
        <v>0</v>
      </c>
      <c r="BW593" s="297" cm="1">
        <f t="array" ref="BW593">IF($CO593=3,
IFERROR(INDEX($CV$68:$CZ$79, $CE593, BW$23), "-"),
IF($CO593=2,
IF(BW$23=5, $AC593, IF(BW$23=4, $AD593, 0)), IF(BW$23=5, $AC593, 0)
))</f>
        <v>0</v>
      </c>
      <c r="BX593" s="297" cm="1">
        <f t="array" ref="BX593">IF($CO593=3,
IFERROR(INDEX($CV$68:$CZ$79, $CE593, BX$23), "-"),
IF($CO593=2,
IF(BX$23=5, $AC593, IF(BX$23=4, $AD593, 0)), IF(BX$23=5, $AC593, 0)
))</f>
        <v>0</v>
      </c>
      <c r="BY593" s="293" t="str">
        <f t="shared" si="249"/>
        <v>-</v>
      </c>
      <c r="BZ593" s="299">
        <f t="shared" si="225"/>
        <v>0</v>
      </c>
      <c r="CA593" s="294" t="str">
        <f t="shared" si="250"/>
        <v>-</v>
      </c>
      <c r="CB593" s="295" t="str">
        <f t="shared" si="226"/>
        <v>-</v>
      </c>
      <c r="CC593" s="295" t="str">
        <f t="shared" si="251"/>
        <v>-</v>
      </c>
      <c r="CD593" s="299">
        <f t="shared" si="227"/>
        <v>0</v>
      </c>
      <c r="CE593" s="300" t="str">
        <f t="shared" si="228"/>
        <v>-</v>
      </c>
      <c r="CF593" s="300" t="str">
        <f t="shared" si="229"/>
        <v>-</v>
      </c>
      <c r="CG593" s="300">
        <v>0</v>
      </c>
      <c r="CH593" s="300">
        <f t="shared" si="230"/>
        <v>0</v>
      </c>
      <c r="CI593" s="301">
        <f t="shared" si="231"/>
        <v>0</v>
      </c>
      <c r="CJ593" s="301">
        <f t="shared" si="232"/>
        <v>0</v>
      </c>
      <c r="CK593" s="302" t="str" cm="1">
        <f t="array" ref="CK593">IF($CJ593&gt;0, INDEX($CS$28:$DH$35, $CJ593, $CI593+CK$23), "-")</f>
        <v>-</v>
      </c>
      <c r="CL593" s="302" t="str" cm="1">
        <f t="array" ref="CL593">IF($CJ593&gt;0, INDEX($CS$28:$DH$35, $CJ593, $CI593+CL$23), "-")</f>
        <v>-</v>
      </c>
      <c r="CM593" s="302" t="str" cm="1">
        <f t="array" ref="CM593">IF($CJ593&gt;0, INDEX($CS$28:$DH$35, $CJ593, $CI593+CM$23), "-")</f>
        <v>-</v>
      </c>
      <c r="CN593" s="302" t="str" cm="1">
        <f t="array" ref="CN593">IF($CJ593&gt;0, INDEX($CS$28:$DH$35, $CJ593, $CI593+CN$23), "-")</f>
        <v>-</v>
      </c>
      <c r="CO593" s="300" t="str">
        <f t="shared" si="233"/>
        <v>-</v>
      </c>
      <c r="CP593" s="271"/>
      <c r="CQ593" s="272"/>
      <c r="CR593" s="273"/>
      <c r="CS593" s="273"/>
      <c r="CT593" s="273"/>
      <c r="CU593" s="273"/>
      <c r="CV593" s="273"/>
      <c r="CW593" s="273"/>
      <c r="CX593" s="273"/>
      <c r="CY593" s="273"/>
      <c r="CZ593" s="273"/>
      <c r="DA593" s="273"/>
      <c r="DB593" s="273"/>
      <c r="DC593" s="273"/>
      <c r="DD593" s="273"/>
      <c r="DE593" s="273"/>
      <c r="DF593" s="273"/>
      <c r="DG593" s="273"/>
      <c r="DH593" s="273"/>
      <c r="DI593" s="273"/>
      <c r="DJ593" s="271"/>
      <c r="DK593" s="271"/>
    </row>
    <row r="594" spans="1:115" s="45" customFormat="1" ht="12.75" customHeight="1" x14ac:dyDescent="0.25">
      <c r="A594" s="13" cm="1">
        <f t="array" ref="A594">IFERROR(INDEX(Operation, IFERROR(MATCH($N594,#REF!, 0), IFERROR(MATCH($N594,#REF!, 0), MATCH($N594,#REF!, 0))), 4), 0)</f>
        <v>0</v>
      </c>
      <c r="B594" s="10">
        <v>571</v>
      </c>
      <c r="C594" s="238"/>
      <c r="D594" s="238"/>
      <c r="E594" s="79"/>
      <c r="F594" s="80" t="str">
        <f>IF(ISBLANK(E594), "", VLOOKUP(E594, Z!$A$2:$C$4127, 3, FALSE))</f>
        <v/>
      </c>
      <c r="G594" s="238"/>
      <c r="H594" s="81"/>
      <c r="I594" s="255" t="b">
        <v>0</v>
      </c>
      <c r="J594" s="256"/>
      <c r="K594" s="82"/>
      <c r="L594" s="82"/>
      <c r="M594" s="83"/>
      <c r="N594" s="79"/>
      <c r="O594" s="84"/>
      <c r="P594" s="84"/>
      <c r="Q594" s="257"/>
      <c r="R594" s="257"/>
      <c r="S594" s="257"/>
      <c r="T594" s="85">
        <f t="shared" si="234"/>
        <v>0</v>
      </c>
      <c r="U594" s="238"/>
      <c r="V594" s="238"/>
      <c r="W594" s="238"/>
      <c r="X594" s="256"/>
      <c r="Y594" s="258"/>
      <c r="Z594" s="79"/>
      <c r="AA594" s="257"/>
      <c r="AB594" s="257"/>
      <c r="AC594" s="257"/>
      <c r="AD594" s="257"/>
      <c r="AE594" s="257"/>
      <c r="AF594" s="85">
        <f t="shared" si="235"/>
        <v>0</v>
      </c>
      <c r="AG594" s="259"/>
      <c r="AH594" s="238"/>
      <c r="AI594" s="79"/>
      <c r="AJ594" s="80" t="str">
        <f>IF(ISBLANK(AI594), "", VLOOKUP(AI594, Z!$A$2:$C$4127, 3, FALSE))</f>
        <v/>
      </c>
      <c r="AK594" s="260"/>
      <c r="AL594" s="127">
        <f t="shared" si="236"/>
        <v>0</v>
      </c>
      <c r="AM594" s="271"/>
      <c r="AN594" s="292">
        <f t="shared" si="238"/>
        <v>0</v>
      </c>
      <c r="AO594" s="279">
        <f t="shared" si="237"/>
        <v>1</v>
      </c>
      <c r="AP594" s="279">
        <v>0.75</v>
      </c>
      <c r="AQ594" s="293" t="str">
        <f t="shared" si="239"/>
        <v>-</v>
      </c>
      <c r="AR594" s="293" t="str">
        <f t="shared" si="240"/>
        <v>-</v>
      </c>
      <c r="AS594" s="293" t="str" cm="1">
        <f t="array" ref="AS594">IFERROR(IFERROR((AT594*AU594)/(3600*1000)/AZ594, BY594) * SUMPRODUCT($BA594:$BE594^2.5, $BF594:$BJ594) / 1000, "-")</f>
        <v>-</v>
      </c>
      <c r="AT594" s="279" t="str">
        <f t="shared" si="241"/>
        <v>-</v>
      </c>
      <c r="AU594" s="279" t="str">
        <f t="shared" si="242"/>
        <v>-</v>
      </c>
      <c r="AV594" s="294" t="str">
        <f t="shared" si="224"/>
        <v>-</v>
      </c>
      <c r="AW594" s="294" t="str" cm="1">
        <f t="array" ref="AW594">IF(CH594&gt;0, INDEX($CV$58:$CV$60, CH594), "-")</f>
        <v>-</v>
      </c>
      <c r="AX594" s="294" t="str">
        <f t="shared" si="243"/>
        <v>-</v>
      </c>
      <c r="AY594" s="295" t="str">
        <f t="shared" si="244"/>
        <v>-</v>
      </c>
      <c r="AZ594" s="294">
        <f t="shared" si="245"/>
        <v>0</v>
      </c>
      <c r="BA594" s="296" t="str" cm="1">
        <f t="array" ref="BA594">IFERROR(INDEX($CV$63:$CZ$65, $CF594, BA$23), "-")</f>
        <v>-</v>
      </c>
      <c r="BB594" s="296" t="str" cm="1">
        <f t="array" ref="BB594">IFERROR(INDEX($CV$63:$CZ$65, $CF594, BB$23), "-")</f>
        <v>-</v>
      </c>
      <c r="BC594" s="296" t="str" cm="1">
        <f t="array" ref="BC594">IFERROR(INDEX($CV$63:$CZ$65, $CF594, BC$23), "-")</f>
        <v>-</v>
      </c>
      <c r="BD594" s="296" t="str" cm="1">
        <f t="array" ref="BD594">IFERROR(INDEX($CV$63:$CZ$65, $CF594, BD$23), "-")</f>
        <v>-</v>
      </c>
      <c r="BE594" s="296" t="str" cm="1">
        <f t="array" ref="BE594">IFERROR(INDEX($CV$63:$CZ$65, $CF594, BE$23), "-")</f>
        <v>-</v>
      </c>
      <c r="BF594" s="297" cm="1">
        <f t="array" ref="BF594">IF($CF594=3,
IFERROR(INDEX($CV$68:$CZ$79, $CE594, BF$23), "-"),
IF($CF594=2,
IF(BF$23=5, $Q594, IF(BF$23=4, $R594, 0)), IF(BF$23=5, $Q594, 0)
))</f>
        <v>0</v>
      </c>
      <c r="BG594" s="297" cm="1">
        <f t="array" ref="BG594">IF($CF594=3,
IFERROR(INDEX($CV$68:$CZ$79, $CE594, BG$23), "-"),
IF($CF594=2,
IF(BG$23=5, $Q594, IF(BG$23=4, $R594, 0)), IF(BG$23=5, $Q594, 0)
))</f>
        <v>0</v>
      </c>
      <c r="BH594" s="297" cm="1">
        <f t="array" ref="BH594">IF($CF594=3,
IFERROR(INDEX($CV$68:$CZ$79, $CE594, BH$23), "-"),
IF($CF594=2,
IF(BH$23=5, $Q594, IF(BH$23=4, $R594, 0)), IF(BH$23=5, $Q594, 0)
))</f>
        <v>0</v>
      </c>
      <c r="BI594" s="297" cm="1">
        <f t="array" ref="BI594">IF($CF594=3,
IFERROR(INDEX($CV$68:$CZ$79, $CE594, BI$23), "-"),
IF($CF594=2,
IF(BI$23=5, $Q594, IF(BI$23=4, $R594, 0)), IF(BI$23=5, $Q594, 0)
))</f>
        <v>0</v>
      </c>
      <c r="BJ594" s="297" cm="1">
        <f t="array" ref="BJ594">IF($CF594=3,
IFERROR(INDEX($CV$68:$CZ$79, $CE594, BJ$23), "-"),
IF($CF594=2,
IF(BJ$23=5, $Q594, IF(BJ$23=4, $R594, 0)), IF(BJ$23=5, $Q594, 0)
))</f>
        <v>0</v>
      </c>
      <c r="BK594" s="293" t="str" cm="1">
        <f t="array" ref="BK594">IFERROR(IF(OR($AN$20="EZ", ISNUMBER((BL594*BM594)/(3600*1000)/BN594)), (BL594*BM594)/(3600*1000)/BN594, BY594) * SUMPRODUCT($BO594:$BS594^2.5, $BT594:$BX594) / 1000, "-")</f>
        <v>-</v>
      </c>
      <c r="BL594" s="279" t="str">
        <f t="shared" si="246"/>
        <v>-</v>
      </c>
      <c r="BM594" s="279" t="str">
        <f t="shared" si="247"/>
        <v>-</v>
      </c>
      <c r="BN594" s="298">
        <f t="shared" si="248"/>
        <v>0</v>
      </c>
      <c r="BO594" s="296" t="str" cm="1">
        <f t="array" ref="BO594">IFERROR(INDEX($CV$63:$CZ$65, $CO594, BO$23), "-")</f>
        <v>-</v>
      </c>
      <c r="BP594" s="296" t="str" cm="1">
        <f t="array" ref="BP594">IFERROR(INDEX($CV$63:$CZ$65, $CO594, BP$23), "-")</f>
        <v>-</v>
      </c>
      <c r="BQ594" s="296" t="str" cm="1">
        <f t="array" ref="BQ594">IFERROR(INDEX($CV$63:$CZ$65, $CO594, BQ$23), "-")</f>
        <v>-</v>
      </c>
      <c r="BR594" s="296" t="str" cm="1">
        <f t="array" ref="BR594">IFERROR(INDEX($CV$63:$CZ$65, $CO594, BR$23), "-")</f>
        <v>-</v>
      </c>
      <c r="BS594" s="296" t="str" cm="1">
        <f t="array" ref="BS594">IFERROR(INDEX($CV$63:$CZ$65, $CO594, BS$23), "-")</f>
        <v>-</v>
      </c>
      <c r="BT594" s="297" cm="1">
        <f t="array" ref="BT594">IF($CO594=3,
IFERROR(INDEX($CV$68:$CZ$79, $CE594, BT$23), "-"),
IF($CO594=2,
IF(BT$23=5, $AC594, IF(BT$23=4, $AD594, 0)), IF(BT$23=5, $AC594, 0)
))</f>
        <v>0</v>
      </c>
      <c r="BU594" s="297" cm="1">
        <f t="array" ref="BU594">IF($CO594=3,
IFERROR(INDEX($CV$68:$CZ$79, $CE594, BU$23), "-"),
IF($CO594=2,
IF(BU$23=5, $AC594, IF(BU$23=4, $AD594, 0)), IF(BU$23=5, $AC594, 0)
))</f>
        <v>0</v>
      </c>
      <c r="BV594" s="297" cm="1">
        <f t="array" ref="BV594">IF($CO594=3,
IFERROR(INDEX($CV$68:$CZ$79, $CE594, BV$23), "-"),
IF($CO594=2,
IF(BV$23=5, $AC594, IF(BV$23=4, $AD594, 0)), IF(BV$23=5, $AC594, 0)
))</f>
        <v>0</v>
      </c>
      <c r="BW594" s="297" cm="1">
        <f t="array" ref="BW594">IF($CO594=3,
IFERROR(INDEX($CV$68:$CZ$79, $CE594, BW$23), "-"),
IF($CO594=2,
IF(BW$23=5, $AC594, IF(BW$23=4, $AD594, 0)), IF(BW$23=5, $AC594, 0)
))</f>
        <v>0</v>
      </c>
      <c r="BX594" s="297" cm="1">
        <f t="array" ref="BX594">IF($CO594=3,
IFERROR(INDEX($CV$68:$CZ$79, $CE594, BX$23), "-"),
IF($CO594=2,
IF(BX$23=5, $AC594, IF(BX$23=4, $AD594, 0)), IF(BX$23=5, $AC594, 0)
))</f>
        <v>0</v>
      </c>
      <c r="BY594" s="293" t="str">
        <f t="shared" si="249"/>
        <v>-</v>
      </c>
      <c r="BZ594" s="299">
        <f t="shared" si="225"/>
        <v>0</v>
      </c>
      <c r="CA594" s="294" t="str">
        <f t="shared" si="250"/>
        <v>-</v>
      </c>
      <c r="CB594" s="295" t="str">
        <f t="shared" si="226"/>
        <v>-</v>
      </c>
      <c r="CC594" s="295" t="str">
        <f t="shared" si="251"/>
        <v>-</v>
      </c>
      <c r="CD594" s="299">
        <f t="shared" si="227"/>
        <v>0</v>
      </c>
      <c r="CE594" s="300" t="str">
        <f t="shared" si="228"/>
        <v>-</v>
      </c>
      <c r="CF594" s="300" t="str">
        <f t="shared" si="229"/>
        <v>-</v>
      </c>
      <c r="CG594" s="300">
        <v>0</v>
      </c>
      <c r="CH594" s="300">
        <f t="shared" si="230"/>
        <v>0</v>
      </c>
      <c r="CI594" s="301">
        <f t="shared" si="231"/>
        <v>0</v>
      </c>
      <c r="CJ594" s="301">
        <f t="shared" si="232"/>
        <v>0</v>
      </c>
      <c r="CK594" s="302" t="str" cm="1">
        <f t="array" ref="CK594">IF($CJ594&gt;0, INDEX($CS$28:$DH$35, $CJ594, $CI594+CK$23), "-")</f>
        <v>-</v>
      </c>
      <c r="CL594" s="302" t="str" cm="1">
        <f t="array" ref="CL594">IF($CJ594&gt;0, INDEX($CS$28:$DH$35, $CJ594, $CI594+CL$23), "-")</f>
        <v>-</v>
      </c>
      <c r="CM594" s="302" t="str" cm="1">
        <f t="array" ref="CM594">IF($CJ594&gt;0, INDEX($CS$28:$DH$35, $CJ594, $CI594+CM$23), "-")</f>
        <v>-</v>
      </c>
      <c r="CN594" s="302" t="str" cm="1">
        <f t="array" ref="CN594">IF($CJ594&gt;0, INDEX($CS$28:$DH$35, $CJ594, $CI594+CN$23), "-")</f>
        <v>-</v>
      </c>
      <c r="CO594" s="300" t="str">
        <f t="shared" si="233"/>
        <v>-</v>
      </c>
      <c r="CP594" s="271"/>
      <c r="CQ594" s="272"/>
      <c r="CR594" s="273"/>
      <c r="CS594" s="273"/>
      <c r="CT594" s="273"/>
      <c r="CU594" s="273"/>
      <c r="CV594" s="273"/>
      <c r="CW594" s="273"/>
      <c r="CX594" s="273"/>
      <c r="CY594" s="273"/>
      <c r="CZ594" s="273"/>
      <c r="DA594" s="273"/>
      <c r="DB594" s="273"/>
      <c r="DC594" s="273"/>
      <c r="DD594" s="273"/>
      <c r="DE594" s="273"/>
      <c r="DF594" s="273"/>
      <c r="DG594" s="273"/>
      <c r="DH594" s="273"/>
      <c r="DI594" s="273"/>
      <c r="DJ594" s="271"/>
      <c r="DK594" s="271"/>
    </row>
    <row r="595" spans="1:115" s="45" customFormat="1" ht="12.75" customHeight="1" x14ac:dyDescent="0.25">
      <c r="A595" s="13" cm="1">
        <f t="array" ref="A595">IFERROR(INDEX(Operation, IFERROR(MATCH($N595,#REF!, 0), IFERROR(MATCH($N595,#REF!, 0), MATCH($N595,#REF!, 0))), 4), 0)</f>
        <v>0</v>
      </c>
      <c r="B595" s="10">
        <v>572</v>
      </c>
      <c r="C595" s="238"/>
      <c r="D595" s="238"/>
      <c r="E595" s="79"/>
      <c r="F595" s="80" t="str">
        <f>IF(ISBLANK(E595), "", VLOOKUP(E595, Z!$A$2:$C$4127, 3, FALSE))</f>
        <v/>
      </c>
      <c r="G595" s="238"/>
      <c r="H595" s="81"/>
      <c r="I595" s="255" t="b">
        <v>0</v>
      </c>
      <c r="J595" s="256"/>
      <c r="K595" s="82"/>
      <c r="L595" s="82"/>
      <c r="M595" s="83"/>
      <c r="N595" s="79"/>
      <c r="O595" s="84"/>
      <c r="P595" s="84"/>
      <c r="Q595" s="257"/>
      <c r="R595" s="257"/>
      <c r="S595" s="257"/>
      <c r="T595" s="85">
        <f t="shared" si="234"/>
        <v>0</v>
      </c>
      <c r="U595" s="238"/>
      <c r="V595" s="238"/>
      <c r="W595" s="238"/>
      <c r="X595" s="257"/>
      <c r="Y595" s="258"/>
      <c r="Z595" s="79"/>
      <c r="AA595" s="257"/>
      <c r="AB595" s="257"/>
      <c r="AC595" s="257"/>
      <c r="AD595" s="257"/>
      <c r="AE595" s="257"/>
      <c r="AF595" s="85">
        <f t="shared" si="235"/>
        <v>0</v>
      </c>
      <c r="AG595" s="259"/>
      <c r="AH595" s="238"/>
      <c r="AI595" s="79"/>
      <c r="AJ595" s="80" t="str">
        <f>IF(ISBLANK(AI595), "", VLOOKUP(AI595, Z!$A$2:$C$4127, 3, FALSE))</f>
        <v/>
      </c>
      <c r="AK595" s="260"/>
      <c r="AL595" s="127">
        <f t="shared" si="236"/>
        <v>0</v>
      </c>
      <c r="AM595" s="271"/>
      <c r="AN595" s="292">
        <f t="shared" si="238"/>
        <v>0</v>
      </c>
      <c r="AO595" s="279">
        <f t="shared" si="237"/>
        <v>1</v>
      </c>
      <c r="AP595" s="279">
        <v>0.75</v>
      </c>
      <c r="AQ595" s="293" t="str">
        <f t="shared" si="239"/>
        <v>-</v>
      </c>
      <c r="AR595" s="293" t="str">
        <f t="shared" si="240"/>
        <v>-</v>
      </c>
      <c r="AS595" s="293" t="str" cm="1">
        <f t="array" ref="AS595">IFERROR(IFERROR((AT595*AU595)/(3600*1000)/AZ595, BY595) * SUMPRODUCT($BA595:$BE595^2.5, $BF595:$BJ595) / 1000, "-")</f>
        <v>-</v>
      </c>
      <c r="AT595" s="279" t="str">
        <f t="shared" si="241"/>
        <v>-</v>
      </c>
      <c r="AU595" s="279" t="str">
        <f t="shared" si="242"/>
        <v>-</v>
      </c>
      <c r="AV595" s="294" t="str">
        <f t="shared" si="224"/>
        <v>-</v>
      </c>
      <c r="AW595" s="294" t="str" cm="1">
        <f t="array" ref="AW595">IF(CH595&gt;0, INDEX($CV$58:$CV$60, CH595), "-")</f>
        <v>-</v>
      </c>
      <c r="AX595" s="294" t="str">
        <f t="shared" si="243"/>
        <v>-</v>
      </c>
      <c r="AY595" s="295" t="str">
        <f t="shared" si="244"/>
        <v>-</v>
      </c>
      <c r="AZ595" s="294">
        <f t="shared" si="245"/>
        <v>0</v>
      </c>
      <c r="BA595" s="296" t="str" cm="1">
        <f t="array" ref="BA595">IFERROR(INDEX($CV$63:$CZ$65, $CF595, BA$23), "-")</f>
        <v>-</v>
      </c>
      <c r="BB595" s="296" t="str" cm="1">
        <f t="array" ref="BB595">IFERROR(INDEX($CV$63:$CZ$65, $CF595, BB$23), "-")</f>
        <v>-</v>
      </c>
      <c r="BC595" s="296" t="str" cm="1">
        <f t="array" ref="BC595">IFERROR(INDEX($CV$63:$CZ$65, $CF595, BC$23), "-")</f>
        <v>-</v>
      </c>
      <c r="BD595" s="296" t="str" cm="1">
        <f t="array" ref="BD595">IFERROR(INDEX($CV$63:$CZ$65, $CF595, BD$23), "-")</f>
        <v>-</v>
      </c>
      <c r="BE595" s="296" t="str" cm="1">
        <f t="array" ref="BE595">IFERROR(INDEX($CV$63:$CZ$65, $CF595, BE$23), "-")</f>
        <v>-</v>
      </c>
      <c r="BF595" s="297" cm="1">
        <f t="array" ref="BF595">IF($CF595=3,
IFERROR(INDEX($CV$68:$CZ$79, $CE595, BF$23), "-"),
IF($CF595=2,
IF(BF$23=5, $Q595, IF(BF$23=4, $R595, 0)), IF(BF$23=5, $Q595, 0)
))</f>
        <v>0</v>
      </c>
      <c r="BG595" s="297" cm="1">
        <f t="array" ref="BG595">IF($CF595=3,
IFERROR(INDEX($CV$68:$CZ$79, $CE595, BG$23), "-"),
IF($CF595=2,
IF(BG$23=5, $Q595, IF(BG$23=4, $R595, 0)), IF(BG$23=5, $Q595, 0)
))</f>
        <v>0</v>
      </c>
      <c r="BH595" s="297" cm="1">
        <f t="array" ref="BH595">IF($CF595=3,
IFERROR(INDEX($CV$68:$CZ$79, $CE595, BH$23), "-"),
IF($CF595=2,
IF(BH$23=5, $Q595, IF(BH$23=4, $R595, 0)), IF(BH$23=5, $Q595, 0)
))</f>
        <v>0</v>
      </c>
      <c r="BI595" s="297" cm="1">
        <f t="array" ref="BI595">IF($CF595=3,
IFERROR(INDEX($CV$68:$CZ$79, $CE595, BI$23), "-"),
IF($CF595=2,
IF(BI$23=5, $Q595, IF(BI$23=4, $R595, 0)), IF(BI$23=5, $Q595, 0)
))</f>
        <v>0</v>
      </c>
      <c r="BJ595" s="297" cm="1">
        <f t="array" ref="BJ595">IF($CF595=3,
IFERROR(INDEX($CV$68:$CZ$79, $CE595, BJ$23), "-"),
IF($CF595=2,
IF(BJ$23=5, $Q595, IF(BJ$23=4, $R595, 0)), IF(BJ$23=5, $Q595, 0)
))</f>
        <v>0</v>
      </c>
      <c r="BK595" s="293" t="str" cm="1">
        <f t="array" ref="BK595">IFERROR(IF(OR($AN$20="EZ", ISNUMBER((BL595*BM595)/(3600*1000)/BN595)), (BL595*BM595)/(3600*1000)/BN595, BY595) * SUMPRODUCT($BO595:$BS595^2.5, $BT595:$BX595) / 1000, "-")</f>
        <v>-</v>
      </c>
      <c r="BL595" s="279" t="str">
        <f t="shared" si="246"/>
        <v>-</v>
      </c>
      <c r="BM595" s="279" t="str">
        <f t="shared" si="247"/>
        <v>-</v>
      </c>
      <c r="BN595" s="298">
        <f t="shared" si="248"/>
        <v>0</v>
      </c>
      <c r="BO595" s="296" t="str" cm="1">
        <f t="array" ref="BO595">IFERROR(INDEX($CV$63:$CZ$65, $CO595, BO$23), "-")</f>
        <v>-</v>
      </c>
      <c r="BP595" s="296" t="str" cm="1">
        <f t="array" ref="BP595">IFERROR(INDEX($CV$63:$CZ$65, $CO595, BP$23), "-")</f>
        <v>-</v>
      </c>
      <c r="BQ595" s="296" t="str" cm="1">
        <f t="array" ref="BQ595">IFERROR(INDEX($CV$63:$CZ$65, $CO595, BQ$23), "-")</f>
        <v>-</v>
      </c>
      <c r="BR595" s="296" t="str" cm="1">
        <f t="array" ref="BR595">IFERROR(INDEX($CV$63:$CZ$65, $CO595, BR$23), "-")</f>
        <v>-</v>
      </c>
      <c r="BS595" s="296" t="str" cm="1">
        <f t="array" ref="BS595">IFERROR(INDEX($CV$63:$CZ$65, $CO595, BS$23), "-")</f>
        <v>-</v>
      </c>
      <c r="BT595" s="297" cm="1">
        <f t="array" ref="BT595">IF($CO595=3,
IFERROR(INDEX($CV$68:$CZ$79, $CE595, BT$23), "-"),
IF($CO595=2,
IF(BT$23=5, $AC595, IF(BT$23=4, $AD595, 0)), IF(BT$23=5, $AC595, 0)
))</f>
        <v>0</v>
      </c>
      <c r="BU595" s="297" cm="1">
        <f t="array" ref="BU595">IF($CO595=3,
IFERROR(INDEX($CV$68:$CZ$79, $CE595, BU$23), "-"),
IF($CO595=2,
IF(BU$23=5, $AC595, IF(BU$23=4, $AD595, 0)), IF(BU$23=5, $AC595, 0)
))</f>
        <v>0</v>
      </c>
      <c r="BV595" s="297" cm="1">
        <f t="array" ref="BV595">IF($CO595=3,
IFERROR(INDEX($CV$68:$CZ$79, $CE595, BV$23), "-"),
IF($CO595=2,
IF(BV$23=5, $AC595, IF(BV$23=4, $AD595, 0)), IF(BV$23=5, $AC595, 0)
))</f>
        <v>0</v>
      </c>
      <c r="BW595" s="297" cm="1">
        <f t="array" ref="BW595">IF($CO595=3,
IFERROR(INDEX($CV$68:$CZ$79, $CE595, BW$23), "-"),
IF($CO595=2,
IF(BW$23=5, $AC595, IF(BW$23=4, $AD595, 0)), IF(BW$23=5, $AC595, 0)
))</f>
        <v>0</v>
      </c>
      <c r="BX595" s="297" cm="1">
        <f t="array" ref="BX595">IF($CO595=3,
IFERROR(INDEX($CV$68:$CZ$79, $CE595, BX$23), "-"),
IF($CO595=2,
IF(BX$23=5, $AC595, IF(BX$23=4, $AD595, 0)), IF(BX$23=5, $AC595, 0)
))</f>
        <v>0</v>
      </c>
      <c r="BY595" s="293" t="str">
        <f t="shared" si="249"/>
        <v>-</v>
      </c>
      <c r="BZ595" s="299">
        <f t="shared" si="225"/>
        <v>0</v>
      </c>
      <c r="CA595" s="294" t="str">
        <f t="shared" si="250"/>
        <v>-</v>
      </c>
      <c r="CB595" s="295" t="str">
        <f t="shared" si="226"/>
        <v>-</v>
      </c>
      <c r="CC595" s="295" t="str">
        <f t="shared" si="251"/>
        <v>-</v>
      </c>
      <c r="CD595" s="299">
        <f t="shared" si="227"/>
        <v>0</v>
      </c>
      <c r="CE595" s="300" t="str">
        <f t="shared" si="228"/>
        <v>-</v>
      </c>
      <c r="CF595" s="300" t="str">
        <f t="shared" si="229"/>
        <v>-</v>
      </c>
      <c r="CG595" s="300">
        <v>0</v>
      </c>
      <c r="CH595" s="300">
        <f t="shared" si="230"/>
        <v>0</v>
      </c>
      <c r="CI595" s="301">
        <f t="shared" si="231"/>
        <v>0</v>
      </c>
      <c r="CJ595" s="301">
        <f t="shared" si="232"/>
        <v>0</v>
      </c>
      <c r="CK595" s="302" t="str" cm="1">
        <f t="array" ref="CK595">IF($CJ595&gt;0, INDEX($CS$28:$DH$35, $CJ595, $CI595+CK$23), "-")</f>
        <v>-</v>
      </c>
      <c r="CL595" s="302" t="str" cm="1">
        <f t="array" ref="CL595">IF($CJ595&gt;0, INDEX($CS$28:$DH$35, $CJ595, $CI595+CL$23), "-")</f>
        <v>-</v>
      </c>
      <c r="CM595" s="302" t="str" cm="1">
        <f t="array" ref="CM595">IF($CJ595&gt;0, INDEX($CS$28:$DH$35, $CJ595, $CI595+CM$23), "-")</f>
        <v>-</v>
      </c>
      <c r="CN595" s="302" t="str" cm="1">
        <f t="array" ref="CN595">IF($CJ595&gt;0, INDEX($CS$28:$DH$35, $CJ595, $CI595+CN$23), "-")</f>
        <v>-</v>
      </c>
      <c r="CO595" s="300" t="str">
        <f t="shared" si="233"/>
        <v>-</v>
      </c>
      <c r="CP595" s="271"/>
      <c r="CQ595" s="272"/>
      <c r="CR595" s="273"/>
      <c r="CS595" s="273"/>
      <c r="CT595" s="273"/>
      <c r="CU595" s="273"/>
      <c r="CV595" s="273"/>
      <c r="CW595" s="273"/>
      <c r="CX595" s="273"/>
      <c r="CY595" s="273"/>
      <c r="CZ595" s="273"/>
      <c r="DA595" s="273"/>
      <c r="DB595" s="273"/>
      <c r="DC595" s="273"/>
      <c r="DD595" s="273"/>
      <c r="DE595" s="273"/>
      <c r="DF595" s="273"/>
      <c r="DG595" s="273"/>
      <c r="DH595" s="273"/>
      <c r="DI595" s="273"/>
      <c r="DJ595" s="271"/>
      <c r="DK595" s="271"/>
    </row>
    <row r="596" spans="1:115" s="45" customFormat="1" ht="12.75" customHeight="1" x14ac:dyDescent="0.25">
      <c r="A596" s="13" cm="1">
        <f t="array" ref="A596">IFERROR(INDEX(Operation, IFERROR(MATCH($N596,#REF!, 0), IFERROR(MATCH($N596,#REF!, 0), MATCH($N596,#REF!, 0))), 4), 0)</f>
        <v>0</v>
      </c>
      <c r="B596" s="10">
        <v>573</v>
      </c>
      <c r="C596" s="238"/>
      <c r="D596" s="238"/>
      <c r="E596" s="79"/>
      <c r="F596" s="80" t="str">
        <f>IF(ISBLANK(E596), "", VLOOKUP(E596, Z!$A$2:$C$4127, 3, FALSE))</f>
        <v/>
      </c>
      <c r="G596" s="238"/>
      <c r="H596" s="81"/>
      <c r="I596" s="255" t="b">
        <v>0</v>
      </c>
      <c r="J596" s="256"/>
      <c r="K596" s="82"/>
      <c r="L596" s="82"/>
      <c r="M596" s="83"/>
      <c r="N596" s="79"/>
      <c r="O596" s="84"/>
      <c r="P596" s="84"/>
      <c r="Q596" s="257"/>
      <c r="R596" s="257"/>
      <c r="S596" s="257"/>
      <c r="T596" s="85">
        <f t="shared" si="234"/>
        <v>0</v>
      </c>
      <c r="U596" s="238"/>
      <c r="V596" s="238"/>
      <c r="W596" s="238"/>
      <c r="X596" s="257"/>
      <c r="Y596" s="258"/>
      <c r="Z596" s="79"/>
      <c r="AA596" s="257"/>
      <c r="AB596" s="257"/>
      <c r="AC596" s="257"/>
      <c r="AD596" s="257"/>
      <c r="AE596" s="257"/>
      <c r="AF596" s="85">
        <f t="shared" si="235"/>
        <v>0</v>
      </c>
      <c r="AG596" s="259"/>
      <c r="AH596" s="238"/>
      <c r="AI596" s="79"/>
      <c r="AJ596" s="80" t="str">
        <f>IF(ISBLANK(AI596), "", VLOOKUP(AI596, Z!$A$2:$C$4127, 3, FALSE))</f>
        <v/>
      </c>
      <c r="AK596" s="260"/>
      <c r="AL596" s="127">
        <f t="shared" si="236"/>
        <v>0</v>
      </c>
      <c r="AM596" s="271"/>
      <c r="AN596" s="292">
        <f t="shared" si="238"/>
        <v>0</v>
      </c>
      <c r="AO596" s="279">
        <f t="shared" si="237"/>
        <v>1</v>
      </c>
      <c r="AP596" s="279">
        <v>0.75</v>
      </c>
      <c r="AQ596" s="293" t="str">
        <f t="shared" si="239"/>
        <v>-</v>
      </c>
      <c r="AR596" s="293" t="str">
        <f t="shared" si="240"/>
        <v>-</v>
      </c>
      <c r="AS596" s="293" t="str" cm="1">
        <f t="array" ref="AS596">IFERROR(IFERROR((AT596*AU596)/(3600*1000)/AZ596, BY596) * SUMPRODUCT($BA596:$BE596^2.5, $BF596:$BJ596) / 1000, "-")</f>
        <v>-</v>
      </c>
      <c r="AT596" s="279" t="str">
        <f t="shared" si="241"/>
        <v>-</v>
      </c>
      <c r="AU596" s="279" t="str">
        <f t="shared" si="242"/>
        <v>-</v>
      </c>
      <c r="AV596" s="294" t="str">
        <f t="shared" si="224"/>
        <v>-</v>
      </c>
      <c r="AW596" s="294" t="str" cm="1">
        <f t="array" ref="AW596">IF(CH596&gt;0, INDEX($CV$58:$CV$60, CH596), "-")</f>
        <v>-</v>
      </c>
      <c r="AX596" s="294" t="str">
        <f t="shared" si="243"/>
        <v>-</v>
      </c>
      <c r="AY596" s="295" t="str">
        <f t="shared" si="244"/>
        <v>-</v>
      </c>
      <c r="AZ596" s="294">
        <f t="shared" si="245"/>
        <v>0</v>
      </c>
      <c r="BA596" s="296" t="str" cm="1">
        <f t="array" ref="BA596">IFERROR(INDEX($CV$63:$CZ$65, $CF596, BA$23), "-")</f>
        <v>-</v>
      </c>
      <c r="BB596" s="296" t="str" cm="1">
        <f t="array" ref="BB596">IFERROR(INDEX($CV$63:$CZ$65, $CF596, BB$23), "-")</f>
        <v>-</v>
      </c>
      <c r="BC596" s="296" t="str" cm="1">
        <f t="array" ref="BC596">IFERROR(INDEX($CV$63:$CZ$65, $CF596, BC$23), "-")</f>
        <v>-</v>
      </c>
      <c r="BD596" s="296" t="str" cm="1">
        <f t="array" ref="BD596">IFERROR(INDEX($CV$63:$CZ$65, $CF596, BD$23), "-")</f>
        <v>-</v>
      </c>
      <c r="BE596" s="296" t="str" cm="1">
        <f t="array" ref="BE596">IFERROR(INDEX($CV$63:$CZ$65, $CF596, BE$23), "-")</f>
        <v>-</v>
      </c>
      <c r="BF596" s="297" cm="1">
        <f t="array" ref="BF596">IF($CF596=3,
IFERROR(INDEX($CV$68:$CZ$79, $CE596, BF$23), "-"),
IF($CF596=2,
IF(BF$23=5, $Q596, IF(BF$23=4, $R596, 0)), IF(BF$23=5, $Q596, 0)
))</f>
        <v>0</v>
      </c>
      <c r="BG596" s="297" cm="1">
        <f t="array" ref="BG596">IF($CF596=3,
IFERROR(INDEX($CV$68:$CZ$79, $CE596, BG$23), "-"),
IF($CF596=2,
IF(BG$23=5, $Q596, IF(BG$23=4, $R596, 0)), IF(BG$23=5, $Q596, 0)
))</f>
        <v>0</v>
      </c>
      <c r="BH596" s="297" cm="1">
        <f t="array" ref="BH596">IF($CF596=3,
IFERROR(INDEX($CV$68:$CZ$79, $CE596, BH$23), "-"),
IF($CF596=2,
IF(BH$23=5, $Q596, IF(BH$23=4, $R596, 0)), IF(BH$23=5, $Q596, 0)
))</f>
        <v>0</v>
      </c>
      <c r="BI596" s="297" cm="1">
        <f t="array" ref="BI596">IF($CF596=3,
IFERROR(INDEX($CV$68:$CZ$79, $CE596, BI$23), "-"),
IF($CF596=2,
IF(BI$23=5, $Q596, IF(BI$23=4, $R596, 0)), IF(BI$23=5, $Q596, 0)
))</f>
        <v>0</v>
      </c>
      <c r="BJ596" s="297" cm="1">
        <f t="array" ref="BJ596">IF($CF596=3,
IFERROR(INDEX($CV$68:$CZ$79, $CE596, BJ$23), "-"),
IF($CF596=2,
IF(BJ$23=5, $Q596, IF(BJ$23=4, $R596, 0)), IF(BJ$23=5, $Q596, 0)
))</f>
        <v>0</v>
      </c>
      <c r="BK596" s="293" t="str" cm="1">
        <f t="array" ref="BK596">IFERROR(IF(OR($AN$20="EZ", ISNUMBER((BL596*BM596)/(3600*1000)/BN596)), (BL596*BM596)/(3600*1000)/BN596, BY596) * SUMPRODUCT($BO596:$BS596^2.5, $BT596:$BX596) / 1000, "-")</f>
        <v>-</v>
      </c>
      <c r="BL596" s="279" t="str">
        <f t="shared" si="246"/>
        <v>-</v>
      </c>
      <c r="BM596" s="279" t="str">
        <f t="shared" si="247"/>
        <v>-</v>
      </c>
      <c r="BN596" s="298">
        <f t="shared" si="248"/>
        <v>0</v>
      </c>
      <c r="BO596" s="296" t="str" cm="1">
        <f t="array" ref="BO596">IFERROR(INDEX($CV$63:$CZ$65, $CO596, BO$23), "-")</f>
        <v>-</v>
      </c>
      <c r="BP596" s="296" t="str" cm="1">
        <f t="array" ref="BP596">IFERROR(INDEX($CV$63:$CZ$65, $CO596, BP$23), "-")</f>
        <v>-</v>
      </c>
      <c r="BQ596" s="296" t="str" cm="1">
        <f t="array" ref="BQ596">IFERROR(INDEX($CV$63:$CZ$65, $CO596, BQ$23), "-")</f>
        <v>-</v>
      </c>
      <c r="BR596" s="296" t="str" cm="1">
        <f t="array" ref="BR596">IFERROR(INDEX($CV$63:$CZ$65, $CO596, BR$23), "-")</f>
        <v>-</v>
      </c>
      <c r="BS596" s="296" t="str" cm="1">
        <f t="array" ref="BS596">IFERROR(INDEX($CV$63:$CZ$65, $CO596, BS$23), "-")</f>
        <v>-</v>
      </c>
      <c r="BT596" s="297" cm="1">
        <f t="array" ref="BT596">IF($CO596=3,
IFERROR(INDEX($CV$68:$CZ$79, $CE596, BT$23), "-"),
IF($CO596=2,
IF(BT$23=5, $AC596, IF(BT$23=4, $AD596, 0)), IF(BT$23=5, $AC596, 0)
))</f>
        <v>0</v>
      </c>
      <c r="BU596" s="297" cm="1">
        <f t="array" ref="BU596">IF($CO596=3,
IFERROR(INDEX($CV$68:$CZ$79, $CE596, BU$23), "-"),
IF($CO596=2,
IF(BU$23=5, $AC596, IF(BU$23=4, $AD596, 0)), IF(BU$23=5, $AC596, 0)
))</f>
        <v>0</v>
      </c>
      <c r="BV596" s="297" cm="1">
        <f t="array" ref="BV596">IF($CO596=3,
IFERROR(INDEX($CV$68:$CZ$79, $CE596, BV$23), "-"),
IF($CO596=2,
IF(BV$23=5, $AC596, IF(BV$23=4, $AD596, 0)), IF(BV$23=5, $AC596, 0)
))</f>
        <v>0</v>
      </c>
      <c r="BW596" s="297" cm="1">
        <f t="array" ref="BW596">IF($CO596=3,
IFERROR(INDEX($CV$68:$CZ$79, $CE596, BW$23), "-"),
IF($CO596=2,
IF(BW$23=5, $AC596, IF(BW$23=4, $AD596, 0)), IF(BW$23=5, $AC596, 0)
))</f>
        <v>0</v>
      </c>
      <c r="BX596" s="297" cm="1">
        <f t="array" ref="BX596">IF($CO596=3,
IFERROR(INDEX($CV$68:$CZ$79, $CE596, BX$23), "-"),
IF($CO596=2,
IF(BX$23=5, $AC596, IF(BX$23=4, $AD596, 0)), IF(BX$23=5, $AC596, 0)
))</f>
        <v>0</v>
      </c>
      <c r="BY596" s="293" t="str">
        <f t="shared" si="249"/>
        <v>-</v>
      </c>
      <c r="BZ596" s="299">
        <f t="shared" si="225"/>
        <v>0</v>
      </c>
      <c r="CA596" s="294" t="str">
        <f t="shared" si="250"/>
        <v>-</v>
      </c>
      <c r="CB596" s="295" t="str">
        <f t="shared" si="226"/>
        <v>-</v>
      </c>
      <c r="CC596" s="295" t="str">
        <f t="shared" si="251"/>
        <v>-</v>
      </c>
      <c r="CD596" s="299">
        <f t="shared" si="227"/>
        <v>0</v>
      </c>
      <c r="CE596" s="300" t="str">
        <f t="shared" si="228"/>
        <v>-</v>
      </c>
      <c r="CF596" s="300" t="str">
        <f t="shared" si="229"/>
        <v>-</v>
      </c>
      <c r="CG596" s="300">
        <v>0</v>
      </c>
      <c r="CH596" s="300">
        <f t="shared" si="230"/>
        <v>0</v>
      </c>
      <c r="CI596" s="301">
        <f t="shared" si="231"/>
        <v>0</v>
      </c>
      <c r="CJ596" s="301">
        <f t="shared" si="232"/>
        <v>0</v>
      </c>
      <c r="CK596" s="302" t="str" cm="1">
        <f t="array" ref="CK596">IF($CJ596&gt;0, INDEX($CS$28:$DH$35, $CJ596, $CI596+CK$23), "-")</f>
        <v>-</v>
      </c>
      <c r="CL596" s="302" t="str" cm="1">
        <f t="array" ref="CL596">IF($CJ596&gt;0, INDEX($CS$28:$DH$35, $CJ596, $CI596+CL$23), "-")</f>
        <v>-</v>
      </c>
      <c r="CM596" s="302" t="str" cm="1">
        <f t="array" ref="CM596">IF($CJ596&gt;0, INDEX($CS$28:$DH$35, $CJ596, $CI596+CM$23), "-")</f>
        <v>-</v>
      </c>
      <c r="CN596" s="302" t="str" cm="1">
        <f t="array" ref="CN596">IF($CJ596&gt;0, INDEX($CS$28:$DH$35, $CJ596, $CI596+CN$23), "-")</f>
        <v>-</v>
      </c>
      <c r="CO596" s="300" t="str">
        <f t="shared" si="233"/>
        <v>-</v>
      </c>
      <c r="CP596" s="271"/>
      <c r="CQ596" s="272"/>
      <c r="CR596" s="273"/>
      <c r="CS596" s="273"/>
      <c r="CT596" s="273"/>
      <c r="CU596" s="273"/>
      <c r="CV596" s="273"/>
      <c r="CW596" s="273"/>
      <c r="CX596" s="273"/>
      <c r="CY596" s="273"/>
      <c r="CZ596" s="273"/>
      <c r="DA596" s="273"/>
      <c r="DB596" s="273"/>
      <c r="DC596" s="273"/>
      <c r="DD596" s="273"/>
      <c r="DE596" s="273"/>
      <c r="DF596" s="273"/>
      <c r="DG596" s="273"/>
      <c r="DH596" s="273"/>
      <c r="DI596" s="273"/>
      <c r="DJ596" s="271"/>
      <c r="DK596" s="271"/>
    </row>
    <row r="597" spans="1:115" s="45" customFormat="1" ht="12.75" customHeight="1" x14ac:dyDescent="0.25">
      <c r="A597" s="13" cm="1">
        <f t="array" ref="A597">IFERROR(INDEX(Operation, IFERROR(MATCH($N597,#REF!, 0), IFERROR(MATCH($N597,#REF!, 0), MATCH($N597,#REF!, 0))), 4), 0)</f>
        <v>0</v>
      </c>
      <c r="B597" s="10">
        <v>574</v>
      </c>
      <c r="C597" s="238"/>
      <c r="D597" s="238"/>
      <c r="E597" s="79"/>
      <c r="F597" s="80" t="str">
        <f>IF(ISBLANK(E597), "", VLOOKUP(E597, Z!$A$2:$C$4127, 3, FALSE))</f>
        <v/>
      </c>
      <c r="G597" s="238"/>
      <c r="H597" s="81"/>
      <c r="I597" s="255" t="b">
        <v>0</v>
      </c>
      <c r="J597" s="256"/>
      <c r="K597" s="82"/>
      <c r="L597" s="82"/>
      <c r="M597" s="83"/>
      <c r="N597" s="79"/>
      <c r="O597" s="84"/>
      <c r="P597" s="84"/>
      <c r="Q597" s="257"/>
      <c r="R597" s="257"/>
      <c r="S597" s="257"/>
      <c r="T597" s="85">
        <f t="shared" si="234"/>
        <v>0</v>
      </c>
      <c r="U597" s="238"/>
      <c r="V597" s="238"/>
      <c r="W597" s="238"/>
      <c r="X597" s="257"/>
      <c r="Y597" s="258"/>
      <c r="Z597" s="79"/>
      <c r="AA597" s="257"/>
      <c r="AB597" s="257"/>
      <c r="AC597" s="257"/>
      <c r="AD597" s="257"/>
      <c r="AE597" s="257"/>
      <c r="AF597" s="85">
        <f t="shared" si="235"/>
        <v>0</v>
      </c>
      <c r="AG597" s="259"/>
      <c r="AH597" s="238"/>
      <c r="AI597" s="79"/>
      <c r="AJ597" s="80" t="str">
        <f>IF(ISBLANK(AI597), "", VLOOKUP(AI597, Z!$A$2:$C$4127, 3, FALSE))</f>
        <v/>
      </c>
      <c r="AK597" s="260"/>
      <c r="AL597" s="127">
        <f t="shared" si="236"/>
        <v>0</v>
      </c>
      <c r="AM597" s="271"/>
      <c r="AN597" s="292">
        <f t="shared" si="238"/>
        <v>0</v>
      </c>
      <c r="AO597" s="279">
        <f t="shared" si="237"/>
        <v>1</v>
      </c>
      <c r="AP597" s="279">
        <v>0.75</v>
      </c>
      <c r="AQ597" s="293" t="str">
        <f t="shared" si="239"/>
        <v>-</v>
      </c>
      <c r="AR597" s="293" t="str">
        <f t="shared" si="240"/>
        <v>-</v>
      </c>
      <c r="AS597" s="293" t="str" cm="1">
        <f t="array" ref="AS597">IFERROR(IFERROR((AT597*AU597)/(3600*1000)/AZ597, BY597) * SUMPRODUCT($BA597:$BE597^2.5, $BF597:$BJ597) / 1000, "-")</f>
        <v>-</v>
      </c>
      <c r="AT597" s="279" t="str">
        <f t="shared" si="241"/>
        <v>-</v>
      </c>
      <c r="AU597" s="279" t="str">
        <f t="shared" si="242"/>
        <v>-</v>
      </c>
      <c r="AV597" s="294" t="str">
        <f t="shared" si="224"/>
        <v>-</v>
      </c>
      <c r="AW597" s="294" t="str" cm="1">
        <f t="array" ref="AW597">IF(CH597&gt;0, INDEX($CV$58:$CV$60, CH597), "-")</f>
        <v>-</v>
      </c>
      <c r="AX597" s="294" t="str">
        <f t="shared" si="243"/>
        <v>-</v>
      </c>
      <c r="AY597" s="295" t="str">
        <f t="shared" si="244"/>
        <v>-</v>
      </c>
      <c r="AZ597" s="294">
        <f t="shared" si="245"/>
        <v>0</v>
      </c>
      <c r="BA597" s="296" t="str" cm="1">
        <f t="array" ref="BA597">IFERROR(INDEX($CV$63:$CZ$65, $CF597, BA$23), "-")</f>
        <v>-</v>
      </c>
      <c r="BB597" s="296" t="str" cm="1">
        <f t="array" ref="BB597">IFERROR(INDEX($CV$63:$CZ$65, $CF597, BB$23), "-")</f>
        <v>-</v>
      </c>
      <c r="BC597" s="296" t="str" cm="1">
        <f t="array" ref="BC597">IFERROR(INDEX($CV$63:$CZ$65, $CF597, BC$23), "-")</f>
        <v>-</v>
      </c>
      <c r="BD597" s="296" t="str" cm="1">
        <f t="array" ref="BD597">IFERROR(INDEX($CV$63:$CZ$65, $CF597, BD$23), "-")</f>
        <v>-</v>
      </c>
      <c r="BE597" s="296" t="str" cm="1">
        <f t="array" ref="BE597">IFERROR(INDEX($CV$63:$CZ$65, $CF597, BE$23), "-")</f>
        <v>-</v>
      </c>
      <c r="BF597" s="297" cm="1">
        <f t="array" ref="BF597">IF($CF597=3,
IFERROR(INDEX($CV$68:$CZ$79, $CE597, BF$23), "-"),
IF($CF597=2,
IF(BF$23=5, $Q597, IF(BF$23=4, $R597, 0)), IF(BF$23=5, $Q597, 0)
))</f>
        <v>0</v>
      </c>
      <c r="BG597" s="297" cm="1">
        <f t="array" ref="BG597">IF($CF597=3,
IFERROR(INDEX($CV$68:$CZ$79, $CE597, BG$23), "-"),
IF($CF597=2,
IF(BG$23=5, $Q597, IF(BG$23=4, $R597, 0)), IF(BG$23=5, $Q597, 0)
))</f>
        <v>0</v>
      </c>
      <c r="BH597" s="297" cm="1">
        <f t="array" ref="BH597">IF($CF597=3,
IFERROR(INDEX($CV$68:$CZ$79, $CE597, BH$23), "-"),
IF($CF597=2,
IF(BH$23=5, $Q597, IF(BH$23=4, $R597, 0)), IF(BH$23=5, $Q597, 0)
))</f>
        <v>0</v>
      </c>
      <c r="BI597" s="297" cm="1">
        <f t="array" ref="BI597">IF($CF597=3,
IFERROR(INDEX($CV$68:$CZ$79, $CE597, BI$23), "-"),
IF($CF597=2,
IF(BI$23=5, $Q597, IF(BI$23=4, $R597, 0)), IF(BI$23=5, $Q597, 0)
))</f>
        <v>0</v>
      </c>
      <c r="BJ597" s="297" cm="1">
        <f t="array" ref="BJ597">IF($CF597=3,
IFERROR(INDEX($CV$68:$CZ$79, $CE597, BJ$23), "-"),
IF($CF597=2,
IF(BJ$23=5, $Q597, IF(BJ$23=4, $R597, 0)), IF(BJ$23=5, $Q597, 0)
))</f>
        <v>0</v>
      </c>
      <c r="BK597" s="293" t="str" cm="1">
        <f t="array" ref="BK597">IFERROR(IF(OR($AN$20="EZ", ISNUMBER((BL597*BM597)/(3600*1000)/BN597)), (BL597*BM597)/(3600*1000)/BN597, BY597) * SUMPRODUCT($BO597:$BS597^2.5, $BT597:$BX597) / 1000, "-")</f>
        <v>-</v>
      </c>
      <c r="BL597" s="279" t="str">
        <f t="shared" si="246"/>
        <v>-</v>
      </c>
      <c r="BM597" s="279" t="str">
        <f t="shared" si="247"/>
        <v>-</v>
      </c>
      <c r="BN597" s="298">
        <f t="shared" si="248"/>
        <v>0</v>
      </c>
      <c r="BO597" s="296" t="str" cm="1">
        <f t="array" ref="BO597">IFERROR(INDEX($CV$63:$CZ$65, $CO597, BO$23), "-")</f>
        <v>-</v>
      </c>
      <c r="BP597" s="296" t="str" cm="1">
        <f t="array" ref="BP597">IFERROR(INDEX($CV$63:$CZ$65, $CO597, BP$23), "-")</f>
        <v>-</v>
      </c>
      <c r="BQ597" s="296" t="str" cm="1">
        <f t="array" ref="BQ597">IFERROR(INDEX($CV$63:$CZ$65, $CO597, BQ$23), "-")</f>
        <v>-</v>
      </c>
      <c r="BR597" s="296" t="str" cm="1">
        <f t="array" ref="BR597">IFERROR(INDEX($CV$63:$CZ$65, $CO597, BR$23), "-")</f>
        <v>-</v>
      </c>
      <c r="BS597" s="296" t="str" cm="1">
        <f t="array" ref="BS597">IFERROR(INDEX($CV$63:$CZ$65, $CO597, BS$23), "-")</f>
        <v>-</v>
      </c>
      <c r="BT597" s="297" cm="1">
        <f t="array" ref="BT597">IF($CO597=3,
IFERROR(INDEX($CV$68:$CZ$79, $CE597, BT$23), "-"),
IF($CO597=2,
IF(BT$23=5, $AC597, IF(BT$23=4, $AD597, 0)), IF(BT$23=5, $AC597, 0)
))</f>
        <v>0</v>
      </c>
      <c r="BU597" s="297" cm="1">
        <f t="array" ref="BU597">IF($CO597=3,
IFERROR(INDEX($CV$68:$CZ$79, $CE597, BU$23), "-"),
IF($CO597=2,
IF(BU$23=5, $AC597, IF(BU$23=4, $AD597, 0)), IF(BU$23=5, $AC597, 0)
))</f>
        <v>0</v>
      </c>
      <c r="BV597" s="297" cm="1">
        <f t="array" ref="BV597">IF($CO597=3,
IFERROR(INDEX($CV$68:$CZ$79, $CE597, BV$23), "-"),
IF($CO597=2,
IF(BV$23=5, $AC597, IF(BV$23=4, $AD597, 0)), IF(BV$23=5, $AC597, 0)
))</f>
        <v>0</v>
      </c>
      <c r="BW597" s="297" cm="1">
        <f t="array" ref="BW597">IF($CO597=3,
IFERROR(INDEX($CV$68:$CZ$79, $CE597, BW$23), "-"),
IF($CO597=2,
IF(BW$23=5, $AC597, IF(BW$23=4, $AD597, 0)), IF(BW$23=5, $AC597, 0)
))</f>
        <v>0</v>
      </c>
      <c r="BX597" s="297" cm="1">
        <f t="array" ref="BX597">IF($CO597=3,
IFERROR(INDEX($CV$68:$CZ$79, $CE597, BX$23), "-"),
IF($CO597=2,
IF(BX$23=5, $AC597, IF(BX$23=4, $AD597, 0)), IF(BX$23=5, $AC597, 0)
))</f>
        <v>0</v>
      </c>
      <c r="BY597" s="293" t="str">
        <f t="shared" si="249"/>
        <v>-</v>
      </c>
      <c r="BZ597" s="299">
        <f t="shared" si="225"/>
        <v>0</v>
      </c>
      <c r="CA597" s="294" t="str">
        <f t="shared" si="250"/>
        <v>-</v>
      </c>
      <c r="CB597" s="295" t="str">
        <f t="shared" si="226"/>
        <v>-</v>
      </c>
      <c r="CC597" s="295" t="str">
        <f t="shared" si="251"/>
        <v>-</v>
      </c>
      <c r="CD597" s="299">
        <f t="shared" si="227"/>
        <v>0</v>
      </c>
      <c r="CE597" s="300" t="str">
        <f t="shared" si="228"/>
        <v>-</v>
      </c>
      <c r="CF597" s="300" t="str">
        <f t="shared" si="229"/>
        <v>-</v>
      </c>
      <c r="CG597" s="300">
        <v>0</v>
      </c>
      <c r="CH597" s="300">
        <f t="shared" si="230"/>
        <v>0</v>
      </c>
      <c r="CI597" s="301">
        <f t="shared" si="231"/>
        <v>0</v>
      </c>
      <c r="CJ597" s="301">
        <f t="shared" si="232"/>
        <v>0</v>
      </c>
      <c r="CK597" s="302" t="str" cm="1">
        <f t="array" ref="CK597">IF($CJ597&gt;0, INDEX($CS$28:$DH$35, $CJ597, $CI597+CK$23), "-")</f>
        <v>-</v>
      </c>
      <c r="CL597" s="302" t="str" cm="1">
        <f t="array" ref="CL597">IF($CJ597&gt;0, INDEX($CS$28:$DH$35, $CJ597, $CI597+CL$23), "-")</f>
        <v>-</v>
      </c>
      <c r="CM597" s="302" t="str" cm="1">
        <f t="array" ref="CM597">IF($CJ597&gt;0, INDEX($CS$28:$DH$35, $CJ597, $CI597+CM$23), "-")</f>
        <v>-</v>
      </c>
      <c r="CN597" s="302" t="str" cm="1">
        <f t="array" ref="CN597">IF($CJ597&gt;0, INDEX($CS$28:$DH$35, $CJ597, $CI597+CN$23), "-")</f>
        <v>-</v>
      </c>
      <c r="CO597" s="300" t="str">
        <f t="shared" si="233"/>
        <v>-</v>
      </c>
      <c r="CP597" s="271"/>
      <c r="CQ597" s="272"/>
      <c r="CR597" s="273"/>
      <c r="CS597" s="273"/>
      <c r="CT597" s="273"/>
      <c r="CU597" s="273"/>
      <c r="CV597" s="273"/>
      <c r="CW597" s="273"/>
      <c r="CX597" s="273"/>
      <c r="CY597" s="273"/>
      <c r="CZ597" s="273"/>
      <c r="DA597" s="273"/>
      <c r="DB597" s="273"/>
      <c r="DC597" s="273"/>
      <c r="DD597" s="273"/>
      <c r="DE597" s="273"/>
      <c r="DF597" s="273"/>
      <c r="DG597" s="273"/>
      <c r="DH597" s="273"/>
      <c r="DI597" s="273"/>
      <c r="DJ597" s="271"/>
      <c r="DK597" s="271"/>
    </row>
    <row r="598" spans="1:115" s="45" customFormat="1" ht="12.75" customHeight="1" x14ac:dyDescent="0.25">
      <c r="A598" s="13" cm="1">
        <f t="array" ref="A598">IFERROR(INDEX(Operation, IFERROR(MATCH($N598,#REF!, 0), IFERROR(MATCH($N598,#REF!, 0), MATCH($N598,#REF!, 0))), 4), 0)</f>
        <v>0</v>
      </c>
      <c r="B598" s="10">
        <v>575</v>
      </c>
      <c r="C598" s="238"/>
      <c r="D598" s="238"/>
      <c r="E598" s="79"/>
      <c r="F598" s="80" t="str">
        <f>IF(ISBLANK(E598), "", VLOOKUP(E598, Z!$A$2:$C$4127, 3, FALSE))</f>
        <v/>
      </c>
      <c r="G598" s="238"/>
      <c r="H598" s="81"/>
      <c r="I598" s="255" t="b">
        <v>0</v>
      </c>
      <c r="J598" s="256"/>
      <c r="K598" s="82"/>
      <c r="L598" s="82"/>
      <c r="M598" s="83"/>
      <c r="N598" s="79"/>
      <c r="O598" s="84"/>
      <c r="P598" s="84"/>
      <c r="Q598" s="257"/>
      <c r="R598" s="257"/>
      <c r="S598" s="257"/>
      <c r="T598" s="85">
        <f t="shared" si="234"/>
        <v>0</v>
      </c>
      <c r="U598" s="238"/>
      <c r="V598" s="238"/>
      <c r="W598" s="238"/>
      <c r="X598" s="256"/>
      <c r="Y598" s="258"/>
      <c r="Z598" s="79"/>
      <c r="AA598" s="257"/>
      <c r="AB598" s="257"/>
      <c r="AC598" s="257"/>
      <c r="AD598" s="257"/>
      <c r="AE598" s="257"/>
      <c r="AF598" s="85">
        <f t="shared" si="235"/>
        <v>0</v>
      </c>
      <c r="AG598" s="259"/>
      <c r="AH598" s="238"/>
      <c r="AI598" s="79"/>
      <c r="AJ598" s="80" t="str">
        <f>IF(ISBLANK(AI598), "", VLOOKUP(AI598, Z!$A$2:$C$4127, 3, FALSE))</f>
        <v/>
      </c>
      <c r="AK598" s="260"/>
      <c r="AL598" s="127">
        <f t="shared" si="236"/>
        <v>0</v>
      </c>
      <c r="AM598" s="271"/>
      <c r="AN598" s="292">
        <f t="shared" si="238"/>
        <v>0</v>
      </c>
      <c r="AO598" s="279">
        <f t="shared" si="237"/>
        <v>1</v>
      </c>
      <c r="AP598" s="279">
        <v>0.75</v>
      </c>
      <c r="AQ598" s="293" t="str">
        <f t="shared" si="239"/>
        <v>-</v>
      </c>
      <c r="AR598" s="293" t="str">
        <f t="shared" si="240"/>
        <v>-</v>
      </c>
      <c r="AS598" s="293" t="str" cm="1">
        <f t="array" ref="AS598">IFERROR(IFERROR((AT598*AU598)/(3600*1000)/AZ598, BY598) * SUMPRODUCT($BA598:$BE598^2.5, $BF598:$BJ598) / 1000, "-")</f>
        <v>-</v>
      </c>
      <c r="AT598" s="279" t="str">
        <f t="shared" si="241"/>
        <v>-</v>
      </c>
      <c r="AU598" s="279" t="str">
        <f t="shared" si="242"/>
        <v>-</v>
      </c>
      <c r="AV598" s="294" t="str">
        <f t="shared" si="224"/>
        <v>-</v>
      </c>
      <c r="AW598" s="294" t="str" cm="1">
        <f t="array" ref="AW598">IF(CH598&gt;0, INDEX($CV$58:$CV$60, CH598), "-")</f>
        <v>-</v>
      </c>
      <c r="AX598" s="294" t="str">
        <f t="shared" si="243"/>
        <v>-</v>
      </c>
      <c r="AY598" s="295" t="str">
        <f t="shared" si="244"/>
        <v>-</v>
      </c>
      <c r="AZ598" s="294">
        <f t="shared" si="245"/>
        <v>0</v>
      </c>
      <c r="BA598" s="296" t="str" cm="1">
        <f t="array" ref="BA598">IFERROR(INDEX($CV$63:$CZ$65, $CF598, BA$23), "-")</f>
        <v>-</v>
      </c>
      <c r="BB598" s="296" t="str" cm="1">
        <f t="array" ref="BB598">IFERROR(INDEX($CV$63:$CZ$65, $CF598, BB$23), "-")</f>
        <v>-</v>
      </c>
      <c r="BC598" s="296" t="str" cm="1">
        <f t="array" ref="BC598">IFERROR(INDEX($CV$63:$CZ$65, $CF598, BC$23), "-")</f>
        <v>-</v>
      </c>
      <c r="BD598" s="296" t="str" cm="1">
        <f t="array" ref="BD598">IFERROR(INDEX($CV$63:$CZ$65, $CF598, BD$23), "-")</f>
        <v>-</v>
      </c>
      <c r="BE598" s="296" t="str" cm="1">
        <f t="array" ref="BE598">IFERROR(INDEX($CV$63:$CZ$65, $CF598, BE$23), "-")</f>
        <v>-</v>
      </c>
      <c r="BF598" s="297" cm="1">
        <f t="array" ref="BF598">IF($CF598=3,
IFERROR(INDEX($CV$68:$CZ$79, $CE598, BF$23), "-"),
IF($CF598=2,
IF(BF$23=5, $Q598, IF(BF$23=4, $R598, 0)), IF(BF$23=5, $Q598, 0)
))</f>
        <v>0</v>
      </c>
      <c r="BG598" s="297" cm="1">
        <f t="array" ref="BG598">IF($CF598=3,
IFERROR(INDEX($CV$68:$CZ$79, $CE598, BG$23), "-"),
IF($CF598=2,
IF(BG$23=5, $Q598, IF(BG$23=4, $R598, 0)), IF(BG$23=5, $Q598, 0)
))</f>
        <v>0</v>
      </c>
      <c r="BH598" s="297" cm="1">
        <f t="array" ref="BH598">IF($CF598=3,
IFERROR(INDEX($CV$68:$CZ$79, $CE598, BH$23), "-"),
IF($CF598=2,
IF(BH$23=5, $Q598, IF(BH$23=4, $R598, 0)), IF(BH$23=5, $Q598, 0)
))</f>
        <v>0</v>
      </c>
      <c r="BI598" s="297" cm="1">
        <f t="array" ref="BI598">IF($CF598=3,
IFERROR(INDEX($CV$68:$CZ$79, $CE598, BI$23), "-"),
IF($CF598=2,
IF(BI$23=5, $Q598, IF(BI$23=4, $R598, 0)), IF(BI$23=5, $Q598, 0)
))</f>
        <v>0</v>
      </c>
      <c r="BJ598" s="297" cm="1">
        <f t="array" ref="BJ598">IF($CF598=3,
IFERROR(INDEX($CV$68:$CZ$79, $CE598, BJ$23), "-"),
IF($CF598=2,
IF(BJ$23=5, $Q598, IF(BJ$23=4, $R598, 0)), IF(BJ$23=5, $Q598, 0)
))</f>
        <v>0</v>
      </c>
      <c r="BK598" s="293" t="str" cm="1">
        <f t="array" ref="BK598">IFERROR(IF(OR($AN$20="EZ", ISNUMBER((BL598*BM598)/(3600*1000)/BN598)), (BL598*BM598)/(3600*1000)/BN598, BY598) * SUMPRODUCT($BO598:$BS598^2.5, $BT598:$BX598) / 1000, "-")</f>
        <v>-</v>
      </c>
      <c r="BL598" s="279" t="str">
        <f t="shared" si="246"/>
        <v>-</v>
      </c>
      <c r="BM598" s="279" t="str">
        <f t="shared" si="247"/>
        <v>-</v>
      </c>
      <c r="BN598" s="298">
        <f t="shared" si="248"/>
        <v>0</v>
      </c>
      <c r="BO598" s="296" t="str" cm="1">
        <f t="array" ref="BO598">IFERROR(INDEX($CV$63:$CZ$65, $CO598, BO$23), "-")</f>
        <v>-</v>
      </c>
      <c r="BP598" s="296" t="str" cm="1">
        <f t="array" ref="BP598">IFERROR(INDEX($CV$63:$CZ$65, $CO598, BP$23), "-")</f>
        <v>-</v>
      </c>
      <c r="BQ598" s="296" t="str" cm="1">
        <f t="array" ref="BQ598">IFERROR(INDEX($CV$63:$CZ$65, $CO598, BQ$23), "-")</f>
        <v>-</v>
      </c>
      <c r="BR598" s="296" t="str" cm="1">
        <f t="array" ref="BR598">IFERROR(INDEX($CV$63:$CZ$65, $CO598, BR$23), "-")</f>
        <v>-</v>
      </c>
      <c r="BS598" s="296" t="str" cm="1">
        <f t="array" ref="BS598">IFERROR(INDEX($CV$63:$CZ$65, $CO598, BS$23), "-")</f>
        <v>-</v>
      </c>
      <c r="BT598" s="297" cm="1">
        <f t="array" ref="BT598">IF($CO598=3,
IFERROR(INDEX($CV$68:$CZ$79, $CE598, BT$23), "-"),
IF($CO598=2,
IF(BT$23=5, $AC598, IF(BT$23=4, $AD598, 0)), IF(BT$23=5, $AC598, 0)
))</f>
        <v>0</v>
      </c>
      <c r="BU598" s="297" cm="1">
        <f t="array" ref="BU598">IF($CO598=3,
IFERROR(INDEX($CV$68:$CZ$79, $CE598, BU$23), "-"),
IF($CO598=2,
IF(BU$23=5, $AC598, IF(BU$23=4, $AD598, 0)), IF(BU$23=5, $AC598, 0)
))</f>
        <v>0</v>
      </c>
      <c r="BV598" s="297" cm="1">
        <f t="array" ref="BV598">IF($CO598=3,
IFERROR(INDEX($CV$68:$CZ$79, $CE598, BV$23), "-"),
IF($CO598=2,
IF(BV$23=5, $AC598, IF(BV$23=4, $AD598, 0)), IF(BV$23=5, $AC598, 0)
))</f>
        <v>0</v>
      </c>
      <c r="BW598" s="297" cm="1">
        <f t="array" ref="BW598">IF($CO598=3,
IFERROR(INDEX($CV$68:$CZ$79, $CE598, BW$23), "-"),
IF($CO598=2,
IF(BW$23=5, $AC598, IF(BW$23=4, $AD598, 0)), IF(BW$23=5, $AC598, 0)
))</f>
        <v>0</v>
      </c>
      <c r="BX598" s="297" cm="1">
        <f t="array" ref="BX598">IF($CO598=3,
IFERROR(INDEX($CV$68:$CZ$79, $CE598, BX$23), "-"),
IF($CO598=2,
IF(BX$23=5, $AC598, IF(BX$23=4, $AD598, 0)), IF(BX$23=5, $AC598, 0)
))</f>
        <v>0</v>
      </c>
      <c r="BY598" s="293" t="str">
        <f t="shared" si="249"/>
        <v>-</v>
      </c>
      <c r="BZ598" s="299">
        <f t="shared" si="225"/>
        <v>0</v>
      </c>
      <c r="CA598" s="294" t="str">
        <f t="shared" si="250"/>
        <v>-</v>
      </c>
      <c r="CB598" s="295" t="str">
        <f t="shared" si="226"/>
        <v>-</v>
      </c>
      <c r="CC598" s="295" t="str">
        <f t="shared" si="251"/>
        <v>-</v>
      </c>
      <c r="CD598" s="299">
        <f t="shared" si="227"/>
        <v>0</v>
      </c>
      <c r="CE598" s="300" t="str">
        <f t="shared" si="228"/>
        <v>-</v>
      </c>
      <c r="CF598" s="300" t="str">
        <f t="shared" si="229"/>
        <v>-</v>
      </c>
      <c r="CG598" s="300">
        <v>0</v>
      </c>
      <c r="CH598" s="300">
        <f t="shared" si="230"/>
        <v>0</v>
      </c>
      <c r="CI598" s="301">
        <f t="shared" si="231"/>
        <v>0</v>
      </c>
      <c r="CJ598" s="301">
        <f t="shared" si="232"/>
        <v>0</v>
      </c>
      <c r="CK598" s="302" t="str" cm="1">
        <f t="array" ref="CK598">IF($CJ598&gt;0, INDEX($CS$28:$DH$35, $CJ598, $CI598+CK$23), "-")</f>
        <v>-</v>
      </c>
      <c r="CL598" s="302" t="str" cm="1">
        <f t="array" ref="CL598">IF($CJ598&gt;0, INDEX($CS$28:$DH$35, $CJ598, $CI598+CL$23), "-")</f>
        <v>-</v>
      </c>
      <c r="CM598" s="302" t="str" cm="1">
        <f t="array" ref="CM598">IF($CJ598&gt;0, INDEX($CS$28:$DH$35, $CJ598, $CI598+CM$23), "-")</f>
        <v>-</v>
      </c>
      <c r="CN598" s="302" t="str" cm="1">
        <f t="array" ref="CN598">IF($CJ598&gt;0, INDEX($CS$28:$DH$35, $CJ598, $CI598+CN$23), "-")</f>
        <v>-</v>
      </c>
      <c r="CO598" s="300" t="str">
        <f t="shared" si="233"/>
        <v>-</v>
      </c>
      <c r="CP598" s="271"/>
      <c r="CQ598" s="272"/>
      <c r="CR598" s="273"/>
      <c r="CS598" s="273"/>
      <c r="CT598" s="273"/>
      <c r="CU598" s="273"/>
      <c r="CV598" s="273"/>
      <c r="CW598" s="273"/>
      <c r="CX598" s="273"/>
      <c r="CY598" s="273"/>
      <c r="CZ598" s="273"/>
      <c r="DA598" s="273"/>
      <c r="DB598" s="273"/>
      <c r="DC598" s="273"/>
      <c r="DD598" s="273"/>
      <c r="DE598" s="273"/>
      <c r="DF598" s="273"/>
      <c r="DG598" s="273"/>
      <c r="DH598" s="273"/>
      <c r="DI598" s="273"/>
      <c r="DJ598" s="271"/>
      <c r="DK598" s="271"/>
    </row>
    <row r="599" spans="1:115" s="45" customFormat="1" ht="12.75" customHeight="1" x14ac:dyDescent="0.25">
      <c r="A599" s="13" cm="1">
        <f t="array" ref="A599">IFERROR(INDEX(Operation, IFERROR(MATCH($N599,#REF!, 0), IFERROR(MATCH($N599,#REF!, 0), MATCH($N599,#REF!, 0))), 4), 0)</f>
        <v>0</v>
      </c>
      <c r="B599" s="10">
        <v>576</v>
      </c>
      <c r="C599" s="238"/>
      <c r="D599" s="238"/>
      <c r="E599" s="79"/>
      <c r="F599" s="80" t="str">
        <f>IF(ISBLANK(E599), "", VLOOKUP(E599, Z!$A$2:$C$4127, 3, FALSE))</f>
        <v/>
      </c>
      <c r="G599" s="238"/>
      <c r="H599" s="81"/>
      <c r="I599" s="255" t="b">
        <v>0</v>
      </c>
      <c r="J599" s="256"/>
      <c r="K599" s="82"/>
      <c r="L599" s="82"/>
      <c r="M599" s="83"/>
      <c r="N599" s="79"/>
      <c r="O599" s="84"/>
      <c r="P599" s="84"/>
      <c r="Q599" s="257"/>
      <c r="R599" s="257"/>
      <c r="S599" s="257"/>
      <c r="T599" s="85">
        <f t="shared" si="234"/>
        <v>0</v>
      </c>
      <c r="U599" s="238"/>
      <c r="V599" s="238"/>
      <c r="W599" s="238"/>
      <c r="X599" s="257"/>
      <c r="Y599" s="258"/>
      <c r="Z599" s="79"/>
      <c r="AA599" s="257"/>
      <c r="AB599" s="257"/>
      <c r="AC599" s="257"/>
      <c r="AD599" s="257"/>
      <c r="AE599" s="257"/>
      <c r="AF599" s="85">
        <f t="shared" si="235"/>
        <v>0</v>
      </c>
      <c r="AG599" s="259"/>
      <c r="AH599" s="238"/>
      <c r="AI599" s="79"/>
      <c r="AJ599" s="80" t="str">
        <f>IF(ISBLANK(AI599), "", VLOOKUP(AI599, Z!$A$2:$C$4127, 3, FALSE))</f>
        <v/>
      </c>
      <c r="AK599" s="260"/>
      <c r="AL599" s="127">
        <f t="shared" si="236"/>
        <v>0</v>
      </c>
      <c r="AM599" s="271"/>
      <c r="AN599" s="292">
        <f t="shared" si="238"/>
        <v>0</v>
      </c>
      <c r="AO599" s="279">
        <f t="shared" si="237"/>
        <v>1</v>
      </c>
      <c r="AP599" s="279">
        <v>0.75</v>
      </c>
      <c r="AQ599" s="293" t="str">
        <f t="shared" si="239"/>
        <v>-</v>
      </c>
      <c r="AR599" s="293" t="str">
        <f t="shared" si="240"/>
        <v>-</v>
      </c>
      <c r="AS599" s="293" t="str" cm="1">
        <f t="array" ref="AS599">IFERROR(IFERROR((AT599*AU599)/(3600*1000)/AZ599, BY599) * SUMPRODUCT($BA599:$BE599^2.5, $BF599:$BJ599) / 1000, "-")</f>
        <v>-</v>
      </c>
      <c r="AT599" s="279" t="str">
        <f t="shared" si="241"/>
        <v>-</v>
      </c>
      <c r="AU599" s="279" t="str">
        <f t="shared" si="242"/>
        <v>-</v>
      </c>
      <c r="AV599" s="294" t="str">
        <f t="shared" si="224"/>
        <v>-</v>
      </c>
      <c r="AW599" s="294" t="str" cm="1">
        <f t="array" ref="AW599">IF(CH599&gt;0, INDEX($CV$58:$CV$60, CH599), "-")</f>
        <v>-</v>
      </c>
      <c r="AX599" s="294" t="str">
        <f t="shared" si="243"/>
        <v>-</v>
      </c>
      <c r="AY599" s="295" t="str">
        <f t="shared" si="244"/>
        <v>-</v>
      </c>
      <c r="AZ599" s="294">
        <f t="shared" si="245"/>
        <v>0</v>
      </c>
      <c r="BA599" s="296" t="str" cm="1">
        <f t="array" ref="BA599">IFERROR(INDEX($CV$63:$CZ$65, $CF599, BA$23), "-")</f>
        <v>-</v>
      </c>
      <c r="BB599" s="296" t="str" cm="1">
        <f t="array" ref="BB599">IFERROR(INDEX($CV$63:$CZ$65, $CF599, BB$23), "-")</f>
        <v>-</v>
      </c>
      <c r="BC599" s="296" t="str" cm="1">
        <f t="array" ref="BC599">IFERROR(INDEX($CV$63:$CZ$65, $CF599, BC$23), "-")</f>
        <v>-</v>
      </c>
      <c r="BD599" s="296" t="str" cm="1">
        <f t="array" ref="BD599">IFERROR(INDEX($CV$63:$CZ$65, $CF599, BD$23), "-")</f>
        <v>-</v>
      </c>
      <c r="BE599" s="296" t="str" cm="1">
        <f t="array" ref="BE599">IFERROR(INDEX($CV$63:$CZ$65, $CF599, BE$23), "-")</f>
        <v>-</v>
      </c>
      <c r="BF599" s="297" cm="1">
        <f t="array" ref="BF599">IF($CF599=3,
IFERROR(INDEX($CV$68:$CZ$79, $CE599, BF$23), "-"),
IF($CF599=2,
IF(BF$23=5, $Q599, IF(BF$23=4, $R599, 0)), IF(BF$23=5, $Q599, 0)
))</f>
        <v>0</v>
      </c>
      <c r="BG599" s="297" cm="1">
        <f t="array" ref="BG599">IF($CF599=3,
IFERROR(INDEX($CV$68:$CZ$79, $CE599, BG$23), "-"),
IF($CF599=2,
IF(BG$23=5, $Q599, IF(BG$23=4, $R599, 0)), IF(BG$23=5, $Q599, 0)
))</f>
        <v>0</v>
      </c>
      <c r="BH599" s="297" cm="1">
        <f t="array" ref="BH599">IF($CF599=3,
IFERROR(INDEX($CV$68:$CZ$79, $CE599, BH$23), "-"),
IF($CF599=2,
IF(BH$23=5, $Q599, IF(BH$23=4, $R599, 0)), IF(BH$23=5, $Q599, 0)
))</f>
        <v>0</v>
      </c>
      <c r="BI599" s="297" cm="1">
        <f t="array" ref="BI599">IF($CF599=3,
IFERROR(INDEX($CV$68:$CZ$79, $CE599, BI$23), "-"),
IF($CF599=2,
IF(BI$23=5, $Q599, IF(BI$23=4, $R599, 0)), IF(BI$23=5, $Q599, 0)
))</f>
        <v>0</v>
      </c>
      <c r="BJ599" s="297" cm="1">
        <f t="array" ref="BJ599">IF($CF599=3,
IFERROR(INDEX($CV$68:$CZ$79, $CE599, BJ$23), "-"),
IF($CF599=2,
IF(BJ$23=5, $Q599, IF(BJ$23=4, $R599, 0)), IF(BJ$23=5, $Q599, 0)
))</f>
        <v>0</v>
      </c>
      <c r="BK599" s="293" t="str" cm="1">
        <f t="array" ref="BK599">IFERROR(IF(OR($AN$20="EZ", ISNUMBER((BL599*BM599)/(3600*1000)/BN599)), (BL599*BM599)/(3600*1000)/BN599, BY599) * SUMPRODUCT($BO599:$BS599^2.5, $BT599:$BX599) / 1000, "-")</f>
        <v>-</v>
      </c>
      <c r="BL599" s="279" t="str">
        <f t="shared" si="246"/>
        <v>-</v>
      </c>
      <c r="BM599" s="279" t="str">
        <f t="shared" si="247"/>
        <v>-</v>
      </c>
      <c r="BN599" s="298">
        <f t="shared" si="248"/>
        <v>0</v>
      </c>
      <c r="BO599" s="296" t="str" cm="1">
        <f t="array" ref="BO599">IFERROR(INDEX($CV$63:$CZ$65, $CO599, BO$23), "-")</f>
        <v>-</v>
      </c>
      <c r="BP599" s="296" t="str" cm="1">
        <f t="array" ref="BP599">IFERROR(INDEX($CV$63:$CZ$65, $CO599, BP$23), "-")</f>
        <v>-</v>
      </c>
      <c r="BQ599" s="296" t="str" cm="1">
        <f t="array" ref="BQ599">IFERROR(INDEX($CV$63:$CZ$65, $CO599, BQ$23), "-")</f>
        <v>-</v>
      </c>
      <c r="BR599" s="296" t="str" cm="1">
        <f t="array" ref="BR599">IFERROR(INDEX($CV$63:$CZ$65, $CO599, BR$23), "-")</f>
        <v>-</v>
      </c>
      <c r="BS599" s="296" t="str" cm="1">
        <f t="array" ref="BS599">IFERROR(INDEX($CV$63:$CZ$65, $CO599, BS$23), "-")</f>
        <v>-</v>
      </c>
      <c r="BT599" s="297" cm="1">
        <f t="array" ref="BT599">IF($CO599=3,
IFERROR(INDEX($CV$68:$CZ$79, $CE599, BT$23), "-"),
IF($CO599=2,
IF(BT$23=5, $AC599, IF(BT$23=4, $AD599, 0)), IF(BT$23=5, $AC599, 0)
))</f>
        <v>0</v>
      </c>
      <c r="BU599" s="297" cm="1">
        <f t="array" ref="BU599">IF($CO599=3,
IFERROR(INDEX($CV$68:$CZ$79, $CE599, BU$23), "-"),
IF($CO599=2,
IF(BU$23=5, $AC599, IF(BU$23=4, $AD599, 0)), IF(BU$23=5, $AC599, 0)
))</f>
        <v>0</v>
      </c>
      <c r="BV599" s="297" cm="1">
        <f t="array" ref="BV599">IF($CO599=3,
IFERROR(INDEX($CV$68:$CZ$79, $CE599, BV$23), "-"),
IF($CO599=2,
IF(BV$23=5, $AC599, IF(BV$23=4, $AD599, 0)), IF(BV$23=5, $AC599, 0)
))</f>
        <v>0</v>
      </c>
      <c r="BW599" s="297" cm="1">
        <f t="array" ref="BW599">IF($CO599=3,
IFERROR(INDEX($CV$68:$CZ$79, $CE599, BW$23), "-"),
IF($CO599=2,
IF(BW$23=5, $AC599, IF(BW$23=4, $AD599, 0)), IF(BW$23=5, $AC599, 0)
))</f>
        <v>0</v>
      </c>
      <c r="BX599" s="297" cm="1">
        <f t="array" ref="BX599">IF($CO599=3,
IFERROR(INDEX($CV$68:$CZ$79, $CE599, BX$23), "-"),
IF($CO599=2,
IF(BX$23=5, $AC599, IF(BX$23=4, $AD599, 0)), IF(BX$23=5, $AC599, 0)
))</f>
        <v>0</v>
      </c>
      <c r="BY599" s="293" t="str">
        <f t="shared" si="249"/>
        <v>-</v>
      </c>
      <c r="BZ599" s="299">
        <f t="shared" si="225"/>
        <v>0</v>
      </c>
      <c r="CA599" s="294" t="str">
        <f t="shared" si="250"/>
        <v>-</v>
      </c>
      <c r="CB599" s="295" t="str">
        <f t="shared" si="226"/>
        <v>-</v>
      </c>
      <c r="CC599" s="295" t="str">
        <f t="shared" si="251"/>
        <v>-</v>
      </c>
      <c r="CD599" s="299">
        <f t="shared" si="227"/>
        <v>0</v>
      </c>
      <c r="CE599" s="300" t="str">
        <f t="shared" si="228"/>
        <v>-</v>
      </c>
      <c r="CF599" s="300" t="str">
        <f t="shared" si="229"/>
        <v>-</v>
      </c>
      <c r="CG599" s="300">
        <v>0</v>
      </c>
      <c r="CH599" s="300">
        <f t="shared" si="230"/>
        <v>0</v>
      </c>
      <c r="CI599" s="301">
        <f t="shared" si="231"/>
        <v>0</v>
      </c>
      <c r="CJ599" s="301">
        <f t="shared" si="232"/>
        <v>0</v>
      </c>
      <c r="CK599" s="302" t="str" cm="1">
        <f t="array" ref="CK599">IF($CJ599&gt;0, INDEX($CS$28:$DH$35, $CJ599, $CI599+CK$23), "-")</f>
        <v>-</v>
      </c>
      <c r="CL599" s="302" t="str" cm="1">
        <f t="array" ref="CL599">IF($CJ599&gt;0, INDEX($CS$28:$DH$35, $CJ599, $CI599+CL$23), "-")</f>
        <v>-</v>
      </c>
      <c r="CM599" s="302" t="str" cm="1">
        <f t="array" ref="CM599">IF($CJ599&gt;0, INDEX($CS$28:$DH$35, $CJ599, $CI599+CM$23), "-")</f>
        <v>-</v>
      </c>
      <c r="CN599" s="302" t="str" cm="1">
        <f t="array" ref="CN599">IF($CJ599&gt;0, INDEX($CS$28:$DH$35, $CJ599, $CI599+CN$23), "-")</f>
        <v>-</v>
      </c>
      <c r="CO599" s="300" t="str">
        <f t="shared" si="233"/>
        <v>-</v>
      </c>
      <c r="CP599" s="271"/>
      <c r="CQ599" s="272"/>
      <c r="CR599" s="273"/>
      <c r="CS599" s="273"/>
      <c r="CT599" s="273"/>
      <c r="CU599" s="273"/>
      <c r="CV599" s="273"/>
      <c r="CW599" s="273"/>
      <c r="CX599" s="273"/>
      <c r="CY599" s="273"/>
      <c r="CZ599" s="273"/>
      <c r="DA599" s="273"/>
      <c r="DB599" s="273"/>
      <c r="DC599" s="273"/>
      <c r="DD599" s="273"/>
      <c r="DE599" s="273"/>
      <c r="DF599" s="273"/>
      <c r="DG599" s="273"/>
      <c r="DH599" s="273"/>
      <c r="DI599" s="273"/>
      <c r="DJ599" s="271"/>
      <c r="DK599" s="271"/>
    </row>
    <row r="600" spans="1:115" s="45" customFormat="1" ht="12.75" customHeight="1" x14ac:dyDescent="0.25">
      <c r="A600" s="13" cm="1">
        <f t="array" ref="A600">IFERROR(INDEX(Operation, IFERROR(MATCH($N600,#REF!, 0), IFERROR(MATCH($N600,#REF!, 0), MATCH($N600,#REF!, 0))), 4), 0)</f>
        <v>0</v>
      </c>
      <c r="B600" s="10">
        <v>577</v>
      </c>
      <c r="C600" s="238"/>
      <c r="D600" s="238"/>
      <c r="E600" s="79"/>
      <c r="F600" s="80" t="str">
        <f>IF(ISBLANK(E600), "", VLOOKUP(E600, Z!$A$2:$C$4127, 3, FALSE))</f>
        <v/>
      </c>
      <c r="G600" s="238"/>
      <c r="H600" s="81"/>
      <c r="I600" s="255" t="b">
        <v>0</v>
      </c>
      <c r="J600" s="256"/>
      <c r="K600" s="82"/>
      <c r="L600" s="82"/>
      <c r="M600" s="83"/>
      <c r="N600" s="79"/>
      <c r="O600" s="84"/>
      <c r="P600" s="84"/>
      <c r="Q600" s="257"/>
      <c r="R600" s="257"/>
      <c r="S600" s="257"/>
      <c r="T600" s="85">
        <f t="shared" si="234"/>
        <v>0</v>
      </c>
      <c r="U600" s="238"/>
      <c r="V600" s="238"/>
      <c r="W600" s="238"/>
      <c r="X600" s="257"/>
      <c r="Y600" s="258"/>
      <c r="Z600" s="79"/>
      <c r="AA600" s="257"/>
      <c r="AB600" s="257"/>
      <c r="AC600" s="257"/>
      <c r="AD600" s="257"/>
      <c r="AE600" s="257"/>
      <c r="AF600" s="85">
        <f t="shared" si="235"/>
        <v>0</v>
      </c>
      <c r="AG600" s="259"/>
      <c r="AH600" s="238"/>
      <c r="AI600" s="79"/>
      <c r="AJ600" s="80" t="str">
        <f>IF(ISBLANK(AI600), "", VLOOKUP(AI600, Z!$A$2:$C$4127, 3, FALSE))</f>
        <v/>
      </c>
      <c r="AK600" s="260"/>
      <c r="AL600" s="127">
        <f t="shared" si="236"/>
        <v>0</v>
      </c>
      <c r="AM600" s="271"/>
      <c r="AN600" s="292">
        <f t="shared" si="238"/>
        <v>0</v>
      </c>
      <c r="AO600" s="279">
        <f t="shared" si="237"/>
        <v>1</v>
      </c>
      <c r="AP600" s="279">
        <v>0.75</v>
      </c>
      <c r="AQ600" s="293" t="str">
        <f t="shared" si="239"/>
        <v>-</v>
      </c>
      <c r="AR600" s="293" t="str">
        <f t="shared" si="240"/>
        <v>-</v>
      </c>
      <c r="AS600" s="293" t="str" cm="1">
        <f t="array" ref="AS600">IFERROR(IFERROR((AT600*AU600)/(3600*1000)/AZ600, BY600) * SUMPRODUCT($BA600:$BE600^2.5, $BF600:$BJ600) / 1000, "-")</f>
        <v>-</v>
      </c>
      <c r="AT600" s="279" t="str">
        <f t="shared" si="241"/>
        <v>-</v>
      </c>
      <c r="AU600" s="279" t="str">
        <f t="shared" si="242"/>
        <v>-</v>
      </c>
      <c r="AV600" s="294" t="str">
        <f t="shared" ref="AV600:AV663" si="252">IFERROR(0.00357 * LN($J600) + 0.6656, "-")</f>
        <v>-</v>
      </c>
      <c r="AW600" s="294" t="str" cm="1">
        <f t="array" ref="AW600">IF(CH600&gt;0, INDEX($CV$58:$CV$60, CH600), "-")</f>
        <v>-</v>
      </c>
      <c r="AX600" s="294" t="str">
        <f t="shared" si="243"/>
        <v>-</v>
      </c>
      <c r="AY600" s="295" t="str">
        <f t="shared" si="244"/>
        <v>-</v>
      </c>
      <c r="AZ600" s="294">
        <f t="shared" si="245"/>
        <v>0</v>
      </c>
      <c r="BA600" s="296" t="str" cm="1">
        <f t="array" ref="BA600">IFERROR(INDEX($CV$63:$CZ$65, $CF600, BA$23), "-")</f>
        <v>-</v>
      </c>
      <c r="BB600" s="296" t="str" cm="1">
        <f t="array" ref="BB600">IFERROR(INDEX($CV$63:$CZ$65, $CF600, BB$23), "-")</f>
        <v>-</v>
      </c>
      <c r="BC600" s="296" t="str" cm="1">
        <f t="array" ref="BC600">IFERROR(INDEX($CV$63:$CZ$65, $CF600, BC$23), "-")</f>
        <v>-</v>
      </c>
      <c r="BD600" s="296" t="str" cm="1">
        <f t="array" ref="BD600">IFERROR(INDEX($CV$63:$CZ$65, $CF600, BD$23), "-")</f>
        <v>-</v>
      </c>
      <c r="BE600" s="296" t="str" cm="1">
        <f t="array" ref="BE600">IFERROR(INDEX($CV$63:$CZ$65, $CF600, BE$23), "-")</f>
        <v>-</v>
      </c>
      <c r="BF600" s="297" cm="1">
        <f t="array" ref="BF600">IF($CF600=3,
IFERROR(INDEX($CV$68:$CZ$79, $CE600, BF$23), "-"),
IF($CF600=2,
IF(BF$23=5, $Q600, IF(BF$23=4, $R600, 0)), IF(BF$23=5, $Q600, 0)
))</f>
        <v>0</v>
      </c>
      <c r="BG600" s="297" cm="1">
        <f t="array" ref="BG600">IF($CF600=3,
IFERROR(INDEX($CV$68:$CZ$79, $CE600, BG$23), "-"),
IF($CF600=2,
IF(BG$23=5, $Q600, IF(BG$23=4, $R600, 0)), IF(BG$23=5, $Q600, 0)
))</f>
        <v>0</v>
      </c>
      <c r="BH600" s="297" cm="1">
        <f t="array" ref="BH600">IF($CF600=3,
IFERROR(INDEX($CV$68:$CZ$79, $CE600, BH$23), "-"),
IF($CF600=2,
IF(BH$23=5, $Q600, IF(BH$23=4, $R600, 0)), IF(BH$23=5, $Q600, 0)
))</f>
        <v>0</v>
      </c>
      <c r="BI600" s="297" cm="1">
        <f t="array" ref="BI600">IF($CF600=3,
IFERROR(INDEX($CV$68:$CZ$79, $CE600, BI$23), "-"),
IF($CF600=2,
IF(BI$23=5, $Q600, IF(BI$23=4, $R600, 0)), IF(BI$23=5, $Q600, 0)
))</f>
        <v>0</v>
      </c>
      <c r="BJ600" s="297" cm="1">
        <f t="array" ref="BJ600">IF($CF600=3,
IFERROR(INDEX($CV$68:$CZ$79, $CE600, BJ$23), "-"),
IF($CF600=2,
IF(BJ$23=5, $Q600, IF(BJ$23=4, $R600, 0)), IF(BJ$23=5, $Q600, 0)
))</f>
        <v>0</v>
      </c>
      <c r="BK600" s="293" t="str" cm="1">
        <f t="array" ref="BK600">IFERROR(IF(OR($AN$20="EZ", ISNUMBER((BL600*BM600)/(3600*1000)/BN600)), (BL600*BM600)/(3600*1000)/BN600, BY600) * SUMPRODUCT($BO600:$BS600^2.5, $BT600:$BX600) / 1000, "-")</f>
        <v>-</v>
      </c>
      <c r="BL600" s="279" t="str">
        <f t="shared" si="246"/>
        <v>-</v>
      </c>
      <c r="BM600" s="279" t="str">
        <f t="shared" si="247"/>
        <v>-</v>
      </c>
      <c r="BN600" s="298">
        <f t="shared" si="248"/>
        <v>0</v>
      </c>
      <c r="BO600" s="296" t="str" cm="1">
        <f t="array" ref="BO600">IFERROR(INDEX($CV$63:$CZ$65, $CO600, BO$23), "-")</f>
        <v>-</v>
      </c>
      <c r="BP600" s="296" t="str" cm="1">
        <f t="array" ref="BP600">IFERROR(INDEX($CV$63:$CZ$65, $CO600, BP$23), "-")</f>
        <v>-</v>
      </c>
      <c r="BQ600" s="296" t="str" cm="1">
        <f t="array" ref="BQ600">IFERROR(INDEX($CV$63:$CZ$65, $CO600, BQ$23), "-")</f>
        <v>-</v>
      </c>
      <c r="BR600" s="296" t="str" cm="1">
        <f t="array" ref="BR600">IFERROR(INDEX($CV$63:$CZ$65, $CO600, BR$23), "-")</f>
        <v>-</v>
      </c>
      <c r="BS600" s="296" t="str" cm="1">
        <f t="array" ref="BS600">IFERROR(INDEX($CV$63:$CZ$65, $CO600, BS$23), "-")</f>
        <v>-</v>
      </c>
      <c r="BT600" s="297" cm="1">
        <f t="array" ref="BT600">IF($CO600=3,
IFERROR(INDEX($CV$68:$CZ$79, $CE600, BT$23), "-"),
IF($CO600=2,
IF(BT$23=5, $AC600, IF(BT$23=4, $AD600, 0)), IF(BT$23=5, $AC600, 0)
))</f>
        <v>0</v>
      </c>
      <c r="BU600" s="297" cm="1">
        <f t="array" ref="BU600">IF($CO600=3,
IFERROR(INDEX($CV$68:$CZ$79, $CE600, BU$23), "-"),
IF($CO600=2,
IF(BU$23=5, $AC600, IF(BU$23=4, $AD600, 0)), IF(BU$23=5, $AC600, 0)
))</f>
        <v>0</v>
      </c>
      <c r="BV600" s="297" cm="1">
        <f t="array" ref="BV600">IF($CO600=3,
IFERROR(INDEX($CV$68:$CZ$79, $CE600, BV$23), "-"),
IF($CO600=2,
IF(BV$23=5, $AC600, IF(BV$23=4, $AD600, 0)), IF(BV$23=5, $AC600, 0)
))</f>
        <v>0</v>
      </c>
      <c r="BW600" s="297" cm="1">
        <f t="array" ref="BW600">IF($CO600=3,
IFERROR(INDEX($CV$68:$CZ$79, $CE600, BW$23), "-"),
IF($CO600=2,
IF(BW$23=5, $AC600, IF(BW$23=4, $AD600, 0)), IF(BW$23=5, $AC600, 0)
))</f>
        <v>0</v>
      </c>
      <c r="BX600" s="297" cm="1">
        <f t="array" ref="BX600">IF($CO600=3,
IFERROR(INDEX($CV$68:$CZ$79, $CE600, BX$23), "-"),
IF($CO600=2,
IF(BX$23=5, $AC600, IF(BX$23=4, $AD600, 0)), IF(BX$23=5, $AC600, 0)
))</f>
        <v>0</v>
      </c>
      <c r="BY600" s="293" t="str">
        <f t="shared" si="249"/>
        <v>-</v>
      </c>
      <c r="BZ600" s="299">
        <f t="shared" ref="BZ600:BZ663" si="253">$J600</f>
        <v>0</v>
      </c>
      <c r="CA600" s="294" t="str">
        <f t="shared" si="250"/>
        <v>-</v>
      </c>
      <c r="CB600" s="295" t="str">
        <f t="shared" ref="CB600:CB663" si="254">CC600</f>
        <v>-</v>
      </c>
      <c r="CC600" s="295" t="str">
        <f t="shared" si="251"/>
        <v>-</v>
      </c>
      <c r="CD600" s="299">
        <f t="shared" ref="CD600:CD663" si="255">$J600</f>
        <v>0</v>
      </c>
      <c r="CE600" s="300" t="str">
        <f t="shared" ref="CE600:CE663" si="256">IFERROR(IFERROR( IFERROR(MATCH($H600,INDEX(categories,,1),0), MATCH($H600,INDEX(categories,,2),0)), MATCH($H600,INDEX(categories,,3),0)), "-")</f>
        <v>-</v>
      </c>
      <c r="CF600" s="300" t="str">
        <f t="shared" ref="CF600:CF663" si="257">IFERROR(MATCH($N600, $CU$63:$CU$65), "-")</f>
        <v>-</v>
      </c>
      <c r="CG600" s="300">
        <v>0</v>
      </c>
      <c r="CH600" s="300">
        <f t="shared" ref="CH600:CH663" si="258">IFERROR(IFERROR( IFERROR(MATCH($M600,INDEX(Transmission,,1),0), MATCH($M600,INDEX(Transmission,,2),0)), MATCH($M600,INDEX(Transmission,,3),0)), 0)</f>
        <v>0</v>
      </c>
      <c r="CI600" s="301">
        <f t="shared" ref="CI600:CI663" si="259">IFERROR((MATCH($L600, $CS$38:$CS$41, 0) - 1)*4, 0)</f>
        <v>0</v>
      </c>
      <c r="CJ600" s="301">
        <f t="shared" ref="CJ600:CJ663" si="260">IFERROR($K600/2 + IF($J600&lt;0.75, 0, 4), 0)</f>
        <v>0</v>
      </c>
      <c r="CK600" s="302" t="str" cm="1">
        <f t="array" ref="CK600">IF($CJ600&gt;0, INDEX($CS$28:$DH$35, $CJ600, $CI600+CK$23), "-")</f>
        <v>-</v>
      </c>
      <c r="CL600" s="302" t="str" cm="1">
        <f t="array" ref="CL600">IF($CJ600&gt;0, INDEX($CS$28:$DH$35, $CJ600, $CI600+CL$23), "-")</f>
        <v>-</v>
      </c>
      <c r="CM600" s="302" t="str" cm="1">
        <f t="array" ref="CM600">IF($CJ600&gt;0, INDEX($CS$28:$DH$35, $CJ600, $CI600+CM$23), "-")</f>
        <v>-</v>
      </c>
      <c r="CN600" s="302" t="str" cm="1">
        <f t="array" ref="CN600">IF($CJ600&gt;0, INDEX($CS$28:$DH$35, $CJ600, $CI600+CN$23), "-")</f>
        <v>-</v>
      </c>
      <c r="CO600" s="300" t="str">
        <f t="shared" ref="CO600:CO663" si="261">IF($AN$20="EZ", 3, IFERROR(MATCH($Z600, $CU$63:$CU$65), "-"))</f>
        <v>-</v>
      </c>
      <c r="CP600" s="271"/>
      <c r="CQ600" s="272"/>
      <c r="CR600" s="273"/>
      <c r="CS600" s="273"/>
      <c r="CT600" s="273"/>
      <c r="CU600" s="273"/>
      <c r="CV600" s="273"/>
      <c r="CW600" s="273"/>
      <c r="CX600" s="273"/>
      <c r="CY600" s="273"/>
      <c r="CZ600" s="273"/>
      <c r="DA600" s="273"/>
      <c r="DB600" s="273"/>
      <c r="DC600" s="273"/>
      <c r="DD600" s="273"/>
      <c r="DE600" s="273"/>
      <c r="DF600" s="273"/>
      <c r="DG600" s="273"/>
      <c r="DH600" s="273"/>
      <c r="DI600" s="273"/>
      <c r="DJ600" s="271"/>
      <c r="DK600" s="271"/>
    </row>
    <row r="601" spans="1:115" s="45" customFormat="1" ht="12.75" customHeight="1" x14ac:dyDescent="0.25">
      <c r="A601" s="13" cm="1">
        <f t="array" ref="A601">IFERROR(INDEX(Operation, IFERROR(MATCH($N601,#REF!, 0), IFERROR(MATCH($N601,#REF!, 0), MATCH($N601,#REF!, 0))), 4), 0)</f>
        <v>0</v>
      </c>
      <c r="B601" s="10">
        <v>578</v>
      </c>
      <c r="C601" s="238"/>
      <c r="D601" s="238"/>
      <c r="E601" s="79"/>
      <c r="F601" s="80" t="str">
        <f>IF(ISBLANK(E601), "", VLOOKUP(E601, Z!$A$2:$C$4127, 3, FALSE))</f>
        <v/>
      </c>
      <c r="G601" s="238"/>
      <c r="H601" s="81"/>
      <c r="I601" s="255" t="b">
        <v>0</v>
      </c>
      <c r="J601" s="256"/>
      <c r="K601" s="82"/>
      <c r="L601" s="82"/>
      <c r="M601" s="83"/>
      <c r="N601" s="79"/>
      <c r="O601" s="84"/>
      <c r="P601" s="84"/>
      <c r="Q601" s="257"/>
      <c r="R601" s="257"/>
      <c r="S601" s="257"/>
      <c r="T601" s="85">
        <f t="shared" ref="T601:T664" si="262">IFERROR(AQ601*1000, 0)</f>
        <v>0</v>
      </c>
      <c r="U601" s="238"/>
      <c r="V601" s="238"/>
      <c r="W601" s="238"/>
      <c r="X601" s="257"/>
      <c r="Y601" s="258"/>
      <c r="Z601" s="79"/>
      <c r="AA601" s="257"/>
      <c r="AB601" s="257"/>
      <c r="AC601" s="257"/>
      <c r="AD601" s="257"/>
      <c r="AE601" s="257"/>
      <c r="AF601" s="85">
        <f t="shared" ref="AF601:AF664" si="263">IFERROR(AR601*1000, 0)</f>
        <v>0</v>
      </c>
      <c r="AG601" s="259"/>
      <c r="AH601" s="238"/>
      <c r="AI601" s="79"/>
      <c r="AJ601" s="80" t="str">
        <f>IF(ISBLANK(AI601), "", VLOOKUP(AI601, Z!$A$2:$C$4127, 3, FALSE))</f>
        <v/>
      </c>
      <c r="AK601" s="260"/>
      <c r="AL601" s="127">
        <f t="shared" ref="AL601:AL664" si="264">AN601*1000</f>
        <v>0</v>
      </c>
      <c r="AM601" s="271"/>
      <c r="AN601" s="292">
        <f t="shared" si="238"/>
        <v>0</v>
      </c>
      <c r="AO601" s="279">
        <f t="shared" ref="AO601:AO664" si="265">IF($AN$20="EZ", 15, IF(OR($I601=TRUE, AND(CO601=3,CF601&lt;&gt; 3)), 4, 1))</f>
        <v>1</v>
      </c>
      <c r="AP601" s="279">
        <v>0.75</v>
      </c>
      <c r="AQ601" s="293" t="str">
        <f t="shared" si="239"/>
        <v>-</v>
      </c>
      <c r="AR601" s="293" t="str">
        <f t="shared" si="240"/>
        <v>-</v>
      </c>
      <c r="AS601" s="293" t="str" cm="1">
        <f t="array" ref="AS601">IFERROR(IFERROR((AT601*AU601)/(3600*1000)/AZ601, BY601) * SUMPRODUCT($BA601:$BE601^2.5, $BF601:$BJ601) / 1000, "-")</f>
        <v>-</v>
      </c>
      <c r="AT601" s="279" t="str">
        <f t="shared" si="241"/>
        <v>-</v>
      </c>
      <c r="AU601" s="279" t="str">
        <f t="shared" si="242"/>
        <v>-</v>
      </c>
      <c r="AV601" s="294" t="str">
        <f t="shared" si="252"/>
        <v>-</v>
      </c>
      <c r="AW601" s="294" t="str" cm="1">
        <f t="array" ref="AW601">IF(CH601&gt;0, INDEX($CV$58:$CV$60, CH601), "-")</f>
        <v>-</v>
      </c>
      <c r="AX601" s="294" t="str">
        <f t="shared" si="243"/>
        <v>-</v>
      </c>
      <c r="AY601" s="295" t="str">
        <f t="shared" si="244"/>
        <v>-</v>
      </c>
      <c r="AZ601" s="294">
        <f t="shared" si="245"/>
        <v>0</v>
      </c>
      <c r="BA601" s="296" t="str" cm="1">
        <f t="array" ref="BA601">IFERROR(INDEX($CV$63:$CZ$65, $CF601, BA$23), "-")</f>
        <v>-</v>
      </c>
      <c r="BB601" s="296" t="str" cm="1">
        <f t="array" ref="BB601">IFERROR(INDEX($CV$63:$CZ$65, $CF601, BB$23), "-")</f>
        <v>-</v>
      </c>
      <c r="BC601" s="296" t="str" cm="1">
        <f t="array" ref="BC601">IFERROR(INDEX($CV$63:$CZ$65, $CF601, BC$23), "-")</f>
        <v>-</v>
      </c>
      <c r="BD601" s="296" t="str" cm="1">
        <f t="array" ref="BD601">IFERROR(INDEX($CV$63:$CZ$65, $CF601, BD$23), "-")</f>
        <v>-</v>
      </c>
      <c r="BE601" s="296" t="str" cm="1">
        <f t="array" ref="BE601">IFERROR(INDEX($CV$63:$CZ$65, $CF601, BE$23), "-")</f>
        <v>-</v>
      </c>
      <c r="BF601" s="297" cm="1">
        <f t="array" ref="BF601">IF($CF601=3,
IFERROR(INDEX($CV$68:$CZ$79, $CE601, BF$23), "-"),
IF($CF601=2,
IF(BF$23=5, $Q601, IF(BF$23=4, $R601, 0)), IF(BF$23=5, $Q601, 0)
))</f>
        <v>0</v>
      </c>
      <c r="BG601" s="297" cm="1">
        <f t="array" ref="BG601">IF($CF601=3,
IFERROR(INDEX($CV$68:$CZ$79, $CE601, BG$23), "-"),
IF($CF601=2,
IF(BG$23=5, $Q601, IF(BG$23=4, $R601, 0)), IF(BG$23=5, $Q601, 0)
))</f>
        <v>0</v>
      </c>
      <c r="BH601" s="297" cm="1">
        <f t="array" ref="BH601">IF($CF601=3,
IFERROR(INDEX($CV$68:$CZ$79, $CE601, BH$23), "-"),
IF($CF601=2,
IF(BH$23=5, $Q601, IF(BH$23=4, $R601, 0)), IF(BH$23=5, $Q601, 0)
))</f>
        <v>0</v>
      </c>
      <c r="BI601" s="297" cm="1">
        <f t="array" ref="BI601">IF($CF601=3,
IFERROR(INDEX($CV$68:$CZ$79, $CE601, BI$23), "-"),
IF($CF601=2,
IF(BI$23=5, $Q601, IF(BI$23=4, $R601, 0)), IF(BI$23=5, $Q601, 0)
))</f>
        <v>0</v>
      </c>
      <c r="BJ601" s="297" cm="1">
        <f t="array" ref="BJ601">IF($CF601=3,
IFERROR(INDEX($CV$68:$CZ$79, $CE601, BJ$23), "-"),
IF($CF601=2,
IF(BJ$23=5, $Q601, IF(BJ$23=4, $R601, 0)), IF(BJ$23=5, $Q601, 0)
))</f>
        <v>0</v>
      </c>
      <c r="BK601" s="293" t="str" cm="1">
        <f t="array" ref="BK601">IFERROR(IF(OR($AN$20="EZ", ISNUMBER((BL601*BM601)/(3600*1000)/BN601)), (BL601*BM601)/(3600*1000)/BN601, BY601) * SUMPRODUCT($BO601:$BS601^2.5, $BT601:$BX601) / 1000, "-")</f>
        <v>-</v>
      </c>
      <c r="BL601" s="279" t="str">
        <f t="shared" si="246"/>
        <v>-</v>
      </c>
      <c r="BM601" s="279" t="str">
        <f t="shared" si="247"/>
        <v>-</v>
      </c>
      <c r="BN601" s="298">
        <f t="shared" si="248"/>
        <v>0</v>
      </c>
      <c r="BO601" s="296" t="str" cm="1">
        <f t="array" ref="BO601">IFERROR(INDEX($CV$63:$CZ$65, $CO601, BO$23), "-")</f>
        <v>-</v>
      </c>
      <c r="BP601" s="296" t="str" cm="1">
        <f t="array" ref="BP601">IFERROR(INDEX($CV$63:$CZ$65, $CO601, BP$23), "-")</f>
        <v>-</v>
      </c>
      <c r="BQ601" s="296" t="str" cm="1">
        <f t="array" ref="BQ601">IFERROR(INDEX($CV$63:$CZ$65, $CO601, BQ$23), "-")</f>
        <v>-</v>
      </c>
      <c r="BR601" s="296" t="str" cm="1">
        <f t="array" ref="BR601">IFERROR(INDEX($CV$63:$CZ$65, $CO601, BR$23), "-")</f>
        <v>-</v>
      </c>
      <c r="BS601" s="296" t="str" cm="1">
        <f t="array" ref="BS601">IFERROR(INDEX($CV$63:$CZ$65, $CO601, BS$23), "-")</f>
        <v>-</v>
      </c>
      <c r="BT601" s="297" cm="1">
        <f t="array" ref="BT601">IF($CO601=3,
IFERROR(INDEX($CV$68:$CZ$79, $CE601, BT$23), "-"),
IF($CO601=2,
IF(BT$23=5, $AC601, IF(BT$23=4, $AD601, 0)), IF(BT$23=5, $AC601, 0)
))</f>
        <v>0</v>
      </c>
      <c r="BU601" s="297" cm="1">
        <f t="array" ref="BU601">IF($CO601=3,
IFERROR(INDEX($CV$68:$CZ$79, $CE601, BU$23), "-"),
IF($CO601=2,
IF(BU$23=5, $AC601, IF(BU$23=4, $AD601, 0)), IF(BU$23=5, $AC601, 0)
))</f>
        <v>0</v>
      </c>
      <c r="BV601" s="297" cm="1">
        <f t="array" ref="BV601">IF($CO601=3,
IFERROR(INDEX($CV$68:$CZ$79, $CE601, BV$23), "-"),
IF($CO601=2,
IF(BV$23=5, $AC601, IF(BV$23=4, $AD601, 0)), IF(BV$23=5, $AC601, 0)
))</f>
        <v>0</v>
      </c>
      <c r="BW601" s="297" cm="1">
        <f t="array" ref="BW601">IF($CO601=3,
IFERROR(INDEX($CV$68:$CZ$79, $CE601, BW$23), "-"),
IF($CO601=2,
IF(BW$23=5, $AC601, IF(BW$23=4, $AD601, 0)), IF(BW$23=5, $AC601, 0)
))</f>
        <v>0</v>
      </c>
      <c r="BX601" s="297" cm="1">
        <f t="array" ref="BX601">IF($CO601=3,
IFERROR(INDEX($CV$68:$CZ$79, $CE601, BX$23), "-"),
IF($CO601=2,
IF(BX$23=5, $AC601, IF(BX$23=4, $AD601, 0)), IF(BX$23=5, $AC601, 0)
))</f>
        <v>0</v>
      </c>
      <c r="BY601" s="293" t="str">
        <f t="shared" si="249"/>
        <v>-</v>
      </c>
      <c r="BZ601" s="299">
        <f t="shared" si="253"/>
        <v>0</v>
      </c>
      <c r="CA601" s="294" t="str">
        <f t="shared" si="250"/>
        <v>-</v>
      </c>
      <c r="CB601" s="295" t="str">
        <f t="shared" si="254"/>
        <v>-</v>
      </c>
      <c r="CC601" s="295" t="str">
        <f t="shared" si="251"/>
        <v>-</v>
      </c>
      <c r="CD601" s="299">
        <f t="shared" si="255"/>
        <v>0</v>
      </c>
      <c r="CE601" s="300" t="str">
        <f t="shared" si="256"/>
        <v>-</v>
      </c>
      <c r="CF601" s="300" t="str">
        <f t="shared" si="257"/>
        <v>-</v>
      </c>
      <c r="CG601" s="300">
        <v>0</v>
      </c>
      <c r="CH601" s="300">
        <f t="shared" si="258"/>
        <v>0</v>
      </c>
      <c r="CI601" s="301">
        <f t="shared" si="259"/>
        <v>0</v>
      </c>
      <c r="CJ601" s="301">
        <f t="shared" si="260"/>
        <v>0</v>
      </c>
      <c r="CK601" s="302" t="str" cm="1">
        <f t="array" ref="CK601">IF($CJ601&gt;0, INDEX($CS$28:$DH$35, $CJ601, $CI601+CK$23), "-")</f>
        <v>-</v>
      </c>
      <c r="CL601" s="302" t="str" cm="1">
        <f t="array" ref="CL601">IF($CJ601&gt;0, INDEX($CS$28:$DH$35, $CJ601, $CI601+CL$23), "-")</f>
        <v>-</v>
      </c>
      <c r="CM601" s="302" t="str" cm="1">
        <f t="array" ref="CM601">IF($CJ601&gt;0, INDEX($CS$28:$DH$35, $CJ601, $CI601+CM$23), "-")</f>
        <v>-</v>
      </c>
      <c r="CN601" s="302" t="str" cm="1">
        <f t="array" ref="CN601">IF($CJ601&gt;0, INDEX($CS$28:$DH$35, $CJ601, $CI601+CN$23), "-")</f>
        <v>-</v>
      </c>
      <c r="CO601" s="300" t="str">
        <f t="shared" si="261"/>
        <v>-</v>
      </c>
      <c r="CP601" s="271"/>
      <c r="CQ601" s="272"/>
      <c r="CR601" s="273"/>
      <c r="CS601" s="273"/>
      <c r="CT601" s="273"/>
      <c r="CU601" s="273"/>
      <c r="CV601" s="273"/>
      <c r="CW601" s="273"/>
      <c r="CX601" s="273"/>
      <c r="CY601" s="273"/>
      <c r="CZ601" s="273"/>
      <c r="DA601" s="273"/>
      <c r="DB601" s="273"/>
      <c r="DC601" s="273"/>
      <c r="DD601" s="273"/>
      <c r="DE601" s="273"/>
      <c r="DF601" s="273"/>
      <c r="DG601" s="273"/>
      <c r="DH601" s="273"/>
      <c r="DI601" s="273"/>
      <c r="DJ601" s="271"/>
      <c r="DK601" s="271"/>
    </row>
    <row r="602" spans="1:115" s="45" customFormat="1" ht="12.75" customHeight="1" x14ac:dyDescent="0.25">
      <c r="A602" s="13" cm="1">
        <f t="array" ref="A602">IFERROR(INDEX(Operation, IFERROR(MATCH($N602,#REF!, 0), IFERROR(MATCH($N602,#REF!, 0), MATCH($N602,#REF!, 0))), 4), 0)</f>
        <v>0</v>
      </c>
      <c r="B602" s="10">
        <v>579</v>
      </c>
      <c r="C602" s="238"/>
      <c r="D602" s="238"/>
      <c r="E602" s="79"/>
      <c r="F602" s="80" t="str">
        <f>IF(ISBLANK(E602), "", VLOOKUP(E602, Z!$A$2:$C$4127, 3, FALSE))</f>
        <v/>
      </c>
      <c r="G602" s="238"/>
      <c r="H602" s="81"/>
      <c r="I602" s="255" t="b">
        <v>0</v>
      </c>
      <c r="J602" s="256"/>
      <c r="K602" s="82"/>
      <c r="L602" s="82"/>
      <c r="M602" s="83"/>
      <c r="N602" s="79"/>
      <c r="O602" s="84"/>
      <c r="P602" s="84"/>
      <c r="Q602" s="257"/>
      <c r="R602" s="257"/>
      <c r="S602" s="257"/>
      <c r="T602" s="85">
        <f t="shared" si="262"/>
        <v>0</v>
      </c>
      <c r="U602" s="238"/>
      <c r="V602" s="238"/>
      <c r="W602" s="238"/>
      <c r="X602" s="256"/>
      <c r="Y602" s="258"/>
      <c r="Z602" s="79"/>
      <c r="AA602" s="257"/>
      <c r="AB602" s="257"/>
      <c r="AC602" s="257"/>
      <c r="AD602" s="257"/>
      <c r="AE602" s="257"/>
      <c r="AF602" s="85">
        <f t="shared" si="263"/>
        <v>0</v>
      </c>
      <c r="AG602" s="259"/>
      <c r="AH602" s="238"/>
      <c r="AI602" s="79"/>
      <c r="AJ602" s="80" t="str">
        <f>IF(ISBLANK(AI602), "", VLOOKUP(AI602, Z!$A$2:$C$4127, 3, FALSE))</f>
        <v/>
      </c>
      <c r="AK602" s="260"/>
      <c r="AL602" s="127">
        <f t="shared" si="264"/>
        <v>0</v>
      </c>
      <c r="AM602" s="271"/>
      <c r="AN602" s="292">
        <f t="shared" si="238"/>
        <v>0</v>
      </c>
      <c r="AO602" s="279">
        <f t="shared" si="265"/>
        <v>1</v>
      </c>
      <c r="AP602" s="279">
        <v>0.75</v>
      </c>
      <c r="AQ602" s="293" t="str">
        <f t="shared" si="239"/>
        <v>-</v>
      </c>
      <c r="AR602" s="293" t="str">
        <f t="shared" si="240"/>
        <v>-</v>
      </c>
      <c r="AS602" s="293" t="str" cm="1">
        <f t="array" ref="AS602">IFERROR(IFERROR((AT602*AU602)/(3600*1000)/AZ602, BY602) * SUMPRODUCT($BA602:$BE602^2.5, $BF602:$BJ602) / 1000, "-")</f>
        <v>-</v>
      </c>
      <c r="AT602" s="279" t="str">
        <f t="shared" si="241"/>
        <v>-</v>
      </c>
      <c r="AU602" s="279" t="str">
        <f t="shared" si="242"/>
        <v>-</v>
      </c>
      <c r="AV602" s="294" t="str">
        <f t="shared" si="252"/>
        <v>-</v>
      </c>
      <c r="AW602" s="294" t="str" cm="1">
        <f t="array" ref="AW602">IF(CH602&gt;0, INDEX($CV$58:$CV$60, CH602), "-")</f>
        <v>-</v>
      </c>
      <c r="AX602" s="294" t="str">
        <f t="shared" si="243"/>
        <v>-</v>
      </c>
      <c r="AY602" s="295" t="str">
        <f t="shared" si="244"/>
        <v>-</v>
      </c>
      <c r="AZ602" s="294">
        <f t="shared" si="245"/>
        <v>0</v>
      </c>
      <c r="BA602" s="296" t="str" cm="1">
        <f t="array" ref="BA602">IFERROR(INDEX($CV$63:$CZ$65, $CF602, BA$23), "-")</f>
        <v>-</v>
      </c>
      <c r="BB602" s="296" t="str" cm="1">
        <f t="array" ref="BB602">IFERROR(INDEX($CV$63:$CZ$65, $CF602, BB$23), "-")</f>
        <v>-</v>
      </c>
      <c r="BC602" s="296" t="str" cm="1">
        <f t="array" ref="BC602">IFERROR(INDEX($CV$63:$CZ$65, $CF602, BC$23), "-")</f>
        <v>-</v>
      </c>
      <c r="BD602" s="296" t="str" cm="1">
        <f t="array" ref="BD602">IFERROR(INDEX($CV$63:$CZ$65, $CF602, BD$23), "-")</f>
        <v>-</v>
      </c>
      <c r="BE602" s="296" t="str" cm="1">
        <f t="array" ref="BE602">IFERROR(INDEX($CV$63:$CZ$65, $CF602, BE$23), "-")</f>
        <v>-</v>
      </c>
      <c r="BF602" s="297" cm="1">
        <f t="array" ref="BF602">IF($CF602=3,
IFERROR(INDEX($CV$68:$CZ$79, $CE602, BF$23), "-"),
IF($CF602=2,
IF(BF$23=5, $Q602, IF(BF$23=4, $R602, 0)), IF(BF$23=5, $Q602, 0)
))</f>
        <v>0</v>
      </c>
      <c r="BG602" s="297" cm="1">
        <f t="array" ref="BG602">IF($CF602=3,
IFERROR(INDEX($CV$68:$CZ$79, $CE602, BG$23), "-"),
IF($CF602=2,
IF(BG$23=5, $Q602, IF(BG$23=4, $R602, 0)), IF(BG$23=5, $Q602, 0)
))</f>
        <v>0</v>
      </c>
      <c r="BH602" s="297" cm="1">
        <f t="array" ref="BH602">IF($CF602=3,
IFERROR(INDEX($CV$68:$CZ$79, $CE602, BH$23), "-"),
IF($CF602=2,
IF(BH$23=5, $Q602, IF(BH$23=4, $R602, 0)), IF(BH$23=5, $Q602, 0)
))</f>
        <v>0</v>
      </c>
      <c r="BI602" s="297" cm="1">
        <f t="array" ref="BI602">IF($CF602=3,
IFERROR(INDEX($CV$68:$CZ$79, $CE602, BI$23), "-"),
IF($CF602=2,
IF(BI$23=5, $Q602, IF(BI$23=4, $R602, 0)), IF(BI$23=5, $Q602, 0)
))</f>
        <v>0</v>
      </c>
      <c r="BJ602" s="297" cm="1">
        <f t="array" ref="BJ602">IF($CF602=3,
IFERROR(INDEX($CV$68:$CZ$79, $CE602, BJ$23), "-"),
IF($CF602=2,
IF(BJ$23=5, $Q602, IF(BJ$23=4, $R602, 0)), IF(BJ$23=5, $Q602, 0)
))</f>
        <v>0</v>
      </c>
      <c r="BK602" s="293" t="str" cm="1">
        <f t="array" ref="BK602">IFERROR(IF(OR($AN$20="EZ", ISNUMBER((BL602*BM602)/(3600*1000)/BN602)), (BL602*BM602)/(3600*1000)/BN602, BY602) * SUMPRODUCT($BO602:$BS602^2.5, $BT602:$BX602) / 1000, "-")</f>
        <v>-</v>
      </c>
      <c r="BL602" s="279" t="str">
        <f t="shared" si="246"/>
        <v>-</v>
      </c>
      <c r="BM602" s="279" t="str">
        <f t="shared" si="247"/>
        <v>-</v>
      </c>
      <c r="BN602" s="298">
        <f t="shared" si="248"/>
        <v>0</v>
      </c>
      <c r="BO602" s="296" t="str" cm="1">
        <f t="array" ref="BO602">IFERROR(INDEX($CV$63:$CZ$65, $CO602, BO$23), "-")</f>
        <v>-</v>
      </c>
      <c r="BP602" s="296" t="str" cm="1">
        <f t="array" ref="BP602">IFERROR(INDEX($CV$63:$CZ$65, $CO602, BP$23), "-")</f>
        <v>-</v>
      </c>
      <c r="BQ602" s="296" t="str" cm="1">
        <f t="array" ref="BQ602">IFERROR(INDEX($CV$63:$CZ$65, $CO602, BQ$23), "-")</f>
        <v>-</v>
      </c>
      <c r="BR602" s="296" t="str" cm="1">
        <f t="array" ref="BR602">IFERROR(INDEX($CV$63:$CZ$65, $CO602, BR$23), "-")</f>
        <v>-</v>
      </c>
      <c r="BS602" s="296" t="str" cm="1">
        <f t="array" ref="BS602">IFERROR(INDEX($CV$63:$CZ$65, $CO602, BS$23), "-")</f>
        <v>-</v>
      </c>
      <c r="BT602" s="297" cm="1">
        <f t="array" ref="BT602">IF($CO602=3,
IFERROR(INDEX($CV$68:$CZ$79, $CE602, BT$23), "-"),
IF($CO602=2,
IF(BT$23=5, $AC602, IF(BT$23=4, $AD602, 0)), IF(BT$23=5, $AC602, 0)
))</f>
        <v>0</v>
      </c>
      <c r="BU602" s="297" cm="1">
        <f t="array" ref="BU602">IF($CO602=3,
IFERROR(INDEX($CV$68:$CZ$79, $CE602, BU$23), "-"),
IF($CO602=2,
IF(BU$23=5, $AC602, IF(BU$23=4, $AD602, 0)), IF(BU$23=5, $AC602, 0)
))</f>
        <v>0</v>
      </c>
      <c r="BV602" s="297" cm="1">
        <f t="array" ref="BV602">IF($CO602=3,
IFERROR(INDEX($CV$68:$CZ$79, $CE602, BV$23), "-"),
IF($CO602=2,
IF(BV$23=5, $AC602, IF(BV$23=4, $AD602, 0)), IF(BV$23=5, $AC602, 0)
))</f>
        <v>0</v>
      </c>
      <c r="BW602" s="297" cm="1">
        <f t="array" ref="BW602">IF($CO602=3,
IFERROR(INDEX($CV$68:$CZ$79, $CE602, BW$23), "-"),
IF($CO602=2,
IF(BW$23=5, $AC602, IF(BW$23=4, $AD602, 0)), IF(BW$23=5, $AC602, 0)
))</f>
        <v>0</v>
      </c>
      <c r="BX602" s="297" cm="1">
        <f t="array" ref="BX602">IF($CO602=3,
IFERROR(INDEX($CV$68:$CZ$79, $CE602, BX$23), "-"),
IF($CO602=2,
IF(BX$23=5, $AC602, IF(BX$23=4, $AD602, 0)), IF(BX$23=5, $AC602, 0)
))</f>
        <v>0</v>
      </c>
      <c r="BY602" s="293" t="str">
        <f t="shared" si="249"/>
        <v>-</v>
      </c>
      <c r="BZ602" s="299">
        <f t="shared" si="253"/>
        <v>0</v>
      </c>
      <c r="CA602" s="294" t="str">
        <f t="shared" si="250"/>
        <v>-</v>
      </c>
      <c r="CB602" s="295" t="str">
        <f t="shared" si="254"/>
        <v>-</v>
      </c>
      <c r="CC602" s="295" t="str">
        <f t="shared" si="251"/>
        <v>-</v>
      </c>
      <c r="CD602" s="299">
        <f t="shared" si="255"/>
        <v>0</v>
      </c>
      <c r="CE602" s="300" t="str">
        <f t="shared" si="256"/>
        <v>-</v>
      </c>
      <c r="CF602" s="300" t="str">
        <f t="shared" si="257"/>
        <v>-</v>
      </c>
      <c r="CG602" s="300">
        <v>0</v>
      </c>
      <c r="CH602" s="300">
        <f t="shared" si="258"/>
        <v>0</v>
      </c>
      <c r="CI602" s="301">
        <f t="shared" si="259"/>
        <v>0</v>
      </c>
      <c r="CJ602" s="301">
        <f t="shared" si="260"/>
        <v>0</v>
      </c>
      <c r="CK602" s="302" t="str" cm="1">
        <f t="array" ref="CK602">IF($CJ602&gt;0, INDEX($CS$28:$DH$35, $CJ602, $CI602+CK$23), "-")</f>
        <v>-</v>
      </c>
      <c r="CL602" s="302" t="str" cm="1">
        <f t="array" ref="CL602">IF($CJ602&gt;0, INDEX($CS$28:$DH$35, $CJ602, $CI602+CL$23), "-")</f>
        <v>-</v>
      </c>
      <c r="CM602" s="302" t="str" cm="1">
        <f t="array" ref="CM602">IF($CJ602&gt;0, INDEX($CS$28:$DH$35, $CJ602, $CI602+CM$23), "-")</f>
        <v>-</v>
      </c>
      <c r="CN602" s="302" t="str" cm="1">
        <f t="array" ref="CN602">IF($CJ602&gt;0, INDEX($CS$28:$DH$35, $CJ602, $CI602+CN$23), "-")</f>
        <v>-</v>
      </c>
      <c r="CO602" s="300" t="str">
        <f t="shared" si="261"/>
        <v>-</v>
      </c>
      <c r="CP602" s="271"/>
      <c r="CQ602" s="272"/>
      <c r="CR602" s="273"/>
      <c r="CS602" s="273"/>
      <c r="CT602" s="273"/>
      <c r="CU602" s="273"/>
      <c r="CV602" s="273"/>
      <c r="CW602" s="273"/>
      <c r="CX602" s="273"/>
      <c r="CY602" s="273"/>
      <c r="CZ602" s="273"/>
      <c r="DA602" s="273"/>
      <c r="DB602" s="273"/>
      <c r="DC602" s="273"/>
      <c r="DD602" s="273"/>
      <c r="DE602" s="273"/>
      <c r="DF602" s="273"/>
      <c r="DG602" s="273"/>
      <c r="DH602" s="273"/>
      <c r="DI602" s="273"/>
      <c r="DJ602" s="271"/>
      <c r="DK602" s="271"/>
    </row>
    <row r="603" spans="1:115" s="45" customFormat="1" ht="12.75" customHeight="1" x14ac:dyDescent="0.25">
      <c r="A603" s="13" cm="1">
        <f t="array" ref="A603">IFERROR(INDEX(Operation, IFERROR(MATCH($N603,#REF!, 0), IFERROR(MATCH($N603,#REF!, 0), MATCH($N603,#REF!, 0))), 4), 0)</f>
        <v>0</v>
      </c>
      <c r="B603" s="10">
        <v>580</v>
      </c>
      <c r="C603" s="238"/>
      <c r="D603" s="238"/>
      <c r="E603" s="79"/>
      <c r="F603" s="80" t="str">
        <f>IF(ISBLANK(E603), "", VLOOKUP(E603, Z!$A$2:$C$4127, 3, FALSE))</f>
        <v/>
      </c>
      <c r="G603" s="238"/>
      <c r="H603" s="81"/>
      <c r="I603" s="255" t="b">
        <v>0</v>
      </c>
      <c r="J603" s="256"/>
      <c r="K603" s="82"/>
      <c r="L603" s="82"/>
      <c r="M603" s="83"/>
      <c r="N603" s="79"/>
      <c r="O603" s="84"/>
      <c r="P603" s="84"/>
      <c r="Q603" s="257"/>
      <c r="R603" s="257"/>
      <c r="S603" s="257"/>
      <c r="T603" s="85">
        <f t="shared" si="262"/>
        <v>0</v>
      </c>
      <c r="U603" s="238"/>
      <c r="V603" s="238"/>
      <c r="W603" s="238"/>
      <c r="X603" s="257"/>
      <c r="Y603" s="258"/>
      <c r="Z603" s="79"/>
      <c r="AA603" s="257"/>
      <c r="AB603" s="257"/>
      <c r="AC603" s="257"/>
      <c r="AD603" s="257"/>
      <c r="AE603" s="257"/>
      <c r="AF603" s="85">
        <f t="shared" si="263"/>
        <v>0</v>
      </c>
      <c r="AG603" s="259"/>
      <c r="AH603" s="238"/>
      <c r="AI603" s="79"/>
      <c r="AJ603" s="80" t="str">
        <f>IF(ISBLANK(AI603), "", VLOOKUP(AI603, Z!$A$2:$C$4127, 3, FALSE))</f>
        <v/>
      </c>
      <c r="AK603" s="260"/>
      <c r="AL603" s="127">
        <f t="shared" si="264"/>
        <v>0</v>
      </c>
      <c r="AM603" s="271"/>
      <c r="AN603" s="292">
        <f t="shared" si="238"/>
        <v>0</v>
      </c>
      <c r="AO603" s="279">
        <f t="shared" si="265"/>
        <v>1</v>
      </c>
      <c r="AP603" s="279">
        <v>0.75</v>
      </c>
      <c r="AQ603" s="293" t="str">
        <f t="shared" si="239"/>
        <v>-</v>
      </c>
      <c r="AR603" s="293" t="str">
        <f t="shared" si="240"/>
        <v>-</v>
      </c>
      <c r="AS603" s="293" t="str" cm="1">
        <f t="array" ref="AS603">IFERROR(IFERROR((AT603*AU603)/(3600*1000)/AZ603, BY603) * SUMPRODUCT($BA603:$BE603^2.5, $BF603:$BJ603) / 1000, "-")</f>
        <v>-</v>
      </c>
      <c r="AT603" s="279" t="str">
        <f t="shared" si="241"/>
        <v>-</v>
      </c>
      <c r="AU603" s="279" t="str">
        <f t="shared" si="242"/>
        <v>-</v>
      </c>
      <c r="AV603" s="294" t="str">
        <f t="shared" si="252"/>
        <v>-</v>
      </c>
      <c r="AW603" s="294" t="str" cm="1">
        <f t="array" ref="AW603">IF(CH603&gt;0, INDEX($CV$58:$CV$60, CH603), "-")</f>
        <v>-</v>
      </c>
      <c r="AX603" s="294" t="str">
        <f t="shared" si="243"/>
        <v>-</v>
      </c>
      <c r="AY603" s="295" t="str">
        <f t="shared" si="244"/>
        <v>-</v>
      </c>
      <c r="AZ603" s="294">
        <f t="shared" si="245"/>
        <v>0</v>
      </c>
      <c r="BA603" s="296" t="str" cm="1">
        <f t="array" ref="BA603">IFERROR(INDEX($CV$63:$CZ$65, $CF603, BA$23), "-")</f>
        <v>-</v>
      </c>
      <c r="BB603" s="296" t="str" cm="1">
        <f t="array" ref="BB603">IFERROR(INDEX($CV$63:$CZ$65, $CF603, BB$23), "-")</f>
        <v>-</v>
      </c>
      <c r="BC603" s="296" t="str" cm="1">
        <f t="array" ref="BC603">IFERROR(INDEX($CV$63:$CZ$65, $CF603, BC$23), "-")</f>
        <v>-</v>
      </c>
      <c r="BD603" s="296" t="str" cm="1">
        <f t="array" ref="BD603">IFERROR(INDEX($CV$63:$CZ$65, $CF603, BD$23), "-")</f>
        <v>-</v>
      </c>
      <c r="BE603" s="296" t="str" cm="1">
        <f t="array" ref="BE603">IFERROR(INDEX($CV$63:$CZ$65, $CF603, BE$23), "-")</f>
        <v>-</v>
      </c>
      <c r="BF603" s="297" cm="1">
        <f t="array" ref="BF603">IF($CF603=3,
IFERROR(INDEX($CV$68:$CZ$79, $CE603, BF$23), "-"),
IF($CF603=2,
IF(BF$23=5, $Q603, IF(BF$23=4, $R603, 0)), IF(BF$23=5, $Q603, 0)
))</f>
        <v>0</v>
      </c>
      <c r="BG603" s="297" cm="1">
        <f t="array" ref="BG603">IF($CF603=3,
IFERROR(INDEX($CV$68:$CZ$79, $CE603, BG$23), "-"),
IF($CF603=2,
IF(BG$23=5, $Q603, IF(BG$23=4, $R603, 0)), IF(BG$23=5, $Q603, 0)
))</f>
        <v>0</v>
      </c>
      <c r="BH603" s="297" cm="1">
        <f t="array" ref="BH603">IF($CF603=3,
IFERROR(INDEX($CV$68:$CZ$79, $CE603, BH$23), "-"),
IF($CF603=2,
IF(BH$23=5, $Q603, IF(BH$23=4, $R603, 0)), IF(BH$23=5, $Q603, 0)
))</f>
        <v>0</v>
      </c>
      <c r="BI603" s="297" cm="1">
        <f t="array" ref="BI603">IF($CF603=3,
IFERROR(INDEX($CV$68:$CZ$79, $CE603, BI$23), "-"),
IF($CF603=2,
IF(BI$23=5, $Q603, IF(BI$23=4, $R603, 0)), IF(BI$23=5, $Q603, 0)
))</f>
        <v>0</v>
      </c>
      <c r="BJ603" s="297" cm="1">
        <f t="array" ref="BJ603">IF($CF603=3,
IFERROR(INDEX($CV$68:$CZ$79, $CE603, BJ$23), "-"),
IF($CF603=2,
IF(BJ$23=5, $Q603, IF(BJ$23=4, $R603, 0)), IF(BJ$23=5, $Q603, 0)
))</f>
        <v>0</v>
      </c>
      <c r="BK603" s="293" t="str" cm="1">
        <f t="array" ref="BK603">IFERROR(IF(OR($AN$20="EZ", ISNUMBER((BL603*BM603)/(3600*1000)/BN603)), (BL603*BM603)/(3600*1000)/BN603, BY603) * SUMPRODUCT($BO603:$BS603^2.5, $BT603:$BX603) / 1000, "-")</f>
        <v>-</v>
      </c>
      <c r="BL603" s="279" t="str">
        <f t="shared" si="246"/>
        <v>-</v>
      </c>
      <c r="BM603" s="279" t="str">
        <f t="shared" si="247"/>
        <v>-</v>
      </c>
      <c r="BN603" s="298">
        <f t="shared" si="248"/>
        <v>0</v>
      </c>
      <c r="BO603" s="296" t="str" cm="1">
        <f t="array" ref="BO603">IFERROR(INDEX($CV$63:$CZ$65, $CO603, BO$23), "-")</f>
        <v>-</v>
      </c>
      <c r="BP603" s="296" t="str" cm="1">
        <f t="array" ref="BP603">IFERROR(INDEX($CV$63:$CZ$65, $CO603, BP$23), "-")</f>
        <v>-</v>
      </c>
      <c r="BQ603" s="296" t="str" cm="1">
        <f t="array" ref="BQ603">IFERROR(INDEX($CV$63:$CZ$65, $CO603, BQ$23), "-")</f>
        <v>-</v>
      </c>
      <c r="BR603" s="296" t="str" cm="1">
        <f t="array" ref="BR603">IFERROR(INDEX($CV$63:$CZ$65, $CO603, BR$23), "-")</f>
        <v>-</v>
      </c>
      <c r="BS603" s="296" t="str" cm="1">
        <f t="array" ref="BS603">IFERROR(INDEX($CV$63:$CZ$65, $CO603, BS$23), "-")</f>
        <v>-</v>
      </c>
      <c r="BT603" s="297" cm="1">
        <f t="array" ref="BT603">IF($CO603=3,
IFERROR(INDEX($CV$68:$CZ$79, $CE603, BT$23), "-"),
IF($CO603=2,
IF(BT$23=5, $AC603, IF(BT$23=4, $AD603, 0)), IF(BT$23=5, $AC603, 0)
))</f>
        <v>0</v>
      </c>
      <c r="BU603" s="297" cm="1">
        <f t="array" ref="BU603">IF($CO603=3,
IFERROR(INDEX($CV$68:$CZ$79, $CE603, BU$23), "-"),
IF($CO603=2,
IF(BU$23=5, $AC603, IF(BU$23=4, $AD603, 0)), IF(BU$23=5, $AC603, 0)
))</f>
        <v>0</v>
      </c>
      <c r="BV603" s="297" cm="1">
        <f t="array" ref="BV603">IF($CO603=3,
IFERROR(INDEX($CV$68:$CZ$79, $CE603, BV$23), "-"),
IF($CO603=2,
IF(BV$23=5, $AC603, IF(BV$23=4, $AD603, 0)), IF(BV$23=5, $AC603, 0)
))</f>
        <v>0</v>
      </c>
      <c r="BW603" s="297" cm="1">
        <f t="array" ref="BW603">IF($CO603=3,
IFERROR(INDEX($CV$68:$CZ$79, $CE603, BW$23), "-"),
IF($CO603=2,
IF(BW$23=5, $AC603, IF(BW$23=4, $AD603, 0)), IF(BW$23=5, $AC603, 0)
))</f>
        <v>0</v>
      </c>
      <c r="BX603" s="297" cm="1">
        <f t="array" ref="BX603">IF($CO603=3,
IFERROR(INDEX($CV$68:$CZ$79, $CE603, BX$23), "-"),
IF($CO603=2,
IF(BX$23=5, $AC603, IF(BX$23=4, $AD603, 0)), IF(BX$23=5, $AC603, 0)
))</f>
        <v>0</v>
      </c>
      <c r="BY603" s="293" t="str">
        <f t="shared" si="249"/>
        <v>-</v>
      </c>
      <c r="BZ603" s="299">
        <f t="shared" si="253"/>
        <v>0</v>
      </c>
      <c r="CA603" s="294" t="str">
        <f t="shared" si="250"/>
        <v>-</v>
      </c>
      <c r="CB603" s="295" t="str">
        <f t="shared" si="254"/>
        <v>-</v>
      </c>
      <c r="CC603" s="295" t="str">
        <f t="shared" si="251"/>
        <v>-</v>
      </c>
      <c r="CD603" s="299">
        <f t="shared" si="255"/>
        <v>0</v>
      </c>
      <c r="CE603" s="300" t="str">
        <f t="shared" si="256"/>
        <v>-</v>
      </c>
      <c r="CF603" s="300" t="str">
        <f t="shared" si="257"/>
        <v>-</v>
      </c>
      <c r="CG603" s="300">
        <v>0</v>
      </c>
      <c r="CH603" s="300">
        <f t="shared" si="258"/>
        <v>0</v>
      </c>
      <c r="CI603" s="301">
        <f t="shared" si="259"/>
        <v>0</v>
      </c>
      <c r="CJ603" s="301">
        <f t="shared" si="260"/>
        <v>0</v>
      </c>
      <c r="CK603" s="302" t="str" cm="1">
        <f t="array" ref="CK603">IF($CJ603&gt;0, INDEX($CS$28:$DH$35, $CJ603, $CI603+CK$23), "-")</f>
        <v>-</v>
      </c>
      <c r="CL603" s="302" t="str" cm="1">
        <f t="array" ref="CL603">IF($CJ603&gt;0, INDEX($CS$28:$DH$35, $CJ603, $CI603+CL$23), "-")</f>
        <v>-</v>
      </c>
      <c r="CM603" s="302" t="str" cm="1">
        <f t="array" ref="CM603">IF($CJ603&gt;0, INDEX($CS$28:$DH$35, $CJ603, $CI603+CM$23), "-")</f>
        <v>-</v>
      </c>
      <c r="CN603" s="302" t="str" cm="1">
        <f t="array" ref="CN603">IF($CJ603&gt;0, INDEX($CS$28:$DH$35, $CJ603, $CI603+CN$23), "-")</f>
        <v>-</v>
      </c>
      <c r="CO603" s="300" t="str">
        <f t="shared" si="261"/>
        <v>-</v>
      </c>
      <c r="CP603" s="271"/>
      <c r="CQ603" s="272"/>
      <c r="CR603" s="273"/>
      <c r="CS603" s="273"/>
      <c r="CT603" s="273"/>
      <c r="CU603" s="273"/>
      <c r="CV603" s="273"/>
      <c r="CW603" s="273"/>
      <c r="CX603" s="273"/>
      <c r="CY603" s="273"/>
      <c r="CZ603" s="273"/>
      <c r="DA603" s="273"/>
      <c r="DB603" s="273"/>
      <c r="DC603" s="273"/>
      <c r="DD603" s="273"/>
      <c r="DE603" s="273"/>
      <c r="DF603" s="273"/>
      <c r="DG603" s="273"/>
      <c r="DH603" s="273"/>
      <c r="DI603" s="273"/>
      <c r="DJ603" s="271"/>
      <c r="DK603" s="271"/>
    </row>
    <row r="604" spans="1:115" s="45" customFormat="1" ht="12.75" customHeight="1" x14ac:dyDescent="0.25">
      <c r="A604" s="13" cm="1">
        <f t="array" ref="A604">IFERROR(INDEX(Operation, IFERROR(MATCH($N604,#REF!, 0), IFERROR(MATCH($N604,#REF!, 0), MATCH($N604,#REF!, 0))), 4), 0)</f>
        <v>0</v>
      </c>
      <c r="B604" s="10">
        <v>581</v>
      </c>
      <c r="C604" s="238"/>
      <c r="D604" s="238"/>
      <c r="E604" s="79"/>
      <c r="F604" s="80" t="str">
        <f>IF(ISBLANK(E604), "", VLOOKUP(E604, Z!$A$2:$C$4127, 3, FALSE))</f>
        <v/>
      </c>
      <c r="G604" s="238"/>
      <c r="H604" s="81"/>
      <c r="I604" s="255" t="b">
        <v>0</v>
      </c>
      <c r="J604" s="256"/>
      <c r="K604" s="82"/>
      <c r="L604" s="82"/>
      <c r="M604" s="83"/>
      <c r="N604" s="79"/>
      <c r="O604" s="84"/>
      <c r="P604" s="84"/>
      <c r="Q604" s="257"/>
      <c r="R604" s="257"/>
      <c r="S604" s="257"/>
      <c r="T604" s="85">
        <f t="shared" si="262"/>
        <v>0</v>
      </c>
      <c r="U604" s="238"/>
      <c r="V604" s="238"/>
      <c r="W604" s="238"/>
      <c r="X604" s="257"/>
      <c r="Y604" s="258"/>
      <c r="Z604" s="79"/>
      <c r="AA604" s="257"/>
      <c r="AB604" s="257"/>
      <c r="AC604" s="257"/>
      <c r="AD604" s="257"/>
      <c r="AE604" s="257"/>
      <c r="AF604" s="85">
        <f t="shared" si="263"/>
        <v>0</v>
      </c>
      <c r="AG604" s="259"/>
      <c r="AH604" s="238"/>
      <c r="AI604" s="79"/>
      <c r="AJ604" s="80" t="str">
        <f>IF(ISBLANK(AI604), "", VLOOKUP(AI604, Z!$A$2:$C$4127, 3, FALSE))</f>
        <v/>
      </c>
      <c r="AK604" s="260"/>
      <c r="AL604" s="127">
        <f t="shared" si="264"/>
        <v>0</v>
      </c>
      <c r="AM604" s="271"/>
      <c r="AN604" s="292">
        <f t="shared" si="238"/>
        <v>0</v>
      </c>
      <c r="AO604" s="279">
        <f t="shared" si="265"/>
        <v>1</v>
      </c>
      <c r="AP604" s="279">
        <v>0.75</v>
      </c>
      <c r="AQ604" s="293" t="str">
        <f t="shared" si="239"/>
        <v>-</v>
      </c>
      <c r="AR604" s="293" t="str">
        <f t="shared" si="240"/>
        <v>-</v>
      </c>
      <c r="AS604" s="293" t="str" cm="1">
        <f t="array" ref="AS604">IFERROR(IFERROR((AT604*AU604)/(3600*1000)/AZ604, BY604) * SUMPRODUCT($BA604:$BE604^2.5, $BF604:$BJ604) / 1000, "-")</f>
        <v>-</v>
      </c>
      <c r="AT604" s="279" t="str">
        <f t="shared" si="241"/>
        <v>-</v>
      </c>
      <c r="AU604" s="279" t="str">
        <f t="shared" si="242"/>
        <v>-</v>
      </c>
      <c r="AV604" s="294" t="str">
        <f t="shared" si="252"/>
        <v>-</v>
      </c>
      <c r="AW604" s="294" t="str" cm="1">
        <f t="array" ref="AW604">IF(CH604&gt;0, INDEX($CV$58:$CV$60, CH604), "-")</f>
        <v>-</v>
      </c>
      <c r="AX604" s="294" t="str">
        <f t="shared" si="243"/>
        <v>-</v>
      </c>
      <c r="AY604" s="295" t="str">
        <f t="shared" si="244"/>
        <v>-</v>
      </c>
      <c r="AZ604" s="294">
        <f t="shared" si="245"/>
        <v>0</v>
      </c>
      <c r="BA604" s="296" t="str" cm="1">
        <f t="array" ref="BA604">IFERROR(INDEX($CV$63:$CZ$65, $CF604, BA$23), "-")</f>
        <v>-</v>
      </c>
      <c r="BB604" s="296" t="str" cm="1">
        <f t="array" ref="BB604">IFERROR(INDEX($CV$63:$CZ$65, $CF604, BB$23), "-")</f>
        <v>-</v>
      </c>
      <c r="BC604" s="296" t="str" cm="1">
        <f t="array" ref="BC604">IFERROR(INDEX($CV$63:$CZ$65, $CF604, BC$23), "-")</f>
        <v>-</v>
      </c>
      <c r="BD604" s="296" t="str" cm="1">
        <f t="array" ref="BD604">IFERROR(INDEX($CV$63:$CZ$65, $CF604, BD$23), "-")</f>
        <v>-</v>
      </c>
      <c r="BE604" s="296" t="str" cm="1">
        <f t="array" ref="BE604">IFERROR(INDEX($CV$63:$CZ$65, $CF604, BE$23), "-")</f>
        <v>-</v>
      </c>
      <c r="BF604" s="297" cm="1">
        <f t="array" ref="BF604">IF($CF604=3,
IFERROR(INDEX($CV$68:$CZ$79, $CE604, BF$23), "-"),
IF($CF604=2,
IF(BF$23=5, $Q604, IF(BF$23=4, $R604, 0)), IF(BF$23=5, $Q604, 0)
))</f>
        <v>0</v>
      </c>
      <c r="BG604" s="297" cm="1">
        <f t="array" ref="BG604">IF($CF604=3,
IFERROR(INDEX($CV$68:$CZ$79, $CE604, BG$23), "-"),
IF($CF604=2,
IF(BG$23=5, $Q604, IF(BG$23=4, $R604, 0)), IF(BG$23=5, $Q604, 0)
))</f>
        <v>0</v>
      </c>
      <c r="BH604" s="297" cm="1">
        <f t="array" ref="BH604">IF($CF604=3,
IFERROR(INDEX($CV$68:$CZ$79, $CE604, BH$23), "-"),
IF($CF604=2,
IF(BH$23=5, $Q604, IF(BH$23=4, $R604, 0)), IF(BH$23=5, $Q604, 0)
))</f>
        <v>0</v>
      </c>
      <c r="BI604" s="297" cm="1">
        <f t="array" ref="BI604">IF($CF604=3,
IFERROR(INDEX($CV$68:$CZ$79, $CE604, BI$23), "-"),
IF($CF604=2,
IF(BI$23=5, $Q604, IF(BI$23=4, $R604, 0)), IF(BI$23=5, $Q604, 0)
))</f>
        <v>0</v>
      </c>
      <c r="BJ604" s="297" cm="1">
        <f t="array" ref="BJ604">IF($CF604=3,
IFERROR(INDEX($CV$68:$CZ$79, $CE604, BJ$23), "-"),
IF($CF604=2,
IF(BJ$23=5, $Q604, IF(BJ$23=4, $R604, 0)), IF(BJ$23=5, $Q604, 0)
))</f>
        <v>0</v>
      </c>
      <c r="BK604" s="293" t="str" cm="1">
        <f t="array" ref="BK604">IFERROR(IF(OR($AN$20="EZ", ISNUMBER((BL604*BM604)/(3600*1000)/BN604)), (BL604*BM604)/(3600*1000)/BN604, BY604) * SUMPRODUCT($BO604:$BS604^2.5, $BT604:$BX604) / 1000, "-")</f>
        <v>-</v>
      </c>
      <c r="BL604" s="279" t="str">
        <f t="shared" si="246"/>
        <v>-</v>
      </c>
      <c r="BM604" s="279" t="str">
        <f t="shared" si="247"/>
        <v>-</v>
      </c>
      <c r="BN604" s="298">
        <f t="shared" si="248"/>
        <v>0</v>
      </c>
      <c r="BO604" s="296" t="str" cm="1">
        <f t="array" ref="BO604">IFERROR(INDEX($CV$63:$CZ$65, $CO604, BO$23), "-")</f>
        <v>-</v>
      </c>
      <c r="BP604" s="296" t="str" cm="1">
        <f t="array" ref="BP604">IFERROR(INDEX($CV$63:$CZ$65, $CO604, BP$23), "-")</f>
        <v>-</v>
      </c>
      <c r="BQ604" s="296" t="str" cm="1">
        <f t="array" ref="BQ604">IFERROR(INDEX($CV$63:$CZ$65, $CO604, BQ$23), "-")</f>
        <v>-</v>
      </c>
      <c r="BR604" s="296" t="str" cm="1">
        <f t="array" ref="BR604">IFERROR(INDEX($CV$63:$CZ$65, $CO604, BR$23), "-")</f>
        <v>-</v>
      </c>
      <c r="BS604" s="296" t="str" cm="1">
        <f t="array" ref="BS604">IFERROR(INDEX($CV$63:$CZ$65, $CO604, BS$23), "-")</f>
        <v>-</v>
      </c>
      <c r="BT604" s="297" cm="1">
        <f t="array" ref="BT604">IF($CO604=3,
IFERROR(INDEX($CV$68:$CZ$79, $CE604, BT$23), "-"),
IF($CO604=2,
IF(BT$23=5, $AC604, IF(BT$23=4, $AD604, 0)), IF(BT$23=5, $AC604, 0)
))</f>
        <v>0</v>
      </c>
      <c r="BU604" s="297" cm="1">
        <f t="array" ref="BU604">IF($CO604=3,
IFERROR(INDEX($CV$68:$CZ$79, $CE604, BU$23), "-"),
IF($CO604=2,
IF(BU$23=5, $AC604, IF(BU$23=4, $AD604, 0)), IF(BU$23=5, $AC604, 0)
))</f>
        <v>0</v>
      </c>
      <c r="BV604" s="297" cm="1">
        <f t="array" ref="BV604">IF($CO604=3,
IFERROR(INDEX($CV$68:$CZ$79, $CE604, BV$23), "-"),
IF($CO604=2,
IF(BV$23=5, $AC604, IF(BV$23=4, $AD604, 0)), IF(BV$23=5, $AC604, 0)
))</f>
        <v>0</v>
      </c>
      <c r="BW604" s="297" cm="1">
        <f t="array" ref="BW604">IF($CO604=3,
IFERROR(INDEX($CV$68:$CZ$79, $CE604, BW$23), "-"),
IF($CO604=2,
IF(BW$23=5, $AC604, IF(BW$23=4, $AD604, 0)), IF(BW$23=5, $AC604, 0)
))</f>
        <v>0</v>
      </c>
      <c r="BX604" s="297" cm="1">
        <f t="array" ref="BX604">IF($CO604=3,
IFERROR(INDEX($CV$68:$CZ$79, $CE604, BX$23), "-"),
IF($CO604=2,
IF(BX$23=5, $AC604, IF(BX$23=4, $AD604, 0)), IF(BX$23=5, $AC604, 0)
))</f>
        <v>0</v>
      </c>
      <c r="BY604" s="293" t="str">
        <f t="shared" si="249"/>
        <v>-</v>
      </c>
      <c r="BZ604" s="299">
        <f t="shared" si="253"/>
        <v>0</v>
      </c>
      <c r="CA604" s="294" t="str">
        <f t="shared" si="250"/>
        <v>-</v>
      </c>
      <c r="CB604" s="295" t="str">
        <f t="shared" si="254"/>
        <v>-</v>
      </c>
      <c r="CC604" s="295" t="str">
        <f t="shared" si="251"/>
        <v>-</v>
      </c>
      <c r="CD604" s="299">
        <f t="shared" si="255"/>
        <v>0</v>
      </c>
      <c r="CE604" s="300" t="str">
        <f t="shared" si="256"/>
        <v>-</v>
      </c>
      <c r="CF604" s="300" t="str">
        <f t="shared" si="257"/>
        <v>-</v>
      </c>
      <c r="CG604" s="300">
        <v>0</v>
      </c>
      <c r="CH604" s="300">
        <f t="shared" si="258"/>
        <v>0</v>
      </c>
      <c r="CI604" s="301">
        <f t="shared" si="259"/>
        <v>0</v>
      </c>
      <c r="CJ604" s="301">
        <f t="shared" si="260"/>
        <v>0</v>
      </c>
      <c r="CK604" s="302" t="str" cm="1">
        <f t="array" ref="CK604">IF($CJ604&gt;0, INDEX($CS$28:$DH$35, $CJ604, $CI604+CK$23), "-")</f>
        <v>-</v>
      </c>
      <c r="CL604" s="302" t="str" cm="1">
        <f t="array" ref="CL604">IF($CJ604&gt;0, INDEX($CS$28:$DH$35, $CJ604, $CI604+CL$23), "-")</f>
        <v>-</v>
      </c>
      <c r="CM604" s="302" t="str" cm="1">
        <f t="array" ref="CM604">IF($CJ604&gt;0, INDEX($CS$28:$DH$35, $CJ604, $CI604+CM$23), "-")</f>
        <v>-</v>
      </c>
      <c r="CN604" s="302" t="str" cm="1">
        <f t="array" ref="CN604">IF($CJ604&gt;0, INDEX($CS$28:$DH$35, $CJ604, $CI604+CN$23), "-")</f>
        <v>-</v>
      </c>
      <c r="CO604" s="300" t="str">
        <f t="shared" si="261"/>
        <v>-</v>
      </c>
      <c r="CP604" s="271"/>
      <c r="CQ604" s="272"/>
      <c r="CR604" s="273"/>
      <c r="CS604" s="273"/>
      <c r="CT604" s="273"/>
      <c r="CU604" s="273"/>
      <c r="CV604" s="273"/>
      <c r="CW604" s="273"/>
      <c r="CX604" s="273"/>
      <c r="CY604" s="273"/>
      <c r="CZ604" s="273"/>
      <c r="DA604" s="273"/>
      <c r="DB604" s="273"/>
      <c r="DC604" s="273"/>
      <c r="DD604" s="273"/>
      <c r="DE604" s="273"/>
      <c r="DF604" s="273"/>
      <c r="DG604" s="273"/>
      <c r="DH604" s="273"/>
      <c r="DI604" s="273"/>
      <c r="DJ604" s="271"/>
      <c r="DK604" s="271"/>
    </row>
    <row r="605" spans="1:115" s="45" customFormat="1" ht="12.75" customHeight="1" x14ac:dyDescent="0.25">
      <c r="A605" s="13" cm="1">
        <f t="array" ref="A605">IFERROR(INDEX(Operation, IFERROR(MATCH($N605,#REF!, 0), IFERROR(MATCH($N605,#REF!, 0), MATCH($N605,#REF!, 0))), 4), 0)</f>
        <v>0</v>
      </c>
      <c r="B605" s="10">
        <v>582</v>
      </c>
      <c r="C605" s="238"/>
      <c r="D605" s="238"/>
      <c r="E605" s="79"/>
      <c r="F605" s="80" t="str">
        <f>IF(ISBLANK(E605), "", VLOOKUP(E605, Z!$A$2:$C$4127, 3, FALSE))</f>
        <v/>
      </c>
      <c r="G605" s="238"/>
      <c r="H605" s="81"/>
      <c r="I605" s="255" t="b">
        <v>0</v>
      </c>
      <c r="J605" s="256"/>
      <c r="K605" s="82"/>
      <c r="L605" s="82"/>
      <c r="M605" s="83"/>
      <c r="N605" s="79"/>
      <c r="O605" s="84"/>
      <c r="P605" s="84"/>
      <c r="Q605" s="257"/>
      <c r="R605" s="257"/>
      <c r="S605" s="257"/>
      <c r="T605" s="85">
        <f t="shared" si="262"/>
        <v>0</v>
      </c>
      <c r="U605" s="238"/>
      <c r="V605" s="238"/>
      <c r="W605" s="238"/>
      <c r="X605" s="257"/>
      <c r="Y605" s="258"/>
      <c r="Z605" s="79"/>
      <c r="AA605" s="257"/>
      <c r="AB605" s="257"/>
      <c r="AC605" s="257"/>
      <c r="AD605" s="257"/>
      <c r="AE605" s="257"/>
      <c r="AF605" s="85">
        <f t="shared" si="263"/>
        <v>0</v>
      </c>
      <c r="AG605" s="259"/>
      <c r="AH605" s="238"/>
      <c r="AI605" s="79"/>
      <c r="AJ605" s="80" t="str">
        <f>IF(ISBLANK(AI605), "", VLOOKUP(AI605, Z!$A$2:$C$4127, 3, FALSE))</f>
        <v/>
      </c>
      <c r="AK605" s="260"/>
      <c r="AL605" s="127">
        <f t="shared" si="264"/>
        <v>0</v>
      </c>
      <c r="AM605" s="271"/>
      <c r="AN605" s="292">
        <f t="shared" si="238"/>
        <v>0</v>
      </c>
      <c r="AO605" s="279">
        <f t="shared" si="265"/>
        <v>1</v>
      </c>
      <c r="AP605" s="279">
        <v>0.75</v>
      </c>
      <c r="AQ605" s="293" t="str">
        <f t="shared" si="239"/>
        <v>-</v>
      </c>
      <c r="AR605" s="293" t="str">
        <f t="shared" si="240"/>
        <v>-</v>
      </c>
      <c r="AS605" s="293" t="str" cm="1">
        <f t="array" ref="AS605">IFERROR(IFERROR((AT605*AU605)/(3600*1000)/AZ605, BY605) * SUMPRODUCT($BA605:$BE605^2.5, $BF605:$BJ605) / 1000, "-")</f>
        <v>-</v>
      </c>
      <c r="AT605" s="279" t="str">
        <f t="shared" si="241"/>
        <v>-</v>
      </c>
      <c r="AU605" s="279" t="str">
        <f t="shared" si="242"/>
        <v>-</v>
      </c>
      <c r="AV605" s="294" t="str">
        <f t="shared" si="252"/>
        <v>-</v>
      </c>
      <c r="AW605" s="294" t="str" cm="1">
        <f t="array" ref="AW605">IF(CH605&gt;0, INDEX($CV$58:$CV$60, CH605), "-")</f>
        <v>-</v>
      </c>
      <c r="AX605" s="294" t="str">
        <f t="shared" si="243"/>
        <v>-</v>
      </c>
      <c r="AY605" s="295" t="str">
        <f t="shared" si="244"/>
        <v>-</v>
      </c>
      <c r="AZ605" s="294">
        <f t="shared" si="245"/>
        <v>0</v>
      </c>
      <c r="BA605" s="296" t="str" cm="1">
        <f t="array" ref="BA605">IFERROR(INDEX($CV$63:$CZ$65, $CF605, BA$23), "-")</f>
        <v>-</v>
      </c>
      <c r="BB605" s="296" t="str" cm="1">
        <f t="array" ref="BB605">IFERROR(INDEX($CV$63:$CZ$65, $CF605, BB$23), "-")</f>
        <v>-</v>
      </c>
      <c r="BC605" s="296" t="str" cm="1">
        <f t="array" ref="BC605">IFERROR(INDEX($CV$63:$CZ$65, $CF605, BC$23), "-")</f>
        <v>-</v>
      </c>
      <c r="BD605" s="296" t="str" cm="1">
        <f t="array" ref="BD605">IFERROR(INDEX($CV$63:$CZ$65, $CF605, BD$23), "-")</f>
        <v>-</v>
      </c>
      <c r="BE605" s="296" t="str" cm="1">
        <f t="array" ref="BE605">IFERROR(INDEX($CV$63:$CZ$65, $CF605, BE$23), "-")</f>
        <v>-</v>
      </c>
      <c r="BF605" s="297" cm="1">
        <f t="array" ref="BF605">IF($CF605=3,
IFERROR(INDEX($CV$68:$CZ$79, $CE605, BF$23), "-"),
IF($CF605=2,
IF(BF$23=5, $Q605, IF(BF$23=4, $R605, 0)), IF(BF$23=5, $Q605, 0)
))</f>
        <v>0</v>
      </c>
      <c r="BG605" s="297" cm="1">
        <f t="array" ref="BG605">IF($CF605=3,
IFERROR(INDEX($CV$68:$CZ$79, $CE605, BG$23), "-"),
IF($CF605=2,
IF(BG$23=5, $Q605, IF(BG$23=4, $R605, 0)), IF(BG$23=5, $Q605, 0)
))</f>
        <v>0</v>
      </c>
      <c r="BH605" s="297" cm="1">
        <f t="array" ref="BH605">IF($CF605=3,
IFERROR(INDEX($CV$68:$CZ$79, $CE605, BH$23), "-"),
IF($CF605=2,
IF(BH$23=5, $Q605, IF(BH$23=4, $R605, 0)), IF(BH$23=5, $Q605, 0)
))</f>
        <v>0</v>
      </c>
      <c r="BI605" s="297" cm="1">
        <f t="array" ref="BI605">IF($CF605=3,
IFERROR(INDEX($CV$68:$CZ$79, $CE605, BI$23), "-"),
IF($CF605=2,
IF(BI$23=5, $Q605, IF(BI$23=4, $R605, 0)), IF(BI$23=5, $Q605, 0)
))</f>
        <v>0</v>
      </c>
      <c r="BJ605" s="297" cm="1">
        <f t="array" ref="BJ605">IF($CF605=3,
IFERROR(INDEX($CV$68:$CZ$79, $CE605, BJ$23), "-"),
IF($CF605=2,
IF(BJ$23=5, $Q605, IF(BJ$23=4, $R605, 0)), IF(BJ$23=5, $Q605, 0)
))</f>
        <v>0</v>
      </c>
      <c r="BK605" s="293" t="str" cm="1">
        <f t="array" ref="BK605">IFERROR(IF(OR($AN$20="EZ", ISNUMBER((BL605*BM605)/(3600*1000)/BN605)), (BL605*BM605)/(3600*1000)/BN605, BY605) * SUMPRODUCT($BO605:$BS605^2.5, $BT605:$BX605) / 1000, "-")</f>
        <v>-</v>
      </c>
      <c r="BL605" s="279" t="str">
        <f t="shared" si="246"/>
        <v>-</v>
      </c>
      <c r="BM605" s="279" t="str">
        <f t="shared" si="247"/>
        <v>-</v>
      </c>
      <c r="BN605" s="298">
        <f t="shared" si="248"/>
        <v>0</v>
      </c>
      <c r="BO605" s="296" t="str" cm="1">
        <f t="array" ref="BO605">IFERROR(INDEX($CV$63:$CZ$65, $CO605, BO$23), "-")</f>
        <v>-</v>
      </c>
      <c r="BP605" s="296" t="str" cm="1">
        <f t="array" ref="BP605">IFERROR(INDEX($CV$63:$CZ$65, $CO605, BP$23), "-")</f>
        <v>-</v>
      </c>
      <c r="BQ605" s="296" t="str" cm="1">
        <f t="array" ref="BQ605">IFERROR(INDEX($CV$63:$CZ$65, $CO605, BQ$23), "-")</f>
        <v>-</v>
      </c>
      <c r="BR605" s="296" t="str" cm="1">
        <f t="array" ref="BR605">IFERROR(INDEX($CV$63:$CZ$65, $CO605, BR$23), "-")</f>
        <v>-</v>
      </c>
      <c r="BS605" s="296" t="str" cm="1">
        <f t="array" ref="BS605">IFERROR(INDEX($CV$63:$CZ$65, $CO605, BS$23), "-")</f>
        <v>-</v>
      </c>
      <c r="BT605" s="297" cm="1">
        <f t="array" ref="BT605">IF($CO605=3,
IFERROR(INDEX($CV$68:$CZ$79, $CE605, BT$23), "-"),
IF($CO605=2,
IF(BT$23=5, $AC605, IF(BT$23=4, $AD605, 0)), IF(BT$23=5, $AC605, 0)
))</f>
        <v>0</v>
      </c>
      <c r="BU605" s="297" cm="1">
        <f t="array" ref="BU605">IF($CO605=3,
IFERROR(INDEX($CV$68:$CZ$79, $CE605, BU$23), "-"),
IF($CO605=2,
IF(BU$23=5, $AC605, IF(BU$23=4, $AD605, 0)), IF(BU$23=5, $AC605, 0)
))</f>
        <v>0</v>
      </c>
      <c r="BV605" s="297" cm="1">
        <f t="array" ref="BV605">IF($CO605=3,
IFERROR(INDEX($CV$68:$CZ$79, $CE605, BV$23), "-"),
IF($CO605=2,
IF(BV$23=5, $AC605, IF(BV$23=4, $AD605, 0)), IF(BV$23=5, $AC605, 0)
))</f>
        <v>0</v>
      </c>
      <c r="BW605" s="297" cm="1">
        <f t="array" ref="BW605">IF($CO605=3,
IFERROR(INDEX($CV$68:$CZ$79, $CE605, BW$23), "-"),
IF($CO605=2,
IF(BW$23=5, $AC605, IF(BW$23=4, $AD605, 0)), IF(BW$23=5, $AC605, 0)
))</f>
        <v>0</v>
      </c>
      <c r="BX605" s="297" cm="1">
        <f t="array" ref="BX605">IF($CO605=3,
IFERROR(INDEX($CV$68:$CZ$79, $CE605, BX$23), "-"),
IF($CO605=2,
IF(BX$23=5, $AC605, IF(BX$23=4, $AD605, 0)), IF(BX$23=5, $AC605, 0)
))</f>
        <v>0</v>
      </c>
      <c r="BY605" s="293" t="str">
        <f t="shared" si="249"/>
        <v>-</v>
      </c>
      <c r="BZ605" s="299">
        <f t="shared" si="253"/>
        <v>0</v>
      </c>
      <c r="CA605" s="294" t="str">
        <f t="shared" si="250"/>
        <v>-</v>
      </c>
      <c r="CB605" s="295" t="str">
        <f t="shared" si="254"/>
        <v>-</v>
      </c>
      <c r="CC605" s="295" t="str">
        <f t="shared" si="251"/>
        <v>-</v>
      </c>
      <c r="CD605" s="299">
        <f t="shared" si="255"/>
        <v>0</v>
      </c>
      <c r="CE605" s="300" t="str">
        <f t="shared" si="256"/>
        <v>-</v>
      </c>
      <c r="CF605" s="300" t="str">
        <f t="shared" si="257"/>
        <v>-</v>
      </c>
      <c r="CG605" s="300">
        <v>0</v>
      </c>
      <c r="CH605" s="300">
        <f t="shared" si="258"/>
        <v>0</v>
      </c>
      <c r="CI605" s="301">
        <f t="shared" si="259"/>
        <v>0</v>
      </c>
      <c r="CJ605" s="301">
        <f t="shared" si="260"/>
        <v>0</v>
      </c>
      <c r="CK605" s="302" t="str" cm="1">
        <f t="array" ref="CK605">IF($CJ605&gt;0, INDEX($CS$28:$DH$35, $CJ605, $CI605+CK$23), "-")</f>
        <v>-</v>
      </c>
      <c r="CL605" s="302" t="str" cm="1">
        <f t="array" ref="CL605">IF($CJ605&gt;0, INDEX($CS$28:$DH$35, $CJ605, $CI605+CL$23), "-")</f>
        <v>-</v>
      </c>
      <c r="CM605" s="302" t="str" cm="1">
        <f t="array" ref="CM605">IF($CJ605&gt;0, INDEX($CS$28:$DH$35, $CJ605, $CI605+CM$23), "-")</f>
        <v>-</v>
      </c>
      <c r="CN605" s="302" t="str" cm="1">
        <f t="array" ref="CN605">IF($CJ605&gt;0, INDEX($CS$28:$DH$35, $CJ605, $CI605+CN$23), "-")</f>
        <v>-</v>
      </c>
      <c r="CO605" s="300" t="str">
        <f t="shared" si="261"/>
        <v>-</v>
      </c>
      <c r="CP605" s="271"/>
      <c r="CQ605" s="272"/>
      <c r="CR605" s="273"/>
      <c r="CS605" s="273"/>
      <c r="CT605" s="273"/>
      <c r="CU605" s="273"/>
      <c r="CV605" s="273"/>
      <c r="CW605" s="273"/>
      <c r="CX605" s="273"/>
      <c r="CY605" s="273"/>
      <c r="CZ605" s="273"/>
      <c r="DA605" s="273"/>
      <c r="DB605" s="273"/>
      <c r="DC605" s="273"/>
      <c r="DD605" s="273"/>
      <c r="DE605" s="273"/>
      <c r="DF605" s="273"/>
      <c r="DG605" s="273"/>
      <c r="DH605" s="273"/>
      <c r="DI605" s="273"/>
      <c r="DJ605" s="271"/>
      <c r="DK605" s="271"/>
    </row>
    <row r="606" spans="1:115" s="45" customFormat="1" ht="12.75" customHeight="1" x14ac:dyDescent="0.25">
      <c r="A606" s="13" cm="1">
        <f t="array" ref="A606">IFERROR(INDEX(Operation, IFERROR(MATCH($N606,#REF!, 0), IFERROR(MATCH($N606,#REF!, 0), MATCH($N606,#REF!, 0))), 4), 0)</f>
        <v>0</v>
      </c>
      <c r="B606" s="10">
        <v>583</v>
      </c>
      <c r="C606" s="238"/>
      <c r="D606" s="238"/>
      <c r="E606" s="79"/>
      <c r="F606" s="80" t="str">
        <f>IF(ISBLANK(E606), "", VLOOKUP(E606, Z!$A$2:$C$4127, 3, FALSE))</f>
        <v/>
      </c>
      <c r="G606" s="238"/>
      <c r="H606" s="81"/>
      <c r="I606" s="255" t="b">
        <v>0</v>
      </c>
      <c r="J606" s="256"/>
      <c r="K606" s="82"/>
      <c r="L606" s="82"/>
      <c r="M606" s="83"/>
      <c r="N606" s="79"/>
      <c r="O606" s="84"/>
      <c r="P606" s="84"/>
      <c r="Q606" s="257"/>
      <c r="R606" s="257"/>
      <c r="S606" s="257"/>
      <c r="T606" s="85">
        <f t="shared" si="262"/>
        <v>0</v>
      </c>
      <c r="U606" s="238"/>
      <c r="V606" s="238"/>
      <c r="W606" s="238"/>
      <c r="X606" s="256"/>
      <c r="Y606" s="258"/>
      <c r="Z606" s="79"/>
      <c r="AA606" s="257"/>
      <c r="AB606" s="257"/>
      <c r="AC606" s="257"/>
      <c r="AD606" s="257"/>
      <c r="AE606" s="257"/>
      <c r="AF606" s="85">
        <f t="shared" si="263"/>
        <v>0</v>
      </c>
      <c r="AG606" s="259"/>
      <c r="AH606" s="238"/>
      <c r="AI606" s="79"/>
      <c r="AJ606" s="80" t="str">
        <f>IF(ISBLANK(AI606), "", VLOOKUP(AI606, Z!$A$2:$C$4127, 3, FALSE))</f>
        <v/>
      </c>
      <c r="AK606" s="260"/>
      <c r="AL606" s="127">
        <f t="shared" si="264"/>
        <v>0</v>
      </c>
      <c r="AM606" s="271"/>
      <c r="AN606" s="292">
        <f t="shared" si="238"/>
        <v>0</v>
      </c>
      <c r="AO606" s="279">
        <f t="shared" si="265"/>
        <v>1</v>
      </c>
      <c r="AP606" s="279">
        <v>0.75</v>
      </c>
      <c r="AQ606" s="293" t="str">
        <f t="shared" si="239"/>
        <v>-</v>
      </c>
      <c r="AR606" s="293" t="str">
        <f t="shared" si="240"/>
        <v>-</v>
      </c>
      <c r="AS606" s="293" t="str" cm="1">
        <f t="array" ref="AS606">IFERROR(IFERROR((AT606*AU606)/(3600*1000)/AZ606, BY606) * SUMPRODUCT($BA606:$BE606^2.5, $BF606:$BJ606) / 1000, "-")</f>
        <v>-</v>
      </c>
      <c r="AT606" s="279" t="str">
        <f t="shared" si="241"/>
        <v>-</v>
      </c>
      <c r="AU606" s="279" t="str">
        <f t="shared" si="242"/>
        <v>-</v>
      </c>
      <c r="AV606" s="294" t="str">
        <f t="shared" si="252"/>
        <v>-</v>
      </c>
      <c r="AW606" s="294" t="str" cm="1">
        <f t="array" ref="AW606">IF(CH606&gt;0, INDEX($CV$58:$CV$60, CH606), "-")</f>
        <v>-</v>
      </c>
      <c r="AX606" s="294" t="str">
        <f t="shared" si="243"/>
        <v>-</v>
      </c>
      <c r="AY606" s="295" t="str">
        <f t="shared" si="244"/>
        <v>-</v>
      </c>
      <c r="AZ606" s="294">
        <f t="shared" si="245"/>
        <v>0</v>
      </c>
      <c r="BA606" s="296" t="str" cm="1">
        <f t="array" ref="BA606">IFERROR(INDEX($CV$63:$CZ$65, $CF606, BA$23), "-")</f>
        <v>-</v>
      </c>
      <c r="BB606" s="296" t="str" cm="1">
        <f t="array" ref="BB606">IFERROR(INDEX($CV$63:$CZ$65, $CF606, BB$23), "-")</f>
        <v>-</v>
      </c>
      <c r="BC606" s="296" t="str" cm="1">
        <f t="array" ref="BC606">IFERROR(INDEX($CV$63:$CZ$65, $CF606, BC$23), "-")</f>
        <v>-</v>
      </c>
      <c r="BD606" s="296" t="str" cm="1">
        <f t="array" ref="BD606">IFERROR(INDEX($CV$63:$CZ$65, $CF606, BD$23), "-")</f>
        <v>-</v>
      </c>
      <c r="BE606" s="296" t="str" cm="1">
        <f t="array" ref="BE606">IFERROR(INDEX($CV$63:$CZ$65, $CF606, BE$23), "-")</f>
        <v>-</v>
      </c>
      <c r="BF606" s="297" cm="1">
        <f t="array" ref="BF606">IF($CF606=3,
IFERROR(INDEX($CV$68:$CZ$79, $CE606, BF$23), "-"),
IF($CF606=2,
IF(BF$23=5, $Q606, IF(BF$23=4, $R606, 0)), IF(BF$23=5, $Q606, 0)
))</f>
        <v>0</v>
      </c>
      <c r="BG606" s="297" cm="1">
        <f t="array" ref="BG606">IF($CF606=3,
IFERROR(INDEX($CV$68:$CZ$79, $CE606, BG$23), "-"),
IF($CF606=2,
IF(BG$23=5, $Q606, IF(BG$23=4, $R606, 0)), IF(BG$23=5, $Q606, 0)
))</f>
        <v>0</v>
      </c>
      <c r="BH606" s="297" cm="1">
        <f t="array" ref="BH606">IF($CF606=3,
IFERROR(INDEX($CV$68:$CZ$79, $CE606, BH$23), "-"),
IF($CF606=2,
IF(BH$23=5, $Q606, IF(BH$23=4, $R606, 0)), IF(BH$23=5, $Q606, 0)
))</f>
        <v>0</v>
      </c>
      <c r="BI606" s="297" cm="1">
        <f t="array" ref="BI606">IF($CF606=3,
IFERROR(INDEX($CV$68:$CZ$79, $CE606, BI$23), "-"),
IF($CF606=2,
IF(BI$23=5, $Q606, IF(BI$23=4, $R606, 0)), IF(BI$23=5, $Q606, 0)
))</f>
        <v>0</v>
      </c>
      <c r="BJ606" s="297" cm="1">
        <f t="array" ref="BJ606">IF($CF606=3,
IFERROR(INDEX($CV$68:$CZ$79, $CE606, BJ$23), "-"),
IF($CF606=2,
IF(BJ$23=5, $Q606, IF(BJ$23=4, $R606, 0)), IF(BJ$23=5, $Q606, 0)
))</f>
        <v>0</v>
      </c>
      <c r="BK606" s="293" t="str" cm="1">
        <f t="array" ref="BK606">IFERROR(IF(OR($AN$20="EZ", ISNUMBER((BL606*BM606)/(3600*1000)/BN606)), (BL606*BM606)/(3600*1000)/BN606, BY606) * SUMPRODUCT($BO606:$BS606^2.5, $BT606:$BX606) / 1000, "-")</f>
        <v>-</v>
      </c>
      <c r="BL606" s="279" t="str">
        <f t="shared" si="246"/>
        <v>-</v>
      </c>
      <c r="BM606" s="279" t="str">
        <f t="shared" si="247"/>
        <v>-</v>
      </c>
      <c r="BN606" s="298">
        <f t="shared" si="248"/>
        <v>0</v>
      </c>
      <c r="BO606" s="296" t="str" cm="1">
        <f t="array" ref="BO606">IFERROR(INDEX($CV$63:$CZ$65, $CO606, BO$23), "-")</f>
        <v>-</v>
      </c>
      <c r="BP606" s="296" t="str" cm="1">
        <f t="array" ref="BP606">IFERROR(INDEX($CV$63:$CZ$65, $CO606, BP$23), "-")</f>
        <v>-</v>
      </c>
      <c r="BQ606" s="296" t="str" cm="1">
        <f t="array" ref="BQ606">IFERROR(INDEX($CV$63:$CZ$65, $CO606, BQ$23), "-")</f>
        <v>-</v>
      </c>
      <c r="BR606" s="296" t="str" cm="1">
        <f t="array" ref="BR606">IFERROR(INDEX($CV$63:$CZ$65, $CO606, BR$23), "-")</f>
        <v>-</v>
      </c>
      <c r="BS606" s="296" t="str" cm="1">
        <f t="array" ref="BS606">IFERROR(INDEX($CV$63:$CZ$65, $CO606, BS$23), "-")</f>
        <v>-</v>
      </c>
      <c r="BT606" s="297" cm="1">
        <f t="array" ref="BT606">IF($CO606=3,
IFERROR(INDEX($CV$68:$CZ$79, $CE606, BT$23), "-"),
IF($CO606=2,
IF(BT$23=5, $AC606, IF(BT$23=4, $AD606, 0)), IF(BT$23=5, $AC606, 0)
))</f>
        <v>0</v>
      </c>
      <c r="BU606" s="297" cm="1">
        <f t="array" ref="BU606">IF($CO606=3,
IFERROR(INDEX($CV$68:$CZ$79, $CE606, BU$23), "-"),
IF($CO606=2,
IF(BU$23=5, $AC606, IF(BU$23=4, $AD606, 0)), IF(BU$23=5, $AC606, 0)
))</f>
        <v>0</v>
      </c>
      <c r="BV606" s="297" cm="1">
        <f t="array" ref="BV606">IF($CO606=3,
IFERROR(INDEX($CV$68:$CZ$79, $CE606, BV$23), "-"),
IF($CO606=2,
IF(BV$23=5, $AC606, IF(BV$23=4, $AD606, 0)), IF(BV$23=5, $AC606, 0)
))</f>
        <v>0</v>
      </c>
      <c r="BW606" s="297" cm="1">
        <f t="array" ref="BW606">IF($CO606=3,
IFERROR(INDEX($CV$68:$CZ$79, $CE606, BW$23), "-"),
IF($CO606=2,
IF(BW$23=5, $AC606, IF(BW$23=4, $AD606, 0)), IF(BW$23=5, $AC606, 0)
))</f>
        <v>0</v>
      </c>
      <c r="BX606" s="297" cm="1">
        <f t="array" ref="BX606">IF($CO606=3,
IFERROR(INDEX($CV$68:$CZ$79, $CE606, BX$23), "-"),
IF($CO606=2,
IF(BX$23=5, $AC606, IF(BX$23=4, $AD606, 0)), IF(BX$23=5, $AC606, 0)
))</f>
        <v>0</v>
      </c>
      <c r="BY606" s="293" t="str">
        <f t="shared" si="249"/>
        <v>-</v>
      </c>
      <c r="BZ606" s="299">
        <f t="shared" si="253"/>
        <v>0</v>
      </c>
      <c r="CA606" s="294" t="str">
        <f t="shared" si="250"/>
        <v>-</v>
      </c>
      <c r="CB606" s="295" t="str">
        <f t="shared" si="254"/>
        <v>-</v>
      </c>
      <c r="CC606" s="295" t="str">
        <f t="shared" si="251"/>
        <v>-</v>
      </c>
      <c r="CD606" s="299">
        <f t="shared" si="255"/>
        <v>0</v>
      </c>
      <c r="CE606" s="300" t="str">
        <f t="shared" si="256"/>
        <v>-</v>
      </c>
      <c r="CF606" s="300" t="str">
        <f t="shared" si="257"/>
        <v>-</v>
      </c>
      <c r="CG606" s="300">
        <v>0</v>
      </c>
      <c r="CH606" s="300">
        <f t="shared" si="258"/>
        <v>0</v>
      </c>
      <c r="CI606" s="301">
        <f t="shared" si="259"/>
        <v>0</v>
      </c>
      <c r="CJ606" s="301">
        <f t="shared" si="260"/>
        <v>0</v>
      </c>
      <c r="CK606" s="302" t="str" cm="1">
        <f t="array" ref="CK606">IF($CJ606&gt;0, INDEX($CS$28:$DH$35, $CJ606, $CI606+CK$23), "-")</f>
        <v>-</v>
      </c>
      <c r="CL606" s="302" t="str" cm="1">
        <f t="array" ref="CL606">IF($CJ606&gt;0, INDEX($CS$28:$DH$35, $CJ606, $CI606+CL$23), "-")</f>
        <v>-</v>
      </c>
      <c r="CM606" s="302" t="str" cm="1">
        <f t="array" ref="CM606">IF($CJ606&gt;0, INDEX($CS$28:$DH$35, $CJ606, $CI606+CM$23), "-")</f>
        <v>-</v>
      </c>
      <c r="CN606" s="302" t="str" cm="1">
        <f t="array" ref="CN606">IF($CJ606&gt;0, INDEX($CS$28:$DH$35, $CJ606, $CI606+CN$23), "-")</f>
        <v>-</v>
      </c>
      <c r="CO606" s="300" t="str">
        <f t="shared" si="261"/>
        <v>-</v>
      </c>
      <c r="CP606" s="271"/>
      <c r="CQ606" s="272"/>
      <c r="CR606" s="273"/>
      <c r="CS606" s="273"/>
      <c r="CT606" s="273"/>
      <c r="CU606" s="273"/>
      <c r="CV606" s="273"/>
      <c r="CW606" s="273"/>
      <c r="CX606" s="273"/>
      <c r="CY606" s="273"/>
      <c r="CZ606" s="273"/>
      <c r="DA606" s="273"/>
      <c r="DB606" s="273"/>
      <c r="DC606" s="273"/>
      <c r="DD606" s="273"/>
      <c r="DE606" s="273"/>
      <c r="DF606" s="273"/>
      <c r="DG606" s="273"/>
      <c r="DH606" s="273"/>
      <c r="DI606" s="273"/>
      <c r="DJ606" s="271"/>
      <c r="DK606" s="271"/>
    </row>
    <row r="607" spans="1:115" s="45" customFormat="1" ht="12.75" customHeight="1" x14ac:dyDescent="0.25">
      <c r="A607" s="13" cm="1">
        <f t="array" ref="A607">IFERROR(INDEX(Operation, IFERROR(MATCH($N607,#REF!, 0), IFERROR(MATCH($N607,#REF!, 0), MATCH($N607,#REF!, 0))), 4), 0)</f>
        <v>0</v>
      </c>
      <c r="B607" s="10">
        <v>584</v>
      </c>
      <c r="C607" s="238"/>
      <c r="D607" s="238"/>
      <c r="E607" s="79"/>
      <c r="F607" s="80" t="str">
        <f>IF(ISBLANK(E607), "", VLOOKUP(E607, Z!$A$2:$C$4127, 3, FALSE))</f>
        <v/>
      </c>
      <c r="G607" s="238"/>
      <c r="H607" s="81"/>
      <c r="I607" s="255" t="b">
        <v>0</v>
      </c>
      <c r="J607" s="256"/>
      <c r="K607" s="82"/>
      <c r="L607" s="82"/>
      <c r="M607" s="83"/>
      <c r="N607" s="79"/>
      <c r="O607" s="84"/>
      <c r="P607" s="84"/>
      <c r="Q607" s="257"/>
      <c r="R607" s="257"/>
      <c r="S607" s="257"/>
      <c r="T607" s="85">
        <f t="shared" si="262"/>
        <v>0</v>
      </c>
      <c r="U607" s="238"/>
      <c r="V607" s="238"/>
      <c r="W607" s="238"/>
      <c r="X607" s="257"/>
      <c r="Y607" s="258"/>
      <c r="Z607" s="79"/>
      <c r="AA607" s="257"/>
      <c r="AB607" s="257"/>
      <c r="AC607" s="257"/>
      <c r="AD607" s="257"/>
      <c r="AE607" s="257"/>
      <c r="AF607" s="85">
        <f t="shared" si="263"/>
        <v>0</v>
      </c>
      <c r="AG607" s="259"/>
      <c r="AH607" s="238"/>
      <c r="AI607" s="79"/>
      <c r="AJ607" s="80" t="str">
        <f>IF(ISBLANK(AI607), "", VLOOKUP(AI607, Z!$A$2:$C$4127, 3, FALSE))</f>
        <v/>
      </c>
      <c r="AK607" s="260"/>
      <c r="AL607" s="127">
        <f t="shared" si="264"/>
        <v>0</v>
      </c>
      <c r="AM607" s="271"/>
      <c r="AN607" s="292">
        <f t="shared" si="238"/>
        <v>0</v>
      </c>
      <c r="AO607" s="279">
        <f t="shared" si="265"/>
        <v>1</v>
      </c>
      <c r="AP607" s="279">
        <v>0.75</v>
      </c>
      <c r="AQ607" s="293" t="str">
        <f t="shared" si="239"/>
        <v>-</v>
      </c>
      <c r="AR607" s="293" t="str">
        <f t="shared" si="240"/>
        <v>-</v>
      </c>
      <c r="AS607" s="293" t="str" cm="1">
        <f t="array" ref="AS607">IFERROR(IFERROR((AT607*AU607)/(3600*1000)/AZ607, BY607) * SUMPRODUCT($BA607:$BE607^2.5, $BF607:$BJ607) / 1000, "-")</f>
        <v>-</v>
      </c>
      <c r="AT607" s="279" t="str">
        <f t="shared" si="241"/>
        <v>-</v>
      </c>
      <c r="AU607" s="279" t="str">
        <f t="shared" si="242"/>
        <v>-</v>
      </c>
      <c r="AV607" s="294" t="str">
        <f t="shared" si="252"/>
        <v>-</v>
      </c>
      <c r="AW607" s="294" t="str" cm="1">
        <f t="array" ref="AW607">IF(CH607&gt;0, INDEX($CV$58:$CV$60, CH607), "-")</f>
        <v>-</v>
      </c>
      <c r="AX607" s="294" t="str">
        <f t="shared" si="243"/>
        <v>-</v>
      </c>
      <c r="AY607" s="295" t="str">
        <f t="shared" si="244"/>
        <v>-</v>
      </c>
      <c r="AZ607" s="294">
        <f t="shared" si="245"/>
        <v>0</v>
      </c>
      <c r="BA607" s="296" t="str" cm="1">
        <f t="array" ref="BA607">IFERROR(INDEX($CV$63:$CZ$65, $CF607, BA$23), "-")</f>
        <v>-</v>
      </c>
      <c r="BB607" s="296" t="str" cm="1">
        <f t="array" ref="BB607">IFERROR(INDEX($CV$63:$CZ$65, $CF607, BB$23), "-")</f>
        <v>-</v>
      </c>
      <c r="BC607" s="296" t="str" cm="1">
        <f t="array" ref="BC607">IFERROR(INDEX($CV$63:$CZ$65, $CF607, BC$23), "-")</f>
        <v>-</v>
      </c>
      <c r="BD607" s="296" t="str" cm="1">
        <f t="array" ref="BD607">IFERROR(INDEX($CV$63:$CZ$65, $CF607, BD$23), "-")</f>
        <v>-</v>
      </c>
      <c r="BE607" s="296" t="str" cm="1">
        <f t="array" ref="BE607">IFERROR(INDEX($CV$63:$CZ$65, $CF607, BE$23), "-")</f>
        <v>-</v>
      </c>
      <c r="BF607" s="297" cm="1">
        <f t="array" ref="BF607">IF($CF607=3,
IFERROR(INDEX($CV$68:$CZ$79, $CE607, BF$23), "-"),
IF($CF607=2,
IF(BF$23=5, $Q607, IF(BF$23=4, $R607, 0)), IF(BF$23=5, $Q607, 0)
))</f>
        <v>0</v>
      </c>
      <c r="BG607" s="297" cm="1">
        <f t="array" ref="BG607">IF($CF607=3,
IFERROR(INDEX($CV$68:$CZ$79, $CE607, BG$23), "-"),
IF($CF607=2,
IF(BG$23=5, $Q607, IF(BG$23=4, $R607, 0)), IF(BG$23=5, $Q607, 0)
))</f>
        <v>0</v>
      </c>
      <c r="BH607" s="297" cm="1">
        <f t="array" ref="BH607">IF($CF607=3,
IFERROR(INDEX($CV$68:$CZ$79, $CE607, BH$23), "-"),
IF($CF607=2,
IF(BH$23=5, $Q607, IF(BH$23=4, $R607, 0)), IF(BH$23=5, $Q607, 0)
))</f>
        <v>0</v>
      </c>
      <c r="BI607" s="297" cm="1">
        <f t="array" ref="BI607">IF($CF607=3,
IFERROR(INDEX($CV$68:$CZ$79, $CE607, BI$23), "-"),
IF($CF607=2,
IF(BI$23=5, $Q607, IF(BI$23=4, $R607, 0)), IF(BI$23=5, $Q607, 0)
))</f>
        <v>0</v>
      </c>
      <c r="BJ607" s="297" cm="1">
        <f t="array" ref="BJ607">IF($CF607=3,
IFERROR(INDEX($CV$68:$CZ$79, $CE607, BJ$23), "-"),
IF($CF607=2,
IF(BJ$23=5, $Q607, IF(BJ$23=4, $R607, 0)), IF(BJ$23=5, $Q607, 0)
))</f>
        <v>0</v>
      </c>
      <c r="BK607" s="293" t="str" cm="1">
        <f t="array" ref="BK607">IFERROR(IF(OR($AN$20="EZ", ISNUMBER((BL607*BM607)/(3600*1000)/BN607)), (BL607*BM607)/(3600*1000)/BN607, BY607) * SUMPRODUCT($BO607:$BS607^2.5, $BT607:$BX607) / 1000, "-")</f>
        <v>-</v>
      </c>
      <c r="BL607" s="279" t="str">
        <f t="shared" si="246"/>
        <v>-</v>
      </c>
      <c r="BM607" s="279" t="str">
        <f t="shared" si="247"/>
        <v>-</v>
      </c>
      <c r="BN607" s="298">
        <f t="shared" si="248"/>
        <v>0</v>
      </c>
      <c r="BO607" s="296" t="str" cm="1">
        <f t="array" ref="BO607">IFERROR(INDEX($CV$63:$CZ$65, $CO607, BO$23), "-")</f>
        <v>-</v>
      </c>
      <c r="BP607" s="296" t="str" cm="1">
        <f t="array" ref="BP607">IFERROR(INDEX($CV$63:$CZ$65, $CO607, BP$23), "-")</f>
        <v>-</v>
      </c>
      <c r="BQ607" s="296" t="str" cm="1">
        <f t="array" ref="BQ607">IFERROR(INDEX($CV$63:$CZ$65, $CO607, BQ$23), "-")</f>
        <v>-</v>
      </c>
      <c r="BR607" s="296" t="str" cm="1">
        <f t="array" ref="BR607">IFERROR(INDEX($CV$63:$CZ$65, $CO607, BR$23), "-")</f>
        <v>-</v>
      </c>
      <c r="BS607" s="296" t="str" cm="1">
        <f t="array" ref="BS607">IFERROR(INDEX($CV$63:$CZ$65, $CO607, BS$23), "-")</f>
        <v>-</v>
      </c>
      <c r="BT607" s="297" cm="1">
        <f t="array" ref="BT607">IF($CO607=3,
IFERROR(INDEX($CV$68:$CZ$79, $CE607, BT$23), "-"),
IF($CO607=2,
IF(BT$23=5, $AC607, IF(BT$23=4, $AD607, 0)), IF(BT$23=5, $AC607, 0)
))</f>
        <v>0</v>
      </c>
      <c r="BU607" s="297" cm="1">
        <f t="array" ref="BU607">IF($CO607=3,
IFERROR(INDEX($CV$68:$CZ$79, $CE607, BU$23), "-"),
IF($CO607=2,
IF(BU$23=5, $AC607, IF(BU$23=4, $AD607, 0)), IF(BU$23=5, $AC607, 0)
))</f>
        <v>0</v>
      </c>
      <c r="BV607" s="297" cm="1">
        <f t="array" ref="BV607">IF($CO607=3,
IFERROR(INDEX($CV$68:$CZ$79, $CE607, BV$23), "-"),
IF($CO607=2,
IF(BV$23=5, $AC607, IF(BV$23=4, $AD607, 0)), IF(BV$23=5, $AC607, 0)
))</f>
        <v>0</v>
      </c>
      <c r="BW607" s="297" cm="1">
        <f t="array" ref="BW607">IF($CO607=3,
IFERROR(INDEX($CV$68:$CZ$79, $CE607, BW$23), "-"),
IF($CO607=2,
IF(BW$23=5, $AC607, IF(BW$23=4, $AD607, 0)), IF(BW$23=5, $AC607, 0)
))</f>
        <v>0</v>
      </c>
      <c r="BX607" s="297" cm="1">
        <f t="array" ref="BX607">IF($CO607=3,
IFERROR(INDEX($CV$68:$CZ$79, $CE607, BX$23), "-"),
IF($CO607=2,
IF(BX$23=5, $AC607, IF(BX$23=4, $AD607, 0)), IF(BX$23=5, $AC607, 0)
))</f>
        <v>0</v>
      </c>
      <c r="BY607" s="293" t="str">
        <f t="shared" si="249"/>
        <v>-</v>
      </c>
      <c r="BZ607" s="299">
        <f t="shared" si="253"/>
        <v>0</v>
      </c>
      <c r="CA607" s="294" t="str">
        <f t="shared" si="250"/>
        <v>-</v>
      </c>
      <c r="CB607" s="295" t="str">
        <f t="shared" si="254"/>
        <v>-</v>
      </c>
      <c r="CC607" s="295" t="str">
        <f t="shared" si="251"/>
        <v>-</v>
      </c>
      <c r="CD607" s="299">
        <f t="shared" si="255"/>
        <v>0</v>
      </c>
      <c r="CE607" s="300" t="str">
        <f t="shared" si="256"/>
        <v>-</v>
      </c>
      <c r="CF607" s="300" t="str">
        <f t="shared" si="257"/>
        <v>-</v>
      </c>
      <c r="CG607" s="300">
        <v>0</v>
      </c>
      <c r="CH607" s="300">
        <f t="shared" si="258"/>
        <v>0</v>
      </c>
      <c r="CI607" s="301">
        <f t="shared" si="259"/>
        <v>0</v>
      </c>
      <c r="CJ607" s="301">
        <f t="shared" si="260"/>
        <v>0</v>
      </c>
      <c r="CK607" s="302" t="str" cm="1">
        <f t="array" ref="CK607">IF($CJ607&gt;0, INDEX($CS$28:$DH$35, $CJ607, $CI607+CK$23), "-")</f>
        <v>-</v>
      </c>
      <c r="CL607" s="302" t="str" cm="1">
        <f t="array" ref="CL607">IF($CJ607&gt;0, INDEX($CS$28:$DH$35, $CJ607, $CI607+CL$23), "-")</f>
        <v>-</v>
      </c>
      <c r="CM607" s="302" t="str" cm="1">
        <f t="array" ref="CM607">IF($CJ607&gt;0, INDEX($CS$28:$DH$35, $CJ607, $CI607+CM$23), "-")</f>
        <v>-</v>
      </c>
      <c r="CN607" s="302" t="str" cm="1">
        <f t="array" ref="CN607">IF($CJ607&gt;0, INDEX($CS$28:$DH$35, $CJ607, $CI607+CN$23), "-")</f>
        <v>-</v>
      </c>
      <c r="CO607" s="300" t="str">
        <f t="shared" si="261"/>
        <v>-</v>
      </c>
      <c r="CP607" s="271"/>
      <c r="CQ607" s="272"/>
      <c r="CR607" s="273"/>
      <c r="CS607" s="273"/>
      <c r="CT607" s="273"/>
      <c r="CU607" s="273"/>
      <c r="CV607" s="273"/>
      <c r="CW607" s="273"/>
      <c r="CX607" s="273"/>
      <c r="CY607" s="273"/>
      <c r="CZ607" s="273"/>
      <c r="DA607" s="273"/>
      <c r="DB607" s="273"/>
      <c r="DC607" s="273"/>
      <c r="DD607" s="273"/>
      <c r="DE607" s="273"/>
      <c r="DF607" s="273"/>
      <c r="DG607" s="273"/>
      <c r="DH607" s="273"/>
      <c r="DI607" s="273"/>
      <c r="DJ607" s="271"/>
      <c r="DK607" s="271"/>
    </row>
    <row r="608" spans="1:115" s="45" customFormat="1" ht="12.75" customHeight="1" x14ac:dyDescent="0.25">
      <c r="A608" s="13" cm="1">
        <f t="array" ref="A608">IFERROR(INDEX(Operation, IFERROR(MATCH($N608,#REF!, 0), IFERROR(MATCH($N608,#REF!, 0), MATCH($N608,#REF!, 0))), 4), 0)</f>
        <v>0</v>
      </c>
      <c r="B608" s="10">
        <v>585</v>
      </c>
      <c r="C608" s="238"/>
      <c r="D608" s="238"/>
      <c r="E608" s="79"/>
      <c r="F608" s="80" t="str">
        <f>IF(ISBLANK(E608), "", VLOOKUP(E608, Z!$A$2:$C$4127, 3, FALSE))</f>
        <v/>
      </c>
      <c r="G608" s="238"/>
      <c r="H608" s="81"/>
      <c r="I608" s="255" t="b">
        <v>0</v>
      </c>
      <c r="J608" s="256"/>
      <c r="K608" s="82"/>
      <c r="L608" s="82"/>
      <c r="M608" s="83"/>
      <c r="N608" s="79"/>
      <c r="O608" s="84"/>
      <c r="P608" s="84"/>
      <c r="Q608" s="257"/>
      <c r="R608" s="257"/>
      <c r="S608" s="257"/>
      <c r="T608" s="85">
        <f t="shared" si="262"/>
        <v>0</v>
      </c>
      <c r="U608" s="238"/>
      <c r="V608" s="238"/>
      <c r="W608" s="238"/>
      <c r="X608" s="257"/>
      <c r="Y608" s="258"/>
      <c r="Z608" s="79"/>
      <c r="AA608" s="257"/>
      <c r="AB608" s="257"/>
      <c r="AC608" s="257"/>
      <c r="AD608" s="257"/>
      <c r="AE608" s="257"/>
      <c r="AF608" s="85">
        <f t="shared" si="263"/>
        <v>0</v>
      </c>
      <c r="AG608" s="259"/>
      <c r="AH608" s="238"/>
      <c r="AI608" s="79"/>
      <c r="AJ608" s="80" t="str">
        <f>IF(ISBLANK(AI608), "", VLOOKUP(AI608, Z!$A$2:$C$4127, 3, FALSE))</f>
        <v/>
      </c>
      <c r="AK608" s="260"/>
      <c r="AL608" s="127">
        <f t="shared" si="264"/>
        <v>0</v>
      </c>
      <c r="AM608" s="271"/>
      <c r="AN608" s="292">
        <f t="shared" ref="AN608:AN671" si="266">IFERROR(AP608*AO608*(AQ608-AR608), 0)</f>
        <v>0</v>
      </c>
      <c r="AO608" s="279">
        <f t="shared" si="265"/>
        <v>1</v>
      </c>
      <c r="AP608" s="279">
        <v>0.75</v>
      </c>
      <c r="AQ608" s="293" t="str">
        <f t="shared" ref="AQ608:AQ671" si="267">IF($I608, S608/1000, AS608)</f>
        <v>-</v>
      </c>
      <c r="AR608" s="293" t="str">
        <f t="shared" ref="AR608:AR671" si="268">IF($I608, AE608/1000, BK608)</f>
        <v>-</v>
      </c>
      <c r="AS608" s="293" t="str" cm="1">
        <f t="array" ref="AS608">IFERROR(IFERROR((AT608*AU608)/(3600*1000)/AZ608, BY608) * SUMPRODUCT($BA608:$BE608^2.5, $BF608:$BJ608) / 1000, "-")</f>
        <v>-</v>
      </c>
      <c r="AT608" s="279" t="str">
        <f t="shared" ref="AT608:AT671" si="269">IF(ISNUMBER(O608),O608,"-")</f>
        <v>-</v>
      </c>
      <c r="AU608" s="279" t="str">
        <f t="shared" ref="AU608:AU671" si="270">IF(ISNUMBER(P608),P608,"-")</f>
        <v>-</v>
      </c>
      <c r="AV608" s="294" t="str">
        <f t="shared" si="252"/>
        <v>-</v>
      </c>
      <c r="AW608" s="294" t="str" cm="1">
        <f t="array" ref="AW608">IF(CH608&gt;0, INDEX($CV$58:$CV$60, CH608), "-")</f>
        <v>-</v>
      </c>
      <c r="AX608" s="294" t="str">
        <f t="shared" ref="AX608:AX671" si="271">CA608</f>
        <v>-</v>
      </c>
      <c r="AY608" s="295" t="str">
        <f t="shared" ref="AY608:AY671" si="272">CC608</f>
        <v>-</v>
      </c>
      <c r="AZ608" s="294">
        <f t="shared" ref="AZ608:AZ671" si="273">PRODUCT(AV608:AY608)</f>
        <v>0</v>
      </c>
      <c r="BA608" s="296" t="str" cm="1">
        <f t="array" ref="BA608">IFERROR(INDEX($CV$63:$CZ$65, $CF608, BA$23), "-")</f>
        <v>-</v>
      </c>
      <c r="BB608" s="296" t="str" cm="1">
        <f t="array" ref="BB608">IFERROR(INDEX($CV$63:$CZ$65, $CF608, BB$23), "-")</f>
        <v>-</v>
      </c>
      <c r="BC608" s="296" t="str" cm="1">
        <f t="array" ref="BC608">IFERROR(INDEX($CV$63:$CZ$65, $CF608, BC$23), "-")</f>
        <v>-</v>
      </c>
      <c r="BD608" s="296" t="str" cm="1">
        <f t="array" ref="BD608">IFERROR(INDEX($CV$63:$CZ$65, $CF608, BD$23), "-")</f>
        <v>-</v>
      </c>
      <c r="BE608" s="296" t="str" cm="1">
        <f t="array" ref="BE608">IFERROR(INDEX($CV$63:$CZ$65, $CF608, BE$23), "-")</f>
        <v>-</v>
      </c>
      <c r="BF608" s="297" cm="1">
        <f t="array" ref="BF608">IF($CF608=3,
IFERROR(INDEX($CV$68:$CZ$79, $CE608, BF$23), "-"),
IF($CF608=2,
IF(BF$23=5, $Q608, IF(BF$23=4, $R608, 0)), IF(BF$23=5, $Q608, 0)
))</f>
        <v>0</v>
      </c>
      <c r="BG608" s="297" cm="1">
        <f t="array" ref="BG608">IF($CF608=3,
IFERROR(INDEX($CV$68:$CZ$79, $CE608, BG$23), "-"),
IF($CF608=2,
IF(BG$23=5, $Q608, IF(BG$23=4, $R608, 0)), IF(BG$23=5, $Q608, 0)
))</f>
        <v>0</v>
      </c>
      <c r="BH608" s="297" cm="1">
        <f t="array" ref="BH608">IF($CF608=3,
IFERROR(INDEX($CV$68:$CZ$79, $CE608, BH$23), "-"),
IF($CF608=2,
IF(BH$23=5, $Q608, IF(BH$23=4, $R608, 0)), IF(BH$23=5, $Q608, 0)
))</f>
        <v>0</v>
      </c>
      <c r="BI608" s="297" cm="1">
        <f t="array" ref="BI608">IF($CF608=3,
IFERROR(INDEX($CV$68:$CZ$79, $CE608, BI$23), "-"),
IF($CF608=2,
IF(BI$23=5, $Q608, IF(BI$23=4, $R608, 0)), IF(BI$23=5, $Q608, 0)
))</f>
        <v>0</v>
      </c>
      <c r="BJ608" s="297" cm="1">
        <f t="array" ref="BJ608">IF($CF608=3,
IFERROR(INDEX($CV$68:$CZ$79, $CE608, BJ$23), "-"),
IF($CF608=2,
IF(BJ$23=5, $Q608, IF(BJ$23=4, $R608, 0)), IF(BJ$23=5, $Q608, 0)
))</f>
        <v>0</v>
      </c>
      <c r="BK608" s="293" t="str" cm="1">
        <f t="array" ref="BK608">IFERROR(IF(OR($AN$20="EZ", ISNUMBER((BL608*BM608)/(3600*1000)/BN608)), (BL608*BM608)/(3600*1000)/BN608, BY608) * SUMPRODUCT($BO608:$BS608^2.5, $BT608:$BX608) / 1000, "-")</f>
        <v>-</v>
      </c>
      <c r="BL608" s="279" t="str">
        <f t="shared" ref="BL608:BL671" si="274">IF($AN$20="EZ", IF(ISNUMBER(AA608),AA608,"-"), AT608)</f>
        <v>-</v>
      </c>
      <c r="BM608" s="279" t="str">
        <f t="shared" ref="BM608:BM671" si="275">IF($AN$20="EZ", IF(ISNUMBER(AB608),AB608,"-"), AU608)</f>
        <v>-</v>
      </c>
      <c r="BN608" s="298">
        <f t="shared" ref="BN608:BN671" si="276">IF($AN$20="EZ", IF(ISNUMBER(Y608), Y608,"-"), AZ608)</f>
        <v>0</v>
      </c>
      <c r="BO608" s="296" t="str" cm="1">
        <f t="array" ref="BO608">IFERROR(INDEX($CV$63:$CZ$65, $CO608, BO$23), "-")</f>
        <v>-</v>
      </c>
      <c r="BP608" s="296" t="str" cm="1">
        <f t="array" ref="BP608">IFERROR(INDEX($CV$63:$CZ$65, $CO608, BP$23), "-")</f>
        <v>-</v>
      </c>
      <c r="BQ608" s="296" t="str" cm="1">
        <f t="array" ref="BQ608">IFERROR(INDEX($CV$63:$CZ$65, $CO608, BQ$23), "-")</f>
        <v>-</v>
      </c>
      <c r="BR608" s="296" t="str" cm="1">
        <f t="array" ref="BR608">IFERROR(INDEX($CV$63:$CZ$65, $CO608, BR$23), "-")</f>
        <v>-</v>
      </c>
      <c r="BS608" s="296" t="str" cm="1">
        <f t="array" ref="BS608">IFERROR(INDEX($CV$63:$CZ$65, $CO608, BS$23), "-")</f>
        <v>-</v>
      </c>
      <c r="BT608" s="297" cm="1">
        <f t="array" ref="BT608">IF($CO608=3,
IFERROR(INDEX($CV$68:$CZ$79, $CE608, BT$23), "-"),
IF($CO608=2,
IF(BT$23=5, $AC608, IF(BT$23=4, $AD608, 0)), IF(BT$23=5, $AC608, 0)
))</f>
        <v>0</v>
      </c>
      <c r="BU608" s="297" cm="1">
        <f t="array" ref="BU608">IF($CO608=3,
IFERROR(INDEX($CV$68:$CZ$79, $CE608, BU$23), "-"),
IF($CO608=2,
IF(BU$23=5, $AC608, IF(BU$23=4, $AD608, 0)), IF(BU$23=5, $AC608, 0)
))</f>
        <v>0</v>
      </c>
      <c r="BV608" s="297" cm="1">
        <f t="array" ref="BV608">IF($CO608=3,
IFERROR(INDEX($CV$68:$CZ$79, $CE608, BV$23), "-"),
IF($CO608=2,
IF(BV$23=5, $AC608, IF(BV$23=4, $AD608, 0)), IF(BV$23=5, $AC608, 0)
))</f>
        <v>0</v>
      </c>
      <c r="BW608" s="297" cm="1">
        <f t="array" ref="BW608">IF($CO608=3,
IFERROR(INDEX($CV$68:$CZ$79, $CE608, BW$23), "-"),
IF($CO608=2,
IF(BW$23=5, $AC608, IF(BW$23=4, $AD608, 0)), IF(BW$23=5, $AC608, 0)
))</f>
        <v>0</v>
      </c>
      <c r="BX608" s="297" cm="1">
        <f t="array" ref="BX608">IF($CO608=3,
IFERROR(INDEX($CV$68:$CZ$79, $CE608, BX$23), "-"),
IF($CO608=2,
IF(BX$23=5, $AC608, IF(BX$23=4, $AD608, 0)), IF(BX$23=5, $AC608, 0)
))</f>
        <v>0</v>
      </c>
      <c r="BY608" s="293" t="str">
        <f t="shared" ref="BY608:BY671" si="277">IFERROR(0.75*BZ608/(CA608*CB608), "-")</f>
        <v>-</v>
      </c>
      <c r="BZ608" s="299">
        <f t="shared" si="253"/>
        <v>0</v>
      </c>
      <c r="CA608" s="294" t="str">
        <f t="shared" ref="CA608:CA671" si="278">IFERROR((CK608*LOG($J608)^3 + CL608*LOG($J608)^2 + CM608*LOG($J608) + CN608) / 100, "-")</f>
        <v>-</v>
      </c>
      <c r="CB608" s="295" t="str">
        <f t="shared" si="254"/>
        <v>-</v>
      </c>
      <c r="CC608" s="295" t="str">
        <f t="shared" ref="CC608:CC671" si="279">IF(CD608&gt;0, IF(CF608=3, 0.79 + 0.22 * (1 - 1 /LOG10(40 * CD608)), 1), "-")</f>
        <v>-</v>
      </c>
      <c r="CD608" s="299">
        <f t="shared" si="255"/>
        <v>0</v>
      </c>
      <c r="CE608" s="300" t="str">
        <f t="shared" si="256"/>
        <v>-</v>
      </c>
      <c r="CF608" s="300" t="str">
        <f t="shared" si="257"/>
        <v>-</v>
      </c>
      <c r="CG608" s="300">
        <v>0</v>
      </c>
      <c r="CH608" s="300">
        <f t="shared" si="258"/>
        <v>0</v>
      </c>
      <c r="CI608" s="301">
        <f t="shared" si="259"/>
        <v>0</v>
      </c>
      <c r="CJ608" s="301">
        <f t="shared" si="260"/>
        <v>0</v>
      </c>
      <c r="CK608" s="302" t="str" cm="1">
        <f t="array" ref="CK608">IF($CJ608&gt;0, INDEX($CS$28:$DH$35, $CJ608, $CI608+CK$23), "-")</f>
        <v>-</v>
      </c>
      <c r="CL608" s="302" t="str" cm="1">
        <f t="array" ref="CL608">IF($CJ608&gt;0, INDEX($CS$28:$DH$35, $CJ608, $CI608+CL$23), "-")</f>
        <v>-</v>
      </c>
      <c r="CM608" s="302" t="str" cm="1">
        <f t="array" ref="CM608">IF($CJ608&gt;0, INDEX($CS$28:$DH$35, $CJ608, $CI608+CM$23), "-")</f>
        <v>-</v>
      </c>
      <c r="CN608" s="302" t="str" cm="1">
        <f t="array" ref="CN608">IF($CJ608&gt;0, INDEX($CS$28:$DH$35, $CJ608, $CI608+CN$23), "-")</f>
        <v>-</v>
      </c>
      <c r="CO608" s="300" t="str">
        <f t="shared" si="261"/>
        <v>-</v>
      </c>
      <c r="CP608" s="271"/>
      <c r="CQ608" s="272"/>
      <c r="CR608" s="273"/>
      <c r="CS608" s="273"/>
      <c r="CT608" s="273"/>
      <c r="CU608" s="273"/>
      <c r="CV608" s="273"/>
      <c r="CW608" s="273"/>
      <c r="CX608" s="273"/>
      <c r="CY608" s="273"/>
      <c r="CZ608" s="273"/>
      <c r="DA608" s="273"/>
      <c r="DB608" s="273"/>
      <c r="DC608" s="273"/>
      <c r="DD608" s="273"/>
      <c r="DE608" s="273"/>
      <c r="DF608" s="273"/>
      <c r="DG608" s="273"/>
      <c r="DH608" s="273"/>
      <c r="DI608" s="273"/>
      <c r="DJ608" s="271"/>
      <c r="DK608" s="271"/>
    </row>
    <row r="609" spans="1:115" s="45" customFormat="1" ht="12.75" customHeight="1" x14ac:dyDescent="0.25">
      <c r="A609" s="13" cm="1">
        <f t="array" ref="A609">IFERROR(INDEX(Operation, IFERROR(MATCH($N609,#REF!, 0), IFERROR(MATCH($N609,#REF!, 0), MATCH($N609,#REF!, 0))), 4), 0)</f>
        <v>0</v>
      </c>
      <c r="B609" s="10">
        <v>586</v>
      </c>
      <c r="C609" s="238"/>
      <c r="D609" s="238"/>
      <c r="E609" s="79"/>
      <c r="F609" s="80" t="str">
        <f>IF(ISBLANK(E609), "", VLOOKUP(E609, Z!$A$2:$C$4127, 3, FALSE))</f>
        <v/>
      </c>
      <c r="G609" s="238"/>
      <c r="H609" s="81"/>
      <c r="I609" s="255" t="b">
        <v>0</v>
      </c>
      <c r="J609" s="256"/>
      <c r="K609" s="82"/>
      <c r="L609" s="82"/>
      <c r="M609" s="83"/>
      <c r="N609" s="79"/>
      <c r="O609" s="84"/>
      <c r="P609" s="84"/>
      <c r="Q609" s="257"/>
      <c r="R609" s="257"/>
      <c r="S609" s="257"/>
      <c r="T609" s="85">
        <f t="shared" si="262"/>
        <v>0</v>
      </c>
      <c r="U609" s="238"/>
      <c r="V609" s="238"/>
      <c r="W609" s="238"/>
      <c r="X609" s="257"/>
      <c r="Y609" s="258"/>
      <c r="Z609" s="79"/>
      <c r="AA609" s="257"/>
      <c r="AB609" s="257"/>
      <c r="AC609" s="257"/>
      <c r="AD609" s="257"/>
      <c r="AE609" s="257"/>
      <c r="AF609" s="85">
        <f t="shared" si="263"/>
        <v>0</v>
      </c>
      <c r="AG609" s="259"/>
      <c r="AH609" s="238"/>
      <c r="AI609" s="79"/>
      <c r="AJ609" s="80" t="str">
        <f>IF(ISBLANK(AI609), "", VLOOKUP(AI609, Z!$A$2:$C$4127, 3, FALSE))</f>
        <v/>
      </c>
      <c r="AK609" s="260"/>
      <c r="AL609" s="127">
        <f t="shared" si="264"/>
        <v>0</v>
      </c>
      <c r="AM609" s="271"/>
      <c r="AN609" s="292">
        <f t="shared" si="266"/>
        <v>0</v>
      </c>
      <c r="AO609" s="279">
        <f t="shared" si="265"/>
        <v>1</v>
      </c>
      <c r="AP609" s="279">
        <v>0.75</v>
      </c>
      <c r="AQ609" s="293" t="str">
        <f t="shared" si="267"/>
        <v>-</v>
      </c>
      <c r="AR609" s="293" t="str">
        <f t="shared" si="268"/>
        <v>-</v>
      </c>
      <c r="AS609" s="293" t="str" cm="1">
        <f t="array" ref="AS609">IFERROR(IFERROR((AT609*AU609)/(3600*1000)/AZ609, BY609) * SUMPRODUCT($BA609:$BE609^2.5, $BF609:$BJ609) / 1000, "-")</f>
        <v>-</v>
      </c>
      <c r="AT609" s="279" t="str">
        <f t="shared" si="269"/>
        <v>-</v>
      </c>
      <c r="AU609" s="279" t="str">
        <f t="shared" si="270"/>
        <v>-</v>
      </c>
      <c r="AV609" s="294" t="str">
        <f t="shared" si="252"/>
        <v>-</v>
      </c>
      <c r="AW609" s="294" t="str" cm="1">
        <f t="array" ref="AW609">IF(CH609&gt;0, INDEX($CV$58:$CV$60, CH609), "-")</f>
        <v>-</v>
      </c>
      <c r="AX609" s="294" t="str">
        <f t="shared" si="271"/>
        <v>-</v>
      </c>
      <c r="AY609" s="295" t="str">
        <f t="shared" si="272"/>
        <v>-</v>
      </c>
      <c r="AZ609" s="294">
        <f t="shared" si="273"/>
        <v>0</v>
      </c>
      <c r="BA609" s="296" t="str" cm="1">
        <f t="array" ref="BA609">IFERROR(INDEX($CV$63:$CZ$65, $CF609, BA$23), "-")</f>
        <v>-</v>
      </c>
      <c r="BB609" s="296" t="str" cm="1">
        <f t="array" ref="BB609">IFERROR(INDEX($CV$63:$CZ$65, $CF609, BB$23), "-")</f>
        <v>-</v>
      </c>
      <c r="BC609" s="296" t="str" cm="1">
        <f t="array" ref="BC609">IFERROR(INDEX($CV$63:$CZ$65, $CF609, BC$23), "-")</f>
        <v>-</v>
      </c>
      <c r="BD609" s="296" t="str" cm="1">
        <f t="array" ref="BD609">IFERROR(INDEX($CV$63:$CZ$65, $CF609, BD$23), "-")</f>
        <v>-</v>
      </c>
      <c r="BE609" s="296" t="str" cm="1">
        <f t="array" ref="BE609">IFERROR(INDEX($CV$63:$CZ$65, $CF609, BE$23), "-")</f>
        <v>-</v>
      </c>
      <c r="BF609" s="297" cm="1">
        <f t="array" ref="BF609">IF($CF609=3,
IFERROR(INDEX($CV$68:$CZ$79, $CE609, BF$23), "-"),
IF($CF609=2,
IF(BF$23=5, $Q609, IF(BF$23=4, $R609, 0)), IF(BF$23=5, $Q609, 0)
))</f>
        <v>0</v>
      </c>
      <c r="BG609" s="297" cm="1">
        <f t="array" ref="BG609">IF($CF609=3,
IFERROR(INDEX($CV$68:$CZ$79, $CE609, BG$23), "-"),
IF($CF609=2,
IF(BG$23=5, $Q609, IF(BG$23=4, $R609, 0)), IF(BG$23=5, $Q609, 0)
))</f>
        <v>0</v>
      </c>
      <c r="BH609" s="297" cm="1">
        <f t="array" ref="BH609">IF($CF609=3,
IFERROR(INDEX($CV$68:$CZ$79, $CE609, BH$23), "-"),
IF($CF609=2,
IF(BH$23=5, $Q609, IF(BH$23=4, $R609, 0)), IF(BH$23=5, $Q609, 0)
))</f>
        <v>0</v>
      </c>
      <c r="BI609" s="297" cm="1">
        <f t="array" ref="BI609">IF($CF609=3,
IFERROR(INDEX($CV$68:$CZ$79, $CE609, BI$23), "-"),
IF($CF609=2,
IF(BI$23=5, $Q609, IF(BI$23=4, $R609, 0)), IF(BI$23=5, $Q609, 0)
))</f>
        <v>0</v>
      </c>
      <c r="BJ609" s="297" cm="1">
        <f t="array" ref="BJ609">IF($CF609=3,
IFERROR(INDEX($CV$68:$CZ$79, $CE609, BJ$23), "-"),
IF($CF609=2,
IF(BJ$23=5, $Q609, IF(BJ$23=4, $R609, 0)), IF(BJ$23=5, $Q609, 0)
))</f>
        <v>0</v>
      </c>
      <c r="BK609" s="293" t="str" cm="1">
        <f t="array" ref="BK609">IFERROR(IF(OR($AN$20="EZ", ISNUMBER((BL609*BM609)/(3600*1000)/BN609)), (BL609*BM609)/(3600*1000)/BN609, BY609) * SUMPRODUCT($BO609:$BS609^2.5, $BT609:$BX609) / 1000, "-")</f>
        <v>-</v>
      </c>
      <c r="BL609" s="279" t="str">
        <f t="shared" si="274"/>
        <v>-</v>
      </c>
      <c r="BM609" s="279" t="str">
        <f t="shared" si="275"/>
        <v>-</v>
      </c>
      <c r="BN609" s="298">
        <f t="shared" si="276"/>
        <v>0</v>
      </c>
      <c r="BO609" s="296" t="str" cm="1">
        <f t="array" ref="BO609">IFERROR(INDEX($CV$63:$CZ$65, $CO609, BO$23), "-")</f>
        <v>-</v>
      </c>
      <c r="BP609" s="296" t="str" cm="1">
        <f t="array" ref="BP609">IFERROR(INDEX($CV$63:$CZ$65, $CO609, BP$23), "-")</f>
        <v>-</v>
      </c>
      <c r="BQ609" s="296" t="str" cm="1">
        <f t="array" ref="BQ609">IFERROR(INDEX($CV$63:$CZ$65, $CO609, BQ$23), "-")</f>
        <v>-</v>
      </c>
      <c r="BR609" s="296" t="str" cm="1">
        <f t="array" ref="BR609">IFERROR(INDEX($CV$63:$CZ$65, $CO609, BR$23), "-")</f>
        <v>-</v>
      </c>
      <c r="BS609" s="296" t="str" cm="1">
        <f t="array" ref="BS609">IFERROR(INDEX($CV$63:$CZ$65, $CO609, BS$23), "-")</f>
        <v>-</v>
      </c>
      <c r="BT609" s="297" cm="1">
        <f t="array" ref="BT609">IF($CO609=3,
IFERROR(INDEX($CV$68:$CZ$79, $CE609, BT$23), "-"),
IF($CO609=2,
IF(BT$23=5, $AC609, IF(BT$23=4, $AD609, 0)), IF(BT$23=5, $AC609, 0)
))</f>
        <v>0</v>
      </c>
      <c r="BU609" s="297" cm="1">
        <f t="array" ref="BU609">IF($CO609=3,
IFERROR(INDEX($CV$68:$CZ$79, $CE609, BU$23), "-"),
IF($CO609=2,
IF(BU$23=5, $AC609, IF(BU$23=4, $AD609, 0)), IF(BU$23=5, $AC609, 0)
))</f>
        <v>0</v>
      </c>
      <c r="BV609" s="297" cm="1">
        <f t="array" ref="BV609">IF($CO609=3,
IFERROR(INDEX($CV$68:$CZ$79, $CE609, BV$23), "-"),
IF($CO609=2,
IF(BV$23=5, $AC609, IF(BV$23=4, $AD609, 0)), IF(BV$23=5, $AC609, 0)
))</f>
        <v>0</v>
      </c>
      <c r="BW609" s="297" cm="1">
        <f t="array" ref="BW609">IF($CO609=3,
IFERROR(INDEX($CV$68:$CZ$79, $CE609, BW$23), "-"),
IF($CO609=2,
IF(BW$23=5, $AC609, IF(BW$23=4, $AD609, 0)), IF(BW$23=5, $AC609, 0)
))</f>
        <v>0</v>
      </c>
      <c r="BX609" s="297" cm="1">
        <f t="array" ref="BX609">IF($CO609=3,
IFERROR(INDEX($CV$68:$CZ$79, $CE609, BX$23), "-"),
IF($CO609=2,
IF(BX$23=5, $AC609, IF(BX$23=4, $AD609, 0)), IF(BX$23=5, $AC609, 0)
))</f>
        <v>0</v>
      </c>
      <c r="BY609" s="293" t="str">
        <f t="shared" si="277"/>
        <v>-</v>
      </c>
      <c r="BZ609" s="299">
        <f t="shared" si="253"/>
        <v>0</v>
      </c>
      <c r="CA609" s="294" t="str">
        <f t="shared" si="278"/>
        <v>-</v>
      </c>
      <c r="CB609" s="295" t="str">
        <f t="shared" si="254"/>
        <v>-</v>
      </c>
      <c r="CC609" s="295" t="str">
        <f t="shared" si="279"/>
        <v>-</v>
      </c>
      <c r="CD609" s="299">
        <f t="shared" si="255"/>
        <v>0</v>
      </c>
      <c r="CE609" s="300" t="str">
        <f t="shared" si="256"/>
        <v>-</v>
      </c>
      <c r="CF609" s="300" t="str">
        <f t="shared" si="257"/>
        <v>-</v>
      </c>
      <c r="CG609" s="300">
        <v>0</v>
      </c>
      <c r="CH609" s="300">
        <f t="shared" si="258"/>
        <v>0</v>
      </c>
      <c r="CI609" s="301">
        <f t="shared" si="259"/>
        <v>0</v>
      </c>
      <c r="CJ609" s="301">
        <f t="shared" si="260"/>
        <v>0</v>
      </c>
      <c r="CK609" s="302" t="str" cm="1">
        <f t="array" ref="CK609">IF($CJ609&gt;0, INDEX($CS$28:$DH$35, $CJ609, $CI609+CK$23), "-")</f>
        <v>-</v>
      </c>
      <c r="CL609" s="302" t="str" cm="1">
        <f t="array" ref="CL609">IF($CJ609&gt;0, INDEX($CS$28:$DH$35, $CJ609, $CI609+CL$23), "-")</f>
        <v>-</v>
      </c>
      <c r="CM609" s="302" t="str" cm="1">
        <f t="array" ref="CM609">IF($CJ609&gt;0, INDEX($CS$28:$DH$35, $CJ609, $CI609+CM$23), "-")</f>
        <v>-</v>
      </c>
      <c r="CN609" s="302" t="str" cm="1">
        <f t="array" ref="CN609">IF($CJ609&gt;0, INDEX($CS$28:$DH$35, $CJ609, $CI609+CN$23), "-")</f>
        <v>-</v>
      </c>
      <c r="CO609" s="300" t="str">
        <f t="shared" si="261"/>
        <v>-</v>
      </c>
      <c r="CP609" s="271"/>
      <c r="CQ609" s="272"/>
      <c r="CR609" s="273"/>
      <c r="CS609" s="273"/>
      <c r="CT609" s="273"/>
      <c r="CU609" s="273"/>
      <c r="CV609" s="273"/>
      <c r="CW609" s="273"/>
      <c r="CX609" s="273"/>
      <c r="CY609" s="273"/>
      <c r="CZ609" s="273"/>
      <c r="DA609" s="273"/>
      <c r="DB609" s="273"/>
      <c r="DC609" s="273"/>
      <c r="DD609" s="273"/>
      <c r="DE609" s="273"/>
      <c r="DF609" s="273"/>
      <c r="DG609" s="273"/>
      <c r="DH609" s="273"/>
      <c r="DI609" s="273"/>
      <c r="DJ609" s="271"/>
      <c r="DK609" s="271"/>
    </row>
    <row r="610" spans="1:115" s="45" customFormat="1" ht="12.75" customHeight="1" x14ac:dyDescent="0.25">
      <c r="A610" s="13" cm="1">
        <f t="array" ref="A610">IFERROR(INDEX(Operation, IFERROR(MATCH($N610,#REF!, 0), IFERROR(MATCH($N610,#REF!, 0), MATCH($N610,#REF!, 0))), 4), 0)</f>
        <v>0</v>
      </c>
      <c r="B610" s="10">
        <v>587</v>
      </c>
      <c r="C610" s="238"/>
      <c r="D610" s="238"/>
      <c r="E610" s="79"/>
      <c r="F610" s="80" t="str">
        <f>IF(ISBLANK(E610), "", VLOOKUP(E610, Z!$A$2:$C$4127, 3, FALSE))</f>
        <v/>
      </c>
      <c r="G610" s="238"/>
      <c r="H610" s="81"/>
      <c r="I610" s="255" t="b">
        <v>0</v>
      </c>
      <c r="J610" s="256"/>
      <c r="K610" s="82"/>
      <c r="L610" s="82"/>
      <c r="M610" s="83"/>
      <c r="N610" s="79"/>
      <c r="O610" s="84"/>
      <c r="P610" s="84"/>
      <c r="Q610" s="257"/>
      <c r="R610" s="257"/>
      <c r="S610" s="257"/>
      <c r="T610" s="85">
        <f t="shared" si="262"/>
        <v>0</v>
      </c>
      <c r="U610" s="238"/>
      <c r="V610" s="238"/>
      <c r="W610" s="238"/>
      <c r="X610" s="256"/>
      <c r="Y610" s="258"/>
      <c r="Z610" s="79"/>
      <c r="AA610" s="257"/>
      <c r="AB610" s="257"/>
      <c r="AC610" s="257"/>
      <c r="AD610" s="257"/>
      <c r="AE610" s="257"/>
      <c r="AF610" s="85">
        <f t="shared" si="263"/>
        <v>0</v>
      </c>
      <c r="AG610" s="259"/>
      <c r="AH610" s="238"/>
      <c r="AI610" s="79"/>
      <c r="AJ610" s="80" t="str">
        <f>IF(ISBLANK(AI610), "", VLOOKUP(AI610, Z!$A$2:$C$4127, 3, FALSE))</f>
        <v/>
      </c>
      <c r="AK610" s="260"/>
      <c r="AL610" s="127">
        <f t="shared" si="264"/>
        <v>0</v>
      </c>
      <c r="AM610" s="271"/>
      <c r="AN610" s="292">
        <f t="shared" si="266"/>
        <v>0</v>
      </c>
      <c r="AO610" s="279">
        <f t="shared" si="265"/>
        <v>1</v>
      </c>
      <c r="AP610" s="279">
        <v>0.75</v>
      </c>
      <c r="AQ610" s="293" t="str">
        <f t="shared" si="267"/>
        <v>-</v>
      </c>
      <c r="AR610" s="293" t="str">
        <f t="shared" si="268"/>
        <v>-</v>
      </c>
      <c r="AS610" s="293" t="str" cm="1">
        <f t="array" ref="AS610">IFERROR(IFERROR((AT610*AU610)/(3600*1000)/AZ610, BY610) * SUMPRODUCT($BA610:$BE610^2.5, $BF610:$BJ610) / 1000, "-")</f>
        <v>-</v>
      </c>
      <c r="AT610" s="279" t="str">
        <f t="shared" si="269"/>
        <v>-</v>
      </c>
      <c r="AU610" s="279" t="str">
        <f t="shared" si="270"/>
        <v>-</v>
      </c>
      <c r="AV610" s="294" t="str">
        <f t="shared" si="252"/>
        <v>-</v>
      </c>
      <c r="AW610" s="294" t="str" cm="1">
        <f t="array" ref="AW610">IF(CH610&gt;0, INDEX($CV$58:$CV$60, CH610), "-")</f>
        <v>-</v>
      </c>
      <c r="AX610" s="294" t="str">
        <f t="shared" si="271"/>
        <v>-</v>
      </c>
      <c r="AY610" s="295" t="str">
        <f t="shared" si="272"/>
        <v>-</v>
      </c>
      <c r="AZ610" s="294">
        <f t="shared" si="273"/>
        <v>0</v>
      </c>
      <c r="BA610" s="296" t="str" cm="1">
        <f t="array" ref="BA610">IFERROR(INDEX($CV$63:$CZ$65, $CF610, BA$23), "-")</f>
        <v>-</v>
      </c>
      <c r="BB610" s="296" t="str" cm="1">
        <f t="array" ref="BB610">IFERROR(INDEX($CV$63:$CZ$65, $CF610, BB$23), "-")</f>
        <v>-</v>
      </c>
      <c r="BC610" s="296" t="str" cm="1">
        <f t="array" ref="BC610">IFERROR(INDEX($CV$63:$CZ$65, $CF610, BC$23), "-")</f>
        <v>-</v>
      </c>
      <c r="BD610" s="296" t="str" cm="1">
        <f t="array" ref="BD610">IFERROR(INDEX($CV$63:$CZ$65, $CF610, BD$23), "-")</f>
        <v>-</v>
      </c>
      <c r="BE610" s="296" t="str" cm="1">
        <f t="array" ref="BE610">IFERROR(INDEX($CV$63:$CZ$65, $CF610, BE$23), "-")</f>
        <v>-</v>
      </c>
      <c r="BF610" s="297" cm="1">
        <f t="array" ref="BF610">IF($CF610=3,
IFERROR(INDEX($CV$68:$CZ$79, $CE610, BF$23), "-"),
IF($CF610=2,
IF(BF$23=5, $Q610, IF(BF$23=4, $R610, 0)), IF(BF$23=5, $Q610, 0)
))</f>
        <v>0</v>
      </c>
      <c r="BG610" s="297" cm="1">
        <f t="array" ref="BG610">IF($CF610=3,
IFERROR(INDEX($CV$68:$CZ$79, $CE610, BG$23), "-"),
IF($CF610=2,
IF(BG$23=5, $Q610, IF(BG$23=4, $R610, 0)), IF(BG$23=5, $Q610, 0)
))</f>
        <v>0</v>
      </c>
      <c r="BH610" s="297" cm="1">
        <f t="array" ref="BH610">IF($CF610=3,
IFERROR(INDEX($CV$68:$CZ$79, $CE610, BH$23), "-"),
IF($CF610=2,
IF(BH$23=5, $Q610, IF(BH$23=4, $R610, 0)), IF(BH$23=5, $Q610, 0)
))</f>
        <v>0</v>
      </c>
      <c r="BI610" s="297" cm="1">
        <f t="array" ref="BI610">IF($CF610=3,
IFERROR(INDEX($CV$68:$CZ$79, $CE610, BI$23), "-"),
IF($CF610=2,
IF(BI$23=5, $Q610, IF(BI$23=4, $R610, 0)), IF(BI$23=5, $Q610, 0)
))</f>
        <v>0</v>
      </c>
      <c r="BJ610" s="297" cm="1">
        <f t="array" ref="BJ610">IF($CF610=3,
IFERROR(INDEX($CV$68:$CZ$79, $CE610, BJ$23), "-"),
IF($CF610=2,
IF(BJ$23=5, $Q610, IF(BJ$23=4, $R610, 0)), IF(BJ$23=5, $Q610, 0)
))</f>
        <v>0</v>
      </c>
      <c r="BK610" s="293" t="str" cm="1">
        <f t="array" ref="BK610">IFERROR(IF(OR($AN$20="EZ", ISNUMBER((BL610*BM610)/(3600*1000)/BN610)), (BL610*BM610)/(3600*1000)/BN610, BY610) * SUMPRODUCT($BO610:$BS610^2.5, $BT610:$BX610) / 1000, "-")</f>
        <v>-</v>
      </c>
      <c r="BL610" s="279" t="str">
        <f t="shared" si="274"/>
        <v>-</v>
      </c>
      <c r="BM610" s="279" t="str">
        <f t="shared" si="275"/>
        <v>-</v>
      </c>
      <c r="BN610" s="298">
        <f t="shared" si="276"/>
        <v>0</v>
      </c>
      <c r="BO610" s="296" t="str" cm="1">
        <f t="array" ref="BO610">IFERROR(INDEX($CV$63:$CZ$65, $CO610, BO$23), "-")</f>
        <v>-</v>
      </c>
      <c r="BP610" s="296" t="str" cm="1">
        <f t="array" ref="BP610">IFERROR(INDEX($CV$63:$CZ$65, $CO610, BP$23), "-")</f>
        <v>-</v>
      </c>
      <c r="BQ610" s="296" t="str" cm="1">
        <f t="array" ref="BQ610">IFERROR(INDEX($CV$63:$CZ$65, $CO610, BQ$23), "-")</f>
        <v>-</v>
      </c>
      <c r="BR610" s="296" t="str" cm="1">
        <f t="array" ref="BR610">IFERROR(INDEX($CV$63:$CZ$65, $CO610, BR$23), "-")</f>
        <v>-</v>
      </c>
      <c r="BS610" s="296" t="str" cm="1">
        <f t="array" ref="BS610">IFERROR(INDEX($CV$63:$CZ$65, $CO610, BS$23), "-")</f>
        <v>-</v>
      </c>
      <c r="BT610" s="297" cm="1">
        <f t="array" ref="BT610">IF($CO610=3,
IFERROR(INDEX($CV$68:$CZ$79, $CE610, BT$23), "-"),
IF($CO610=2,
IF(BT$23=5, $AC610, IF(BT$23=4, $AD610, 0)), IF(BT$23=5, $AC610, 0)
))</f>
        <v>0</v>
      </c>
      <c r="BU610" s="297" cm="1">
        <f t="array" ref="BU610">IF($CO610=3,
IFERROR(INDEX($CV$68:$CZ$79, $CE610, BU$23), "-"),
IF($CO610=2,
IF(BU$23=5, $AC610, IF(BU$23=4, $AD610, 0)), IF(BU$23=5, $AC610, 0)
))</f>
        <v>0</v>
      </c>
      <c r="BV610" s="297" cm="1">
        <f t="array" ref="BV610">IF($CO610=3,
IFERROR(INDEX($CV$68:$CZ$79, $CE610, BV$23), "-"),
IF($CO610=2,
IF(BV$23=5, $AC610, IF(BV$23=4, $AD610, 0)), IF(BV$23=5, $AC610, 0)
))</f>
        <v>0</v>
      </c>
      <c r="BW610" s="297" cm="1">
        <f t="array" ref="BW610">IF($CO610=3,
IFERROR(INDEX($CV$68:$CZ$79, $CE610, BW$23), "-"),
IF($CO610=2,
IF(BW$23=5, $AC610, IF(BW$23=4, $AD610, 0)), IF(BW$23=5, $AC610, 0)
))</f>
        <v>0</v>
      </c>
      <c r="BX610" s="297" cm="1">
        <f t="array" ref="BX610">IF($CO610=3,
IFERROR(INDEX($CV$68:$CZ$79, $CE610, BX$23), "-"),
IF($CO610=2,
IF(BX$23=5, $AC610, IF(BX$23=4, $AD610, 0)), IF(BX$23=5, $AC610, 0)
))</f>
        <v>0</v>
      </c>
      <c r="BY610" s="293" t="str">
        <f t="shared" si="277"/>
        <v>-</v>
      </c>
      <c r="BZ610" s="299">
        <f t="shared" si="253"/>
        <v>0</v>
      </c>
      <c r="CA610" s="294" t="str">
        <f t="shared" si="278"/>
        <v>-</v>
      </c>
      <c r="CB610" s="295" t="str">
        <f t="shared" si="254"/>
        <v>-</v>
      </c>
      <c r="CC610" s="295" t="str">
        <f t="shared" si="279"/>
        <v>-</v>
      </c>
      <c r="CD610" s="299">
        <f t="shared" si="255"/>
        <v>0</v>
      </c>
      <c r="CE610" s="300" t="str">
        <f t="shared" si="256"/>
        <v>-</v>
      </c>
      <c r="CF610" s="300" t="str">
        <f t="shared" si="257"/>
        <v>-</v>
      </c>
      <c r="CG610" s="300">
        <v>0</v>
      </c>
      <c r="CH610" s="300">
        <f t="shared" si="258"/>
        <v>0</v>
      </c>
      <c r="CI610" s="301">
        <f t="shared" si="259"/>
        <v>0</v>
      </c>
      <c r="CJ610" s="301">
        <f t="shared" si="260"/>
        <v>0</v>
      </c>
      <c r="CK610" s="302" t="str" cm="1">
        <f t="array" ref="CK610">IF($CJ610&gt;0, INDEX($CS$28:$DH$35, $CJ610, $CI610+CK$23), "-")</f>
        <v>-</v>
      </c>
      <c r="CL610" s="302" t="str" cm="1">
        <f t="array" ref="CL610">IF($CJ610&gt;0, INDEX($CS$28:$DH$35, $CJ610, $CI610+CL$23), "-")</f>
        <v>-</v>
      </c>
      <c r="CM610" s="302" t="str" cm="1">
        <f t="array" ref="CM610">IF($CJ610&gt;0, INDEX($CS$28:$DH$35, $CJ610, $CI610+CM$23), "-")</f>
        <v>-</v>
      </c>
      <c r="CN610" s="302" t="str" cm="1">
        <f t="array" ref="CN610">IF($CJ610&gt;0, INDEX($CS$28:$DH$35, $CJ610, $CI610+CN$23), "-")</f>
        <v>-</v>
      </c>
      <c r="CO610" s="300" t="str">
        <f t="shared" si="261"/>
        <v>-</v>
      </c>
      <c r="CP610" s="271"/>
      <c r="CQ610" s="272"/>
      <c r="CR610" s="273"/>
      <c r="CS610" s="273"/>
      <c r="CT610" s="273"/>
      <c r="CU610" s="273"/>
      <c r="CV610" s="273"/>
      <c r="CW610" s="273"/>
      <c r="CX610" s="273"/>
      <c r="CY610" s="273"/>
      <c r="CZ610" s="273"/>
      <c r="DA610" s="273"/>
      <c r="DB610" s="273"/>
      <c r="DC610" s="273"/>
      <c r="DD610" s="273"/>
      <c r="DE610" s="273"/>
      <c r="DF610" s="273"/>
      <c r="DG610" s="273"/>
      <c r="DH610" s="273"/>
      <c r="DI610" s="273"/>
      <c r="DJ610" s="271"/>
      <c r="DK610" s="271"/>
    </row>
    <row r="611" spans="1:115" s="45" customFormat="1" ht="12.75" customHeight="1" x14ac:dyDescent="0.25">
      <c r="A611" s="13" cm="1">
        <f t="array" ref="A611">IFERROR(INDEX(Operation, IFERROR(MATCH($N611,#REF!, 0), IFERROR(MATCH($N611,#REF!, 0), MATCH($N611,#REF!, 0))), 4), 0)</f>
        <v>0</v>
      </c>
      <c r="B611" s="10">
        <v>588</v>
      </c>
      <c r="C611" s="238"/>
      <c r="D611" s="238"/>
      <c r="E611" s="79"/>
      <c r="F611" s="80" t="str">
        <f>IF(ISBLANK(E611), "", VLOOKUP(E611, Z!$A$2:$C$4127, 3, FALSE))</f>
        <v/>
      </c>
      <c r="G611" s="238"/>
      <c r="H611" s="81"/>
      <c r="I611" s="255" t="b">
        <v>0</v>
      </c>
      <c r="J611" s="256"/>
      <c r="K611" s="82"/>
      <c r="L611" s="82"/>
      <c r="M611" s="83"/>
      <c r="N611" s="79"/>
      <c r="O611" s="84"/>
      <c r="P611" s="84"/>
      <c r="Q611" s="257"/>
      <c r="R611" s="257"/>
      <c r="S611" s="257"/>
      <c r="T611" s="85">
        <f t="shared" si="262"/>
        <v>0</v>
      </c>
      <c r="U611" s="238"/>
      <c r="V611" s="238"/>
      <c r="W611" s="238"/>
      <c r="X611" s="257"/>
      <c r="Y611" s="258"/>
      <c r="Z611" s="79"/>
      <c r="AA611" s="257"/>
      <c r="AB611" s="257"/>
      <c r="AC611" s="257"/>
      <c r="AD611" s="257"/>
      <c r="AE611" s="257"/>
      <c r="AF611" s="85">
        <f t="shared" si="263"/>
        <v>0</v>
      </c>
      <c r="AG611" s="259"/>
      <c r="AH611" s="238"/>
      <c r="AI611" s="79"/>
      <c r="AJ611" s="80" t="str">
        <f>IF(ISBLANK(AI611), "", VLOOKUP(AI611, Z!$A$2:$C$4127, 3, FALSE))</f>
        <v/>
      </c>
      <c r="AK611" s="260"/>
      <c r="AL611" s="127">
        <f t="shared" si="264"/>
        <v>0</v>
      </c>
      <c r="AM611" s="271"/>
      <c r="AN611" s="292">
        <f t="shared" si="266"/>
        <v>0</v>
      </c>
      <c r="AO611" s="279">
        <f t="shared" si="265"/>
        <v>1</v>
      </c>
      <c r="AP611" s="279">
        <v>0.75</v>
      </c>
      <c r="AQ611" s="293" t="str">
        <f t="shared" si="267"/>
        <v>-</v>
      </c>
      <c r="AR611" s="293" t="str">
        <f t="shared" si="268"/>
        <v>-</v>
      </c>
      <c r="AS611" s="293" t="str" cm="1">
        <f t="array" ref="AS611">IFERROR(IFERROR((AT611*AU611)/(3600*1000)/AZ611, BY611) * SUMPRODUCT($BA611:$BE611^2.5, $BF611:$BJ611) / 1000, "-")</f>
        <v>-</v>
      </c>
      <c r="AT611" s="279" t="str">
        <f t="shared" si="269"/>
        <v>-</v>
      </c>
      <c r="AU611" s="279" t="str">
        <f t="shared" si="270"/>
        <v>-</v>
      </c>
      <c r="AV611" s="294" t="str">
        <f t="shared" si="252"/>
        <v>-</v>
      </c>
      <c r="AW611" s="294" t="str" cm="1">
        <f t="array" ref="AW611">IF(CH611&gt;0, INDEX($CV$58:$CV$60, CH611), "-")</f>
        <v>-</v>
      </c>
      <c r="AX611" s="294" t="str">
        <f t="shared" si="271"/>
        <v>-</v>
      </c>
      <c r="AY611" s="295" t="str">
        <f t="shared" si="272"/>
        <v>-</v>
      </c>
      <c r="AZ611" s="294">
        <f t="shared" si="273"/>
        <v>0</v>
      </c>
      <c r="BA611" s="296" t="str" cm="1">
        <f t="array" ref="BA611">IFERROR(INDEX($CV$63:$CZ$65, $CF611, BA$23), "-")</f>
        <v>-</v>
      </c>
      <c r="BB611" s="296" t="str" cm="1">
        <f t="array" ref="BB611">IFERROR(INDEX($CV$63:$CZ$65, $CF611, BB$23), "-")</f>
        <v>-</v>
      </c>
      <c r="BC611" s="296" t="str" cm="1">
        <f t="array" ref="BC611">IFERROR(INDEX($CV$63:$CZ$65, $CF611, BC$23), "-")</f>
        <v>-</v>
      </c>
      <c r="BD611" s="296" t="str" cm="1">
        <f t="array" ref="BD611">IFERROR(INDEX($CV$63:$CZ$65, $CF611, BD$23), "-")</f>
        <v>-</v>
      </c>
      <c r="BE611" s="296" t="str" cm="1">
        <f t="array" ref="BE611">IFERROR(INDEX($CV$63:$CZ$65, $CF611, BE$23), "-")</f>
        <v>-</v>
      </c>
      <c r="BF611" s="297" cm="1">
        <f t="array" ref="BF611">IF($CF611=3,
IFERROR(INDEX($CV$68:$CZ$79, $CE611, BF$23), "-"),
IF($CF611=2,
IF(BF$23=5, $Q611, IF(BF$23=4, $R611, 0)), IF(BF$23=5, $Q611, 0)
))</f>
        <v>0</v>
      </c>
      <c r="BG611" s="297" cm="1">
        <f t="array" ref="BG611">IF($CF611=3,
IFERROR(INDEX($CV$68:$CZ$79, $CE611, BG$23), "-"),
IF($CF611=2,
IF(BG$23=5, $Q611, IF(BG$23=4, $R611, 0)), IF(BG$23=5, $Q611, 0)
))</f>
        <v>0</v>
      </c>
      <c r="BH611" s="297" cm="1">
        <f t="array" ref="BH611">IF($CF611=3,
IFERROR(INDEX($CV$68:$CZ$79, $CE611, BH$23), "-"),
IF($CF611=2,
IF(BH$23=5, $Q611, IF(BH$23=4, $R611, 0)), IF(BH$23=5, $Q611, 0)
))</f>
        <v>0</v>
      </c>
      <c r="BI611" s="297" cm="1">
        <f t="array" ref="BI611">IF($CF611=3,
IFERROR(INDEX($CV$68:$CZ$79, $CE611, BI$23), "-"),
IF($CF611=2,
IF(BI$23=5, $Q611, IF(BI$23=4, $R611, 0)), IF(BI$23=5, $Q611, 0)
))</f>
        <v>0</v>
      </c>
      <c r="BJ611" s="297" cm="1">
        <f t="array" ref="BJ611">IF($CF611=3,
IFERROR(INDEX($CV$68:$CZ$79, $CE611, BJ$23), "-"),
IF($CF611=2,
IF(BJ$23=5, $Q611, IF(BJ$23=4, $R611, 0)), IF(BJ$23=5, $Q611, 0)
))</f>
        <v>0</v>
      </c>
      <c r="BK611" s="293" t="str" cm="1">
        <f t="array" ref="BK611">IFERROR(IF(OR($AN$20="EZ", ISNUMBER((BL611*BM611)/(3600*1000)/BN611)), (BL611*BM611)/(3600*1000)/BN611, BY611) * SUMPRODUCT($BO611:$BS611^2.5, $BT611:$BX611) / 1000, "-")</f>
        <v>-</v>
      </c>
      <c r="BL611" s="279" t="str">
        <f t="shared" si="274"/>
        <v>-</v>
      </c>
      <c r="BM611" s="279" t="str">
        <f t="shared" si="275"/>
        <v>-</v>
      </c>
      <c r="BN611" s="298">
        <f t="shared" si="276"/>
        <v>0</v>
      </c>
      <c r="BO611" s="296" t="str" cm="1">
        <f t="array" ref="BO611">IFERROR(INDEX($CV$63:$CZ$65, $CO611, BO$23), "-")</f>
        <v>-</v>
      </c>
      <c r="BP611" s="296" t="str" cm="1">
        <f t="array" ref="BP611">IFERROR(INDEX($CV$63:$CZ$65, $CO611, BP$23), "-")</f>
        <v>-</v>
      </c>
      <c r="BQ611" s="296" t="str" cm="1">
        <f t="array" ref="BQ611">IFERROR(INDEX($CV$63:$CZ$65, $CO611, BQ$23), "-")</f>
        <v>-</v>
      </c>
      <c r="BR611" s="296" t="str" cm="1">
        <f t="array" ref="BR611">IFERROR(INDEX($CV$63:$CZ$65, $CO611, BR$23), "-")</f>
        <v>-</v>
      </c>
      <c r="BS611" s="296" t="str" cm="1">
        <f t="array" ref="BS611">IFERROR(INDEX($CV$63:$CZ$65, $CO611, BS$23), "-")</f>
        <v>-</v>
      </c>
      <c r="BT611" s="297" cm="1">
        <f t="array" ref="BT611">IF($CO611=3,
IFERROR(INDEX($CV$68:$CZ$79, $CE611, BT$23), "-"),
IF($CO611=2,
IF(BT$23=5, $AC611, IF(BT$23=4, $AD611, 0)), IF(BT$23=5, $AC611, 0)
))</f>
        <v>0</v>
      </c>
      <c r="BU611" s="297" cm="1">
        <f t="array" ref="BU611">IF($CO611=3,
IFERROR(INDEX($CV$68:$CZ$79, $CE611, BU$23), "-"),
IF($CO611=2,
IF(BU$23=5, $AC611, IF(BU$23=4, $AD611, 0)), IF(BU$23=5, $AC611, 0)
))</f>
        <v>0</v>
      </c>
      <c r="BV611" s="297" cm="1">
        <f t="array" ref="BV611">IF($CO611=3,
IFERROR(INDEX($CV$68:$CZ$79, $CE611, BV$23), "-"),
IF($CO611=2,
IF(BV$23=5, $AC611, IF(BV$23=4, $AD611, 0)), IF(BV$23=5, $AC611, 0)
))</f>
        <v>0</v>
      </c>
      <c r="BW611" s="297" cm="1">
        <f t="array" ref="BW611">IF($CO611=3,
IFERROR(INDEX($CV$68:$CZ$79, $CE611, BW$23), "-"),
IF($CO611=2,
IF(BW$23=5, $AC611, IF(BW$23=4, $AD611, 0)), IF(BW$23=5, $AC611, 0)
))</f>
        <v>0</v>
      </c>
      <c r="BX611" s="297" cm="1">
        <f t="array" ref="BX611">IF($CO611=3,
IFERROR(INDEX($CV$68:$CZ$79, $CE611, BX$23), "-"),
IF($CO611=2,
IF(BX$23=5, $AC611, IF(BX$23=4, $AD611, 0)), IF(BX$23=5, $AC611, 0)
))</f>
        <v>0</v>
      </c>
      <c r="BY611" s="293" t="str">
        <f t="shared" si="277"/>
        <v>-</v>
      </c>
      <c r="BZ611" s="299">
        <f t="shared" si="253"/>
        <v>0</v>
      </c>
      <c r="CA611" s="294" t="str">
        <f t="shared" si="278"/>
        <v>-</v>
      </c>
      <c r="CB611" s="295" t="str">
        <f t="shared" si="254"/>
        <v>-</v>
      </c>
      <c r="CC611" s="295" t="str">
        <f t="shared" si="279"/>
        <v>-</v>
      </c>
      <c r="CD611" s="299">
        <f t="shared" si="255"/>
        <v>0</v>
      </c>
      <c r="CE611" s="300" t="str">
        <f t="shared" si="256"/>
        <v>-</v>
      </c>
      <c r="CF611" s="300" t="str">
        <f t="shared" si="257"/>
        <v>-</v>
      </c>
      <c r="CG611" s="300">
        <v>0</v>
      </c>
      <c r="CH611" s="300">
        <f t="shared" si="258"/>
        <v>0</v>
      </c>
      <c r="CI611" s="301">
        <f t="shared" si="259"/>
        <v>0</v>
      </c>
      <c r="CJ611" s="301">
        <f t="shared" si="260"/>
        <v>0</v>
      </c>
      <c r="CK611" s="302" t="str" cm="1">
        <f t="array" ref="CK611">IF($CJ611&gt;0, INDEX($CS$28:$DH$35, $CJ611, $CI611+CK$23), "-")</f>
        <v>-</v>
      </c>
      <c r="CL611" s="302" t="str" cm="1">
        <f t="array" ref="CL611">IF($CJ611&gt;0, INDEX($CS$28:$DH$35, $CJ611, $CI611+CL$23), "-")</f>
        <v>-</v>
      </c>
      <c r="CM611" s="302" t="str" cm="1">
        <f t="array" ref="CM611">IF($CJ611&gt;0, INDEX($CS$28:$DH$35, $CJ611, $CI611+CM$23), "-")</f>
        <v>-</v>
      </c>
      <c r="CN611" s="302" t="str" cm="1">
        <f t="array" ref="CN611">IF($CJ611&gt;0, INDEX($CS$28:$DH$35, $CJ611, $CI611+CN$23), "-")</f>
        <v>-</v>
      </c>
      <c r="CO611" s="300" t="str">
        <f t="shared" si="261"/>
        <v>-</v>
      </c>
      <c r="CP611" s="271"/>
      <c r="CQ611" s="272"/>
      <c r="CR611" s="273"/>
      <c r="CS611" s="273"/>
      <c r="CT611" s="273"/>
      <c r="CU611" s="273"/>
      <c r="CV611" s="273"/>
      <c r="CW611" s="273"/>
      <c r="CX611" s="273"/>
      <c r="CY611" s="273"/>
      <c r="CZ611" s="273"/>
      <c r="DA611" s="273"/>
      <c r="DB611" s="273"/>
      <c r="DC611" s="273"/>
      <c r="DD611" s="273"/>
      <c r="DE611" s="273"/>
      <c r="DF611" s="273"/>
      <c r="DG611" s="273"/>
      <c r="DH611" s="273"/>
      <c r="DI611" s="273"/>
      <c r="DJ611" s="271"/>
      <c r="DK611" s="271"/>
    </row>
    <row r="612" spans="1:115" s="45" customFormat="1" ht="12.75" customHeight="1" x14ac:dyDescent="0.25">
      <c r="A612" s="13" cm="1">
        <f t="array" ref="A612">IFERROR(INDEX(Operation, IFERROR(MATCH($N612,#REF!, 0), IFERROR(MATCH($N612,#REF!, 0), MATCH($N612,#REF!, 0))), 4), 0)</f>
        <v>0</v>
      </c>
      <c r="B612" s="10">
        <v>589</v>
      </c>
      <c r="C612" s="238"/>
      <c r="D612" s="238"/>
      <c r="E612" s="79"/>
      <c r="F612" s="80" t="str">
        <f>IF(ISBLANK(E612), "", VLOOKUP(E612, Z!$A$2:$C$4127, 3, FALSE))</f>
        <v/>
      </c>
      <c r="G612" s="238"/>
      <c r="H612" s="81"/>
      <c r="I612" s="255" t="b">
        <v>0</v>
      </c>
      <c r="J612" s="256"/>
      <c r="K612" s="82"/>
      <c r="L612" s="82"/>
      <c r="M612" s="83"/>
      <c r="N612" s="79"/>
      <c r="O612" s="84"/>
      <c r="P612" s="84"/>
      <c r="Q612" s="257"/>
      <c r="R612" s="257"/>
      <c r="S612" s="257"/>
      <c r="T612" s="85">
        <f t="shared" si="262"/>
        <v>0</v>
      </c>
      <c r="U612" s="238"/>
      <c r="V612" s="238"/>
      <c r="W612" s="238"/>
      <c r="X612" s="257"/>
      <c r="Y612" s="258"/>
      <c r="Z612" s="79"/>
      <c r="AA612" s="257"/>
      <c r="AB612" s="257"/>
      <c r="AC612" s="257"/>
      <c r="AD612" s="257"/>
      <c r="AE612" s="257"/>
      <c r="AF612" s="85">
        <f t="shared" si="263"/>
        <v>0</v>
      </c>
      <c r="AG612" s="259"/>
      <c r="AH612" s="238"/>
      <c r="AI612" s="79"/>
      <c r="AJ612" s="80" t="str">
        <f>IF(ISBLANK(AI612), "", VLOOKUP(AI612, Z!$A$2:$C$4127, 3, FALSE))</f>
        <v/>
      </c>
      <c r="AK612" s="260"/>
      <c r="AL612" s="127">
        <f t="shared" si="264"/>
        <v>0</v>
      </c>
      <c r="AM612" s="271"/>
      <c r="AN612" s="292">
        <f t="shared" si="266"/>
        <v>0</v>
      </c>
      <c r="AO612" s="279">
        <f t="shared" si="265"/>
        <v>1</v>
      </c>
      <c r="AP612" s="279">
        <v>0.75</v>
      </c>
      <c r="AQ612" s="293" t="str">
        <f t="shared" si="267"/>
        <v>-</v>
      </c>
      <c r="AR612" s="293" t="str">
        <f t="shared" si="268"/>
        <v>-</v>
      </c>
      <c r="AS612" s="293" t="str" cm="1">
        <f t="array" ref="AS612">IFERROR(IFERROR((AT612*AU612)/(3600*1000)/AZ612, BY612) * SUMPRODUCT($BA612:$BE612^2.5, $BF612:$BJ612) / 1000, "-")</f>
        <v>-</v>
      </c>
      <c r="AT612" s="279" t="str">
        <f t="shared" si="269"/>
        <v>-</v>
      </c>
      <c r="AU612" s="279" t="str">
        <f t="shared" si="270"/>
        <v>-</v>
      </c>
      <c r="AV612" s="294" t="str">
        <f t="shared" si="252"/>
        <v>-</v>
      </c>
      <c r="AW612" s="294" t="str" cm="1">
        <f t="array" ref="AW612">IF(CH612&gt;0, INDEX($CV$58:$CV$60, CH612), "-")</f>
        <v>-</v>
      </c>
      <c r="AX612" s="294" t="str">
        <f t="shared" si="271"/>
        <v>-</v>
      </c>
      <c r="AY612" s="295" t="str">
        <f t="shared" si="272"/>
        <v>-</v>
      </c>
      <c r="AZ612" s="294">
        <f t="shared" si="273"/>
        <v>0</v>
      </c>
      <c r="BA612" s="296" t="str" cm="1">
        <f t="array" ref="BA612">IFERROR(INDEX($CV$63:$CZ$65, $CF612, BA$23), "-")</f>
        <v>-</v>
      </c>
      <c r="BB612" s="296" t="str" cm="1">
        <f t="array" ref="BB612">IFERROR(INDEX($CV$63:$CZ$65, $CF612, BB$23), "-")</f>
        <v>-</v>
      </c>
      <c r="BC612" s="296" t="str" cm="1">
        <f t="array" ref="BC612">IFERROR(INDEX($CV$63:$CZ$65, $CF612, BC$23), "-")</f>
        <v>-</v>
      </c>
      <c r="BD612" s="296" t="str" cm="1">
        <f t="array" ref="BD612">IFERROR(INDEX($CV$63:$CZ$65, $CF612, BD$23), "-")</f>
        <v>-</v>
      </c>
      <c r="BE612" s="296" t="str" cm="1">
        <f t="array" ref="BE612">IFERROR(INDEX($CV$63:$CZ$65, $CF612, BE$23), "-")</f>
        <v>-</v>
      </c>
      <c r="BF612" s="297" cm="1">
        <f t="array" ref="BF612">IF($CF612=3,
IFERROR(INDEX($CV$68:$CZ$79, $CE612, BF$23), "-"),
IF($CF612=2,
IF(BF$23=5, $Q612, IF(BF$23=4, $R612, 0)), IF(BF$23=5, $Q612, 0)
))</f>
        <v>0</v>
      </c>
      <c r="BG612" s="297" cm="1">
        <f t="array" ref="BG612">IF($CF612=3,
IFERROR(INDEX($CV$68:$CZ$79, $CE612, BG$23), "-"),
IF($CF612=2,
IF(BG$23=5, $Q612, IF(BG$23=4, $R612, 0)), IF(BG$23=5, $Q612, 0)
))</f>
        <v>0</v>
      </c>
      <c r="BH612" s="297" cm="1">
        <f t="array" ref="BH612">IF($CF612=3,
IFERROR(INDEX($CV$68:$CZ$79, $CE612, BH$23), "-"),
IF($CF612=2,
IF(BH$23=5, $Q612, IF(BH$23=4, $R612, 0)), IF(BH$23=5, $Q612, 0)
))</f>
        <v>0</v>
      </c>
      <c r="BI612" s="297" cm="1">
        <f t="array" ref="BI612">IF($CF612=3,
IFERROR(INDEX($CV$68:$CZ$79, $CE612, BI$23), "-"),
IF($CF612=2,
IF(BI$23=5, $Q612, IF(BI$23=4, $R612, 0)), IF(BI$23=5, $Q612, 0)
))</f>
        <v>0</v>
      </c>
      <c r="BJ612" s="297" cm="1">
        <f t="array" ref="BJ612">IF($CF612=3,
IFERROR(INDEX($CV$68:$CZ$79, $CE612, BJ$23), "-"),
IF($CF612=2,
IF(BJ$23=5, $Q612, IF(BJ$23=4, $R612, 0)), IF(BJ$23=5, $Q612, 0)
))</f>
        <v>0</v>
      </c>
      <c r="BK612" s="293" t="str" cm="1">
        <f t="array" ref="BK612">IFERROR(IF(OR($AN$20="EZ", ISNUMBER((BL612*BM612)/(3600*1000)/BN612)), (BL612*BM612)/(3600*1000)/BN612, BY612) * SUMPRODUCT($BO612:$BS612^2.5, $BT612:$BX612) / 1000, "-")</f>
        <v>-</v>
      </c>
      <c r="BL612" s="279" t="str">
        <f t="shared" si="274"/>
        <v>-</v>
      </c>
      <c r="BM612" s="279" t="str">
        <f t="shared" si="275"/>
        <v>-</v>
      </c>
      <c r="BN612" s="298">
        <f t="shared" si="276"/>
        <v>0</v>
      </c>
      <c r="BO612" s="296" t="str" cm="1">
        <f t="array" ref="BO612">IFERROR(INDEX($CV$63:$CZ$65, $CO612, BO$23), "-")</f>
        <v>-</v>
      </c>
      <c r="BP612" s="296" t="str" cm="1">
        <f t="array" ref="BP612">IFERROR(INDEX($CV$63:$CZ$65, $CO612, BP$23), "-")</f>
        <v>-</v>
      </c>
      <c r="BQ612" s="296" t="str" cm="1">
        <f t="array" ref="BQ612">IFERROR(INDEX($CV$63:$CZ$65, $CO612, BQ$23), "-")</f>
        <v>-</v>
      </c>
      <c r="BR612" s="296" t="str" cm="1">
        <f t="array" ref="BR612">IFERROR(INDEX($CV$63:$CZ$65, $CO612, BR$23), "-")</f>
        <v>-</v>
      </c>
      <c r="BS612" s="296" t="str" cm="1">
        <f t="array" ref="BS612">IFERROR(INDEX($CV$63:$CZ$65, $CO612, BS$23), "-")</f>
        <v>-</v>
      </c>
      <c r="BT612" s="297" cm="1">
        <f t="array" ref="BT612">IF($CO612=3,
IFERROR(INDEX($CV$68:$CZ$79, $CE612, BT$23), "-"),
IF($CO612=2,
IF(BT$23=5, $AC612, IF(BT$23=4, $AD612, 0)), IF(BT$23=5, $AC612, 0)
))</f>
        <v>0</v>
      </c>
      <c r="BU612" s="297" cm="1">
        <f t="array" ref="BU612">IF($CO612=3,
IFERROR(INDEX($CV$68:$CZ$79, $CE612, BU$23), "-"),
IF($CO612=2,
IF(BU$23=5, $AC612, IF(BU$23=4, $AD612, 0)), IF(BU$23=5, $AC612, 0)
))</f>
        <v>0</v>
      </c>
      <c r="BV612" s="297" cm="1">
        <f t="array" ref="BV612">IF($CO612=3,
IFERROR(INDEX($CV$68:$CZ$79, $CE612, BV$23), "-"),
IF($CO612=2,
IF(BV$23=5, $AC612, IF(BV$23=4, $AD612, 0)), IF(BV$23=5, $AC612, 0)
))</f>
        <v>0</v>
      </c>
      <c r="BW612" s="297" cm="1">
        <f t="array" ref="BW612">IF($CO612=3,
IFERROR(INDEX($CV$68:$CZ$79, $CE612, BW$23), "-"),
IF($CO612=2,
IF(BW$23=5, $AC612, IF(BW$23=4, $AD612, 0)), IF(BW$23=5, $AC612, 0)
))</f>
        <v>0</v>
      </c>
      <c r="BX612" s="297" cm="1">
        <f t="array" ref="BX612">IF($CO612=3,
IFERROR(INDEX($CV$68:$CZ$79, $CE612, BX$23), "-"),
IF($CO612=2,
IF(BX$23=5, $AC612, IF(BX$23=4, $AD612, 0)), IF(BX$23=5, $AC612, 0)
))</f>
        <v>0</v>
      </c>
      <c r="BY612" s="293" t="str">
        <f t="shared" si="277"/>
        <v>-</v>
      </c>
      <c r="BZ612" s="299">
        <f t="shared" si="253"/>
        <v>0</v>
      </c>
      <c r="CA612" s="294" t="str">
        <f t="shared" si="278"/>
        <v>-</v>
      </c>
      <c r="CB612" s="295" t="str">
        <f t="shared" si="254"/>
        <v>-</v>
      </c>
      <c r="CC612" s="295" t="str">
        <f t="shared" si="279"/>
        <v>-</v>
      </c>
      <c r="CD612" s="299">
        <f t="shared" si="255"/>
        <v>0</v>
      </c>
      <c r="CE612" s="300" t="str">
        <f t="shared" si="256"/>
        <v>-</v>
      </c>
      <c r="CF612" s="300" t="str">
        <f t="shared" si="257"/>
        <v>-</v>
      </c>
      <c r="CG612" s="300">
        <v>0</v>
      </c>
      <c r="CH612" s="300">
        <f t="shared" si="258"/>
        <v>0</v>
      </c>
      <c r="CI612" s="301">
        <f t="shared" si="259"/>
        <v>0</v>
      </c>
      <c r="CJ612" s="301">
        <f t="shared" si="260"/>
        <v>0</v>
      </c>
      <c r="CK612" s="302" t="str" cm="1">
        <f t="array" ref="CK612">IF($CJ612&gt;0, INDEX($CS$28:$DH$35, $CJ612, $CI612+CK$23), "-")</f>
        <v>-</v>
      </c>
      <c r="CL612" s="302" t="str" cm="1">
        <f t="array" ref="CL612">IF($CJ612&gt;0, INDEX($CS$28:$DH$35, $CJ612, $CI612+CL$23), "-")</f>
        <v>-</v>
      </c>
      <c r="CM612" s="302" t="str" cm="1">
        <f t="array" ref="CM612">IF($CJ612&gt;0, INDEX($CS$28:$DH$35, $CJ612, $CI612+CM$23), "-")</f>
        <v>-</v>
      </c>
      <c r="CN612" s="302" t="str" cm="1">
        <f t="array" ref="CN612">IF($CJ612&gt;0, INDEX($CS$28:$DH$35, $CJ612, $CI612+CN$23), "-")</f>
        <v>-</v>
      </c>
      <c r="CO612" s="300" t="str">
        <f t="shared" si="261"/>
        <v>-</v>
      </c>
      <c r="CP612" s="271"/>
      <c r="CQ612" s="272"/>
      <c r="CR612" s="273"/>
      <c r="CS612" s="273"/>
      <c r="CT612" s="273"/>
      <c r="CU612" s="273"/>
      <c r="CV612" s="273"/>
      <c r="CW612" s="273"/>
      <c r="CX612" s="273"/>
      <c r="CY612" s="273"/>
      <c r="CZ612" s="273"/>
      <c r="DA612" s="273"/>
      <c r="DB612" s="273"/>
      <c r="DC612" s="273"/>
      <c r="DD612" s="273"/>
      <c r="DE612" s="273"/>
      <c r="DF612" s="273"/>
      <c r="DG612" s="273"/>
      <c r="DH612" s="273"/>
      <c r="DI612" s="273"/>
      <c r="DJ612" s="271"/>
      <c r="DK612" s="271"/>
    </row>
    <row r="613" spans="1:115" s="45" customFormat="1" ht="12.75" customHeight="1" x14ac:dyDescent="0.25">
      <c r="A613" s="13" cm="1">
        <f t="array" ref="A613">IFERROR(INDEX(Operation, IFERROR(MATCH($N613,#REF!, 0), IFERROR(MATCH($N613,#REF!, 0), MATCH($N613,#REF!, 0))), 4), 0)</f>
        <v>0</v>
      </c>
      <c r="B613" s="10">
        <v>590</v>
      </c>
      <c r="C613" s="238"/>
      <c r="D613" s="238"/>
      <c r="E613" s="79"/>
      <c r="F613" s="80" t="str">
        <f>IF(ISBLANK(E613), "", VLOOKUP(E613, Z!$A$2:$C$4127, 3, FALSE))</f>
        <v/>
      </c>
      <c r="G613" s="238"/>
      <c r="H613" s="81"/>
      <c r="I613" s="255" t="b">
        <v>0</v>
      </c>
      <c r="J613" s="256"/>
      <c r="K613" s="82"/>
      <c r="L613" s="82"/>
      <c r="M613" s="83"/>
      <c r="N613" s="79"/>
      <c r="O613" s="84"/>
      <c r="P613" s="84"/>
      <c r="Q613" s="257"/>
      <c r="R613" s="257"/>
      <c r="S613" s="257"/>
      <c r="T613" s="85">
        <f t="shared" si="262"/>
        <v>0</v>
      </c>
      <c r="U613" s="238"/>
      <c r="V613" s="238"/>
      <c r="W613" s="238"/>
      <c r="X613" s="257"/>
      <c r="Y613" s="258"/>
      <c r="Z613" s="79"/>
      <c r="AA613" s="257"/>
      <c r="AB613" s="257"/>
      <c r="AC613" s="257"/>
      <c r="AD613" s="257"/>
      <c r="AE613" s="257"/>
      <c r="AF613" s="85">
        <f t="shared" si="263"/>
        <v>0</v>
      </c>
      <c r="AG613" s="259"/>
      <c r="AH613" s="238"/>
      <c r="AI613" s="79"/>
      <c r="AJ613" s="80" t="str">
        <f>IF(ISBLANK(AI613), "", VLOOKUP(AI613, Z!$A$2:$C$4127, 3, FALSE))</f>
        <v/>
      </c>
      <c r="AK613" s="260"/>
      <c r="AL613" s="127">
        <f t="shared" si="264"/>
        <v>0</v>
      </c>
      <c r="AM613" s="271"/>
      <c r="AN613" s="292">
        <f t="shared" si="266"/>
        <v>0</v>
      </c>
      <c r="AO613" s="279">
        <f t="shared" si="265"/>
        <v>1</v>
      </c>
      <c r="AP613" s="279">
        <v>0.75</v>
      </c>
      <c r="AQ613" s="293" t="str">
        <f t="shared" si="267"/>
        <v>-</v>
      </c>
      <c r="AR613" s="293" t="str">
        <f t="shared" si="268"/>
        <v>-</v>
      </c>
      <c r="AS613" s="293" t="str" cm="1">
        <f t="array" ref="AS613">IFERROR(IFERROR((AT613*AU613)/(3600*1000)/AZ613, BY613) * SUMPRODUCT($BA613:$BE613^2.5, $BF613:$BJ613) / 1000, "-")</f>
        <v>-</v>
      </c>
      <c r="AT613" s="279" t="str">
        <f t="shared" si="269"/>
        <v>-</v>
      </c>
      <c r="AU613" s="279" t="str">
        <f t="shared" si="270"/>
        <v>-</v>
      </c>
      <c r="AV613" s="294" t="str">
        <f t="shared" si="252"/>
        <v>-</v>
      </c>
      <c r="AW613" s="294" t="str" cm="1">
        <f t="array" ref="AW613">IF(CH613&gt;0, INDEX($CV$58:$CV$60, CH613), "-")</f>
        <v>-</v>
      </c>
      <c r="AX613" s="294" t="str">
        <f t="shared" si="271"/>
        <v>-</v>
      </c>
      <c r="AY613" s="295" t="str">
        <f t="shared" si="272"/>
        <v>-</v>
      </c>
      <c r="AZ613" s="294">
        <f t="shared" si="273"/>
        <v>0</v>
      </c>
      <c r="BA613" s="296" t="str" cm="1">
        <f t="array" ref="BA613">IFERROR(INDEX($CV$63:$CZ$65, $CF613, BA$23), "-")</f>
        <v>-</v>
      </c>
      <c r="BB613" s="296" t="str" cm="1">
        <f t="array" ref="BB613">IFERROR(INDEX($CV$63:$CZ$65, $CF613, BB$23), "-")</f>
        <v>-</v>
      </c>
      <c r="BC613" s="296" t="str" cm="1">
        <f t="array" ref="BC613">IFERROR(INDEX($CV$63:$CZ$65, $CF613, BC$23), "-")</f>
        <v>-</v>
      </c>
      <c r="BD613" s="296" t="str" cm="1">
        <f t="array" ref="BD613">IFERROR(INDEX($CV$63:$CZ$65, $CF613, BD$23), "-")</f>
        <v>-</v>
      </c>
      <c r="BE613" s="296" t="str" cm="1">
        <f t="array" ref="BE613">IFERROR(INDEX($CV$63:$CZ$65, $CF613, BE$23), "-")</f>
        <v>-</v>
      </c>
      <c r="BF613" s="297" cm="1">
        <f t="array" ref="BF613">IF($CF613=3,
IFERROR(INDEX($CV$68:$CZ$79, $CE613, BF$23), "-"),
IF($CF613=2,
IF(BF$23=5, $Q613, IF(BF$23=4, $R613, 0)), IF(BF$23=5, $Q613, 0)
))</f>
        <v>0</v>
      </c>
      <c r="BG613" s="297" cm="1">
        <f t="array" ref="BG613">IF($CF613=3,
IFERROR(INDEX($CV$68:$CZ$79, $CE613, BG$23), "-"),
IF($CF613=2,
IF(BG$23=5, $Q613, IF(BG$23=4, $R613, 0)), IF(BG$23=5, $Q613, 0)
))</f>
        <v>0</v>
      </c>
      <c r="BH613" s="297" cm="1">
        <f t="array" ref="BH613">IF($CF613=3,
IFERROR(INDEX($CV$68:$CZ$79, $CE613, BH$23), "-"),
IF($CF613=2,
IF(BH$23=5, $Q613, IF(BH$23=4, $R613, 0)), IF(BH$23=5, $Q613, 0)
))</f>
        <v>0</v>
      </c>
      <c r="BI613" s="297" cm="1">
        <f t="array" ref="BI613">IF($CF613=3,
IFERROR(INDEX($CV$68:$CZ$79, $CE613, BI$23), "-"),
IF($CF613=2,
IF(BI$23=5, $Q613, IF(BI$23=4, $R613, 0)), IF(BI$23=5, $Q613, 0)
))</f>
        <v>0</v>
      </c>
      <c r="BJ613" s="297" cm="1">
        <f t="array" ref="BJ613">IF($CF613=3,
IFERROR(INDEX($CV$68:$CZ$79, $CE613, BJ$23), "-"),
IF($CF613=2,
IF(BJ$23=5, $Q613, IF(BJ$23=4, $R613, 0)), IF(BJ$23=5, $Q613, 0)
))</f>
        <v>0</v>
      </c>
      <c r="BK613" s="293" t="str" cm="1">
        <f t="array" ref="BK613">IFERROR(IF(OR($AN$20="EZ", ISNUMBER((BL613*BM613)/(3600*1000)/BN613)), (BL613*BM613)/(3600*1000)/BN613, BY613) * SUMPRODUCT($BO613:$BS613^2.5, $BT613:$BX613) / 1000, "-")</f>
        <v>-</v>
      </c>
      <c r="BL613" s="279" t="str">
        <f t="shared" si="274"/>
        <v>-</v>
      </c>
      <c r="BM613" s="279" t="str">
        <f t="shared" si="275"/>
        <v>-</v>
      </c>
      <c r="BN613" s="298">
        <f t="shared" si="276"/>
        <v>0</v>
      </c>
      <c r="BO613" s="296" t="str" cm="1">
        <f t="array" ref="BO613">IFERROR(INDEX($CV$63:$CZ$65, $CO613, BO$23), "-")</f>
        <v>-</v>
      </c>
      <c r="BP613" s="296" t="str" cm="1">
        <f t="array" ref="BP613">IFERROR(INDEX($CV$63:$CZ$65, $CO613, BP$23), "-")</f>
        <v>-</v>
      </c>
      <c r="BQ613" s="296" t="str" cm="1">
        <f t="array" ref="BQ613">IFERROR(INDEX($CV$63:$CZ$65, $CO613, BQ$23), "-")</f>
        <v>-</v>
      </c>
      <c r="BR613" s="296" t="str" cm="1">
        <f t="array" ref="BR613">IFERROR(INDEX($CV$63:$CZ$65, $CO613, BR$23), "-")</f>
        <v>-</v>
      </c>
      <c r="BS613" s="296" t="str" cm="1">
        <f t="array" ref="BS613">IFERROR(INDEX($CV$63:$CZ$65, $CO613, BS$23), "-")</f>
        <v>-</v>
      </c>
      <c r="BT613" s="297" cm="1">
        <f t="array" ref="BT613">IF($CO613=3,
IFERROR(INDEX($CV$68:$CZ$79, $CE613, BT$23), "-"),
IF($CO613=2,
IF(BT$23=5, $AC613, IF(BT$23=4, $AD613, 0)), IF(BT$23=5, $AC613, 0)
))</f>
        <v>0</v>
      </c>
      <c r="BU613" s="297" cm="1">
        <f t="array" ref="BU613">IF($CO613=3,
IFERROR(INDEX($CV$68:$CZ$79, $CE613, BU$23), "-"),
IF($CO613=2,
IF(BU$23=5, $AC613, IF(BU$23=4, $AD613, 0)), IF(BU$23=5, $AC613, 0)
))</f>
        <v>0</v>
      </c>
      <c r="BV613" s="297" cm="1">
        <f t="array" ref="BV613">IF($CO613=3,
IFERROR(INDEX($CV$68:$CZ$79, $CE613, BV$23), "-"),
IF($CO613=2,
IF(BV$23=5, $AC613, IF(BV$23=4, $AD613, 0)), IF(BV$23=5, $AC613, 0)
))</f>
        <v>0</v>
      </c>
      <c r="BW613" s="297" cm="1">
        <f t="array" ref="BW613">IF($CO613=3,
IFERROR(INDEX($CV$68:$CZ$79, $CE613, BW$23), "-"),
IF($CO613=2,
IF(BW$23=5, $AC613, IF(BW$23=4, $AD613, 0)), IF(BW$23=5, $AC613, 0)
))</f>
        <v>0</v>
      </c>
      <c r="BX613" s="297" cm="1">
        <f t="array" ref="BX613">IF($CO613=3,
IFERROR(INDEX($CV$68:$CZ$79, $CE613, BX$23), "-"),
IF($CO613=2,
IF(BX$23=5, $AC613, IF(BX$23=4, $AD613, 0)), IF(BX$23=5, $AC613, 0)
))</f>
        <v>0</v>
      </c>
      <c r="BY613" s="293" t="str">
        <f t="shared" si="277"/>
        <v>-</v>
      </c>
      <c r="BZ613" s="299">
        <f t="shared" si="253"/>
        <v>0</v>
      </c>
      <c r="CA613" s="294" t="str">
        <f t="shared" si="278"/>
        <v>-</v>
      </c>
      <c r="CB613" s="295" t="str">
        <f t="shared" si="254"/>
        <v>-</v>
      </c>
      <c r="CC613" s="295" t="str">
        <f t="shared" si="279"/>
        <v>-</v>
      </c>
      <c r="CD613" s="299">
        <f t="shared" si="255"/>
        <v>0</v>
      </c>
      <c r="CE613" s="300" t="str">
        <f t="shared" si="256"/>
        <v>-</v>
      </c>
      <c r="CF613" s="300" t="str">
        <f t="shared" si="257"/>
        <v>-</v>
      </c>
      <c r="CG613" s="300">
        <v>0</v>
      </c>
      <c r="CH613" s="300">
        <f t="shared" si="258"/>
        <v>0</v>
      </c>
      <c r="CI613" s="301">
        <f t="shared" si="259"/>
        <v>0</v>
      </c>
      <c r="CJ613" s="301">
        <f t="shared" si="260"/>
        <v>0</v>
      </c>
      <c r="CK613" s="302" t="str" cm="1">
        <f t="array" ref="CK613">IF($CJ613&gt;0, INDEX($CS$28:$DH$35, $CJ613, $CI613+CK$23), "-")</f>
        <v>-</v>
      </c>
      <c r="CL613" s="302" t="str" cm="1">
        <f t="array" ref="CL613">IF($CJ613&gt;0, INDEX($CS$28:$DH$35, $CJ613, $CI613+CL$23), "-")</f>
        <v>-</v>
      </c>
      <c r="CM613" s="302" t="str" cm="1">
        <f t="array" ref="CM613">IF($CJ613&gt;0, INDEX($CS$28:$DH$35, $CJ613, $CI613+CM$23), "-")</f>
        <v>-</v>
      </c>
      <c r="CN613" s="302" t="str" cm="1">
        <f t="array" ref="CN613">IF($CJ613&gt;0, INDEX($CS$28:$DH$35, $CJ613, $CI613+CN$23), "-")</f>
        <v>-</v>
      </c>
      <c r="CO613" s="300" t="str">
        <f t="shared" si="261"/>
        <v>-</v>
      </c>
      <c r="CP613" s="271"/>
      <c r="CQ613" s="272"/>
      <c r="CR613" s="273"/>
      <c r="CS613" s="273"/>
      <c r="CT613" s="273"/>
      <c r="CU613" s="273"/>
      <c r="CV613" s="273"/>
      <c r="CW613" s="273"/>
      <c r="CX613" s="273"/>
      <c r="CY613" s="273"/>
      <c r="CZ613" s="273"/>
      <c r="DA613" s="273"/>
      <c r="DB613" s="273"/>
      <c r="DC613" s="273"/>
      <c r="DD613" s="273"/>
      <c r="DE613" s="273"/>
      <c r="DF613" s="273"/>
      <c r="DG613" s="273"/>
      <c r="DH613" s="273"/>
      <c r="DI613" s="273"/>
      <c r="DJ613" s="271"/>
      <c r="DK613" s="271"/>
    </row>
    <row r="614" spans="1:115" s="45" customFormat="1" ht="12.75" customHeight="1" x14ac:dyDescent="0.25">
      <c r="A614" s="13" cm="1">
        <f t="array" ref="A614">IFERROR(INDEX(Operation, IFERROR(MATCH($N614,#REF!, 0), IFERROR(MATCH($N614,#REF!, 0), MATCH($N614,#REF!, 0))), 4), 0)</f>
        <v>0</v>
      </c>
      <c r="B614" s="10">
        <v>591</v>
      </c>
      <c r="C614" s="238"/>
      <c r="D614" s="238"/>
      <c r="E614" s="79"/>
      <c r="F614" s="80" t="str">
        <f>IF(ISBLANK(E614), "", VLOOKUP(E614, Z!$A$2:$C$4127, 3, FALSE))</f>
        <v/>
      </c>
      <c r="G614" s="238"/>
      <c r="H614" s="81"/>
      <c r="I614" s="255" t="b">
        <v>0</v>
      </c>
      <c r="J614" s="256"/>
      <c r="K614" s="82"/>
      <c r="L614" s="82"/>
      <c r="M614" s="83"/>
      <c r="N614" s="79"/>
      <c r="O614" s="84"/>
      <c r="P614" s="84"/>
      <c r="Q614" s="257"/>
      <c r="R614" s="257"/>
      <c r="S614" s="257"/>
      <c r="T614" s="85">
        <f t="shared" si="262"/>
        <v>0</v>
      </c>
      <c r="U614" s="238"/>
      <c r="V614" s="238"/>
      <c r="W614" s="238"/>
      <c r="X614" s="256"/>
      <c r="Y614" s="258"/>
      <c r="Z614" s="79"/>
      <c r="AA614" s="257"/>
      <c r="AB614" s="257"/>
      <c r="AC614" s="257"/>
      <c r="AD614" s="257"/>
      <c r="AE614" s="257"/>
      <c r="AF614" s="85">
        <f t="shared" si="263"/>
        <v>0</v>
      </c>
      <c r="AG614" s="259"/>
      <c r="AH614" s="238"/>
      <c r="AI614" s="79"/>
      <c r="AJ614" s="80" t="str">
        <f>IF(ISBLANK(AI614), "", VLOOKUP(AI614, Z!$A$2:$C$4127, 3, FALSE))</f>
        <v/>
      </c>
      <c r="AK614" s="260"/>
      <c r="AL614" s="127">
        <f t="shared" si="264"/>
        <v>0</v>
      </c>
      <c r="AM614" s="271"/>
      <c r="AN614" s="292">
        <f t="shared" si="266"/>
        <v>0</v>
      </c>
      <c r="AO614" s="279">
        <f t="shared" si="265"/>
        <v>1</v>
      </c>
      <c r="AP614" s="279">
        <v>0.75</v>
      </c>
      <c r="AQ614" s="293" t="str">
        <f t="shared" si="267"/>
        <v>-</v>
      </c>
      <c r="AR614" s="293" t="str">
        <f t="shared" si="268"/>
        <v>-</v>
      </c>
      <c r="AS614" s="293" t="str" cm="1">
        <f t="array" ref="AS614">IFERROR(IFERROR((AT614*AU614)/(3600*1000)/AZ614, BY614) * SUMPRODUCT($BA614:$BE614^2.5, $BF614:$BJ614) / 1000, "-")</f>
        <v>-</v>
      </c>
      <c r="AT614" s="279" t="str">
        <f t="shared" si="269"/>
        <v>-</v>
      </c>
      <c r="AU614" s="279" t="str">
        <f t="shared" si="270"/>
        <v>-</v>
      </c>
      <c r="AV614" s="294" t="str">
        <f t="shared" si="252"/>
        <v>-</v>
      </c>
      <c r="AW614" s="294" t="str" cm="1">
        <f t="array" ref="AW614">IF(CH614&gt;0, INDEX($CV$58:$CV$60, CH614), "-")</f>
        <v>-</v>
      </c>
      <c r="AX614" s="294" t="str">
        <f t="shared" si="271"/>
        <v>-</v>
      </c>
      <c r="AY614" s="295" t="str">
        <f t="shared" si="272"/>
        <v>-</v>
      </c>
      <c r="AZ614" s="294">
        <f t="shared" si="273"/>
        <v>0</v>
      </c>
      <c r="BA614" s="296" t="str" cm="1">
        <f t="array" ref="BA614">IFERROR(INDEX($CV$63:$CZ$65, $CF614, BA$23), "-")</f>
        <v>-</v>
      </c>
      <c r="BB614" s="296" t="str" cm="1">
        <f t="array" ref="BB614">IFERROR(INDEX($CV$63:$CZ$65, $CF614, BB$23), "-")</f>
        <v>-</v>
      </c>
      <c r="BC614" s="296" t="str" cm="1">
        <f t="array" ref="BC614">IFERROR(INDEX($CV$63:$CZ$65, $CF614, BC$23), "-")</f>
        <v>-</v>
      </c>
      <c r="BD614" s="296" t="str" cm="1">
        <f t="array" ref="BD614">IFERROR(INDEX($CV$63:$CZ$65, $CF614, BD$23), "-")</f>
        <v>-</v>
      </c>
      <c r="BE614" s="296" t="str" cm="1">
        <f t="array" ref="BE614">IFERROR(INDEX($CV$63:$CZ$65, $CF614, BE$23), "-")</f>
        <v>-</v>
      </c>
      <c r="BF614" s="297" cm="1">
        <f t="array" ref="BF614">IF($CF614=3,
IFERROR(INDEX($CV$68:$CZ$79, $CE614, BF$23), "-"),
IF($CF614=2,
IF(BF$23=5, $Q614, IF(BF$23=4, $R614, 0)), IF(BF$23=5, $Q614, 0)
))</f>
        <v>0</v>
      </c>
      <c r="BG614" s="297" cm="1">
        <f t="array" ref="BG614">IF($CF614=3,
IFERROR(INDEX($CV$68:$CZ$79, $CE614, BG$23), "-"),
IF($CF614=2,
IF(BG$23=5, $Q614, IF(BG$23=4, $R614, 0)), IF(BG$23=5, $Q614, 0)
))</f>
        <v>0</v>
      </c>
      <c r="BH614" s="297" cm="1">
        <f t="array" ref="BH614">IF($CF614=3,
IFERROR(INDEX($CV$68:$CZ$79, $CE614, BH$23), "-"),
IF($CF614=2,
IF(BH$23=5, $Q614, IF(BH$23=4, $R614, 0)), IF(BH$23=5, $Q614, 0)
))</f>
        <v>0</v>
      </c>
      <c r="BI614" s="297" cm="1">
        <f t="array" ref="BI614">IF($CF614=3,
IFERROR(INDEX($CV$68:$CZ$79, $CE614, BI$23), "-"),
IF($CF614=2,
IF(BI$23=5, $Q614, IF(BI$23=4, $R614, 0)), IF(BI$23=5, $Q614, 0)
))</f>
        <v>0</v>
      </c>
      <c r="BJ614" s="297" cm="1">
        <f t="array" ref="BJ614">IF($CF614=3,
IFERROR(INDEX($CV$68:$CZ$79, $CE614, BJ$23), "-"),
IF($CF614=2,
IF(BJ$23=5, $Q614, IF(BJ$23=4, $R614, 0)), IF(BJ$23=5, $Q614, 0)
))</f>
        <v>0</v>
      </c>
      <c r="BK614" s="293" t="str" cm="1">
        <f t="array" ref="BK614">IFERROR(IF(OR($AN$20="EZ", ISNUMBER((BL614*BM614)/(3600*1000)/BN614)), (BL614*BM614)/(3600*1000)/BN614, BY614) * SUMPRODUCT($BO614:$BS614^2.5, $BT614:$BX614) / 1000, "-")</f>
        <v>-</v>
      </c>
      <c r="BL614" s="279" t="str">
        <f t="shared" si="274"/>
        <v>-</v>
      </c>
      <c r="BM614" s="279" t="str">
        <f t="shared" si="275"/>
        <v>-</v>
      </c>
      <c r="BN614" s="298">
        <f t="shared" si="276"/>
        <v>0</v>
      </c>
      <c r="BO614" s="296" t="str" cm="1">
        <f t="array" ref="BO614">IFERROR(INDEX($CV$63:$CZ$65, $CO614, BO$23), "-")</f>
        <v>-</v>
      </c>
      <c r="BP614" s="296" t="str" cm="1">
        <f t="array" ref="BP614">IFERROR(INDEX($CV$63:$CZ$65, $CO614, BP$23), "-")</f>
        <v>-</v>
      </c>
      <c r="BQ614" s="296" t="str" cm="1">
        <f t="array" ref="BQ614">IFERROR(INDEX($CV$63:$CZ$65, $CO614, BQ$23), "-")</f>
        <v>-</v>
      </c>
      <c r="BR614" s="296" t="str" cm="1">
        <f t="array" ref="BR614">IFERROR(INDEX($CV$63:$CZ$65, $CO614, BR$23), "-")</f>
        <v>-</v>
      </c>
      <c r="BS614" s="296" t="str" cm="1">
        <f t="array" ref="BS614">IFERROR(INDEX($CV$63:$CZ$65, $CO614, BS$23), "-")</f>
        <v>-</v>
      </c>
      <c r="BT614" s="297" cm="1">
        <f t="array" ref="BT614">IF($CO614=3,
IFERROR(INDEX($CV$68:$CZ$79, $CE614, BT$23), "-"),
IF($CO614=2,
IF(BT$23=5, $AC614, IF(BT$23=4, $AD614, 0)), IF(BT$23=5, $AC614, 0)
))</f>
        <v>0</v>
      </c>
      <c r="BU614" s="297" cm="1">
        <f t="array" ref="BU614">IF($CO614=3,
IFERROR(INDEX($CV$68:$CZ$79, $CE614, BU$23), "-"),
IF($CO614=2,
IF(BU$23=5, $AC614, IF(BU$23=4, $AD614, 0)), IF(BU$23=5, $AC614, 0)
))</f>
        <v>0</v>
      </c>
      <c r="BV614" s="297" cm="1">
        <f t="array" ref="BV614">IF($CO614=3,
IFERROR(INDEX($CV$68:$CZ$79, $CE614, BV$23), "-"),
IF($CO614=2,
IF(BV$23=5, $AC614, IF(BV$23=4, $AD614, 0)), IF(BV$23=5, $AC614, 0)
))</f>
        <v>0</v>
      </c>
      <c r="BW614" s="297" cm="1">
        <f t="array" ref="BW614">IF($CO614=3,
IFERROR(INDEX($CV$68:$CZ$79, $CE614, BW$23), "-"),
IF($CO614=2,
IF(BW$23=5, $AC614, IF(BW$23=4, $AD614, 0)), IF(BW$23=5, $AC614, 0)
))</f>
        <v>0</v>
      </c>
      <c r="BX614" s="297" cm="1">
        <f t="array" ref="BX614">IF($CO614=3,
IFERROR(INDEX($CV$68:$CZ$79, $CE614, BX$23), "-"),
IF($CO614=2,
IF(BX$23=5, $AC614, IF(BX$23=4, $AD614, 0)), IF(BX$23=5, $AC614, 0)
))</f>
        <v>0</v>
      </c>
      <c r="BY614" s="293" t="str">
        <f t="shared" si="277"/>
        <v>-</v>
      </c>
      <c r="BZ614" s="299">
        <f t="shared" si="253"/>
        <v>0</v>
      </c>
      <c r="CA614" s="294" t="str">
        <f t="shared" si="278"/>
        <v>-</v>
      </c>
      <c r="CB614" s="295" t="str">
        <f t="shared" si="254"/>
        <v>-</v>
      </c>
      <c r="CC614" s="295" t="str">
        <f t="shared" si="279"/>
        <v>-</v>
      </c>
      <c r="CD614" s="299">
        <f t="shared" si="255"/>
        <v>0</v>
      </c>
      <c r="CE614" s="300" t="str">
        <f t="shared" si="256"/>
        <v>-</v>
      </c>
      <c r="CF614" s="300" t="str">
        <f t="shared" si="257"/>
        <v>-</v>
      </c>
      <c r="CG614" s="300">
        <v>0</v>
      </c>
      <c r="CH614" s="300">
        <f t="shared" si="258"/>
        <v>0</v>
      </c>
      <c r="CI614" s="301">
        <f t="shared" si="259"/>
        <v>0</v>
      </c>
      <c r="CJ614" s="301">
        <f t="shared" si="260"/>
        <v>0</v>
      </c>
      <c r="CK614" s="302" t="str" cm="1">
        <f t="array" ref="CK614">IF($CJ614&gt;0, INDEX($CS$28:$DH$35, $CJ614, $CI614+CK$23), "-")</f>
        <v>-</v>
      </c>
      <c r="CL614" s="302" t="str" cm="1">
        <f t="array" ref="CL614">IF($CJ614&gt;0, INDEX($CS$28:$DH$35, $CJ614, $CI614+CL$23), "-")</f>
        <v>-</v>
      </c>
      <c r="CM614" s="302" t="str" cm="1">
        <f t="array" ref="CM614">IF($CJ614&gt;0, INDEX($CS$28:$DH$35, $CJ614, $CI614+CM$23), "-")</f>
        <v>-</v>
      </c>
      <c r="CN614" s="302" t="str" cm="1">
        <f t="array" ref="CN614">IF($CJ614&gt;0, INDEX($CS$28:$DH$35, $CJ614, $CI614+CN$23), "-")</f>
        <v>-</v>
      </c>
      <c r="CO614" s="300" t="str">
        <f t="shared" si="261"/>
        <v>-</v>
      </c>
      <c r="CP614" s="271"/>
      <c r="CQ614" s="272"/>
      <c r="CR614" s="273"/>
      <c r="CS614" s="273"/>
      <c r="CT614" s="273"/>
      <c r="CU614" s="273"/>
      <c r="CV614" s="273"/>
      <c r="CW614" s="273"/>
      <c r="CX614" s="273"/>
      <c r="CY614" s="273"/>
      <c r="CZ614" s="273"/>
      <c r="DA614" s="273"/>
      <c r="DB614" s="273"/>
      <c r="DC614" s="273"/>
      <c r="DD614" s="273"/>
      <c r="DE614" s="273"/>
      <c r="DF614" s="273"/>
      <c r="DG614" s="273"/>
      <c r="DH614" s="273"/>
      <c r="DI614" s="273"/>
      <c r="DJ614" s="271"/>
      <c r="DK614" s="271"/>
    </row>
    <row r="615" spans="1:115" s="45" customFormat="1" ht="12.75" customHeight="1" x14ac:dyDescent="0.25">
      <c r="A615" s="13" cm="1">
        <f t="array" ref="A615">IFERROR(INDEX(Operation, IFERROR(MATCH($N615,#REF!, 0), IFERROR(MATCH($N615,#REF!, 0), MATCH($N615,#REF!, 0))), 4), 0)</f>
        <v>0</v>
      </c>
      <c r="B615" s="10">
        <v>592</v>
      </c>
      <c r="C615" s="238"/>
      <c r="D615" s="238"/>
      <c r="E615" s="79"/>
      <c r="F615" s="80" t="str">
        <f>IF(ISBLANK(E615), "", VLOOKUP(E615, Z!$A$2:$C$4127, 3, FALSE))</f>
        <v/>
      </c>
      <c r="G615" s="238"/>
      <c r="H615" s="81"/>
      <c r="I615" s="255" t="b">
        <v>0</v>
      </c>
      <c r="J615" s="256"/>
      <c r="K615" s="82"/>
      <c r="L615" s="82"/>
      <c r="M615" s="83"/>
      <c r="N615" s="79"/>
      <c r="O615" s="84"/>
      <c r="P615" s="84"/>
      <c r="Q615" s="257"/>
      <c r="R615" s="257"/>
      <c r="S615" s="257"/>
      <c r="T615" s="85">
        <f t="shared" si="262"/>
        <v>0</v>
      </c>
      <c r="U615" s="238"/>
      <c r="V615" s="238"/>
      <c r="W615" s="238"/>
      <c r="X615" s="257"/>
      <c r="Y615" s="258"/>
      <c r="Z615" s="79"/>
      <c r="AA615" s="257"/>
      <c r="AB615" s="257"/>
      <c r="AC615" s="257"/>
      <c r="AD615" s="257"/>
      <c r="AE615" s="257"/>
      <c r="AF615" s="85">
        <f t="shared" si="263"/>
        <v>0</v>
      </c>
      <c r="AG615" s="259"/>
      <c r="AH615" s="238"/>
      <c r="AI615" s="79"/>
      <c r="AJ615" s="80" t="str">
        <f>IF(ISBLANK(AI615), "", VLOOKUP(AI615, Z!$A$2:$C$4127, 3, FALSE))</f>
        <v/>
      </c>
      <c r="AK615" s="260"/>
      <c r="AL615" s="127">
        <f t="shared" si="264"/>
        <v>0</v>
      </c>
      <c r="AM615" s="271"/>
      <c r="AN615" s="292">
        <f t="shared" si="266"/>
        <v>0</v>
      </c>
      <c r="AO615" s="279">
        <f t="shared" si="265"/>
        <v>1</v>
      </c>
      <c r="AP615" s="279">
        <v>0.75</v>
      </c>
      <c r="AQ615" s="293" t="str">
        <f t="shared" si="267"/>
        <v>-</v>
      </c>
      <c r="AR615" s="293" t="str">
        <f t="shared" si="268"/>
        <v>-</v>
      </c>
      <c r="AS615" s="293" t="str" cm="1">
        <f t="array" ref="AS615">IFERROR(IFERROR((AT615*AU615)/(3600*1000)/AZ615, BY615) * SUMPRODUCT($BA615:$BE615^2.5, $BF615:$BJ615) / 1000, "-")</f>
        <v>-</v>
      </c>
      <c r="AT615" s="279" t="str">
        <f t="shared" si="269"/>
        <v>-</v>
      </c>
      <c r="AU615" s="279" t="str">
        <f t="shared" si="270"/>
        <v>-</v>
      </c>
      <c r="AV615" s="294" t="str">
        <f t="shared" si="252"/>
        <v>-</v>
      </c>
      <c r="AW615" s="294" t="str" cm="1">
        <f t="array" ref="AW615">IF(CH615&gt;0, INDEX($CV$58:$CV$60, CH615), "-")</f>
        <v>-</v>
      </c>
      <c r="AX615" s="294" t="str">
        <f t="shared" si="271"/>
        <v>-</v>
      </c>
      <c r="AY615" s="295" t="str">
        <f t="shared" si="272"/>
        <v>-</v>
      </c>
      <c r="AZ615" s="294">
        <f t="shared" si="273"/>
        <v>0</v>
      </c>
      <c r="BA615" s="296" t="str" cm="1">
        <f t="array" ref="BA615">IFERROR(INDEX($CV$63:$CZ$65, $CF615, BA$23), "-")</f>
        <v>-</v>
      </c>
      <c r="BB615" s="296" t="str" cm="1">
        <f t="array" ref="BB615">IFERROR(INDEX($CV$63:$CZ$65, $CF615, BB$23), "-")</f>
        <v>-</v>
      </c>
      <c r="BC615" s="296" t="str" cm="1">
        <f t="array" ref="BC615">IFERROR(INDEX($CV$63:$CZ$65, $CF615, BC$23), "-")</f>
        <v>-</v>
      </c>
      <c r="BD615" s="296" t="str" cm="1">
        <f t="array" ref="BD615">IFERROR(INDEX($CV$63:$CZ$65, $CF615, BD$23), "-")</f>
        <v>-</v>
      </c>
      <c r="BE615" s="296" t="str" cm="1">
        <f t="array" ref="BE615">IFERROR(INDEX($CV$63:$CZ$65, $CF615, BE$23), "-")</f>
        <v>-</v>
      </c>
      <c r="BF615" s="297" cm="1">
        <f t="array" ref="BF615">IF($CF615=3,
IFERROR(INDEX($CV$68:$CZ$79, $CE615, BF$23), "-"),
IF($CF615=2,
IF(BF$23=5, $Q615, IF(BF$23=4, $R615, 0)), IF(BF$23=5, $Q615, 0)
))</f>
        <v>0</v>
      </c>
      <c r="BG615" s="297" cm="1">
        <f t="array" ref="BG615">IF($CF615=3,
IFERROR(INDEX($CV$68:$CZ$79, $CE615, BG$23), "-"),
IF($CF615=2,
IF(BG$23=5, $Q615, IF(BG$23=4, $R615, 0)), IF(BG$23=5, $Q615, 0)
))</f>
        <v>0</v>
      </c>
      <c r="BH615" s="297" cm="1">
        <f t="array" ref="BH615">IF($CF615=3,
IFERROR(INDEX($CV$68:$CZ$79, $CE615, BH$23), "-"),
IF($CF615=2,
IF(BH$23=5, $Q615, IF(BH$23=4, $R615, 0)), IF(BH$23=5, $Q615, 0)
))</f>
        <v>0</v>
      </c>
      <c r="BI615" s="297" cm="1">
        <f t="array" ref="BI615">IF($CF615=3,
IFERROR(INDEX($CV$68:$CZ$79, $CE615, BI$23), "-"),
IF($CF615=2,
IF(BI$23=5, $Q615, IF(BI$23=4, $R615, 0)), IF(BI$23=5, $Q615, 0)
))</f>
        <v>0</v>
      </c>
      <c r="BJ615" s="297" cm="1">
        <f t="array" ref="BJ615">IF($CF615=3,
IFERROR(INDEX($CV$68:$CZ$79, $CE615, BJ$23), "-"),
IF($CF615=2,
IF(BJ$23=5, $Q615, IF(BJ$23=4, $R615, 0)), IF(BJ$23=5, $Q615, 0)
))</f>
        <v>0</v>
      </c>
      <c r="BK615" s="293" t="str" cm="1">
        <f t="array" ref="BK615">IFERROR(IF(OR($AN$20="EZ", ISNUMBER((BL615*BM615)/(3600*1000)/BN615)), (BL615*BM615)/(3600*1000)/BN615, BY615) * SUMPRODUCT($BO615:$BS615^2.5, $BT615:$BX615) / 1000, "-")</f>
        <v>-</v>
      </c>
      <c r="BL615" s="279" t="str">
        <f t="shared" si="274"/>
        <v>-</v>
      </c>
      <c r="BM615" s="279" t="str">
        <f t="shared" si="275"/>
        <v>-</v>
      </c>
      <c r="BN615" s="298">
        <f t="shared" si="276"/>
        <v>0</v>
      </c>
      <c r="BO615" s="296" t="str" cm="1">
        <f t="array" ref="BO615">IFERROR(INDEX($CV$63:$CZ$65, $CO615, BO$23), "-")</f>
        <v>-</v>
      </c>
      <c r="BP615" s="296" t="str" cm="1">
        <f t="array" ref="BP615">IFERROR(INDEX($CV$63:$CZ$65, $CO615, BP$23), "-")</f>
        <v>-</v>
      </c>
      <c r="BQ615" s="296" t="str" cm="1">
        <f t="array" ref="BQ615">IFERROR(INDEX($CV$63:$CZ$65, $CO615, BQ$23), "-")</f>
        <v>-</v>
      </c>
      <c r="BR615" s="296" t="str" cm="1">
        <f t="array" ref="BR615">IFERROR(INDEX($CV$63:$CZ$65, $CO615, BR$23), "-")</f>
        <v>-</v>
      </c>
      <c r="BS615" s="296" t="str" cm="1">
        <f t="array" ref="BS615">IFERROR(INDEX($CV$63:$CZ$65, $CO615, BS$23), "-")</f>
        <v>-</v>
      </c>
      <c r="BT615" s="297" cm="1">
        <f t="array" ref="BT615">IF($CO615=3,
IFERROR(INDEX($CV$68:$CZ$79, $CE615, BT$23), "-"),
IF($CO615=2,
IF(BT$23=5, $AC615, IF(BT$23=4, $AD615, 0)), IF(BT$23=5, $AC615, 0)
))</f>
        <v>0</v>
      </c>
      <c r="BU615" s="297" cm="1">
        <f t="array" ref="BU615">IF($CO615=3,
IFERROR(INDEX($CV$68:$CZ$79, $CE615, BU$23), "-"),
IF($CO615=2,
IF(BU$23=5, $AC615, IF(BU$23=4, $AD615, 0)), IF(BU$23=5, $AC615, 0)
))</f>
        <v>0</v>
      </c>
      <c r="BV615" s="297" cm="1">
        <f t="array" ref="BV615">IF($CO615=3,
IFERROR(INDEX($CV$68:$CZ$79, $CE615, BV$23), "-"),
IF($CO615=2,
IF(BV$23=5, $AC615, IF(BV$23=4, $AD615, 0)), IF(BV$23=5, $AC615, 0)
))</f>
        <v>0</v>
      </c>
      <c r="BW615" s="297" cm="1">
        <f t="array" ref="BW615">IF($CO615=3,
IFERROR(INDEX($CV$68:$CZ$79, $CE615, BW$23), "-"),
IF($CO615=2,
IF(BW$23=5, $AC615, IF(BW$23=4, $AD615, 0)), IF(BW$23=5, $AC615, 0)
))</f>
        <v>0</v>
      </c>
      <c r="BX615" s="297" cm="1">
        <f t="array" ref="BX615">IF($CO615=3,
IFERROR(INDEX($CV$68:$CZ$79, $CE615, BX$23), "-"),
IF($CO615=2,
IF(BX$23=5, $AC615, IF(BX$23=4, $AD615, 0)), IF(BX$23=5, $AC615, 0)
))</f>
        <v>0</v>
      </c>
      <c r="BY615" s="293" t="str">
        <f t="shared" si="277"/>
        <v>-</v>
      </c>
      <c r="BZ615" s="299">
        <f t="shared" si="253"/>
        <v>0</v>
      </c>
      <c r="CA615" s="294" t="str">
        <f t="shared" si="278"/>
        <v>-</v>
      </c>
      <c r="CB615" s="295" t="str">
        <f t="shared" si="254"/>
        <v>-</v>
      </c>
      <c r="CC615" s="295" t="str">
        <f t="shared" si="279"/>
        <v>-</v>
      </c>
      <c r="CD615" s="299">
        <f t="shared" si="255"/>
        <v>0</v>
      </c>
      <c r="CE615" s="300" t="str">
        <f t="shared" si="256"/>
        <v>-</v>
      </c>
      <c r="CF615" s="300" t="str">
        <f t="shared" si="257"/>
        <v>-</v>
      </c>
      <c r="CG615" s="300">
        <v>0</v>
      </c>
      <c r="CH615" s="300">
        <f t="shared" si="258"/>
        <v>0</v>
      </c>
      <c r="CI615" s="301">
        <f t="shared" si="259"/>
        <v>0</v>
      </c>
      <c r="CJ615" s="301">
        <f t="shared" si="260"/>
        <v>0</v>
      </c>
      <c r="CK615" s="302" t="str" cm="1">
        <f t="array" ref="CK615">IF($CJ615&gt;0, INDEX($CS$28:$DH$35, $CJ615, $CI615+CK$23), "-")</f>
        <v>-</v>
      </c>
      <c r="CL615" s="302" t="str" cm="1">
        <f t="array" ref="CL615">IF($CJ615&gt;0, INDEX($CS$28:$DH$35, $CJ615, $CI615+CL$23), "-")</f>
        <v>-</v>
      </c>
      <c r="CM615" s="302" t="str" cm="1">
        <f t="array" ref="CM615">IF($CJ615&gt;0, INDEX($CS$28:$DH$35, $CJ615, $CI615+CM$23), "-")</f>
        <v>-</v>
      </c>
      <c r="CN615" s="302" t="str" cm="1">
        <f t="array" ref="CN615">IF($CJ615&gt;0, INDEX($CS$28:$DH$35, $CJ615, $CI615+CN$23), "-")</f>
        <v>-</v>
      </c>
      <c r="CO615" s="300" t="str">
        <f t="shared" si="261"/>
        <v>-</v>
      </c>
      <c r="CP615" s="271"/>
      <c r="CQ615" s="272"/>
      <c r="CR615" s="273"/>
      <c r="CS615" s="273"/>
      <c r="CT615" s="273"/>
      <c r="CU615" s="273"/>
      <c r="CV615" s="273"/>
      <c r="CW615" s="273"/>
      <c r="CX615" s="273"/>
      <c r="CY615" s="273"/>
      <c r="CZ615" s="273"/>
      <c r="DA615" s="273"/>
      <c r="DB615" s="273"/>
      <c r="DC615" s="273"/>
      <c r="DD615" s="273"/>
      <c r="DE615" s="273"/>
      <c r="DF615" s="273"/>
      <c r="DG615" s="273"/>
      <c r="DH615" s="273"/>
      <c r="DI615" s="273"/>
      <c r="DJ615" s="271"/>
      <c r="DK615" s="271"/>
    </row>
    <row r="616" spans="1:115" s="45" customFormat="1" ht="12.75" customHeight="1" x14ac:dyDescent="0.25">
      <c r="A616" s="13" cm="1">
        <f t="array" ref="A616">IFERROR(INDEX(Operation, IFERROR(MATCH($N616,#REF!, 0), IFERROR(MATCH($N616,#REF!, 0), MATCH($N616,#REF!, 0))), 4), 0)</f>
        <v>0</v>
      </c>
      <c r="B616" s="10">
        <v>593</v>
      </c>
      <c r="C616" s="238"/>
      <c r="D616" s="238"/>
      <c r="E616" s="79"/>
      <c r="F616" s="80" t="str">
        <f>IF(ISBLANK(E616), "", VLOOKUP(E616, Z!$A$2:$C$4127, 3, FALSE))</f>
        <v/>
      </c>
      <c r="G616" s="238"/>
      <c r="H616" s="81"/>
      <c r="I616" s="255" t="b">
        <v>0</v>
      </c>
      <c r="J616" s="256"/>
      <c r="K616" s="82"/>
      <c r="L616" s="82"/>
      <c r="M616" s="83"/>
      <c r="N616" s="79"/>
      <c r="O616" s="84"/>
      <c r="P616" s="84"/>
      <c r="Q616" s="257"/>
      <c r="R616" s="257"/>
      <c r="S616" s="257"/>
      <c r="T616" s="85">
        <f t="shared" si="262"/>
        <v>0</v>
      </c>
      <c r="U616" s="238"/>
      <c r="V616" s="238"/>
      <c r="W616" s="238"/>
      <c r="X616" s="257"/>
      <c r="Y616" s="258"/>
      <c r="Z616" s="79"/>
      <c r="AA616" s="257"/>
      <c r="AB616" s="257"/>
      <c r="AC616" s="257"/>
      <c r="AD616" s="257"/>
      <c r="AE616" s="257"/>
      <c r="AF616" s="85">
        <f t="shared" si="263"/>
        <v>0</v>
      </c>
      <c r="AG616" s="259"/>
      <c r="AH616" s="238"/>
      <c r="AI616" s="79"/>
      <c r="AJ616" s="80" t="str">
        <f>IF(ISBLANK(AI616), "", VLOOKUP(AI616, Z!$A$2:$C$4127, 3, FALSE))</f>
        <v/>
      </c>
      <c r="AK616" s="260"/>
      <c r="AL616" s="127">
        <f t="shared" si="264"/>
        <v>0</v>
      </c>
      <c r="AM616" s="271"/>
      <c r="AN616" s="292">
        <f t="shared" si="266"/>
        <v>0</v>
      </c>
      <c r="AO616" s="279">
        <f t="shared" si="265"/>
        <v>1</v>
      </c>
      <c r="AP616" s="279">
        <v>0.75</v>
      </c>
      <c r="AQ616" s="293" t="str">
        <f t="shared" si="267"/>
        <v>-</v>
      </c>
      <c r="AR616" s="293" t="str">
        <f t="shared" si="268"/>
        <v>-</v>
      </c>
      <c r="AS616" s="293" t="str" cm="1">
        <f t="array" ref="AS616">IFERROR(IFERROR((AT616*AU616)/(3600*1000)/AZ616, BY616) * SUMPRODUCT($BA616:$BE616^2.5, $BF616:$BJ616) / 1000, "-")</f>
        <v>-</v>
      </c>
      <c r="AT616" s="279" t="str">
        <f t="shared" si="269"/>
        <v>-</v>
      </c>
      <c r="AU616" s="279" t="str">
        <f t="shared" si="270"/>
        <v>-</v>
      </c>
      <c r="AV616" s="294" t="str">
        <f t="shared" si="252"/>
        <v>-</v>
      </c>
      <c r="AW616" s="294" t="str" cm="1">
        <f t="array" ref="AW616">IF(CH616&gt;0, INDEX($CV$58:$CV$60, CH616), "-")</f>
        <v>-</v>
      </c>
      <c r="AX616" s="294" t="str">
        <f t="shared" si="271"/>
        <v>-</v>
      </c>
      <c r="AY616" s="295" t="str">
        <f t="shared" si="272"/>
        <v>-</v>
      </c>
      <c r="AZ616" s="294">
        <f t="shared" si="273"/>
        <v>0</v>
      </c>
      <c r="BA616" s="296" t="str" cm="1">
        <f t="array" ref="BA616">IFERROR(INDEX($CV$63:$CZ$65, $CF616, BA$23), "-")</f>
        <v>-</v>
      </c>
      <c r="BB616" s="296" t="str" cm="1">
        <f t="array" ref="BB616">IFERROR(INDEX($CV$63:$CZ$65, $CF616, BB$23), "-")</f>
        <v>-</v>
      </c>
      <c r="BC616" s="296" t="str" cm="1">
        <f t="array" ref="BC616">IFERROR(INDEX($CV$63:$CZ$65, $CF616, BC$23), "-")</f>
        <v>-</v>
      </c>
      <c r="BD616" s="296" t="str" cm="1">
        <f t="array" ref="BD616">IFERROR(INDEX($CV$63:$CZ$65, $CF616, BD$23), "-")</f>
        <v>-</v>
      </c>
      <c r="BE616" s="296" t="str" cm="1">
        <f t="array" ref="BE616">IFERROR(INDEX($CV$63:$CZ$65, $CF616, BE$23), "-")</f>
        <v>-</v>
      </c>
      <c r="BF616" s="297" cm="1">
        <f t="array" ref="BF616">IF($CF616=3,
IFERROR(INDEX($CV$68:$CZ$79, $CE616, BF$23), "-"),
IF($CF616=2,
IF(BF$23=5, $Q616, IF(BF$23=4, $R616, 0)), IF(BF$23=5, $Q616, 0)
))</f>
        <v>0</v>
      </c>
      <c r="BG616" s="297" cm="1">
        <f t="array" ref="BG616">IF($CF616=3,
IFERROR(INDEX($CV$68:$CZ$79, $CE616, BG$23), "-"),
IF($CF616=2,
IF(BG$23=5, $Q616, IF(BG$23=4, $R616, 0)), IF(BG$23=5, $Q616, 0)
))</f>
        <v>0</v>
      </c>
      <c r="BH616" s="297" cm="1">
        <f t="array" ref="BH616">IF($CF616=3,
IFERROR(INDEX($CV$68:$CZ$79, $CE616, BH$23), "-"),
IF($CF616=2,
IF(BH$23=5, $Q616, IF(BH$23=4, $R616, 0)), IF(BH$23=5, $Q616, 0)
))</f>
        <v>0</v>
      </c>
      <c r="BI616" s="297" cm="1">
        <f t="array" ref="BI616">IF($CF616=3,
IFERROR(INDEX($CV$68:$CZ$79, $CE616, BI$23), "-"),
IF($CF616=2,
IF(BI$23=5, $Q616, IF(BI$23=4, $R616, 0)), IF(BI$23=5, $Q616, 0)
))</f>
        <v>0</v>
      </c>
      <c r="BJ616" s="297" cm="1">
        <f t="array" ref="BJ616">IF($CF616=3,
IFERROR(INDEX($CV$68:$CZ$79, $CE616, BJ$23), "-"),
IF($CF616=2,
IF(BJ$23=5, $Q616, IF(BJ$23=4, $R616, 0)), IF(BJ$23=5, $Q616, 0)
))</f>
        <v>0</v>
      </c>
      <c r="BK616" s="293" t="str" cm="1">
        <f t="array" ref="BK616">IFERROR(IF(OR($AN$20="EZ", ISNUMBER((BL616*BM616)/(3600*1000)/BN616)), (BL616*BM616)/(3600*1000)/BN616, BY616) * SUMPRODUCT($BO616:$BS616^2.5, $BT616:$BX616) / 1000, "-")</f>
        <v>-</v>
      </c>
      <c r="BL616" s="279" t="str">
        <f t="shared" si="274"/>
        <v>-</v>
      </c>
      <c r="BM616" s="279" t="str">
        <f t="shared" si="275"/>
        <v>-</v>
      </c>
      <c r="BN616" s="298">
        <f t="shared" si="276"/>
        <v>0</v>
      </c>
      <c r="BO616" s="296" t="str" cm="1">
        <f t="array" ref="BO616">IFERROR(INDEX($CV$63:$CZ$65, $CO616, BO$23), "-")</f>
        <v>-</v>
      </c>
      <c r="BP616" s="296" t="str" cm="1">
        <f t="array" ref="BP616">IFERROR(INDEX($CV$63:$CZ$65, $CO616, BP$23), "-")</f>
        <v>-</v>
      </c>
      <c r="BQ616" s="296" t="str" cm="1">
        <f t="array" ref="BQ616">IFERROR(INDEX($CV$63:$CZ$65, $CO616, BQ$23), "-")</f>
        <v>-</v>
      </c>
      <c r="BR616" s="296" t="str" cm="1">
        <f t="array" ref="BR616">IFERROR(INDEX($CV$63:$CZ$65, $CO616, BR$23), "-")</f>
        <v>-</v>
      </c>
      <c r="BS616" s="296" t="str" cm="1">
        <f t="array" ref="BS616">IFERROR(INDEX($CV$63:$CZ$65, $CO616, BS$23), "-")</f>
        <v>-</v>
      </c>
      <c r="BT616" s="297" cm="1">
        <f t="array" ref="BT616">IF($CO616=3,
IFERROR(INDEX($CV$68:$CZ$79, $CE616, BT$23), "-"),
IF($CO616=2,
IF(BT$23=5, $AC616, IF(BT$23=4, $AD616, 0)), IF(BT$23=5, $AC616, 0)
))</f>
        <v>0</v>
      </c>
      <c r="BU616" s="297" cm="1">
        <f t="array" ref="BU616">IF($CO616=3,
IFERROR(INDEX($CV$68:$CZ$79, $CE616, BU$23), "-"),
IF($CO616=2,
IF(BU$23=5, $AC616, IF(BU$23=4, $AD616, 0)), IF(BU$23=5, $AC616, 0)
))</f>
        <v>0</v>
      </c>
      <c r="BV616" s="297" cm="1">
        <f t="array" ref="BV616">IF($CO616=3,
IFERROR(INDEX($CV$68:$CZ$79, $CE616, BV$23), "-"),
IF($CO616=2,
IF(BV$23=5, $AC616, IF(BV$23=4, $AD616, 0)), IF(BV$23=5, $AC616, 0)
))</f>
        <v>0</v>
      </c>
      <c r="BW616" s="297" cm="1">
        <f t="array" ref="BW616">IF($CO616=3,
IFERROR(INDEX($CV$68:$CZ$79, $CE616, BW$23), "-"),
IF($CO616=2,
IF(BW$23=5, $AC616, IF(BW$23=4, $AD616, 0)), IF(BW$23=5, $AC616, 0)
))</f>
        <v>0</v>
      </c>
      <c r="BX616" s="297" cm="1">
        <f t="array" ref="BX616">IF($CO616=3,
IFERROR(INDEX($CV$68:$CZ$79, $CE616, BX$23), "-"),
IF($CO616=2,
IF(BX$23=5, $AC616, IF(BX$23=4, $AD616, 0)), IF(BX$23=5, $AC616, 0)
))</f>
        <v>0</v>
      </c>
      <c r="BY616" s="293" t="str">
        <f t="shared" si="277"/>
        <v>-</v>
      </c>
      <c r="BZ616" s="299">
        <f t="shared" si="253"/>
        <v>0</v>
      </c>
      <c r="CA616" s="294" t="str">
        <f t="shared" si="278"/>
        <v>-</v>
      </c>
      <c r="CB616" s="295" t="str">
        <f t="shared" si="254"/>
        <v>-</v>
      </c>
      <c r="CC616" s="295" t="str">
        <f t="shared" si="279"/>
        <v>-</v>
      </c>
      <c r="CD616" s="299">
        <f t="shared" si="255"/>
        <v>0</v>
      </c>
      <c r="CE616" s="300" t="str">
        <f t="shared" si="256"/>
        <v>-</v>
      </c>
      <c r="CF616" s="300" t="str">
        <f t="shared" si="257"/>
        <v>-</v>
      </c>
      <c r="CG616" s="300">
        <v>0</v>
      </c>
      <c r="CH616" s="300">
        <f t="shared" si="258"/>
        <v>0</v>
      </c>
      <c r="CI616" s="301">
        <f t="shared" si="259"/>
        <v>0</v>
      </c>
      <c r="CJ616" s="301">
        <f t="shared" si="260"/>
        <v>0</v>
      </c>
      <c r="CK616" s="302" t="str" cm="1">
        <f t="array" ref="CK616">IF($CJ616&gt;0, INDEX($CS$28:$DH$35, $CJ616, $CI616+CK$23), "-")</f>
        <v>-</v>
      </c>
      <c r="CL616" s="302" t="str" cm="1">
        <f t="array" ref="CL616">IF($CJ616&gt;0, INDEX($CS$28:$DH$35, $CJ616, $CI616+CL$23), "-")</f>
        <v>-</v>
      </c>
      <c r="CM616" s="302" t="str" cm="1">
        <f t="array" ref="CM616">IF($CJ616&gt;0, INDEX($CS$28:$DH$35, $CJ616, $CI616+CM$23), "-")</f>
        <v>-</v>
      </c>
      <c r="CN616" s="302" t="str" cm="1">
        <f t="array" ref="CN616">IF($CJ616&gt;0, INDEX($CS$28:$DH$35, $CJ616, $CI616+CN$23), "-")</f>
        <v>-</v>
      </c>
      <c r="CO616" s="300" t="str">
        <f t="shared" si="261"/>
        <v>-</v>
      </c>
      <c r="CP616" s="271"/>
      <c r="CQ616" s="272"/>
      <c r="CR616" s="273"/>
      <c r="CS616" s="273"/>
      <c r="CT616" s="273"/>
      <c r="CU616" s="273"/>
      <c r="CV616" s="273"/>
      <c r="CW616" s="273"/>
      <c r="CX616" s="273"/>
      <c r="CY616" s="273"/>
      <c r="CZ616" s="273"/>
      <c r="DA616" s="273"/>
      <c r="DB616" s="273"/>
      <c r="DC616" s="273"/>
      <c r="DD616" s="273"/>
      <c r="DE616" s="273"/>
      <c r="DF616" s="273"/>
      <c r="DG616" s="273"/>
      <c r="DH616" s="273"/>
      <c r="DI616" s="273"/>
      <c r="DJ616" s="271"/>
      <c r="DK616" s="271"/>
    </row>
    <row r="617" spans="1:115" s="45" customFormat="1" ht="12.75" customHeight="1" x14ac:dyDescent="0.25">
      <c r="A617" s="13" cm="1">
        <f t="array" ref="A617">IFERROR(INDEX(Operation, IFERROR(MATCH($N617,#REF!, 0), IFERROR(MATCH($N617,#REF!, 0), MATCH($N617,#REF!, 0))), 4), 0)</f>
        <v>0</v>
      </c>
      <c r="B617" s="10">
        <v>594</v>
      </c>
      <c r="C617" s="238"/>
      <c r="D617" s="238"/>
      <c r="E617" s="79"/>
      <c r="F617" s="80" t="str">
        <f>IF(ISBLANK(E617), "", VLOOKUP(E617, Z!$A$2:$C$4127, 3, FALSE))</f>
        <v/>
      </c>
      <c r="G617" s="238"/>
      <c r="H617" s="81"/>
      <c r="I617" s="255" t="b">
        <v>0</v>
      </c>
      <c r="J617" s="256"/>
      <c r="K617" s="82"/>
      <c r="L617" s="82"/>
      <c r="M617" s="83"/>
      <c r="N617" s="79"/>
      <c r="O617" s="84"/>
      <c r="P617" s="84"/>
      <c r="Q617" s="257"/>
      <c r="R617" s="257"/>
      <c r="S617" s="257"/>
      <c r="T617" s="85">
        <f t="shared" si="262"/>
        <v>0</v>
      </c>
      <c r="U617" s="238"/>
      <c r="V617" s="238"/>
      <c r="W617" s="238"/>
      <c r="X617" s="257"/>
      <c r="Y617" s="258"/>
      <c r="Z617" s="79"/>
      <c r="AA617" s="257"/>
      <c r="AB617" s="257"/>
      <c r="AC617" s="257"/>
      <c r="AD617" s="257"/>
      <c r="AE617" s="257"/>
      <c r="AF617" s="85">
        <f t="shared" si="263"/>
        <v>0</v>
      </c>
      <c r="AG617" s="259"/>
      <c r="AH617" s="238"/>
      <c r="AI617" s="79"/>
      <c r="AJ617" s="80" t="str">
        <f>IF(ISBLANK(AI617), "", VLOOKUP(AI617, Z!$A$2:$C$4127, 3, FALSE))</f>
        <v/>
      </c>
      <c r="AK617" s="260"/>
      <c r="AL617" s="127">
        <f t="shared" si="264"/>
        <v>0</v>
      </c>
      <c r="AM617" s="271"/>
      <c r="AN617" s="292">
        <f t="shared" si="266"/>
        <v>0</v>
      </c>
      <c r="AO617" s="279">
        <f t="shared" si="265"/>
        <v>1</v>
      </c>
      <c r="AP617" s="279">
        <v>0.75</v>
      </c>
      <c r="AQ617" s="293" t="str">
        <f t="shared" si="267"/>
        <v>-</v>
      </c>
      <c r="AR617" s="293" t="str">
        <f t="shared" si="268"/>
        <v>-</v>
      </c>
      <c r="AS617" s="293" t="str" cm="1">
        <f t="array" ref="AS617">IFERROR(IFERROR((AT617*AU617)/(3600*1000)/AZ617, BY617) * SUMPRODUCT($BA617:$BE617^2.5, $BF617:$BJ617) / 1000, "-")</f>
        <v>-</v>
      </c>
      <c r="AT617" s="279" t="str">
        <f t="shared" si="269"/>
        <v>-</v>
      </c>
      <c r="AU617" s="279" t="str">
        <f t="shared" si="270"/>
        <v>-</v>
      </c>
      <c r="AV617" s="294" t="str">
        <f t="shared" si="252"/>
        <v>-</v>
      </c>
      <c r="AW617" s="294" t="str" cm="1">
        <f t="array" ref="AW617">IF(CH617&gt;0, INDEX($CV$58:$CV$60, CH617), "-")</f>
        <v>-</v>
      </c>
      <c r="AX617" s="294" t="str">
        <f t="shared" si="271"/>
        <v>-</v>
      </c>
      <c r="AY617" s="295" t="str">
        <f t="shared" si="272"/>
        <v>-</v>
      </c>
      <c r="AZ617" s="294">
        <f t="shared" si="273"/>
        <v>0</v>
      </c>
      <c r="BA617" s="296" t="str" cm="1">
        <f t="array" ref="BA617">IFERROR(INDEX($CV$63:$CZ$65, $CF617, BA$23), "-")</f>
        <v>-</v>
      </c>
      <c r="BB617" s="296" t="str" cm="1">
        <f t="array" ref="BB617">IFERROR(INDEX($CV$63:$CZ$65, $CF617, BB$23), "-")</f>
        <v>-</v>
      </c>
      <c r="BC617" s="296" t="str" cm="1">
        <f t="array" ref="BC617">IFERROR(INDEX($CV$63:$CZ$65, $CF617, BC$23), "-")</f>
        <v>-</v>
      </c>
      <c r="BD617" s="296" t="str" cm="1">
        <f t="array" ref="BD617">IFERROR(INDEX($CV$63:$CZ$65, $CF617, BD$23), "-")</f>
        <v>-</v>
      </c>
      <c r="BE617" s="296" t="str" cm="1">
        <f t="array" ref="BE617">IFERROR(INDEX($CV$63:$CZ$65, $CF617, BE$23), "-")</f>
        <v>-</v>
      </c>
      <c r="BF617" s="297" cm="1">
        <f t="array" ref="BF617">IF($CF617=3,
IFERROR(INDEX($CV$68:$CZ$79, $CE617, BF$23), "-"),
IF($CF617=2,
IF(BF$23=5, $Q617, IF(BF$23=4, $R617, 0)), IF(BF$23=5, $Q617, 0)
))</f>
        <v>0</v>
      </c>
      <c r="BG617" s="297" cm="1">
        <f t="array" ref="BG617">IF($CF617=3,
IFERROR(INDEX($CV$68:$CZ$79, $CE617, BG$23), "-"),
IF($CF617=2,
IF(BG$23=5, $Q617, IF(BG$23=4, $R617, 0)), IF(BG$23=5, $Q617, 0)
))</f>
        <v>0</v>
      </c>
      <c r="BH617" s="297" cm="1">
        <f t="array" ref="BH617">IF($CF617=3,
IFERROR(INDEX($CV$68:$CZ$79, $CE617, BH$23), "-"),
IF($CF617=2,
IF(BH$23=5, $Q617, IF(BH$23=4, $R617, 0)), IF(BH$23=5, $Q617, 0)
))</f>
        <v>0</v>
      </c>
      <c r="BI617" s="297" cm="1">
        <f t="array" ref="BI617">IF($CF617=3,
IFERROR(INDEX($CV$68:$CZ$79, $CE617, BI$23), "-"),
IF($CF617=2,
IF(BI$23=5, $Q617, IF(BI$23=4, $R617, 0)), IF(BI$23=5, $Q617, 0)
))</f>
        <v>0</v>
      </c>
      <c r="BJ617" s="297" cm="1">
        <f t="array" ref="BJ617">IF($CF617=3,
IFERROR(INDEX($CV$68:$CZ$79, $CE617, BJ$23), "-"),
IF($CF617=2,
IF(BJ$23=5, $Q617, IF(BJ$23=4, $R617, 0)), IF(BJ$23=5, $Q617, 0)
))</f>
        <v>0</v>
      </c>
      <c r="BK617" s="293" t="str" cm="1">
        <f t="array" ref="BK617">IFERROR(IF(OR($AN$20="EZ", ISNUMBER((BL617*BM617)/(3600*1000)/BN617)), (BL617*BM617)/(3600*1000)/BN617, BY617) * SUMPRODUCT($BO617:$BS617^2.5, $BT617:$BX617) / 1000, "-")</f>
        <v>-</v>
      </c>
      <c r="BL617" s="279" t="str">
        <f t="shared" si="274"/>
        <v>-</v>
      </c>
      <c r="BM617" s="279" t="str">
        <f t="shared" si="275"/>
        <v>-</v>
      </c>
      <c r="BN617" s="298">
        <f t="shared" si="276"/>
        <v>0</v>
      </c>
      <c r="BO617" s="296" t="str" cm="1">
        <f t="array" ref="BO617">IFERROR(INDEX($CV$63:$CZ$65, $CO617, BO$23), "-")</f>
        <v>-</v>
      </c>
      <c r="BP617" s="296" t="str" cm="1">
        <f t="array" ref="BP617">IFERROR(INDEX($CV$63:$CZ$65, $CO617, BP$23), "-")</f>
        <v>-</v>
      </c>
      <c r="BQ617" s="296" t="str" cm="1">
        <f t="array" ref="BQ617">IFERROR(INDEX($CV$63:$CZ$65, $CO617, BQ$23), "-")</f>
        <v>-</v>
      </c>
      <c r="BR617" s="296" t="str" cm="1">
        <f t="array" ref="BR617">IFERROR(INDEX($CV$63:$CZ$65, $CO617, BR$23), "-")</f>
        <v>-</v>
      </c>
      <c r="BS617" s="296" t="str" cm="1">
        <f t="array" ref="BS617">IFERROR(INDEX($CV$63:$CZ$65, $CO617, BS$23), "-")</f>
        <v>-</v>
      </c>
      <c r="BT617" s="297" cm="1">
        <f t="array" ref="BT617">IF($CO617=3,
IFERROR(INDEX($CV$68:$CZ$79, $CE617, BT$23), "-"),
IF($CO617=2,
IF(BT$23=5, $AC617, IF(BT$23=4, $AD617, 0)), IF(BT$23=5, $AC617, 0)
))</f>
        <v>0</v>
      </c>
      <c r="BU617" s="297" cm="1">
        <f t="array" ref="BU617">IF($CO617=3,
IFERROR(INDEX($CV$68:$CZ$79, $CE617, BU$23), "-"),
IF($CO617=2,
IF(BU$23=5, $AC617, IF(BU$23=4, $AD617, 0)), IF(BU$23=5, $AC617, 0)
))</f>
        <v>0</v>
      </c>
      <c r="BV617" s="297" cm="1">
        <f t="array" ref="BV617">IF($CO617=3,
IFERROR(INDEX($CV$68:$CZ$79, $CE617, BV$23), "-"),
IF($CO617=2,
IF(BV$23=5, $AC617, IF(BV$23=4, $AD617, 0)), IF(BV$23=5, $AC617, 0)
))</f>
        <v>0</v>
      </c>
      <c r="BW617" s="297" cm="1">
        <f t="array" ref="BW617">IF($CO617=3,
IFERROR(INDEX($CV$68:$CZ$79, $CE617, BW$23), "-"),
IF($CO617=2,
IF(BW$23=5, $AC617, IF(BW$23=4, $AD617, 0)), IF(BW$23=5, $AC617, 0)
))</f>
        <v>0</v>
      </c>
      <c r="BX617" s="297" cm="1">
        <f t="array" ref="BX617">IF($CO617=3,
IFERROR(INDEX($CV$68:$CZ$79, $CE617, BX$23), "-"),
IF($CO617=2,
IF(BX$23=5, $AC617, IF(BX$23=4, $AD617, 0)), IF(BX$23=5, $AC617, 0)
))</f>
        <v>0</v>
      </c>
      <c r="BY617" s="293" t="str">
        <f t="shared" si="277"/>
        <v>-</v>
      </c>
      <c r="BZ617" s="299">
        <f t="shared" si="253"/>
        <v>0</v>
      </c>
      <c r="CA617" s="294" t="str">
        <f t="shared" si="278"/>
        <v>-</v>
      </c>
      <c r="CB617" s="295" t="str">
        <f t="shared" si="254"/>
        <v>-</v>
      </c>
      <c r="CC617" s="295" t="str">
        <f t="shared" si="279"/>
        <v>-</v>
      </c>
      <c r="CD617" s="299">
        <f t="shared" si="255"/>
        <v>0</v>
      </c>
      <c r="CE617" s="300" t="str">
        <f t="shared" si="256"/>
        <v>-</v>
      </c>
      <c r="CF617" s="300" t="str">
        <f t="shared" si="257"/>
        <v>-</v>
      </c>
      <c r="CG617" s="300">
        <v>0</v>
      </c>
      <c r="CH617" s="300">
        <f t="shared" si="258"/>
        <v>0</v>
      </c>
      <c r="CI617" s="301">
        <f t="shared" si="259"/>
        <v>0</v>
      </c>
      <c r="CJ617" s="301">
        <f t="shared" si="260"/>
        <v>0</v>
      </c>
      <c r="CK617" s="302" t="str" cm="1">
        <f t="array" ref="CK617">IF($CJ617&gt;0, INDEX($CS$28:$DH$35, $CJ617, $CI617+CK$23), "-")</f>
        <v>-</v>
      </c>
      <c r="CL617" s="302" t="str" cm="1">
        <f t="array" ref="CL617">IF($CJ617&gt;0, INDEX($CS$28:$DH$35, $CJ617, $CI617+CL$23), "-")</f>
        <v>-</v>
      </c>
      <c r="CM617" s="302" t="str" cm="1">
        <f t="array" ref="CM617">IF($CJ617&gt;0, INDEX($CS$28:$DH$35, $CJ617, $CI617+CM$23), "-")</f>
        <v>-</v>
      </c>
      <c r="CN617" s="302" t="str" cm="1">
        <f t="array" ref="CN617">IF($CJ617&gt;0, INDEX($CS$28:$DH$35, $CJ617, $CI617+CN$23), "-")</f>
        <v>-</v>
      </c>
      <c r="CO617" s="300" t="str">
        <f t="shared" si="261"/>
        <v>-</v>
      </c>
      <c r="CP617" s="271"/>
      <c r="CQ617" s="272"/>
      <c r="CR617" s="273"/>
      <c r="CS617" s="273"/>
      <c r="CT617" s="273"/>
      <c r="CU617" s="273"/>
      <c r="CV617" s="273"/>
      <c r="CW617" s="273"/>
      <c r="CX617" s="273"/>
      <c r="CY617" s="273"/>
      <c r="CZ617" s="273"/>
      <c r="DA617" s="273"/>
      <c r="DB617" s="273"/>
      <c r="DC617" s="273"/>
      <c r="DD617" s="273"/>
      <c r="DE617" s="273"/>
      <c r="DF617" s="273"/>
      <c r="DG617" s="273"/>
      <c r="DH617" s="273"/>
      <c r="DI617" s="273"/>
      <c r="DJ617" s="271"/>
      <c r="DK617" s="271"/>
    </row>
    <row r="618" spans="1:115" s="45" customFormat="1" ht="12.75" customHeight="1" x14ac:dyDescent="0.25">
      <c r="A618" s="13" cm="1">
        <f t="array" ref="A618">IFERROR(INDEX(Operation, IFERROR(MATCH($N618,#REF!, 0), IFERROR(MATCH($N618,#REF!, 0), MATCH($N618,#REF!, 0))), 4), 0)</f>
        <v>0</v>
      </c>
      <c r="B618" s="10">
        <v>595</v>
      </c>
      <c r="C618" s="238"/>
      <c r="D618" s="238"/>
      <c r="E618" s="79"/>
      <c r="F618" s="80" t="str">
        <f>IF(ISBLANK(E618), "", VLOOKUP(E618, Z!$A$2:$C$4127, 3, FALSE))</f>
        <v/>
      </c>
      <c r="G618" s="238"/>
      <c r="H618" s="81"/>
      <c r="I618" s="255" t="b">
        <v>0</v>
      </c>
      <c r="J618" s="256"/>
      <c r="K618" s="82"/>
      <c r="L618" s="82"/>
      <c r="M618" s="83"/>
      <c r="N618" s="79"/>
      <c r="O618" s="84"/>
      <c r="P618" s="84"/>
      <c r="Q618" s="257"/>
      <c r="R618" s="257"/>
      <c r="S618" s="257"/>
      <c r="T618" s="85">
        <f t="shared" si="262"/>
        <v>0</v>
      </c>
      <c r="U618" s="238"/>
      <c r="V618" s="238"/>
      <c r="W618" s="238"/>
      <c r="X618" s="256"/>
      <c r="Y618" s="258"/>
      <c r="Z618" s="79"/>
      <c r="AA618" s="257"/>
      <c r="AB618" s="257"/>
      <c r="AC618" s="257"/>
      <c r="AD618" s="257"/>
      <c r="AE618" s="257"/>
      <c r="AF618" s="85">
        <f t="shared" si="263"/>
        <v>0</v>
      </c>
      <c r="AG618" s="259"/>
      <c r="AH618" s="238"/>
      <c r="AI618" s="79"/>
      <c r="AJ618" s="80" t="str">
        <f>IF(ISBLANK(AI618), "", VLOOKUP(AI618, Z!$A$2:$C$4127, 3, FALSE))</f>
        <v/>
      </c>
      <c r="AK618" s="260"/>
      <c r="AL618" s="127">
        <f t="shared" si="264"/>
        <v>0</v>
      </c>
      <c r="AM618" s="271"/>
      <c r="AN618" s="292">
        <f t="shared" si="266"/>
        <v>0</v>
      </c>
      <c r="AO618" s="279">
        <f t="shared" si="265"/>
        <v>1</v>
      </c>
      <c r="AP618" s="279">
        <v>0.75</v>
      </c>
      <c r="AQ618" s="293" t="str">
        <f t="shared" si="267"/>
        <v>-</v>
      </c>
      <c r="AR618" s="293" t="str">
        <f t="shared" si="268"/>
        <v>-</v>
      </c>
      <c r="AS618" s="293" t="str" cm="1">
        <f t="array" ref="AS618">IFERROR(IFERROR((AT618*AU618)/(3600*1000)/AZ618, BY618) * SUMPRODUCT($BA618:$BE618^2.5, $BF618:$BJ618) / 1000, "-")</f>
        <v>-</v>
      </c>
      <c r="AT618" s="279" t="str">
        <f t="shared" si="269"/>
        <v>-</v>
      </c>
      <c r="AU618" s="279" t="str">
        <f t="shared" si="270"/>
        <v>-</v>
      </c>
      <c r="AV618" s="294" t="str">
        <f t="shared" si="252"/>
        <v>-</v>
      </c>
      <c r="AW618" s="294" t="str" cm="1">
        <f t="array" ref="AW618">IF(CH618&gt;0, INDEX($CV$58:$CV$60, CH618), "-")</f>
        <v>-</v>
      </c>
      <c r="AX618" s="294" t="str">
        <f t="shared" si="271"/>
        <v>-</v>
      </c>
      <c r="AY618" s="295" t="str">
        <f t="shared" si="272"/>
        <v>-</v>
      </c>
      <c r="AZ618" s="294">
        <f t="shared" si="273"/>
        <v>0</v>
      </c>
      <c r="BA618" s="296" t="str" cm="1">
        <f t="array" ref="BA618">IFERROR(INDEX($CV$63:$CZ$65, $CF618, BA$23), "-")</f>
        <v>-</v>
      </c>
      <c r="BB618" s="296" t="str" cm="1">
        <f t="array" ref="BB618">IFERROR(INDEX($CV$63:$CZ$65, $CF618, BB$23), "-")</f>
        <v>-</v>
      </c>
      <c r="BC618" s="296" t="str" cm="1">
        <f t="array" ref="BC618">IFERROR(INDEX($CV$63:$CZ$65, $CF618, BC$23), "-")</f>
        <v>-</v>
      </c>
      <c r="BD618" s="296" t="str" cm="1">
        <f t="array" ref="BD618">IFERROR(INDEX($CV$63:$CZ$65, $CF618, BD$23), "-")</f>
        <v>-</v>
      </c>
      <c r="BE618" s="296" t="str" cm="1">
        <f t="array" ref="BE618">IFERROR(INDEX($CV$63:$CZ$65, $CF618, BE$23), "-")</f>
        <v>-</v>
      </c>
      <c r="BF618" s="297" cm="1">
        <f t="array" ref="BF618">IF($CF618=3,
IFERROR(INDEX($CV$68:$CZ$79, $CE618, BF$23), "-"),
IF($CF618=2,
IF(BF$23=5, $Q618, IF(BF$23=4, $R618, 0)), IF(BF$23=5, $Q618, 0)
))</f>
        <v>0</v>
      </c>
      <c r="BG618" s="297" cm="1">
        <f t="array" ref="BG618">IF($CF618=3,
IFERROR(INDEX($CV$68:$CZ$79, $CE618, BG$23), "-"),
IF($CF618=2,
IF(BG$23=5, $Q618, IF(BG$23=4, $R618, 0)), IF(BG$23=5, $Q618, 0)
))</f>
        <v>0</v>
      </c>
      <c r="BH618" s="297" cm="1">
        <f t="array" ref="BH618">IF($CF618=3,
IFERROR(INDEX($CV$68:$CZ$79, $CE618, BH$23), "-"),
IF($CF618=2,
IF(BH$23=5, $Q618, IF(BH$23=4, $R618, 0)), IF(BH$23=5, $Q618, 0)
))</f>
        <v>0</v>
      </c>
      <c r="BI618" s="297" cm="1">
        <f t="array" ref="BI618">IF($CF618=3,
IFERROR(INDEX($CV$68:$CZ$79, $CE618, BI$23), "-"),
IF($CF618=2,
IF(BI$23=5, $Q618, IF(BI$23=4, $R618, 0)), IF(BI$23=5, $Q618, 0)
))</f>
        <v>0</v>
      </c>
      <c r="BJ618" s="297" cm="1">
        <f t="array" ref="BJ618">IF($CF618=3,
IFERROR(INDEX($CV$68:$CZ$79, $CE618, BJ$23), "-"),
IF($CF618=2,
IF(BJ$23=5, $Q618, IF(BJ$23=4, $R618, 0)), IF(BJ$23=5, $Q618, 0)
))</f>
        <v>0</v>
      </c>
      <c r="BK618" s="293" t="str" cm="1">
        <f t="array" ref="BK618">IFERROR(IF(OR($AN$20="EZ", ISNUMBER((BL618*BM618)/(3600*1000)/BN618)), (BL618*BM618)/(3600*1000)/BN618, BY618) * SUMPRODUCT($BO618:$BS618^2.5, $BT618:$BX618) / 1000, "-")</f>
        <v>-</v>
      </c>
      <c r="BL618" s="279" t="str">
        <f t="shared" si="274"/>
        <v>-</v>
      </c>
      <c r="BM618" s="279" t="str">
        <f t="shared" si="275"/>
        <v>-</v>
      </c>
      <c r="BN618" s="298">
        <f t="shared" si="276"/>
        <v>0</v>
      </c>
      <c r="BO618" s="296" t="str" cm="1">
        <f t="array" ref="BO618">IFERROR(INDEX($CV$63:$CZ$65, $CO618, BO$23), "-")</f>
        <v>-</v>
      </c>
      <c r="BP618" s="296" t="str" cm="1">
        <f t="array" ref="BP618">IFERROR(INDEX($CV$63:$CZ$65, $CO618, BP$23), "-")</f>
        <v>-</v>
      </c>
      <c r="BQ618" s="296" t="str" cm="1">
        <f t="array" ref="BQ618">IFERROR(INDEX($CV$63:$CZ$65, $CO618, BQ$23), "-")</f>
        <v>-</v>
      </c>
      <c r="BR618" s="296" t="str" cm="1">
        <f t="array" ref="BR618">IFERROR(INDEX($CV$63:$CZ$65, $CO618, BR$23), "-")</f>
        <v>-</v>
      </c>
      <c r="BS618" s="296" t="str" cm="1">
        <f t="array" ref="BS618">IFERROR(INDEX($CV$63:$CZ$65, $CO618, BS$23), "-")</f>
        <v>-</v>
      </c>
      <c r="BT618" s="297" cm="1">
        <f t="array" ref="BT618">IF($CO618=3,
IFERROR(INDEX($CV$68:$CZ$79, $CE618, BT$23), "-"),
IF($CO618=2,
IF(BT$23=5, $AC618, IF(BT$23=4, $AD618, 0)), IF(BT$23=5, $AC618, 0)
))</f>
        <v>0</v>
      </c>
      <c r="BU618" s="297" cm="1">
        <f t="array" ref="BU618">IF($CO618=3,
IFERROR(INDEX($CV$68:$CZ$79, $CE618, BU$23), "-"),
IF($CO618=2,
IF(BU$23=5, $AC618, IF(BU$23=4, $AD618, 0)), IF(BU$23=5, $AC618, 0)
))</f>
        <v>0</v>
      </c>
      <c r="BV618" s="297" cm="1">
        <f t="array" ref="BV618">IF($CO618=3,
IFERROR(INDEX($CV$68:$CZ$79, $CE618, BV$23), "-"),
IF($CO618=2,
IF(BV$23=5, $AC618, IF(BV$23=4, $AD618, 0)), IF(BV$23=5, $AC618, 0)
))</f>
        <v>0</v>
      </c>
      <c r="BW618" s="297" cm="1">
        <f t="array" ref="BW618">IF($CO618=3,
IFERROR(INDEX($CV$68:$CZ$79, $CE618, BW$23), "-"),
IF($CO618=2,
IF(BW$23=5, $AC618, IF(BW$23=4, $AD618, 0)), IF(BW$23=5, $AC618, 0)
))</f>
        <v>0</v>
      </c>
      <c r="BX618" s="297" cm="1">
        <f t="array" ref="BX618">IF($CO618=3,
IFERROR(INDEX($CV$68:$CZ$79, $CE618, BX$23), "-"),
IF($CO618=2,
IF(BX$23=5, $AC618, IF(BX$23=4, $AD618, 0)), IF(BX$23=5, $AC618, 0)
))</f>
        <v>0</v>
      </c>
      <c r="BY618" s="293" t="str">
        <f t="shared" si="277"/>
        <v>-</v>
      </c>
      <c r="BZ618" s="299">
        <f t="shared" si="253"/>
        <v>0</v>
      </c>
      <c r="CA618" s="294" t="str">
        <f t="shared" si="278"/>
        <v>-</v>
      </c>
      <c r="CB618" s="295" t="str">
        <f t="shared" si="254"/>
        <v>-</v>
      </c>
      <c r="CC618" s="295" t="str">
        <f t="shared" si="279"/>
        <v>-</v>
      </c>
      <c r="CD618" s="299">
        <f t="shared" si="255"/>
        <v>0</v>
      </c>
      <c r="CE618" s="300" t="str">
        <f t="shared" si="256"/>
        <v>-</v>
      </c>
      <c r="CF618" s="300" t="str">
        <f t="shared" si="257"/>
        <v>-</v>
      </c>
      <c r="CG618" s="300">
        <v>0</v>
      </c>
      <c r="CH618" s="300">
        <f t="shared" si="258"/>
        <v>0</v>
      </c>
      <c r="CI618" s="301">
        <f t="shared" si="259"/>
        <v>0</v>
      </c>
      <c r="CJ618" s="301">
        <f t="shared" si="260"/>
        <v>0</v>
      </c>
      <c r="CK618" s="302" t="str" cm="1">
        <f t="array" ref="CK618">IF($CJ618&gt;0, INDEX($CS$28:$DH$35, $CJ618, $CI618+CK$23), "-")</f>
        <v>-</v>
      </c>
      <c r="CL618" s="302" t="str" cm="1">
        <f t="array" ref="CL618">IF($CJ618&gt;0, INDEX($CS$28:$DH$35, $CJ618, $CI618+CL$23), "-")</f>
        <v>-</v>
      </c>
      <c r="CM618" s="302" t="str" cm="1">
        <f t="array" ref="CM618">IF($CJ618&gt;0, INDEX($CS$28:$DH$35, $CJ618, $CI618+CM$23), "-")</f>
        <v>-</v>
      </c>
      <c r="CN618" s="302" t="str" cm="1">
        <f t="array" ref="CN618">IF($CJ618&gt;0, INDEX($CS$28:$DH$35, $CJ618, $CI618+CN$23), "-")</f>
        <v>-</v>
      </c>
      <c r="CO618" s="300" t="str">
        <f t="shared" si="261"/>
        <v>-</v>
      </c>
      <c r="CP618" s="271"/>
      <c r="CQ618" s="272"/>
      <c r="CR618" s="273"/>
      <c r="CS618" s="273"/>
      <c r="CT618" s="273"/>
      <c r="CU618" s="273"/>
      <c r="CV618" s="273"/>
      <c r="CW618" s="273"/>
      <c r="CX618" s="273"/>
      <c r="CY618" s="273"/>
      <c r="CZ618" s="273"/>
      <c r="DA618" s="273"/>
      <c r="DB618" s="273"/>
      <c r="DC618" s="273"/>
      <c r="DD618" s="273"/>
      <c r="DE618" s="273"/>
      <c r="DF618" s="273"/>
      <c r="DG618" s="273"/>
      <c r="DH618" s="273"/>
      <c r="DI618" s="273"/>
      <c r="DJ618" s="271"/>
      <c r="DK618" s="271"/>
    </row>
    <row r="619" spans="1:115" s="45" customFormat="1" ht="12.75" customHeight="1" x14ac:dyDescent="0.25">
      <c r="A619" s="13" cm="1">
        <f t="array" ref="A619">IFERROR(INDEX(Operation, IFERROR(MATCH($N619,#REF!, 0), IFERROR(MATCH($N619,#REF!, 0), MATCH($N619,#REF!, 0))), 4), 0)</f>
        <v>0</v>
      </c>
      <c r="B619" s="10">
        <v>596</v>
      </c>
      <c r="C619" s="238"/>
      <c r="D619" s="238"/>
      <c r="E619" s="79"/>
      <c r="F619" s="80" t="str">
        <f>IF(ISBLANK(E619), "", VLOOKUP(E619, Z!$A$2:$C$4127, 3, FALSE))</f>
        <v/>
      </c>
      <c r="G619" s="238"/>
      <c r="H619" s="81"/>
      <c r="I619" s="255" t="b">
        <v>0</v>
      </c>
      <c r="J619" s="256"/>
      <c r="K619" s="82"/>
      <c r="L619" s="82"/>
      <c r="M619" s="83"/>
      <c r="N619" s="79"/>
      <c r="O619" s="84"/>
      <c r="P619" s="84"/>
      <c r="Q619" s="257"/>
      <c r="R619" s="257"/>
      <c r="S619" s="257"/>
      <c r="T619" s="85">
        <f t="shared" si="262"/>
        <v>0</v>
      </c>
      <c r="U619" s="238"/>
      <c r="V619" s="238"/>
      <c r="W619" s="238"/>
      <c r="X619" s="257"/>
      <c r="Y619" s="258"/>
      <c r="Z619" s="79"/>
      <c r="AA619" s="257"/>
      <c r="AB619" s="257"/>
      <c r="AC619" s="257"/>
      <c r="AD619" s="257"/>
      <c r="AE619" s="257"/>
      <c r="AF619" s="85">
        <f t="shared" si="263"/>
        <v>0</v>
      </c>
      <c r="AG619" s="259"/>
      <c r="AH619" s="238"/>
      <c r="AI619" s="79"/>
      <c r="AJ619" s="80" t="str">
        <f>IF(ISBLANK(AI619), "", VLOOKUP(AI619, Z!$A$2:$C$4127, 3, FALSE))</f>
        <v/>
      </c>
      <c r="AK619" s="260"/>
      <c r="AL619" s="127">
        <f t="shared" si="264"/>
        <v>0</v>
      </c>
      <c r="AM619" s="271"/>
      <c r="AN619" s="292">
        <f t="shared" si="266"/>
        <v>0</v>
      </c>
      <c r="AO619" s="279">
        <f t="shared" si="265"/>
        <v>1</v>
      </c>
      <c r="AP619" s="279">
        <v>0.75</v>
      </c>
      <c r="AQ619" s="293" t="str">
        <f t="shared" si="267"/>
        <v>-</v>
      </c>
      <c r="AR619" s="293" t="str">
        <f t="shared" si="268"/>
        <v>-</v>
      </c>
      <c r="AS619" s="293" t="str" cm="1">
        <f t="array" ref="AS619">IFERROR(IFERROR((AT619*AU619)/(3600*1000)/AZ619, BY619) * SUMPRODUCT($BA619:$BE619^2.5, $BF619:$BJ619) / 1000, "-")</f>
        <v>-</v>
      </c>
      <c r="AT619" s="279" t="str">
        <f t="shared" si="269"/>
        <v>-</v>
      </c>
      <c r="AU619" s="279" t="str">
        <f t="shared" si="270"/>
        <v>-</v>
      </c>
      <c r="AV619" s="294" t="str">
        <f t="shared" si="252"/>
        <v>-</v>
      </c>
      <c r="AW619" s="294" t="str" cm="1">
        <f t="array" ref="AW619">IF(CH619&gt;0, INDEX($CV$58:$CV$60, CH619), "-")</f>
        <v>-</v>
      </c>
      <c r="AX619" s="294" t="str">
        <f t="shared" si="271"/>
        <v>-</v>
      </c>
      <c r="AY619" s="295" t="str">
        <f t="shared" si="272"/>
        <v>-</v>
      </c>
      <c r="AZ619" s="294">
        <f t="shared" si="273"/>
        <v>0</v>
      </c>
      <c r="BA619" s="296" t="str" cm="1">
        <f t="array" ref="BA619">IFERROR(INDEX($CV$63:$CZ$65, $CF619, BA$23), "-")</f>
        <v>-</v>
      </c>
      <c r="BB619" s="296" t="str" cm="1">
        <f t="array" ref="BB619">IFERROR(INDEX($CV$63:$CZ$65, $CF619, BB$23), "-")</f>
        <v>-</v>
      </c>
      <c r="BC619" s="296" t="str" cm="1">
        <f t="array" ref="BC619">IFERROR(INDEX($CV$63:$CZ$65, $CF619, BC$23), "-")</f>
        <v>-</v>
      </c>
      <c r="BD619" s="296" t="str" cm="1">
        <f t="array" ref="BD619">IFERROR(INDEX($CV$63:$CZ$65, $CF619, BD$23), "-")</f>
        <v>-</v>
      </c>
      <c r="BE619" s="296" t="str" cm="1">
        <f t="array" ref="BE619">IFERROR(INDEX($CV$63:$CZ$65, $CF619, BE$23), "-")</f>
        <v>-</v>
      </c>
      <c r="BF619" s="297" cm="1">
        <f t="array" ref="BF619">IF($CF619=3,
IFERROR(INDEX($CV$68:$CZ$79, $CE619, BF$23), "-"),
IF($CF619=2,
IF(BF$23=5, $Q619, IF(BF$23=4, $R619, 0)), IF(BF$23=5, $Q619, 0)
))</f>
        <v>0</v>
      </c>
      <c r="BG619" s="297" cm="1">
        <f t="array" ref="BG619">IF($CF619=3,
IFERROR(INDEX($CV$68:$CZ$79, $CE619, BG$23), "-"),
IF($CF619=2,
IF(BG$23=5, $Q619, IF(BG$23=4, $R619, 0)), IF(BG$23=5, $Q619, 0)
))</f>
        <v>0</v>
      </c>
      <c r="BH619" s="297" cm="1">
        <f t="array" ref="BH619">IF($CF619=3,
IFERROR(INDEX($CV$68:$CZ$79, $CE619, BH$23), "-"),
IF($CF619=2,
IF(BH$23=5, $Q619, IF(BH$23=4, $R619, 0)), IF(BH$23=5, $Q619, 0)
))</f>
        <v>0</v>
      </c>
      <c r="BI619" s="297" cm="1">
        <f t="array" ref="BI619">IF($CF619=3,
IFERROR(INDEX($CV$68:$CZ$79, $CE619, BI$23), "-"),
IF($CF619=2,
IF(BI$23=5, $Q619, IF(BI$23=4, $R619, 0)), IF(BI$23=5, $Q619, 0)
))</f>
        <v>0</v>
      </c>
      <c r="BJ619" s="297" cm="1">
        <f t="array" ref="BJ619">IF($CF619=3,
IFERROR(INDEX($CV$68:$CZ$79, $CE619, BJ$23), "-"),
IF($CF619=2,
IF(BJ$23=5, $Q619, IF(BJ$23=4, $R619, 0)), IF(BJ$23=5, $Q619, 0)
))</f>
        <v>0</v>
      </c>
      <c r="BK619" s="293" t="str" cm="1">
        <f t="array" ref="BK619">IFERROR(IF(OR($AN$20="EZ", ISNUMBER((BL619*BM619)/(3600*1000)/BN619)), (BL619*BM619)/(3600*1000)/BN619, BY619) * SUMPRODUCT($BO619:$BS619^2.5, $BT619:$BX619) / 1000, "-")</f>
        <v>-</v>
      </c>
      <c r="BL619" s="279" t="str">
        <f t="shared" si="274"/>
        <v>-</v>
      </c>
      <c r="BM619" s="279" t="str">
        <f t="shared" si="275"/>
        <v>-</v>
      </c>
      <c r="BN619" s="298">
        <f t="shared" si="276"/>
        <v>0</v>
      </c>
      <c r="BO619" s="296" t="str" cm="1">
        <f t="array" ref="BO619">IFERROR(INDEX($CV$63:$CZ$65, $CO619, BO$23), "-")</f>
        <v>-</v>
      </c>
      <c r="BP619" s="296" t="str" cm="1">
        <f t="array" ref="BP619">IFERROR(INDEX($CV$63:$CZ$65, $CO619, BP$23), "-")</f>
        <v>-</v>
      </c>
      <c r="BQ619" s="296" t="str" cm="1">
        <f t="array" ref="BQ619">IFERROR(INDEX($CV$63:$CZ$65, $CO619, BQ$23), "-")</f>
        <v>-</v>
      </c>
      <c r="BR619" s="296" t="str" cm="1">
        <f t="array" ref="BR619">IFERROR(INDEX($CV$63:$CZ$65, $CO619, BR$23), "-")</f>
        <v>-</v>
      </c>
      <c r="BS619" s="296" t="str" cm="1">
        <f t="array" ref="BS619">IFERROR(INDEX($CV$63:$CZ$65, $CO619, BS$23), "-")</f>
        <v>-</v>
      </c>
      <c r="BT619" s="297" cm="1">
        <f t="array" ref="BT619">IF($CO619=3,
IFERROR(INDEX($CV$68:$CZ$79, $CE619, BT$23), "-"),
IF($CO619=2,
IF(BT$23=5, $AC619, IF(BT$23=4, $AD619, 0)), IF(BT$23=5, $AC619, 0)
))</f>
        <v>0</v>
      </c>
      <c r="BU619" s="297" cm="1">
        <f t="array" ref="BU619">IF($CO619=3,
IFERROR(INDEX($CV$68:$CZ$79, $CE619, BU$23), "-"),
IF($CO619=2,
IF(BU$23=5, $AC619, IF(BU$23=4, $AD619, 0)), IF(BU$23=5, $AC619, 0)
))</f>
        <v>0</v>
      </c>
      <c r="BV619" s="297" cm="1">
        <f t="array" ref="BV619">IF($CO619=3,
IFERROR(INDEX($CV$68:$CZ$79, $CE619, BV$23), "-"),
IF($CO619=2,
IF(BV$23=5, $AC619, IF(BV$23=4, $AD619, 0)), IF(BV$23=5, $AC619, 0)
))</f>
        <v>0</v>
      </c>
      <c r="BW619" s="297" cm="1">
        <f t="array" ref="BW619">IF($CO619=3,
IFERROR(INDEX($CV$68:$CZ$79, $CE619, BW$23), "-"),
IF($CO619=2,
IF(BW$23=5, $AC619, IF(BW$23=4, $AD619, 0)), IF(BW$23=5, $AC619, 0)
))</f>
        <v>0</v>
      </c>
      <c r="BX619" s="297" cm="1">
        <f t="array" ref="BX619">IF($CO619=3,
IFERROR(INDEX($CV$68:$CZ$79, $CE619, BX$23), "-"),
IF($CO619=2,
IF(BX$23=5, $AC619, IF(BX$23=4, $AD619, 0)), IF(BX$23=5, $AC619, 0)
))</f>
        <v>0</v>
      </c>
      <c r="BY619" s="293" t="str">
        <f t="shared" si="277"/>
        <v>-</v>
      </c>
      <c r="BZ619" s="299">
        <f t="shared" si="253"/>
        <v>0</v>
      </c>
      <c r="CA619" s="294" t="str">
        <f t="shared" si="278"/>
        <v>-</v>
      </c>
      <c r="CB619" s="295" t="str">
        <f t="shared" si="254"/>
        <v>-</v>
      </c>
      <c r="CC619" s="295" t="str">
        <f t="shared" si="279"/>
        <v>-</v>
      </c>
      <c r="CD619" s="299">
        <f t="shared" si="255"/>
        <v>0</v>
      </c>
      <c r="CE619" s="300" t="str">
        <f t="shared" si="256"/>
        <v>-</v>
      </c>
      <c r="CF619" s="300" t="str">
        <f t="shared" si="257"/>
        <v>-</v>
      </c>
      <c r="CG619" s="300">
        <v>0</v>
      </c>
      <c r="CH619" s="300">
        <f t="shared" si="258"/>
        <v>0</v>
      </c>
      <c r="CI619" s="301">
        <f t="shared" si="259"/>
        <v>0</v>
      </c>
      <c r="CJ619" s="301">
        <f t="shared" si="260"/>
        <v>0</v>
      </c>
      <c r="CK619" s="302" t="str" cm="1">
        <f t="array" ref="CK619">IF($CJ619&gt;0, INDEX($CS$28:$DH$35, $CJ619, $CI619+CK$23), "-")</f>
        <v>-</v>
      </c>
      <c r="CL619" s="302" t="str" cm="1">
        <f t="array" ref="CL619">IF($CJ619&gt;0, INDEX($CS$28:$DH$35, $CJ619, $CI619+CL$23), "-")</f>
        <v>-</v>
      </c>
      <c r="CM619" s="302" t="str" cm="1">
        <f t="array" ref="CM619">IF($CJ619&gt;0, INDEX($CS$28:$DH$35, $CJ619, $CI619+CM$23), "-")</f>
        <v>-</v>
      </c>
      <c r="CN619" s="302" t="str" cm="1">
        <f t="array" ref="CN619">IF($CJ619&gt;0, INDEX($CS$28:$DH$35, $CJ619, $CI619+CN$23), "-")</f>
        <v>-</v>
      </c>
      <c r="CO619" s="300" t="str">
        <f t="shared" si="261"/>
        <v>-</v>
      </c>
      <c r="CP619" s="271"/>
      <c r="CQ619" s="272"/>
      <c r="CR619" s="273"/>
      <c r="CS619" s="273"/>
      <c r="CT619" s="273"/>
      <c r="CU619" s="273"/>
      <c r="CV619" s="273"/>
      <c r="CW619" s="273"/>
      <c r="CX619" s="273"/>
      <c r="CY619" s="273"/>
      <c r="CZ619" s="273"/>
      <c r="DA619" s="273"/>
      <c r="DB619" s="273"/>
      <c r="DC619" s="273"/>
      <c r="DD619" s="273"/>
      <c r="DE619" s="273"/>
      <c r="DF619" s="273"/>
      <c r="DG619" s="273"/>
      <c r="DH619" s="273"/>
      <c r="DI619" s="273"/>
      <c r="DJ619" s="271"/>
      <c r="DK619" s="271"/>
    </row>
    <row r="620" spans="1:115" s="45" customFormat="1" ht="12.75" customHeight="1" x14ac:dyDescent="0.25">
      <c r="A620" s="13" cm="1">
        <f t="array" ref="A620">IFERROR(INDEX(Operation, IFERROR(MATCH($N620,#REF!, 0), IFERROR(MATCH($N620,#REF!, 0), MATCH($N620,#REF!, 0))), 4), 0)</f>
        <v>0</v>
      </c>
      <c r="B620" s="10">
        <v>597</v>
      </c>
      <c r="C620" s="238"/>
      <c r="D620" s="238"/>
      <c r="E620" s="79"/>
      <c r="F620" s="80" t="str">
        <f>IF(ISBLANK(E620), "", VLOOKUP(E620, Z!$A$2:$C$4127, 3, FALSE))</f>
        <v/>
      </c>
      <c r="G620" s="238"/>
      <c r="H620" s="81"/>
      <c r="I620" s="255" t="b">
        <v>0</v>
      </c>
      <c r="J620" s="256"/>
      <c r="K620" s="82"/>
      <c r="L620" s="82"/>
      <c r="M620" s="83"/>
      <c r="N620" s="79"/>
      <c r="O620" s="84"/>
      <c r="P620" s="84"/>
      <c r="Q620" s="257"/>
      <c r="R620" s="257"/>
      <c r="S620" s="257"/>
      <c r="T620" s="85">
        <f t="shared" si="262"/>
        <v>0</v>
      </c>
      <c r="U620" s="238"/>
      <c r="V620" s="238"/>
      <c r="W620" s="238"/>
      <c r="X620" s="257"/>
      <c r="Y620" s="258"/>
      <c r="Z620" s="79"/>
      <c r="AA620" s="257"/>
      <c r="AB620" s="257"/>
      <c r="AC620" s="257"/>
      <c r="AD620" s="257"/>
      <c r="AE620" s="257"/>
      <c r="AF620" s="85">
        <f t="shared" si="263"/>
        <v>0</v>
      </c>
      <c r="AG620" s="259"/>
      <c r="AH620" s="238"/>
      <c r="AI620" s="79"/>
      <c r="AJ620" s="80" t="str">
        <f>IF(ISBLANK(AI620), "", VLOOKUP(AI620, Z!$A$2:$C$4127, 3, FALSE))</f>
        <v/>
      </c>
      <c r="AK620" s="260"/>
      <c r="AL620" s="127">
        <f t="shared" si="264"/>
        <v>0</v>
      </c>
      <c r="AM620" s="271"/>
      <c r="AN620" s="292">
        <f t="shared" si="266"/>
        <v>0</v>
      </c>
      <c r="AO620" s="279">
        <f t="shared" si="265"/>
        <v>1</v>
      </c>
      <c r="AP620" s="279">
        <v>0.75</v>
      </c>
      <c r="AQ620" s="293" t="str">
        <f t="shared" si="267"/>
        <v>-</v>
      </c>
      <c r="AR620" s="293" t="str">
        <f t="shared" si="268"/>
        <v>-</v>
      </c>
      <c r="AS620" s="293" t="str" cm="1">
        <f t="array" ref="AS620">IFERROR(IFERROR((AT620*AU620)/(3600*1000)/AZ620, BY620) * SUMPRODUCT($BA620:$BE620^2.5, $BF620:$BJ620) / 1000, "-")</f>
        <v>-</v>
      </c>
      <c r="AT620" s="279" t="str">
        <f t="shared" si="269"/>
        <v>-</v>
      </c>
      <c r="AU620" s="279" t="str">
        <f t="shared" si="270"/>
        <v>-</v>
      </c>
      <c r="AV620" s="294" t="str">
        <f t="shared" si="252"/>
        <v>-</v>
      </c>
      <c r="AW620" s="294" t="str" cm="1">
        <f t="array" ref="AW620">IF(CH620&gt;0, INDEX($CV$58:$CV$60, CH620), "-")</f>
        <v>-</v>
      </c>
      <c r="AX620" s="294" t="str">
        <f t="shared" si="271"/>
        <v>-</v>
      </c>
      <c r="AY620" s="295" t="str">
        <f t="shared" si="272"/>
        <v>-</v>
      </c>
      <c r="AZ620" s="294">
        <f t="shared" si="273"/>
        <v>0</v>
      </c>
      <c r="BA620" s="296" t="str" cm="1">
        <f t="array" ref="BA620">IFERROR(INDEX($CV$63:$CZ$65, $CF620, BA$23), "-")</f>
        <v>-</v>
      </c>
      <c r="BB620" s="296" t="str" cm="1">
        <f t="array" ref="BB620">IFERROR(INDEX($CV$63:$CZ$65, $CF620, BB$23), "-")</f>
        <v>-</v>
      </c>
      <c r="BC620" s="296" t="str" cm="1">
        <f t="array" ref="BC620">IFERROR(INDEX($CV$63:$CZ$65, $CF620, BC$23), "-")</f>
        <v>-</v>
      </c>
      <c r="BD620" s="296" t="str" cm="1">
        <f t="array" ref="BD620">IFERROR(INDEX($CV$63:$CZ$65, $CF620, BD$23), "-")</f>
        <v>-</v>
      </c>
      <c r="BE620" s="296" t="str" cm="1">
        <f t="array" ref="BE620">IFERROR(INDEX($CV$63:$CZ$65, $CF620, BE$23), "-")</f>
        <v>-</v>
      </c>
      <c r="BF620" s="297" cm="1">
        <f t="array" ref="BF620">IF($CF620=3,
IFERROR(INDEX($CV$68:$CZ$79, $CE620, BF$23), "-"),
IF($CF620=2,
IF(BF$23=5, $Q620, IF(BF$23=4, $R620, 0)), IF(BF$23=5, $Q620, 0)
))</f>
        <v>0</v>
      </c>
      <c r="BG620" s="297" cm="1">
        <f t="array" ref="BG620">IF($CF620=3,
IFERROR(INDEX($CV$68:$CZ$79, $CE620, BG$23), "-"),
IF($CF620=2,
IF(BG$23=5, $Q620, IF(BG$23=4, $R620, 0)), IF(BG$23=5, $Q620, 0)
))</f>
        <v>0</v>
      </c>
      <c r="BH620" s="297" cm="1">
        <f t="array" ref="BH620">IF($CF620=3,
IFERROR(INDEX($CV$68:$CZ$79, $CE620, BH$23), "-"),
IF($CF620=2,
IF(BH$23=5, $Q620, IF(BH$23=4, $R620, 0)), IF(BH$23=5, $Q620, 0)
))</f>
        <v>0</v>
      </c>
      <c r="BI620" s="297" cm="1">
        <f t="array" ref="BI620">IF($CF620=3,
IFERROR(INDEX($CV$68:$CZ$79, $CE620, BI$23), "-"),
IF($CF620=2,
IF(BI$23=5, $Q620, IF(BI$23=4, $R620, 0)), IF(BI$23=5, $Q620, 0)
))</f>
        <v>0</v>
      </c>
      <c r="BJ620" s="297" cm="1">
        <f t="array" ref="BJ620">IF($CF620=3,
IFERROR(INDEX($CV$68:$CZ$79, $CE620, BJ$23), "-"),
IF($CF620=2,
IF(BJ$23=5, $Q620, IF(BJ$23=4, $R620, 0)), IF(BJ$23=5, $Q620, 0)
))</f>
        <v>0</v>
      </c>
      <c r="BK620" s="293" t="str" cm="1">
        <f t="array" ref="BK620">IFERROR(IF(OR($AN$20="EZ", ISNUMBER((BL620*BM620)/(3600*1000)/BN620)), (BL620*BM620)/(3600*1000)/BN620, BY620) * SUMPRODUCT($BO620:$BS620^2.5, $BT620:$BX620) / 1000, "-")</f>
        <v>-</v>
      </c>
      <c r="BL620" s="279" t="str">
        <f t="shared" si="274"/>
        <v>-</v>
      </c>
      <c r="BM620" s="279" t="str">
        <f t="shared" si="275"/>
        <v>-</v>
      </c>
      <c r="BN620" s="298">
        <f t="shared" si="276"/>
        <v>0</v>
      </c>
      <c r="BO620" s="296" t="str" cm="1">
        <f t="array" ref="BO620">IFERROR(INDEX($CV$63:$CZ$65, $CO620, BO$23), "-")</f>
        <v>-</v>
      </c>
      <c r="BP620" s="296" t="str" cm="1">
        <f t="array" ref="BP620">IFERROR(INDEX($CV$63:$CZ$65, $CO620, BP$23), "-")</f>
        <v>-</v>
      </c>
      <c r="BQ620" s="296" t="str" cm="1">
        <f t="array" ref="BQ620">IFERROR(INDEX($CV$63:$CZ$65, $CO620, BQ$23), "-")</f>
        <v>-</v>
      </c>
      <c r="BR620" s="296" t="str" cm="1">
        <f t="array" ref="BR620">IFERROR(INDEX($CV$63:$CZ$65, $CO620, BR$23), "-")</f>
        <v>-</v>
      </c>
      <c r="BS620" s="296" t="str" cm="1">
        <f t="array" ref="BS620">IFERROR(INDEX($CV$63:$CZ$65, $CO620, BS$23), "-")</f>
        <v>-</v>
      </c>
      <c r="BT620" s="297" cm="1">
        <f t="array" ref="BT620">IF($CO620=3,
IFERROR(INDEX($CV$68:$CZ$79, $CE620, BT$23), "-"),
IF($CO620=2,
IF(BT$23=5, $AC620, IF(BT$23=4, $AD620, 0)), IF(BT$23=5, $AC620, 0)
))</f>
        <v>0</v>
      </c>
      <c r="BU620" s="297" cm="1">
        <f t="array" ref="BU620">IF($CO620=3,
IFERROR(INDEX($CV$68:$CZ$79, $CE620, BU$23), "-"),
IF($CO620=2,
IF(BU$23=5, $AC620, IF(BU$23=4, $AD620, 0)), IF(BU$23=5, $AC620, 0)
))</f>
        <v>0</v>
      </c>
      <c r="BV620" s="297" cm="1">
        <f t="array" ref="BV620">IF($CO620=3,
IFERROR(INDEX($CV$68:$CZ$79, $CE620, BV$23), "-"),
IF($CO620=2,
IF(BV$23=5, $AC620, IF(BV$23=4, $AD620, 0)), IF(BV$23=5, $AC620, 0)
))</f>
        <v>0</v>
      </c>
      <c r="BW620" s="297" cm="1">
        <f t="array" ref="BW620">IF($CO620=3,
IFERROR(INDEX($CV$68:$CZ$79, $CE620, BW$23), "-"),
IF($CO620=2,
IF(BW$23=5, $AC620, IF(BW$23=4, $AD620, 0)), IF(BW$23=5, $AC620, 0)
))</f>
        <v>0</v>
      </c>
      <c r="BX620" s="297" cm="1">
        <f t="array" ref="BX620">IF($CO620=3,
IFERROR(INDEX($CV$68:$CZ$79, $CE620, BX$23), "-"),
IF($CO620=2,
IF(BX$23=5, $AC620, IF(BX$23=4, $AD620, 0)), IF(BX$23=5, $AC620, 0)
))</f>
        <v>0</v>
      </c>
      <c r="BY620" s="293" t="str">
        <f t="shared" si="277"/>
        <v>-</v>
      </c>
      <c r="BZ620" s="299">
        <f t="shared" si="253"/>
        <v>0</v>
      </c>
      <c r="CA620" s="294" t="str">
        <f t="shared" si="278"/>
        <v>-</v>
      </c>
      <c r="CB620" s="295" t="str">
        <f t="shared" si="254"/>
        <v>-</v>
      </c>
      <c r="CC620" s="295" t="str">
        <f t="shared" si="279"/>
        <v>-</v>
      </c>
      <c r="CD620" s="299">
        <f t="shared" si="255"/>
        <v>0</v>
      </c>
      <c r="CE620" s="300" t="str">
        <f t="shared" si="256"/>
        <v>-</v>
      </c>
      <c r="CF620" s="300" t="str">
        <f t="shared" si="257"/>
        <v>-</v>
      </c>
      <c r="CG620" s="300">
        <v>0</v>
      </c>
      <c r="CH620" s="300">
        <f t="shared" si="258"/>
        <v>0</v>
      </c>
      <c r="CI620" s="301">
        <f t="shared" si="259"/>
        <v>0</v>
      </c>
      <c r="CJ620" s="301">
        <f t="shared" si="260"/>
        <v>0</v>
      </c>
      <c r="CK620" s="302" t="str" cm="1">
        <f t="array" ref="CK620">IF($CJ620&gt;0, INDEX($CS$28:$DH$35, $CJ620, $CI620+CK$23), "-")</f>
        <v>-</v>
      </c>
      <c r="CL620" s="302" t="str" cm="1">
        <f t="array" ref="CL620">IF($CJ620&gt;0, INDEX($CS$28:$DH$35, $CJ620, $CI620+CL$23), "-")</f>
        <v>-</v>
      </c>
      <c r="CM620" s="302" t="str" cm="1">
        <f t="array" ref="CM620">IF($CJ620&gt;0, INDEX($CS$28:$DH$35, $CJ620, $CI620+CM$23), "-")</f>
        <v>-</v>
      </c>
      <c r="CN620" s="302" t="str" cm="1">
        <f t="array" ref="CN620">IF($CJ620&gt;0, INDEX($CS$28:$DH$35, $CJ620, $CI620+CN$23), "-")</f>
        <v>-</v>
      </c>
      <c r="CO620" s="300" t="str">
        <f t="shared" si="261"/>
        <v>-</v>
      </c>
      <c r="CP620" s="271"/>
      <c r="CQ620" s="272"/>
      <c r="CR620" s="273"/>
      <c r="CS620" s="273"/>
      <c r="CT620" s="273"/>
      <c r="CU620" s="273"/>
      <c r="CV620" s="273"/>
      <c r="CW620" s="273"/>
      <c r="CX620" s="273"/>
      <c r="CY620" s="273"/>
      <c r="CZ620" s="273"/>
      <c r="DA620" s="273"/>
      <c r="DB620" s="273"/>
      <c r="DC620" s="273"/>
      <c r="DD620" s="273"/>
      <c r="DE620" s="273"/>
      <c r="DF620" s="273"/>
      <c r="DG620" s="273"/>
      <c r="DH620" s="273"/>
      <c r="DI620" s="273"/>
      <c r="DJ620" s="271"/>
      <c r="DK620" s="271"/>
    </row>
    <row r="621" spans="1:115" s="45" customFormat="1" ht="12.75" customHeight="1" x14ac:dyDescent="0.25">
      <c r="A621" s="13" cm="1">
        <f t="array" ref="A621">IFERROR(INDEX(Operation, IFERROR(MATCH($N621,#REF!, 0), IFERROR(MATCH($N621,#REF!, 0), MATCH($N621,#REF!, 0))), 4), 0)</f>
        <v>0</v>
      </c>
      <c r="B621" s="10">
        <v>598</v>
      </c>
      <c r="C621" s="238"/>
      <c r="D621" s="238"/>
      <c r="E621" s="79"/>
      <c r="F621" s="80" t="str">
        <f>IF(ISBLANK(E621), "", VLOOKUP(E621, Z!$A$2:$C$4127, 3, FALSE))</f>
        <v/>
      </c>
      <c r="G621" s="238"/>
      <c r="H621" s="81"/>
      <c r="I621" s="255" t="b">
        <v>0</v>
      </c>
      <c r="J621" s="256"/>
      <c r="K621" s="82"/>
      <c r="L621" s="82"/>
      <c r="M621" s="83"/>
      <c r="N621" s="79"/>
      <c r="O621" s="84"/>
      <c r="P621" s="84"/>
      <c r="Q621" s="257"/>
      <c r="R621" s="257"/>
      <c r="S621" s="257"/>
      <c r="T621" s="85">
        <f t="shared" si="262"/>
        <v>0</v>
      </c>
      <c r="U621" s="238"/>
      <c r="V621" s="238"/>
      <c r="W621" s="238"/>
      <c r="X621" s="257"/>
      <c r="Y621" s="258"/>
      <c r="Z621" s="79"/>
      <c r="AA621" s="257"/>
      <c r="AB621" s="257"/>
      <c r="AC621" s="257"/>
      <c r="AD621" s="257"/>
      <c r="AE621" s="257"/>
      <c r="AF621" s="85">
        <f t="shared" si="263"/>
        <v>0</v>
      </c>
      <c r="AG621" s="259"/>
      <c r="AH621" s="238"/>
      <c r="AI621" s="79"/>
      <c r="AJ621" s="80" t="str">
        <f>IF(ISBLANK(AI621), "", VLOOKUP(AI621, Z!$A$2:$C$4127, 3, FALSE))</f>
        <v/>
      </c>
      <c r="AK621" s="260"/>
      <c r="AL621" s="127">
        <f t="shared" si="264"/>
        <v>0</v>
      </c>
      <c r="AM621" s="271"/>
      <c r="AN621" s="292">
        <f t="shared" si="266"/>
        <v>0</v>
      </c>
      <c r="AO621" s="279">
        <f t="shared" si="265"/>
        <v>1</v>
      </c>
      <c r="AP621" s="279">
        <v>0.75</v>
      </c>
      <c r="AQ621" s="293" t="str">
        <f t="shared" si="267"/>
        <v>-</v>
      </c>
      <c r="AR621" s="293" t="str">
        <f t="shared" si="268"/>
        <v>-</v>
      </c>
      <c r="AS621" s="293" t="str" cm="1">
        <f t="array" ref="AS621">IFERROR(IFERROR((AT621*AU621)/(3600*1000)/AZ621, BY621) * SUMPRODUCT($BA621:$BE621^2.5, $BF621:$BJ621) / 1000, "-")</f>
        <v>-</v>
      </c>
      <c r="AT621" s="279" t="str">
        <f t="shared" si="269"/>
        <v>-</v>
      </c>
      <c r="AU621" s="279" t="str">
        <f t="shared" si="270"/>
        <v>-</v>
      </c>
      <c r="AV621" s="294" t="str">
        <f t="shared" si="252"/>
        <v>-</v>
      </c>
      <c r="AW621" s="294" t="str" cm="1">
        <f t="array" ref="AW621">IF(CH621&gt;0, INDEX($CV$58:$CV$60, CH621), "-")</f>
        <v>-</v>
      </c>
      <c r="AX621" s="294" t="str">
        <f t="shared" si="271"/>
        <v>-</v>
      </c>
      <c r="AY621" s="295" t="str">
        <f t="shared" si="272"/>
        <v>-</v>
      </c>
      <c r="AZ621" s="294">
        <f t="shared" si="273"/>
        <v>0</v>
      </c>
      <c r="BA621" s="296" t="str" cm="1">
        <f t="array" ref="BA621">IFERROR(INDEX($CV$63:$CZ$65, $CF621, BA$23), "-")</f>
        <v>-</v>
      </c>
      <c r="BB621" s="296" t="str" cm="1">
        <f t="array" ref="BB621">IFERROR(INDEX($CV$63:$CZ$65, $CF621, BB$23), "-")</f>
        <v>-</v>
      </c>
      <c r="BC621" s="296" t="str" cm="1">
        <f t="array" ref="BC621">IFERROR(INDEX($CV$63:$CZ$65, $CF621, BC$23), "-")</f>
        <v>-</v>
      </c>
      <c r="BD621" s="296" t="str" cm="1">
        <f t="array" ref="BD621">IFERROR(INDEX($CV$63:$CZ$65, $CF621, BD$23), "-")</f>
        <v>-</v>
      </c>
      <c r="BE621" s="296" t="str" cm="1">
        <f t="array" ref="BE621">IFERROR(INDEX($CV$63:$CZ$65, $CF621, BE$23), "-")</f>
        <v>-</v>
      </c>
      <c r="BF621" s="297" cm="1">
        <f t="array" ref="BF621">IF($CF621=3,
IFERROR(INDEX($CV$68:$CZ$79, $CE621, BF$23), "-"),
IF($CF621=2,
IF(BF$23=5, $Q621, IF(BF$23=4, $R621, 0)), IF(BF$23=5, $Q621, 0)
))</f>
        <v>0</v>
      </c>
      <c r="BG621" s="297" cm="1">
        <f t="array" ref="BG621">IF($CF621=3,
IFERROR(INDEX($CV$68:$CZ$79, $CE621, BG$23), "-"),
IF($CF621=2,
IF(BG$23=5, $Q621, IF(BG$23=4, $R621, 0)), IF(BG$23=5, $Q621, 0)
))</f>
        <v>0</v>
      </c>
      <c r="BH621" s="297" cm="1">
        <f t="array" ref="BH621">IF($CF621=3,
IFERROR(INDEX($CV$68:$CZ$79, $CE621, BH$23), "-"),
IF($CF621=2,
IF(BH$23=5, $Q621, IF(BH$23=4, $R621, 0)), IF(BH$23=5, $Q621, 0)
))</f>
        <v>0</v>
      </c>
      <c r="BI621" s="297" cm="1">
        <f t="array" ref="BI621">IF($CF621=3,
IFERROR(INDEX($CV$68:$CZ$79, $CE621, BI$23), "-"),
IF($CF621=2,
IF(BI$23=5, $Q621, IF(BI$23=4, $R621, 0)), IF(BI$23=5, $Q621, 0)
))</f>
        <v>0</v>
      </c>
      <c r="BJ621" s="297" cm="1">
        <f t="array" ref="BJ621">IF($CF621=3,
IFERROR(INDEX($CV$68:$CZ$79, $CE621, BJ$23), "-"),
IF($CF621=2,
IF(BJ$23=5, $Q621, IF(BJ$23=4, $R621, 0)), IF(BJ$23=5, $Q621, 0)
))</f>
        <v>0</v>
      </c>
      <c r="BK621" s="293" t="str" cm="1">
        <f t="array" ref="BK621">IFERROR(IF(OR($AN$20="EZ", ISNUMBER((BL621*BM621)/(3600*1000)/BN621)), (BL621*BM621)/(3600*1000)/BN621, BY621) * SUMPRODUCT($BO621:$BS621^2.5, $BT621:$BX621) / 1000, "-")</f>
        <v>-</v>
      </c>
      <c r="BL621" s="279" t="str">
        <f t="shared" si="274"/>
        <v>-</v>
      </c>
      <c r="BM621" s="279" t="str">
        <f t="shared" si="275"/>
        <v>-</v>
      </c>
      <c r="BN621" s="298">
        <f t="shared" si="276"/>
        <v>0</v>
      </c>
      <c r="BO621" s="296" t="str" cm="1">
        <f t="array" ref="BO621">IFERROR(INDEX($CV$63:$CZ$65, $CO621, BO$23), "-")</f>
        <v>-</v>
      </c>
      <c r="BP621" s="296" t="str" cm="1">
        <f t="array" ref="BP621">IFERROR(INDEX($CV$63:$CZ$65, $CO621, BP$23), "-")</f>
        <v>-</v>
      </c>
      <c r="BQ621" s="296" t="str" cm="1">
        <f t="array" ref="BQ621">IFERROR(INDEX($CV$63:$CZ$65, $CO621, BQ$23), "-")</f>
        <v>-</v>
      </c>
      <c r="BR621" s="296" t="str" cm="1">
        <f t="array" ref="BR621">IFERROR(INDEX($CV$63:$CZ$65, $CO621, BR$23), "-")</f>
        <v>-</v>
      </c>
      <c r="BS621" s="296" t="str" cm="1">
        <f t="array" ref="BS621">IFERROR(INDEX($CV$63:$CZ$65, $CO621, BS$23), "-")</f>
        <v>-</v>
      </c>
      <c r="BT621" s="297" cm="1">
        <f t="array" ref="BT621">IF($CO621=3,
IFERROR(INDEX($CV$68:$CZ$79, $CE621, BT$23), "-"),
IF($CO621=2,
IF(BT$23=5, $AC621, IF(BT$23=4, $AD621, 0)), IF(BT$23=5, $AC621, 0)
))</f>
        <v>0</v>
      </c>
      <c r="BU621" s="297" cm="1">
        <f t="array" ref="BU621">IF($CO621=3,
IFERROR(INDEX($CV$68:$CZ$79, $CE621, BU$23), "-"),
IF($CO621=2,
IF(BU$23=5, $AC621, IF(BU$23=4, $AD621, 0)), IF(BU$23=5, $AC621, 0)
))</f>
        <v>0</v>
      </c>
      <c r="BV621" s="297" cm="1">
        <f t="array" ref="BV621">IF($CO621=3,
IFERROR(INDEX($CV$68:$CZ$79, $CE621, BV$23), "-"),
IF($CO621=2,
IF(BV$23=5, $AC621, IF(BV$23=4, $AD621, 0)), IF(BV$23=5, $AC621, 0)
))</f>
        <v>0</v>
      </c>
      <c r="BW621" s="297" cm="1">
        <f t="array" ref="BW621">IF($CO621=3,
IFERROR(INDEX($CV$68:$CZ$79, $CE621, BW$23), "-"),
IF($CO621=2,
IF(BW$23=5, $AC621, IF(BW$23=4, $AD621, 0)), IF(BW$23=5, $AC621, 0)
))</f>
        <v>0</v>
      </c>
      <c r="BX621" s="297" cm="1">
        <f t="array" ref="BX621">IF($CO621=3,
IFERROR(INDEX($CV$68:$CZ$79, $CE621, BX$23), "-"),
IF($CO621=2,
IF(BX$23=5, $AC621, IF(BX$23=4, $AD621, 0)), IF(BX$23=5, $AC621, 0)
))</f>
        <v>0</v>
      </c>
      <c r="BY621" s="293" t="str">
        <f t="shared" si="277"/>
        <v>-</v>
      </c>
      <c r="BZ621" s="299">
        <f t="shared" si="253"/>
        <v>0</v>
      </c>
      <c r="CA621" s="294" t="str">
        <f t="shared" si="278"/>
        <v>-</v>
      </c>
      <c r="CB621" s="295" t="str">
        <f t="shared" si="254"/>
        <v>-</v>
      </c>
      <c r="CC621" s="295" t="str">
        <f t="shared" si="279"/>
        <v>-</v>
      </c>
      <c r="CD621" s="299">
        <f t="shared" si="255"/>
        <v>0</v>
      </c>
      <c r="CE621" s="300" t="str">
        <f t="shared" si="256"/>
        <v>-</v>
      </c>
      <c r="CF621" s="300" t="str">
        <f t="shared" si="257"/>
        <v>-</v>
      </c>
      <c r="CG621" s="300">
        <v>0</v>
      </c>
      <c r="CH621" s="300">
        <f t="shared" si="258"/>
        <v>0</v>
      </c>
      <c r="CI621" s="301">
        <f t="shared" si="259"/>
        <v>0</v>
      </c>
      <c r="CJ621" s="301">
        <f t="shared" si="260"/>
        <v>0</v>
      </c>
      <c r="CK621" s="302" t="str" cm="1">
        <f t="array" ref="CK621">IF($CJ621&gt;0, INDEX($CS$28:$DH$35, $CJ621, $CI621+CK$23), "-")</f>
        <v>-</v>
      </c>
      <c r="CL621" s="302" t="str" cm="1">
        <f t="array" ref="CL621">IF($CJ621&gt;0, INDEX($CS$28:$DH$35, $CJ621, $CI621+CL$23), "-")</f>
        <v>-</v>
      </c>
      <c r="CM621" s="302" t="str" cm="1">
        <f t="array" ref="CM621">IF($CJ621&gt;0, INDEX($CS$28:$DH$35, $CJ621, $CI621+CM$23), "-")</f>
        <v>-</v>
      </c>
      <c r="CN621" s="302" t="str" cm="1">
        <f t="array" ref="CN621">IF($CJ621&gt;0, INDEX($CS$28:$DH$35, $CJ621, $CI621+CN$23), "-")</f>
        <v>-</v>
      </c>
      <c r="CO621" s="300" t="str">
        <f t="shared" si="261"/>
        <v>-</v>
      </c>
      <c r="CP621" s="271"/>
      <c r="CQ621" s="272"/>
      <c r="CR621" s="273"/>
      <c r="CS621" s="273"/>
      <c r="CT621" s="273"/>
      <c r="CU621" s="273"/>
      <c r="CV621" s="273"/>
      <c r="CW621" s="273"/>
      <c r="CX621" s="273"/>
      <c r="CY621" s="273"/>
      <c r="CZ621" s="273"/>
      <c r="DA621" s="273"/>
      <c r="DB621" s="273"/>
      <c r="DC621" s="273"/>
      <c r="DD621" s="273"/>
      <c r="DE621" s="273"/>
      <c r="DF621" s="273"/>
      <c r="DG621" s="273"/>
      <c r="DH621" s="273"/>
      <c r="DI621" s="273"/>
      <c r="DJ621" s="271"/>
      <c r="DK621" s="271"/>
    </row>
    <row r="622" spans="1:115" s="45" customFormat="1" ht="12.75" customHeight="1" x14ac:dyDescent="0.25">
      <c r="A622" s="13" cm="1">
        <f t="array" ref="A622">IFERROR(INDEX(Operation, IFERROR(MATCH($N622,#REF!, 0), IFERROR(MATCH($N622,#REF!, 0), MATCH($N622,#REF!, 0))), 4), 0)</f>
        <v>0</v>
      </c>
      <c r="B622" s="10">
        <v>599</v>
      </c>
      <c r="C622" s="238"/>
      <c r="D622" s="238"/>
      <c r="E622" s="79"/>
      <c r="F622" s="80" t="str">
        <f>IF(ISBLANK(E622), "", VLOOKUP(E622, Z!$A$2:$C$4127, 3, FALSE))</f>
        <v/>
      </c>
      <c r="G622" s="238"/>
      <c r="H622" s="81"/>
      <c r="I622" s="255" t="b">
        <v>0</v>
      </c>
      <c r="J622" s="256"/>
      <c r="K622" s="82"/>
      <c r="L622" s="82"/>
      <c r="M622" s="83"/>
      <c r="N622" s="79"/>
      <c r="O622" s="84"/>
      <c r="P622" s="84"/>
      <c r="Q622" s="257"/>
      <c r="R622" s="257"/>
      <c r="S622" s="257"/>
      <c r="T622" s="85">
        <f t="shared" si="262"/>
        <v>0</v>
      </c>
      <c r="U622" s="238"/>
      <c r="V622" s="238"/>
      <c r="W622" s="238"/>
      <c r="X622" s="256"/>
      <c r="Y622" s="258"/>
      <c r="Z622" s="79"/>
      <c r="AA622" s="257"/>
      <c r="AB622" s="257"/>
      <c r="AC622" s="257"/>
      <c r="AD622" s="257"/>
      <c r="AE622" s="257"/>
      <c r="AF622" s="85">
        <f t="shared" si="263"/>
        <v>0</v>
      </c>
      <c r="AG622" s="259"/>
      <c r="AH622" s="238"/>
      <c r="AI622" s="79"/>
      <c r="AJ622" s="80" t="str">
        <f>IF(ISBLANK(AI622), "", VLOOKUP(AI622, Z!$A$2:$C$4127, 3, FALSE))</f>
        <v/>
      </c>
      <c r="AK622" s="260"/>
      <c r="AL622" s="127">
        <f t="shared" si="264"/>
        <v>0</v>
      </c>
      <c r="AM622" s="271"/>
      <c r="AN622" s="292">
        <f t="shared" si="266"/>
        <v>0</v>
      </c>
      <c r="AO622" s="279">
        <f t="shared" si="265"/>
        <v>1</v>
      </c>
      <c r="AP622" s="279">
        <v>0.75</v>
      </c>
      <c r="AQ622" s="293" t="str">
        <f t="shared" si="267"/>
        <v>-</v>
      </c>
      <c r="AR622" s="293" t="str">
        <f t="shared" si="268"/>
        <v>-</v>
      </c>
      <c r="AS622" s="293" t="str" cm="1">
        <f t="array" ref="AS622">IFERROR(IFERROR((AT622*AU622)/(3600*1000)/AZ622, BY622) * SUMPRODUCT($BA622:$BE622^2.5, $BF622:$BJ622) / 1000, "-")</f>
        <v>-</v>
      </c>
      <c r="AT622" s="279" t="str">
        <f t="shared" si="269"/>
        <v>-</v>
      </c>
      <c r="AU622" s="279" t="str">
        <f t="shared" si="270"/>
        <v>-</v>
      </c>
      <c r="AV622" s="294" t="str">
        <f t="shared" si="252"/>
        <v>-</v>
      </c>
      <c r="AW622" s="294" t="str" cm="1">
        <f t="array" ref="AW622">IF(CH622&gt;0, INDEX($CV$58:$CV$60, CH622), "-")</f>
        <v>-</v>
      </c>
      <c r="AX622" s="294" t="str">
        <f t="shared" si="271"/>
        <v>-</v>
      </c>
      <c r="AY622" s="295" t="str">
        <f t="shared" si="272"/>
        <v>-</v>
      </c>
      <c r="AZ622" s="294">
        <f t="shared" si="273"/>
        <v>0</v>
      </c>
      <c r="BA622" s="296" t="str" cm="1">
        <f t="array" ref="BA622">IFERROR(INDEX($CV$63:$CZ$65, $CF622, BA$23), "-")</f>
        <v>-</v>
      </c>
      <c r="BB622" s="296" t="str" cm="1">
        <f t="array" ref="BB622">IFERROR(INDEX($CV$63:$CZ$65, $CF622, BB$23), "-")</f>
        <v>-</v>
      </c>
      <c r="BC622" s="296" t="str" cm="1">
        <f t="array" ref="BC622">IFERROR(INDEX($CV$63:$CZ$65, $CF622, BC$23), "-")</f>
        <v>-</v>
      </c>
      <c r="BD622" s="296" t="str" cm="1">
        <f t="array" ref="BD622">IFERROR(INDEX($CV$63:$CZ$65, $CF622, BD$23), "-")</f>
        <v>-</v>
      </c>
      <c r="BE622" s="296" t="str" cm="1">
        <f t="array" ref="BE622">IFERROR(INDEX($CV$63:$CZ$65, $CF622, BE$23), "-")</f>
        <v>-</v>
      </c>
      <c r="BF622" s="297" cm="1">
        <f t="array" ref="BF622">IF($CF622=3,
IFERROR(INDEX($CV$68:$CZ$79, $CE622, BF$23), "-"),
IF($CF622=2,
IF(BF$23=5, $Q622, IF(BF$23=4, $R622, 0)), IF(BF$23=5, $Q622, 0)
))</f>
        <v>0</v>
      </c>
      <c r="BG622" s="297" cm="1">
        <f t="array" ref="BG622">IF($CF622=3,
IFERROR(INDEX($CV$68:$CZ$79, $CE622, BG$23), "-"),
IF($CF622=2,
IF(BG$23=5, $Q622, IF(BG$23=4, $R622, 0)), IF(BG$23=5, $Q622, 0)
))</f>
        <v>0</v>
      </c>
      <c r="BH622" s="297" cm="1">
        <f t="array" ref="BH622">IF($CF622=3,
IFERROR(INDEX($CV$68:$CZ$79, $CE622, BH$23), "-"),
IF($CF622=2,
IF(BH$23=5, $Q622, IF(BH$23=4, $R622, 0)), IF(BH$23=5, $Q622, 0)
))</f>
        <v>0</v>
      </c>
      <c r="BI622" s="297" cm="1">
        <f t="array" ref="BI622">IF($CF622=3,
IFERROR(INDEX($CV$68:$CZ$79, $CE622, BI$23), "-"),
IF($CF622=2,
IF(BI$23=5, $Q622, IF(BI$23=4, $R622, 0)), IF(BI$23=5, $Q622, 0)
))</f>
        <v>0</v>
      </c>
      <c r="BJ622" s="297" cm="1">
        <f t="array" ref="BJ622">IF($CF622=3,
IFERROR(INDEX($CV$68:$CZ$79, $CE622, BJ$23), "-"),
IF($CF622=2,
IF(BJ$23=5, $Q622, IF(BJ$23=4, $R622, 0)), IF(BJ$23=5, $Q622, 0)
))</f>
        <v>0</v>
      </c>
      <c r="BK622" s="293" t="str" cm="1">
        <f t="array" ref="BK622">IFERROR(IF(OR($AN$20="EZ", ISNUMBER((BL622*BM622)/(3600*1000)/BN622)), (BL622*BM622)/(3600*1000)/BN622, BY622) * SUMPRODUCT($BO622:$BS622^2.5, $BT622:$BX622) / 1000, "-")</f>
        <v>-</v>
      </c>
      <c r="BL622" s="279" t="str">
        <f t="shared" si="274"/>
        <v>-</v>
      </c>
      <c r="BM622" s="279" t="str">
        <f t="shared" si="275"/>
        <v>-</v>
      </c>
      <c r="BN622" s="298">
        <f t="shared" si="276"/>
        <v>0</v>
      </c>
      <c r="BO622" s="296" t="str" cm="1">
        <f t="array" ref="BO622">IFERROR(INDEX($CV$63:$CZ$65, $CO622, BO$23), "-")</f>
        <v>-</v>
      </c>
      <c r="BP622" s="296" t="str" cm="1">
        <f t="array" ref="BP622">IFERROR(INDEX($CV$63:$CZ$65, $CO622, BP$23), "-")</f>
        <v>-</v>
      </c>
      <c r="BQ622" s="296" t="str" cm="1">
        <f t="array" ref="BQ622">IFERROR(INDEX($CV$63:$CZ$65, $CO622, BQ$23), "-")</f>
        <v>-</v>
      </c>
      <c r="BR622" s="296" t="str" cm="1">
        <f t="array" ref="BR622">IFERROR(INDEX($CV$63:$CZ$65, $CO622, BR$23), "-")</f>
        <v>-</v>
      </c>
      <c r="BS622" s="296" t="str" cm="1">
        <f t="array" ref="BS622">IFERROR(INDEX($CV$63:$CZ$65, $CO622, BS$23), "-")</f>
        <v>-</v>
      </c>
      <c r="BT622" s="297" cm="1">
        <f t="array" ref="BT622">IF($CO622=3,
IFERROR(INDEX($CV$68:$CZ$79, $CE622, BT$23), "-"),
IF($CO622=2,
IF(BT$23=5, $AC622, IF(BT$23=4, $AD622, 0)), IF(BT$23=5, $AC622, 0)
))</f>
        <v>0</v>
      </c>
      <c r="BU622" s="297" cm="1">
        <f t="array" ref="BU622">IF($CO622=3,
IFERROR(INDEX($CV$68:$CZ$79, $CE622, BU$23), "-"),
IF($CO622=2,
IF(BU$23=5, $AC622, IF(BU$23=4, $AD622, 0)), IF(BU$23=5, $AC622, 0)
))</f>
        <v>0</v>
      </c>
      <c r="BV622" s="297" cm="1">
        <f t="array" ref="BV622">IF($CO622=3,
IFERROR(INDEX($CV$68:$CZ$79, $CE622, BV$23), "-"),
IF($CO622=2,
IF(BV$23=5, $AC622, IF(BV$23=4, $AD622, 0)), IF(BV$23=5, $AC622, 0)
))</f>
        <v>0</v>
      </c>
      <c r="BW622" s="297" cm="1">
        <f t="array" ref="BW622">IF($CO622=3,
IFERROR(INDEX($CV$68:$CZ$79, $CE622, BW$23), "-"),
IF($CO622=2,
IF(BW$23=5, $AC622, IF(BW$23=4, $AD622, 0)), IF(BW$23=5, $AC622, 0)
))</f>
        <v>0</v>
      </c>
      <c r="BX622" s="297" cm="1">
        <f t="array" ref="BX622">IF($CO622=3,
IFERROR(INDEX($CV$68:$CZ$79, $CE622, BX$23), "-"),
IF($CO622=2,
IF(BX$23=5, $AC622, IF(BX$23=4, $AD622, 0)), IF(BX$23=5, $AC622, 0)
))</f>
        <v>0</v>
      </c>
      <c r="BY622" s="293" t="str">
        <f t="shared" si="277"/>
        <v>-</v>
      </c>
      <c r="BZ622" s="299">
        <f t="shared" si="253"/>
        <v>0</v>
      </c>
      <c r="CA622" s="294" t="str">
        <f t="shared" si="278"/>
        <v>-</v>
      </c>
      <c r="CB622" s="295" t="str">
        <f t="shared" si="254"/>
        <v>-</v>
      </c>
      <c r="CC622" s="295" t="str">
        <f t="shared" si="279"/>
        <v>-</v>
      </c>
      <c r="CD622" s="299">
        <f t="shared" si="255"/>
        <v>0</v>
      </c>
      <c r="CE622" s="300" t="str">
        <f t="shared" si="256"/>
        <v>-</v>
      </c>
      <c r="CF622" s="300" t="str">
        <f t="shared" si="257"/>
        <v>-</v>
      </c>
      <c r="CG622" s="300">
        <v>0</v>
      </c>
      <c r="CH622" s="300">
        <f t="shared" si="258"/>
        <v>0</v>
      </c>
      <c r="CI622" s="301">
        <f t="shared" si="259"/>
        <v>0</v>
      </c>
      <c r="CJ622" s="301">
        <f t="shared" si="260"/>
        <v>0</v>
      </c>
      <c r="CK622" s="302" t="str" cm="1">
        <f t="array" ref="CK622">IF($CJ622&gt;0, INDEX($CS$28:$DH$35, $CJ622, $CI622+CK$23), "-")</f>
        <v>-</v>
      </c>
      <c r="CL622" s="302" t="str" cm="1">
        <f t="array" ref="CL622">IF($CJ622&gt;0, INDEX($CS$28:$DH$35, $CJ622, $CI622+CL$23), "-")</f>
        <v>-</v>
      </c>
      <c r="CM622" s="302" t="str" cm="1">
        <f t="array" ref="CM622">IF($CJ622&gt;0, INDEX($CS$28:$DH$35, $CJ622, $CI622+CM$23), "-")</f>
        <v>-</v>
      </c>
      <c r="CN622" s="302" t="str" cm="1">
        <f t="array" ref="CN622">IF($CJ622&gt;0, INDEX($CS$28:$DH$35, $CJ622, $CI622+CN$23), "-")</f>
        <v>-</v>
      </c>
      <c r="CO622" s="300" t="str">
        <f t="shared" si="261"/>
        <v>-</v>
      </c>
      <c r="CP622" s="271"/>
      <c r="CQ622" s="272"/>
      <c r="CR622" s="273"/>
      <c r="CS622" s="273"/>
      <c r="CT622" s="273"/>
      <c r="CU622" s="273"/>
      <c r="CV622" s="273"/>
      <c r="CW622" s="273"/>
      <c r="CX622" s="273"/>
      <c r="CY622" s="273"/>
      <c r="CZ622" s="273"/>
      <c r="DA622" s="273"/>
      <c r="DB622" s="273"/>
      <c r="DC622" s="273"/>
      <c r="DD622" s="273"/>
      <c r="DE622" s="273"/>
      <c r="DF622" s="273"/>
      <c r="DG622" s="273"/>
      <c r="DH622" s="273"/>
      <c r="DI622" s="273"/>
      <c r="DJ622" s="271"/>
      <c r="DK622" s="271"/>
    </row>
    <row r="623" spans="1:115" s="45" customFormat="1" ht="12.75" customHeight="1" x14ac:dyDescent="0.25">
      <c r="A623" s="13" cm="1">
        <f t="array" ref="A623">IFERROR(INDEX(Operation, IFERROR(MATCH($N623,#REF!, 0), IFERROR(MATCH($N623,#REF!, 0), MATCH($N623,#REF!, 0))), 4), 0)</f>
        <v>0</v>
      </c>
      <c r="B623" s="10">
        <v>600</v>
      </c>
      <c r="C623" s="238"/>
      <c r="D623" s="238"/>
      <c r="E623" s="79"/>
      <c r="F623" s="80" t="str">
        <f>IF(ISBLANK(E623), "", VLOOKUP(E623, Z!$A$2:$C$4127, 3, FALSE))</f>
        <v/>
      </c>
      <c r="G623" s="238"/>
      <c r="H623" s="81"/>
      <c r="I623" s="255" t="b">
        <v>0</v>
      </c>
      <c r="J623" s="256"/>
      <c r="K623" s="82"/>
      <c r="L623" s="82"/>
      <c r="M623" s="83"/>
      <c r="N623" s="79"/>
      <c r="O623" s="84"/>
      <c r="P623" s="84"/>
      <c r="Q623" s="257"/>
      <c r="R623" s="257"/>
      <c r="S623" s="257"/>
      <c r="T623" s="85">
        <f t="shared" si="262"/>
        <v>0</v>
      </c>
      <c r="U623" s="238"/>
      <c r="V623" s="238"/>
      <c r="W623" s="238"/>
      <c r="X623" s="257"/>
      <c r="Y623" s="258"/>
      <c r="Z623" s="79"/>
      <c r="AA623" s="257"/>
      <c r="AB623" s="257"/>
      <c r="AC623" s="257"/>
      <c r="AD623" s="257"/>
      <c r="AE623" s="257"/>
      <c r="AF623" s="85">
        <f t="shared" si="263"/>
        <v>0</v>
      </c>
      <c r="AG623" s="259"/>
      <c r="AH623" s="238"/>
      <c r="AI623" s="79"/>
      <c r="AJ623" s="80" t="str">
        <f>IF(ISBLANK(AI623), "", VLOOKUP(AI623, Z!$A$2:$C$4127, 3, FALSE))</f>
        <v/>
      </c>
      <c r="AK623" s="260"/>
      <c r="AL623" s="127">
        <f t="shared" si="264"/>
        <v>0</v>
      </c>
      <c r="AM623" s="271"/>
      <c r="AN623" s="292">
        <f t="shared" si="266"/>
        <v>0</v>
      </c>
      <c r="AO623" s="279">
        <f t="shared" si="265"/>
        <v>1</v>
      </c>
      <c r="AP623" s="279">
        <v>0.75</v>
      </c>
      <c r="AQ623" s="293" t="str">
        <f t="shared" si="267"/>
        <v>-</v>
      </c>
      <c r="AR623" s="293" t="str">
        <f t="shared" si="268"/>
        <v>-</v>
      </c>
      <c r="AS623" s="293" t="str" cm="1">
        <f t="array" ref="AS623">IFERROR(IFERROR((AT623*AU623)/(3600*1000)/AZ623, BY623) * SUMPRODUCT($BA623:$BE623^2.5, $BF623:$BJ623) / 1000, "-")</f>
        <v>-</v>
      </c>
      <c r="AT623" s="279" t="str">
        <f t="shared" si="269"/>
        <v>-</v>
      </c>
      <c r="AU623" s="279" t="str">
        <f t="shared" si="270"/>
        <v>-</v>
      </c>
      <c r="AV623" s="294" t="str">
        <f t="shared" si="252"/>
        <v>-</v>
      </c>
      <c r="AW623" s="294" t="str" cm="1">
        <f t="array" ref="AW623">IF(CH623&gt;0, INDEX($CV$58:$CV$60, CH623), "-")</f>
        <v>-</v>
      </c>
      <c r="AX623" s="294" t="str">
        <f t="shared" si="271"/>
        <v>-</v>
      </c>
      <c r="AY623" s="295" t="str">
        <f t="shared" si="272"/>
        <v>-</v>
      </c>
      <c r="AZ623" s="294">
        <f t="shared" si="273"/>
        <v>0</v>
      </c>
      <c r="BA623" s="296" t="str" cm="1">
        <f t="array" ref="BA623">IFERROR(INDEX($CV$63:$CZ$65, $CF623, BA$23), "-")</f>
        <v>-</v>
      </c>
      <c r="BB623" s="296" t="str" cm="1">
        <f t="array" ref="BB623">IFERROR(INDEX($CV$63:$CZ$65, $CF623, BB$23), "-")</f>
        <v>-</v>
      </c>
      <c r="BC623" s="296" t="str" cm="1">
        <f t="array" ref="BC623">IFERROR(INDEX($CV$63:$CZ$65, $CF623, BC$23), "-")</f>
        <v>-</v>
      </c>
      <c r="BD623" s="296" t="str" cm="1">
        <f t="array" ref="BD623">IFERROR(INDEX($CV$63:$CZ$65, $CF623, BD$23), "-")</f>
        <v>-</v>
      </c>
      <c r="BE623" s="296" t="str" cm="1">
        <f t="array" ref="BE623">IFERROR(INDEX($CV$63:$CZ$65, $CF623, BE$23), "-")</f>
        <v>-</v>
      </c>
      <c r="BF623" s="297" cm="1">
        <f t="array" ref="BF623">IF($CF623=3,
IFERROR(INDEX($CV$68:$CZ$79, $CE623, BF$23), "-"),
IF($CF623=2,
IF(BF$23=5, $Q623, IF(BF$23=4, $R623, 0)), IF(BF$23=5, $Q623, 0)
))</f>
        <v>0</v>
      </c>
      <c r="BG623" s="297" cm="1">
        <f t="array" ref="BG623">IF($CF623=3,
IFERROR(INDEX($CV$68:$CZ$79, $CE623, BG$23), "-"),
IF($CF623=2,
IF(BG$23=5, $Q623, IF(BG$23=4, $R623, 0)), IF(BG$23=5, $Q623, 0)
))</f>
        <v>0</v>
      </c>
      <c r="BH623" s="297" cm="1">
        <f t="array" ref="BH623">IF($CF623=3,
IFERROR(INDEX($CV$68:$CZ$79, $CE623, BH$23), "-"),
IF($CF623=2,
IF(BH$23=5, $Q623, IF(BH$23=4, $R623, 0)), IF(BH$23=5, $Q623, 0)
))</f>
        <v>0</v>
      </c>
      <c r="BI623" s="297" cm="1">
        <f t="array" ref="BI623">IF($CF623=3,
IFERROR(INDEX($CV$68:$CZ$79, $CE623, BI$23), "-"),
IF($CF623=2,
IF(BI$23=5, $Q623, IF(BI$23=4, $R623, 0)), IF(BI$23=5, $Q623, 0)
))</f>
        <v>0</v>
      </c>
      <c r="BJ623" s="297" cm="1">
        <f t="array" ref="BJ623">IF($CF623=3,
IFERROR(INDEX($CV$68:$CZ$79, $CE623, BJ$23), "-"),
IF($CF623=2,
IF(BJ$23=5, $Q623, IF(BJ$23=4, $R623, 0)), IF(BJ$23=5, $Q623, 0)
))</f>
        <v>0</v>
      </c>
      <c r="BK623" s="293" t="str" cm="1">
        <f t="array" ref="BK623">IFERROR(IF(OR($AN$20="EZ", ISNUMBER((BL623*BM623)/(3600*1000)/BN623)), (BL623*BM623)/(3600*1000)/BN623, BY623) * SUMPRODUCT($BO623:$BS623^2.5, $BT623:$BX623) / 1000, "-")</f>
        <v>-</v>
      </c>
      <c r="BL623" s="279" t="str">
        <f t="shared" si="274"/>
        <v>-</v>
      </c>
      <c r="BM623" s="279" t="str">
        <f t="shared" si="275"/>
        <v>-</v>
      </c>
      <c r="BN623" s="298">
        <f t="shared" si="276"/>
        <v>0</v>
      </c>
      <c r="BO623" s="296" t="str" cm="1">
        <f t="array" ref="BO623">IFERROR(INDEX($CV$63:$CZ$65, $CO623, BO$23), "-")</f>
        <v>-</v>
      </c>
      <c r="BP623" s="296" t="str" cm="1">
        <f t="array" ref="BP623">IFERROR(INDEX($CV$63:$CZ$65, $CO623, BP$23), "-")</f>
        <v>-</v>
      </c>
      <c r="BQ623" s="296" t="str" cm="1">
        <f t="array" ref="BQ623">IFERROR(INDEX($CV$63:$CZ$65, $CO623, BQ$23), "-")</f>
        <v>-</v>
      </c>
      <c r="BR623" s="296" t="str" cm="1">
        <f t="array" ref="BR623">IFERROR(INDEX($CV$63:$CZ$65, $CO623, BR$23), "-")</f>
        <v>-</v>
      </c>
      <c r="BS623" s="296" t="str" cm="1">
        <f t="array" ref="BS623">IFERROR(INDEX($CV$63:$CZ$65, $CO623, BS$23), "-")</f>
        <v>-</v>
      </c>
      <c r="BT623" s="297" cm="1">
        <f t="array" ref="BT623">IF($CO623=3,
IFERROR(INDEX($CV$68:$CZ$79, $CE623, BT$23), "-"),
IF($CO623=2,
IF(BT$23=5, $AC623, IF(BT$23=4, $AD623, 0)), IF(BT$23=5, $AC623, 0)
))</f>
        <v>0</v>
      </c>
      <c r="BU623" s="297" cm="1">
        <f t="array" ref="BU623">IF($CO623=3,
IFERROR(INDEX($CV$68:$CZ$79, $CE623, BU$23), "-"),
IF($CO623=2,
IF(BU$23=5, $AC623, IF(BU$23=4, $AD623, 0)), IF(BU$23=5, $AC623, 0)
))</f>
        <v>0</v>
      </c>
      <c r="BV623" s="297" cm="1">
        <f t="array" ref="BV623">IF($CO623=3,
IFERROR(INDEX($CV$68:$CZ$79, $CE623, BV$23), "-"),
IF($CO623=2,
IF(BV$23=5, $AC623, IF(BV$23=4, $AD623, 0)), IF(BV$23=5, $AC623, 0)
))</f>
        <v>0</v>
      </c>
      <c r="BW623" s="297" cm="1">
        <f t="array" ref="BW623">IF($CO623=3,
IFERROR(INDEX($CV$68:$CZ$79, $CE623, BW$23), "-"),
IF($CO623=2,
IF(BW$23=5, $AC623, IF(BW$23=4, $AD623, 0)), IF(BW$23=5, $AC623, 0)
))</f>
        <v>0</v>
      </c>
      <c r="BX623" s="297" cm="1">
        <f t="array" ref="BX623">IF($CO623=3,
IFERROR(INDEX($CV$68:$CZ$79, $CE623, BX$23), "-"),
IF($CO623=2,
IF(BX$23=5, $AC623, IF(BX$23=4, $AD623, 0)), IF(BX$23=5, $AC623, 0)
))</f>
        <v>0</v>
      </c>
      <c r="BY623" s="293" t="str">
        <f t="shared" si="277"/>
        <v>-</v>
      </c>
      <c r="BZ623" s="299">
        <f t="shared" si="253"/>
        <v>0</v>
      </c>
      <c r="CA623" s="294" t="str">
        <f t="shared" si="278"/>
        <v>-</v>
      </c>
      <c r="CB623" s="295" t="str">
        <f t="shared" si="254"/>
        <v>-</v>
      </c>
      <c r="CC623" s="295" t="str">
        <f t="shared" si="279"/>
        <v>-</v>
      </c>
      <c r="CD623" s="299">
        <f t="shared" si="255"/>
        <v>0</v>
      </c>
      <c r="CE623" s="300" t="str">
        <f t="shared" si="256"/>
        <v>-</v>
      </c>
      <c r="CF623" s="300" t="str">
        <f t="shared" si="257"/>
        <v>-</v>
      </c>
      <c r="CG623" s="300">
        <v>0</v>
      </c>
      <c r="CH623" s="300">
        <f t="shared" si="258"/>
        <v>0</v>
      </c>
      <c r="CI623" s="301">
        <f t="shared" si="259"/>
        <v>0</v>
      </c>
      <c r="CJ623" s="301">
        <f t="shared" si="260"/>
        <v>0</v>
      </c>
      <c r="CK623" s="302" t="str" cm="1">
        <f t="array" ref="CK623">IF($CJ623&gt;0, INDEX($CS$28:$DH$35, $CJ623, $CI623+CK$23), "-")</f>
        <v>-</v>
      </c>
      <c r="CL623" s="302" t="str" cm="1">
        <f t="array" ref="CL623">IF($CJ623&gt;0, INDEX($CS$28:$DH$35, $CJ623, $CI623+CL$23), "-")</f>
        <v>-</v>
      </c>
      <c r="CM623" s="302" t="str" cm="1">
        <f t="array" ref="CM623">IF($CJ623&gt;0, INDEX($CS$28:$DH$35, $CJ623, $CI623+CM$23), "-")</f>
        <v>-</v>
      </c>
      <c r="CN623" s="302" t="str" cm="1">
        <f t="array" ref="CN623">IF($CJ623&gt;0, INDEX($CS$28:$DH$35, $CJ623, $CI623+CN$23), "-")</f>
        <v>-</v>
      </c>
      <c r="CO623" s="300" t="str">
        <f t="shared" si="261"/>
        <v>-</v>
      </c>
      <c r="CP623" s="271"/>
      <c r="CQ623" s="272"/>
      <c r="CR623" s="273"/>
      <c r="CS623" s="273"/>
      <c r="CT623" s="273"/>
      <c r="CU623" s="273"/>
      <c r="CV623" s="273"/>
      <c r="CW623" s="273"/>
      <c r="CX623" s="273"/>
      <c r="CY623" s="273"/>
      <c r="CZ623" s="273"/>
      <c r="DA623" s="273"/>
      <c r="DB623" s="273"/>
      <c r="DC623" s="273"/>
      <c r="DD623" s="273"/>
      <c r="DE623" s="273"/>
      <c r="DF623" s="273"/>
      <c r="DG623" s="273"/>
      <c r="DH623" s="273"/>
      <c r="DI623" s="273"/>
      <c r="DJ623" s="271"/>
      <c r="DK623" s="271"/>
    </row>
    <row r="624" spans="1:115" s="45" customFormat="1" ht="12.75" customHeight="1" x14ac:dyDescent="0.25">
      <c r="A624" s="13" cm="1">
        <f t="array" ref="A624">IFERROR(INDEX(Operation, IFERROR(MATCH($N624,#REF!, 0), IFERROR(MATCH($N624,#REF!, 0), MATCH($N624,#REF!, 0))), 4), 0)</f>
        <v>0</v>
      </c>
      <c r="B624" s="10">
        <v>601</v>
      </c>
      <c r="C624" s="238"/>
      <c r="D624" s="238"/>
      <c r="E624" s="79"/>
      <c r="F624" s="80" t="str">
        <f>IF(ISBLANK(E624), "", VLOOKUP(E624, Z!$A$2:$C$4127, 3, FALSE))</f>
        <v/>
      </c>
      <c r="G624" s="238"/>
      <c r="H624" s="81"/>
      <c r="I624" s="255" t="b">
        <v>0</v>
      </c>
      <c r="J624" s="256"/>
      <c r="K624" s="82"/>
      <c r="L624" s="82"/>
      <c r="M624" s="83"/>
      <c r="N624" s="79"/>
      <c r="O624" s="84"/>
      <c r="P624" s="84"/>
      <c r="Q624" s="257"/>
      <c r="R624" s="257"/>
      <c r="S624" s="257"/>
      <c r="T624" s="85">
        <f t="shared" si="262"/>
        <v>0</v>
      </c>
      <c r="U624" s="238"/>
      <c r="V624" s="238"/>
      <c r="W624" s="238"/>
      <c r="X624" s="257"/>
      <c r="Y624" s="258"/>
      <c r="Z624" s="79"/>
      <c r="AA624" s="257"/>
      <c r="AB624" s="257"/>
      <c r="AC624" s="257"/>
      <c r="AD624" s="257"/>
      <c r="AE624" s="257"/>
      <c r="AF624" s="85">
        <f t="shared" si="263"/>
        <v>0</v>
      </c>
      <c r="AG624" s="259"/>
      <c r="AH624" s="238"/>
      <c r="AI624" s="79"/>
      <c r="AJ624" s="80" t="str">
        <f>IF(ISBLANK(AI624), "", VLOOKUP(AI624, Z!$A$2:$C$4127, 3, FALSE))</f>
        <v/>
      </c>
      <c r="AK624" s="260"/>
      <c r="AL624" s="127">
        <f t="shared" si="264"/>
        <v>0</v>
      </c>
      <c r="AM624" s="271"/>
      <c r="AN624" s="292">
        <f t="shared" si="266"/>
        <v>0</v>
      </c>
      <c r="AO624" s="279">
        <f t="shared" si="265"/>
        <v>1</v>
      </c>
      <c r="AP624" s="279">
        <v>0.75</v>
      </c>
      <c r="AQ624" s="293" t="str">
        <f t="shared" si="267"/>
        <v>-</v>
      </c>
      <c r="AR624" s="293" t="str">
        <f t="shared" si="268"/>
        <v>-</v>
      </c>
      <c r="AS624" s="293" t="str" cm="1">
        <f t="array" ref="AS624">IFERROR(IFERROR((AT624*AU624)/(3600*1000)/AZ624, BY624) * SUMPRODUCT($BA624:$BE624^2.5, $BF624:$BJ624) / 1000, "-")</f>
        <v>-</v>
      </c>
      <c r="AT624" s="279" t="str">
        <f t="shared" si="269"/>
        <v>-</v>
      </c>
      <c r="AU624" s="279" t="str">
        <f t="shared" si="270"/>
        <v>-</v>
      </c>
      <c r="AV624" s="294" t="str">
        <f t="shared" si="252"/>
        <v>-</v>
      </c>
      <c r="AW624" s="294" t="str" cm="1">
        <f t="array" ref="AW624">IF(CH624&gt;0, INDEX($CV$58:$CV$60, CH624), "-")</f>
        <v>-</v>
      </c>
      <c r="AX624" s="294" t="str">
        <f t="shared" si="271"/>
        <v>-</v>
      </c>
      <c r="AY624" s="295" t="str">
        <f t="shared" si="272"/>
        <v>-</v>
      </c>
      <c r="AZ624" s="294">
        <f t="shared" si="273"/>
        <v>0</v>
      </c>
      <c r="BA624" s="296" t="str" cm="1">
        <f t="array" ref="BA624">IFERROR(INDEX($CV$63:$CZ$65, $CF624, BA$23), "-")</f>
        <v>-</v>
      </c>
      <c r="BB624" s="296" t="str" cm="1">
        <f t="array" ref="BB624">IFERROR(INDEX($CV$63:$CZ$65, $CF624, BB$23), "-")</f>
        <v>-</v>
      </c>
      <c r="BC624" s="296" t="str" cm="1">
        <f t="array" ref="BC624">IFERROR(INDEX($CV$63:$CZ$65, $CF624, BC$23), "-")</f>
        <v>-</v>
      </c>
      <c r="BD624" s="296" t="str" cm="1">
        <f t="array" ref="BD624">IFERROR(INDEX($CV$63:$CZ$65, $CF624, BD$23), "-")</f>
        <v>-</v>
      </c>
      <c r="BE624" s="296" t="str" cm="1">
        <f t="array" ref="BE624">IFERROR(INDEX($CV$63:$CZ$65, $CF624, BE$23), "-")</f>
        <v>-</v>
      </c>
      <c r="BF624" s="297" cm="1">
        <f t="array" ref="BF624">IF($CF624=3,
IFERROR(INDEX($CV$68:$CZ$79, $CE624, BF$23), "-"),
IF($CF624=2,
IF(BF$23=5, $Q624, IF(BF$23=4, $R624, 0)), IF(BF$23=5, $Q624, 0)
))</f>
        <v>0</v>
      </c>
      <c r="BG624" s="297" cm="1">
        <f t="array" ref="BG624">IF($CF624=3,
IFERROR(INDEX($CV$68:$CZ$79, $CE624, BG$23), "-"),
IF($CF624=2,
IF(BG$23=5, $Q624, IF(BG$23=4, $R624, 0)), IF(BG$23=5, $Q624, 0)
))</f>
        <v>0</v>
      </c>
      <c r="BH624" s="297" cm="1">
        <f t="array" ref="BH624">IF($CF624=3,
IFERROR(INDEX($CV$68:$CZ$79, $CE624, BH$23), "-"),
IF($CF624=2,
IF(BH$23=5, $Q624, IF(BH$23=4, $R624, 0)), IF(BH$23=5, $Q624, 0)
))</f>
        <v>0</v>
      </c>
      <c r="BI624" s="297" cm="1">
        <f t="array" ref="BI624">IF($CF624=3,
IFERROR(INDEX($CV$68:$CZ$79, $CE624, BI$23), "-"),
IF($CF624=2,
IF(BI$23=5, $Q624, IF(BI$23=4, $R624, 0)), IF(BI$23=5, $Q624, 0)
))</f>
        <v>0</v>
      </c>
      <c r="BJ624" s="297" cm="1">
        <f t="array" ref="BJ624">IF($CF624=3,
IFERROR(INDEX($CV$68:$CZ$79, $CE624, BJ$23), "-"),
IF($CF624=2,
IF(BJ$23=5, $Q624, IF(BJ$23=4, $R624, 0)), IF(BJ$23=5, $Q624, 0)
))</f>
        <v>0</v>
      </c>
      <c r="BK624" s="293" t="str" cm="1">
        <f t="array" ref="BK624">IFERROR(IF(OR($AN$20="EZ", ISNUMBER((BL624*BM624)/(3600*1000)/BN624)), (BL624*BM624)/(3600*1000)/BN624, BY624) * SUMPRODUCT($BO624:$BS624^2.5, $BT624:$BX624) / 1000, "-")</f>
        <v>-</v>
      </c>
      <c r="BL624" s="279" t="str">
        <f t="shared" si="274"/>
        <v>-</v>
      </c>
      <c r="BM624" s="279" t="str">
        <f t="shared" si="275"/>
        <v>-</v>
      </c>
      <c r="BN624" s="298">
        <f t="shared" si="276"/>
        <v>0</v>
      </c>
      <c r="BO624" s="296" t="str" cm="1">
        <f t="array" ref="BO624">IFERROR(INDEX($CV$63:$CZ$65, $CO624, BO$23), "-")</f>
        <v>-</v>
      </c>
      <c r="BP624" s="296" t="str" cm="1">
        <f t="array" ref="BP624">IFERROR(INDEX($CV$63:$CZ$65, $CO624, BP$23), "-")</f>
        <v>-</v>
      </c>
      <c r="BQ624" s="296" t="str" cm="1">
        <f t="array" ref="BQ624">IFERROR(INDEX($CV$63:$CZ$65, $CO624, BQ$23), "-")</f>
        <v>-</v>
      </c>
      <c r="BR624" s="296" t="str" cm="1">
        <f t="array" ref="BR624">IFERROR(INDEX($CV$63:$CZ$65, $CO624, BR$23), "-")</f>
        <v>-</v>
      </c>
      <c r="BS624" s="296" t="str" cm="1">
        <f t="array" ref="BS624">IFERROR(INDEX($CV$63:$CZ$65, $CO624, BS$23), "-")</f>
        <v>-</v>
      </c>
      <c r="BT624" s="297" cm="1">
        <f t="array" ref="BT624">IF($CO624=3,
IFERROR(INDEX($CV$68:$CZ$79, $CE624, BT$23), "-"),
IF($CO624=2,
IF(BT$23=5, $AC624, IF(BT$23=4, $AD624, 0)), IF(BT$23=5, $AC624, 0)
))</f>
        <v>0</v>
      </c>
      <c r="BU624" s="297" cm="1">
        <f t="array" ref="BU624">IF($CO624=3,
IFERROR(INDEX($CV$68:$CZ$79, $CE624, BU$23), "-"),
IF($CO624=2,
IF(BU$23=5, $AC624, IF(BU$23=4, $AD624, 0)), IF(BU$23=5, $AC624, 0)
))</f>
        <v>0</v>
      </c>
      <c r="BV624" s="297" cm="1">
        <f t="array" ref="BV624">IF($CO624=3,
IFERROR(INDEX($CV$68:$CZ$79, $CE624, BV$23), "-"),
IF($CO624=2,
IF(BV$23=5, $AC624, IF(BV$23=4, $AD624, 0)), IF(BV$23=5, $AC624, 0)
))</f>
        <v>0</v>
      </c>
      <c r="BW624" s="297" cm="1">
        <f t="array" ref="BW624">IF($CO624=3,
IFERROR(INDEX($CV$68:$CZ$79, $CE624, BW$23), "-"),
IF($CO624=2,
IF(BW$23=5, $AC624, IF(BW$23=4, $AD624, 0)), IF(BW$23=5, $AC624, 0)
))</f>
        <v>0</v>
      </c>
      <c r="BX624" s="297" cm="1">
        <f t="array" ref="BX624">IF($CO624=3,
IFERROR(INDEX($CV$68:$CZ$79, $CE624, BX$23), "-"),
IF($CO624=2,
IF(BX$23=5, $AC624, IF(BX$23=4, $AD624, 0)), IF(BX$23=5, $AC624, 0)
))</f>
        <v>0</v>
      </c>
      <c r="BY624" s="293" t="str">
        <f t="shared" si="277"/>
        <v>-</v>
      </c>
      <c r="BZ624" s="299">
        <f t="shared" si="253"/>
        <v>0</v>
      </c>
      <c r="CA624" s="294" t="str">
        <f t="shared" si="278"/>
        <v>-</v>
      </c>
      <c r="CB624" s="295" t="str">
        <f t="shared" si="254"/>
        <v>-</v>
      </c>
      <c r="CC624" s="295" t="str">
        <f t="shared" si="279"/>
        <v>-</v>
      </c>
      <c r="CD624" s="299">
        <f t="shared" si="255"/>
        <v>0</v>
      </c>
      <c r="CE624" s="300" t="str">
        <f t="shared" si="256"/>
        <v>-</v>
      </c>
      <c r="CF624" s="300" t="str">
        <f t="shared" si="257"/>
        <v>-</v>
      </c>
      <c r="CG624" s="300">
        <v>0</v>
      </c>
      <c r="CH624" s="300">
        <f t="shared" si="258"/>
        <v>0</v>
      </c>
      <c r="CI624" s="301">
        <f t="shared" si="259"/>
        <v>0</v>
      </c>
      <c r="CJ624" s="301">
        <f t="shared" si="260"/>
        <v>0</v>
      </c>
      <c r="CK624" s="302" t="str" cm="1">
        <f t="array" ref="CK624">IF($CJ624&gt;0, INDEX($CS$28:$DH$35, $CJ624, $CI624+CK$23), "-")</f>
        <v>-</v>
      </c>
      <c r="CL624" s="302" t="str" cm="1">
        <f t="array" ref="CL624">IF($CJ624&gt;0, INDEX($CS$28:$DH$35, $CJ624, $CI624+CL$23), "-")</f>
        <v>-</v>
      </c>
      <c r="CM624" s="302" t="str" cm="1">
        <f t="array" ref="CM624">IF($CJ624&gt;0, INDEX($CS$28:$DH$35, $CJ624, $CI624+CM$23), "-")</f>
        <v>-</v>
      </c>
      <c r="CN624" s="302" t="str" cm="1">
        <f t="array" ref="CN624">IF($CJ624&gt;0, INDEX($CS$28:$DH$35, $CJ624, $CI624+CN$23), "-")</f>
        <v>-</v>
      </c>
      <c r="CO624" s="300" t="str">
        <f t="shared" si="261"/>
        <v>-</v>
      </c>
      <c r="CP624" s="271"/>
      <c r="CQ624" s="272"/>
      <c r="CR624" s="273"/>
      <c r="CS624" s="273"/>
      <c r="CT624" s="273"/>
      <c r="CU624" s="273"/>
      <c r="CV624" s="273"/>
      <c r="CW624" s="273"/>
      <c r="CX624" s="273"/>
      <c r="CY624" s="273"/>
      <c r="CZ624" s="273"/>
      <c r="DA624" s="273"/>
      <c r="DB624" s="273"/>
      <c r="DC624" s="273"/>
      <c r="DD624" s="273"/>
      <c r="DE624" s="273"/>
      <c r="DF624" s="273"/>
      <c r="DG624" s="273"/>
      <c r="DH624" s="273"/>
      <c r="DI624" s="273"/>
      <c r="DJ624" s="271"/>
      <c r="DK624" s="271"/>
    </row>
    <row r="625" spans="1:115" s="45" customFormat="1" ht="12.75" customHeight="1" x14ac:dyDescent="0.25">
      <c r="A625" s="13" cm="1">
        <f t="array" ref="A625">IFERROR(INDEX(Operation, IFERROR(MATCH($N625,#REF!, 0), IFERROR(MATCH($N625,#REF!, 0), MATCH($N625,#REF!, 0))), 4), 0)</f>
        <v>0</v>
      </c>
      <c r="B625" s="10">
        <v>602</v>
      </c>
      <c r="C625" s="238"/>
      <c r="D625" s="238"/>
      <c r="E625" s="79"/>
      <c r="F625" s="80" t="str">
        <f>IF(ISBLANK(E625), "", VLOOKUP(E625, Z!$A$2:$C$4127, 3, FALSE))</f>
        <v/>
      </c>
      <c r="G625" s="238"/>
      <c r="H625" s="81"/>
      <c r="I625" s="255" t="b">
        <v>0</v>
      </c>
      <c r="J625" s="256"/>
      <c r="K625" s="82"/>
      <c r="L625" s="82"/>
      <c r="M625" s="83"/>
      <c r="N625" s="79"/>
      <c r="O625" s="84"/>
      <c r="P625" s="84"/>
      <c r="Q625" s="257"/>
      <c r="R625" s="257"/>
      <c r="S625" s="257"/>
      <c r="T625" s="85">
        <f t="shared" si="262"/>
        <v>0</v>
      </c>
      <c r="U625" s="238"/>
      <c r="V625" s="238"/>
      <c r="W625" s="238"/>
      <c r="X625" s="257"/>
      <c r="Y625" s="258"/>
      <c r="Z625" s="79"/>
      <c r="AA625" s="257"/>
      <c r="AB625" s="257"/>
      <c r="AC625" s="257"/>
      <c r="AD625" s="257"/>
      <c r="AE625" s="257"/>
      <c r="AF625" s="85">
        <f t="shared" si="263"/>
        <v>0</v>
      </c>
      <c r="AG625" s="259"/>
      <c r="AH625" s="238"/>
      <c r="AI625" s="79"/>
      <c r="AJ625" s="80" t="str">
        <f>IF(ISBLANK(AI625), "", VLOOKUP(AI625, Z!$A$2:$C$4127, 3, FALSE))</f>
        <v/>
      </c>
      <c r="AK625" s="260"/>
      <c r="AL625" s="127">
        <f t="shared" si="264"/>
        <v>0</v>
      </c>
      <c r="AM625" s="271"/>
      <c r="AN625" s="292">
        <f t="shared" si="266"/>
        <v>0</v>
      </c>
      <c r="AO625" s="279">
        <f t="shared" si="265"/>
        <v>1</v>
      </c>
      <c r="AP625" s="279">
        <v>0.75</v>
      </c>
      <c r="AQ625" s="293" t="str">
        <f t="shared" si="267"/>
        <v>-</v>
      </c>
      <c r="AR625" s="293" t="str">
        <f t="shared" si="268"/>
        <v>-</v>
      </c>
      <c r="AS625" s="293" t="str" cm="1">
        <f t="array" ref="AS625">IFERROR(IFERROR((AT625*AU625)/(3600*1000)/AZ625, BY625) * SUMPRODUCT($BA625:$BE625^2.5, $BF625:$BJ625) / 1000, "-")</f>
        <v>-</v>
      </c>
      <c r="AT625" s="279" t="str">
        <f t="shared" si="269"/>
        <v>-</v>
      </c>
      <c r="AU625" s="279" t="str">
        <f t="shared" si="270"/>
        <v>-</v>
      </c>
      <c r="AV625" s="294" t="str">
        <f t="shared" si="252"/>
        <v>-</v>
      </c>
      <c r="AW625" s="294" t="str" cm="1">
        <f t="array" ref="AW625">IF(CH625&gt;0, INDEX($CV$58:$CV$60, CH625), "-")</f>
        <v>-</v>
      </c>
      <c r="AX625" s="294" t="str">
        <f t="shared" si="271"/>
        <v>-</v>
      </c>
      <c r="AY625" s="295" t="str">
        <f t="shared" si="272"/>
        <v>-</v>
      </c>
      <c r="AZ625" s="294">
        <f t="shared" si="273"/>
        <v>0</v>
      </c>
      <c r="BA625" s="296" t="str" cm="1">
        <f t="array" ref="BA625">IFERROR(INDEX($CV$63:$CZ$65, $CF625, BA$23), "-")</f>
        <v>-</v>
      </c>
      <c r="BB625" s="296" t="str" cm="1">
        <f t="array" ref="BB625">IFERROR(INDEX($CV$63:$CZ$65, $CF625, BB$23), "-")</f>
        <v>-</v>
      </c>
      <c r="BC625" s="296" t="str" cm="1">
        <f t="array" ref="BC625">IFERROR(INDEX($CV$63:$CZ$65, $CF625, BC$23), "-")</f>
        <v>-</v>
      </c>
      <c r="BD625" s="296" t="str" cm="1">
        <f t="array" ref="BD625">IFERROR(INDEX($CV$63:$CZ$65, $CF625, BD$23), "-")</f>
        <v>-</v>
      </c>
      <c r="BE625" s="296" t="str" cm="1">
        <f t="array" ref="BE625">IFERROR(INDEX($CV$63:$CZ$65, $CF625, BE$23), "-")</f>
        <v>-</v>
      </c>
      <c r="BF625" s="297" cm="1">
        <f t="array" ref="BF625">IF($CF625=3,
IFERROR(INDEX($CV$68:$CZ$79, $CE625, BF$23), "-"),
IF($CF625=2,
IF(BF$23=5, $Q625, IF(BF$23=4, $R625, 0)), IF(BF$23=5, $Q625, 0)
))</f>
        <v>0</v>
      </c>
      <c r="BG625" s="297" cm="1">
        <f t="array" ref="BG625">IF($CF625=3,
IFERROR(INDEX($CV$68:$CZ$79, $CE625, BG$23), "-"),
IF($CF625=2,
IF(BG$23=5, $Q625, IF(BG$23=4, $R625, 0)), IF(BG$23=5, $Q625, 0)
))</f>
        <v>0</v>
      </c>
      <c r="BH625" s="297" cm="1">
        <f t="array" ref="BH625">IF($CF625=3,
IFERROR(INDEX($CV$68:$CZ$79, $CE625, BH$23), "-"),
IF($CF625=2,
IF(BH$23=5, $Q625, IF(BH$23=4, $R625, 0)), IF(BH$23=5, $Q625, 0)
))</f>
        <v>0</v>
      </c>
      <c r="BI625" s="297" cm="1">
        <f t="array" ref="BI625">IF($CF625=3,
IFERROR(INDEX($CV$68:$CZ$79, $CE625, BI$23), "-"),
IF($CF625=2,
IF(BI$23=5, $Q625, IF(BI$23=4, $R625, 0)), IF(BI$23=5, $Q625, 0)
))</f>
        <v>0</v>
      </c>
      <c r="BJ625" s="297" cm="1">
        <f t="array" ref="BJ625">IF($CF625=3,
IFERROR(INDEX($CV$68:$CZ$79, $CE625, BJ$23), "-"),
IF($CF625=2,
IF(BJ$23=5, $Q625, IF(BJ$23=4, $R625, 0)), IF(BJ$23=5, $Q625, 0)
))</f>
        <v>0</v>
      </c>
      <c r="BK625" s="293" t="str" cm="1">
        <f t="array" ref="BK625">IFERROR(IF(OR($AN$20="EZ", ISNUMBER((BL625*BM625)/(3600*1000)/BN625)), (BL625*BM625)/(3600*1000)/BN625, BY625) * SUMPRODUCT($BO625:$BS625^2.5, $BT625:$BX625) / 1000, "-")</f>
        <v>-</v>
      </c>
      <c r="BL625" s="279" t="str">
        <f t="shared" si="274"/>
        <v>-</v>
      </c>
      <c r="BM625" s="279" t="str">
        <f t="shared" si="275"/>
        <v>-</v>
      </c>
      <c r="BN625" s="298">
        <f t="shared" si="276"/>
        <v>0</v>
      </c>
      <c r="BO625" s="296" t="str" cm="1">
        <f t="array" ref="BO625">IFERROR(INDEX($CV$63:$CZ$65, $CO625, BO$23), "-")</f>
        <v>-</v>
      </c>
      <c r="BP625" s="296" t="str" cm="1">
        <f t="array" ref="BP625">IFERROR(INDEX($CV$63:$CZ$65, $CO625, BP$23), "-")</f>
        <v>-</v>
      </c>
      <c r="BQ625" s="296" t="str" cm="1">
        <f t="array" ref="BQ625">IFERROR(INDEX($CV$63:$CZ$65, $CO625, BQ$23), "-")</f>
        <v>-</v>
      </c>
      <c r="BR625" s="296" t="str" cm="1">
        <f t="array" ref="BR625">IFERROR(INDEX($CV$63:$CZ$65, $CO625, BR$23), "-")</f>
        <v>-</v>
      </c>
      <c r="BS625" s="296" t="str" cm="1">
        <f t="array" ref="BS625">IFERROR(INDEX($CV$63:$CZ$65, $CO625, BS$23), "-")</f>
        <v>-</v>
      </c>
      <c r="BT625" s="297" cm="1">
        <f t="array" ref="BT625">IF($CO625=3,
IFERROR(INDEX($CV$68:$CZ$79, $CE625, BT$23), "-"),
IF($CO625=2,
IF(BT$23=5, $AC625, IF(BT$23=4, $AD625, 0)), IF(BT$23=5, $AC625, 0)
))</f>
        <v>0</v>
      </c>
      <c r="BU625" s="297" cm="1">
        <f t="array" ref="BU625">IF($CO625=3,
IFERROR(INDEX($CV$68:$CZ$79, $CE625, BU$23), "-"),
IF($CO625=2,
IF(BU$23=5, $AC625, IF(BU$23=4, $AD625, 0)), IF(BU$23=5, $AC625, 0)
))</f>
        <v>0</v>
      </c>
      <c r="BV625" s="297" cm="1">
        <f t="array" ref="BV625">IF($CO625=3,
IFERROR(INDEX($CV$68:$CZ$79, $CE625, BV$23), "-"),
IF($CO625=2,
IF(BV$23=5, $AC625, IF(BV$23=4, $AD625, 0)), IF(BV$23=5, $AC625, 0)
))</f>
        <v>0</v>
      </c>
      <c r="BW625" s="297" cm="1">
        <f t="array" ref="BW625">IF($CO625=3,
IFERROR(INDEX($CV$68:$CZ$79, $CE625, BW$23), "-"),
IF($CO625=2,
IF(BW$23=5, $AC625, IF(BW$23=4, $AD625, 0)), IF(BW$23=5, $AC625, 0)
))</f>
        <v>0</v>
      </c>
      <c r="BX625" s="297" cm="1">
        <f t="array" ref="BX625">IF($CO625=3,
IFERROR(INDEX($CV$68:$CZ$79, $CE625, BX$23), "-"),
IF($CO625=2,
IF(BX$23=5, $AC625, IF(BX$23=4, $AD625, 0)), IF(BX$23=5, $AC625, 0)
))</f>
        <v>0</v>
      </c>
      <c r="BY625" s="293" t="str">
        <f t="shared" si="277"/>
        <v>-</v>
      </c>
      <c r="BZ625" s="299">
        <f t="shared" si="253"/>
        <v>0</v>
      </c>
      <c r="CA625" s="294" t="str">
        <f t="shared" si="278"/>
        <v>-</v>
      </c>
      <c r="CB625" s="295" t="str">
        <f t="shared" si="254"/>
        <v>-</v>
      </c>
      <c r="CC625" s="295" t="str">
        <f t="shared" si="279"/>
        <v>-</v>
      </c>
      <c r="CD625" s="299">
        <f t="shared" si="255"/>
        <v>0</v>
      </c>
      <c r="CE625" s="300" t="str">
        <f t="shared" si="256"/>
        <v>-</v>
      </c>
      <c r="CF625" s="300" t="str">
        <f t="shared" si="257"/>
        <v>-</v>
      </c>
      <c r="CG625" s="300">
        <v>0</v>
      </c>
      <c r="CH625" s="300">
        <f t="shared" si="258"/>
        <v>0</v>
      </c>
      <c r="CI625" s="301">
        <f t="shared" si="259"/>
        <v>0</v>
      </c>
      <c r="CJ625" s="301">
        <f t="shared" si="260"/>
        <v>0</v>
      </c>
      <c r="CK625" s="302" t="str" cm="1">
        <f t="array" ref="CK625">IF($CJ625&gt;0, INDEX($CS$28:$DH$35, $CJ625, $CI625+CK$23), "-")</f>
        <v>-</v>
      </c>
      <c r="CL625" s="302" t="str" cm="1">
        <f t="array" ref="CL625">IF($CJ625&gt;0, INDEX($CS$28:$DH$35, $CJ625, $CI625+CL$23), "-")</f>
        <v>-</v>
      </c>
      <c r="CM625" s="302" t="str" cm="1">
        <f t="array" ref="CM625">IF($CJ625&gt;0, INDEX($CS$28:$DH$35, $CJ625, $CI625+CM$23), "-")</f>
        <v>-</v>
      </c>
      <c r="CN625" s="302" t="str" cm="1">
        <f t="array" ref="CN625">IF($CJ625&gt;0, INDEX($CS$28:$DH$35, $CJ625, $CI625+CN$23), "-")</f>
        <v>-</v>
      </c>
      <c r="CO625" s="300" t="str">
        <f t="shared" si="261"/>
        <v>-</v>
      </c>
      <c r="CP625" s="271"/>
      <c r="CQ625" s="272"/>
      <c r="CR625" s="273"/>
      <c r="CS625" s="273"/>
      <c r="CT625" s="273"/>
      <c r="CU625" s="273"/>
      <c r="CV625" s="273"/>
      <c r="CW625" s="273"/>
      <c r="CX625" s="273"/>
      <c r="CY625" s="273"/>
      <c r="CZ625" s="273"/>
      <c r="DA625" s="273"/>
      <c r="DB625" s="273"/>
      <c r="DC625" s="273"/>
      <c r="DD625" s="273"/>
      <c r="DE625" s="273"/>
      <c r="DF625" s="273"/>
      <c r="DG625" s="273"/>
      <c r="DH625" s="273"/>
      <c r="DI625" s="273"/>
      <c r="DJ625" s="271"/>
      <c r="DK625" s="271"/>
    </row>
    <row r="626" spans="1:115" s="45" customFormat="1" ht="12.75" customHeight="1" x14ac:dyDescent="0.25">
      <c r="A626" s="13" cm="1">
        <f t="array" ref="A626">IFERROR(INDEX(Operation, IFERROR(MATCH($N626,#REF!, 0), IFERROR(MATCH($N626,#REF!, 0), MATCH($N626,#REF!, 0))), 4), 0)</f>
        <v>0</v>
      </c>
      <c r="B626" s="10">
        <v>603</v>
      </c>
      <c r="C626" s="238"/>
      <c r="D626" s="238"/>
      <c r="E626" s="79"/>
      <c r="F626" s="80" t="str">
        <f>IF(ISBLANK(E626), "", VLOOKUP(E626, Z!$A$2:$C$4127, 3, FALSE))</f>
        <v/>
      </c>
      <c r="G626" s="238"/>
      <c r="H626" s="81"/>
      <c r="I626" s="255" t="b">
        <v>0</v>
      </c>
      <c r="J626" s="256"/>
      <c r="K626" s="82"/>
      <c r="L626" s="82"/>
      <c r="M626" s="83"/>
      <c r="N626" s="79"/>
      <c r="O626" s="84"/>
      <c r="P626" s="84"/>
      <c r="Q626" s="257"/>
      <c r="R626" s="257"/>
      <c r="S626" s="257"/>
      <c r="T626" s="85">
        <f t="shared" si="262"/>
        <v>0</v>
      </c>
      <c r="U626" s="238"/>
      <c r="V626" s="238"/>
      <c r="W626" s="238"/>
      <c r="X626" s="256"/>
      <c r="Y626" s="258"/>
      <c r="Z626" s="79"/>
      <c r="AA626" s="257"/>
      <c r="AB626" s="257"/>
      <c r="AC626" s="257"/>
      <c r="AD626" s="257"/>
      <c r="AE626" s="257"/>
      <c r="AF626" s="85">
        <f t="shared" si="263"/>
        <v>0</v>
      </c>
      <c r="AG626" s="259"/>
      <c r="AH626" s="238"/>
      <c r="AI626" s="79"/>
      <c r="AJ626" s="80" t="str">
        <f>IF(ISBLANK(AI626), "", VLOOKUP(AI626, Z!$A$2:$C$4127, 3, FALSE))</f>
        <v/>
      </c>
      <c r="AK626" s="260"/>
      <c r="AL626" s="127">
        <f t="shared" si="264"/>
        <v>0</v>
      </c>
      <c r="AM626" s="271"/>
      <c r="AN626" s="292">
        <f t="shared" si="266"/>
        <v>0</v>
      </c>
      <c r="AO626" s="279">
        <f t="shared" si="265"/>
        <v>1</v>
      </c>
      <c r="AP626" s="279">
        <v>0.75</v>
      </c>
      <c r="AQ626" s="293" t="str">
        <f t="shared" si="267"/>
        <v>-</v>
      </c>
      <c r="AR626" s="293" t="str">
        <f t="shared" si="268"/>
        <v>-</v>
      </c>
      <c r="AS626" s="293" t="str" cm="1">
        <f t="array" ref="AS626">IFERROR(IFERROR((AT626*AU626)/(3600*1000)/AZ626, BY626) * SUMPRODUCT($BA626:$BE626^2.5, $BF626:$BJ626) / 1000, "-")</f>
        <v>-</v>
      </c>
      <c r="AT626" s="279" t="str">
        <f t="shared" si="269"/>
        <v>-</v>
      </c>
      <c r="AU626" s="279" t="str">
        <f t="shared" si="270"/>
        <v>-</v>
      </c>
      <c r="AV626" s="294" t="str">
        <f t="shared" si="252"/>
        <v>-</v>
      </c>
      <c r="AW626" s="294" t="str" cm="1">
        <f t="array" ref="AW626">IF(CH626&gt;0, INDEX($CV$58:$CV$60, CH626), "-")</f>
        <v>-</v>
      </c>
      <c r="AX626" s="294" t="str">
        <f t="shared" si="271"/>
        <v>-</v>
      </c>
      <c r="AY626" s="295" t="str">
        <f t="shared" si="272"/>
        <v>-</v>
      </c>
      <c r="AZ626" s="294">
        <f t="shared" si="273"/>
        <v>0</v>
      </c>
      <c r="BA626" s="296" t="str" cm="1">
        <f t="array" ref="BA626">IFERROR(INDEX($CV$63:$CZ$65, $CF626, BA$23), "-")</f>
        <v>-</v>
      </c>
      <c r="BB626" s="296" t="str" cm="1">
        <f t="array" ref="BB626">IFERROR(INDEX($CV$63:$CZ$65, $CF626, BB$23), "-")</f>
        <v>-</v>
      </c>
      <c r="BC626" s="296" t="str" cm="1">
        <f t="array" ref="BC626">IFERROR(INDEX($CV$63:$CZ$65, $CF626, BC$23), "-")</f>
        <v>-</v>
      </c>
      <c r="BD626" s="296" t="str" cm="1">
        <f t="array" ref="BD626">IFERROR(INDEX($CV$63:$CZ$65, $CF626, BD$23), "-")</f>
        <v>-</v>
      </c>
      <c r="BE626" s="296" t="str" cm="1">
        <f t="array" ref="BE626">IFERROR(INDEX($CV$63:$CZ$65, $CF626, BE$23), "-")</f>
        <v>-</v>
      </c>
      <c r="BF626" s="297" cm="1">
        <f t="array" ref="BF626">IF($CF626=3,
IFERROR(INDEX($CV$68:$CZ$79, $CE626, BF$23), "-"),
IF($CF626=2,
IF(BF$23=5, $Q626, IF(BF$23=4, $R626, 0)), IF(BF$23=5, $Q626, 0)
))</f>
        <v>0</v>
      </c>
      <c r="BG626" s="297" cm="1">
        <f t="array" ref="BG626">IF($CF626=3,
IFERROR(INDEX($CV$68:$CZ$79, $CE626, BG$23), "-"),
IF($CF626=2,
IF(BG$23=5, $Q626, IF(BG$23=4, $R626, 0)), IF(BG$23=5, $Q626, 0)
))</f>
        <v>0</v>
      </c>
      <c r="BH626" s="297" cm="1">
        <f t="array" ref="BH626">IF($CF626=3,
IFERROR(INDEX($CV$68:$CZ$79, $CE626, BH$23), "-"),
IF($CF626=2,
IF(BH$23=5, $Q626, IF(BH$23=4, $R626, 0)), IF(BH$23=5, $Q626, 0)
))</f>
        <v>0</v>
      </c>
      <c r="BI626" s="297" cm="1">
        <f t="array" ref="BI626">IF($CF626=3,
IFERROR(INDEX($CV$68:$CZ$79, $CE626, BI$23), "-"),
IF($CF626=2,
IF(BI$23=5, $Q626, IF(BI$23=4, $R626, 0)), IF(BI$23=5, $Q626, 0)
))</f>
        <v>0</v>
      </c>
      <c r="BJ626" s="297" cm="1">
        <f t="array" ref="BJ626">IF($CF626=3,
IFERROR(INDEX($CV$68:$CZ$79, $CE626, BJ$23), "-"),
IF($CF626=2,
IF(BJ$23=5, $Q626, IF(BJ$23=4, $R626, 0)), IF(BJ$23=5, $Q626, 0)
))</f>
        <v>0</v>
      </c>
      <c r="BK626" s="293" t="str" cm="1">
        <f t="array" ref="BK626">IFERROR(IF(OR($AN$20="EZ", ISNUMBER((BL626*BM626)/(3600*1000)/BN626)), (BL626*BM626)/(3600*1000)/BN626, BY626) * SUMPRODUCT($BO626:$BS626^2.5, $BT626:$BX626) / 1000, "-")</f>
        <v>-</v>
      </c>
      <c r="BL626" s="279" t="str">
        <f t="shared" si="274"/>
        <v>-</v>
      </c>
      <c r="BM626" s="279" t="str">
        <f t="shared" si="275"/>
        <v>-</v>
      </c>
      <c r="BN626" s="298">
        <f t="shared" si="276"/>
        <v>0</v>
      </c>
      <c r="BO626" s="296" t="str" cm="1">
        <f t="array" ref="BO626">IFERROR(INDEX($CV$63:$CZ$65, $CO626, BO$23), "-")</f>
        <v>-</v>
      </c>
      <c r="BP626" s="296" t="str" cm="1">
        <f t="array" ref="BP626">IFERROR(INDEX($CV$63:$CZ$65, $CO626, BP$23), "-")</f>
        <v>-</v>
      </c>
      <c r="BQ626" s="296" t="str" cm="1">
        <f t="array" ref="BQ626">IFERROR(INDEX($CV$63:$CZ$65, $CO626, BQ$23), "-")</f>
        <v>-</v>
      </c>
      <c r="BR626" s="296" t="str" cm="1">
        <f t="array" ref="BR626">IFERROR(INDEX($CV$63:$CZ$65, $CO626, BR$23), "-")</f>
        <v>-</v>
      </c>
      <c r="BS626" s="296" t="str" cm="1">
        <f t="array" ref="BS626">IFERROR(INDEX($CV$63:$CZ$65, $CO626, BS$23), "-")</f>
        <v>-</v>
      </c>
      <c r="BT626" s="297" cm="1">
        <f t="array" ref="BT626">IF($CO626=3,
IFERROR(INDEX($CV$68:$CZ$79, $CE626, BT$23), "-"),
IF($CO626=2,
IF(BT$23=5, $AC626, IF(BT$23=4, $AD626, 0)), IF(BT$23=5, $AC626, 0)
))</f>
        <v>0</v>
      </c>
      <c r="BU626" s="297" cm="1">
        <f t="array" ref="BU626">IF($CO626=3,
IFERROR(INDEX($CV$68:$CZ$79, $CE626, BU$23), "-"),
IF($CO626=2,
IF(BU$23=5, $AC626, IF(BU$23=4, $AD626, 0)), IF(BU$23=5, $AC626, 0)
))</f>
        <v>0</v>
      </c>
      <c r="BV626" s="297" cm="1">
        <f t="array" ref="BV626">IF($CO626=3,
IFERROR(INDEX($CV$68:$CZ$79, $CE626, BV$23), "-"),
IF($CO626=2,
IF(BV$23=5, $AC626, IF(BV$23=4, $AD626, 0)), IF(BV$23=5, $AC626, 0)
))</f>
        <v>0</v>
      </c>
      <c r="BW626" s="297" cm="1">
        <f t="array" ref="BW626">IF($CO626=3,
IFERROR(INDEX($CV$68:$CZ$79, $CE626, BW$23), "-"),
IF($CO626=2,
IF(BW$23=5, $AC626, IF(BW$23=4, $AD626, 0)), IF(BW$23=5, $AC626, 0)
))</f>
        <v>0</v>
      </c>
      <c r="BX626" s="297" cm="1">
        <f t="array" ref="BX626">IF($CO626=3,
IFERROR(INDEX($CV$68:$CZ$79, $CE626, BX$23), "-"),
IF($CO626=2,
IF(BX$23=5, $AC626, IF(BX$23=4, $AD626, 0)), IF(BX$23=5, $AC626, 0)
))</f>
        <v>0</v>
      </c>
      <c r="BY626" s="293" t="str">
        <f t="shared" si="277"/>
        <v>-</v>
      </c>
      <c r="BZ626" s="299">
        <f t="shared" si="253"/>
        <v>0</v>
      </c>
      <c r="CA626" s="294" t="str">
        <f t="shared" si="278"/>
        <v>-</v>
      </c>
      <c r="CB626" s="295" t="str">
        <f t="shared" si="254"/>
        <v>-</v>
      </c>
      <c r="CC626" s="295" t="str">
        <f t="shared" si="279"/>
        <v>-</v>
      </c>
      <c r="CD626" s="299">
        <f t="shared" si="255"/>
        <v>0</v>
      </c>
      <c r="CE626" s="300" t="str">
        <f t="shared" si="256"/>
        <v>-</v>
      </c>
      <c r="CF626" s="300" t="str">
        <f t="shared" si="257"/>
        <v>-</v>
      </c>
      <c r="CG626" s="300">
        <v>0</v>
      </c>
      <c r="CH626" s="300">
        <f t="shared" si="258"/>
        <v>0</v>
      </c>
      <c r="CI626" s="301">
        <f t="shared" si="259"/>
        <v>0</v>
      </c>
      <c r="CJ626" s="301">
        <f t="shared" si="260"/>
        <v>0</v>
      </c>
      <c r="CK626" s="302" t="str" cm="1">
        <f t="array" ref="CK626">IF($CJ626&gt;0, INDEX($CS$28:$DH$35, $CJ626, $CI626+CK$23), "-")</f>
        <v>-</v>
      </c>
      <c r="CL626" s="302" t="str" cm="1">
        <f t="array" ref="CL626">IF($CJ626&gt;0, INDEX($CS$28:$DH$35, $CJ626, $CI626+CL$23), "-")</f>
        <v>-</v>
      </c>
      <c r="CM626" s="302" t="str" cm="1">
        <f t="array" ref="CM626">IF($CJ626&gt;0, INDEX($CS$28:$DH$35, $CJ626, $CI626+CM$23), "-")</f>
        <v>-</v>
      </c>
      <c r="CN626" s="302" t="str" cm="1">
        <f t="array" ref="CN626">IF($CJ626&gt;0, INDEX($CS$28:$DH$35, $CJ626, $CI626+CN$23), "-")</f>
        <v>-</v>
      </c>
      <c r="CO626" s="300" t="str">
        <f t="shared" si="261"/>
        <v>-</v>
      </c>
      <c r="CP626" s="271"/>
      <c r="CQ626" s="272"/>
      <c r="CR626" s="273"/>
      <c r="CS626" s="273"/>
      <c r="CT626" s="273"/>
      <c r="CU626" s="273"/>
      <c r="CV626" s="273"/>
      <c r="CW626" s="273"/>
      <c r="CX626" s="273"/>
      <c r="CY626" s="273"/>
      <c r="CZ626" s="273"/>
      <c r="DA626" s="273"/>
      <c r="DB626" s="273"/>
      <c r="DC626" s="273"/>
      <c r="DD626" s="273"/>
      <c r="DE626" s="273"/>
      <c r="DF626" s="273"/>
      <c r="DG626" s="273"/>
      <c r="DH626" s="273"/>
      <c r="DI626" s="273"/>
      <c r="DJ626" s="271"/>
      <c r="DK626" s="271"/>
    </row>
    <row r="627" spans="1:115" s="45" customFormat="1" ht="12.75" customHeight="1" x14ac:dyDescent="0.25">
      <c r="A627" s="13" cm="1">
        <f t="array" ref="A627">IFERROR(INDEX(Operation, IFERROR(MATCH($N627,#REF!, 0), IFERROR(MATCH($N627,#REF!, 0), MATCH($N627,#REF!, 0))), 4), 0)</f>
        <v>0</v>
      </c>
      <c r="B627" s="10">
        <v>604</v>
      </c>
      <c r="C627" s="238"/>
      <c r="D627" s="238"/>
      <c r="E627" s="79"/>
      <c r="F627" s="80" t="str">
        <f>IF(ISBLANK(E627), "", VLOOKUP(E627, Z!$A$2:$C$4127, 3, FALSE))</f>
        <v/>
      </c>
      <c r="G627" s="238"/>
      <c r="H627" s="81"/>
      <c r="I627" s="255" t="b">
        <v>0</v>
      </c>
      <c r="J627" s="256"/>
      <c r="K627" s="82"/>
      <c r="L627" s="82"/>
      <c r="M627" s="83"/>
      <c r="N627" s="79"/>
      <c r="O627" s="84"/>
      <c r="P627" s="84"/>
      <c r="Q627" s="257"/>
      <c r="R627" s="257"/>
      <c r="S627" s="257"/>
      <c r="T627" s="85">
        <f t="shared" si="262"/>
        <v>0</v>
      </c>
      <c r="U627" s="238"/>
      <c r="V627" s="238"/>
      <c r="W627" s="238"/>
      <c r="X627" s="257"/>
      <c r="Y627" s="258"/>
      <c r="Z627" s="79"/>
      <c r="AA627" s="257"/>
      <c r="AB627" s="257"/>
      <c r="AC627" s="257"/>
      <c r="AD627" s="257"/>
      <c r="AE627" s="257"/>
      <c r="AF627" s="85">
        <f t="shared" si="263"/>
        <v>0</v>
      </c>
      <c r="AG627" s="259"/>
      <c r="AH627" s="238"/>
      <c r="AI627" s="79"/>
      <c r="AJ627" s="80" t="str">
        <f>IF(ISBLANK(AI627), "", VLOOKUP(AI627, Z!$A$2:$C$4127, 3, FALSE))</f>
        <v/>
      </c>
      <c r="AK627" s="260"/>
      <c r="AL627" s="127">
        <f t="shared" si="264"/>
        <v>0</v>
      </c>
      <c r="AM627" s="271"/>
      <c r="AN627" s="292">
        <f t="shared" si="266"/>
        <v>0</v>
      </c>
      <c r="AO627" s="279">
        <f t="shared" si="265"/>
        <v>1</v>
      </c>
      <c r="AP627" s="279">
        <v>0.75</v>
      </c>
      <c r="AQ627" s="293" t="str">
        <f t="shared" si="267"/>
        <v>-</v>
      </c>
      <c r="AR627" s="293" t="str">
        <f t="shared" si="268"/>
        <v>-</v>
      </c>
      <c r="AS627" s="293" t="str" cm="1">
        <f t="array" ref="AS627">IFERROR(IFERROR((AT627*AU627)/(3600*1000)/AZ627, BY627) * SUMPRODUCT($BA627:$BE627^2.5, $BF627:$BJ627) / 1000, "-")</f>
        <v>-</v>
      </c>
      <c r="AT627" s="279" t="str">
        <f t="shared" si="269"/>
        <v>-</v>
      </c>
      <c r="AU627" s="279" t="str">
        <f t="shared" si="270"/>
        <v>-</v>
      </c>
      <c r="AV627" s="294" t="str">
        <f t="shared" si="252"/>
        <v>-</v>
      </c>
      <c r="AW627" s="294" t="str" cm="1">
        <f t="array" ref="AW627">IF(CH627&gt;0, INDEX($CV$58:$CV$60, CH627), "-")</f>
        <v>-</v>
      </c>
      <c r="AX627" s="294" t="str">
        <f t="shared" si="271"/>
        <v>-</v>
      </c>
      <c r="AY627" s="295" t="str">
        <f t="shared" si="272"/>
        <v>-</v>
      </c>
      <c r="AZ627" s="294">
        <f t="shared" si="273"/>
        <v>0</v>
      </c>
      <c r="BA627" s="296" t="str" cm="1">
        <f t="array" ref="BA627">IFERROR(INDEX($CV$63:$CZ$65, $CF627, BA$23), "-")</f>
        <v>-</v>
      </c>
      <c r="BB627" s="296" t="str" cm="1">
        <f t="array" ref="BB627">IFERROR(INDEX($CV$63:$CZ$65, $CF627, BB$23), "-")</f>
        <v>-</v>
      </c>
      <c r="BC627" s="296" t="str" cm="1">
        <f t="array" ref="BC627">IFERROR(INDEX($CV$63:$CZ$65, $CF627, BC$23), "-")</f>
        <v>-</v>
      </c>
      <c r="BD627" s="296" t="str" cm="1">
        <f t="array" ref="BD627">IFERROR(INDEX($CV$63:$CZ$65, $CF627, BD$23), "-")</f>
        <v>-</v>
      </c>
      <c r="BE627" s="296" t="str" cm="1">
        <f t="array" ref="BE627">IFERROR(INDEX($CV$63:$CZ$65, $CF627, BE$23), "-")</f>
        <v>-</v>
      </c>
      <c r="BF627" s="297" cm="1">
        <f t="array" ref="BF627">IF($CF627=3,
IFERROR(INDEX($CV$68:$CZ$79, $CE627, BF$23), "-"),
IF($CF627=2,
IF(BF$23=5, $Q627, IF(BF$23=4, $R627, 0)), IF(BF$23=5, $Q627, 0)
))</f>
        <v>0</v>
      </c>
      <c r="BG627" s="297" cm="1">
        <f t="array" ref="BG627">IF($CF627=3,
IFERROR(INDEX($CV$68:$CZ$79, $CE627, BG$23), "-"),
IF($CF627=2,
IF(BG$23=5, $Q627, IF(BG$23=4, $R627, 0)), IF(BG$23=5, $Q627, 0)
))</f>
        <v>0</v>
      </c>
      <c r="BH627" s="297" cm="1">
        <f t="array" ref="BH627">IF($CF627=3,
IFERROR(INDEX($CV$68:$CZ$79, $CE627, BH$23), "-"),
IF($CF627=2,
IF(BH$23=5, $Q627, IF(BH$23=4, $R627, 0)), IF(BH$23=5, $Q627, 0)
))</f>
        <v>0</v>
      </c>
      <c r="BI627" s="297" cm="1">
        <f t="array" ref="BI627">IF($CF627=3,
IFERROR(INDEX($CV$68:$CZ$79, $CE627, BI$23), "-"),
IF($CF627=2,
IF(BI$23=5, $Q627, IF(BI$23=4, $R627, 0)), IF(BI$23=5, $Q627, 0)
))</f>
        <v>0</v>
      </c>
      <c r="BJ627" s="297" cm="1">
        <f t="array" ref="BJ627">IF($CF627=3,
IFERROR(INDEX($CV$68:$CZ$79, $CE627, BJ$23), "-"),
IF($CF627=2,
IF(BJ$23=5, $Q627, IF(BJ$23=4, $R627, 0)), IF(BJ$23=5, $Q627, 0)
))</f>
        <v>0</v>
      </c>
      <c r="BK627" s="293" t="str" cm="1">
        <f t="array" ref="BK627">IFERROR(IF(OR($AN$20="EZ", ISNUMBER((BL627*BM627)/(3600*1000)/BN627)), (BL627*BM627)/(3600*1000)/BN627, BY627) * SUMPRODUCT($BO627:$BS627^2.5, $BT627:$BX627) / 1000, "-")</f>
        <v>-</v>
      </c>
      <c r="BL627" s="279" t="str">
        <f t="shared" si="274"/>
        <v>-</v>
      </c>
      <c r="BM627" s="279" t="str">
        <f t="shared" si="275"/>
        <v>-</v>
      </c>
      <c r="BN627" s="298">
        <f t="shared" si="276"/>
        <v>0</v>
      </c>
      <c r="BO627" s="296" t="str" cm="1">
        <f t="array" ref="BO627">IFERROR(INDEX($CV$63:$CZ$65, $CO627, BO$23), "-")</f>
        <v>-</v>
      </c>
      <c r="BP627" s="296" t="str" cm="1">
        <f t="array" ref="BP627">IFERROR(INDEX($CV$63:$CZ$65, $CO627, BP$23), "-")</f>
        <v>-</v>
      </c>
      <c r="BQ627" s="296" t="str" cm="1">
        <f t="array" ref="BQ627">IFERROR(INDEX($CV$63:$CZ$65, $CO627, BQ$23), "-")</f>
        <v>-</v>
      </c>
      <c r="BR627" s="296" t="str" cm="1">
        <f t="array" ref="BR627">IFERROR(INDEX($CV$63:$CZ$65, $CO627, BR$23), "-")</f>
        <v>-</v>
      </c>
      <c r="BS627" s="296" t="str" cm="1">
        <f t="array" ref="BS627">IFERROR(INDEX($CV$63:$CZ$65, $CO627, BS$23), "-")</f>
        <v>-</v>
      </c>
      <c r="BT627" s="297" cm="1">
        <f t="array" ref="BT627">IF($CO627=3,
IFERROR(INDEX($CV$68:$CZ$79, $CE627, BT$23), "-"),
IF($CO627=2,
IF(BT$23=5, $AC627, IF(BT$23=4, $AD627, 0)), IF(BT$23=5, $AC627, 0)
))</f>
        <v>0</v>
      </c>
      <c r="BU627" s="297" cm="1">
        <f t="array" ref="BU627">IF($CO627=3,
IFERROR(INDEX($CV$68:$CZ$79, $CE627, BU$23), "-"),
IF($CO627=2,
IF(BU$23=5, $AC627, IF(BU$23=4, $AD627, 0)), IF(BU$23=5, $AC627, 0)
))</f>
        <v>0</v>
      </c>
      <c r="BV627" s="297" cm="1">
        <f t="array" ref="BV627">IF($CO627=3,
IFERROR(INDEX($CV$68:$CZ$79, $CE627, BV$23), "-"),
IF($CO627=2,
IF(BV$23=5, $AC627, IF(BV$23=4, $AD627, 0)), IF(BV$23=5, $AC627, 0)
))</f>
        <v>0</v>
      </c>
      <c r="BW627" s="297" cm="1">
        <f t="array" ref="BW627">IF($CO627=3,
IFERROR(INDEX($CV$68:$CZ$79, $CE627, BW$23), "-"),
IF($CO627=2,
IF(BW$23=5, $AC627, IF(BW$23=4, $AD627, 0)), IF(BW$23=5, $AC627, 0)
))</f>
        <v>0</v>
      </c>
      <c r="BX627" s="297" cm="1">
        <f t="array" ref="BX627">IF($CO627=3,
IFERROR(INDEX($CV$68:$CZ$79, $CE627, BX$23), "-"),
IF($CO627=2,
IF(BX$23=5, $AC627, IF(BX$23=4, $AD627, 0)), IF(BX$23=5, $AC627, 0)
))</f>
        <v>0</v>
      </c>
      <c r="BY627" s="293" t="str">
        <f t="shared" si="277"/>
        <v>-</v>
      </c>
      <c r="BZ627" s="299">
        <f t="shared" si="253"/>
        <v>0</v>
      </c>
      <c r="CA627" s="294" t="str">
        <f t="shared" si="278"/>
        <v>-</v>
      </c>
      <c r="CB627" s="295" t="str">
        <f t="shared" si="254"/>
        <v>-</v>
      </c>
      <c r="CC627" s="295" t="str">
        <f t="shared" si="279"/>
        <v>-</v>
      </c>
      <c r="CD627" s="299">
        <f t="shared" si="255"/>
        <v>0</v>
      </c>
      <c r="CE627" s="300" t="str">
        <f t="shared" si="256"/>
        <v>-</v>
      </c>
      <c r="CF627" s="300" t="str">
        <f t="shared" si="257"/>
        <v>-</v>
      </c>
      <c r="CG627" s="300">
        <v>0</v>
      </c>
      <c r="CH627" s="300">
        <f t="shared" si="258"/>
        <v>0</v>
      </c>
      <c r="CI627" s="301">
        <f t="shared" si="259"/>
        <v>0</v>
      </c>
      <c r="CJ627" s="301">
        <f t="shared" si="260"/>
        <v>0</v>
      </c>
      <c r="CK627" s="302" t="str" cm="1">
        <f t="array" ref="CK627">IF($CJ627&gt;0, INDEX($CS$28:$DH$35, $CJ627, $CI627+CK$23), "-")</f>
        <v>-</v>
      </c>
      <c r="CL627" s="302" t="str" cm="1">
        <f t="array" ref="CL627">IF($CJ627&gt;0, INDEX($CS$28:$DH$35, $CJ627, $CI627+CL$23), "-")</f>
        <v>-</v>
      </c>
      <c r="CM627" s="302" t="str" cm="1">
        <f t="array" ref="CM627">IF($CJ627&gt;0, INDEX($CS$28:$DH$35, $CJ627, $CI627+CM$23), "-")</f>
        <v>-</v>
      </c>
      <c r="CN627" s="302" t="str" cm="1">
        <f t="array" ref="CN627">IF($CJ627&gt;0, INDEX($CS$28:$DH$35, $CJ627, $CI627+CN$23), "-")</f>
        <v>-</v>
      </c>
      <c r="CO627" s="300" t="str">
        <f t="shared" si="261"/>
        <v>-</v>
      </c>
      <c r="CP627" s="271"/>
      <c r="CQ627" s="272"/>
      <c r="CR627" s="273"/>
      <c r="CS627" s="273"/>
      <c r="CT627" s="273"/>
      <c r="CU627" s="273"/>
      <c r="CV627" s="273"/>
      <c r="CW627" s="273"/>
      <c r="CX627" s="273"/>
      <c r="CY627" s="273"/>
      <c r="CZ627" s="273"/>
      <c r="DA627" s="273"/>
      <c r="DB627" s="273"/>
      <c r="DC627" s="273"/>
      <c r="DD627" s="273"/>
      <c r="DE627" s="273"/>
      <c r="DF627" s="273"/>
      <c r="DG627" s="273"/>
      <c r="DH627" s="273"/>
      <c r="DI627" s="273"/>
      <c r="DJ627" s="271"/>
      <c r="DK627" s="271"/>
    </row>
    <row r="628" spans="1:115" s="45" customFormat="1" ht="12.75" customHeight="1" x14ac:dyDescent="0.25">
      <c r="A628" s="13" cm="1">
        <f t="array" ref="A628">IFERROR(INDEX(Operation, IFERROR(MATCH($N628,#REF!, 0), IFERROR(MATCH($N628,#REF!, 0), MATCH($N628,#REF!, 0))), 4), 0)</f>
        <v>0</v>
      </c>
      <c r="B628" s="10">
        <v>605</v>
      </c>
      <c r="C628" s="238"/>
      <c r="D628" s="238"/>
      <c r="E628" s="79"/>
      <c r="F628" s="80" t="str">
        <f>IF(ISBLANK(E628), "", VLOOKUP(E628, Z!$A$2:$C$4127, 3, FALSE))</f>
        <v/>
      </c>
      <c r="G628" s="238"/>
      <c r="H628" s="81"/>
      <c r="I628" s="255" t="b">
        <v>0</v>
      </c>
      <c r="J628" s="256"/>
      <c r="K628" s="82"/>
      <c r="L628" s="82"/>
      <c r="M628" s="83"/>
      <c r="N628" s="79"/>
      <c r="O628" s="84"/>
      <c r="P628" s="84"/>
      <c r="Q628" s="257"/>
      <c r="R628" s="257"/>
      <c r="S628" s="257"/>
      <c r="T628" s="85">
        <f t="shared" si="262"/>
        <v>0</v>
      </c>
      <c r="U628" s="238"/>
      <c r="V628" s="238"/>
      <c r="W628" s="238"/>
      <c r="X628" s="257"/>
      <c r="Y628" s="258"/>
      <c r="Z628" s="79"/>
      <c r="AA628" s="257"/>
      <c r="AB628" s="257"/>
      <c r="AC628" s="257"/>
      <c r="AD628" s="257"/>
      <c r="AE628" s="257"/>
      <c r="AF628" s="85">
        <f t="shared" si="263"/>
        <v>0</v>
      </c>
      <c r="AG628" s="259"/>
      <c r="AH628" s="238"/>
      <c r="AI628" s="79"/>
      <c r="AJ628" s="80" t="str">
        <f>IF(ISBLANK(AI628), "", VLOOKUP(AI628, Z!$A$2:$C$4127, 3, FALSE))</f>
        <v/>
      </c>
      <c r="AK628" s="260"/>
      <c r="AL628" s="127">
        <f t="shared" si="264"/>
        <v>0</v>
      </c>
      <c r="AM628" s="271"/>
      <c r="AN628" s="292">
        <f t="shared" si="266"/>
        <v>0</v>
      </c>
      <c r="AO628" s="279">
        <f t="shared" si="265"/>
        <v>1</v>
      </c>
      <c r="AP628" s="279">
        <v>0.75</v>
      </c>
      <c r="AQ628" s="293" t="str">
        <f t="shared" si="267"/>
        <v>-</v>
      </c>
      <c r="AR628" s="293" t="str">
        <f t="shared" si="268"/>
        <v>-</v>
      </c>
      <c r="AS628" s="293" t="str" cm="1">
        <f t="array" ref="AS628">IFERROR(IFERROR((AT628*AU628)/(3600*1000)/AZ628, BY628) * SUMPRODUCT($BA628:$BE628^2.5, $BF628:$BJ628) / 1000, "-")</f>
        <v>-</v>
      </c>
      <c r="AT628" s="279" t="str">
        <f t="shared" si="269"/>
        <v>-</v>
      </c>
      <c r="AU628" s="279" t="str">
        <f t="shared" si="270"/>
        <v>-</v>
      </c>
      <c r="AV628" s="294" t="str">
        <f t="shared" si="252"/>
        <v>-</v>
      </c>
      <c r="AW628" s="294" t="str" cm="1">
        <f t="array" ref="AW628">IF(CH628&gt;0, INDEX($CV$58:$CV$60, CH628), "-")</f>
        <v>-</v>
      </c>
      <c r="AX628" s="294" t="str">
        <f t="shared" si="271"/>
        <v>-</v>
      </c>
      <c r="AY628" s="295" t="str">
        <f t="shared" si="272"/>
        <v>-</v>
      </c>
      <c r="AZ628" s="294">
        <f t="shared" si="273"/>
        <v>0</v>
      </c>
      <c r="BA628" s="296" t="str" cm="1">
        <f t="array" ref="BA628">IFERROR(INDEX($CV$63:$CZ$65, $CF628, BA$23), "-")</f>
        <v>-</v>
      </c>
      <c r="BB628" s="296" t="str" cm="1">
        <f t="array" ref="BB628">IFERROR(INDEX($CV$63:$CZ$65, $CF628, BB$23), "-")</f>
        <v>-</v>
      </c>
      <c r="BC628" s="296" t="str" cm="1">
        <f t="array" ref="BC628">IFERROR(INDEX($CV$63:$CZ$65, $CF628, BC$23), "-")</f>
        <v>-</v>
      </c>
      <c r="BD628" s="296" t="str" cm="1">
        <f t="array" ref="BD628">IFERROR(INDEX($CV$63:$CZ$65, $CF628, BD$23), "-")</f>
        <v>-</v>
      </c>
      <c r="BE628" s="296" t="str" cm="1">
        <f t="array" ref="BE628">IFERROR(INDEX($CV$63:$CZ$65, $CF628, BE$23), "-")</f>
        <v>-</v>
      </c>
      <c r="BF628" s="297" cm="1">
        <f t="array" ref="BF628">IF($CF628=3,
IFERROR(INDEX($CV$68:$CZ$79, $CE628, BF$23), "-"),
IF($CF628=2,
IF(BF$23=5, $Q628, IF(BF$23=4, $R628, 0)), IF(BF$23=5, $Q628, 0)
))</f>
        <v>0</v>
      </c>
      <c r="BG628" s="297" cm="1">
        <f t="array" ref="BG628">IF($CF628=3,
IFERROR(INDEX($CV$68:$CZ$79, $CE628, BG$23), "-"),
IF($CF628=2,
IF(BG$23=5, $Q628, IF(BG$23=4, $R628, 0)), IF(BG$23=5, $Q628, 0)
))</f>
        <v>0</v>
      </c>
      <c r="BH628" s="297" cm="1">
        <f t="array" ref="BH628">IF($CF628=3,
IFERROR(INDEX($CV$68:$CZ$79, $CE628, BH$23), "-"),
IF($CF628=2,
IF(BH$23=5, $Q628, IF(BH$23=4, $R628, 0)), IF(BH$23=5, $Q628, 0)
))</f>
        <v>0</v>
      </c>
      <c r="BI628" s="297" cm="1">
        <f t="array" ref="BI628">IF($CF628=3,
IFERROR(INDEX($CV$68:$CZ$79, $CE628, BI$23), "-"),
IF($CF628=2,
IF(BI$23=5, $Q628, IF(BI$23=4, $R628, 0)), IF(BI$23=5, $Q628, 0)
))</f>
        <v>0</v>
      </c>
      <c r="BJ628" s="297" cm="1">
        <f t="array" ref="BJ628">IF($CF628=3,
IFERROR(INDEX($CV$68:$CZ$79, $CE628, BJ$23), "-"),
IF($CF628=2,
IF(BJ$23=5, $Q628, IF(BJ$23=4, $R628, 0)), IF(BJ$23=5, $Q628, 0)
))</f>
        <v>0</v>
      </c>
      <c r="BK628" s="293" t="str" cm="1">
        <f t="array" ref="BK628">IFERROR(IF(OR($AN$20="EZ", ISNUMBER((BL628*BM628)/(3600*1000)/BN628)), (BL628*BM628)/(3600*1000)/BN628, BY628) * SUMPRODUCT($BO628:$BS628^2.5, $BT628:$BX628) / 1000, "-")</f>
        <v>-</v>
      </c>
      <c r="BL628" s="279" t="str">
        <f t="shared" si="274"/>
        <v>-</v>
      </c>
      <c r="BM628" s="279" t="str">
        <f t="shared" si="275"/>
        <v>-</v>
      </c>
      <c r="BN628" s="298">
        <f t="shared" si="276"/>
        <v>0</v>
      </c>
      <c r="BO628" s="296" t="str" cm="1">
        <f t="array" ref="BO628">IFERROR(INDEX($CV$63:$CZ$65, $CO628, BO$23), "-")</f>
        <v>-</v>
      </c>
      <c r="BP628" s="296" t="str" cm="1">
        <f t="array" ref="BP628">IFERROR(INDEX($CV$63:$CZ$65, $CO628, BP$23), "-")</f>
        <v>-</v>
      </c>
      <c r="BQ628" s="296" t="str" cm="1">
        <f t="array" ref="BQ628">IFERROR(INDEX($CV$63:$CZ$65, $CO628, BQ$23), "-")</f>
        <v>-</v>
      </c>
      <c r="BR628" s="296" t="str" cm="1">
        <f t="array" ref="BR628">IFERROR(INDEX($CV$63:$CZ$65, $CO628, BR$23), "-")</f>
        <v>-</v>
      </c>
      <c r="BS628" s="296" t="str" cm="1">
        <f t="array" ref="BS628">IFERROR(INDEX($CV$63:$CZ$65, $CO628, BS$23), "-")</f>
        <v>-</v>
      </c>
      <c r="BT628" s="297" cm="1">
        <f t="array" ref="BT628">IF($CO628=3,
IFERROR(INDEX($CV$68:$CZ$79, $CE628, BT$23), "-"),
IF($CO628=2,
IF(BT$23=5, $AC628, IF(BT$23=4, $AD628, 0)), IF(BT$23=5, $AC628, 0)
))</f>
        <v>0</v>
      </c>
      <c r="BU628" s="297" cm="1">
        <f t="array" ref="BU628">IF($CO628=3,
IFERROR(INDEX($CV$68:$CZ$79, $CE628, BU$23), "-"),
IF($CO628=2,
IF(BU$23=5, $AC628, IF(BU$23=4, $AD628, 0)), IF(BU$23=5, $AC628, 0)
))</f>
        <v>0</v>
      </c>
      <c r="BV628" s="297" cm="1">
        <f t="array" ref="BV628">IF($CO628=3,
IFERROR(INDEX($CV$68:$CZ$79, $CE628, BV$23), "-"),
IF($CO628=2,
IF(BV$23=5, $AC628, IF(BV$23=4, $AD628, 0)), IF(BV$23=5, $AC628, 0)
))</f>
        <v>0</v>
      </c>
      <c r="BW628" s="297" cm="1">
        <f t="array" ref="BW628">IF($CO628=3,
IFERROR(INDEX($CV$68:$CZ$79, $CE628, BW$23), "-"),
IF($CO628=2,
IF(BW$23=5, $AC628, IF(BW$23=4, $AD628, 0)), IF(BW$23=5, $AC628, 0)
))</f>
        <v>0</v>
      </c>
      <c r="BX628" s="297" cm="1">
        <f t="array" ref="BX628">IF($CO628=3,
IFERROR(INDEX($CV$68:$CZ$79, $CE628, BX$23), "-"),
IF($CO628=2,
IF(BX$23=5, $AC628, IF(BX$23=4, $AD628, 0)), IF(BX$23=5, $AC628, 0)
))</f>
        <v>0</v>
      </c>
      <c r="BY628" s="293" t="str">
        <f t="shared" si="277"/>
        <v>-</v>
      </c>
      <c r="BZ628" s="299">
        <f t="shared" si="253"/>
        <v>0</v>
      </c>
      <c r="CA628" s="294" t="str">
        <f t="shared" si="278"/>
        <v>-</v>
      </c>
      <c r="CB628" s="295" t="str">
        <f t="shared" si="254"/>
        <v>-</v>
      </c>
      <c r="CC628" s="295" t="str">
        <f t="shared" si="279"/>
        <v>-</v>
      </c>
      <c r="CD628" s="299">
        <f t="shared" si="255"/>
        <v>0</v>
      </c>
      <c r="CE628" s="300" t="str">
        <f t="shared" si="256"/>
        <v>-</v>
      </c>
      <c r="CF628" s="300" t="str">
        <f t="shared" si="257"/>
        <v>-</v>
      </c>
      <c r="CG628" s="300">
        <v>0</v>
      </c>
      <c r="CH628" s="300">
        <f t="shared" si="258"/>
        <v>0</v>
      </c>
      <c r="CI628" s="301">
        <f t="shared" si="259"/>
        <v>0</v>
      </c>
      <c r="CJ628" s="301">
        <f t="shared" si="260"/>
        <v>0</v>
      </c>
      <c r="CK628" s="302" t="str" cm="1">
        <f t="array" ref="CK628">IF($CJ628&gt;0, INDEX($CS$28:$DH$35, $CJ628, $CI628+CK$23), "-")</f>
        <v>-</v>
      </c>
      <c r="CL628" s="302" t="str" cm="1">
        <f t="array" ref="CL628">IF($CJ628&gt;0, INDEX($CS$28:$DH$35, $CJ628, $CI628+CL$23), "-")</f>
        <v>-</v>
      </c>
      <c r="CM628" s="302" t="str" cm="1">
        <f t="array" ref="CM628">IF($CJ628&gt;0, INDEX($CS$28:$DH$35, $CJ628, $CI628+CM$23), "-")</f>
        <v>-</v>
      </c>
      <c r="CN628" s="302" t="str" cm="1">
        <f t="array" ref="CN628">IF($CJ628&gt;0, INDEX($CS$28:$DH$35, $CJ628, $CI628+CN$23), "-")</f>
        <v>-</v>
      </c>
      <c r="CO628" s="300" t="str">
        <f t="shared" si="261"/>
        <v>-</v>
      </c>
      <c r="CP628" s="271"/>
      <c r="CQ628" s="272"/>
      <c r="CR628" s="273"/>
      <c r="CS628" s="273"/>
      <c r="CT628" s="273"/>
      <c r="CU628" s="273"/>
      <c r="CV628" s="273"/>
      <c r="CW628" s="273"/>
      <c r="CX628" s="273"/>
      <c r="CY628" s="273"/>
      <c r="CZ628" s="273"/>
      <c r="DA628" s="273"/>
      <c r="DB628" s="273"/>
      <c r="DC628" s="273"/>
      <c r="DD628" s="273"/>
      <c r="DE628" s="273"/>
      <c r="DF628" s="273"/>
      <c r="DG628" s="273"/>
      <c r="DH628" s="273"/>
      <c r="DI628" s="273"/>
      <c r="DJ628" s="271"/>
      <c r="DK628" s="271"/>
    </row>
    <row r="629" spans="1:115" s="45" customFormat="1" ht="12.75" customHeight="1" x14ac:dyDescent="0.25">
      <c r="A629" s="13" cm="1">
        <f t="array" ref="A629">IFERROR(INDEX(Operation, IFERROR(MATCH($N629,#REF!, 0), IFERROR(MATCH($N629,#REF!, 0), MATCH($N629,#REF!, 0))), 4), 0)</f>
        <v>0</v>
      </c>
      <c r="B629" s="10">
        <v>606</v>
      </c>
      <c r="C629" s="238"/>
      <c r="D629" s="238"/>
      <c r="E629" s="79"/>
      <c r="F629" s="80" t="str">
        <f>IF(ISBLANK(E629), "", VLOOKUP(E629, Z!$A$2:$C$4127, 3, FALSE))</f>
        <v/>
      </c>
      <c r="G629" s="238"/>
      <c r="H629" s="81"/>
      <c r="I629" s="255" t="b">
        <v>0</v>
      </c>
      <c r="J629" s="256"/>
      <c r="K629" s="82"/>
      <c r="L629" s="82"/>
      <c r="M629" s="83"/>
      <c r="N629" s="79"/>
      <c r="O629" s="84"/>
      <c r="P629" s="84"/>
      <c r="Q629" s="257"/>
      <c r="R629" s="257"/>
      <c r="S629" s="257"/>
      <c r="T629" s="85">
        <f t="shared" si="262"/>
        <v>0</v>
      </c>
      <c r="U629" s="238"/>
      <c r="V629" s="238"/>
      <c r="W629" s="238"/>
      <c r="X629" s="257"/>
      <c r="Y629" s="258"/>
      <c r="Z629" s="79"/>
      <c r="AA629" s="257"/>
      <c r="AB629" s="257"/>
      <c r="AC629" s="257"/>
      <c r="AD629" s="257"/>
      <c r="AE629" s="257"/>
      <c r="AF629" s="85">
        <f t="shared" si="263"/>
        <v>0</v>
      </c>
      <c r="AG629" s="259"/>
      <c r="AH629" s="238"/>
      <c r="AI629" s="79"/>
      <c r="AJ629" s="80" t="str">
        <f>IF(ISBLANK(AI629), "", VLOOKUP(AI629, Z!$A$2:$C$4127, 3, FALSE))</f>
        <v/>
      </c>
      <c r="AK629" s="260"/>
      <c r="AL629" s="127">
        <f t="shared" si="264"/>
        <v>0</v>
      </c>
      <c r="AM629" s="271"/>
      <c r="AN629" s="292">
        <f t="shared" si="266"/>
        <v>0</v>
      </c>
      <c r="AO629" s="279">
        <f t="shared" si="265"/>
        <v>1</v>
      </c>
      <c r="AP629" s="279">
        <v>0.75</v>
      </c>
      <c r="AQ629" s="293" t="str">
        <f t="shared" si="267"/>
        <v>-</v>
      </c>
      <c r="AR629" s="293" t="str">
        <f t="shared" si="268"/>
        <v>-</v>
      </c>
      <c r="AS629" s="293" t="str" cm="1">
        <f t="array" ref="AS629">IFERROR(IFERROR((AT629*AU629)/(3600*1000)/AZ629, BY629) * SUMPRODUCT($BA629:$BE629^2.5, $BF629:$BJ629) / 1000, "-")</f>
        <v>-</v>
      </c>
      <c r="AT629" s="279" t="str">
        <f t="shared" si="269"/>
        <v>-</v>
      </c>
      <c r="AU629" s="279" t="str">
        <f t="shared" si="270"/>
        <v>-</v>
      </c>
      <c r="AV629" s="294" t="str">
        <f t="shared" si="252"/>
        <v>-</v>
      </c>
      <c r="AW629" s="294" t="str" cm="1">
        <f t="array" ref="AW629">IF(CH629&gt;0, INDEX($CV$58:$CV$60, CH629), "-")</f>
        <v>-</v>
      </c>
      <c r="AX629" s="294" t="str">
        <f t="shared" si="271"/>
        <v>-</v>
      </c>
      <c r="AY629" s="295" t="str">
        <f t="shared" si="272"/>
        <v>-</v>
      </c>
      <c r="AZ629" s="294">
        <f t="shared" si="273"/>
        <v>0</v>
      </c>
      <c r="BA629" s="296" t="str" cm="1">
        <f t="array" ref="BA629">IFERROR(INDEX($CV$63:$CZ$65, $CF629, BA$23), "-")</f>
        <v>-</v>
      </c>
      <c r="BB629" s="296" t="str" cm="1">
        <f t="array" ref="BB629">IFERROR(INDEX($CV$63:$CZ$65, $CF629, BB$23), "-")</f>
        <v>-</v>
      </c>
      <c r="BC629" s="296" t="str" cm="1">
        <f t="array" ref="BC629">IFERROR(INDEX($CV$63:$CZ$65, $CF629, BC$23), "-")</f>
        <v>-</v>
      </c>
      <c r="BD629" s="296" t="str" cm="1">
        <f t="array" ref="BD629">IFERROR(INDEX($CV$63:$CZ$65, $CF629, BD$23), "-")</f>
        <v>-</v>
      </c>
      <c r="BE629" s="296" t="str" cm="1">
        <f t="array" ref="BE629">IFERROR(INDEX($CV$63:$CZ$65, $CF629, BE$23), "-")</f>
        <v>-</v>
      </c>
      <c r="BF629" s="297" cm="1">
        <f t="array" ref="BF629">IF($CF629=3,
IFERROR(INDEX($CV$68:$CZ$79, $CE629, BF$23), "-"),
IF($CF629=2,
IF(BF$23=5, $Q629, IF(BF$23=4, $R629, 0)), IF(BF$23=5, $Q629, 0)
))</f>
        <v>0</v>
      </c>
      <c r="BG629" s="297" cm="1">
        <f t="array" ref="BG629">IF($CF629=3,
IFERROR(INDEX($CV$68:$CZ$79, $CE629, BG$23), "-"),
IF($CF629=2,
IF(BG$23=5, $Q629, IF(BG$23=4, $R629, 0)), IF(BG$23=5, $Q629, 0)
))</f>
        <v>0</v>
      </c>
      <c r="BH629" s="297" cm="1">
        <f t="array" ref="BH629">IF($CF629=3,
IFERROR(INDEX($CV$68:$CZ$79, $CE629, BH$23), "-"),
IF($CF629=2,
IF(BH$23=5, $Q629, IF(BH$23=4, $R629, 0)), IF(BH$23=5, $Q629, 0)
))</f>
        <v>0</v>
      </c>
      <c r="BI629" s="297" cm="1">
        <f t="array" ref="BI629">IF($CF629=3,
IFERROR(INDEX($CV$68:$CZ$79, $CE629, BI$23), "-"),
IF($CF629=2,
IF(BI$23=5, $Q629, IF(BI$23=4, $R629, 0)), IF(BI$23=5, $Q629, 0)
))</f>
        <v>0</v>
      </c>
      <c r="BJ629" s="297" cm="1">
        <f t="array" ref="BJ629">IF($CF629=3,
IFERROR(INDEX($CV$68:$CZ$79, $CE629, BJ$23), "-"),
IF($CF629=2,
IF(BJ$23=5, $Q629, IF(BJ$23=4, $R629, 0)), IF(BJ$23=5, $Q629, 0)
))</f>
        <v>0</v>
      </c>
      <c r="BK629" s="293" t="str" cm="1">
        <f t="array" ref="BK629">IFERROR(IF(OR($AN$20="EZ", ISNUMBER((BL629*BM629)/(3600*1000)/BN629)), (BL629*BM629)/(3600*1000)/BN629, BY629) * SUMPRODUCT($BO629:$BS629^2.5, $BT629:$BX629) / 1000, "-")</f>
        <v>-</v>
      </c>
      <c r="BL629" s="279" t="str">
        <f t="shared" si="274"/>
        <v>-</v>
      </c>
      <c r="BM629" s="279" t="str">
        <f t="shared" si="275"/>
        <v>-</v>
      </c>
      <c r="BN629" s="298">
        <f t="shared" si="276"/>
        <v>0</v>
      </c>
      <c r="BO629" s="296" t="str" cm="1">
        <f t="array" ref="BO629">IFERROR(INDEX($CV$63:$CZ$65, $CO629, BO$23), "-")</f>
        <v>-</v>
      </c>
      <c r="BP629" s="296" t="str" cm="1">
        <f t="array" ref="BP629">IFERROR(INDEX($CV$63:$CZ$65, $CO629, BP$23), "-")</f>
        <v>-</v>
      </c>
      <c r="BQ629" s="296" t="str" cm="1">
        <f t="array" ref="BQ629">IFERROR(INDEX($CV$63:$CZ$65, $CO629, BQ$23), "-")</f>
        <v>-</v>
      </c>
      <c r="BR629" s="296" t="str" cm="1">
        <f t="array" ref="BR629">IFERROR(INDEX($CV$63:$CZ$65, $CO629, BR$23), "-")</f>
        <v>-</v>
      </c>
      <c r="BS629" s="296" t="str" cm="1">
        <f t="array" ref="BS629">IFERROR(INDEX($CV$63:$CZ$65, $CO629, BS$23), "-")</f>
        <v>-</v>
      </c>
      <c r="BT629" s="297" cm="1">
        <f t="array" ref="BT629">IF($CO629=3,
IFERROR(INDEX($CV$68:$CZ$79, $CE629, BT$23), "-"),
IF($CO629=2,
IF(BT$23=5, $AC629, IF(BT$23=4, $AD629, 0)), IF(BT$23=5, $AC629, 0)
))</f>
        <v>0</v>
      </c>
      <c r="BU629" s="297" cm="1">
        <f t="array" ref="BU629">IF($CO629=3,
IFERROR(INDEX($CV$68:$CZ$79, $CE629, BU$23), "-"),
IF($CO629=2,
IF(BU$23=5, $AC629, IF(BU$23=4, $AD629, 0)), IF(BU$23=5, $AC629, 0)
))</f>
        <v>0</v>
      </c>
      <c r="BV629" s="297" cm="1">
        <f t="array" ref="BV629">IF($CO629=3,
IFERROR(INDEX($CV$68:$CZ$79, $CE629, BV$23), "-"),
IF($CO629=2,
IF(BV$23=5, $AC629, IF(BV$23=4, $AD629, 0)), IF(BV$23=5, $AC629, 0)
))</f>
        <v>0</v>
      </c>
      <c r="BW629" s="297" cm="1">
        <f t="array" ref="BW629">IF($CO629=3,
IFERROR(INDEX($CV$68:$CZ$79, $CE629, BW$23), "-"),
IF($CO629=2,
IF(BW$23=5, $AC629, IF(BW$23=4, $AD629, 0)), IF(BW$23=5, $AC629, 0)
))</f>
        <v>0</v>
      </c>
      <c r="BX629" s="297" cm="1">
        <f t="array" ref="BX629">IF($CO629=3,
IFERROR(INDEX($CV$68:$CZ$79, $CE629, BX$23), "-"),
IF($CO629=2,
IF(BX$23=5, $AC629, IF(BX$23=4, $AD629, 0)), IF(BX$23=5, $AC629, 0)
))</f>
        <v>0</v>
      </c>
      <c r="BY629" s="293" t="str">
        <f t="shared" si="277"/>
        <v>-</v>
      </c>
      <c r="BZ629" s="299">
        <f t="shared" si="253"/>
        <v>0</v>
      </c>
      <c r="CA629" s="294" t="str">
        <f t="shared" si="278"/>
        <v>-</v>
      </c>
      <c r="CB629" s="295" t="str">
        <f t="shared" si="254"/>
        <v>-</v>
      </c>
      <c r="CC629" s="295" t="str">
        <f t="shared" si="279"/>
        <v>-</v>
      </c>
      <c r="CD629" s="299">
        <f t="shared" si="255"/>
        <v>0</v>
      </c>
      <c r="CE629" s="300" t="str">
        <f t="shared" si="256"/>
        <v>-</v>
      </c>
      <c r="CF629" s="300" t="str">
        <f t="shared" si="257"/>
        <v>-</v>
      </c>
      <c r="CG629" s="300">
        <v>0</v>
      </c>
      <c r="CH629" s="300">
        <f t="shared" si="258"/>
        <v>0</v>
      </c>
      <c r="CI629" s="301">
        <f t="shared" si="259"/>
        <v>0</v>
      </c>
      <c r="CJ629" s="301">
        <f t="shared" si="260"/>
        <v>0</v>
      </c>
      <c r="CK629" s="302" t="str" cm="1">
        <f t="array" ref="CK629">IF($CJ629&gt;0, INDEX($CS$28:$DH$35, $CJ629, $CI629+CK$23), "-")</f>
        <v>-</v>
      </c>
      <c r="CL629" s="302" t="str" cm="1">
        <f t="array" ref="CL629">IF($CJ629&gt;0, INDEX($CS$28:$DH$35, $CJ629, $CI629+CL$23), "-")</f>
        <v>-</v>
      </c>
      <c r="CM629" s="302" t="str" cm="1">
        <f t="array" ref="CM629">IF($CJ629&gt;0, INDEX($CS$28:$DH$35, $CJ629, $CI629+CM$23), "-")</f>
        <v>-</v>
      </c>
      <c r="CN629" s="302" t="str" cm="1">
        <f t="array" ref="CN629">IF($CJ629&gt;0, INDEX($CS$28:$DH$35, $CJ629, $CI629+CN$23), "-")</f>
        <v>-</v>
      </c>
      <c r="CO629" s="300" t="str">
        <f t="shared" si="261"/>
        <v>-</v>
      </c>
      <c r="CP629" s="271"/>
      <c r="CQ629" s="272"/>
      <c r="CR629" s="273"/>
      <c r="CS629" s="273"/>
      <c r="CT629" s="273"/>
      <c r="CU629" s="273"/>
      <c r="CV629" s="273"/>
      <c r="CW629" s="273"/>
      <c r="CX629" s="273"/>
      <c r="CY629" s="273"/>
      <c r="CZ629" s="273"/>
      <c r="DA629" s="273"/>
      <c r="DB629" s="273"/>
      <c r="DC629" s="273"/>
      <c r="DD629" s="273"/>
      <c r="DE629" s="273"/>
      <c r="DF629" s="273"/>
      <c r="DG629" s="273"/>
      <c r="DH629" s="273"/>
      <c r="DI629" s="273"/>
      <c r="DJ629" s="271"/>
      <c r="DK629" s="271"/>
    </row>
    <row r="630" spans="1:115" s="45" customFormat="1" ht="12.75" customHeight="1" x14ac:dyDescent="0.25">
      <c r="A630" s="13" cm="1">
        <f t="array" ref="A630">IFERROR(INDEX(Operation, IFERROR(MATCH($N630,#REF!, 0), IFERROR(MATCH($N630,#REF!, 0), MATCH($N630,#REF!, 0))), 4), 0)</f>
        <v>0</v>
      </c>
      <c r="B630" s="10">
        <v>607</v>
      </c>
      <c r="C630" s="238"/>
      <c r="D630" s="238"/>
      <c r="E630" s="79"/>
      <c r="F630" s="80" t="str">
        <f>IF(ISBLANK(E630), "", VLOOKUP(E630, Z!$A$2:$C$4127, 3, FALSE))</f>
        <v/>
      </c>
      <c r="G630" s="238"/>
      <c r="H630" s="81"/>
      <c r="I630" s="255" t="b">
        <v>0</v>
      </c>
      <c r="J630" s="256"/>
      <c r="K630" s="82"/>
      <c r="L630" s="82"/>
      <c r="M630" s="83"/>
      <c r="N630" s="79"/>
      <c r="O630" s="84"/>
      <c r="P630" s="84"/>
      <c r="Q630" s="257"/>
      <c r="R630" s="257"/>
      <c r="S630" s="257"/>
      <c r="T630" s="85">
        <f t="shared" si="262"/>
        <v>0</v>
      </c>
      <c r="U630" s="238"/>
      <c r="V630" s="238"/>
      <c r="W630" s="238"/>
      <c r="X630" s="256"/>
      <c r="Y630" s="258"/>
      <c r="Z630" s="79"/>
      <c r="AA630" s="257"/>
      <c r="AB630" s="257"/>
      <c r="AC630" s="257"/>
      <c r="AD630" s="257"/>
      <c r="AE630" s="257"/>
      <c r="AF630" s="85">
        <f t="shared" si="263"/>
        <v>0</v>
      </c>
      <c r="AG630" s="259"/>
      <c r="AH630" s="238"/>
      <c r="AI630" s="79"/>
      <c r="AJ630" s="80" t="str">
        <f>IF(ISBLANK(AI630), "", VLOOKUP(AI630, Z!$A$2:$C$4127, 3, FALSE))</f>
        <v/>
      </c>
      <c r="AK630" s="260"/>
      <c r="AL630" s="127">
        <f t="shared" si="264"/>
        <v>0</v>
      </c>
      <c r="AM630" s="271"/>
      <c r="AN630" s="292">
        <f t="shared" si="266"/>
        <v>0</v>
      </c>
      <c r="AO630" s="279">
        <f t="shared" si="265"/>
        <v>1</v>
      </c>
      <c r="AP630" s="279">
        <v>0.75</v>
      </c>
      <c r="AQ630" s="293" t="str">
        <f t="shared" si="267"/>
        <v>-</v>
      </c>
      <c r="AR630" s="293" t="str">
        <f t="shared" si="268"/>
        <v>-</v>
      </c>
      <c r="AS630" s="293" t="str" cm="1">
        <f t="array" ref="AS630">IFERROR(IFERROR((AT630*AU630)/(3600*1000)/AZ630, BY630) * SUMPRODUCT($BA630:$BE630^2.5, $BF630:$BJ630) / 1000, "-")</f>
        <v>-</v>
      </c>
      <c r="AT630" s="279" t="str">
        <f t="shared" si="269"/>
        <v>-</v>
      </c>
      <c r="AU630" s="279" t="str">
        <f t="shared" si="270"/>
        <v>-</v>
      </c>
      <c r="AV630" s="294" t="str">
        <f t="shared" si="252"/>
        <v>-</v>
      </c>
      <c r="AW630" s="294" t="str" cm="1">
        <f t="array" ref="AW630">IF(CH630&gt;0, INDEX($CV$58:$CV$60, CH630), "-")</f>
        <v>-</v>
      </c>
      <c r="AX630" s="294" t="str">
        <f t="shared" si="271"/>
        <v>-</v>
      </c>
      <c r="AY630" s="295" t="str">
        <f t="shared" si="272"/>
        <v>-</v>
      </c>
      <c r="AZ630" s="294">
        <f t="shared" si="273"/>
        <v>0</v>
      </c>
      <c r="BA630" s="296" t="str" cm="1">
        <f t="array" ref="BA630">IFERROR(INDEX($CV$63:$CZ$65, $CF630, BA$23), "-")</f>
        <v>-</v>
      </c>
      <c r="BB630" s="296" t="str" cm="1">
        <f t="array" ref="BB630">IFERROR(INDEX($CV$63:$CZ$65, $CF630, BB$23), "-")</f>
        <v>-</v>
      </c>
      <c r="BC630" s="296" t="str" cm="1">
        <f t="array" ref="BC630">IFERROR(INDEX($CV$63:$CZ$65, $CF630, BC$23), "-")</f>
        <v>-</v>
      </c>
      <c r="BD630" s="296" t="str" cm="1">
        <f t="array" ref="BD630">IFERROR(INDEX($CV$63:$CZ$65, $CF630, BD$23), "-")</f>
        <v>-</v>
      </c>
      <c r="BE630" s="296" t="str" cm="1">
        <f t="array" ref="BE630">IFERROR(INDEX($CV$63:$CZ$65, $CF630, BE$23), "-")</f>
        <v>-</v>
      </c>
      <c r="BF630" s="297" cm="1">
        <f t="array" ref="BF630">IF($CF630=3,
IFERROR(INDEX($CV$68:$CZ$79, $CE630, BF$23), "-"),
IF($CF630=2,
IF(BF$23=5, $Q630, IF(BF$23=4, $R630, 0)), IF(BF$23=5, $Q630, 0)
))</f>
        <v>0</v>
      </c>
      <c r="BG630" s="297" cm="1">
        <f t="array" ref="BG630">IF($CF630=3,
IFERROR(INDEX($CV$68:$CZ$79, $CE630, BG$23), "-"),
IF($CF630=2,
IF(BG$23=5, $Q630, IF(BG$23=4, $R630, 0)), IF(BG$23=5, $Q630, 0)
))</f>
        <v>0</v>
      </c>
      <c r="BH630" s="297" cm="1">
        <f t="array" ref="BH630">IF($CF630=3,
IFERROR(INDEX($CV$68:$CZ$79, $CE630, BH$23), "-"),
IF($CF630=2,
IF(BH$23=5, $Q630, IF(BH$23=4, $R630, 0)), IF(BH$23=5, $Q630, 0)
))</f>
        <v>0</v>
      </c>
      <c r="BI630" s="297" cm="1">
        <f t="array" ref="BI630">IF($CF630=3,
IFERROR(INDEX($CV$68:$CZ$79, $CE630, BI$23), "-"),
IF($CF630=2,
IF(BI$23=5, $Q630, IF(BI$23=4, $R630, 0)), IF(BI$23=5, $Q630, 0)
))</f>
        <v>0</v>
      </c>
      <c r="BJ630" s="297" cm="1">
        <f t="array" ref="BJ630">IF($CF630=3,
IFERROR(INDEX($CV$68:$CZ$79, $CE630, BJ$23), "-"),
IF($CF630=2,
IF(BJ$23=5, $Q630, IF(BJ$23=4, $R630, 0)), IF(BJ$23=5, $Q630, 0)
))</f>
        <v>0</v>
      </c>
      <c r="BK630" s="293" t="str" cm="1">
        <f t="array" ref="BK630">IFERROR(IF(OR($AN$20="EZ", ISNUMBER((BL630*BM630)/(3600*1000)/BN630)), (BL630*BM630)/(3600*1000)/BN630, BY630) * SUMPRODUCT($BO630:$BS630^2.5, $BT630:$BX630) / 1000, "-")</f>
        <v>-</v>
      </c>
      <c r="BL630" s="279" t="str">
        <f t="shared" si="274"/>
        <v>-</v>
      </c>
      <c r="BM630" s="279" t="str">
        <f t="shared" si="275"/>
        <v>-</v>
      </c>
      <c r="BN630" s="298">
        <f t="shared" si="276"/>
        <v>0</v>
      </c>
      <c r="BO630" s="296" t="str" cm="1">
        <f t="array" ref="BO630">IFERROR(INDEX($CV$63:$CZ$65, $CO630, BO$23), "-")</f>
        <v>-</v>
      </c>
      <c r="BP630" s="296" t="str" cm="1">
        <f t="array" ref="BP630">IFERROR(INDEX($CV$63:$CZ$65, $CO630, BP$23), "-")</f>
        <v>-</v>
      </c>
      <c r="BQ630" s="296" t="str" cm="1">
        <f t="array" ref="BQ630">IFERROR(INDEX($CV$63:$CZ$65, $CO630, BQ$23), "-")</f>
        <v>-</v>
      </c>
      <c r="BR630" s="296" t="str" cm="1">
        <f t="array" ref="BR630">IFERROR(INDEX($CV$63:$CZ$65, $CO630, BR$23), "-")</f>
        <v>-</v>
      </c>
      <c r="BS630" s="296" t="str" cm="1">
        <f t="array" ref="BS630">IFERROR(INDEX($CV$63:$CZ$65, $CO630, BS$23), "-")</f>
        <v>-</v>
      </c>
      <c r="BT630" s="297" cm="1">
        <f t="array" ref="BT630">IF($CO630=3,
IFERROR(INDEX($CV$68:$CZ$79, $CE630, BT$23), "-"),
IF($CO630=2,
IF(BT$23=5, $AC630, IF(BT$23=4, $AD630, 0)), IF(BT$23=5, $AC630, 0)
))</f>
        <v>0</v>
      </c>
      <c r="BU630" s="297" cm="1">
        <f t="array" ref="BU630">IF($CO630=3,
IFERROR(INDEX($CV$68:$CZ$79, $CE630, BU$23), "-"),
IF($CO630=2,
IF(BU$23=5, $AC630, IF(BU$23=4, $AD630, 0)), IF(BU$23=5, $AC630, 0)
))</f>
        <v>0</v>
      </c>
      <c r="BV630" s="297" cm="1">
        <f t="array" ref="BV630">IF($CO630=3,
IFERROR(INDEX($CV$68:$CZ$79, $CE630, BV$23), "-"),
IF($CO630=2,
IF(BV$23=5, $AC630, IF(BV$23=4, $AD630, 0)), IF(BV$23=5, $AC630, 0)
))</f>
        <v>0</v>
      </c>
      <c r="BW630" s="297" cm="1">
        <f t="array" ref="BW630">IF($CO630=3,
IFERROR(INDEX($CV$68:$CZ$79, $CE630, BW$23), "-"),
IF($CO630=2,
IF(BW$23=5, $AC630, IF(BW$23=4, $AD630, 0)), IF(BW$23=5, $AC630, 0)
))</f>
        <v>0</v>
      </c>
      <c r="BX630" s="297" cm="1">
        <f t="array" ref="BX630">IF($CO630=3,
IFERROR(INDEX($CV$68:$CZ$79, $CE630, BX$23), "-"),
IF($CO630=2,
IF(BX$23=5, $AC630, IF(BX$23=4, $AD630, 0)), IF(BX$23=5, $AC630, 0)
))</f>
        <v>0</v>
      </c>
      <c r="BY630" s="293" t="str">
        <f t="shared" si="277"/>
        <v>-</v>
      </c>
      <c r="BZ630" s="299">
        <f t="shared" si="253"/>
        <v>0</v>
      </c>
      <c r="CA630" s="294" t="str">
        <f t="shared" si="278"/>
        <v>-</v>
      </c>
      <c r="CB630" s="295" t="str">
        <f t="shared" si="254"/>
        <v>-</v>
      </c>
      <c r="CC630" s="295" t="str">
        <f t="shared" si="279"/>
        <v>-</v>
      </c>
      <c r="CD630" s="299">
        <f t="shared" si="255"/>
        <v>0</v>
      </c>
      <c r="CE630" s="300" t="str">
        <f t="shared" si="256"/>
        <v>-</v>
      </c>
      <c r="CF630" s="300" t="str">
        <f t="shared" si="257"/>
        <v>-</v>
      </c>
      <c r="CG630" s="300">
        <v>0</v>
      </c>
      <c r="CH630" s="300">
        <f t="shared" si="258"/>
        <v>0</v>
      </c>
      <c r="CI630" s="301">
        <f t="shared" si="259"/>
        <v>0</v>
      </c>
      <c r="CJ630" s="301">
        <f t="shared" si="260"/>
        <v>0</v>
      </c>
      <c r="CK630" s="302" t="str" cm="1">
        <f t="array" ref="CK630">IF($CJ630&gt;0, INDEX($CS$28:$DH$35, $CJ630, $CI630+CK$23), "-")</f>
        <v>-</v>
      </c>
      <c r="CL630" s="302" t="str" cm="1">
        <f t="array" ref="CL630">IF($CJ630&gt;0, INDEX($CS$28:$DH$35, $CJ630, $CI630+CL$23), "-")</f>
        <v>-</v>
      </c>
      <c r="CM630" s="302" t="str" cm="1">
        <f t="array" ref="CM630">IF($CJ630&gt;0, INDEX($CS$28:$DH$35, $CJ630, $CI630+CM$23), "-")</f>
        <v>-</v>
      </c>
      <c r="CN630" s="302" t="str" cm="1">
        <f t="array" ref="CN630">IF($CJ630&gt;0, INDEX($CS$28:$DH$35, $CJ630, $CI630+CN$23), "-")</f>
        <v>-</v>
      </c>
      <c r="CO630" s="300" t="str">
        <f t="shared" si="261"/>
        <v>-</v>
      </c>
      <c r="CP630" s="271"/>
      <c r="CQ630" s="272"/>
      <c r="CR630" s="273"/>
      <c r="CS630" s="273"/>
      <c r="CT630" s="273"/>
      <c r="CU630" s="273"/>
      <c r="CV630" s="273"/>
      <c r="CW630" s="273"/>
      <c r="CX630" s="273"/>
      <c r="CY630" s="273"/>
      <c r="CZ630" s="273"/>
      <c r="DA630" s="273"/>
      <c r="DB630" s="273"/>
      <c r="DC630" s="273"/>
      <c r="DD630" s="273"/>
      <c r="DE630" s="273"/>
      <c r="DF630" s="273"/>
      <c r="DG630" s="273"/>
      <c r="DH630" s="273"/>
      <c r="DI630" s="273"/>
      <c r="DJ630" s="271"/>
      <c r="DK630" s="271"/>
    </row>
    <row r="631" spans="1:115" s="45" customFormat="1" ht="12.75" customHeight="1" x14ac:dyDescent="0.25">
      <c r="A631" s="13" cm="1">
        <f t="array" ref="A631">IFERROR(INDEX(Operation, IFERROR(MATCH($N631,#REF!, 0), IFERROR(MATCH($N631,#REF!, 0), MATCH($N631,#REF!, 0))), 4), 0)</f>
        <v>0</v>
      </c>
      <c r="B631" s="10">
        <v>608</v>
      </c>
      <c r="C631" s="238"/>
      <c r="D631" s="238"/>
      <c r="E631" s="79"/>
      <c r="F631" s="80" t="str">
        <f>IF(ISBLANK(E631), "", VLOOKUP(E631, Z!$A$2:$C$4127, 3, FALSE))</f>
        <v/>
      </c>
      <c r="G631" s="238"/>
      <c r="H631" s="81"/>
      <c r="I631" s="255" t="b">
        <v>0</v>
      </c>
      <c r="J631" s="256"/>
      <c r="K631" s="82"/>
      <c r="L631" s="82"/>
      <c r="M631" s="83"/>
      <c r="N631" s="79"/>
      <c r="O631" s="84"/>
      <c r="P631" s="84"/>
      <c r="Q631" s="257"/>
      <c r="R631" s="257"/>
      <c r="S631" s="257"/>
      <c r="T631" s="85">
        <f t="shared" si="262"/>
        <v>0</v>
      </c>
      <c r="U631" s="238"/>
      <c r="V631" s="238"/>
      <c r="W631" s="238"/>
      <c r="X631" s="257"/>
      <c r="Y631" s="258"/>
      <c r="Z631" s="79"/>
      <c r="AA631" s="257"/>
      <c r="AB631" s="257"/>
      <c r="AC631" s="257"/>
      <c r="AD631" s="257"/>
      <c r="AE631" s="257"/>
      <c r="AF631" s="85">
        <f t="shared" si="263"/>
        <v>0</v>
      </c>
      <c r="AG631" s="259"/>
      <c r="AH631" s="238"/>
      <c r="AI631" s="79"/>
      <c r="AJ631" s="80" t="str">
        <f>IF(ISBLANK(AI631), "", VLOOKUP(AI631, Z!$A$2:$C$4127, 3, FALSE))</f>
        <v/>
      </c>
      <c r="AK631" s="260"/>
      <c r="AL631" s="127">
        <f t="shared" si="264"/>
        <v>0</v>
      </c>
      <c r="AM631" s="271"/>
      <c r="AN631" s="292">
        <f t="shared" si="266"/>
        <v>0</v>
      </c>
      <c r="AO631" s="279">
        <f t="shared" si="265"/>
        <v>1</v>
      </c>
      <c r="AP631" s="279">
        <v>0.75</v>
      </c>
      <c r="AQ631" s="293" t="str">
        <f t="shared" si="267"/>
        <v>-</v>
      </c>
      <c r="AR631" s="293" t="str">
        <f t="shared" si="268"/>
        <v>-</v>
      </c>
      <c r="AS631" s="293" t="str" cm="1">
        <f t="array" ref="AS631">IFERROR(IFERROR((AT631*AU631)/(3600*1000)/AZ631, BY631) * SUMPRODUCT($BA631:$BE631^2.5, $BF631:$BJ631) / 1000, "-")</f>
        <v>-</v>
      </c>
      <c r="AT631" s="279" t="str">
        <f t="shared" si="269"/>
        <v>-</v>
      </c>
      <c r="AU631" s="279" t="str">
        <f t="shared" si="270"/>
        <v>-</v>
      </c>
      <c r="AV631" s="294" t="str">
        <f t="shared" si="252"/>
        <v>-</v>
      </c>
      <c r="AW631" s="294" t="str" cm="1">
        <f t="array" ref="AW631">IF(CH631&gt;0, INDEX($CV$58:$CV$60, CH631), "-")</f>
        <v>-</v>
      </c>
      <c r="AX631" s="294" t="str">
        <f t="shared" si="271"/>
        <v>-</v>
      </c>
      <c r="AY631" s="295" t="str">
        <f t="shared" si="272"/>
        <v>-</v>
      </c>
      <c r="AZ631" s="294">
        <f t="shared" si="273"/>
        <v>0</v>
      </c>
      <c r="BA631" s="296" t="str" cm="1">
        <f t="array" ref="BA631">IFERROR(INDEX($CV$63:$CZ$65, $CF631, BA$23), "-")</f>
        <v>-</v>
      </c>
      <c r="BB631" s="296" t="str" cm="1">
        <f t="array" ref="BB631">IFERROR(INDEX($CV$63:$CZ$65, $CF631, BB$23), "-")</f>
        <v>-</v>
      </c>
      <c r="BC631" s="296" t="str" cm="1">
        <f t="array" ref="BC631">IFERROR(INDEX($CV$63:$CZ$65, $CF631, BC$23), "-")</f>
        <v>-</v>
      </c>
      <c r="BD631" s="296" t="str" cm="1">
        <f t="array" ref="BD631">IFERROR(INDEX($CV$63:$CZ$65, $CF631, BD$23), "-")</f>
        <v>-</v>
      </c>
      <c r="BE631" s="296" t="str" cm="1">
        <f t="array" ref="BE631">IFERROR(INDEX($CV$63:$CZ$65, $CF631, BE$23), "-")</f>
        <v>-</v>
      </c>
      <c r="BF631" s="297" cm="1">
        <f t="array" ref="BF631">IF($CF631=3,
IFERROR(INDEX($CV$68:$CZ$79, $CE631, BF$23), "-"),
IF($CF631=2,
IF(BF$23=5, $Q631, IF(BF$23=4, $R631, 0)), IF(BF$23=5, $Q631, 0)
))</f>
        <v>0</v>
      </c>
      <c r="BG631" s="297" cm="1">
        <f t="array" ref="BG631">IF($CF631=3,
IFERROR(INDEX($CV$68:$CZ$79, $CE631, BG$23), "-"),
IF($CF631=2,
IF(BG$23=5, $Q631, IF(BG$23=4, $R631, 0)), IF(BG$23=5, $Q631, 0)
))</f>
        <v>0</v>
      </c>
      <c r="BH631" s="297" cm="1">
        <f t="array" ref="BH631">IF($CF631=3,
IFERROR(INDEX($CV$68:$CZ$79, $CE631, BH$23), "-"),
IF($CF631=2,
IF(BH$23=5, $Q631, IF(BH$23=4, $R631, 0)), IF(BH$23=5, $Q631, 0)
))</f>
        <v>0</v>
      </c>
      <c r="BI631" s="297" cm="1">
        <f t="array" ref="BI631">IF($CF631=3,
IFERROR(INDEX($CV$68:$CZ$79, $CE631, BI$23), "-"),
IF($CF631=2,
IF(BI$23=5, $Q631, IF(BI$23=4, $R631, 0)), IF(BI$23=5, $Q631, 0)
))</f>
        <v>0</v>
      </c>
      <c r="BJ631" s="297" cm="1">
        <f t="array" ref="BJ631">IF($CF631=3,
IFERROR(INDEX($CV$68:$CZ$79, $CE631, BJ$23), "-"),
IF($CF631=2,
IF(BJ$23=5, $Q631, IF(BJ$23=4, $R631, 0)), IF(BJ$23=5, $Q631, 0)
))</f>
        <v>0</v>
      </c>
      <c r="BK631" s="293" t="str" cm="1">
        <f t="array" ref="BK631">IFERROR(IF(OR($AN$20="EZ", ISNUMBER((BL631*BM631)/(3600*1000)/BN631)), (BL631*BM631)/(3600*1000)/BN631, BY631) * SUMPRODUCT($BO631:$BS631^2.5, $BT631:$BX631) / 1000, "-")</f>
        <v>-</v>
      </c>
      <c r="BL631" s="279" t="str">
        <f t="shared" si="274"/>
        <v>-</v>
      </c>
      <c r="BM631" s="279" t="str">
        <f t="shared" si="275"/>
        <v>-</v>
      </c>
      <c r="BN631" s="298">
        <f t="shared" si="276"/>
        <v>0</v>
      </c>
      <c r="BO631" s="296" t="str" cm="1">
        <f t="array" ref="BO631">IFERROR(INDEX($CV$63:$CZ$65, $CO631, BO$23), "-")</f>
        <v>-</v>
      </c>
      <c r="BP631" s="296" t="str" cm="1">
        <f t="array" ref="BP631">IFERROR(INDEX($CV$63:$CZ$65, $CO631, BP$23), "-")</f>
        <v>-</v>
      </c>
      <c r="BQ631" s="296" t="str" cm="1">
        <f t="array" ref="BQ631">IFERROR(INDEX($CV$63:$CZ$65, $CO631, BQ$23), "-")</f>
        <v>-</v>
      </c>
      <c r="BR631" s="296" t="str" cm="1">
        <f t="array" ref="BR631">IFERROR(INDEX($CV$63:$CZ$65, $CO631, BR$23), "-")</f>
        <v>-</v>
      </c>
      <c r="BS631" s="296" t="str" cm="1">
        <f t="array" ref="BS631">IFERROR(INDEX($CV$63:$CZ$65, $CO631, BS$23), "-")</f>
        <v>-</v>
      </c>
      <c r="BT631" s="297" cm="1">
        <f t="array" ref="BT631">IF($CO631=3,
IFERROR(INDEX($CV$68:$CZ$79, $CE631, BT$23), "-"),
IF($CO631=2,
IF(BT$23=5, $AC631, IF(BT$23=4, $AD631, 0)), IF(BT$23=5, $AC631, 0)
))</f>
        <v>0</v>
      </c>
      <c r="BU631" s="297" cm="1">
        <f t="array" ref="BU631">IF($CO631=3,
IFERROR(INDEX($CV$68:$CZ$79, $CE631, BU$23), "-"),
IF($CO631=2,
IF(BU$23=5, $AC631, IF(BU$23=4, $AD631, 0)), IF(BU$23=5, $AC631, 0)
))</f>
        <v>0</v>
      </c>
      <c r="BV631" s="297" cm="1">
        <f t="array" ref="BV631">IF($CO631=3,
IFERROR(INDEX($CV$68:$CZ$79, $CE631, BV$23), "-"),
IF($CO631=2,
IF(BV$23=5, $AC631, IF(BV$23=4, $AD631, 0)), IF(BV$23=5, $AC631, 0)
))</f>
        <v>0</v>
      </c>
      <c r="BW631" s="297" cm="1">
        <f t="array" ref="BW631">IF($CO631=3,
IFERROR(INDEX($CV$68:$CZ$79, $CE631, BW$23), "-"),
IF($CO631=2,
IF(BW$23=5, $AC631, IF(BW$23=4, $AD631, 0)), IF(BW$23=5, $AC631, 0)
))</f>
        <v>0</v>
      </c>
      <c r="BX631" s="297" cm="1">
        <f t="array" ref="BX631">IF($CO631=3,
IFERROR(INDEX($CV$68:$CZ$79, $CE631, BX$23), "-"),
IF($CO631=2,
IF(BX$23=5, $AC631, IF(BX$23=4, $AD631, 0)), IF(BX$23=5, $AC631, 0)
))</f>
        <v>0</v>
      </c>
      <c r="BY631" s="293" t="str">
        <f t="shared" si="277"/>
        <v>-</v>
      </c>
      <c r="BZ631" s="299">
        <f t="shared" si="253"/>
        <v>0</v>
      </c>
      <c r="CA631" s="294" t="str">
        <f t="shared" si="278"/>
        <v>-</v>
      </c>
      <c r="CB631" s="295" t="str">
        <f t="shared" si="254"/>
        <v>-</v>
      </c>
      <c r="CC631" s="295" t="str">
        <f t="shared" si="279"/>
        <v>-</v>
      </c>
      <c r="CD631" s="299">
        <f t="shared" si="255"/>
        <v>0</v>
      </c>
      <c r="CE631" s="300" t="str">
        <f t="shared" si="256"/>
        <v>-</v>
      </c>
      <c r="CF631" s="300" t="str">
        <f t="shared" si="257"/>
        <v>-</v>
      </c>
      <c r="CG631" s="300">
        <v>0</v>
      </c>
      <c r="CH631" s="300">
        <f t="shared" si="258"/>
        <v>0</v>
      </c>
      <c r="CI631" s="301">
        <f t="shared" si="259"/>
        <v>0</v>
      </c>
      <c r="CJ631" s="301">
        <f t="shared" si="260"/>
        <v>0</v>
      </c>
      <c r="CK631" s="302" t="str" cm="1">
        <f t="array" ref="CK631">IF($CJ631&gt;0, INDEX($CS$28:$DH$35, $CJ631, $CI631+CK$23), "-")</f>
        <v>-</v>
      </c>
      <c r="CL631" s="302" t="str" cm="1">
        <f t="array" ref="CL631">IF($CJ631&gt;0, INDEX($CS$28:$DH$35, $CJ631, $CI631+CL$23), "-")</f>
        <v>-</v>
      </c>
      <c r="CM631" s="302" t="str" cm="1">
        <f t="array" ref="CM631">IF($CJ631&gt;0, INDEX($CS$28:$DH$35, $CJ631, $CI631+CM$23), "-")</f>
        <v>-</v>
      </c>
      <c r="CN631" s="302" t="str" cm="1">
        <f t="array" ref="CN631">IF($CJ631&gt;0, INDEX($CS$28:$DH$35, $CJ631, $CI631+CN$23), "-")</f>
        <v>-</v>
      </c>
      <c r="CO631" s="300" t="str">
        <f t="shared" si="261"/>
        <v>-</v>
      </c>
      <c r="CP631" s="271"/>
      <c r="CQ631" s="272"/>
      <c r="CR631" s="273"/>
      <c r="CS631" s="273"/>
      <c r="CT631" s="273"/>
      <c r="CU631" s="273"/>
      <c r="CV631" s="273"/>
      <c r="CW631" s="273"/>
      <c r="CX631" s="273"/>
      <c r="CY631" s="273"/>
      <c r="CZ631" s="273"/>
      <c r="DA631" s="273"/>
      <c r="DB631" s="273"/>
      <c r="DC631" s="273"/>
      <c r="DD631" s="273"/>
      <c r="DE631" s="273"/>
      <c r="DF631" s="273"/>
      <c r="DG631" s="273"/>
      <c r="DH631" s="273"/>
      <c r="DI631" s="273"/>
      <c r="DJ631" s="271"/>
      <c r="DK631" s="271"/>
    </row>
    <row r="632" spans="1:115" s="45" customFormat="1" ht="12.75" customHeight="1" x14ac:dyDescent="0.25">
      <c r="A632" s="13" cm="1">
        <f t="array" ref="A632">IFERROR(INDEX(Operation, IFERROR(MATCH($N632,#REF!, 0), IFERROR(MATCH($N632,#REF!, 0), MATCH($N632,#REF!, 0))), 4), 0)</f>
        <v>0</v>
      </c>
      <c r="B632" s="10">
        <v>609</v>
      </c>
      <c r="C632" s="238"/>
      <c r="D632" s="238"/>
      <c r="E632" s="79"/>
      <c r="F632" s="80" t="str">
        <f>IF(ISBLANK(E632), "", VLOOKUP(E632, Z!$A$2:$C$4127, 3, FALSE))</f>
        <v/>
      </c>
      <c r="G632" s="238"/>
      <c r="H632" s="81"/>
      <c r="I632" s="255" t="b">
        <v>0</v>
      </c>
      <c r="J632" s="256"/>
      <c r="K632" s="82"/>
      <c r="L632" s="82"/>
      <c r="M632" s="83"/>
      <c r="N632" s="79"/>
      <c r="O632" s="84"/>
      <c r="P632" s="84"/>
      <c r="Q632" s="257"/>
      <c r="R632" s="257"/>
      <c r="S632" s="257"/>
      <c r="T632" s="85">
        <f t="shared" si="262"/>
        <v>0</v>
      </c>
      <c r="U632" s="238"/>
      <c r="V632" s="238"/>
      <c r="W632" s="238"/>
      <c r="X632" s="257"/>
      <c r="Y632" s="258"/>
      <c r="Z632" s="79"/>
      <c r="AA632" s="257"/>
      <c r="AB632" s="257"/>
      <c r="AC632" s="257"/>
      <c r="AD632" s="257"/>
      <c r="AE632" s="257"/>
      <c r="AF632" s="85">
        <f t="shared" si="263"/>
        <v>0</v>
      </c>
      <c r="AG632" s="259"/>
      <c r="AH632" s="238"/>
      <c r="AI632" s="79"/>
      <c r="AJ632" s="80" t="str">
        <f>IF(ISBLANK(AI632), "", VLOOKUP(AI632, Z!$A$2:$C$4127, 3, FALSE))</f>
        <v/>
      </c>
      <c r="AK632" s="260"/>
      <c r="AL632" s="127">
        <f t="shared" si="264"/>
        <v>0</v>
      </c>
      <c r="AM632" s="271"/>
      <c r="AN632" s="292">
        <f t="shared" si="266"/>
        <v>0</v>
      </c>
      <c r="AO632" s="279">
        <f t="shared" si="265"/>
        <v>1</v>
      </c>
      <c r="AP632" s="279">
        <v>0.75</v>
      </c>
      <c r="AQ632" s="293" t="str">
        <f t="shared" si="267"/>
        <v>-</v>
      </c>
      <c r="AR632" s="293" t="str">
        <f t="shared" si="268"/>
        <v>-</v>
      </c>
      <c r="AS632" s="293" t="str" cm="1">
        <f t="array" ref="AS632">IFERROR(IFERROR((AT632*AU632)/(3600*1000)/AZ632, BY632) * SUMPRODUCT($BA632:$BE632^2.5, $BF632:$BJ632) / 1000, "-")</f>
        <v>-</v>
      </c>
      <c r="AT632" s="279" t="str">
        <f t="shared" si="269"/>
        <v>-</v>
      </c>
      <c r="AU632" s="279" t="str">
        <f t="shared" si="270"/>
        <v>-</v>
      </c>
      <c r="AV632" s="294" t="str">
        <f t="shared" si="252"/>
        <v>-</v>
      </c>
      <c r="AW632" s="294" t="str" cm="1">
        <f t="array" ref="AW632">IF(CH632&gt;0, INDEX($CV$58:$CV$60, CH632), "-")</f>
        <v>-</v>
      </c>
      <c r="AX632" s="294" t="str">
        <f t="shared" si="271"/>
        <v>-</v>
      </c>
      <c r="AY632" s="295" t="str">
        <f t="shared" si="272"/>
        <v>-</v>
      </c>
      <c r="AZ632" s="294">
        <f t="shared" si="273"/>
        <v>0</v>
      </c>
      <c r="BA632" s="296" t="str" cm="1">
        <f t="array" ref="BA632">IFERROR(INDEX($CV$63:$CZ$65, $CF632, BA$23), "-")</f>
        <v>-</v>
      </c>
      <c r="BB632" s="296" t="str" cm="1">
        <f t="array" ref="BB632">IFERROR(INDEX($CV$63:$CZ$65, $CF632, BB$23), "-")</f>
        <v>-</v>
      </c>
      <c r="BC632" s="296" t="str" cm="1">
        <f t="array" ref="BC632">IFERROR(INDEX($CV$63:$CZ$65, $CF632, BC$23), "-")</f>
        <v>-</v>
      </c>
      <c r="BD632" s="296" t="str" cm="1">
        <f t="array" ref="BD632">IFERROR(INDEX($CV$63:$CZ$65, $CF632, BD$23), "-")</f>
        <v>-</v>
      </c>
      <c r="BE632" s="296" t="str" cm="1">
        <f t="array" ref="BE632">IFERROR(INDEX($CV$63:$CZ$65, $CF632, BE$23), "-")</f>
        <v>-</v>
      </c>
      <c r="BF632" s="297" cm="1">
        <f t="array" ref="BF632">IF($CF632=3,
IFERROR(INDEX($CV$68:$CZ$79, $CE632, BF$23), "-"),
IF($CF632=2,
IF(BF$23=5, $Q632, IF(BF$23=4, $R632, 0)), IF(BF$23=5, $Q632, 0)
))</f>
        <v>0</v>
      </c>
      <c r="BG632" s="297" cm="1">
        <f t="array" ref="BG632">IF($CF632=3,
IFERROR(INDEX($CV$68:$CZ$79, $CE632, BG$23), "-"),
IF($CF632=2,
IF(BG$23=5, $Q632, IF(BG$23=4, $R632, 0)), IF(BG$23=5, $Q632, 0)
))</f>
        <v>0</v>
      </c>
      <c r="BH632" s="297" cm="1">
        <f t="array" ref="BH632">IF($CF632=3,
IFERROR(INDEX($CV$68:$CZ$79, $CE632, BH$23), "-"),
IF($CF632=2,
IF(BH$23=5, $Q632, IF(BH$23=4, $R632, 0)), IF(BH$23=5, $Q632, 0)
))</f>
        <v>0</v>
      </c>
      <c r="BI632" s="297" cm="1">
        <f t="array" ref="BI632">IF($CF632=3,
IFERROR(INDEX($CV$68:$CZ$79, $CE632, BI$23), "-"),
IF($CF632=2,
IF(BI$23=5, $Q632, IF(BI$23=4, $R632, 0)), IF(BI$23=5, $Q632, 0)
))</f>
        <v>0</v>
      </c>
      <c r="BJ632" s="297" cm="1">
        <f t="array" ref="BJ632">IF($CF632=3,
IFERROR(INDEX($CV$68:$CZ$79, $CE632, BJ$23), "-"),
IF($CF632=2,
IF(BJ$23=5, $Q632, IF(BJ$23=4, $R632, 0)), IF(BJ$23=5, $Q632, 0)
))</f>
        <v>0</v>
      </c>
      <c r="BK632" s="293" t="str" cm="1">
        <f t="array" ref="BK632">IFERROR(IF(OR($AN$20="EZ", ISNUMBER((BL632*BM632)/(3600*1000)/BN632)), (BL632*BM632)/(3600*1000)/BN632, BY632) * SUMPRODUCT($BO632:$BS632^2.5, $BT632:$BX632) / 1000, "-")</f>
        <v>-</v>
      </c>
      <c r="BL632" s="279" t="str">
        <f t="shared" si="274"/>
        <v>-</v>
      </c>
      <c r="BM632" s="279" t="str">
        <f t="shared" si="275"/>
        <v>-</v>
      </c>
      <c r="BN632" s="298">
        <f t="shared" si="276"/>
        <v>0</v>
      </c>
      <c r="BO632" s="296" t="str" cm="1">
        <f t="array" ref="BO632">IFERROR(INDEX($CV$63:$CZ$65, $CO632, BO$23), "-")</f>
        <v>-</v>
      </c>
      <c r="BP632" s="296" t="str" cm="1">
        <f t="array" ref="BP632">IFERROR(INDEX($CV$63:$CZ$65, $CO632, BP$23), "-")</f>
        <v>-</v>
      </c>
      <c r="BQ632" s="296" t="str" cm="1">
        <f t="array" ref="BQ632">IFERROR(INDEX($CV$63:$CZ$65, $CO632, BQ$23), "-")</f>
        <v>-</v>
      </c>
      <c r="BR632" s="296" t="str" cm="1">
        <f t="array" ref="BR632">IFERROR(INDEX($CV$63:$CZ$65, $CO632, BR$23), "-")</f>
        <v>-</v>
      </c>
      <c r="BS632" s="296" t="str" cm="1">
        <f t="array" ref="BS632">IFERROR(INDEX($CV$63:$CZ$65, $CO632, BS$23), "-")</f>
        <v>-</v>
      </c>
      <c r="BT632" s="297" cm="1">
        <f t="array" ref="BT632">IF($CO632=3,
IFERROR(INDEX($CV$68:$CZ$79, $CE632, BT$23), "-"),
IF($CO632=2,
IF(BT$23=5, $AC632, IF(BT$23=4, $AD632, 0)), IF(BT$23=5, $AC632, 0)
))</f>
        <v>0</v>
      </c>
      <c r="BU632" s="297" cm="1">
        <f t="array" ref="BU632">IF($CO632=3,
IFERROR(INDEX($CV$68:$CZ$79, $CE632, BU$23), "-"),
IF($CO632=2,
IF(BU$23=5, $AC632, IF(BU$23=4, $AD632, 0)), IF(BU$23=5, $AC632, 0)
))</f>
        <v>0</v>
      </c>
      <c r="BV632" s="297" cm="1">
        <f t="array" ref="BV632">IF($CO632=3,
IFERROR(INDEX($CV$68:$CZ$79, $CE632, BV$23), "-"),
IF($CO632=2,
IF(BV$23=5, $AC632, IF(BV$23=4, $AD632, 0)), IF(BV$23=5, $AC632, 0)
))</f>
        <v>0</v>
      </c>
      <c r="BW632" s="297" cm="1">
        <f t="array" ref="BW632">IF($CO632=3,
IFERROR(INDEX($CV$68:$CZ$79, $CE632, BW$23), "-"),
IF($CO632=2,
IF(BW$23=5, $AC632, IF(BW$23=4, $AD632, 0)), IF(BW$23=5, $AC632, 0)
))</f>
        <v>0</v>
      </c>
      <c r="BX632" s="297" cm="1">
        <f t="array" ref="BX632">IF($CO632=3,
IFERROR(INDEX($CV$68:$CZ$79, $CE632, BX$23), "-"),
IF($CO632=2,
IF(BX$23=5, $AC632, IF(BX$23=4, $AD632, 0)), IF(BX$23=5, $AC632, 0)
))</f>
        <v>0</v>
      </c>
      <c r="BY632" s="293" t="str">
        <f t="shared" si="277"/>
        <v>-</v>
      </c>
      <c r="BZ632" s="299">
        <f t="shared" si="253"/>
        <v>0</v>
      </c>
      <c r="CA632" s="294" t="str">
        <f t="shared" si="278"/>
        <v>-</v>
      </c>
      <c r="CB632" s="295" t="str">
        <f t="shared" si="254"/>
        <v>-</v>
      </c>
      <c r="CC632" s="295" t="str">
        <f t="shared" si="279"/>
        <v>-</v>
      </c>
      <c r="CD632" s="299">
        <f t="shared" si="255"/>
        <v>0</v>
      </c>
      <c r="CE632" s="300" t="str">
        <f t="shared" si="256"/>
        <v>-</v>
      </c>
      <c r="CF632" s="300" t="str">
        <f t="shared" si="257"/>
        <v>-</v>
      </c>
      <c r="CG632" s="300">
        <v>0</v>
      </c>
      <c r="CH632" s="300">
        <f t="shared" si="258"/>
        <v>0</v>
      </c>
      <c r="CI632" s="301">
        <f t="shared" si="259"/>
        <v>0</v>
      </c>
      <c r="CJ632" s="301">
        <f t="shared" si="260"/>
        <v>0</v>
      </c>
      <c r="CK632" s="302" t="str" cm="1">
        <f t="array" ref="CK632">IF($CJ632&gt;0, INDEX($CS$28:$DH$35, $CJ632, $CI632+CK$23), "-")</f>
        <v>-</v>
      </c>
      <c r="CL632" s="302" t="str" cm="1">
        <f t="array" ref="CL632">IF($CJ632&gt;0, INDEX($CS$28:$DH$35, $CJ632, $CI632+CL$23), "-")</f>
        <v>-</v>
      </c>
      <c r="CM632" s="302" t="str" cm="1">
        <f t="array" ref="CM632">IF($CJ632&gt;0, INDEX($CS$28:$DH$35, $CJ632, $CI632+CM$23), "-")</f>
        <v>-</v>
      </c>
      <c r="CN632" s="302" t="str" cm="1">
        <f t="array" ref="CN632">IF($CJ632&gt;0, INDEX($CS$28:$DH$35, $CJ632, $CI632+CN$23), "-")</f>
        <v>-</v>
      </c>
      <c r="CO632" s="300" t="str">
        <f t="shared" si="261"/>
        <v>-</v>
      </c>
      <c r="CP632" s="271"/>
      <c r="CQ632" s="272"/>
      <c r="CR632" s="273"/>
      <c r="CS632" s="273"/>
      <c r="CT632" s="273"/>
      <c r="CU632" s="273"/>
      <c r="CV632" s="273"/>
      <c r="CW632" s="273"/>
      <c r="CX632" s="273"/>
      <c r="CY632" s="273"/>
      <c r="CZ632" s="273"/>
      <c r="DA632" s="273"/>
      <c r="DB632" s="273"/>
      <c r="DC632" s="273"/>
      <c r="DD632" s="273"/>
      <c r="DE632" s="273"/>
      <c r="DF632" s="273"/>
      <c r="DG632" s="273"/>
      <c r="DH632" s="273"/>
      <c r="DI632" s="273"/>
      <c r="DJ632" s="271"/>
      <c r="DK632" s="271"/>
    </row>
    <row r="633" spans="1:115" s="45" customFormat="1" ht="12.75" customHeight="1" x14ac:dyDescent="0.25">
      <c r="A633" s="13" cm="1">
        <f t="array" ref="A633">IFERROR(INDEX(Operation, IFERROR(MATCH($N633,#REF!, 0), IFERROR(MATCH($N633,#REF!, 0), MATCH($N633,#REF!, 0))), 4), 0)</f>
        <v>0</v>
      </c>
      <c r="B633" s="10">
        <v>610</v>
      </c>
      <c r="C633" s="238"/>
      <c r="D633" s="238"/>
      <c r="E633" s="79"/>
      <c r="F633" s="80" t="str">
        <f>IF(ISBLANK(E633), "", VLOOKUP(E633, Z!$A$2:$C$4127, 3, FALSE))</f>
        <v/>
      </c>
      <c r="G633" s="238"/>
      <c r="H633" s="81"/>
      <c r="I633" s="255" t="b">
        <v>0</v>
      </c>
      <c r="J633" s="256"/>
      <c r="K633" s="82"/>
      <c r="L633" s="82"/>
      <c r="M633" s="83"/>
      <c r="N633" s="79"/>
      <c r="O633" s="84"/>
      <c r="P633" s="84"/>
      <c r="Q633" s="257"/>
      <c r="R633" s="257"/>
      <c r="S633" s="257"/>
      <c r="T633" s="85">
        <f t="shared" si="262"/>
        <v>0</v>
      </c>
      <c r="U633" s="238"/>
      <c r="V633" s="238"/>
      <c r="W633" s="238"/>
      <c r="X633" s="257"/>
      <c r="Y633" s="258"/>
      <c r="Z633" s="79"/>
      <c r="AA633" s="257"/>
      <c r="AB633" s="257"/>
      <c r="AC633" s="257"/>
      <c r="AD633" s="257"/>
      <c r="AE633" s="257"/>
      <c r="AF633" s="85">
        <f t="shared" si="263"/>
        <v>0</v>
      </c>
      <c r="AG633" s="259"/>
      <c r="AH633" s="238"/>
      <c r="AI633" s="79"/>
      <c r="AJ633" s="80" t="str">
        <f>IF(ISBLANK(AI633), "", VLOOKUP(AI633, Z!$A$2:$C$4127, 3, FALSE))</f>
        <v/>
      </c>
      <c r="AK633" s="260"/>
      <c r="AL633" s="127">
        <f t="shared" si="264"/>
        <v>0</v>
      </c>
      <c r="AM633" s="271"/>
      <c r="AN633" s="292">
        <f t="shared" si="266"/>
        <v>0</v>
      </c>
      <c r="AO633" s="279">
        <f t="shared" si="265"/>
        <v>1</v>
      </c>
      <c r="AP633" s="279">
        <v>0.75</v>
      </c>
      <c r="AQ633" s="293" t="str">
        <f t="shared" si="267"/>
        <v>-</v>
      </c>
      <c r="AR633" s="293" t="str">
        <f t="shared" si="268"/>
        <v>-</v>
      </c>
      <c r="AS633" s="293" t="str" cm="1">
        <f t="array" ref="AS633">IFERROR(IFERROR((AT633*AU633)/(3600*1000)/AZ633, BY633) * SUMPRODUCT($BA633:$BE633^2.5, $BF633:$BJ633) / 1000, "-")</f>
        <v>-</v>
      </c>
      <c r="AT633" s="279" t="str">
        <f t="shared" si="269"/>
        <v>-</v>
      </c>
      <c r="AU633" s="279" t="str">
        <f t="shared" si="270"/>
        <v>-</v>
      </c>
      <c r="AV633" s="294" t="str">
        <f t="shared" si="252"/>
        <v>-</v>
      </c>
      <c r="AW633" s="294" t="str" cm="1">
        <f t="array" ref="AW633">IF(CH633&gt;0, INDEX($CV$58:$CV$60, CH633), "-")</f>
        <v>-</v>
      </c>
      <c r="AX633" s="294" t="str">
        <f t="shared" si="271"/>
        <v>-</v>
      </c>
      <c r="AY633" s="295" t="str">
        <f t="shared" si="272"/>
        <v>-</v>
      </c>
      <c r="AZ633" s="294">
        <f t="shared" si="273"/>
        <v>0</v>
      </c>
      <c r="BA633" s="296" t="str" cm="1">
        <f t="array" ref="BA633">IFERROR(INDEX($CV$63:$CZ$65, $CF633, BA$23), "-")</f>
        <v>-</v>
      </c>
      <c r="BB633" s="296" t="str" cm="1">
        <f t="array" ref="BB633">IFERROR(INDEX($CV$63:$CZ$65, $CF633, BB$23), "-")</f>
        <v>-</v>
      </c>
      <c r="BC633" s="296" t="str" cm="1">
        <f t="array" ref="BC633">IFERROR(INDEX($CV$63:$CZ$65, $CF633, BC$23), "-")</f>
        <v>-</v>
      </c>
      <c r="BD633" s="296" t="str" cm="1">
        <f t="array" ref="BD633">IFERROR(INDEX($CV$63:$CZ$65, $CF633, BD$23), "-")</f>
        <v>-</v>
      </c>
      <c r="BE633" s="296" t="str" cm="1">
        <f t="array" ref="BE633">IFERROR(INDEX($CV$63:$CZ$65, $CF633, BE$23), "-")</f>
        <v>-</v>
      </c>
      <c r="BF633" s="297" cm="1">
        <f t="array" ref="BF633">IF($CF633=3,
IFERROR(INDEX($CV$68:$CZ$79, $CE633, BF$23), "-"),
IF($CF633=2,
IF(BF$23=5, $Q633, IF(BF$23=4, $R633, 0)), IF(BF$23=5, $Q633, 0)
))</f>
        <v>0</v>
      </c>
      <c r="BG633" s="297" cm="1">
        <f t="array" ref="BG633">IF($CF633=3,
IFERROR(INDEX($CV$68:$CZ$79, $CE633, BG$23), "-"),
IF($CF633=2,
IF(BG$23=5, $Q633, IF(BG$23=4, $R633, 0)), IF(BG$23=5, $Q633, 0)
))</f>
        <v>0</v>
      </c>
      <c r="BH633" s="297" cm="1">
        <f t="array" ref="BH633">IF($CF633=3,
IFERROR(INDEX($CV$68:$CZ$79, $CE633, BH$23), "-"),
IF($CF633=2,
IF(BH$23=5, $Q633, IF(BH$23=4, $R633, 0)), IF(BH$23=5, $Q633, 0)
))</f>
        <v>0</v>
      </c>
      <c r="BI633" s="297" cm="1">
        <f t="array" ref="BI633">IF($CF633=3,
IFERROR(INDEX($CV$68:$CZ$79, $CE633, BI$23), "-"),
IF($CF633=2,
IF(BI$23=5, $Q633, IF(BI$23=4, $R633, 0)), IF(BI$23=5, $Q633, 0)
))</f>
        <v>0</v>
      </c>
      <c r="BJ633" s="297" cm="1">
        <f t="array" ref="BJ633">IF($CF633=3,
IFERROR(INDEX($CV$68:$CZ$79, $CE633, BJ$23), "-"),
IF($CF633=2,
IF(BJ$23=5, $Q633, IF(BJ$23=4, $R633, 0)), IF(BJ$23=5, $Q633, 0)
))</f>
        <v>0</v>
      </c>
      <c r="BK633" s="293" t="str" cm="1">
        <f t="array" ref="BK633">IFERROR(IF(OR($AN$20="EZ", ISNUMBER((BL633*BM633)/(3600*1000)/BN633)), (BL633*BM633)/(3600*1000)/BN633, BY633) * SUMPRODUCT($BO633:$BS633^2.5, $BT633:$BX633) / 1000, "-")</f>
        <v>-</v>
      </c>
      <c r="BL633" s="279" t="str">
        <f t="shared" si="274"/>
        <v>-</v>
      </c>
      <c r="BM633" s="279" t="str">
        <f t="shared" si="275"/>
        <v>-</v>
      </c>
      <c r="BN633" s="298">
        <f t="shared" si="276"/>
        <v>0</v>
      </c>
      <c r="BO633" s="296" t="str" cm="1">
        <f t="array" ref="BO633">IFERROR(INDEX($CV$63:$CZ$65, $CO633, BO$23), "-")</f>
        <v>-</v>
      </c>
      <c r="BP633" s="296" t="str" cm="1">
        <f t="array" ref="BP633">IFERROR(INDEX($CV$63:$CZ$65, $CO633, BP$23), "-")</f>
        <v>-</v>
      </c>
      <c r="BQ633" s="296" t="str" cm="1">
        <f t="array" ref="BQ633">IFERROR(INDEX($CV$63:$CZ$65, $CO633, BQ$23), "-")</f>
        <v>-</v>
      </c>
      <c r="BR633" s="296" t="str" cm="1">
        <f t="array" ref="BR633">IFERROR(INDEX($CV$63:$CZ$65, $CO633, BR$23), "-")</f>
        <v>-</v>
      </c>
      <c r="BS633" s="296" t="str" cm="1">
        <f t="array" ref="BS633">IFERROR(INDEX($CV$63:$CZ$65, $CO633, BS$23), "-")</f>
        <v>-</v>
      </c>
      <c r="BT633" s="297" cm="1">
        <f t="array" ref="BT633">IF($CO633=3,
IFERROR(INDEX($CV$68:$CZ$79, $CE633, BT$23), "-"),
IF($CO633=2,
IF(BT$23=5, $AC633, IF(BT$23=4, $AD633, 0)), IF(BT$23=5, $AC633, 0)
))</f>
        <v>0</v>
      </c>
      <c r="BU633" s="297" cm="1">
        <f t="array" ref="BU633">IF($CO633=3,
IFERROR(INDEX($CV$68:$CZ$79, $CE633, BU$23), "-"),
IF($CO633=2,
IF(BU$23=5, $AC633, IF(BU$23=4, $AD633, 0)), IF(BU$23=5, $AC633, 0)
))</f>
        <v>0</v>
      </c>
      <c r="BV633" s="297" cm="1">
        <f t="array" ref="BV633">IF($CO633=3,
IFERROR(INDEX($CV$68:$CZ$79, $CE633, BV$23), "-"),
IF($CO633=2,
IF(BV$23=5, $AC633, IF(BV$23=4, $AD633, 0)), IF(BV$23=5, $AC633, 0)
))</f>
        <v>0</v>
      </c>
      <c r="BW633" s="297" cm="1">
        <f t="array" ref="BW633">IF($CO633=3,
IFERROR(INDEX($CV$68:$CZ$79, $CE633, BW$23), "-"),
IF($CO633=2,
IF(BW$23=5, $AC633, IF(BW$23=4, $AD633, 0)), IF(BW$23=5, $AC633, 0)
))</f>
        <v>0</v>
      </c>
      <c r="BX633" s="297" cm="1">
        <f t="array" ref="BX633">IF($CO633=3,
IFERROR(INDEX($CV$68:$CZ$79, $CE633, BX$23), "-"),
IF($CO633=2,
IF(BX$23=5, $AC633, IF(BX$23=4, $AD633, 0)), IF(BX$23=5, $AC633, 0)
))</f>
        <v>0</v>
      </c>
      <c r="BY633" s="293" t="str">
        <f t="shared" si="277"/>
        <v>-</v>
      </c>
      <c r="BZ633" s="299">
        <f t="shared" si="253"/>
        <v>0</v>
      </c>
      <c r="CA633" s="294" t="str">
        <f t="shared" si="278"/>
        <v>-</v>
      </c>
      <c r="CB633" s="295" t="str">
        <f t="shared" si="254"/>
        <v>-</v>
      </c>
      <c r="CC633" s="295" t="str">
        <f t="shared" si="279"/>
        <v>-</v>
      </c>
      <c r="CD633" s="299">
        <f t="shared" si="255"/>
        <v>0</v>
      </c>
      <c r="CE633" s="300" t="str">
        <f t="shared" si="256"/>
        <v>-</v>
      </c>
      <c r="CF633" s="300" t="str">
        <f t="shared" si="257"/>
        <v>-</v>
      </c>
      <c r="CG633" s="300">
        <v>0</v>
      </c>
      <c r="CH633" s="300">
        <f t="shared" si="258"/>
        <v>0</v>
      </c>
      <c r="CI633" s="301">
        <f t="shared" si="259"/>
        <v>0</v>
      </c>
      <c r="CJ633" s="301">
        <f t="shared" si="260"/>
        <v>0</v>
      </c>
      <c r="CK633" s="302" t="str" cm="1">
        <f t="array" ref="CK633">IF($CJ633&gt;0, INDEX($CS$28:$DH$35, $CJ633, $CI633+CK$23), "-")</f>
        <v>-</v>
      </c>
      <c r="CL633" s="302" t="str" cm="1">
        <f t="array" ref="CL633">IF($CJ633&gt;0, INDEX($CS$28:$DH$35, $CJ633, $CI633+CL$23), "-")</f>
        <v>-</v>
      </c>
      <c r="CM633" s="302" t="str" cm="1">
        <f t="array" ref="CM633">IF($CJ633&gt;0, INDEX($CS$28:$DH$35, $CJ633, $CI633+CM$23), "-")</f>
        <v>-</v>
      </c>
      <c r="CN633" s="302" t="str" cm="1">
        <f t="array" ref="CN633">IF($CJ633&gt;0, INDEX($CS$28:$DH$35, $CJ633, $CI633+CN$23), "-")</f>
        <v>-</v>
      </c>
      <c r="CO633" s="300" t="str">
        <f t="shared" si="261"/>
        <v>-</v>
      </c>
      <c r="CP633" s="271"/>
      <c r="CQ633" s="272"/>
      <c r="CR633" s="273"/>
      <c r="CS633" s="273"/>
      <c r="CT633" s="273"/>
      <c r="CU633" s="273"/>
      <c r="CV633" s="273"/>
      <c r="CW633" s="273"/>
      <c r="CX633" s="273"/>
      <c r="CY633" s="273"/>
      <c r="CZ633" s="273"/>
      <c r="DA633" s="273"/>
      <c r="DB633" s="273"/>
      <c r="DC633" s="273"/>
      <c r="DD633" s="273"/>
      <c r="DE633" s="273"/>
      <c r="DF633" s="273"/>
      <c r="DG633" s="273"/>
      <c r="DH633" s="273"/>
      <c r="DI633" s="273"/>
      <c r="DJ633" s="271"/>
      <c r="DK633" s="271"/>
    </row>
    <row r="634" spans="1:115" s="45" customFormat="1" ht="12.75" customHeight="1" x14ac:dyDescent="0.25">
      <c r="A634" s="13" cm="1">
        <f t="array" ref="A634">IFERROR(INDEX(Operation, IFERROR(MATCH($N634,#REF!, 0), IFERROR(MATCH($N634,#REF!, 0), MATCH($N634,#REF!, 0))), 4), 0)</f>
        <v>0</v>
      </c>
      <c r="B634" s="10">
        <v>611</v>
      </c>
      <c r="C634" s="238"/>
      <c r="D634" s="238"/>
      <c r="E634" s="79"/>
      <c r="F634" s="80" t="str">
        <f>IF(ISBLANK(E634), "", VLOOKUP(E634, Z!$A$2:$C$4127, 3, FALSE))</f>
        <v/>
      </c>
      <c r="G634" s="238"/>
      <c r="H634" s="81"/>
      <c r="I634" s="255" t="b">
        <v>0</v>
      </c>
      <c r="J634" s="256"/>
      <c r="K634" s="82"/>
      <c r="L634" s="82"/>
      <c r="M634" s="83"/>
      <c r="N634" s="79"/>
      <c r="O634" s="84"/>
      <c r="P634" s="84"/>
      <c r="Q634" s="257"/>
      <c r="R634" s="257"/>
      <c r="S634" s="257"/>
      <c r="T634" s="85">
        <f t="shared" si="262"/>
        <v>0</v>
      </c>
      <c r="U634" s="238"/>
      <c r="V634" s="238"/>
      <c r="W634" s="238"/>
      <c r="X634" s="256"/>
      <c r="Y634" s="258"/>
      <c r="Z634" s="79"/>
      <c r="AA634" s="257"/>
      <c r="AB634" s="257"/>
      <c r="AC634" s="257"/>
      <c r="AD634" s="257"/>
      <c r="AE634" s="257"/>
      <c r="AF634" s="85">
        <f t="shared" si="263"/>
        <v>0</v>
      </c>
      <c r="AG634" s="259"/>
      <c r="AH634" s="238"/>
      <c r="AI634" s="79"/>
      <c r="AJ634" s="80" t="str">
        <f>IF(ISBLANK(AI634), "", VLOOKUP(AI634, Z!$A$2:$C$4127, 3, FALSE))</f>
        <v/>
      </c>
      <c r="AK634" s="260"/>
      <c r="AL634" s="127">
        <f t="shared" si="264"/>
        <v>0</v>
      </c>
      <c r="AM634" s="271"/>
      <c r="AN634" s="292">
        <f t="shared" si="266"/>
        <v>0</v>
      </c>
      <c r="AO634" s="279">
        <f t="shared" si="265"/>
        <v>1</v>
      </c>
      <c r="AP634" s="279">
        <v>0.75</v>
      </c>
      <c r="AQ634" s="293" t="str">
        <f t="shared" si="267"/>
        <v>-</v>
      </c>
      <c r="AR634" s="293" t="str">
        <f t="shared" si="268"/>
        <v>-</v>
      </c>
      <c r="AS634" s="293" t="str" cm="1">
        <f t="array" ref="AS634">IFERROR(IFERROR((AT634*AU634)/(3600*1000)/AZ634, BY634) * SUMPRODUCT($BA634:$BE634^2.5, $BF634:$BJ634) / 1000, "-")</f>
        <v>-</v>
      </c>
      <c r="AT634" s="279" t="str">
        <f t="shared" si="269"/>
        <v>-</v>
      </c>
      <c r="AU634" s="279" t="str">
        <f t="shared" si="270"/>
        <v>-</v>
      </c>
      <c r="AV634" s="294" t="str">
        <f t="shared" si="252"/>
        <v>-</v>
      </c>
      <c r="AW634" s="294" t="str" cm="1">
        <f t="array" ref="AW634">IF(CH634&gt;0, INDEX($CV$58:$CV$60, CH634), "-")</f>
        <v>-</v>
      </c>
      <c r="AX634" s="294" t="str">
        <f t="shared" si="271"/>
        <v>-</v>
      </c>
      <c r="AY634" s="295" t="str">
        <f t="shared" si="272"/>
        <v>-</v>
      </c>
      <c r="AZ634" s="294">
        <f t="shared" si="273"/>
        <v>0</v>
      </c>
      <c r="BA634" s="296" t="str" cm="1">
        <f t="array" ref="BA634">IFERROR(INDEX($CV$63:$CZ$65, $CF634, BA$23), "-")</f>
        <v>-</v>
      </c>
      <c r="BB634" s="296" t="str" cm="1">
        <f t="array" ref="BB634">IFERROR(INDEX($CV$63:$CZ$65, $CF634, BB$23), "-")</f>
        <v>-</v>
      </c>
      <c r="BC634" s="296" t="str" cm="1">
        <f t="array" ref="BC634">IFERROR(INDEX($CV$63:$CZ$65, $CF634, BC$23), "-")</f>
        <v>-</v>
      </c>
      <c r="BD634" s="296" t="str" cm="1">
        <f t="array" ref="BD634">IFERROR(INDEX($CV$63:$CZ$65, $CF634, BD$23), "-")</f>
        <v>-</v>
      </c>
      <c r="BE634" s="296" t="str" cm="1">
        <f t="array" ref="BE634">IFERROR(INDEX($CV$63:$CZ$65, $CF634, BE$23), "-")</f>
        <v>-</v>
      </c>
      <c r="BF634" s="297" cm="1">
        <f t="array" ref="BF634">IF($CF634=3,
IFERROR(INDEX($CV$68:$CZ$79, $CE634, BF$23), "-"),
IF($CF634=2,
IF(BF$23=5, $Q634, IF(BF$23=4, $R634, 0)), IF(BF$23=5, $Q634, 0)
))</f>
        <v>0</v>
      </c>
      <c r="BG634" s="297" cm="1">
        <f t="array" ref="BG634">IF($CF634=3,
IFERROR(INDEX($CV$68:$CZ$79, $CE634, BG$23), "-"),
IF($CF634=2,
IF(BG$23=5, $Q634, IF(BG$23=4, $R634, 0)), IF(BG$23=5, $Q634, 0)
))</f>
        <v>0</v>
      </c>
      <c r="BH634" s="297" cm="1">
        <f t="array" ref="BH634">IF($CF634=3,
IFERROR(INDEX($CV$68:$CZ$79, $CE634, BH$23), "-"),
IF($CF634=2,
IF(BH$23=5, $Q634, IF(BH$23=4, $R634, 0)), IF(BH$23=5, $Q634, 0)
))</f>
        <v>0</v>
      </c>
      <c r="BI634" s="297" cm="1">
        <f t="array" ref="BI634">IF($CF634=3,
IFERROR(INDEX($CV$68:$CZ$79, $CE634, BI$23), "-"),
IF($CF634=2,
IF(BI$23=5, $Q634, IF(BI$23=4, $R634, 0)), IF(BI$23=5, $Q634, 0)
))</f>
        <v>0</v>
      </c>
      <c r="BJ634" s="297" cm="1">
        <f t="array" ref="BJ634">IF($CF634=3,
IFERROR(INDEX($CV$68:$CZ$79, $CE634, BJ$23), "-"),
IF($CF634=2,
IF(BJ$23=5, $Q634, IF(BJ$23=4, $R634, 0)), IF(BJ$23=5, $Q634, 0)
))</f>
        <v>0</v>
      </c>
      <c r="BK634" s="293" t="str" cm="1">
        <f t="array" ref="BK634">IFERROR(IF(OR($AN$20="EZ", ISNUMBER((BL634*BM634)/(3600*1000)/BN634)), (BL634*BM634)/(3600*1000)/BN634, BY634) * SUMPRODUCT($BO634:$BS634^2.5, $BT634:$BX634) / 1000, "-")</f>
        <v>-</v>
      </c>
      <c r="BL634" s="279" t="str">
        <f t="shared" si="274"/>
        <v>-</v>
      </c>
      <c r="BM634" s="279" t="str">
        <f t="shared" si="275"/>
        <v>-</v>
      </c>
      <c r="BN634" s="298">
        <f t="shared" si="276"/>
        <v>0</v>
      </c>
      <c r="BO634" s="296" t="str" cm="1">
        <f t="array" ref="BO634">IFERROR(INDEX($CV$63:$CZ$65, $CO634, BO$23), "-")</f>
        <v>-</v>
      </c>
      <c r="BP634" s="296" t="str" cm="1">
        <f t="array" ref="BP634">IFERROR(INDEX($CV$63:$CZ$65, $CO634, BP$23), "-")</f>
        <v>-</v>
      </c>
      <c r="BQ634" s="296" t="str" cm="1">
        <f t="array" ref="BQ634">IFERROR(INDEX($CV$63:$CZ$65, $CO634, BQ$23), "-")</f>
        <v>-</v>
      </c>
      <c r="BR634" s="296" t="str" cm="1">
        <f t="array" ref="BR634">IFERROR(INDEX($CV$63:$CZ$65, $CO634, BR$23), "-")</f>
        <v>-</v>
      </c>
      <c r="BS634" s="296" t="str" cm="1">
        <f t="array" ref="BS634">IFERROR(INDEX($CV$63:$CZ$65, $CO634, BS$23), "-")</f>
        <v>-</v>
      </c>
      <c r="BT634" s="297" cm="1">
        <f t="array" ref="BT634">IF($CO634=3,
IFERROR(INDEX($CV$68:$CZ$79, $CE634, BT$23), "-"),
IF($CO634=2,
IF(BT$23=5, $AC634, IF(BT$23=4, $AD634, 0)), IF(BT$23=5, $AC634, 0)
))</f>
        <v>0</v>
      </c>
      <c r="BU634" s="297" cm="1">
        <f t="array" ref="BU634">IF($CO634=3,
IFERROR(INDEX($CV$68:$CZ$79, $CE634, BU$23), "-"),
IF($CO634=2,
IF(BU$23=5, $AC634, IF(BU$23=4, $AD634, 0)), IF(BU$23=5, $AC634, 0)
))</f>
        <v>0</v>
      </c>
      <c r="BV634" s="297" cm="1">
        <f t="array" ref="BV634">IF($CO634=3,
IFERROR(INDEX($CV$68:$CZ$79, $CE634, BV$23), "-"),
IF($CO634=2,
IF(BV$23=5, $AC634, IF(BV$23=4, $AD634, 0)), IF(BV$23=5, $AC634, 0)
))</f>
        <v>0</v>
      </c>
      <c r="BW634" s="297" cm="1">
        <f t="array" ref="BW634">IF($CO634=3,
IFERROR(INDEX($CV$68:$CZ$79, $CE634, BW$23), "-"),
IF($CO634=2,
IF(BW$23=5, $AC634, IF(BW$23=4, $AD634, 0)), IF(BW$23=5, $AC634, 0)
))</f>
        <v>0</v>
      </c>
      <c r="BX634" s="297" cm="1">
        <f t="array" ref="BX634">IF($CO634=3,
IFERROR(INDEX($CV$68:$CZ$79, $CE634, BX$23), "-"),
IF($CO634=2,
IF(BX$23=5, $AC634, IF(BX$23=4, $AD634, 0)), IF(BX$23=5, $AC634, 0)
))</f>
        <v>0</v>
      </c>
      <c r="BY634" s="293" t="str">
        <f t="shared" si="277"/>
        <v>-</v>
      </c>
      <c r="BZ634" s="299">
        <f t="shared" si="253"/>
        <v>0</v>
      </c>
      <c r="CA634" s="294" t="str">
        <f t="shared" si="278"/>
        <v>-</v>
      </c>
      <c r="CB634" s="295" t="str">
        <f t="shared" si="254"/>
        <v>-</v>
      </c>
      <c r="CC634" s="295" t="str">
        <f t="shared" si="279"/>
        <v>-</v>
      </c>
      <c r="CD634" s="299">
        <f t="shared" si="255"/>
        <v>0</v>
      </c>
      <c r="CE634" s="300" t="str">
        <f t="shared" si="256"/>
        <v>-</v>
      </c>
      <c r="CF634" s="300" t="str">
        <f t="shared" si="257"/>
        <v>-</v>
      </c>
      <c r="CG634" s="300">
        <v>0</v>
      </c>
      <c r="CH634" s="300">
        <f t="shared" si="258"/>
        <v>0</v>
      </c>
      <c r="CI634" s="301">
        <f t="shared" si="259"/>
        <v>0</v>
      </c>
      <c r="CJ634" s="301">
        <f t="shared" si="260"/>
        <v>0</v>
      </c>
      <c r="CK634" s="302" t="str" cm="1">
        <f t="array" ref="CK634">IF($CJ634&gt;0, INDEX($CS$28:$DH$35, $CJ634, $CI634+CK$23), "-")</f>
        <v>-</v>
      </c>
      <c r="CL634" s="302" t="str" cm="1">
        <f t="array" ref="CL634">IF($CJ634&gt;0, INDEX($CS$28:$DH$35, $CJ634, $CI634+CL$23), "-")</f>
        <v>-</v>
      </c>
      <c r="CM634" s="302" t="str" cm="1">
        <f t="array" ref="CM634">IF($CJ634&gt;0, INDEX($CS$28:$DH$35, $CJ634, $CI634+CM$23), "-")</f>
        <v>-</v>
      </c>
      <c r="CN634" s="302" t="str" cm="1">
        <f t="array" ref="CN634">IF($CJ634&gt;0, INDEX($CS$28:$DH$35, $CJ634, $CI634+CN$23), "-")</f>
        <v>-</v>
      </c>
      <c r="CO634" s="300" t="str">
        <f t="shared" si="261"/>
        <v>-</v>
      </c>
      <c r="CP634" s="271"/>
      <c r="CQ634" s="272"/>
      <c r="CR634" s="273"/>
      <c r="CS634" s="273"/>
      <c r="CT634" s="273"/>
      <c r="CU634" s="273"/>
      <c r="CV634" s="273"/>
      <c r="CW634" s="273"/>
      <c r="CX634" s="273"/>
      <c r="CY634" s="273"/>
      <c r="CZ634" s="273"/>
      <c r="DA634" s="273"/>
      <c r="DB634" s="273"/>
      <c r="DC634" s="273"/>
      <c r="DD634" s="273"/>
      <c r="DE634" s="273"/>
      <c r="DF634" s="273"/>
      <c r="DG634" s="273"/>
      <c r="DH634" s="273"/>
      <c r="DI634" s="273"/>
      <c r="DJ634" s="271"/>
      <c r="DK634" s="271"/>
    </row>
    <row r="635" spans="1:115" s="45" customFormat="1" ht="12.75" customHeight="1" x14ac:dyDescent="0.25">
      <c r="A635" s="13" cm="1">
        <f t="array" ref="A635">IFERROR(INDEX(Operation, IFERROR(MATCH($N635,#REF!, 0), IFERROR(MATCH($N635,#REF!, 0), MATCH($N635,#REF!, 0))), 4), 0)</f>
        <v>0</v>
      </c>
      <c r="B635" s="10">
        <v>612</v>
      </c>
      <c r="C635" s="238"/>
      <c r="D635" s="238"/>
      <c r="E635" s="79"/>
      <c r="F635" s="80" t="str">
        <f>IF(ISBLANK(E635), "", VLOOKUP(E635, Z!$A$2:$C$4127, 3, FALSE))</f>
        <v/>
      </c>
      <c r="G635" s="238"/>
      <c r="H635" s="81"/>
      <c r="I635" s="255" t="b">
        <v>0</v>
      </c>
      <c r="J635" s="256"/>
      <c r="K635" s="82"/>
      <c r="L635" s="82"/>
      <c r="M635" s="83"/>
      <c r="N635" s="79"/>
      <c r="O635" s="84"/>
      <c r="P635" s="84"/>
      <c r="Q635" s="257"/>
      <c r="R635" s="257"/>
      <c r="S635" s="257"/>
      <c r="T635" s="85">
        <f t="shared" si="262"/>
        <v>0</v>
      </c>
      <c r="U635" s="238"/>
      <c r="V635" s="238"/>
      <c r="W635" s="238"/>
      <c r="X635" s="257"/>
      <c r="Y635" s="258"/>
      <c r="Z635" s="79"/>
      <c r="AA635" s="257"/>
      <c r="AB635" s="257"/>
      <c r="AC635" s="257"/>
      <c r="AD635" s="257"/>
      <c r="AE635" s="257"/>
      <c r="AF635" s="85">
        <f t="shared" si="263"/>
        <v>0</v>
      </c>
      <c r="AG635" s="259"/>
      <c r="AH635" s="238"/>
      <c r="AI635" s="79"/>
      <c r="AJ635" s="80" t="str">
        <f>IF(ISBLANK(AI635), "", VLOOKUP(AI635, Z!$A$2:$C$4127, 3, FALSE))</f>
        <v/>
      </c>
      <c r="AK635" s="260"/>
      <c r="AL635" s="127">
        <f t="shared" si="264"/>
        <v>0</v>
      </c>
      <c r="AM635" s="271"/>
      <c r="AN635" s="292">
        <f t="shared" si="266"/>
        <v>0</v>
      </c>
      <c r="AO635" s="279">
        <f t="shared" si="265"/>
        <v>1</v>
      </c>
      <c r="AP635" s="279">
        <v>0.75</v>
      </c>
      <c r="AQ635" s="293" t="str">
        <f t="shared" si="267"/>
        <v>-</v>
      </c>
      <c r="AR635" s="293" t="str">
        <f t="shared" si="268"/>
        <v>-</v>
      </c>
      <c r="AS635" s="293" t="str" cm="1">
        <f t="array" ref="AS635">IFERROR(IFERROR((AT635*AU635)/(3600*1000)/AZ635, BY635) * SUMPRODUCT($BA635:$BE635^2.5, $BF635:$BJ635) / 1000, "-")</f>
        <v>-</v>
      </c>
      <c r="AT635" s="279" t="str">
        <f t="shared" si="269"/>
        <v>-</v>
      </c>
      <c r="AU635" s="279" t="str">
        <f t="shared" si="270"/>
        <v>-</v>
      </c>
      <c r="AV635" s="294" t="str">
        <f t="shared" si="252"/>
        <v>-</v>
      </c>
      <c r="AW635" s="294" t="str" cm="1">
        <f t="array" ref="AW635">IF(CH635&gt;0, INDEX($CV$58:$CV$60, CH635), "-")</f>
        <v>-</v>
      </c>
      <c r="AX635" s="294" t="str">
        <f t="shared" si="271"/>
        <v>-</v>
      </c>
      <c r="AY635" s="295" t="str">
        <f t="shared" si="272"/>
        <v>-</v>
      </c>
      <c r="AZ635" s="294">
        <f t="shared" si="273"/>
        <v>0</v>
      </c>
      <c r="BA635" s="296" t="str" cm="1">
        <f t="array" ref="BA635">IFERROR(INDEX($CV$63:$CZ$65, $CF635, BA$23), "-")</f>
        <v>-</v>
      </c>
      <c r="BB635" s="296" t="str" cm="1">
        <f t="array" ref="BB635">IFERROR(INDEX($CV$63:$CZ$65, $CF635, BB$23), "-")</f>
        <v>-</v>
      </c>
      <c r="BC635" s="296" t="str" cm="1">
        <f t="array" ref="BC635">IFERROR(INDEX($CV$63:$CZ$65, $CF635, BC$23), "-")</f>
        <v>-</v>
      </c>
      <c r="BD635" s="296" t="str" cm="1">
        <f t="array" ref="BD635">IFERROR(INDEX($CV$63:$CZ$65, $CF635, BD$23), "-")</f>
        <v>-</v>
      </c>
      <c r="BE635" s="296" t="str" cm="1">
        <f t="array" ref="BE635">IFERROR(INDEX($CV$63:$CZ$65, $CF635, BE$23), "-")</f>
        <v>-</v>
      </c>
      <c r="BF635" s="297" cm="1">
        <f t="array" ref="BF635">IF($CF635=3,
IFERROR(INDEX($CV$68:$CZ$79, $CE635, BF$23), "-"),
IF($CF635=2,
IF(BF$23=5, $Q635, IF(BF$23=4, $R635, 0)), IF(BF$23=5, $Q635, 0)
))</f>
        <v>0</v>
      </c>
      <c r="BG635" s="297" cm="1">
        <f t="array" ref="BG635">IF($CF635=3,
IFERROR(INDEX($CV$68:$CZ$79, $CE635, BG$23), "-"),
IF($CF635=2,
IF(BG$23=5, $Q635, IF(BG$23=4, $R635, 0)), IF(BG$23=5, $Q635, 0)
))</f>
        <v>0</v>
      </c>
      <c r="BH635" s="297" cm="1">
        <f t="array" ref="BH635">IF($CF635=3,
IFERROR(INDEX($CV$68:$CZ$79, $CE635, BH$23), "-"),
IF($CF635=2,
IF(BH$23=5, $Q635, IF(BH$23=4, $R635, 0)), IF(BH$23=5, $Q635, 0)
))</f>
        <v>0</v>
      </c>
      <c r="BI635" s="297" cm="1">
        <f t="array" ref="BI635">IF($CF635=3,
IFERROR(INDEX($CV$68:$CZ$79, $CE635, BI$23), "-"),
IF($CF635=2,
IF(BI$23=5, $Q635, IF(BI$23=4, $R635, 0)), IF(BI$23=5, $Q635, 0)
))</f>
        <v>0</v>
      </c>
      <c r="BJ635" s="297" cm="1">
        <f t="array" ref="BJ635">IF($CF635=3,
IFERROR(INDEX($CV$68:$CZ$79, $CE635, BJ$23), "-"),
IF($CF635=2,
IF(BJ$23=5, $Q635, IF(BJ$23=4, $R635, 0)), IF(BJ$23=5, $Q635, 0)
))</f>
        <v>0</v>
      </c>
      <c r="BK635" s="293" t="str" cm="1">
        <f t="array" ref="BK635">IFERROR(IF(OR($AN$20="EZ", ISNUMBER((BL635*BM635)/(3600*1000)/BN635)), (BL635*BM635)/(3600*1000)/BN635, BY635) * SUMPRODUCT($BO635:$BS635^2.5, $BT635:$BX635) / 1000, "-")</f>
        <v>-</v>
      </c>
      <c r="BL635" s="279" t="str">
        <f t="shared" si="274"/>
        <v>-</v>
      </c>
      <c r="BM635" s="279" t="str">
        <f t="shared" si="275"/>
        <v>-</v>
      </c>
      <c r="BN635" s="298">
        <f t="shared" si="276"/>
        <v>0</v>
      </c>
      <c r="BO635" s="296" t="str" cm="1">
        <f t="array" ref="BO635">IFERROR(INDEX($CV$63:$CZ$65, $CO635, BO$23), "-")</f>
        <v>-</v>
      </c>
      <c r="BP635" s="296" t="str" cm="1">
        <f t="array" ref="BP635">IFERROR(INDEX($CV$63:$CZ$65, $CO635, BP$23), "-")</f>
        <v>-</v>
      </c>
      <c r="BQ635" s="296" t="str" cm="1">
        <f t="array" ref="BQ635">IFERROR(INDEX($CV$63:$CZ$65, $CO635, BQ$23), "-")</f>
        <v>-</v>
      </c>
      <c r="BR635" s="296" t="str" cm="1">
        <f t="array" ref="BR635">IFERROR(INDEX($CV$63:$CZ$65, $CO635, BR$23), "-")</f>
        <v>-</v>
      </c>
      <c r="BS635" s="296" t="str" cm="1">
        <f t="array" ref="BS635">IFERROR(INDEX($CV$63:$CZ$65, $CO635, BS$23), "-")</f>
        <v>-</v>
      </c>
      <c r="BT635" s="297" cm="1">
        <f t="array" ref="BT635">IF($CO635=3,
IFERROR(INDEX($CV$68:$CZ$79, $CE635, BT$23), "-"),
IF($CO635=2,
IF(BT$23=5, $AC635, IF(BT$23=4, $AD635, 0)), IF(BT$23=5, $AC635, 0)
))</f>
        <v>0</v>
      </c>
      <c r="BU635" s="297" cm="1">
        <f t="array" ref="BU635">IF($CO635=3,
IFERROR(INDEX($CV$68:$CZ$79, $CE635, BU$23), "-"),
IF($CO635=2,
IF(BU$23=5, $AC635, IF(BU$23=4, $AD635, 0)), IF(BU$23=5, $AC635, 0)
))</f>
        <v>0</v>
      </c>
      <c r="BV635" s="297" cm="1">
        <f t="array" ref="BV635">IF($CO635=3,
IFERROR(INDEX($CV$68:$CZ$79, $CE635, BV$23), "-"),
IF($CO635=2,
IF(BV$23=5, $AC635, IF(BV$23=4, $AD635, 0)), IF(BV$23=5, $AC635, 0)
))</f>
        <v>0</v>
      </c>
      <c r="BW635" s="297" cm="1">
        <f t="array" ref="BW635">IF($CO635=3,
IFERROR(INDEX($CV$68:$CZ$79, $CE635, BW$23), "-"),
IF($CO635=2,
IF(BW$23=5, $AC635, IF(BW$23=4, $AD635, 0)), IF(BW$23=5, $AC635, 0)
))</f>
        <v>0</v>
      </c>
      <c r="BX635" s="297" cm="1">
        <f t="array" ref="BX635">IF($CO635=3,
IFERROR(INDEX($CV$68:$CZ$79, $CE635, BX$23), "-"),
IF($CO635=2,
IF(BX$23=5, $AC635, IF(BX$23=4, $AD635, 0)), IF(BX$23=5, $AC635, 0)
))</f>
        <v>0</v>
      </c>
      <c r="BY635" s="293" t="str">
        <f t="shared" si="277"/>
        <v>-</v>
      </c>
      <c r="BZ635" s="299">
        <f t="shared" si="253"/>
        <v>0</v>
      </c>
      <c r="CA635" s="294" t="str">
        <f t="shared" si="278"/>
        <v>-</v>
      </c>
      <c r="CB635" s="295" t="str">
        <f t="shared" si="254"/>
        <v>-</v>
      </c>
      <c r="CC635" s="295" t="str">
        <f t="shared" si="279"/>
        <v>-</v>
      </c>
      <c r="CD635" s="299">
        <f t="shared" si="255"/>
        <v>0</v>
      </c>
      <c r="CE635" s="300" t="str">
        <f t="shared" si="256"/>
        <v>-</v>
      </c>
      <c r="CF635" s="300" t="str">
        <f t="shared" si="257"/>
        <v>-</v>
      </c>
      <c r="CG635" s="300">
        <v>0</v>
      </c>
      <c r="CH635" s="300">
        <f t="shared" si="258"/>
        <v>0</v>
      </c>
      <c r="CI635" s="301">
        <f t="shared" si="259"/>
        <v>0</v>
      </c>
      <c r="CJ635" s="301">
        <f t="shared" si="260"/>
        <v>0</v>
      </c>
      <c r="CK635" s="302" t="str" cm="1">
        <f t="array" ref="CK635">IF($CJ635&gt;0, INDEX($CS$28:$DH$35, $CJ635, $CI635+CK$23), "-")</f>
        <v>-</v>
      </c>
      <c r="CL635" s="302" t="str" cm="1">
        <f t="array" ref="CL635">IF($CJ635&gt;0, INDEX($CS$28:$DH$35, $CJ635, $CI635+CL$23), "-")</f>
        <v>-</v>
      </c>
      <c r="CM635" s="302" t="str" cm="1">
        <f t="array" ref="CM635">IF($CJ635&gt;0, INDEX($CS$28:$DH$35, $CJ635, $CI635+CM$23), "-")</f>
        <v>-</v>
      </c>
      <c r="CN635" s="302" t="str" cm="1">
        <f t="array" ref="CN635">IF($CJ635&gt;0, INDEX($CS$28:$DH$35, $CJ635, $CI635+CN$23), "-")</f>
        <v>-</v>
      </c>
      <c r="CO635" s="300" t="str">
        <f t="shared" si="261"/>
        <v>-</v>
      </c>
      <c r="CP635" s="271"/>
      <c r="CQ635" s="272"/>
      <c r="CR635" s="273"/>
      <c r="CS635" s="273"/>
      <c r="CT635" s="273"/>
      <c r="CU635" s="273"/>
      <c r="CV635" s="273"/>
      <c r="CW635" s="273"/>
      <c r="CX635" s="273"/>
      <c r="CY635" s="273"/>
      <c r="CZ635" s="273"/>
      <c r="DA635" s="273"/>
      <c r="DB635" s="273"/>
      <c r="DC635" s="273"/>
      <c r="DD635" s="273"/>
      <c r="DE635" s="273"/>
      <c r="DF635" s="273"/>
      <c r="DG635" s="273"/>
      <c r="DH635" s="273"/>
      <c r="DI635" s="273"/>
      <c r="DJ635" s="271"/>
      <c r="DK635" s="271"/>
    </row>
    <row r="636" spans="1:115" s="45" customFormat="1" ht="12.75" customHeight="1" x14ac:dyDescent="0.25">
      <c r="A636" s="13" cm="1">
        <f t="array" ref="A636">IFERROR(INDEX(Operation, IFERROR(MATCH($N636,#REF!, 0), IFERROR(MATCH($N636,#REF!, 0), MATCH($N636,#REF!, 0))), 4), 0)</f>
        <v>0</v>
      </c>
      <c r="B636" s="10">
        <v>613</v>
      </c>
      <c r="C636" s="238"/>
      <c r="D636" s="238"/>
      <c r="E636" s="79"/>
      <c r="F636" s="80" t="str">
        <f>IF(ISBLANK(E636), "", VLOOKUP(E636, Z!$A$2:$C$4127, 3, FALSE))</f>
        <v/>
      </c>
      <c r="G636" s="238"/>
      <c r="H636" s="81"/>
      <c r="I636" s="255" t="b">
        <v>0</v>
      </c>
      <c r="J636" s="256"/>
      <c r="K636" s="82"/>
      <c r="L636" s="82"/>
      <c r="M636" s="83"/>
      <c r="N636" s="79"/>
      <c r="O636" s="84"/>
      <c r="P636" s="84"/>
      <c r="Q636" s="257"/>
      <c r="R636" s="257"/>
      <c r="S636" s="257"/>
      <c r="T636" s="85">
        <f t="shared" si="262"/>
        <v>0</v>
      </c>
      <c r="U636" s="238"/>
      <c r="V636" s="238"/>
      <c r="W636" s="238"/>
      <c r="X636" s="257"/>
      <c r="Y636" s="258"/>
      <c r="Z636" s="79"/>
      <c r="AA636" s="257"/>
      <c r="AB636" s="257"/>
      <c r="AC636" s="257"/>
      <c r="AD636" s="257"/>
      <c r="AE636" s="257"/>
      <c r="AF636" s="85">
        <f t="shared" si="263"/>
        <v>0</v>
      </c>
      <c r="AG636" s="259"/>
      <c r="AH636" s="238"/>
      <c r="AI636" s="79"/>
      <c r="AJ636" s="80" t="str">
        <f>IF(ISBLANK(AI636), "", VLOOKUP(AI636, Z!$A$2:$C$4127, 3, FALSE))</f>
        <v/>
      </c>
      <c r="AK636" s="260"/>
      <c r="AL636" s="127">
        <f t="shared" si="264"/>
        <v>0</v>
      </c>
      <c r="AM636" s="271"/>
      <c r="AN636" s="292">
        <f t="shared" si="266"/>
        <v>0</v>
      </c>
      <c r="AO636" s="279">
        <f t="shared" si="265"/>
        <v>1</v>
      </c>
      <c r="AP636" s="279">
        <v>0.75</v>
      </c>
      <c r="AQ636" s="293" t="str">
        <f t="shared" si="267"/>
        <v>-</v>
      </c>
      <c r="AR636" s="293" t="str">
        <f t="shared" si="268"/>
        <v>-</v>
      </c>
      <c r="AS636" s="293" t="str" cm="1">
        <f t="array" ref="AS636">IFERROR(IFERROR((AT636*AU636)/(3600*1000)/AZ636, BY636) * SUMPRODUCT($BA636:$BE636^2.5, $BF636:$BJ636) / 1000, "-")</f>
        <v>-</v>
      </c>
      <c r="AT636" s="279" t="str">
        <f t="shared" si="269"/>
        <v>-</v>
      </c>
      <c r="AU636" s="279" t="str">
        <f t="shared" si="270"/>
        <v>-</v>
      </c>
      <c r="AV636" s="294" t="str">
        <f t="shared" si="252"/>
        <v>-</v>
      </c>
      <c r="AW636" s="294" t="str" cm="1">
        <f t="array" ref="AW636">IF(CH636&gt;0, INDEX($CV$58:$CV$60, CH636), "-")</f>
        <v>-</v>
      </c>
      <c r="AX636" s="294" t="str">
        <f t="shared" si="271"/>
        <v>-</v>
      </c>
      <c r="AY636" s="295" t="str">
        <f t="shared" si="272"/>
        <v>-</v>
      </c>
      <c r="AZ636" s="294">
        <f t="shared" si="273"/>
        <v>0</v>
      </c>
      <c r="BA636" s="296" t="str" cm="1">
        <f t="array" ref="BA636">IFERROR(INDEX($CV$63:$CZ$65, $CF636, BA$23), "-")</f>
        <v>-</v>
      </c>
      <c r="BB636" s="296" t="str" cm="1">
        <f t="array" ref="BB636">IFERROR(INDEX($CV$63:$CZ$65, $CF636, BB$23), "-")</f>
        <v>-</v>
      </c>
      <c r="BC636" s="296" t="str" cm="1">
        <f t="array" ref="BC636">IFERROR(INDEX($CV$63:$CZ$65, $CF636, BC$23), "-")</f>
        <v>-</v>
      </c>
      <c r="BD636" s="296" t="str" cm="1">
        <f t="array" ref="BD636">IFERROR(INDEX($CV$63:$CZ$65, $CF636, BD$23), "-")</f>
        <v>-</v>
      </c>
      <c r="BE636" s="296" t="str" cm="1">
        <f t="array" ref="BE636">IFERROR(INDEX($CV$63:$CZ$65, $CF636, BE$23), "-")</f>
        <v>-</v>
      </c>
      <c r="BF636" s="297" cm="1">
        <f t="array" ref="BF636">IF($CF636=3,
IFERROR(INDEX($CV$68:$CZ$79, $CE636, BF$23), "-"),
IF($CF636=2,
IF(BF$23=5, $Q636, IF(BF$23=4, $R636, 0)), IF(BF$23=5, $Q636, 0)
))</f>
        <v>0</v>
      </c>
      <c r="BG636" s="297" cm="1">
        <f t="array" ref="BG636">IF($CF636=3,
IFERROR(INDEX($CV$68:$CZ$79, $CE636, BG$23), "-"),
IF($CF636=2,
IF(BG$23=5, $Q636, IF(BG$23=4, $R636, 0)), IF(BG$23=5, $Q636, 0)
))</f>
        <v>0</v>
      </c>
      <c r="BH636" s="297" cm="1">
        <f t="array" ref="BH636">IF($CF636=3,
IFERROR(INDEX($CV$68:$CZ$79, $CE636, BH$23), "-"),
IF($CF636=2,
IF(BH$23=5, $Q636, IF(BH$23=4, $R636, 0)), IF(BH$23=5, $Q636, 0)
))</f>
        <v>0</v>
      </c>
      <c r="BI636" s="297" cm="1">
        <f t="array" ref="BI636">IF($CF636=3,
IFERROR(INDEX($CV$68:$CZ$79, $CE636, BI$23), "-"),
IF($CF636=2,
IF(BI$23=5, $Q636, IF(BI$23=4, $R636, 0)), IF(BI$23=5, $Q636, 0)
))</f>
        <v>0</v>
      </c>
      <c r="BJ636" s="297" cm="1">
        <f t="array" ref="BJ636">IF($CF636=3,
IFERROR(INDEX($CV$68:$CZ$79, $CE636, BJ$23), "-"),
IF($CF636=2,
IF(BJ$23=5, $Q636, IF(BJ$23=4, $R636, 0)), IF(BJ$23=5, $Q636, 0)
))</f>
        <v>0</v>
      </c>
      <c r="BK636" s="293" t="str" cm="1">
        <f t="array" ref="BK636">IFERROR(IF(OR($AN$20="EZ", ISNUMBER((BL636*BM636)/(3600*1000)/BN636)), (BL636*BM636)/(3600*1000)/BN636, BY636) * SUMPRODUCT($BO636:$BS636^2.5, $BT636:$BX636) / 1000, "-")</f>
        <v>-</v>
      </c>
      <c r="BL636" s="279" t="str">
        <f t="shared" si="274"/>
        <v>-</v>
      </c>
      <c r="BM636" s="279" t="str">
        <f t="shared" si="275"/>
        <v>-</v>
      </c>
      <c r="BN636" s="298">
        <f t="shared" si="276"/>
        <v>0</v>
      </c>
      <c r="BO636" s="296" t="str" cm="1">
        <f t="array" ref="BO636">IFERROR(INDEX($CV$63:$CZ$65, $CO636, BO$23), "-")</f>
        <v>-</v>
      </c>
      <c r="BP636" s="296" t="str" cm="1">
        <f t="array" ref="BP636">IFERROR(INDEX($CV$63:$CZ$65, $CO636, BP$23), "-")</f>
        <v>-</v>
      </c>
      <c r="BQ636" s="296" t="str" cm="1">
        <f t="array" ref="BQ636">IFERROR(INDEX($CV$63:$CZ$65, $CO636, BQ$23), "-")</f>
        <v>-</v>
      </c>
      <c r="BR636" s="296" t="str" cm="1">
        <f t="array" ref="BR636">IFERROR(INDEX($CV$63:$CZ$65, $CO636, BR$23), "-")</f>
        <v>-</v>
      </c>
      <c r="BS636" s="296" t="str" cm="1">
        <f t="array" ref="BS636">IFERROR(INDEX($CV$63:$CZ$65, $CO636, BS$23), "-")</f>
        <v>-</v>
      </c>
      <c r="BT636" s="297" cm="1">
        <f t="array" ref="BT636">IF($CO636=3,
IFERROR(INDEX($CV$68:$CZ$79, $CE636, BT$23), "-"),
IF($CO636=2,
IF(BT$23=5, $AC636, IF(BT$23=4, $AD636, 0)), IF(BT$23=5, $AC636, 0)
))</f>
        <v>0</v>
      </c>
      <c r="BU636" s="297" cm="1">
        <f t="array" ref="BU636">IF($CO636=3,
IFERROR(INDEX($CV$68:$CZ$79, $CE636, BU$23), "-"),
IF($CO636=2,
IF(BU$23=5, $AC636, IF(BU$23=4, $AD636, 0)), IF(BU$23=5, $AC636, 0)
))</f>
        <v>0</v>
      </c>
      <c r="BV636" s="297" cm="1">
        <f t="array" ref="BV636">IF($CO636=3,
IFERROR(INDEX($CV$68:$CZ$79, $CE636, BV$23), "-"),
IF($CO636=2,
IF(BV$23=5, $AC636, IF(BV$23=4, $AD636, 0)), IF(BV$23=5, $AC636, 0)
))</f>
        <v>0</v>
      </c>
      <c r="BW636" s="297" cm="1">
        <f t="array" ref="BW636">IF($CO636=3,
IFERROR(INDEX($CV$68:$CZ$79, $CE636, BW$23), "-"),
IF($CO636=2,
IF(BW$23=5, $AC636, IF(BW$23=4, $AD636, 0)), IF(BW$23=5, $AC636, 0)
))</f>
        <v>0</v>
      </c>
      <c r="BX636" s="297" cm="1">
        <f t="array" ref="BX636">IF($CO636=3,
IFERROR(INDEX($CV$68:$CZ$79, $CE636, BX$23), "-"),
IF($CO636=2,
IF(BX$23=5, $AC636, IF(BX$23=4, $AD636, 0)), IF(BX$23=5, $AC636, 0)
))</f>
        <v>0</v>
      </c>
      <c r="BY636" s="293" t="str">
        <f t="shared" si="277"/>
        <v>-</v>
      </c>
      <c r="BZ636" s="299">
        <f t="shared" si="253"/>
        <v>0</v>
      </c>
      <c r="CA636" s="294" t="str">
        <f t="shared" si="278"/>
        <v>-</v>
      </c>
      <c r="CB636" s="295" t="str">
        <f t="shared" si="254"/>
        <v>-</v>
      </c>
      <c r="CC636" s="295" t="str">
        <f t="shared" si="279"/>
        <v>-</v>
      </c>
      <c r="CD636" s="299">
        <f t="shared" si="255"/>
        <v>0</v>
      </c>
      <c r="CE636" s="300" t="str">
        <f t="shared" si="256"/>
        <v>-</v>
      </c>
      <c r="CF636" s="300" t="str">
        <f t="shared" si="257"/>
        <v>-</v>
      </c>
      <c r="CG636" s="300">
        <v>0</v>
      </c>
      <c r="CH636" s="300">
        <f t="shared" si="258"/>
        <v>0</v>
      </c>
      <c r="CI636" s="301">
        <f t="shared" si="259"/>
        <v>0</v>
      </c>
      <c r="CJ636" s="301">
        <f t="shared" si="260"/>
        <v>0</v>
      </c>
      <c r="CK636" s="302" t="str" cm="1">
        <f t="array" ref="CK636">IF($CJ636&gt;0, INDEX($CS$28:$DH$35, $CJ636, $CI636+CK$23), "-")</f>
        <v>-</v>
      </c>
      <c r="CL636" s="302" t="str" cm="1">
        <f t="array" ref="CL636">IF($CJ636&gt;0, INDEX($CS$28:$DH$35, $CJ636, $CI636+CL$23), "-")</f>
        <v>-</v>
      </c>
      <c r="CM636" s="302" t="str" cm="1">
        <f t="array" ref="CM636">IF($CJ636&gt;0, INDEX($CS$28:$DH$35, $CJ636, $CI636+CM$23), "-")</f>
        <v>-</v>
      </c>
      <c r="CN636" s="302" t="str" cm="1">
        <f t="array" ref="CN636">IF($CJ636&gt;0, INDEX($CS$28:$DH$35, $CJ636, $CI636+CN$23), "-")</f>
        <v>-</v>
      </c>
      <c r="CO636" s="300" t="str">
        <f t="shared" si="261"/>
        <v>-</v>
      </c>
      <c r="CP636" s="271"/>
      <c r="CQ636" s="272"/>
      <c r="CR636" s="273"/>
      <c r="CS636" s="273"/>
      <c r="CT636" s="273"/>
      <c r="CU636" s="273"/>
      <c r="CV636" s="273"/>
      <c r="CW636" s="273"/>
      <c r="CX636" s="273"/>
      <c r="CY636" s="273"/>
      <c r="CZ636" s="273"/>
      <c r="DA636" s="273"/>
      <c r="DB636" s="273"/>
      <c r="DC636" s="273"/>
      <c r="DD636" s="273"/>
      <c r="DE636" s="273"/>
      <c r="DF636" s="273"/>
      <c r="DG636" s="273"/>
      <c r="DH636" s="273"/>
      <c r="DI636" s="273"/>
      <c r="DJ636" s="271"/>
      <c r="DK636" s="271"/>
    </row>
    <row r="637" spans="1:115" s="45" customFormat="1" ht="12.75" customHeight="1" x14ac:dyDescent="0.25">
      <c r="A637" s="13" cm="1">
        <f t="array" ref="A637">IFERROR(INDEX(Operation, IFERROR(MATCH($N637,#REF!, 0), IFERROR(MATCH($N637,#REF!, 0), MATCH($N637,#REF!, 0))), 4), 0)</f>
        <v>0</v>
      </c>
      <c r="B637" s="10">
        <v>614</v>
      </c>
      <c r="C637" s="238"/>
      <c r="D637" s="238"/>
      <c r="E637" s="79"/>
      <c r="F637" s="80" t="str">
        <f>IF(ISBLANK(E637), "", VLOOKUP(E637, Z!$A$2:$C$4127, 3, FALSE))</f>
        <v/>
      </c>
      <c r="G637" s="238"/>
      <c r="H637" s="81"/>
      <c r="I637" s="255" t="b">
        <v>0</v>
      </c>
      <c r="J637" s="256"/>
      <c r="K637" s="82"/>
      <c r="L637" s="82"/>
      <c r="M637" s="83"/>
      <c r="N637" s="79"/>
      <c r="O637" s="84"/>
      <c r="P637" s="84"/>
      <c r="Q637" s="257"/>
      <c r="R637" s="257"/>
      <c r="S637" s="257"/>
      <c r="T637" s="85">
        <f t="shared" si="262"/>
        <v>0</v>
      </c>
      <c r="U637" s="238"/>
      <c r="V637" s="238"/>
      <c r="W637" s="238"/>
      <c r="X637" s="257"/>
      <c r="Y637" s="258"/>
      <c r="Z637" s="79"/>
      <c r="AA637" s="257"/>
      <c r="AB637" s="257"/>
      <c r="AC637" s="257"/>
      <c r="AD637" s="257"/>
      <c r="AE637" s="257"/>
      <c r="AF637" s="85">
        <f t="shared" si="263"/>
        <v>0</v>
      </c>
      <c r="AG637" s="259"/>
      <c r="AH637" s="238"/>
      <c r="AI637" s="79"/>
      <c r="AJ637" s="80" t="str">
        <f>IF(ISBLANK(AI637), "", VLOOKUP(AI637, Z!$A$2:$C$4127, 3, FALSE))</f>
        <v/>
      </c>
      <c r="AK637" s="260"/>
      <c r="AL637" s="127">
        <f t="shared" si="264"/>
        <v>0</v>
      </c>
      <c r="AM637" s="271"/>
      <c r="AN637" s="292">
        <f t="shared" si="266"/>
        <v>0</v>
      </c>
      <c r="AO637" s="279">
        <f t="shared" si="265"/>
        <v>1</v>
      </c>
      <c r="AP637" s="279">
        <v>0.75</v>
      </c>
      <c r="AQ637" s="293" t="str">
        <f t="shared" si="267"/>
        <v>-</v>
      </c>
      <c r="AR637" s="293" t="str">
        <f t="shared" si="268"/>
        <v>-</v>
      </c>
      <c r="AS637" s="293" t="str" cm="1">
        <f t="array" ref="AS637">IFERROR(IFERROR((AT637*AU637)/(3600*1000)/AZ637, BY637) * SUMPRODUCT($BA637:$BE637^2.5, $BF637:$BJ637) / 1000, "-")</f>
        <v>-</v>
      </c>
      <c r="AT637" s="279" t="str">
        <f t="shared" si="269"/>
        <v>-</v>
      </c>
      <c r="AU637" s="279" t="str">
        <f t="shared" si="270"/>
        <v>-</v>
      </c>
      <c r="AV637" s="294" t="str">
        <f t="shared" si="252"/>
        <v>-</v>
      </c>
      <c r="AW637" s="294" t="str" cm="1">
        <f t="array" ref="AW637">IF(CH637&gt;0, INDEX($CV$58:$CV$60, CH637), "-")</f>
        <v>-</v>
      </c>
      <c r="AX637" s="294" t="str">
        <f t="shared" si="271"/>
        <v>-</v>
      </c>
      <c r="AY637" s="295" t="str">
        <f t="shared" si="272"/>
        <v>-</v>
      </c>
      <c r="AZ637" s="294">
        <f t="shared" si="273"/>
        <v>0</v>
      </c>
      <c r="BA637" s="296" t="str" cm="1">
        <f t="array" ref="BA637">IFERROR(INDEX($CV$63:$CZ$65, $CF637, BA$23), "-")</f>
        <v>-</v>
      </c>
      <c r="BB637" s="296" t="str" cm="1">
        <f t="array" ref="BB637">IFERROR(INDEX($CV$63:$CZ$65, $CF637, BB$23), "-")</f>
        <v>-</v>
      </c>
      <c r="BC637" s="296" t="str" cm="1">
        <f t="array" ref="BC637">IFERROR(INDEX($CV$63:$CZ$65, $CF637, BC$23), "-")</f>
        <v>-</v>
      </c>
      <c r="BD637" s="296" t="str" cm="1">
        <f t="array" ref="BD637">IFERROR(INDEX($CV$63:$CZ$65, $CF637, BD$23), "-")</f>
        <v>-</v>
      </c>
      <c r="BE637" s="296" t="str" cm="1">
        <f t="array" ref="BE637">IFERROR(INDEX($CV$63:$CZ$65, $CF637, BE$23), "-")</f>
        <v>-</v>
      </c>
      <c r="BF637" s="297" cm="1">
        <f t="array" ref="BF637">IF($CF637=3,
IFERROR(INDEX($CV$68:$CZ$79, $CE637, BF$23), "-"),
IF($CF637=2,
IF(BF$23=5, $Q637, IF(BF$23=4, $R637, 0)), IF(BF$23=5, $Q637, 0)
))</f>
        <v>0</v>
      </c>
      <c r="BG637" s="297" cm="1">
        <f t="array" ref="BG637">IF($CF637=3,
IFERROR(INDEX($CV$68:$CZ$79, $CE637, BG$23), "-"),
IF($CF637=2,
IF(BG$23=5, $Q637, IF(BG$23=4, $R637, 0)), IF(BG$23=5, $Q637, 0)
))</f>
        <v>0</v>
      </c>
      <c r="BH637" s="297" cm="1">
        <f t="array" ref="BH637">IF($CF637=3,
IFERROR(INDEX($CV$68:$CZ$79, $CE637, BH$23), "-"),
IF($CF637=2,
IF(BH$23=5, $Q637, IF(BH$23=4, $R637, 0)), IF(BH$23=5, $Q637, 0)
))</f>
        <v>0</v>
      </c>
      <c r="BI637" s="297" cm="1">
        <f t="array" ref="BI637">IF($CF637=3,
IFERROR(INDEX($CV$68:$CZ$79, $CE637, BI$23), "-"),
IF($CF637=2,
IF(BI$23=5, $Q637, IF(BI$23=4, $R637, 0)), IF(BI$23=5, $Q637, 0)
))</f>
        <v>0</v>
      </c>
      <c r="BJ637" s="297" cm="1">
        <f t="array" ref="BJ637">IF($CF637=3,
IFERROR(INDEX($CV$68:$CZ$79, $CE637, BJ$23), "-"),
IF($CF637=2,
IF(BJ$23=5, $Q637, IF(BJ$23=4, $R637, 0)), IF(BJ$23=5, $Q637, 0)
))</f>
        <v>0</v>
      </c>
      <c r="BK637" s="293" t="str" cm="1">
        <f t="array" ref="BK637">IFERROR(IF(OR($AN$20="EZ", ISNUMBER((BL637*BM637)/(3600*1000)/BN637)), (BL637*BM637)/(3600*1000)/BN637, BY637) * SUMPRODUCT($BO637:$BS637^2.5, $BT637:$BX637) / 1000, "-")</f>
        <v>-</v>
      </c>
      <c r="BL637" s="279" t="str">
        <f t="shared" si="274"/>
        <v>-</v>
      </c>
      <c r="BM637" s="279" t="str">
        <f t="shared" si="275"/>
        <v>-</v>
      </c>
      <c r="BN637" s="298">
        <f t="shared" si="276"/>
        <v>0</v>
      </c>
      <c r="BO637" s="296" t="str" cm="1">
        <f t="array" ref="BO637">IFERROR(INDEX($CV$63:$CZ$65, $CO637, BO$23), "-")</f>
        <v>-</v>
      </c>
      <c r="BP637" s="296" t="str" cm="1">
        <f t="array" ref="BP637">IFERROR(INDEX($CV$63:$CZ$65, $CO637, BP$23), "-")</f>
        <v>-</v>
      </c>
      <c r="BQ637" s="296" t="str" cm="1">
        <f t="array" ref="BQ637">IFERROR(INDEX($CV$63:$CZ$65, $CO637, BQ$23), "-")</f>
        <v>-</v>
      </c>
      <c r="BR637" s="296" t="str" cm="1">
        <f t="array" ref="BR637">IFERROR(INDEX($CV$63:$CZ$65, $CO637, BR$23), "-")</f>
        <v>-</v>
      </c>
      <c r="BS637" s="296" t="str" cm="1">
        <f t="array" ref="BS637">IFERROR(INDEX($CV$63:$CZ$65, $CO637, BS$23), "-")</f>
        <v>-</v>
      </c>
      <c r="BT637" s="297" cm="1">
        <f t="array" ref="BT637">IF($CO637=3,
IFERROR(INDEX($CV$68:$CZ$79, $CE637, BT$23), "-"),
IF($CO637=2,
IF(BT$23=5, $AC637, IF(BT$23=4, $AD637, 0)), IF(BT$23=5, $AC637, 0)
))</f>
        <v>0</v>
      </c>
      <c r="BU637" s="297" cm="1">
        <f t="array" ref="BU637">IF($CO637=3,
IFERROR(INDEX($CV$68:$CZ$79, $CE637, BU$23), "-"),
IF($CO637=2,
IF(BU$23=5, $AC637, IF(BU$23=4, $AD637, 0)), IF(BU$23=5, $AC637, 0)
))</f>
        <v>0</v>
      </c>
      <c r="BV637" s="297" cm="1">
        <f t="array" ref="BV637">IF($CO637=3,
IFERROR(INDEX($CV$68:$CZ$79, $CE637, BV$23), "-"),
IF($CO637=2,
IF(BV$23=5, $AC637, IF(BV$23=4, $AD637, 0)), IF(BV$23=5, $AC637, 0)
))</f>
        <v>0</v>
      </c>
      <c r="BW637" s="297" cm="1">
        <f t="array" ref="BW637">IF($CO637=3,
IFERROR(INDEX($CV$68:$CZ$79, $CE637, BW$23), "-"),
IF($CO637=2,
IF(BW$23=5, $AC637, IF(BW$23=4, $AD637, 0)), IF(BW$23=5, $AC637, 0)
))</f>
        <v>0</v>
      </c>
      <c r="BX637" s="297" cm="1">
        <f t="array" ref="BX637">IF($CO637=3,
IFERROR(INDEX($CV$68:$CZ$79, $CE637, BX$23), "-"),
IF($CO637=2,
IF(BX$23=5, $AC637, IF(BX$23=4, $AD637, 0)), IF(BX$23=5, $AC637, 0)
))</f>
        <v>0</v>
      </c>
      <c r="BY637" s="293" t="str">
        <f t="shared" si="277"/>
        <v>-</v>
      </c>
      <c r="BZ637" s="299">
        <f t="shared" si="253"/>
        <v>0</v>
      </c>
      <c r="CA637" s="294" t="str">
        <f t="shared" si="278"/>
        <v>-</v>
      </c>
      <c r="CB637" s="295" t="str">
        <f t="shared" si="254"/>
        <v>-</v>
      </c>
      <c r="CC637" s="295" t="str">
        <f t="shared" si="279"/>
        <v>-</v>
      </c>
      <c r="CD637" s="299">
        <f t="shared" si="255"/>
        <v>0</v>
      </c>
      <c r="CE637" s="300" t="str">
        <f t="shared" si="256"/>
        <v>-</v>
      </c>
      <c r="CF637" s="300" t="str">
        <f t="shared" si="257"/>
        <v>-</v>
      </c>
      <c r="CG637" s="300">
        <v>0</v>
      </c>
      <c r="CH637" s="300">
        <f t="shared" si="258"/>
        <v>0</v>
      </c>
      <c r="CI637" s="301">
        <f t="shared" si="259"/>
        <v>0</v>
      </c>
      <c r="CJ637" s="301">
        <f t="shared" si="260"/>
        <v>0</v>
      </c>
      <c r="CK637" s="302" t="str" cm="1">
        <f t="array" ref="CK637">IF($CJ637&gt;0, INDEX($CS$28:$DH$35, $CJ637, $CI637+CK$23), "-")</f>
        <v>-</v>
      </c>
      <c r="CL637" s="302" t="str" cm="1">
        <f t="array" ref="CL637">IF($CJ637&gt;0, INDEX($CS$28:$DH$35, $CJ637, $CI637+CL$23), "-")</f>
        <v>-</v>
      </c>
      <c r="CM637" s="302" t="str" cm="1">
        <f t="array" ref="CM637">IF($CJ637&gt;0, INDEX($CS$28:$DH$35, $CJ637, $CI637+CM$23), "-")</f>
        <v>-</v>
      </c>
      <c r="CN637" s="302" t="str" cm="1">
        <f t="array" ref="CN637">IF($CJ637&gt;0, INDEX($CS$28:$DH$35, $CJ637, $CI637+CN$23), "-")</f>
        <v>-</v>
      </c>
      <c r="CO637" s="300" t="str">
        <f t="shared" si="261"/>
        <v>-</v>
      </c>
      <c r="CP637" s="271"/>
      <c r="CQ637" s="272"/>
      <c r="CR637" s="273"/>
      <c r="CS637" s="273"/>
      <c r="CT637" s="273"/>
      <c r="CU637" s="273"/>
      <c r="CV637" s="273"/>
      <c r="CW637" s="273"/>
      <c r="CX637" s="273"/>
      <c r="CY637" s="273"/>
      <c r="CZ637" s="273"/>
      <c r="DA637" s="273"/>
      <c r="DB637" s="273"/>
      <c r="DC637" s="273"/>
      <c r="DD637" s="273"/>
      <c r="DE637" s="273"/>
      <c r="DF637" s="273"/>
      <c r="DG637" s="273"/>
      <c r="DH637" s="273"/>
      <c r="DI637" s="273"/>
      <c r="DJ637" s="271"/>
      <c r="DK637" s="271"/>
    </row>
    <row r="638" spans="1:115" s="45" customFormat="1" ht="12.75" customHeight="1" x14ac:dyDescent="0.25">
      <c r="A638" s="13" cm="1">
        <f t="array" ref="A638">IFERROR(INDEX(Operation, IFERROR(MATCH($N638,#REF!, 0), IFERROR(MATCH($N638,#REF!, 0), MATCH($N638,#REF!, 0))), 4), 0)</f>
        <v>0</v>
      </c>
      <c r="B638" s="10">
        <v>615</v>
      </c>
      <c r="C638" s="238"/>
      <c r="D638" s="238"/>
      <c r="E638" s="79"/>
      <c r="F638" s="80" t="str">
        <f>IF(ISBLANK(E638), "", VLOOKUP(E638, Z!$A$2:$C$4127, 3, FALSE))</f>
        <v/>
      </c>
      <c r="G638" s="238"/>
      <c r="H638" s="81"/>
      <c r="I638" s="255" t="b">
        <v>0</v>
      </c>
      <c r="J638" s="256"/>
      <c r="K638" s="82"/>
      <c r="L638" s="82"/>
      <c r="M638" s="83"/>
      <c r="N638" s="79"/>
      <c r="O638" s="84"/>
      <c r="P638" s="84"/>
      <c r="Q638" s="257"/>
      <c r="R638" s="257"/>
      <c r="S638" s="257"/>
      <c r="T638" s="85">
        <f t="shared" si="262"/>
        <v>0</v>
      </c>
      <c r="U638" s="238"/>
      <c r="V638" s="238"/>
      <c r="W638" s="238"/>
      <c r="X638" s="256"/>
      <c r="Y638" s="258"/>
      <c r="Z638" s="79"/>
      <c r="AA638" s="257"/>
      <c r="AB638" s="257"/>
      <c r="AC638" s="257"/>
      <c r="AD638" s="257"/>
      <c r="AE638" s="257"/>
      <c r="AF638" s="85">
        <f t="shared" si="263"/>
        <v>0</v>
      </c>
      <c r="AG638" s="259"/>
      <c r="AH638" s="238"/>
      <c r="AI638" s="79"/>
      <c r="AJ638" s="80" t="str">
        <f>IF(ISBLANK(AI638), "", VLOOKUP(AI638, Z!$A$2:$C$4127, 3, FALSE))</f>
        <v/>
      </c>
      <c r="AK638" s="260"/>
      <c r="AL638" s="127">
        <f t="shared" si="264"/>
        <v>0</v>
      </c>
      <c r="AM638" s="271"/>
      <c r="AN638" s="292">
        <f t="shared" si="266"/>
        <v>0</v>
      </c>
      <c r="AO638" s="279">
        <f t="shared" si="265"/>
        <v>1</v>
      </c>
      <c r="AP638" s="279">
        <v>0.75</v>
      </c>
      <c r="AQ638" s="293" t="str">
        <f t="shared" si="267"/>
        <v>-</v>
      </c>
      <c r="AR638" s="293" t="str">
        <f t="shared" si="268"/>
        <v>-</v>
      </c>
      <c r="AS638" s="293" t="str" cm="1">
        <f t="array" ref="AS638">IFERROR(IFERROR((AT638*AU638)/(3600*1000)/AZ638, BY638) * SUMPRODUCT($BA638:$BE638^2.5, $BF638:$BJ638) / 1000, "-")</f>
        <v>-</v>
      </c>
      <c r="AT638" s="279" t="str">
        <f t="shared" si="269"/>
        <v>-</v>
      </c>
      <c r="AU638" s="279" t="str">
        <f t="shared" si="270"/>
        <v>-</v>
      </c>
      <c r="AV638" s="294" t="str">
        <f t="shared" si="252"/>
        <v>-</v>
      </c>
      <c r="AW638" s="294" t="str" cm="1">
        <f t="array" ref="AW638">IF(CH638&gt;0, INDEX($CV$58:$CV$60, CH638), "-")</f>
        <v>-</v>
      </c>
      <c r="AX638" s="294" t="str">
        <f t="shared" si="271"/>
        <v>-</v>
      </c>
      <c r="AY638" s="295" t="str">
        <f t="shared" si="272"/>
        <v>-</v>
      </c>
      <c r="AZ638" s="294">
        <f t="shared" si="273"/>
        <v>0</v>
      </c>
      <c r="BA638" s="296" t="str" cm="1">
        <f t="array" ref="BA638">IFERROR(INDEX($CV$63:$CZ$65, $CF638, BA$23), "-")</f>
        <v>-</v>
      </c>
      <c r="BB638" s="296" t="str" cm="1">
        <f t="array" ref="BB638">IFERROR(INDEX($CV$63:$CZ$65, $CF638, BB$23), "-")</f>
        <v>-</v>
      </c>
      <c r="BC638" s="296" t="str" cm="1">
        <f t="array" ref="BC638">IFERROR(INDEX($CV$63:$CZ$65, $CF638, BC$23), "-")</f>
        <v>-</v>
      </c>
      <c r="BD638" s="296" t="str" cm="1">
        <f t="array" ref="BD638">IFERROR(INDEX($CV$63:$CZ$65, $CF638, BD$23), "-")</f>
        <v>-</v>
      </c>
      <c r="BE638" s="296" t="str" cm="1">
        <f t="array" ref="BE638">IFERROR(INDEX($CV$63:$CZ$65, $CF638, BE$23), "-")</f>
        <v>-</v>
      </c>
      <c r="BF638" s="297" cm="1">
        <f t="array" ref="BF638">IF($CF638=3,
IFERROR(INDEX($CV$68:$CZ$79, $CE638, BF$23), "-"),
IF($CF638=2,
IF(BF$23=5, $Q638, IF(BF$23=4, $R638, 0)), IF(BF$23=5, $Q638, 0)
))</f>
        <v>0</v>
      </c>
      <c r="BG638" s="297" cm="1">
        <f t="array" ref="BG638">IF($CF638=3,
IFERROR(INDEX($CV$68:$CZ$79, $CE638, BG$23), "-"),
IF($CF638=2,
IF(BG$23=5, $Q638, IF(BG$23=4, $R638, 0)), IF(BG$23=5, $Q638, 0)
))</f>
        <v>0</v>
      </c>
      <c r="BH638" s="297" cm="1">
        <f t="array" ref="BH638">IF($CF638=3,
IFERROR(INDEX($CV$68:$CZ$79, $CE638, BH$23), "-"),
IF($CF638=2,
IF(BH$23=5, $Q638, IF(BH$23=4, $R638, 0)), IF(BH$23=5, $Q638, 0)
))</f>
        <v>0</v>
      </c>
      <c r="BI638" s="297" cm="1">
        <f t="array" ref="BI638">IF($CF638=3,
IFERROR(INDEX($CV$68:$CZ$79, $CE638, BI$23), "-"),
IF($CF638=2,
IF(BI$23=5, $Q638, IF(BI$23=4, $R638, 0)), IF(BI$23=5, $Q638, 0)
))</f>
        <v>0</v>
      </c>
      <c r="BJ638" s="297" cm="1">
        <f t="array" ref="BJ638">IF($CF638=3,
IFERROR(INDEX($CV$68:$CZ$79, $CE638, BJ$23), "-"),
IF($CF638=2,
IF(BJ$23=5, $Q638, IF(BJ$23=4, $R638, 0)), IF(BJ$23=5, $Q638, 0)
))</f>
        <v>0</v>
      </c>
      <c r="BK638" s="293" t="str" cm="1">
        <f t="array" ref="BK638">IFERROR(IF(OR($AN$20="EZ", ISNUMBER((BL638*BM638)/(3600*1000)/BN638)), (BL638*BM638)/(3600*1000)/BN638, BY638) * SUMPRODUCT($BO638:$BS638^2.5, $BT638:$BX638) / 1000, "-")</f>
        <v>-</v>
      </c>
      <c r="BL638" s="279" t="str">
        <f t="shared" si="274"/>
        <v>-</v>
      </c>
      <c r="BM638" s="279" t="str">
        <f t="shared" si="275"/>
        <v>-</v>
      </c>
      <c r="BN638" s="298">
        <f t="shared" si="276"/>
        <v>0</v>
      </c>
      <c r="BO638" s="296" t="str" cm="1">
        <f t="array" ref="BO638">IFERROR(INDEX($CV$63:$CZ$65, $CO638, BO$23), "-")</f>
        <v>-</v>
      </c>
      <c r="BP638" s="296" t="str" cm="1">
        <f t="array" ref="BP638">IFERROR(INDEX($CV$63:$CZ$65, $CO638, BP$23), "-")</f>
        <v>-</v>
      </c>
      <c r="BQ638" s="296" t="str" cm="1">
        <f t="array" ref="BQ638">IFERROR(INDEX($CV$63:$CZ$65, $CO638, BQ$23), "-")</f>
        <v>-</v>
      </c>
      <c r="BR638" s="296" t="str" cm="1">
        <f t="array" ref="BR638">IFERROR(INDEX($CV$63:$CZ$65, $CO638, BR$23), "-")</f>
        <v>-</v>
      </c>
      <c r="BS638" s="296" t="str" cm="1">
        <f t="array" ref="BS638">IFERROR(INDEX($CV$63:$CZ$65, $CO638, BS$23), "-")</f>
        <v>-</v>
      </c>
      <c r="BT638" s="297" cm="1">
        <f t="array" ref="BT638">IF($CO638=3,
IFERROR(INDEX($CV$68:$CZ$79, $CE638, BT$23), "-"),
IF($CO638=2,
IF(BT$23=5, $AC638, IF(BT$23=4, $AD638, 0)), IF(BT$23=5, $AC638, 0)
))</f>
        <v>0</v>
      </c>
      <c r="BU638" s="297" cm="1">
        <f t="array" ref="BU638">IF($CO638=3,
IFERROR(INDEX($CV$68:$CZ$79, $CE638, BU$23), "-"),
IF($CO638=2,
IF(BU$23=5, $AC638, IF(BU$23=4, $AD638, 0)), IF(BU$23=5, $AC638, 0)
))</f>
        <v>0</v>
      </c>
      <c r="BV638" s="297" cm="1">
        <f t="array" ref="BV638">IF($CO638=3,
IFERROR(INDEX($CV$68:$CZ$79, $CE638, BV$23), "-"),
IF($CO638=2,
IF(BV$23=5, $AC638, IF(BV$23=4, $AD638, 0)), IF(BV$23=5, $AC638, 0)
))</f>
        <v>0</v>
      </c>
      <c r="BW638" s="297" cm="1">
        <f t="array" ref="BW638">IF($CO638=3,
IFERROR(INDEX($CV$68:$CZ$79, $CE638, BW$23), "-"),
IF($CO638=2,
IF(BW$23=5, $AC638, IF(BW$23=4, $AD638, 0)), IF(BW$23=5, $AC638, 0)
))</f>
        <v>0</v>
      </c>
      <c r="BX638" s="297" cm="1">
        <f t="array" ref="BX638">IF($CO638=3,
IFERROR(INDEX($CV$68:$CZ$79, $CE638, BX$23), "-"),
IF($CO638=2,
IF(BX$23=5, $AC638, IF(BX$23=4, $AD638, 0)), IF(BX$23=5, $AC638, 0)
))</f>
        <v>0</v>
      </c>
      <c r="BY638" s="293" t="str">
        <f t="shared" si="277"/>
        <v>-</v>
      </c>
      <c r="BZ638" s="299">
        <f t="shared" si="253"/>
        <v>0</v>
      </c>
      <c r="CA638" s="294" t="str">
        <f t="shared" si="278"/>
        <v>-</v>
      </c>
      <c r="CB638" s="295" t="str">
        <f t="shared" si="254"/>
        <v>-</v>
      </c>
      <c r="CC638" s="295" t="str">
        <f t="shared" si="279"/>
        <v>-</v>
      </c>
      <c r="CD638" s="299">
        <f t="shared" si="255"/>
        <v>0</v>
      </c>
      <c r="CE638" s="300" t="str">
        <f t="shared" si="256"/>
        <v>-</v>
      </c>
      <c r="CF638" s="300" t="str">
        <f t="shared" si="257"/>
        <v>-</v>
      </c>
      <c r="CG638" s="300">
        <v>0</v>
      </c>
      <c r="CH638" s="300">
        <f t="shared" si="258"/>
        <v>0</v>
      </c>
      <c r="CI638" s="301">
        <f t="shared" si="259"/>
        <v>0</v>
      </c>
      <c r="CJ638" s="301">
        <f t="shared" si="260"/>
        <v>0</v>
      </c>
      <c r="CK638" s="302" t="str" cm="1">
        <f t="array" ref="CK638">IF($CJ638&gt;0, INDEX($CS$28:$DH$35, $CJ638, $CI638+CK$23), "-")</f>
        <v>-</v>
      </c>
      <c r="CL638" s="302" t="str" cm="1">
        <f t="array" ref="CL638">IF($CJ638&gt;0, INDEX($CS$28:$DH$35, $CJ638, $CI638+CL$23), "-")</f>
        <v>-</v>
      </c>
      <c r="CM638" s="302" t="str" cm="1">
        <f t="array" ref="CM638">IF($CJ638&gt;0, INDEX($CS$28:$DH$35, $CJ638, $CI638+CM$23), "-")</f>
        <v>-</v>
      </c>
      <c r="CN638" s="302" t="str" cm="1">
        <f t="array" ref="CN638">IF($CJ638&gt;0, INDEX($CS$28:$DH$35, $CJ638, $CI638+CN$23), "-")</f>
        <v>-</v>
      </c>
      <c r="CO638" s="300" t="str">
        <f t="shared" si="261"/>
        <v>-</v>
      </c>
      <c r="CP638" s="271"/>
      <c r="CQ638" s="272"/>
      <c r="CR638" s="273"/>
      <c r="CS638" s="273"/>
      <c r="CT638" s="273"/>
      <c r="CU638" s="273"/>
      <c r="CV638" s="273"/>
      <c r="CW638" s="273"/>
      <c r="CX638" s="273"/>
      <c r="CY638" s="273"/>
      <c r="CZ638" s="273"/>
      <c r="DA638" s="273"/>
      <c r="DB638" s="273"/>
      <c r="DC638" s="273"/>
      <c r="DD638" s="273"/>
      <c r="DE638" s="273"/>
      <c r="DF638" s="273"/>
      <c r="DG638" s="273"/>
      <c r="DH638" s="273"/>
      <c r="DI638" s="273"/>
      <c r="DJ638" s="271"/>
      <c r="DK638" s="271"/>
    </row>
    <row r="639" spans="1:115" s="45" customFormat="1" ht="12.75" customHeight="1" x14ac:dyDescent="0.25">
      <c r="A639" s="13" cm="1">
        <f t="array" ref="A639">IFERROR(INDEX(Operation, IFERROR(MATCH($N639,#REF!, 0), IFERROR(MATCH($N639,#REF!, 0), MATCH($N639,#REF!, 0))), 4), 0)</f>
        <v>0</v>
      </c>
      <c r="B639" s="10">
        <v>616</v>
      </c>
      <c r="C639" s="238"/>
      <c r="D639" s="238"/>
      <c r="E639" s="79"/>
      <c r="F639" s="80" t="str">
        <f>IF(ISBLANK(E639), "", VLOOKUP(E639, Z!$A$2:$C$4127, 3, FALSE))</f>
        <v/>
      </c>
      <c r="G639" s="238"/>
      <c r="H639" s="81"/>
      <c r="I639" s="255" t="b">
        <v>0</v>
      </c>
      <c r="J639" s="256"/>
      <c r="K639" s="82"/>
      <c r="L639" s="82"/>
      <c r="M639" s="83"/>
      <c r="N639" s="79"/>
      <c r="O639" s="84"/>
      <c r="P639" s="84"/>
      <c r="Q639" s="257"/>
      <c r="R639" s="257"/>
      <c r="S639" s="257"/>
      <c r="T639" s="85">
        <f t="shared" si="262"/>
        <v>0</v>
      </c>
      <c r="U639" s="238"/>
      <c r="V639" s="238"/>
      <c r="W639" s="238"/>
      <c r="X639" s="257"/>
      <c r="Y639" s="258"/>
      <c r="Z639" s="79"/>
      <c r="AA639" s="257"/>
      <c r="AB639" s="257"/>
      <c r="AC639" s="257"/>
      <c r="AD639" s="257"/>
      <c r="AE639" s="257"/>
      <c r="AF639" s="85">
        <f t="shared" si="263"/>
        <v>0</v>
      </c>
      <c r="AG639" s="259"/>
      <c r="AH639" s="238"/>
      <c r="AI639" s="79"/>
      <c r="AJ639" s="80" t="str">
        <f>IF(ISBLANK(AI639), "", VLOOKUP(AI639, Z!$A$2:$C$4127, 3, FALSE))</f>
        <v/>
      </c>
      <c r="AK639" s="260"/>
      <c r="AL639" s="127">
        <f t="shared" si="264"/>
        <v>0</v>
      </c>
      <c r="AM639" s="271"/>
      <c r="AN639" s="292">
        <f t="shared" si="266"/>
        <v>0</v>
      </c>
      <c r="AO639" s="279">
        <f t="shared" si="265"/>
        <v>1</v>
      </c>
      <c r="AP639" s="279">
        <v>0.75</v>
      </c>
      <c r="AQ639" s="293" t="str">
        <f t="shared" si="267"/>
        <v>-</v>
      </c>
      <c r="AR639" s="293" t="str">
        <f t="shared" si="268"/>
        <v>-</v>
      </c>
      <c r="AS639" s="293" t="str" cm="1">
        <f t="array" ref="AS639">IFERROR(IFERROR((AT639*AU639)/(3600*1000)/AZ639, BY639) * SUMPRODUCT($BA639:$BE639^2.5, $BF639:$BJ639) / 1000, "-")</f>
        <v>-</v>
      </c>
      <c r="AT639" s="279" t="str">
        <f t="shared" si="269"/>
        <v>-</v>
      </c>
      <c r="AU639" s="279" t="str">
        <f t="shared" si="270"/>
        <v>-</v>
      </c>
      <c r="AV639" s="294" t="str">
        <f t="shared" si="252"/>
        <v>-</v>
      </c>
      <c r="AW639" s="294" t="str" cm="1">
        <f t="array" ref="AW639">IF(CH639&gt;0, INDEX($CV$58:$CV$60, CH639), "-")</f>
        <v>-</v>
      </c>
      <c r="AX639" s="294" t="str">
        <f t="shared" si="271"/>
        <v>-</v>
      </c>
      <c r="AY639" s="295" t="str">
        <f t="shared" si="272"/>
        <v>-</v>
      </c>
      <c r="AZ639" s="294">
        <f t="shared" si="273"/>
        <v>0</v>
      </c>
      <c r="BA639" s="296" t="str" cm="1">
        <f t="array" ref="BA639">IFERROR(INDEX($CV$63:$CZ$65, $CF639, BA$23), "-")</f>
        <v>-</v>
      </c>
      <c r="BB639" s="296" t="str" cm="1">
        <f t="array" ref="BB639">IFERROR(INDEX($CV$63:$CZ$65, $CF639, BB$23), "-")</f>
        <v>-</v>
      </c>
      <c r="BC639" s="296" t="str" cm="1">
        <f t="array" ref="BC639">IFERROR(INDEX($CV$63:$CZ$65, $CF639, BC$23), "-")</f>
        <v>-</v>
      </c>
      <c r="BD639" s="296" t="str" cm="1">
        <f t="array" ref="BD639">IFERROR(INDEX($CV$63:$CZ$65, $CF639, BD$23), "-")</f>
        <v>-</v>
      </c>
      <c r="BE639" s="296" t="str" cm="1">
        <f t="array" ref="BE639">IFERROR(INDEX($CV$63:$CZ$65, $CF639, BE$23), "-")</f>
        <v>-</v>
      </c>
      <c r="BF639" s="297" cm="1">
        <f t="array" ref="BF639">IF($CF639=3,
IFERROR(INDEX($CV$68:$CZ$79, $CE639, BF$23), "-"),
IF($CF639=2,
IF(BF$23=5, $Q639, IF(BF$23=4, $R639, 0)), IF(BF$23=5, $Q639, 0)
))</f>
        <v>0</v>
      </c>
      <c r="BG639" s="297" cm="1">
        <f t="array" ref="BG639">IF($CF639=3,
IFERROR(INDEX($CV$68:$CZ$79, $CE639, BG$23), "-"),
IF($CF639=2,
IF(BG$23=5, $Q639, IF(BG$23=4, $R639, 0)), IF(BG$23=5, $Q639, 0)
))</f>
        <v>0</v>
      </c>
      <c r="BH639" s="297" cm="1">
        <f t="array" ref="BH639">IF($CF639=3,
IFERROR(INDEX($CV$68:$CZ$79, $CE639, BH$23), "-"),
IF($CF639=2,
IF(BH$23=5, $Q639, IF(BH$23=4, $R639, 0)), IF(BH$23=5, $Q639, 0)
))</f>
        <v>0</v>
      </c>
      <c r="BI639" s="297" cm="1">
        <f t="array" ref="BI639">IF($CF639=3,
IFERROR(INDEX($CV$68:$CZ$79, $CE639, BI$23), "-"),
IF($CF639=2,
IF(BI$23=5, $Q639, IF(BI$23=4, $R639, 0)), IF(BI$23=5, $Q639, 0)
))</f>
        <v>0</v>
      </c>
      <c r="BJ639" s="297" cm="1">
        <f t="array" ref="BJ639">IF($CF639=3,
IFERROR(INDEX($CV$68:$CZ$79, $CE639, BJ$23), "-"),
IF($CF639=2,
IF(BJ$23=5, $Q639, IF(BJ$23=4, $R639, 0)), IF(BJ$23=5, $Q639, 0)
))</f>
        <v>0</v>
      </c>
      <c r="BK639" s="293" t="str" cm="1">
        <f t="array" ref="BK639">IFERROR(IF(OR($AN$20="EZ", ISNUMBER((BL639*BM639)/(3600*1000)/BN639)), (BL639*BM639)/(3600*1000)/BN639, BY639) * SUMPRODUCT($BO639:$BS639^2.5, $BT639:$BX639) / 1000, "-")</f>
        <v>-</v>
      </c>
      <c r="BL639" s="279" t="str">
        <f t="shared" si="274"/>
        <v>-</v>
      </c>
      <c r="BM639" s="279" t="str">
        <f t="shared" si="275"/>
        <v>-</v>
      </c>
      <c r="BN639" s="298">
        <f t="shared" si="276"/>
        <v>0</v>
      </c>
      <c r="BO639" s="296" t="str" cm="1">
        <f t="array" ref="BO639">IFERROR(INDEX($CV$63:$CZ$65, $CO639, BO$23), "-")</f>
        <v>-</v>
      </c>
      <c r="BP639" s="296" t="str" cm="1">
        <f t="array" ref="BP639">IFERROR(INDEX($CV$63:$CZ$65, $CO639, BP$23), "-")</f>
        <v>-</v>
      </c>
      <c r="BQ639" s="296" t="str" cm="1">
        <f t="array" ref="BQ639">IFERROR(INDEX($CV$63:$CZ$65, $CO639, BQ$23), "-")</f>
        <v>-</v>
      </c>
      <c r="BR639" s="296" t="str" cm="1">
        <f t="array" ref="BR639">IFERROR(INDEX($CV$63:$CZ$65, $CO639, BR$23), "-")</f>
        <v>-</v>
      </c>
      <c r="BS639" s="296" t="str" cm="1">
        <f t="array" ref="BS639">IFERROR(INDEX($CV$63:$CZ$65, $CO639, BS$23), "-")</f>
        <v>-</v>
      </c>
      <c r="BT639" s="297" cm="1">
        <f t="array" ref="BT639">IF($CO639=3,
IFERROR(INDEX($CV$68:$CZ$79, $CE639, BT$23), "-"),
IF($CO639=2,
IF(BT$23=5, $AC639, IF(BT$23=4, $AD639, 0)), IF(BT$23=5, $AC639, 0)
))</f>
        <v>0</v>
      </c>
      <c r="BU639" s="297" cm="1">
        <f t="array" ref="BU639">IF($CO639=3,
IFERROR(INDEX($CV$68:$CZ$79, $CE639, BU$23), "-"),
IF($CO639=2,
IF(BU$23=5, $AC639, IF(BU$23=4, $AD639, 0)), IF(BU$23=5, $AC639, 0)
))</f>
        <v>0</v>
      </c>
      <c r="BV639" s="297" cm="1">
        <f t="array" ref="BV639">IF($CO639=3,
IFERROR(INDEX($CV$68:$CZ$79, $CE639, BV$23), "-"),
IF($CO639=2,
IF(BV$23=5, $AC639, IF(BV$23=4, $AD639, 0)), IF(BV$23=5, $AC639, 0)
))</f>
        <v>0</v>
      </c>
      <c r="BW639" s="297" cm="1">
        <f t="array" ref="BW639">IF($CO639=3,
IFERROR(INDEX($CV$68:$CZ$79, $CE639, BW$23), "-"),
IF($CO639=2,
IF(BW$23=5, $AC639, IF(BW$23=4, $AD639, 0)), IF(BW$23=5, $AC639, 0)
))</f>
        <v>0</v>
      </c>
      <c r="BX639" s="297" cm="1">
        <f t="array" ref="BX639">IF($CO639=3,
IFERROR(INDEX($CV$68:$CZ$79, $CE639, BX$23), "-"),
IF($CO639=2,
IF(BX$23=5, $AC639, IF(BX$23=4, $AD639, 0)), IF(BX$23=5, $AC639, 0)
))</f>
        <v>0</v>
      </c>
      <c r="BY639" s="293" t="str">
        <f t="shared" si="277"/>
        <v>-</v>
      </c>
      <c r="BZ639" s="299">
        <f t="shared" si="253"/>
        <v>0</v>
      </c>
      <c r="CA639" s="294" t="str">
        <f t="shared" si="278"/>
        <v>-</v>
      </c>
      <c r="CB639" s="295" t="str">
        <f t="shared" si="254"/>
        <v>-</v>
      </c>
      <c r="CC639" s="295" t="str">
        <f t="shared" si="279"/>
        <v>-</v>
      </c>
      <c r="CD639" s="299">
        <f t="shared" si="255"/>
        <v>0</v>
      </c>
      <c r="CE639" s="300" t="str">
        <f t="shared" si="256"/>
        <v>-</v>
      </c>
      <c r="CF639" s="300" t="str">
        <f t="shared" si="257"/>
        <v>-</v>
      </c>
      <c r="CG639" s="300">
        <v>0</v>
      </c>
      <c r="CH639" s="300">
        <f t="shared" si="258"/>
        <v>0</v>
      </c>
      <c r="CI639" s="301">
        <f t="shared" si="259"/>
        <v>0</v>
      </c>
      <c r="CJ639" s="301">
        <f t="shared" si="260"/>
        <v>0</v>
      </c>
      <c r="CK639" s="302" t="str" cm="1">
        <f t="array" ref="CK639">IF($CJ639&gt;0, INDEX($CS$28:$DH$35, $CJ639, $CI639+CK$23), "-")</f>
        <v>-</v>
      </c>
      <c r="CL639" s="302" t="str" cm="1">
        <f t="array" ref="CL639">IF($CJ639&gt;0, INDEX($CS$28:$DH$35, $CJ639, $CI639+CL$23), "-")</f>
        <v>-</v>
      </c>
      <c r="CM639" s="302" t="str" cm="1">
        <f t="array" ref="CM639">IF($CJ639&gt;0, INDEX($CS$28:$DH$35, $CJ639, $CI639+CM$23), "-")</f>
        <v>-</v>
      </c>
      <c r="CN639" s="302" t="str" cm="1">
        <f t="array" ref="CN639">IF($CJ639&gt;0, INDEX($CS$28:$DH$35, $CJ639, $CI639+CN$23), "-")</f>
        <v>-</v>
      </c>
      <c r="CO639" s="300" t="str">
        <f t="shared" si="261"/>
        <v>-</v>
      </c>
      <c r="CP639" s="271"/>
      <c r="CQ639" s="272"/>
      <c r="CR639" s="273"/>
      <c r="CS639" s="273"/>
      <c r="CT639" s="273"/>
      <c r="CU639" s="273"/>
      <c r="CV639" s="273"/>
      <c r="CW639" s="273"/>
      <c r="CX639" s="273"/>
      <c r="CY639" s="273"/>
      <c r="CZ639" s="273"/>
      <c r="DA639" s="273"/>
      <c r="DB639" s="273"/>
      <c r="DC639" s="273"/>
      <c r="DD639" s="273"/>
      <c r="DE639" s="273"/>
      <c r="DF639" s="273"/>
      <c r="DG639" s="273"/>
      <c r="DH639" s="273"/>
      <c r="DI639" s="273"/>
      <c r="DJ639" s="271"/>
      <c r="DK639" s="271"/>
    </row>
    <row r="640" spans="1:115" s="45" customFormat="1" ht="12.75" customHeight="1" x14ac:dyDescent="0.25">
      <c r="A640" s="13" cm="1">
        <f t="array" ref="A640">IFERROR(INDEX(Operation, IFERROR(MATCH($N640,#REF!, 0), IFERROR(MATCH($N640,#REF!, 0), MATCH($N640,#REF!, 0))), 4), 0)</f>
        <v>0</v>
      </c>
      <c r="B640" s="10">
        <v>617</v>
      </c>
      <c r="C640" s="238"/>
      <c r="D640" s="238"/>
      <c r="E640" s="79"/>
      <c r="F640" s="80" t="str">
        <f>IF(ISBLANK(E640), "", VLOOKUP(E640, Z!$A$2:$C$4127, 3, FALSE))</f>
        <v/>
      </c>
      <c r="G640" s="238"/>
      <c r="H640" s="81"/>
      <c r="I640" s="255" t="b">
        <v>0</v>
      </c>
      <c r="J640" s="256"/>
      <c r="K640" s="82"/>
      <c r="L640" s="82"/>
      <c r="M640" s="83"/>
      <c r="N640" s="79"/>
      <c r="O640" s="84"/>
      <c r="P640" s="84"/>
      <c r="Q640" s="257"/>
      <c r="R640" s="257"/>
      <c r="S640" s="257"/>
      <c r="T640" s="85">
        <f t="shared" si="262"/>
        <v>0</v>
      </c>
      <c r="U640" s="238"/>
      <c r="V640" s="238"/>
      <c r="W640" s="238"/>
      <c r="X640" s="257"/>
      <c r="Y640" s="258"/>
      <c r="Z640" s="79"/>
      <c r="AA640" s="257"/>
      <c r="AB640" s="257"/>
      <c r="AC640" s="257"/>
      <c r="AD640" s="257"/>
      <c r="AE640" s="257"/>
      <c r="AF640" s="85">
        <f t="shared" si="263"/>
        <v>0</v>
      </c>
      <c r="AG640" s="259"/>
      <c r="AH640" s="238"/>
      <c r="AI640" s="79"/>
      <c r="AJ640" s="80" t="str">
        <f>IF(ISBLANK(AI640), "", VLOOKUP(AI640, Z!$A$2:$C$4127, 3, FALSE))</f>
        <v/>
      </c>
      <c r="AK640" s="260"/>
      <c r="AL640" s="127">
        <f t="shared" si="264"/>
        <v>0</v>
      </c>
      <c r="AM640" s="271"/>
      <c r="AN640" s="292">
        <f t="shared" si="266"/>
        <v>0</v>
      </c>
      <c r="AO640" s="279">
        <f t="shared" si="265"/>
        <v>1</v>
      </c>
      <c r="AP640" s="279">
        <v>0.75</v>
      </c>
      <c r="AQ640" s="293" t="str">
        <f t="shared" si="267"/>
        <v>-</v>
      </c>
      <c r="AR640" s="293" t="str">
        <f t="shared" si="268"/>
        <v>-</v>
      </c>
      <c r="AS640" s="293" t="str" cm="1">
        <f t="array" ref="AS640">IFERROR(IFERROR((AT640*AU640)/(3600*1000)/AZ640, BY640) * SUMPRODUCT($BA640:$BE640^2.5, $BF640:$BJ640) / 1000, "-")</f>
        <v>-</v>
      </c>
      <c r="AT640" s="279" t="str">
        <f t="shared" si="269"/>
        <v>-</v>
      </c>
      <c r="AU640" s="279" t="str">
        <f t="shared" si="270"/>
        <v>-</v>
      </c>
      <c r="AV640" s="294" t="str">
        <f t="shared" si="252"/>
        <v>-</v>
      </c>
      <c r="AW640" s="294" t="str" cm="1">
        <f t="array" ref="AW640">IF(CH640&gt;0, INDEX($CV$58:$CV$60, CH640), "-")</f>
        <v>-</v>
      </c>
      <c r="AX640" s="294" t="str">
        <f t="shared" si="271"/>
        <v>-</v>
      </c>
      <c r="AY640" s="295" t="str">
        <f t="shared" si="272"/>
        <v>-</v>
      </c>
      <c r="AZ640" s="294">
        <f t="shared" si="273"/>
        <v>0</v>
      </c>
      <c r="BA640" s="296" t="str" cm="1">
        <f t="array" ref="BA640">IFERROR(INDEX($CV$63:$CZ$65, $CF640, BA$23), "-")</f>
        <v>-</v>
      </c>
      <c r="BB640" s="296" t="str" cm="1">
        <f t="array" ref="BB640">IFERROR(INDEX($CV$63:$CZ$65, $CF640, BB$23), "-")</f>
        <v>-</v>
      </c>
      <c r="BC640" s="296" t="str" cm="1">
        <f t="array" ref="BC640">IFERROR(INDEX($CV$63:$CZ$65, $CF640, BC$23), "-")</f>
        <v>-</v>
      </c>
      <c r="BD640" s="296" t="str" cm="1">
        <f t="array" ref="BD640">IFERROR(INDEX($CV$63:$CZ$65, $CF640, BD$23), "-")</f>
        <v>-</v>
      </c>
      <c r="BE640" s="296" t="str" cm="1">
        <f t="array" ref="BE640">IFERROR(INDEX($CV$63:$CZ$65, $CF640, BE$23), "-")</f>
        <v>-</v>
      </c>
      <c r="BF640" s="297" cm="1">
        <f t="array" ref="BF640">IF($CF640=3,
IFERROR(INDEX($CV$68:$CZ$79, $CE640, BF$23), "-"),
IF($CF640=2,
IF(BF$23=5, $Q640, IF(BF$23=4, $R640, 0)), IF(BF$23=5, $Q640, 0)
))</f>
        <v>0</v>
      </c>
      <c r="BG640" s="297" cm="1">
        <f t="array" ref="BG640">IF($CF640=3,
IFERROR(INDEX($CV$68:$CZ$79, $CE640, BG$23), "-"),
IF($CF640=2,
IF(BG$23=5, $Q640, IF(BG$23=4, $R640, 0)), IF(BG$23=5, $Q640, 0)
))</f>
        <v>0</v>
      </c>
      <c r="BH640" s="297" cm="1">
        <f t="array" ref="BH640">IF($CF640=3,
IFERROR(INDEX($CV$68:$CZ$79, $CE640, BH$23), "-"),
IF($CF640=2,
IF(BH$23=5, $Q640, IF(BH$23=4, $R640, 0)), IF(BH$23=5, $Q640, 0)
))</f>
        <v>0</v>
      </c>
      <c r="BI640" s="297" cm="1">
        <f t="array" ref="BI640">IF($CF640=3,
IFERROR(INDEX($CV$68:$CZ$79, $CE640, BI$23), "-"),
IF($CF640=2,
IF(BI$23=5, $Q640, IF(BI$23=4, $R640, 0)), IF(BI$23=5, $Q640, 0)
))</f>
        <v>0</v>
      </c>
      <c r="BJ640" s="297" cm="1">
        <f t="array" ref="BJ640">IF($CF640=3,
IFERROR(INDEX($CV$68:$CZ$79, $CE640, BJ$23), "-"),
IF($CF640=2,
IF(BJ$23=5, $Q640, IF(BJ$23=4, $R640, 0)), IF(BJ$23=5, $Q640, 0)
))</f>
        <v>0</v>
      </c>
      <c r="BK640" s="293" t="str" cm="1">
        <f t="array" ref="BK640">IFERROR(IF(OR($AN$20="EZ", ISNUMBER((BL640*BM640)/(3600*1000)/BN640)), (BL640*BM640)/(3600*1000)/BN640, BY640) * SUMPRODUCT($BO640:$BS640^2.5, $BT640:$BX640) / 1000, "-")</f>
        <v>-</v>
      </c>
      <c r="BL640" s="279" t="str">
        <f t="shared" si="274"/>
        <v>-</v>
      </c>
      <c r="BM640" s="279" t="str">
        <f t="shared" si="275"/>
        <v>-</v>
      </c>
      <c r="BN640" s="298">
        <f t="shared" si="276"/>
        <v>0</v>
      </c>
      <c r="BO640" s="296" t="str" cm="1">
        <f t="array" ref="BO640">IFERROR(INDEX($CV$63:$CZ$65, $CO640, BO$23), "-")</f>
        <v>-</v>
      </c>
      <c r="BP640" s="296" t="str" cm="1">
        <f t="array" ref="BP640">IFERROR(INDEX($CV$63:$CZ$65, $CO640, BP$23), "-")</f>
        <v>-</v>
      </c>
      <c r="BQ640" s="296" t="str" cm="1">
        <f t="array" ref="BQ640">IFERROR(INDEX($CV$63:$CZ$65, $CO640, BQ$23), "-")</f>
        <v>-</v>
      </c>
      <c r="BR640" s="296" t="str" cm="1">
        <f t="array" ref="BR640">IFERROR(INDEX($CV$63:$CZ$65, $CO640, BR$23), "-")</f>
        <v>-</v>
      </c>
      <c r="BS640" s="296" t="str" cm="1">
        <f t="array" ref="BS640">IFERROR(INDEX($CV$63:$CZ$65, $CO640, BS$23), "-")</f>
        <v>-</v>
      </c>
      <c r="BT640" s="297" cm="1">
        <f t="array" ref="BT640">IF($CO640=3,
IFERROR(INDEX($CV$68:$CZ$79, $CE640, BT$23), "-"),
IF($CO640=2,
IF(BT$23=5, $AC640, IF(BT$23=4, $AD640, 0)), IF(BT$23=5, $AC640, 0)
))</f>
        <v>0</v>
      </c>
      <c r="BU640" s="297" cm="1">
        <f t="array" ref="BU640">IF($CO640=3,
IFERROR(INDEX($CV$68:$CZ$79, $CE640, BU$23), "-"),
IF($CO640=2,
IF(BU$23=5, $AC640, IF(BU$23=4, $AD640, 0)), IF(BU$23=5, $AC640, 0)
))</f>
        <v>0</v>
      </c>
      <c r="BV640" s="297" cm="1">
        <f t="array" ref="BV640">IF($CO640=3,
IFERROR(INDEX($CV$68:$CZ$79, $CE640, BV$23), "-"),
IF($CO640=2,
IF(BV$23=5, $AC640, IF(BV$23=4, $AD640, 0)), IF(BV$23=5, $AC640, 0)
))</f>
        <v>0</v>
      </c>
      <c r="BW640" s="297" cm="1">
        <f t="array" ref="BW640">IF($CO640=3,
IFERROR(INDEX($CV$68:$CZ$79, $CE640, BW$23), "-"),
IF($CO640=2,
IF(BW$23=5, $AC640, IF(BW$23=4, $AD640, 0)), IF(BW$23=5, $AC640, 0)
))</f>
        <v>0</v>
      </c>
      <c r="BX640" s="297" cm="1">
        <f t="array" ref="BX640">IF($CO640=3,
IFERROR(INDEX($CV$68:$CZ$79, $CE640, BX$23), "-"),
IF($CO640=2,
IF(BX$23=5, $AC640, IF(BX$23=4, $AD640, 0)), IF(BX$23=5, $AC640, 0)
))</f>
        <v>0</v>
      </c>
      <c r="BY640" s="293" t="str">
        <f t="shared" si="277"/>
        <v>-</v>
      </c>
      <c r="BZ640" s="299">
        <f t="shared" si="253"/>
        <v>0</v>
      </c>
      <c r="CA640" s="294" t="str">
        <f t="shared" si="278"/>
        <v>-</v>
      </c>
      <c r="CB640" s="295" t="str">
        <f t="shared" si="254"/>
        <v>-</v>
      </c>
      <c r="CC640" s="295" t="str">
        <f t="shared" si="279"/>
        <v>-</v>
      </c>
      <c r="CD640" s="299">
        <f t="shared" si="255"/>
        <v>0</v>
      </c>
      <c r="CE640" s="300" t="str">
        <f t="shared" si="256"/>
        <v>-</v>
      </c>
      <c r="CF640" s="300" t="str">
        <f t="shared" si="257"/>
        <v>-</v>
      </c>
      <c r="CG640" s="300">
        <v>0</v>
      </c>
      <c r="CH640" s="300">
        <f t="shared" si="258"/>
        <v>0</v>
      </c>
      <c r="CI640" s="301">
        <f t="shared" si="259"/>
        <v>0</v>
      </c>
      <c r="CJ640" s="301">
        <f t="shared" si="260"/>
        <v>0</v>
      </c>
      <c r="CK640" s="302" t="str" cm="1">
        <f t="array" ref="CK640">IF($CJ640&gt;0, INDEX($CS$28:$DH$35, $CJ640, $CI640+CK$23), "-")</f>
        <v>-</v>
      </c>
      <c r="CL640" s="302" t="str" cm="1">
        <f t="array" ref="CL640">IF($CJ640&gt;0, INDEX($CS$28:$DH$35, $CJ640, $CI640+CL$23), "-")</f>
        <v>-</v>
      </c>
      <c r="CM640" s="302" t="str" cm="1">
        <f t="array" ref="CM640">IF($CJ640&gt;0, INDEX($CS$28:$DH$35, $CJ640, $CI640+CM$23), "-")</f>
        <v>-</v>
      </c>
      <c r="CN640" s="302" t="str" cm="1">
        <f t="array" ref="CN640">IF($CJ640&gt;0, INDEX($CS$28:$DH$35, $CJ640, $CI640+CN$23), "-")</f>
        <v>-</v>
      </c>
      <c r="CO640" s="300" t="str">
        <f t="shared" si="261"/>
        <v>-</v>
      </c>
      <c r="CP640" s="271"/>
      <c r="CQ640" s="272"/>
      <c r="CR640" s="273"/>
      <c r="CS640" s="273"/>
      <c r="CT640" s="273"/>
      <c r="CU640" s="273"/>
      <c r="CV640" s="273"/>
      <c r="CW640" s="273"/>
      <c r="CX640" s="273"/>
      <c r="CY640" s="273"/>
      <c r="CZ640" s="273"/>
      <c r="DA640" s="273"/>
      <c r="DB640" s="273"/>
      <c r="DC640" s="273"/>
      <c r="DD640" s="273"/>
      <c r="DE640" s="273"/>
      <c r="DF640" s="273"/>
      <c r="DG640" s="273"/>
      <c r="DH640" s="273"/>
      <c r="DI640" s="273"/>
      <c r="DJ640" s="271"/>
      <c r="DK640" s="271"/>
    </row>
    <row r="641" spans="1:115" s="45" customFormat="1" ht="12.75" customHeight="1" x14ac:dyDescent="0.25">
      <c r="A641" s="13" cm="1">
        <f t="array" ref="A641">IFERROR(INDEX(Operation, IFERROR(MATCH($N641,#REF!, 0), IFERROR(MATCH($N641,#REF!, 0), MATCH($N641,#REF!, 0))), 4), 0)</f>
        <v>0</v>
      </c>
      <c r="B641" s="10">
        <v>618</v>
      </c>
      <c r="C641" s="238"/>
      <c r="D641" s="238"/>
      <c r="E641" s="79"/>
      <c r="F641" s="80" t="str">
        <f>IF(ISBLANK(E641), "", VLOOKUP(E641, Z!$A$2:$C$4127, 3, FALSE))</f>
        <v/>
      </c>
      <c r="G641" s="238"/>
      <c r="H641" s="81"/>
      <c r="I641" s="255" t="b">
        <v>0</v>
      </c>
      <c r="J641" s="256"/>
      <c r="K641" s="82"/>
      <c r="L641" s="82"/>
      <c r="M641" s="83"/>
      <c r="N641" s="79"/>
      <c r="O641" s="84"/>
      <c r="P641" s="84"/>
      <c r="Q641" s="257"/>
      <c r="R641" s="257"/>
      <c r="S641" s="257"/>
      <c r="T641" s="85">
        <f t="shared" si="262"/>
        <v>0</v>
      </c>
      <c r="U641" s="238"/>
      <c r="V641" s="238"/>
      <c r="W641" s="238"/>
      <c r="X641" s="257"/>
      <c r="Y641" s="258"/>
      <c r="Z641" s="79"/>
      <c r="AA641" s="257"/>
      <c r="AB641" s="257"/>
      <c r="AC641" s="257"/>
      <c r="AD641" s="257"/>
      <c r="AE641" s="257"/>
      <c r="AF641" s="85">
        <f t="shared" si="263"/>
        <v>0</v>
      </c>
      <c r="AG641" s="259"/>
      <c r="AH641" s="238"/>
      <c r="AI641" s="79"/>
      <c r="AJ641" s="80" t="str">
        <f>IF(ISBLANK(AI641), "", VLOOKUP(AI641, Z!$A$2:$C$4127, 3, FALSE))</f>
        <v/>
      </c>
      <c r="AK641" s="260"/>
      <c r="AL641" s="127">
        <f t="shared" si="264"/>
        <v>0</v>
      </c>
      <c r="AM641" s="271"/>
      <c r="AN641" s="292">
        <f t="shared" si="266"/>
        <v>0</v>
      </c>
      <c r="AO641" s="279">
        <f t="shared" si="265"/>
        <v>1</v>
      </c>
      <c r="AP641" s="279">
        <v>0.75</v>
      </c>
      <c r="AQ641" s="293" t="str">
        <f t="shared" si="267"/>
        <v>-</v>
      </c>
      <c r="AR641" s="293" t="str">
        <f t="shared" si="268"/>
        <v>-</v>
      </c>
      <c r="AS641" s="293" t="str" cm="1">
        <f t="array" ref="AS641">IFERROR(IFERROR((AT641*AU641)/(3600*1000)/AZ641, BY641) * SUMPRODUCT($BA641:$BE641^2.5, $BF641:$BJ641) / 1000, "-")</f>
        <v>-</v>
      </c>
      <c r="AT641" s="279" t="str">
        <f t="shared" si="269"/>
        <v>-</v>
      </c>
      <c r="AU641" s="279" t="str">
        <f t="shared" si="270"/>
        <v>-</v>
      </c>
      <c r="AV641" s="294" t="str">
        <f t="shared" si="252"/>
        <v>-</v>
      </c>
      <c r="AW641" s="294" t="str" cm="1">
        <f t="array" ref="AW641">IF(CH641&gt;0, INDEX($CV$58:$CV$60, CH641), "-")</f>
        <v>-</v>
      </c>
      <c r="AX641" s="294" t="str">
        <f t="shared" si="271"/>
        <v>-</v>
      </c>
      <c r="AY641" s="295" t="str">
        <f t="shared" si="272"/>
        <v>-</v>
      </c>
      <c r="AZ641" s="294">
        <f t="shared" si="273"/>
        <v>0</v>
      </c>
      <c r="BA641" s="296" t="str" cm="1">
        <f t="array" ref="BA641">IFERROR(INDEX($CV$63:$CZ$65, $CF641, BA$23), "-")</f>
        <v>-</v>
      </c>
      <c r="BB641" s="296" t="str" cm="1">
        <f t="array" ref="BB641">IFERROR(INDEX($CV$63:$CZ$65, $CF641, BB$23), "-")</f>
        <v>-</v>
      </c>
      <c r="BC641" s="296" t="str" cm="1">
        <f t="array" ref="BC641">IFERROR(INDEX($CV$63:$CZ$65, $CF641, BC$23), "-")</f>
        <v>-</v>
      </c>
      <c r="BD641" s="296" t="str" cm="1">
        <f t="array" ref="BD641">IFERROR(INDEX($CV$63:$CZ$65, $CF641, BD$23), "-")</f>
        <v>-</v>
      </c>
      <c r="BE641" s="296" t="str" cm="1">
        <f t="array" ref="BE641">IFERROR(INDEX($CV$63:$CZ$65, $CF641, BE$23), "-")</f>
        <v>-</v>
      </c>
      <c r="BF641" s="297" cm="1">
        <f t="array" ref="BF641">IF($CF641=3,
IFERROR(INDEX($CV$68:$CZ$79, $CE641, BF$23), "-"),
IF($CF641=2,
IF(BF$23=5, $Q641, IF(BF$23=4, $R641, 0)), IF(BF$23=5, $Q641, 0)
))</f>
        <v>0</v>
      </c>
      <c r="BG641" s="297" cm="1">
        <f t="array" ref="BG641">IF($CF641=3,
IFERROR(INDEX($CV$68:$CZ$79, $CE641, BG$23), "-"),
IF($CF641=2,
IF(BG$23=5, $Q641, IF(BG$23=4, $R641, 0)), IF(BG$23=5, $Q641, 0)
))</f>
        <v>0</v>
      </c>
      <c r="BH641" s="297" cm="1">
        <f t="array" ref="BH641">IF($CF641=3,
IFERROR(INDEX($CV$68:$CZ$79, $CE641, BH$23), "-"),
IF($CF641=2,
IF(BH$23=5, $Q641, IF(BH$23=4, $R641, 0)), IF(BH$23=5, $Q641, 0)
))</f>
        <v>0</v>
      </c>
      <c r="BI641" s="297" cm="1">
        <f t="array" ref="BI641">IF($CF641=3,
IFERROR(INDEX($CV$68:$CZ$79, $CE641, BI$23), "-"),
IF($CF641=2,
IF(BI$23=5, $Q641, IF(BI$23=4, $R641, 0)), IF(BI$23=5, $Q641, 0)
))</f>
        <v>0</v>
      </c>
      <c r="BJ641" s="297" cm="1">
        <f t="array" ref="BJ641">IF($CF641=3,
IFERROR(INDEX($CV$68:$CZ$79, $CE641, BJ$23), "-"),
IF($CF641=2,
IF(BJ$23=5, $Q641, IF(BJ$23=4, $R641, 0)), IF(BJ$23=5, $Q641, 0)
))</f>
        <v>0</v>
      </c>
      <c r="BK641" s="293" t="str" cm="1">
        <f t="array" ref="BK641">IFERROR(IF(OR($AN$20="EZ", ISNUMBER((BL641*BM641)/(3600*1000)/BN641)), (BL641*BM641)/(3600*1000)/BN641, BY641) * SUMPRODUCT($BO641:$BS641^2.5, $BT641:$BX641) / 1000, "-")</f>
        <v>-</v>
      </c>
      <c r="BL641" s="279" t="str">
        <f t="shared" si="274"/>
        <v>-</v>
      </c>
      <c r="BM641" s="279" t="str">
        <f t="shared" si="275"/>
        <v>-</v>
      </c>
      <c r="BN641" s="298">
        <f t="shared" si="276"/>
        <v>0</v>
      </c>
      <c r="BO641" s="296" t="str" cm="1">
        <f t="array" ref="BO641">IFERROR(INDEX($CV$63:$CZ$65, $CO641, BO$23), "-")</f>
        <v>-</v>
      </c>
      <c r="BP641" s="296" t="str" cm="1">
        <f t="array" ref="BP641">IFERROR(INDEX($CV$63:$CZ$65, $CO641, BP$23), "-")</f>
        <v>-</v>
      </c>
      <c r="BQ641" s="296" t="str" cm="1">
        <f t="array" ref="BQ641">IFERROR(INDEX($CV$63:$CZ$65, $CO641, BQ$23), "-")</f>
        <v>-</v>
      </c>
      <c r="BR641" s="296" t="str" cm="1">
        <f t="array" ref="BR641">IFERROR(INDEX($CV$63:$CZ$65, $CO641, BR$23), "-")</f>
        <v>-</v>
      </c>
      <c r="BS641" s="296" t="str" cm="1">
        <f t="array" ref="BS641">IFERROR(INDEX($CV$63:$CZ$65, $CO641, BS$23), "-")</f>
        <v>-</v>
      </c>
      <c r="BT641" s="297" cm="1">
        <f t="array" ref="BT641">IF($CO641=3,
IFERROR(INDEX($CV$68:$CZ$79, $CE641, BT$23), "-"),
IF($CO641=2,
IF(BT$23=5, $AC641, IF(BT$23=4, $AD641, 0)), IF(BT$23=5, $AC641, 0)
))</f>
        <v>0</v>
      </c>
      <c r="BU641" s="297" cm="1">
        <f t="array" ref="BU641">IF($CO641=3,
IFERROR(INDEX($CV$68:$CZ$79, $CE641, BU$23), "-"),
IF($CO641=2,
IF(BU$23=5, $AC641, IF(BU$23=4, $AD641, 0)), IF(BU$23=5, $AC641, 0)
))</f>
        <v>0</v>
      </c>
      <c r="BV641" s="297" cm="1">
        <f t="array" ref="BV641">IF($CO641=3,
IFERROR(INDEX($CV$68:$CZ$79, $CE641, BV$23), "-"),
IF($CO641=2,
IF(BV$23=5, $AC641, IF(BV$23=4, $AD641, 0)), IF(BV$23=5, $AC641, 0)
))</f>
        <v>0</v>
      </c>
      <c r="BW641" s="297" cm="1">
        <f t="array" ref="BW641">IF($CO641=3,
IFERROR(INDEX($CV$68:$CZ$79, $CE641, BW$23), "-"),
IF($CO641=2,
IF(BW$23=5, $AC641, IF(BW$23=4, $AD641, 0)), IF(BW$23=5, $AC641, 0)
))</f>
        <v>0</v>
      </c>
      <c r="BX641" s="297" cm="1">
        <f t="array" ref="BX641">IF($CO641=3,
IFERROR(INDEX($CV$68:$CZ$79, $CE641, BX$23), "-"),
IF($CO641=2,
IF(BX$23=5, $AC641, IF(BX$23=4, $AD641, 0)), IF(BX$23=5, $AC641, 0)
))</f>
        <v>0</v>
      </c>
      <c r="BY641" s="293" t="str">
        <f t="shared" si="277"/>
        <v>-</v>
      </c>
      <c r="BZ641" s="299">
        <f t="shared" si="253"/>
        <v>0</v>
      </c>
      <c r="CA641" s="294" t="str">
        <f t="shared" si="278"/>
        <v>-</v>
      </c>
      <c r="CB641" s="295" t="str">
        <f t="shared" si="254"/>
        <v>-</v>
      </c>
      <c r="CC641" s="295" t="str">
        <f t="shared" si="279"/>
        <v>-</v>
      </c>
      <c r="CD641" s="299">
        <f t="shared" si="255"/>
        <v>0</v>
      </c>
      <c r="CE641" s="300" t="str">
        <f t="shared" si="256"/>
        <v>-</v>
      </c>
      <c r="CF641" s="300" t="str">
        <f t="shared" si="257"/>
        <v>-</v>
      </c>
      <c r="CG641" s="300">
        <v>0</v>
      </c>
      <c r="CH641" s="300">
        <f t="shared" si="258"/>
        <v>0</v>
      </c>
      <c r="CI641" s="301">
        <f t="shared" si="259"/>
        <v>0</v>
      </c>
      <c r="CJ641" s="301">
        <f t="shared" si="260"/>
        <v>0</v>
      </c>
      <c r="CK641" s="302" t="str" cm="1">
        <f t="array" ref="CK641">IF($CJ641&gt;0, INDEX($CS$28:$DH$35, $CJ641, $CI641+CK$23), "-")</f>
        <v>-</v>
      </c>
      <c r="CL641" s="302" t="str" cm="1">
        <f t="array" ref="CL641">IF($CJ641&gt;0, INDEX($CS$28:$DH$35, $CJ641, $CI641+CL$23), "-")</f>
        <v>-</v>
      </c>
      <c r="CM641" s="302" t="str" cm="1">
        <f t="array" ref="CM641">IF($CJ641&gt;0, INDEX($CS$28:$DH$35, $CJ641, $CI641+CM$23), "-")</f>
        <v>-</v>
      </c>
      <c r="CN641" s="302" t="str" cm="1">
        <f t="array" ref="CN641">IF($CJ641&gt;0, INDEX($CS$28:$DH$35, $CJ641, $CI641+CN$23), "-")</f>
        <v>-</v>
      </c>
      <c r="CO641" s="300" t="str">
        <f t="shared" si="261"/>
        <v>-</v>
      </c>
      <c r="CP641" s="271"/>
      <c r="CQ641" s="272"/>
      <c r="CR641" s="273"/>
      <c r="CS641" s="273"/>
      <c r="CT641" s="273"/>
      <c r="CU641" s="273"/>
      <c r="CV641" s="273"/>
      <c r="CW641" s="273"/>
      <c r="CX641" s="273"/>
      <c r="CY641" s="273"/>
      <c r="CZ641" s="273"/>
      <c r="DA641" s="273"/>
      <c r="DB641" s="273"/>
      <c r="DC641" s="273"/>
      <c r="DD641" s="273"/>
      <c r="DE641" s="273"/>
      <c r="DF641" s="273"/>
      <c r="DG641" s="273"/>
      <c r="DH641" s="273"/>
      <c r="DI641" s="273"/>
      <c r="DJ641" s="271"/>
      <c r="DK641" s="271"/>
    </row>
    <row r="642" spans="1:115" s="45" customFormat="1" ht="12.75" customHeight="1" x14ac:dyDescent="0.25">
      <c r="A642" s="13" cm="1">
        <f t="array" ref="A642">IFERROR(INDEX(Operation, IFERROR(MATCH($N642,#REF!, 0), IFERROR(MATCH($N642,#REF!, 0), MATCH($N642,#REF!, 0))), 4), 0)</f>
        <v>0</v>
      </c>
      <c r="B642" s="10">
        <v>619</v>
      </c>
      <c r="C642" s="238"/>
      <c r="D642" s="238"/>
      <c r="E642" s="79"/>
      <c r="F642" s="80" t="str">
        <f>IF(ISBLANK(E642), "", VLOOKUP(E642, Z!$A$2:$C$4127, 3, FALSE))</f>
        <v/>
      </c>
      <c r="G642" s="238"/>
      <c r="H642" s="81"/>
      <c r="I642" s="255" t="b">
        <v>0</v>
      </c>
      <c r="J642" s="256"/>
      <c r="K642" s="82"/>
      <c r="L642" s="82"/>
      <c r="M642" s="83"/>
      <c r="N642" s="79"/>
      <c r="O642" s="84"/>
      <c r="P642" s="84"/>
      <c r="Q642" s="257"/>
      <c r="R642" s="257"/>
      <c r="S642" s="257"/>
      <c r="T642" s="85">
        <f t="shared" si="262"/>
        <v>0</v>
      </c>
      <c r="U642" s="238"/>
      <c r="V642" s="238"/>
      <c r="W642" s="238"/>
      <c r="X642" s="256"/>
      <c r="Y642" s="258"/>
      <c r="Z642" s="79"/>
      <c r="AA642" s="257"/>
      <c r="AB642" s="257"/>
      <c r="AC642" s="257"/>
      <c r="AD642" s="257"/>
      <c r="AE642" s="257"/>
      <c r="AF642" s="85">
        <f t="shared" si="263"/>
        <v>0</v>
      </c>
      <c r="AG642" s="259"/>
      <c r="AH642" s="238"/>
      <c r="AI642" s="79"/>
      <c r="AJ642" s="80" t="str">
        <f>IF(ISBLANK(AI642), "", VLOOKUP(AI642, Z!$A$2:$C$4127, 3, FALSE))</f>
        <v/>
      </c>
      <c r="AK642" s="260"/>
      <c r="AL642" s="127">
        <f t="shared" si="264"/>
        <v>0</v>
      </c>
      <c r="AM642" s="271"/>
      <c r="AN642" s="292">
        <f t="shared" si="266"/>
        <v>0</v>
      </c>
      <c r="AO642" s="279">
        <f t="shared" si="265"/>
        <v>1</v>
      </c>
      <c r="AP642" s="279">
        <v>0.75</v>
      </c>
      <c r="AQ642" s="293" t="str">
        <f t="shared" si="267"/>
        <v>-</v>
      </c>
      <c r="AR642" s="293" t="str">
        <f t="shared" si="268"/>
        <v>-</v>
      </c>
      <c r="AS642" s="293" t="str" cm="1">
        <f t="array" ref="AS642">IFERROR(IFERROR((AT642*AU642)/(3600*1000)/AZ642, BY642) * SUMPRODUCT($BA642:$BE642^2.5, $BF642:$BJ642) / 1000, "-")</f>
        <v>-</v>
      </c>
      <c r="AT642" s="279" t="str">
        <f t="shared" si="269"/>
        <v>-</v>
      </c>
      <c r="AU642" s="279" t="str">
        <f t="shared" si="270"/>
        <v>-</v>
      </c>
      <c r="AV642" s="294" t="str">
        <f t="shared" si="252"/>
        <v>-</v>
      </c>
      <c r="AW642" s="294" t="str" cm="1">
        <f t="array" ref="AW642">IF(CH642&gt;0, INDEX($CV$58:$CV$60, CH642), "-")</f>
        <v>-</v>
      </c>
      <c r="AX642" s="294" t="str">
        <f t="shared" si="271"/>
        <v>-</v>
      </c>
      <c r="AY642" s="295" t="str">
        <f t="shared" si="272"/>
        <v>-</v>
      </c>
      <c r="AZ642" s="294">
        <f t="shared" si="273"/>
        <v>0</v>
      </c>
      <c r="BA642" s="296" t="str" cm="1">
        <f t="array" ref="BA642">IFERROR(INDEX($CV$63:$CZ$65, $CF642, BA$23), "-")</f>
        <v>-</v>
      </c>
      <c r="BB642" s="296" t="str" cm="1">
        <f t="array" ref="BB642">IFERROR(INDEX($CV$63:$CZ$65, $CF642, BB$23), "-")</f>
        <v>-</v>
      </c>
      <c r="BC642" s="296" t="str" cm="1">
        <f t="array" ref="BC642">IFERROR(INDEX($CV$63:$CZ$65, $CF642, BC$23), "-")</f>
        <v>-</v>
      </c>
      <c r="BD642" s="296" t="str" cm="1">
        <f t="array" ref="BD642">IFERROR(INDEX($CV$63:$CZ$65, $CF642, BD$23), "-")</f>
        <v>-</v>
      </c>
      <c r="BE642" s="296" t="str" cm="1">
        <f t="array" ref="BE642">IFERROR(INDEX($CV$63:$CZ$65, $CF642, BE$23), "-")</f>
        <v>-</v>
      </c>
      <c r="BF642" s="297" cm="1">
        <f t="array" ref="BF642">IF($CF642=3,
IFERROR(INDEX($CV$68:$CZ$79, $CE642, BF$23), "-"),
IF($CF642=2,
IF(BF$23=5, $Q642, IF(BF$23=4, $R642, 0)), IF(BF$23=5, $Q642, 0)
))</f>
        <v>0</v>
      </c>
      <c r="BG642" s="297" cm="1">
        <f t="array" ref="BG642">IF($CF642=3,
IFERROR(INDEX($CV$68:$CZ$79, $CE642, BG$23), "-"),
IF($CF642=2,
IF(BG$23=5, $Q642, IF(BG$23=4, $R642, 0)), IF(BG$23=5, $Q642, 0)
))</f>
        <v>0</v>
      </c>
      <c r="BH642" s="297" cm="1">
        <f t="array" ref="BH642">IF($CF642=3,
IFERROR(INDEX($CV$68:$CZ$79, $CE642, BH$23), "-"),
IF($CF642=2,
IF(BH$23=5, $Q642, IF(BH$23=4, $R642, 0)), IF(BH$23=5, $Q642, 0)
))</f>
        <v>0</v>
      </c>
      <c r="BI642" s="297" cm="1">
        <f t="array" ref="BI642">IF($CF642=3,
IFERROR(INDEX($CV$68:$CZ$79, $CE642, BI$23), "-"),
IF($CF642=2,
IF(BI$23=5, $Q642, IF(BI$23=4, $R642, 0)), IF(BI$23=5, $Q642, 0)
))</f>
        <v>0</v>
      </c>
      <c r="BJ642" s="297" cm="1">
        <f t="array" ref="BJ642">IF($CF642=3,
IFERROR(INDEX($CV$68:$CZ$79, $CE642, BJ$23), "-"),
IF($CF642=2,
IF(BJ$23=5, $Q642, IF(BJ$23=4, $R642, 0)), IF(BJ$23=5, $Q642, 0)
))</f>
        <v>0</v>
      </c>
      <c r="BK642" s="293" t="str" cm="1">
        <f t="array" ref="BK642">IFERROR(IF(OR($AN$20="EZ", ISNUMBER((BL642*BM642)/(3600*1000)/BN642)), (BL642*BM642)/(3600*1000)/BN642, BY642) * SUMPRODUCT($BO642:$BS642^2.5, $BT642:$BX642) / 1000, "-")</f>
        <v>-</v>
      </c>
      <c r="BL642" s="279" t="str">
        <f t="shared" si="274"/>
        <v>-</v>
      </c>
      <c r="BM642" s="279" t="str">
        <f t="shared" si="275"/>
        <v>-</v>
      </c>
      <c r="BN642" s="298">
        <f t="shared" si="276"/>
        <v>0</v>
      </c>
      <c r="BO642" s="296" t="str" cm="1">
        <f t="array" ref="BO642">IFERROR(INDEX($CV$63:$CZ$65, $CO642, BO$23), "-")</f>
        <v>-</v>
      </c>
      <c r="BP642" s="296" t="str" cm="1">
        <f t="array" ref="BP642">IFERROR(INDEX($CV$63:$CZ$65, $CO642, BP$23), "-")</f>
        <v>-</v>
      </c>
      <c r="BQ642" s="296" t="str" cm="1">
        <f t="array" ref="BQ642">IFERROR(INDEX($CV$63:$CZ$65, $CO642, BQ$23), "-")</f>
        <v>-</v>
      </c>
      <c r="BR642" s="296" t="str" cm="1">
        <f t="array" ref="BR642">IFERROR(INDEX($CV$63:$CZ$65, $CO642, BR$23), "-")</f>
        <v>-</v>
      </c>
      <c r="BS642" s="296" t="str" cm="1">
        <f t="array" ref="BS642">IFERROR(INDEX($CV$63:$CZ$65, $CO642, BS$23), "-")</f>
        <v>-</v>
      </c>
      <c r="BT642" s="297" cm="1">
        <f t="array" ref="BT642">IF($CO642=3,
IFERROR(INDEX($CV$68:$CZ$79, $CE642, BT$23), "-"),
IF($CO642=2,
IF(BT$23=5, $AC642, IF(BT$23=4, $AD642, 0)), IF(BT$23=5, $AC642, 0)
))</f>
        <v>0</v>
      </c>
      <c r="BU642" s="297" cm="1">
        <f t="array" ref="BU642">IF($CO642=3,
IFERROR(INDEX($CV$68:$CZ$79, $CE642, BU$23), "-"),
IF($CO642=2,
IF(BU$23=5, $AC642, IF(BU$23=4, $AD642, 0)), IF(BU$23=5, $AC642, 0)
))</f>
        <v>0</v>
      </c>
      <c r="BV642" s="297" cm="1">
        <f t="array" ref="BV642">IF($CO642=3,
IFERROR(INDEX($CV$68:$CZ$79, $CE642, BV$23), "-"),
IF($CO642=2,
IF(BV$23=5, $AC642, IF(BV$23=4, $AD642, 0)), IF(BV$23=5, $AC642, 0)
))</f>
        <v>0</v>
      </c>
      <c r="BW642" s="297" cm="1">
        <f t="array" ref="BW642">IF($CO642=3,
IFERROR(INDEX($CV$68:$CZ$79, $CE642, BW$23), "-"),
IF($CO642=2,
IF(BW$23=5, $AC642, IF(BW$23=4, $AD642, 0)), IF(BW$23=5, $AC642, 0)
))</f>
        <v>0</v>
      </c>
      <c r="BX642" s="297" cm="1">
        <f t="array" ref="BX642">IF($CO642=3,
IFERROR(INDEX($CV$68:$CZ$79, $CE642, BX$23), "-"),
IF($CO642=2,
IF(BX$23=5, $AC642, IF(BX$23=4, $AD642, 0)), IF(BX$23=5, $AC642, 0)
))</f>
        <v>0</v>
      </c>
      <c r="BY642" s="293" t="str">
        <f t="shared" si="277"/>
        <v>-</v>
      </c>
      <c r="BZ642" s="299">
        <f t="shared" si="253"/>
        <v>0</v>
      </c>
      <c r="CA642" s="294" t="str">
        <f t="shared" si="278"/>
        <v>-</v>
      </c>
      <c r="CB642" s="295" t="str">
        <f t="shared" si="254"/>
        <v>-</v>
      </c>
      <c r="CC642" s="295" t="str">
        <f t="shared" si="279"/>
        <v>-</v>
      </c>
      <c r="CD642" s="299">
        <f t="shared" si="255"/>
        <v>0</v>
      </c>
      <c r="CE642" s="300" t="str">
        <f t="shared" si="256"/>
        <v>-</v>
      </c>
      <c r="CF642" s="300" t="str">
        <f t="shared" si="257"/>
        <v>-</v>
      </c>
      <c r="CG642" s="300">
        <v>0</v>
      </c>
      <c r="CH642" s="300">
        <f t="shared" si="258"/>
        <v>0</v>
      </c>
      <c r="CI642" s="301">
        <f t="shared" si="259"/>
        <v>0</v>
      </c>
      <c r="CJ642" s="301">
        <f t="shared" si="260"/>
        <v>0</v>
      </c>
      <c r="CK642" s="302" t="str" cm="1">
        <f t="array" ref="CK642">IF($CJ642&gt;0, INDEX($CS$28:$DH$35, $CJ642, $CI642+CK$23), "-")</f>
        <v>-</v>
      </c>
      <c r="CL642" s="302" t="str" cm="1">
        <f t="array" ref="CL642">IF($CJ642&gt;0, INDEX($CS$28:$DH$35, $CJ642, $CI642+CL$23), "-")</f>
        <v>-</v>
      </c>
      <c r="CM642" s="302" t="str" cm="1">
        <f t="array" ref="CM642">IF($CJ642&gt;0, INDEX($CS$28:$DH$35, $CJ642, $CI642+CM$23), "-")</f>
        <v>-</v>
      </c>
      <c r="CN642" s="302" t="str" cm="1">
        <f t="array" ref="CN642">IF($CJ642&gt;0, INDEX($CS$28:$DH$35, $CJ642, $CI642+CN$23), "-")</f>
        <v>-</v>
      </c>
      <c r="CO642" s="300" t="str">
        <f t="shared" si="261"/>
        <v>-</v>
      </c>
      <c r="CP642" s="271"/>
      <c r="CQ642" s="272"/>
      <c r="CR642" s="273"/>
      <c r="CS642" s="273"/>
      <c r="CT642" s="273"/>
      <c r="CU642" s="273"/>
      <c r="CV642" s="273"/>
      <c r="CW642" s="273"/>
      <c r="CX642" s="273"/>
      <c r="CY642" s="273"/>
      <c r="CZ642" s="273"/>
      <c r="DA642" s="273"/>
      <c r="DB642" s="273"/>
      <c r="DC642" s="273"/>
      <c r="DD642" s="273"/>
      <c r="DE642" s="273"/>
      <c r="DF642" s="273"/>
      <c r="DG642" s="273"/>
      <c r="DH642" s="273"/>
      <c r="DI642" s="273"/>
      <c r="DJ642" s="271"/>
      <c r="DK642" s="271"/>
    </row>
    <row r="643" spans="1:115" s="45" customFormat="1" ht="12.75" customHeight="1" x14ac:dyDescent="0.25">
      <c r="A643" s="13" cm="1">
        <f t="array" ref="A643">IFERROR(INDEX(Operation, IFERROR(MATCH($N643,#REF!, 0), IFERROR(MATCH($N643,#REF!, 0), MATCH($N643,#REF!, 0))), 4), 0)</f>
        <v>0</v>
      </c>
      <c r="B643" s="10">
        <v>620</v>
      </c>
      <c r="C643" s="238"/>
      <c r="D643" s="238"/>
      <c r="E643" s="79"/>
      <c r="F643" s="80" t="str">
        <f>IF(ISBLANK(E643), "", VLOOKUP(E643, Z!$A$2:$C$4127, 3, FALSE))</f>
        <v/>
      </c>
      <c r="G643" s="238"/>
      <c r="H643" s="81"/>
      <c r="I643" s="255" t="b">
        <v>0</v>
      </c>
      <c r="J643" s="256"/>
      <c r="K643" s="82"/>
      <c r="L643" s="82"/>
      <c r="M643" s="83"/>
      <c r="N643" s="79"/>
      <c r="O643" s="84"/>
      <c r="P643" s="84"/>
      <c r="Q643" s="257"/>
      <c r="R643" s="257"/>
      <c r="S643" s="257"/>
      <c r="T643" s="85">
        <f t="shared" si="262"/>
        <v>0</v>
      </c>
      <c r="U643" s="238"/>
      <c r="V643" s="238"/>
      <c r="W643" s="238"/>
      <c r="X643" s="257"/>
      <c r="Y643" s="258"/>
      <c r="Z643" s="79"/>
      <c r="AA643" s="257"/>
      <c r="AB643" s="257"/>
      <c r="AC643" s="257"/>
      <c r="AD643" s="257"/>
      <c r="AE643" s="257"/>
      <c r="AF643" s="85">
        <f t="shared" si="263"/>
        <v>0</v>
      </c>
      <c r="AG643" s="259"/>
      <c r="AH643" s="238"/>
      <c r="AI643" s="79"/>
      <c r="AJ643" s="80" t="str">
        <f>IF(ISBLANK(AI643), "", VLOOKUP(AI643, Z!$A$2:$C$4127, 3, FALSE))</f>
        <v/>
      </c>
      <c r="AK643" s="260"/>
      <c r="AL643" s="127">
        <f t="shared" si="264"/>
        <v>0</v>
      </c>
      <c r="AM643" s="271"/>
      <c r="AN643" s="292">
        <f t="shared" si="266"/>
        <v>0</v>
      </c>
      <c r="AO643" s="279">
        <f t="shared" si="265"/>
        <v>1</v>
      </c>
      <c r="AP643" s="279">
        <v>0.75</v>
      </c>
      <c r="AQ643" s="293" t="str">
        <f t="shared" si="267"/>
        <v>-</v>
      </c>
      <c r="AR643" s="293" t="str">
        <f t="shared" si="268"/>
        <v>-</v>
      </c>
      <c r="AS643" s="293" t="str" cm="1">
        <f t="array" ref="AS643">IFERROR(IFERROR((AT643*AU643)/(3600*1000)/AZ643, BY643) * SUMPRODUCT($BA643:$BE643^2.5, $BF643:$BJ643) / 1000, "-")</f>
        <v>-</v>
      </c>
      <c r="AT643" s="279" t="str">
        <f t="shared" si="269"/>
        <v>-</v>
      </c>
      <c r="AU643" s="279" t="str">
        <f t="shared" si="270"/>
        <v>-</v>
      </c>
      <c r="AV643" s="294" t="str">
        <f t="shared" si="252"/>
        <v>-</v>
      </c>
      <c r="AW643" s="294" t="str" cm="1">
        <f t="array" ref="AW643">IF(CH643&gt;0, INDEX($CV$58:$CV$60, CH643), "-")</f>
        <v>-</v>
      </c>
      <c r="AX643" s="294" t="str">
        <f t="shared" si="271"/>
        <v>-</v>
      </c>
      <c r="AY643" s="295" t="str">
        <f t="shared" si="272"/>
        <v>-</v>
      </c>
      <c r="AZ643" s="294">
        <f t="shared" si="273"/>
        <v>0</v>
      </c>
      <c r="BA643" s="296" t="str" cm="1">
        <f t="array" ref="BA643">IFERROR(INDEX($CV$63:$CZ$65, $CF643, BA$23), "-")</f>
        <v>-</v>
      </c>
      <c r="BB643" s="296" t="str" cm="1">
        <f t="array" ref="BB643">IFERROR(INDEX($CV$63:$CZ$65, $CF643, BB$23), "-")</f>
        <v>-</v>
      </c>
      <c r="BC643" s="296" t="str" cm="1">
        <f t="array" ref="BC643">IFERROR(INDEX($CV$63:$CZ$65, $CF643, BC$23), "-")</f>
        <v>-</v>
      </c>
      <c r="BD643" s="296" t="str" cm="1">
        <f t="array" ref="BD643">IFERROR(INDEX($CV$63:$CZ$65, $CF643, BD$23), "-")</f>
        <v>-</v>
      </c>
      <c r="BE643" s="296" t="str" cm="1">
        <f t="array" ref="BE643">IFERROR(INDEX($CV$63:$CZ$65, $CF643, BE$23), "-")</f>
        <v>-</v>
      </c>
      <c r="BF643" s="297" cm="1">
        <f t="array" ref="BF643">IF($CF643=3,
IFERROR(INDEX($CV$68:$CZ$79, $CE643, BF$23), "-"),
IF($CF643=2,
IF(BF$23=5, $Q643, IF(BF$23=4, $R643, 0)), IF(BF$23=5, $Q643, 0)
))</f>
        <v>0</v>
      </c>
      <c r="BG643" s="297" cm="1">
        <f t="array" ref="BG643">IF($CF643=3,
IFERROR(INDEX($CV$68:$CZ$79, $CE643, BG$23), "-"),
IF($CF643=2,
IF(BG$23=5, $Q643, IF(BG$23=4, $R643, 0)), IF(BG$23=5, $Q643, 0)
))</f>
        <v>0</v>
      </c>
      <c r="BH643" s="297" cm="1">
        <f t="array" ref="BH643">IF($CF643=3,
IFERROR(INDEX($CV$68:$CZ$79, $CE643, BH$23), "-"),
IF($CF643=2,
IF(BH$23=5, $Q643, IF(BH$23=4, $R643, 0)), IF(BH$23=5, $Q643, 0)
))</f>
        <v>0</v>
      </c>
      <c r="BI643" s="297" cm="1">
        <f t="array" ref="BI643">IF($CF643=3,
IFERROR(INDEX($CV$68:$CZ$79, $CE643, BI$23), "-"),
IF($CF643=2,
IF(BI$23=5, $Q643, IF(BI$23=4, $R643, 0)), IF(BI$23=5, $Q643, 0)
))</f>
        <v>0</v>
      </c>
      <c r="BJ643" s="297" cm="1">
        <f t="array" ref="BJ643">IF($CF643=3,
IFERROR(INDEX($CV$68:$CZ$79, $CE643, BJ$23), "-"),
IF($CF643=2,
IF(BJ$23=5, $Q643, IF(BJ$23=4, $R643, 0)), IF(BJ$23=5, $Q643, 0)
))</f>
        <v>0</v>
      </c>
      <c r="BK643" s="293" t="str" cm="1">
        <f t="array" ref="BK643">IFERROR(IF(OR($AN$20="EZ", ISNUMBER((BL643*BM643)/(3600*1000)/BN643)), (BL643*BM643)/(3600*1000)/BN643, BY643) * SUMPRODUCT($BO643:$BS643^2.5, $BT643:$BX643) / 1000, "-")</f>
        <v>-</v>
      </c>
      <c r="BL643" s="279" t="str">
        <f t="shared" si="274"/>
        <v>-</v>
      </c>
      <c r="BM643" s="279" t="str">
        <f t="shared" si="275"/>
        <v>-</v>
      </c>
      <c r="BN643" s="298">
        <f t="shared" si="276"/>
        <v>0</v>
      </c>
      <c r="BO643" s="296" t="str" cm="1">
        <f t="array" ref="BO643">IFERROR(INDEX($CV$63:$CZ$65, $CO643, BO$23), "-")</f>
        <v>-</v>
      </c>
      <c r="BP643" s="296" t="str" cm="1">
        <f t="array" ref="BP643">IFERROR(INDEX($CV$63:$CZ$65, $CO643, BP$23), "-")</f>
        <v>-</v>
      </c>
      <c r="BQ643" s="296" t="str" cm="1">
        <f t="array" ref="BQ643">IFERROR(INDEX($CV$63:$CZ$65, $CO643, BQ$23), "-")</f>
        <v>-</v>
      </c>
      <c r="BR643" s="296" t="str" cm="1">
        <f t="array" ref="BR643">IFERROR(INDEX($CV$63:$CZ$65, $CO643, BR$23), "-")</f>
        <v>-</v>
      </c>
      <c r="BS643" s="296" t="str" cm="1">
        <f t="array" ref="BS643">IFERROR(INDEX($CV$63:$CZ$65, $CO643, BS$23), "-")</f>
        <v>-</v>
      </c>
      <c r="BT643" s="297" cm="1">
        <f t="array" ref="BT643">IF($CO643=3,
IFERROR(INDEX($CV$68:$CZ$79, $CE643, BT$23), "-"),
IF($CO643=2,
IF(BT$23=5, $AC643, IF(BT$23=4, $AD643, 0)), IF(BT$23=5, $AC643, 0)
))</f>
        <v>0</v>
      </c>
      <c r="BU643" s="297" cm="1">
        <f t="array" ref="BU643">IF($CO643=3,
IFERROR(INDEX($CV$68:$CZ$79, $CE643, BU$23), "-"),
IF($CO643=2,
IF(BU$23=5, $AC643, IF(BU$23=4, $AD643, 0)), IF(BU$23=5, $AC643, 0)
))</f>
        <v>0</v>
      </c>
      <c r="BV643" s="297" cm="1">
        <f t="array" ref="BV643">IF($CO643=3,
IFERROR(INDEX($CV$68:$CZ$79, $CE643, BV$23), "-"),
IF($CO643=2,
IF(BV$23=5, $AC643, IF(BV$23=4, $AD643, 0)), IF(BV$23=5, $AC643, 0)
))</f>
        <v>0</v>
      </c>
      <c r="BW643" s="297" cm="1">
        <f t="array" ref="BW643">IF($CO643=3,
IFERROR(INDEX($CV$68:$CZ$79, $CE643, BW$23), "-"),
IF($CO643=2,
IF(BW$23=5, $AC643, IF(BW$23=4, $AD643, 0)), IF(BW$23=5, $AC643, 0)
))</f>
        <v>0</v>
      </c>
      <c r="BX643" s="297" cm="1">
        <f t="array" ref="BX643">IF($CO643=3,
IFERROR(INDEX($CV$68:$CZ$79, $CE643, BX$23), "-"),
IF($CO643=2,
IF(BX$23=5, $AC643, IF(BX$23=4, $AD643, 0)), IF(BX$23=5, $AC643, 0)
))</f>
        <v>0</v>
      </c>
      <c r="BY643" s="293" t="str">
        <f t="shared" si="277"/>
        <v>-</v>
      </c>
      <c r="BZ643" s="299">
        <f t="shared" si="253"/>
        <v>0</v>
      </c>
      <c r="CA643" s="294" t="str">
        <f t="shared" si="278"/>
        <v>-</v>
      </c>
      <c r="CB643" s="295" t="str">
        <f t="shared" si="254"/>
        <v>-</v>
      </c>
      <c r="CC643" s="295" t="str">
        <f t="shared" si="279"/>
        <v>-</v>
      </c>
      <c r="CD643" s="299">
        <f t="shared" si="255"/>
        <v>0</v>
      </c>
      <c r="CE643" s="300" t="str">
        <f t="shared" si="256"/>
        <v>-</v>
      </c>
      <c r="CF643" s="300" t="str">
        <f t="shared" si="257"/>
        <v>-</v>
      </c>
      <c r="CG643" s="300">
        <v>0</v>
      </c>
      <c r="CH643" s="300">
        <f t="shared" si="258"/>
        <v>0</v>
      </c>
      <c r="CI643" s="301">
        <f t="shared" si="259"/>
        <v>0</v>
      </c>
      <c r="CJ643" s="301">
        <f t="shared" si="260"/>
        <v>0</v>
      </c>
      <c r="CK643" s="302" t="str" cm="1">
        <f t="array" ref="CK643">IF($CJ643&gt;0, INDEX($CS$28:$DH$35, $CJ643, $CI643+CK$23), "-")</f>
        <v>-</v>
      </c>
      <c r="CL643" s="302" t="str" cm="1">
        <f t="array" ref="CL643">IF($CJ643&gt;0, INDEX($CS$28:$DH$35, $CJ643, $CI643+CL$23), "-")</f>
        <v>-</v>
      </c>
      <c r="CM643" s="302" t="str" cm="1">
        <f t="array" ref="CM643">IF($CJ643&gt;0, INDEX($CS$28:$DH$35, $CJ643, $CI643+CM$23), "-")</f>
        <v>-</v>
      </c>
      <c r="CN643" s="302" t="str" cm="1">
        <f t="array" ref="CN643">IF($CJ643&gt;0, INDEX($CS$28:$DH$35, $CJ643, $CI643+CN$23), "-")</f>
        <v>-</v>
      </c>
      <c r="CO643" s="300" t="str">
        <f t="shared" si="261"/>
        <v>-</v>
      </c>
      <c r="CP643" s="271"/>
      <c r="CQ643" s="272"/>
      <c r="CR643" s="273"/>
      <c r="CS643" s="273"/>
      <c r="CT643" s="273"/>
      <c r="CU643" s="273"/>
      <c r="CV643" s="273"/>
      <c r="CW643" s="273"/>
      <c r="CX643" s="273"/>
      <c r="CY643" s="273"/>
      <c r="CZ643" s="273"/>
      <c r="DA643" s="273"/>
      <c r="DB643" s="273"/>
      <c r="DC643" s="273"/>
      <c r="DD643" s="273"/>
      <c r="DE643" s="273"/>
      <c r="DF643" s="273"/>
      <c r="DG643" s="273"/>
      <c r="DH643" s="273"/>
      <c r="DI643" s="273"/>
      <c r="DJ643" s="271"/>
      <c r="DK643" s="271"/>
    </row>
    <row r="644" spans="1:115" s="45" customFormat="1" ht="12.75" customHeight="1" x14ac:dyDescent="0.25">
      <c r="A644" s="13" cm="1">
        <f t="array" ref="A644">IFERROR(INDEX(Operation, IFERROR(MATCH($N644,#REF!, 0), IFERROR(MATCH($N644,#REF!, 0), MATCH($N644,#REF!, 0))), 4), 0)</f>
        <v>0</v>
      </c>
      <c r="B644" s="10">
        <v>621</v>
      </c>
      <c r="C644" s="238"/>
      <c r="D644" s="238"/>
      <c r="E644" s="79"/>
      <c r="F644" s="80" t="str">
        <f>IF(ISBLANK(E644), "", VLOOKUP(E644, Z!$A$2:$C$4127, 3, FALSE))</f>
        <v/>
      </c>
      <c r="G644" s="238"/>
      <c r="H644" s="81"/>
      <c r="I644" s="255" t="b">
        <v>0</v>
      </c>
      <c r="J644" s="256"/>
      <c r="K644" s="82"/>
      <c r="L644" s="82"/>
      <c r="M644" s="83"/>
      <c r="N644" s="79"/>
      <c r="O644" s="84"/>
      <c r="P644" s="84"/>
      <c r="Q644" s="257"/>
      <c r="R644" s="257"/>
      <c r="S644" s="257"/>
      <c r="T644" s="85">
        <f t="shared" si="262"/>
        <v>0</v>
      </c>
      <c r="U644" s="238"/>
      <c r="V644" s="238"/>
      <c r="W644" s="238"/>
      <c r="X644" s="257"/>
      <c r="Y644" s="258"/>
      <c r="Z644" s="79"/>
      <c r="AA644" s="257"/>
      <c r="AB644" s="257"/>
      <c r="AC644" s="257"/>
      <c r="AD644" s="257"/>
      <c r="AE644" s="257"/>
      <c r="AF644" s="85">
        <f t="shared" si="263"/>
        <v>0</v>
      </c>
      <c r="AG644" s="259"/>
      <c r="AH644" s="238"/>
      <c r="AI644" s="79"/>
      <c r="AJ644" s="80" t="str">
        <f>IF(ISBLANK(AI644), "", VLOOKUP(AI644, Z!$A$2:$C$4127, 3, FALSE))</f>
        <v/>
      </c>
      <c r="AK644" s="260"/>
      <c r="AL644" s="127">
        <f t="shared" si="264"/>
        <v>0</v>
      </c>
      <c r="AM644" s="271"/>
      <c r="AN644" s="292">
        <f t="shared" si="266"/>
        <v>0</v>
      </c>
      <c r="AO644" s="279">
        <f t="shared" si="265"/>
        <v>1</v>
      </c>
      <c r="AP644" s="279">
        <v>0.75</v>
      </c>
      <c r="AQ644" s="293" t="str">
        <f t="shared" si="267"/>
        <v>-</v>
      </c>
      <c r="AR644" s="293" t="str">
        <f t="shared" si="268"/>
        <v>-</v>
      </c>
      <c r="AS644" s="293" t="str" cm="1">
        <f t="array" ref="AS644">IFERROR(IFERROR((AT644*AU644)/(3600*1000)/AZ644, BY644) * SUMPRODUCT($BA644:$BE644^2.5, $BF644:$BJ644) / 1000, "-")</f>
        <v>-</v>
      </c>
      <c r="AT644" s="279" t="str">
        <f t="shared" si="269"/>
        <v>-</v>
      </c>
      <c r="AU644" s="279" t="str">
        <f t="shared" si="270"/>
        <v>-</v>
      </c>
      <c r="AV644" s="294" t="str">
        <f t="shared" si="252"/>
        <v>-</v>
      </c>
      <c r="AW644" s="294" t="str" cm="1">
        <f t="array" ref="AW644">IF(CH644&gt;0, INDEX($CV$58:$CV$60, CH644), "-")</f>
        <v>-</v>
      </c>
      <c r="AX644" s="294" t="str">
        <f t="shared" si="271"/>
        <v>-</v>
      </c>
      <c r="AY644" s="295" t="str">
        <f t="shared" si="272"/>
        <v>-</v>
      </c>
      <c r="AZ644" s="294">
        <f t="shared" si="273"/>
        <v>0</v>
      </c>
      <c r="BA644" s="296" t="str" cm="1">
        <f t="array" ref="BA644">IFERROR(INDEX($CV$63:$CZ$65, $CF644, BA$23), "-")</f>
        <v>-</v>
      </c>
      <c r="BB644" s="296" t="str" cm="1">
        <f t="array" ref="BB644">IFERROR(INDEX($CV$63:$CZ$65, $CF644, BB$23), "-")</f>
        <v>-</v>
      </c>
      <c r="BC644" s="296" t="str" cm="1">
        <f t="array" ref="BC644">IFERROR(INDEX($CV$63:$CZ$65, $CF644, BC$23), "-")</f>
        <v>-</v>
      </c>
      <c r="BD644" s="296" t="str" cm="1">
        <f t="array" ref="BD644">IFERROR(INDEX($CV$63:$CZ$65, $CF644, BD$23), "-")</f>
        <v>-</v>
      </c>
      <c r="BE644" s="296" t="str" cm="1">
        <f t="array" ref="BE644">IFERROR(INDEX($CV$63:$CZ$65, $CF644, BE$23), "-")</f>
        <v>-</v>
      </c>
      <c r="BF644" s="297" cm="1">
        <f t="array" ref="BF644">IF($CF644=3,
IFERROR(INDEX($CV$68:$CZ$79, $CE644, BF$23), "-"),
IF($CF644=2,
IF(BF$23=5, $Q644, IF(BF$23=4, $R644, 0)), IF(BF$23=5, $Q644, 0)
))</f>
        <v>0</v>
      </c>
      <c r="BG644" s="297" cm="1">
        <f t="array" ref="BG644">IF($CF644=3,
IFERROR(INDEX($CV$68:$CZ$79, $CE644, BG$23), "-"),
IF($CF644=2,
IF(BG$23=5, $Q644, IF(BG$23=4, $R644, 0)), IF(BG$23=5, $Q644, 0)
))</f>
        <v>0</v>
      </c>
      <c r="BH644" s="297" cm="1">
        <f t="array" ref="BH644">IF($CF644=3,
IFERROR(INDEX($CV$68:$CZ$79, $CE644, BH$23), "-"),
IF($CF644=2,
IF(BH$23=5, $Q644, IF(BH$23=4, $R644, 0)), IF(BH$23=5, $Q644, 0)
))</f>
        <v>0</v>
      </c>
      <c r="BI644" s="297" cm="1">
        <f t="array" ref="BI644">IF($CF644=3,
IFERROR(INDEX($CV$68:$CZ$79, $CE644, BI$23), "-"),
IF($CF644=2,
IF(BI$23=5, $Q644, IF(BI$23=4, $R644, 0)), IF(BI$23=5, $Q644, 0)
))</f>
        <v>0</v>
      </c>
      <c r="BJ644" s="297" cm="1">
        <f t="array" ref="BJ644">IF($CF644=3,
IFERROR(INDEX($CV$68:$CZ$79, $CE644, BJ$23), "-"),
IF($CF644=2,
IF(BJ$23=5, $Q644, IF(BJ$23=4, $R644, 0)), IF(BJ$23=5, $Q644, 0)
))</f>
        <v>0</v>
      </c>
      <c r="BK644" s="293" t="str" cm="1">
        <f t="array" ref="BK644">IFERROR(IF(OR($AN$20="EZ", ISNUMBER((BL644*BM644)/(3600*1000)/BN644)), (BL644*BM644)/(3600*1000)/BN644, BY644) * SUMPRODUCT($BO644:$BS644^2.5, $BT644:$BX644) / 1000, "-")</f>
        <v>-</v>
      </c>
      <c r="BL644" s="279" t="str">
        <f t="shared" si="274"/>
        <v>-</v>
      </c>
      <c r="BM644" s="279" t="str">
        <f t="shared" si="275"/>
        <v>-</v>
      </c>
      <c r="BN644" s="298">
        <f t="shared" si="276"/>
        <v>0</v>
      </c>
      <c r="BO644" s="296" t="str" cm="1">
        <f t="array" ref="BO644">IFERROR(INDEX($CV$63:$CZ$65, $CO644, BO$23), "-")</f>
        <v>-</v>
      </c>
      <c r="BP644" s="296" t="str" cm="1">
        <f t="array" ref="BP644">IFERROR(INDEX($CV$63:$CZ$65, $CO644, BP$23), "-")</f>
        <v>-</v>
      </c>
      <c r="BQ644" s="296" t="str" cm="1">
        <f t="array" ref="BQ644">IFERROR(INDEX($CV$63:$CZ$65, $CO644, BQ$23), "-")</f>
        <v>-</v>
      </c>
      <c r="BR644" s="296" t="str" cm="1">
        <f t="array" ref="BR644">IFERROR(INDEX($CV$63:$CZ$65, $CO644, BR$23), "-")</f>
        <v>-</v>
      </c>
      <c r="BS644" s="296" t="str" cm="1">
        <f t="array" ref="BS644">IFERROR(INDEX($CV$63:$CZ$65, $CO644, BS$23), "-")</f>
        <v>-</v>
      </c>
      <c r="BT644" s="297" cm="1">
        <f t="array" ref="BT644">IF($CO644=3,
IFERROR(INDEX($CV$68:$CZ$79, $CE644, BT$23), "-"),
IF($CO644=2,
IF(BT$23=5, $AC644, IF(BT$23=4, $AD644, 0)), IF(BT$23=5, $AC644, 0)
))</f>
        <v>0</v>
      </c>
      <c r="BU644" s="297" cm="1">
        <f t="array" ref="BU644">IF($CO644=3,
IFERROR(INDEX($CV$68:$CZ$79, $CE644, BU$23), "-"),
IF($CO644=2,
IF(BU$23=5, $AC644, IF(BU$23=4, $AD644, 0)), IF(BU$23=5, $AC644, 0)
))</f>
        <v>0</v>
      </c>
      <c r="BV644" s="297" cm="1">
        <f t="array" ref="BV644">IF($CO644=3,
IFERROR(INDEX($CV$68:$CZ$79, $CE644, BV$23), "-"),
IF($CO644=2,
IF(BV$23=5, $AC644, IF(BV$23=4, $AD644, 0)), IF(BV$23=5, $AC644, 0)
))</f>
        <v>0</v>
      </c>
      <c r="BW644" s="297" cm="1">
        <f t="array" ref="BW644">IF($CO644=3,
IFERROR(INDEX($CV$68:$CZ$79, $CE644, BW$23), "-"),
IF($CO644=2,
IF(BW$23=5, $AC644, IF(BW$23=4, $AD644, 0)), IF(BW$23=5, $AC644, 0)
))</f>
        <v>0</v>
      </c>
      <c r="BX644" s="297" cm="1">
        <f t="array" ref="BX644">IF($CO644=3,
IFERROR(INDEX($CV$68:$CZ$79, $CE644, BX$23), "-"),
IF($CO644=2,
IF(BX$23=5, $AC644, IF(BX$23=4, $AD644, 0)), IF(BX$23=5, $AC644, 0)
))</f>
        <v>0</v>
      </c>
      <c r="BY644" s="293" t="str">
        <f t="shared" si="277"/>
        <v>-</v>
      </c>
      <c r="BZ644" s="299">
        <f t="shared" si="253"/>
        <v>0</v>
      </c>
      <c r="CA644" s="294" t="str">
        <f t="shared" si="278"/>
        <v>-</v>
      </c>
      <c r="CB644" s="295" t="str">
        <f t="shared" si="254"/>
        <v>-</v>
      </c>
      <c r="CC644" s="295" t="str">
        <f t="shared" si="279"/>
        <v>-</v>
      </c>
      <c r="CD644" s="299">
        <f t="shared" si="255"/>
        <v>0</v>
      </c>
      <c r="CE644" s="300" t="str">
        <f t="shared" si="256"/>
        <v>-</v>
      </c>
      <c r="CF644" s="300" t="str">
        <f t="shared" si="257"/>
        <v>-</v>
      </c>
      <c r="CG644" s="300">
        <v>0</v>
      </c>
      <c r="CH644" s="300">
        <f t="shared" si="258"/>
        <v>0</v>
      </c>
      <c r="CI644" s="301">
        <f t="shared" si="259"/>
        <v>0</v>
      </c>
      <c r="CJ644" s="301">
        <f t="shared" si="260"/>
        <v>0</v>
      </c>
      <c r="CK644" s="302" t="str" cm="1">
        <f t="array" ref="CK644">IF($CJ644&gt;0, INDEX($CS$28:$DH$35, $CJ644, $CI644+CK$23), "-")</f>
        <v>-</v>
      </c>
      <c r="CL644" s="302" t="str" cm="1">
        <f t="array" ref="CL644">IF($CJ644&gt;0, INDEX($CS$28:$DH$35, $CJ644, $CI644+CL$23), "-")</f>
        <v>-</v>
      </c>
      <c r="CM644" s="302" t="str" cm="1">
        <f t="array" ref="CM644">IF($CJ644&gt;0, INDEX($CS$28:$DH$35, $CJ644, $CI644+CM$23), "-")</f>
        <v>-</v>
      </c>
      <c r="CN644" s="302" t="str" cm="1">
        <f t="array" ref="CN644">IF($CJ644&gt;0, INDEX($CS$28:$DH$35, $CJ644, $CI644+CN$23), "-")</f>
        <v>-</v>
      </c>
      <c r="CO644" s="300" t="str">
        <f t="shared" si="261"/>
        <v>-</v>
      </c>
      <c r="CP644" s="271"/>
      <c r="CQ644" s="272"/>
      <c r="CR644" s="273"/>
      <c r="CS644" s="273"/>
      <c r="CT644" s="273"/>
      <c r="CU644" s="273"/>
      <c r="CV644" s="273"/>
      <c r="CW644" s="273"/>
      <c r="CX644" s="273"/>
      <c r="CY644" s="273"/>
      <c r="CZ644" s="273"/>
      <c r="DA644" s="273"/>
      <c r="DB644" s="273"/>
      <c r="DC644" s="273"/>
      <c r="DD644" s="273"/>
      <c r="DE644" s="273"/>
      <c r="DF644" s="273"/>
      <c r="DG644" s="273"/>
      <c r="DH644" s="273"/>
      <c r="DI644" s="273"/>
      <c r="DJ644" s="271"/>
      <c r="DK644" s="271"/>
    </row>
    <row r="645" spans="1:115" s="45" customFormat="1" ht="12.75" customHeight="1" x14ac:dyDescent="0.25">
      <c r="A645" s="13" cm="1">
        <f t="array" ref="A645">IFERROR(INDEX(Operation, IFERROR(MATCH($N645,#REF!, 0), IFERROR(MATCH($N645,#REF!, 0), MATCH($N645,#REF!, 0))), 4), 0)</f>
        <v>0</v>
      </c>
      <c r="B645" s="10">
        <v>622</v>
      </c>
      <c r="C645" s="238"/>
      <c r="D645" s="238"/>
      <c r="E645" s="79"/>
      <c r="F645" s="80" t="str">
        <f>IF(ISBLANK(E645), "", VLOOKUP(E645, Z!$A$2:$C$4127, 3, FALSE))</f>
        <v/>
      </c>
      <c r="G645" s="238"/>
      <c r="H645" s="81"/>
      <c r="I645" s="255" t="b">
        <v>0</v>
      </c>
      <c r="J645" s="256"/>
      <c r="K645" s="82"/>
      <c r="L645" s="82"/>
      <c r="M645" s="83"/>
      <c r="N645" s="79"/>
      <c r="O645" s="84"/>
      <c r="P645" s="84"/>
      <c r="Q645" s="257"/>
      <c r="R645" s="257"/>
      <c r="S645" s="257"/>
      <c r="T645" s="85">
        <f t="shared" si="262"/>
        <v>0</v>
      </c>
      <c r="U645" s="238"/>
      <c r="V645" s="238"/>
      <c r="W645" s="238"/>
      <c r="X645" s="257"/>
      <c r="Y645" s="258"/>
      <c r="Z645" s="79"/>
      <c r="AA645" s="257"/>
      <c r="AB645" s="257"/>
      <c r="AC645" s="257"/>
      <c r="AD645" s="257"/>
      <c r="AE645" s="257"/>
      <c r="AF645" s="85">
        <f t="shared" si="263"/>
        <v>0</v>
      </c>
      <c r="AG645" s="259"/>
      <c r="AH645" s="238"/>
      <c r="AI645" s="79"/>
      <c r="AJ645" s="80" t="str">
        <f>IF(ISBLANK(AI645), "", VLOOKUP(AI645, Z!$A$2:$C$4127, 3, FALSE))</f>
        <v/>
      </c>
      <c r="AK645" s="260"/>
      <c r="AL645" s="127">
        <f t="shared" si="264"/>
        <v>0</v>
      </c>
      <c r="AM645" s="271"/>
      <c r="AN645" s="292">
        <f t="shared" si="266"/>
        <v>0</v>
      </c>
      <c r="AO645" s="279">
        <f t="shared" si="265"/>
        <v>1</v>
      </c>
      <c r="AP645" s="279">
        <v>0.75</v>
      </c>
      <c r="AQ645" s="293" t="str">
        <f t="shared" si="267"/>
        <v>-</v>
      </c>
      <c r="AR645" s="293" t="str">
        <f t="shared" si="268"/>
        <v>-</v>
      </c>
      <c r="AS645" s="293" t="str" cm="1">
        <f t="array" ref="AS645">IFERROR(IFERROR((AT645*AU645)/(3600*1000)/AZ645, BY645) * SUMPRODUCT($BA645:$BE645^2.5, $BF645:$BJ645) / 1000, "-")</f>
        <v>-</v>
      </c>
      <c r="AT645" s="279" t="str">
        <f t="shared" si="269"/>
        <v>-</v>
      </c>
      <c r="AU645" s="279" t="str">
        <f t="shared" si="270"/>
        <v>-</v>
      </c>
      <c r="AV645" s="294" t="str">
        <f t="shared" si="252"/>
        <v>-</v>
      </c>
      <c r="AW645" s="294" t="str" cm="1">
        <f t="array" ref="AW645">IF(CH645&gt;0, INDEX($CV$58:$CV$60, CH645), "-")</f>
        <v>-</v>
      </c>
      <c r="AX645" s="294" t="str">
        <f t="shared" si="271"/>
        <v>-</v>
      </c>
      <c r="AY645" s="295" t="str">
        <f t="shared" si="272"/>
        <v>-</v>
      </c>
      <c r="AZ645" s="294">
        <f t="shared" si="273"/>
        <v>0</v>
      </c>
      <c r="BA645" s="296" t="str" cm="1">
        <f t="array" ref="BA645">IFERROR(INDEX($CV$63:$CZ$65, $CF645, BA$23), "-")</f>
        <v>-</v>
      </c>
      <c r="BB645" s="296" t="str" cm="1">
        <f t="array" ref="BB645">IFERROR(INDEX($CV$63:$CZ$65, $CF645, BB$23), "-")</f>
        <v>-</v>
      </c>
      <c r="BC645" s="296" t="str" cm="1">
        <f t="array" ref="BC645">IFERROR(INDEX($CV$63:$CZ$65, $CF645, BC$23), "-")</f>
        <v>-</v>
      </c>
      <c r="BD645" s="296" t="str" cm="1">
        <f t="array" ref="BD645">IFERROR(INDEX($CV$63:$CZ$65, $CF645, BD$23), "-")</f>
        <v>-</v>
      </c>
      <c r="BE645" s="296" t="str" cm="1">
        <f t="array" ref="BE645">IFERROR(INDEX($CV$63:$CZ$65, $CF645, BE$23), "-")</f>
        <v>-</v>
      </c>
      <c r="BF645" s="297" cm="1">
        <f t="array" ref="BF645">IF($CF645=3,
IFERROR(INDEX($CV$68:$CZ$79, $CE645, BF$23), "-"),
IF($CF645=2,
IF(BF$23=5, $Q645, IF(BF$23=4, $R645, 0)), IF(BF$23=5, $Q645, 0)
))</f>
        <v>0</v>
      </c>
      <c r="BG645" s="297" cm="1">
        <f t="array" ref="BG645">IF($CF645=3,
IFERROR(INDEX($CV$68:$CZ$79, $CE645, BG$23), "-"),
IF($CF645=2,
IF(BG$23=5, $Q645, IF(BG$23=4, $R645, 0)), IF(BG$23=5, $Q645, 0)
))</f>
        <v>0</v>
      </c>
      <c r="BH645" s="297" cm="1">
        <f t="array" ref="BH645">IF($CF645=3,
IFERROR(INDEX($CV$68:$CZ$79, $CE645, BH$23), "-"),
IF($CF645=2,
IF(BH$23=5, $Q645, IF(BH$23=4, $R645, 0)), IF(BH$23=5, $Q645, 0)
))</f>
        <v>0</v>
      </c>
      <c r="BI645" s="297" cm="1">
        <f t="array" ref="BI645">IF($CF645=3,
IFERROR(INDEX($CV$68:$CZ$79, $CE645, BI$23), "-"),
IF($CF645=2,
IF(BI$23=5, $Q645, IF(BI$23=4, $R645, 0)), IF(BI$23=5, $Q645, 0)
))</f>
        <v>0</v>
      </c>
      <c r="BJ645" s="297" cm="1">
        <f t="array" ref="BJ645">IF($CF645=3,
IFERROR(INDEX($CV$68:$CZ$79, $CE645, BJ$23), "-"),
IF($CF645=2,
IF(BJ$23=5, $Q645, IF(BJ$23=4, $R645, 0)), IF(BJ$23=5, $Q645, 0)
))</f>
        <v>0</v>
      </c>
      <c r="BK645" s="293" t="str" cm="1">
        <f t="array" ref="BK645">IFERROR(IF(OR($AN$20="EZ", ISNUMBER((BL645*BM645)/(3600*1000)/BN645)), (BL645*BM645)/(3600*1000)/BN645, BY645) * SUMPRODUCT($BO645:$BS645^2.5, $BT645:$BX645) / 1000, "-")</f>
        <v>-</v>
      </c>
      <c r="BL645" s="279" t="str">
        <f t="shared" si="274"/>
        <v>-</v>
      </c>
      <c r="BM645" s="279" t="str">
        <f t="shared" si="275"/>
        <v>-</v>
      </c>
      <c r="BN645" s="298">
        <f t="shared" si="276"/>
        <v>0</v>
      </c>
      <c r="BO645" s="296" t="str" cm="1">
        <f t="array" ref="BO645">IFERROR(INDEX($CV$63:$CZ$65, $CO645, BO$23), "-")</f>
        <v>-</v>
      </c>
      <c r="BP645" s="296" t="str" cm="1">
        <f t="array" ref="BP645">IFERROR(INDEX($CV$63:$CZ$65, $CO645, BP$23), "-")</f>
        <v>-</v>
      </c>
      <c r="BQ645" s="296" t="str" cm="1">
        <f t="array" ref="BQ645">IFERROR(INDEX($CV$63:$CZ$65, $CO645, BQ$23), "-")</f>
        <v>-</v>
      </c>
      <c r="BR645" s="296" t="str" cm="1">
        <f t="array" ref="BR645">IFERROR(INDEX($CV$63:$CZ$65, $CO645, BR$23), "-")</f>
        <v>-</v>
      </c>
      <c r="BS645" s="296" t="str" cm="1">
        <f t="array" ref="BS645">IFERROR(INDEX($CV$63:$CZ$65, $CO645, BS$23), "-")</f>
        <v>-</v>
      </c>
      <c r="BT645" s="297" cm="1">
        <f t="array" ref="BT645">IF($CO645=3,
IFERROR(INDEX($CV$68:$CZ$79, $CE645, BT$23), "-"),
IF($CO645=2,
IF(BT$23=5, $AC645, IF(BT$23=4, $AD645, 0)), IF(BT$23=5, $AC645, 0)
))</f>
        <v>0</v>
      </c>
      <c r="BU645" s="297" cm="1">
        <f t="array" ref="BU645">IF($CO645=3,
IFERROR(INDEX($CV$68:$CZ$79, $CE645, BU$23), "-"),
IF($CO645=2,
IF(BU$23=5, $AC645, IF(BU$23=4, $AD645, 0)), IF(BU$23=5, $AC645, 0)
))</f>
        <v>0</v>
      </c>
      <c r="BV645" s="297" cm="1">
        <f t="array" ref="BV645">IF($CO645=3,
IFERROR(INDEX($CV$68:$CZ$79, $CE645, BV$23), "-"),
IF($CO645=2,
IF(BV$23=5, $AC645, IF(BV$23=4, $AD645, 0)), IF(BV$23=5, $AC645, 0)
))</f>
        <v>0</v>
      </c>
      <c r="BW645" s="297" cm="1">
        <f t="array" ref="BW645">IF($CO645=3,
IFERROR(INDEX($CV$68:$CZ$79, $CE645, BW$23), "-"),
IF($CO645=2,
IF(BW$23=5, $AC645, IF(BW$23=4, $AD645, 0)), IF(BW$23=5, $AC645, 0)
))</f>
        <v>0</v>
      </c>
      <c r="BX645" s="297" cm="1">
        <f t="array" ref="BX645">IF($CO645=3,
IFERROR(INDEX($CV$68:$CZ$79, $CE645, BX$23), "-"),
IF($CO645=2,
IF(BX$23=5, $AC645, IF(BX$23=4, $AD645, 0)), IF(BX$23=5, $AC645, 0)
))</f>
        <v>0</v>
      </c>
      <c r="BY645" s="293" t="str">
        <f t="shared" si="277"/>
        <v>-</v>
      </c>
      <c r="BZ645" s="299">
        <f t="shared" si="253"/>
        <v>0</v>
      </c>
      <c r="CA645" s="294" t="str">
        <f t="shared" si="278"/>
        <v>-</v>
      </c>
      <c r="CB645" s="295" t="str">
        <f t="shared" si="254"/>
        <v>-</v>
      </c>
      <c r="CC645" s="295" t="str">
        <f t="shared" si="279"/>
        <v>-</v>
      </c>
      <c r="CD645" s="299">
        <f t="shared" si="255"/>
        <v>0</v>
      </c>
      <c r="CE645" s="300" t="str">
        <f t="shared" si="256"/>
        <v>-</v>
      </c>
      <c r="CF645" s="300" t="str">
        <f t="shared" si="257"/>
        <v>-</v>
      </c>
      <c r="CG645" s="300">
        <v>0</v>
      </c>
      <c r="CH645" s="300">
        <f t="shared" si="258"/>
        <v>0</v>
      </c>
      <c r="CI645" s="301">
        <f t="shared" si="259"/>
        <v>0</v>
      </c>
      <c r="CJ645" s="301">
        <f t="shared" si="260"/>
        <v>0</v>
      </c>
      <c r="CK645" s="302" t="str" cm="1">
        <f t="array" ref="CK645">IF($CJ645&gt;0, INDEX($CS$28:$DH$35, $CJ645, $CI645+CK$23), "-")</f>
        <v>-</v>
      </c>
      <c r="CL645" s="302" t="str" cm="1">
        <f t="array" ref="CL645">IF($CJ645&gt;0, INDEX($CS$28:$DH$35, $CJ645, $CI645+CL$23), "-")</f>
        <v>-</v>
      </c>
      <c r="CM645" s="302" t="str" cm="1">
        <f t="array" ref="CM645">IF($CJ645&gt;0, INDEX($CS$28:$DH$35, $CJ645, $CI645+CM$23), "-")</f>
        <v>-</v>
      </c>
      <c r="CN645" s="302" t="str" cm="1">
        <f t="array" ref="CN645">IF($CJ645&gt;0, INDEX($CS$28:$DH$35, $CJ645, $CI645+CN$23), "-")</f>
        <v>-</v>
      </c>
      <c r="CO645" s="300" t="str">
        <f t="shared" si="261"/>
        <v>-</v>
      </c>
      <c r="CP645" s="271"/>
      <c r="CQ645" s="272"/>
      <c r="CR645" s="273"/>
      <c r="CS645" s="273"/>
      <c r="CT645" s="273"/>
      <c r="CU645" s="273"/>
      <c r="CV645" s="273"/>
      <c r="CW645" s="273"/>
      <c r="CX645" s="273"/>
      <c r="CY645" s="273"/>
      <c r="CZ645" s="273"/>
      <c r="DA645" s="273"/>
      <c r="DB645" s="273"/>
      <c r="DC645" s="273"/>
      <c r="DD645" s="273"/>
      <c r="DE645" s="273"/>
      <c r="DF645" s="273"/>
      <c r="DG645" s="273"/>
      <c r="DH645" s="273"/>
      <c r="DI645" s="273"/>
      <c r="DJ645" s="271"/>
      <c r="DK645" s="271"/>
    </row>
    <row r="646" spans="1:115" s="45" customFormat="1" ht="12.75" customHeight="1" x14ac:dyDescent="0.25">
      <c r="A646" s="13" cm="1">
        <f t="array" ref="A646">IFERROR(INDEX(Operation, IFERROR(MATCH($N646,#REF!, 0), IFERROR(MATCH($N646,#REF!, 0), MATCH($N646,#REF!, 0))), 4), 0)</f>
        <v>0</v>
      </c>
      <c r="B646" s="10">
        <v>623</v>
      </c>
      <c r="C646" s="238"/>
      <c r="D646" s="238"/>
      <c r="E646" s="79"/>
      <c r="F646" s="80" t="str">
        <f>IF(ISBLANK(E646), "", VLOOKUP(E646, Z!$A$2:$C$4127, 3, FALSE))</f>
        <v/>
      </c>
      <c r="G646" s="238"/>
      <c r="H646" s="81"/>
      <c r="I646" s="255" t="b">
        <v>0</v>
      </c>
      <c r="J646" s="256"/>
      <c r="K646" s="82"/>
      <c r="L646" s="82"/>
      <c r="M646" s="83"/>
      <c r="N646" s="79"/>
      <c r="O646" s="84"/>
      <c r="P646" s="84"/>
      <c r="Q646" s="257"/>
      <c r="R646" s="257"/>
      <c r="S646" s="257"/>
      <c r="T646" s="85">
        <f t="shared" si="262"/>
        <v>0</v>
      </c>
      <c r="U646" s="238"/>
      <c r="V646" s="238"/>
      <c r="W646" s="238"/>
      <c r="X646" s="256"/>
      <c r="Y646" s="258"/>
      <c r="Z646" s="79"/>
      <c r="AA646" s="257"/>
      <c r="AB646" s="257"/>
      <c r="AC646" s="257"/>
      <c r="AD646" s="257"/>
      <c r="AE646" s="257"/>
      <c r="AF646" s="85">
        <f t="shared" si="263"/>
        <v>0</v>
      </c>
      <c r="AG646" s="259"/>
      <c r="AH646" s="238"/>
      <c r="AI646" s="79"/>
      <c r="AJ646" s="80" t="str">
        <f>IF(ISBLANK(AI646), "", VLOOKUP(AI646, Z!$A$2:$C$4127, 3, FALSE))</f>
        <v/>
      </c>
      <c r="AK646" s="260"/>
      <c r="AL646" s="127">
        <f t="shared" si="264"/>
        <v>0</v>
      </c>
      <c r="AM646" s="271"/>
      <c r="AN646" s="292">
        <f t="shared" si="266"/>
        <v>0</v>
      </c>
      <c r="AO646" s="279">
        <f t="shared" si="265"/>
        <v>1</v>
      </c>
      <c r="AP646" s="279">
        <v>0.75</v>
      </c>
      <c r="AQ646" s="293" t="str">
        <f t="shared" si="267"/>
        <v>-</v>
      </c>
      <c r="AR646" s="293" t="str">
        <f t="shared" si="268"/>
        <v>-</v>
      </c>
      <c r="AS646" s="293" t="str" cm="1">
        <f t="array" ref="AS646">IFERROR(IFERROR((AT646*AU646)/(3600*1000)/AZ646, BY646) * SUMPRODUCT($BA646:$BE646^2.5, $BF646:$BJ646) / 1000, "-")</f>
        <v>-</v>
      </c>
      <c r="AT646" s="279" t="str">
        <f t="shared" si="269"/>
        <v>-</v>
      </c>
      <c r="AU646" s="279" t="str">
        <f t="shared" si="270"/>
        <v>-</v>
      </c>
      <c r="AV646" s="294" t="str">
        <f t="shared" si="252"/>
        <v>-</v>
      </c>
      <c r="AW646" s="294" t="str" cm="1">
        <f t="array" ref="AW646">IF(CH646&gt;0, INDEX($CV$58:$CV$60, CH646), "-")</f>
        <v>-</v>
      </c>
      <c r="AX646" s="294" t="str">
        <f t="shared" si="271"/>
        <v>-</v>
      </c>
      <c r="AY646" s="295" t="str">
        <f t="shared" si="272"/>
        <v>-</v>
      </c>
      <c r="AZ646" s="294">
        <f t="shared" si="273"/>
        <v>0</v>
      </c>
      <c r="BA646" s="296" t="str" cm="1">
        <f t="array" ref="BA646">IFERROR(INDEX($CV$63:$CZ$65, $CF646, BA$23), "-")</f>
        <v>-</v>
      </c>
      <c r="BB646" s="296" t="str" cm="1">
        <f t="array" ref="BB646">IFERROR(INDEX($CV$63:$CZ$65, $CF646, BB$23), "-")</f>
        <v>-</v>
      </c>
      <c r="BC646" s="296" t="str" cm="1">
        <f t="array" ref="BC646">IFERROR(INDEX($CV$63:$CZ$65, $CF646, BC$23), "-")</f>
        <v>-</v>
      </c>
      <c r="BD646" s="296" t="str" cm="1">
        <f t="array" ref="BD646">IFERROR(INDEX($CV$63:$CZ$65, $CF646, BD$23), "-")</f>
        <v>-</v>
      </c>
      <c r="BE646" s="296" t="str" cm="1">
        <f t="array" ref="BE646">IFERROR(INDEX($CV$63:$CZ$65, $CF646, BE$23), "-")</f>
        <v>-</v>
      </c>
      <c r="BF646" s="297" cm="1">
        <f t="array" ref="BF646">IF($CF646=3,
IFERROR(INDEX($CV$68:$CZ$79, $CE646, BF$23), "-"),
IF($CF646=2,
IF(BF$23=5, $Q646, IF(BF$23=4, $R646, 0)), IF(BF$23=5, $Q646, 0)
))</f>
        <v>0</v>
      </c>
      <c r="BG646" s="297" cm="1">
        <f t="array" ref="BG646">IF($CF646=3,
IFERROR(INDEX($CV$68:$CZ$79, $CE646, BG$23), "-"),
IF($CF646=2,
IF(BG$23=5, $Q646, IF(BG$23=4, $R646, 0)), IF(BG$23=5, $Q646, 0)
))</f>
        <v>0</v>
      </c>
      <c r="BH646" s="297" cm="1">
        <f t="array" ref="BH646">IF($CF646=3,
IFERROR(INDEX($CV$68:$CZ$79, $CE646, BH$23), "-"),
IF($CF646=2,
IF(BH$23=5, $Q646, IF(BH$23=4, $R646, 0)), IF(BH$23=5, $Q646, 0)
))</f>
        <v>0</v>
      </c>
      <c r="BI646" s="297" cm="1">
        <f t="array" ref="BI646">IF($CF646=3,
IFERROR(INDEX($CV$68:$CZ$79, $CE646, BI$23), "-"),
IF($CF646=2,
IF(BI$23=5, $Q646, IF(BI$23=4, $R646, 0)), IF(BI$23=5, $Q646, 0)
))</f>
        <v>0</v>
      </c>
      <c r="BJ646" s="297" cm="1">
        <f t="array" ref="BJ646">IF($CF646=3,
IFERROR(INDEX($CV$68:$CZ$79, $CE646, BJ$23), "-"),
IF($CF646=2,
IF(BJ$23=5, $Q646, IF(BJ$23=4, $R646, 0)), IF(BJ$23=5, $Q646, 0)
))</f>
        <v>0</v>
      </c>
      <c r="BK646" s="293" t="str" cm="1">
        <f t="array" ref="BK646">IFERROR(IF(OR($AN$20="EZ", ISNUMBER((BL646*BM646)/(3600*1000)/BN646)), (BL646*BM646)/(3600*1000)/BN646, BY646) * SUMPRODUCT($BO646:$BS646^2.5, $BT646:$BX646) / 1000, "-")</f>
        <v>-</v>
      </c>
      <c r="BL646" s="279" t="str">
        <f t="shared" si="274"/>
        <v>-</v>
      </c>
      <c r="BM646" s="279" t="str">
        <f t="shared" si="275"/>
        <v>-</v>
      </c>
      <c r="BN646" s="298">
        <f t="shared" si="276"/>
        <v>0</v>
      </c>
      <c r="BO646" s="296" t="str" cm="1">
        <f t="array" ref="BO646">IFERROR(INDEX($CV$63:$CZ$65, $CO646, BO$23), "-")</f>
        <v>-</v>
      </c>
      <c r="BP646" s="296" t="str" cm="1">
        <f t="array" ref="BP646">IFERROR(INDEX($CV$63:$CZ$65, $CO646, BP$23), "-")</f>
        <v>-</v>
      </c>
      <c r="BQ646" s="296" t="str" cm="1">
        <f t="array" ref="BQ646">IFERROR(INDEX($CV$63:$CZ$65, $CO646, BQ$23), "-")</f>
        <v>-</v>
      </c>
      <c r="BR646" s="296" t="str" cm="1">
        <f t="array" ref="BR646">IFERROR(INDEX($CV$63:$CZ$65, $CO646, BR$23), "-")</f>
        <v>-</v>
      </c>
      <c r="BS646" s="296" t="str" cm="1">
        <f t="array" ref="BS646">IFERROR(INDEX($CV$63:$CZ$65, $CO646, BS$23), "-")</f>
        <v>-</v>
      </c>
      <c r="BT646" s="297" cm="1">
        <f t="array" ref="BT646">IF($CO646=3,
IFERROR(INDEX($CV$68:$CZ$79, $CE646, BT$23), "-"),
IF($CO646=2,
IF(BT$23=5, $AC646, IF(BT$23=4, $AD646, 0)), IF(BT$23=5, $AC646, 0)
))</f>
        <v>0</v>
      </c>
      <c r="BU646" s="297" cm="1">
        <f t="array" ref="BU646">IF($CO646=3,
IFERROR(INDEX($CV$68:$CZ$79, $CE646, BU$23), "-"),
IF($CO646=2,
IF(BU$23=5, $AC646, IF(BU$23=4, $AD646, 0)), IF(BU$23=5, $AC646, 0)
))</f>
        <v>0</v>
      </c>
      <c r="BV646" s="297" cm="1">
        <f t="array" ref="BV646">IF($CO646=3,
IFERROR(INDEX($CV$68:$CZ$79, $CE646, BV$23), "-"),
IF($CO646=2,
IF(BV$23=5, $AC646, IF(BV$23=4, $AD646, 0)), IF(BV$23=5, $AC646, 0)
))</f>
        <v>0</v>
      </c>
      <c r="BW646" s="297" cm="1">
        <f t="array" ref="BW646">IF($CO646=3,
IFERROR(INDEX($CV$68:$CZ$79, $CE646, BW$23), "-"),
IF($CO646=2,
IF(BW$23=5, $AC646, IF(BW$23=4, $AD646, 0)), IF(BW$23=5, $AC646, 0)
))</f>
        <v>0</v>
      </c>
      <c r="BX646" s="297" cm="1">
        <f t="array" ref="BX646">IF($CO646=3,
IFERROR(INDEX($CV$68:$CZ$79, $CE646, BX$23), "-"),
IF($CO646=2,
IF(BX$23=5, $AC646, IF(BX$23=4, $AD646, 0)), IF(BX$23=5, $AC646, 0)
))</f>
        <v>0</v>
      </c>
      <c r="BY646" s="293" t="str">
        <f t="shared" si="277"/>
        <v>-</v>
      </c>
      <c r="BZ646" s="299">
        <f t="shared" si="253"/>
        <v>0</v>
      </c>
      <c r="CA646" s="294" t="str">
        <f t="shared" si="278"/>
        <v>-</v>
      </c>
      <c r="CB646" s="295" t="str">
        <f t="shared" si="254"/>
        <v>-</v>
      </c>
      <c r="CC646" s="295" t="str">
        <f t="shared" si="279"/>
        <v>-</v>
      </c>
      <c r="CD646" s="299">
        <f t="shared" si="255"/>
        <v>0</v>
      </c>
      <c r="CE646" s="300" t="str">
        <f t="shared" si="256"/>
        <v>-</v>
      </c>
      <c r="CF646" s="300" t="str">
        <f t="shared" si="257"/>
        <v>-</v>
      </c>
      <c r="CG646" s="300">
        <v>0</v>
      </c>
      <c r="CH646" s="300">
        <f t="shared" si="258"/>
        <v>0</v>
      </c>
      <c r="CI646" s="301">
        <f t="shared" si="259"/>
        <v>0</v>
      </c>
      <c r="CJ646" s="301">
        <f t="shared" si="260"/>
        <v>0</v>
      </c>
      <c r="CK646" s="302" t="str" cm="1">
        <f t="array" ref="CK646">IF($CJ646&gt;0, INDEX($CS$28:$DH$35, $CJ646, $CI646+CK$23), "-")</f>
        <v>-</v>
      </c>
      <c r="CL646" s="302" t="str" cm="1">
        <f t="array" ref="CL646">IF($CJ646&gt;0, INDEX($CS$28:$DH$35, $CJ646, $CI646+CL$23), "-")</f>
        <v>-</v>
      </c>
      <c r="CM646" s="302" t="str" cm="1">
        <f t="array" ref="CM646">IF($CJ646&gt;0, INDEX($CS$28:$DH$35, $CJ646, $CI646+CM$23), "-")</f>
        <v>-</v>
      </c>
      <c r="CN646" s="302" t="str" cm="1">
        <f t="array" ref="CN646">IF($CJ646&gt;0, INDEX($CS$28:$DH$35, $CJ646, $CI646+CN$23), "-")</f>
        <v>-</v>
      </c>
      <c r="CO646" s="300" t="str">
        <f t="shared" si="261"/>
        <v>-</v>
      </c>
      <c r="CP646" s="271"/>
      <c r="CQ646" s="272"/>
      <c r="CR646" s="273"/>
      <c r="CS646" s="273"/>
      <c r="CT646" s="273"/>
      <c r="CU646" s="273"/>
      <c r="CV646" s="273"/>
      <c r="CW646" s="273"/>
      <c r="CX646" s="273"/>
      <c r="CY646" s="273"/>
      <c r="CZ646" s="273"/>
      <c r="DA646" s="273"/>
      <c r="DB646" s="273"/>
      <c r="DC646" s="273"/>
      <c r="DD646" s="273"/>
      <c r="DE646" s="273"/>
      <c r="DF646" s="273"/>
      <c r="DG646" s="273"/>
      <c r="DH646" s="273"/>
      <c r="DI646" s="273"/>
      <c r="DJ646" s="271"/>
      <c r="DK646" s="271"/>
    </row>
    <row r="647" spans="1:115" s="45" customFormat="1" ht="12.75" customHeight="1" x14ac:dyDescent="0.25">
      <c r="A647" s="13" cm="1">
        <f t="array" ref="A647">IFERROR(INDEX(Operation, IFERROR(MATCH($N647,#REF!, 0), IFERROR(MATCH($N647,#REF!, 0), MATCH($N647,#REF!, 0))), 4), 0)</f>
        <v>0</v>
      </c>
      <c r="B647" s="10">
        <v>624</v>
      </c>
      <c r="C647" s="238"/>
      <c r="D647" s="238"/>
      <c r="E647" s="79"/>
      <c r="F647" s="80" t="str">
        <f>IF(ISBLANK(E647), "", VLOOKUP(E647, Z!$A$2:$C$4127, 3, FALSE))</f>
        <v/>
      </c>
      <c r="G647" s="238"/>
      <c r="H647" s="81"/>
      <c r="I647" s="255" t="b">
        <v>0</v>
      </c>
      <c r="J647" s="256"/>
      <c r="K647" s="82"/>
      <c r="L647" s="82"/>
      <c r="M647" s="83"/>
      <c r="N647" s="79"/>
      <c r="O647" s="84"/>
      <c r="P647" s="84"/>
      <c r="Q647" s="257"/>
      <c r="R647" s="257"/>
      <c r="S647" s="257"/>
      <c r="T647" s="85">
        <f t="shared" si="262"/>
        <v>0</v>
      </c>
      <c r="U647" s="238"/>
      <c r="V647" s="238"/>
      <c r="W647" s="238"/>
      <c r="X647" s="257"/>
      <c r="Y647" s="258"/>
      <c r="Z647" s="79"/>
      <c r="AA647" s="257"/>
      <c r="AB647" s="257"/>
      <c r="AC647" s="257"/>
      <c r="AD647" s="257"/>
      <c r="AE647" s="257"/>
      <c r="AF647" s="85">
        <f t="shared" si="263"/>
        <v>0</v>
      </c>
      <c r="AG647" s="259"/>
      <c r="AH647" s="238"/>
      <c r="AI647" s="79"/>
      <c r="AJ647" s="80" t="str">
        <f>IF(ISBLANK(AI647), "", VLOOKUP(AI647, Z!$A$2:$C$4127, 3, FALSE))</f>
        <v/>
      </c>
      <c r="AK647" s="260"/>
      <c r="AL647" s="127">
        <f t="shared" si="264"/>
        <v>0</v>
      </c>
      <c r="AM647" s="271"/>
      <c r="AN647" s="292">
        <f t="shared" si="266"/>
        <v>0</v>
      </c>
      <c r="AO647" s="279">
        <f t="shared" si="265"/>
        <v>1</v>
      </c>
      <c r="AP647" s="279">
        <v>0.75</v>
      </c>
      <c r="AQ647" s="293" t="str">
        <f t="shared" si="267"/>
        <v>-</v>
      </c>
      <c r="AR647" s="293" t="str">
        <f t="shared" si="268"/>
        <v>-</v>
      </c>
      <c r="AS647" s="293" t="str" cm="1">
        <f t="array" ref="AS647">IFERROR(IFERROR((AT647*AU647)/(3600*1000)/AZ647, BY647) * SUMPRODUCT($BA647:$BE647^2.5, $BF647:$BJ647) / 1000, "-")</f>
        <v>-</v>
      </c>
      <c r="AT647" s="279" t="str">
        <f t="shared" si="269"/>
        <v>-</v>
      </c>
      <c r="AU647" s="279" t="str">
        <f t="shared" si="270"/>
        <v>-</v>
      </c>
      <c r="AV647" s="294" t="str">
        <f t="shared" si="252"/>
        <v>-</v>
      </c>
      <c r="AW647" s="294" t="str" cm="1">
        <f t="array" ref="AW647">IF(CH647&gt;0, INDEX($CV$58:$CV$60, CH647), "-")</f>
        <v>-</v>
      </c>
      <c r="AX647" s="294" t="str">
        <f t="shared" si="271"/>
        <v>-</v>
      </c>
      <c r="AY647" s="295" t="str">
        <f t="shared" si="272"/>
        <v>-</v>
      </c>
      <c r="AZ647" s="294">
        <f t="shared" si="273"/>
        <v>0</v>
      </c>
      <c r="BA647" s="296" t="str" cm="1">
        <f t="array" ref="BA647">IFERROR(INDEX($CV$63:$CZ$65, $CF647, BA$23), "-")</f>
        <v>-</v>
      </c>
      <c r="BB647" s="296" t="str" cm="1">
        <f t="array" ref="BB647">IFERROR(INDEX($CV$63:$CZ$65, $CF647, BB$23), "-")</f>
        <v>-</v>
      </c>
      <c r="BC647" s="296" t="str" cm="1">
        <f t="array" ref="BC647">IFERROR(INDEX($CV$63:$CZ$65, $CF647, BC$23), "-")</f>
        <v>-</v>
      </c>
      <c r="BD647" s="296" t="str" cm="1">
        <f t="array" ref="BD647">IFERROR(INDEX($CV$63:$CZ$65, $CF647, BD$23), "-")</f>
        <v>-</v>
      </c>
      <c r="BE647" s="296" t="str" cm="1">
        <f t="array" ref="BE647">IFERROR(INDEX($CV$63:$CZ$65, $CF647, BE$23), "-")</f>
        <v>-</v>
      </c>
      <c r="BF647" s="297" cm="1">
        <f t="array" ref="BF647">IF($CF647=3,
IFERROR(INDEX($CV$68:$CZ$79, $CE647, BF$23), "-"),
IF($CF647=2,
IF(BF$23=5, $Q647, IF(BF$23=4, $R647, 0)), IF(BF$23=5, $Q647, 0)
))</f>
        <v>0</v>
      </c>
      <c r="BG647" s="297" cm="1">
        <f t="array" ref="BG647">IF($CF647=3,
IFERROR(INDEX($CV$68:$CZ$79, $CE647, BG$23), "-"),
IF($CF647=2,
IF(BG$23=5, $Q647, IF(BG$23=4, $R647, 0)), IF(BG$23=5, $Q647, 0)
))</f>
        <v>0</v>
      </c>
      <c r="BH647" s="297" cm="1">
        <f t="array" ref="BH647">IF($CF647=3,
IFERROR(INDEX($CV$68:$CZ$79, $CE647, BH$23), "-"),
IF($CF647=2,
IF(BH$23=5, $Q647, IF(BH$23=4, $R647, 0)), IF(BH$23=5, $Q647, 0)
))</f>
        <v>0</v>
      </c>
      <c r="BI647" s="297" cm="1">
        <f t="array" ref="BI647">IF($CF647=3,
IFERROR(INDEX($CV$68:$CZ$79, $CE647, BI$23), "-"),
IF($CF647=2,
IF(BI$23=5, $Q647, IF(BI$23=4, $R647, 0)), IF(BI$23=5, $Q647, 0)
))</f>
        <v>0</v>
      </c>
      <c r="BJ647" s="297" cm="1">
        <f t="array" ref="BJ647">IF($CF647=3,
IFERROR(INDEX($CV$68:$CZ$79, $CE647, BJ$23), "-"),
IF($CF647=2,
IF(BJ$23=5, $Q647, IF(BJ$23=4, $R647, 0)), IF(BJ$23=5, $Q647, 0)
))</f>
        <v>0</v>
      </c>
      <c r="BK647" s="293" t="str" cm="1">
        <f t="array" ref="BK647">IFERROR(IF(OR($AN$20="EZ", ISNUMBER((BL647*BM647)/(3600*1000)/BN647)), (BL647*BM647)/(3600*1000)/BN647, BY647) * SUMPRODUCT($BO647:$BS647^2.5, $BT647:$BX647) / 1000, "-")</f>
        <v>-</v>
      </c>
      <c r="BL647" s="279" t="str">
        <f t="shared" si="274"/>
        <v>-</v>
      </c>
      <c r="BM647" s="279" t="str">
        <f t="shared" si="275"/>
        <v>-</v>
      </c>
      <c r="BN647" s="298">
        <f t="shared" si="276"/>
        <v>0</v>
      </c>
      <c r="BO647" s="296" t="str" cm="1">
        <f t="array" ref="BO647">IFERROR(INDEX($CV$63:$CZ$65, $CO647, BO$23), "-")</f>
        <v>-</v>
      </c>
      <c r="BP647" s="296" t="str" cm="1">
        <f t="array" ref="BP647">IFERROR(INDEX($CV$63:$CZ$65, $CO647, BP$23), "-")</f>
        <v>-</v>
      </c>
      <c r="BQ647" s="296" t="str" cm="1">
        <f t="array" ref="BQ647">IFERROR(INDEX($CV$63:$CZ$65, $CO647, BQ$23), "-")</f>
        <v>-</v>
      </c>
      <c r="BR647" s="296" t="str" cm="1">
        <f t="array" ref="BR647">IFERROR(INDEX($CV$63:$CZ$65, $CO647, BR$23), "-")</f>
        <v>-</v>
      </c>
      <c r="BS647" s="296" t="str" cm="1">
        <f t="array" ref="BS647">IFERROR(INDEX($CV$63:$CZ$65, $CO647, BS$23), "-")</f>
        <v>-</v>
      </c>
      <c r="BT647" s="297" cm="1">
        <f t="array" ref="BT647">IF($CO647=3,
IFERROR(INDEX($CV$68:$CZ$79, $CE647, BT$23), "-"),
IF($CO647=2,
IF(BT$23=5, $AC647, IF(BT$23=4, $AD647, 0)), IF(BT$23=5, $AC647, 0)
))</f>
        <v>0</v>
      </c>
      <c r="BU647" s="297" cm="1">
        <f t="array" ref="BU647">IF($CO647=3,
IFERROR(INDEX($CV$68:$CZ$79, $CE647, BU$23), "-"),
IF($CO647=2,
IF(BU$23=5, $AC647, IF(BU$23=4, $AD647, 0)), IF(BU$23=5, $AC647, 0)
))</f>
        <v>0</v>
      </c>
      <c r="BV647" s="297" cm="1">
        <f t="array" ref="BV647">IF($CO647=3,
IFERROR(INDEX($CV$68:$CZ$79, $CE647, BV$23), "-"),
IF($CO647=2,
IF(BV$23=5, $AC647, IF(BV$23=4, $AD647, 0)), IF(BV$23=5, $AC647, 0)
))</f>
        <v>0</v>
      </c>
      <c r="BW647" s="297" cm="1">
        <f t="array" ref="BW647">IF($CO647=3,
IFERROR(INDEX($CV$68:$CZ$79, $CE647, BW$23), "-"),
IF($CO647=2,
IF(BW$23=5, $AC647, IF(BW$23=4, $AD647, 0)), IF(BW$23=5, $AC647, 0)
))</f>
        <v>0</v>
      </c>
      <c r="BX647" s="297" cm="1">
        <f t="array" ref="BX647">IF($CO647=3,
IFERROR(INDEX($CV$68:$CZ$79, $CE647, BX$23), "-"),
IF($CO647=2,
IF(BX$23=5, $AC647, IF(BX$23=4, $AD647, 0)), IF(BX$23=5, $AC647, 0)
))</f>
        <v>0</v>
      </c>
      <c r="BY647" s="293" t="str">
        <f t="shared" si="277"/>
        <v>-</v>
      </c>
      <c r="BZ647" s="299">
        <f t="shared" si="253"/>
        <v>0</v>
      </c>
      <c r="CA647" s="294" t="str">
        <f t="shared" si="278"/>
        <v>-</v>
      </c>
      <c r="CB647" s="295" t="str">
        <f t="shared" si="254"/>
        <v>-</v>
      </c>
      <c r="CC647" s="295" t="str">
        <f t="shared" si="279"/>
        <v>-</v>
      </c>
      <c r="CD647" s="299">
        <f t="shared" si="255"/>
        <v>0</v>
      </c>
      <c r="CE647" s="300" t="str">
        <f t="shared" si="256"/>
        <v>-</v>
      </c>
      <c r="CF647" s="300" t="str">
        <f t="shared" si="257"/>
        <v>-</v>
      </c>
      <c r="CG647" s="300">
        <v>0</v>
      </c>
      <c r="CH647" s="300">
        <f t="shared" si="258"/>
        <v>0</v>
      </c>
      <c r="CI647" s="301">
        <f t="shared" si="259"/>
        <v>0</v>
      </c>
      <c r="CJ647" s="301">
        <f t="shared" si="260"/>
        <v>0</v>
      </c>
      <c r="CK647" s="302" t="str" cm="1">
        <f t="array" ref="CK647">IF($CJ647&gt;0, INDEX($CS$28:$DH$35, $CJ647, $CI647+CK$23), "-")</f>
        <v>-</v>
      </c>
      <c r="CL647" s="302" t="str" cm="1">
        <f t="array" ref="CL647">IF($CJ647&gt;0, INDEX($CS$28:$DH$35, $CJ647, $CI647+CL$23), "-")</f>
        <v>-</v>
      </c>
      <c r="CM647" s="302" t="str" cm="1">
        <f t="array" ref="CM647">IF($CJ647&gt;0, INDEX($CS$28:$DH$35, $CJ647, $CI647+CM$23), "-")</f>
        <v>-</v>
      </c>
      <c r="CN647" s="302" t="str" cm="1">
        <f t="array" ref="CN647">IF($CJ647&gt;0, INDEX($CS$28:$DH$35, $CJ647, $CI647+CN$23), "-")</f>
        <v>-</v>
      </c>
      <c r="CO647" s="300" t="str">
        <f t="shared" si="261"/>
        <v>-</v>
      </c>
      <c r="CP647" s="271"/>
      <c r="CQ647" s="272"/>
      <c r="CR647" s="273"/>
      <c r="CS647" s="273"/>
      <c r="CT647" s="273"/>
      <c r="CU647" s="273"/>
      <c r="CV647" s="273"/>
      <c r="CW647" s="273"/>
      <c r="CX647" s="273"/>
      <c r="CY647" s="273"/>
      <c r="CZ647" s="273"/>
      <c r="DA647" s="273"/>
      <c r="DB647" s="273"/>
      <c r="DC647" s="273"/>
      <c r="DD647" s="273"/>
      <c r="DE647" s="273"/>
      <c r="DF647" s="273"/>
      <c r="DG647" s="273"/>
      <c r="DH647" s="273"/>
      <c r="DI647" s="273"/>
      <c r="DJ647" s="271"/>
      <c r="DK647" s="271"/>
    </row>
    <row r="648" spans="1:115" s="45" customFormat="1" ht="12.75" customHeight="1" x14ac:dyDescent="0.25">
      <c r="A648" s="13" cm="1">
        <f t="array" ref="A648">IFERROR(INDEX(Operation, IFERROR(MATCH($N648,#REF!, 0), IFERROR(MATCH($N648,#REF!, 0), MATCH($N648,#REF!, 0))), 4), 0)</f>
        <v>0</v>
      </c>
      <c r="B648" s="10">
        <v>625</v>
      </c>
      <c r="C648" s="238"/>
      <c r="D648" s="238"/>
      <c r="E648" s="79"/>
      <c r="F648" s="80" t="str">
        <f>IF(ISBLANK(E648), "", VLOOKUP(E648, Z!$A$2:$C$4127, 3, FALSE))</f>
        <v/>
      </c>
      <c r="G648" s="238"/>
      <c r="H648" s="81"/>
      <c r="I648" s="255" t="b">
        <v>0</v>
      </c>
      <c r="J648" s="256"/>
      <c r="K648" s="82"/>
      <c r="L648" s="82"/>
      <c r="M648" s="83"/>
      <c r="N648" s="79"/>
      <c r="O648" s="84"/>
      <c r="P648" s="84"/>
      <c r="Q648" s="257"/>
      <c r="R648" s="257"/>
      <c r="S648" s="257"/>
      <c r="T648" s="85">
        <f t="shared" si="262"/>
        <v>0</v>
      </c>
      <c r="U648" s="238"/>
      <c r="V648" s="238"/>
      <c r="W648" s="238"/>
      <c r="X648" s="257"/>
      <c r="Y648" s="258"/>
      <c r="Z648" s="79"/>
      <c r="AA648" s="257"/>
      <c r="AB648" s="257"/>
      <c r="AC648" s="257"/>
      <c r="AD648" s="257"/>
      <c r="AE648" s="257"/>
      <c r="AF648" s="85">
        <f t="shared" si="263"/>
        <v>0</v>
      </c>
      <c r="AG648" s="259"/>
      <c r="AH648" s="238"/>
      <c r="AI648" s="79"/>
      <c r="AJ648" s="80" t="str">
        <f>IF(ISBLANK(AI648), "", VLOOKUP(AI648, Z!$A$2:$C$4127, 3, FALSE))</f>
        <v/>
      </c>
      <c r="AK648" s="260"/>
      <c r="AL648" s="127">
        <f t="shared" si="264"/>
        <v>0</v>
      </c>
      <c r="AM648" s="271"/>
      <c r="AN648" s="292">
        <f t="shared" si="266"/>
        <v>0</v>
      </c>
      <c r="AO648" s="279">
        <f t="shared" si="265"/>
        <v>1</v>
      </c>
      <c r="AP648" s="279">
        <v>0.75</v>
      </c>
      <c r="AQ648" s="293" t="str">
        <f t="shared" si="267"/>
        <v>-</v>
      </c>
      <c r="AR648" s="293" t="str">
        <f t="shared" si="268"/>
        <v>-</v>
      </c>
      <c r="AS648" s="293" t="str" cm="1">
        <f t="array" ref="AS648">IFERROR(IFERROR((AT648*AU648)/(3600*1000)/AZ648, BY648) * SUMPRODUCT($BA648:$BE648^2.5, $BF648:$BJ648) / 1000, "-")</f>
        <v>-</v>
      </c>
      <c r="AT648" s="279" t="str">
        <f t="shared" si="269"/>
        <v>-</v>
      </c>
      <c r="AU648" s="279" t="str">
        <f t="shared" si="270"/>
        <v>-</v>
      </c>
      <c r="AV648" s="294" t="str">
        <f t="shared" si="252"/>
        <v>-</v>
      </c>
      <c r="AW648" s="294" t="str" cm="1">
        <f t="array" ref="AW648">IF(CH648&gt;0, INDEX($CV$58:$CV$60, CH648), "-")</f>
        <v>-</v>
      </c>
      <c r="AX648" s="294" t="str">
        <f t="shared" si="271"/>
        <v>-</v>
      </c>
      <c r="AY648" s="295" t="str">
        <f t="shared" si="272"/>
        <v>-</v>
      </c>
      <c r="AZ648" s="294">
        <f t="shared" si="273"/>
        <v>0</v>
      </c>
      <c r="BA648" s="296" t="str" cm="1">
        <f t="array" ref="BA648">IFERROR(INDEX($CV$63:$CZ$65, $CF648, BA$23), "-")</f>
        <v>-</v>
      </c>
      <c r="BB648" s="296" t="str" cm="1">
        <f t="array" ref="BB648">IFERROR(INDEX($CV$63:$CZ$65, $CF648, BB$23), "-")</f>
        <v>-</v>
      </c>
      <c r="BC648" s="296" t="str" cm="1">
        <f t="array" ref="BC648">IFERROR(INDEX($CV$63:$CZ$65, $CF648, BC$23), "-")</f>
        <v>-</v>
      </c>
      <c r="BD648" s="296" t="str" cm="1">
        <f t="array" ref="BD648">IFERROR(INDEX($CV$63:$CZ$65, $CF648, BD$23), "-")</f>
        <v>-</v>
      </c>
      <c r="BE648" s="296" t="str" cm="1">
        <f t="array" ref="BE648">IFERROR(INDEX($CV$63:$CZ$65, $CF648, BE$23), "-")</f>
        <v>-</v>
      </c>
      <c r="BF648" s="297" cm="1">
        <f t="array" ref="BF648">IF($CF648=3,
IFERROR(INDEX($CV$68:$CZ$79, $CE648, BF$23), "-"),
IF($CF648=2,
IF(BF$23=5, $Q648, IF(BF$23=4, $R648, 0)), IF(BF$23=5, $Q648, 0)
))</f>
        <v>0</v>
      </c>
      <c r="BG648" s="297" cm="1">
        <f t="array" ref="BG648">IF($CF648=3,
IFERROR(INDEX($CV$68:$CZ$79, $CE648, BG$23), "-"),
IF($CF648=2,
IF(BG$23=5, $Q648, IF(BG$23=4, $R648, 0)), IF(BG$23=5, $Q648, 0)
))</f>
        <v>0</v>
      </c>
      <c r="BH648" s="297" cm="1">
        <f t="array" ref="BH648">IF($CF648=3,
IFERROR(INDEX($CV$68:$CZ$79, $CE648, BH$23), "-"),
IF($CF648=2,
IF(BH$23=5, $Q648, IF(BH$23=4, $R648, 0)), IF(BH$23=5, $Q648, 0)
))</f>
        <v>0</v>
      </c>
      <c r="BI648" s="297" cm="1">
        <f t="array" ref="BI648">IF($CF648=3,
IFERROR(INDEX($CV$68:$CZ$79, $CE648, BI$23), "-"),
IF($CF648=2,
IF(BI$23=5, $Q648, IF(BI$23=4, $R648, 0)), IF(BI$23=5, $Q648, 0)
))</f>
        <v>0</v>
      </c>
      <c r="BJ648" s="297" cm="1">
        <f t="array" ref="BJ648">IF($CF648=3,
IFERROR(INDEX($CV$68:$CZ$79, $CE648, BJ$23), "-"),
IF($CF648=2,
IF(BJ$23=5, $Q648, IF(BJ$23=4, $R648, 0)), IF(BJ$23=5, $Q648, 0)
))</f>
        <v>0</v>
      </c>
      <c r="BK648" s="293" t="str" cm="1">
        <f t="array" ref="BK648">IFERROR(IF(OR($AN$20="EZ", ISNUMBER((BL648*BM648)/(3600*1000)/BN648)), (BL648*BM648)/(3600*1000)/BN648, BY648) * SUMPRODUCT($BO648:$BS648^2.5, $BT648:$BX648) / 1000, "-")</f>
        <v>-</v>
      </c>
      <c r="BL648" s="279" t="str">
        <f t="shared" si="274"/>
        <v>-</v>
      </c>
      <c r="BM648" s="279" t="str">
        <f t="shared" si="275"/>
        <v>-</v>
      </c>
      <c r="BN648" s="298">
        <f t="shared" si="276"/>
        <v>0</v>
      </c>
      <c r="BO648" s="296" t="str" cm="1">
        <f t="array" ref="BO648">IFERROR(INDEX($CV$63:$CZ$65, $CO648, BO$23), "-")</f>
        <v>-</v>
      </c>
      <c r="BP648" s="296" t="str" cm="1">
        <f t="array" ref="BP648">IFERROR(INDEX($CV$63:$CZ$65, $CO648, BP$23), "-")</f>
        <v>-</v>
      </c>
      <c r="BQ648" s="296" t="str" cm="1">
        <f t="array" ref="BQ648">IFERROR(INDEX($CV$63:$CZ$65, $CO648, BQ$23), "-")</f>
        <v>-</v>
      </c>
      <c r="BR648" s="296" t="str" cm="1">
        <f t="array" ref="BR648">IFERROR(INDEX($CV$63:$CZ$65, $CO648, BR$23), "-")</f>
        <v>-</v>
      </c>
      <c r="BS648" s="296" t="str" cm="1">
        <f t="array" ref="BS648">IFERROR(INDEX($CV$63:$CZ$65, $CO648, BS$23), "-")</f>
        <v>-</v>
      </c>
      <c r="BT648" s="297" cm="1">
        <f t="array" ref="BT648">IF($CO648=3,
IFERROR(INDEX($CV$68:$CZ$79, $CE648, BT$23), "-"),
IF($CO648=2,
IF(BT$23=5, $AC648, IF(BT$23=4, $AD648, 0)), IF(BT$23=5, $AC648, 0)
))</f>
        <v>0</v>
      </c>
      <c r="BU648" s="297" cm="1">
        <f t="array" ref="BU648">IF($CO648=3,
IFERROR(INDEX($CV$68:$CZ$79, $CE648, BU$23), "-"),
IF($CO648=2,
IF(BU$23=5, $AC648, IF(BU$23=4, $AD648, 0)), IF(BU$23=5, $AC648, 0)
))</f>
        <v>0</v>
      </c>
      <c r="BV648" s="297" cm="1">
        <f t="array" ref="BV648">IF($CO648=3,
IFERROR(INDEX($CV$68:$CZ$79, $CE648, BV$23), "-"),
IF($CO648=2,
IF(BV$23=5, $AC648, IF(BV$23=4, $AD648, 0)), IF(BV$23=5, $AC648, 0)
))</f>
        <v>0</v>
      </c>
      <c r="BW648" s="297" cm="1">
        <f t="array" ref="BW648">IF($CO648=3,
IFERROR(INDEX($CV$68:$CZ$79, $CE648, BW$23), "-"),
IF($CO648=2,
IF(BW$23=5, $AC648, IF(BW$23=4, $AD648, 0)), IF(BW$23=5, $AC648, 0)
))</f>
        <v>0</v>
      </c>
      <c r="BX648" s="297" cm="1">
        <f t="array" ref="BX648">IF($CO648=3,
IFERROR(INDEX($CV$68:$CZ$79, $CE648, BX$23), "-"),
IF($CO648=2,
IF(BX$23=5, $AC648, IF(BX$23=4, $AD648, 0)), IF(BX$23=5, $AC648, 0)
))</f>
        <v>0</v>
      </c>
      <c r="BY648" s="293" t="str">
        <f t="shared" si="277"/>
        <v>-</v>
      </c>
      <c r="BZ648" s="299">
        <f t="shared" si="253"/>
        <v>0</v>
      </c>
      <c r="CA648" s="294" t="str">
        <f t="shared" si="278"/>
        <v>-</v>
      </c>
      <c r="CB648" s="295" t="str">
        <f t="shared" si="254"/>
        <v>-</v>
      </c>
      <c r="CC648" s="295" t="str">
        <f t="shared" si="279"/>
        <v>-</v>
      </c>
      <c r="CD648" s="299">
        <f t="shared" si="255"/>
        <v>0</v>
      </c>
      <c r="CE648" s="300" t="str">
        <f t="shared" si="256"/>
        <v>-</v>
      </c>
      <c r="CF648" s="300" t="str">
        <f t="shared" si="257"/>
        <v>-</v>
      </c>
      <c r="CG648" s="300">
        <v>0</v>
      </c>
      <c r="CH648" s="300">
        <f t="shared" si="258"/>
        <v>0</v>
      </c>
      <c r="CI648" s="301">
        <f t="shared" si="259"/>
        <v>0</v>
      </c>
      <c r="CJ648" s="301">
        <f t="shared" si="260"/>
        <v>0</v>
      </c>
      <c r="CK648" s="302" t="str" cm="1">
        <f t="array" ref="CK648">IF($CJ648&gt;0, INDEX($CS$28:$DH$35, $CJ648, $CI648+CK$23), "-")</f>
        <v>-</v>
      </c>
      <c r="CL648" s="302" t="str" cm="1">
        <f t="array" ref="CL648">IF($CJ648&gt;0, INDEX($CS$28:$DH$35, $CJ648, $CI648+CL$23), "-")</f>
        <v>-</v>
      </c>
      <c r="CM648" s="302" t="str" cm="1">
        <f t="array" ref="CM648">IF($CJ648&gt;0, INDEX($CS$28:$DH$35, $CJ648, $CI648+CM$23), "-")</f>
        <v>-</v>
      </c>
      <c r="CN648" s="302" t="str" cm="1">
        <f t="array" ref="CN648">IF($CJ648&gt;0, INDEX($CS$28:$DH$35, $CJ648, $CI648+CN$23), "-")</f>
        <v>-</v>
      </c>
      <c r="CO648" s="300" t="str">
        <f t="shared" si="261"/>
        <v>-</v>
      </c>
      <c r="CP648" s="271"/>
      <c r="CQ648" s="272"/>
      <c r="CR648" s="273"/>
      <c r="CS648" s="273"/>
      <c r="CT648" s="273"/>
      <c r="CU648" s="273"/>
      <c r="CV648" s="273"/>
      <c r="CW648" s="273"/>
      <c r="CX648" s="273"/>
      <c r="CY648" s="273"/>
      <c r="CZ648" s="273"/>
      <c r="DA648" s="273"/>
      <c r="DB648" s="273"/>
      <c r="DC648" s="273"/>
      <c r="DD648" s="273"/>
      <c r="DE648" s="273"/>
      <c r="DF648" s="273"/>
      <c r="DG648" s="273"/>
      <c r="DH648" s="273"/>
      <c r="DI648" s="273"/>
      <c r="DJ648" s="271"/>
      <c r="DK648" s="271"/>
    </row>
    <row r="649" spans="1:115" s="45" customFormat="1" ht="12.75" customHeight="1" x14ac:dyDescent="0.25">
      <c r="A649" s="13" cm="1">
        <f t="array" ref="A649">IFERROR(INDEX(Operation, IFERROR(MATCH($N649,#REF!, 0), IFERROR(MATCH($N649,#REF!, 0), MATCH($N649,#REF!, 0))), 4), 0)</f>
        <v>0</v>
      </c>
      <c r="B649" s="10">
        <v>626</v>
      </c>
      <c r="C649" s="238"/>
      <c r="D649" s="238"/>
      <c r="E649" s="79"/>
      <c r="F649" s="80" t="str">
        <f>IF(ISBLANK(E649), "", VLOOKUP(E649, Z!$A$2:$C$4127, 3, FALSE))</f>
        <v/>
      </c>
      <c r="G649" s="238"/>
      <c r="H649" s="81"/>
      <c r="I649" s="255" t="b">
        <v>0</v>
      </c>
      <c r="J649" s="256"/>
      <c r="K649" s="82"/>
      <c r="L649" s="82"/>
      <c r="M649" s="83"/>
      <c r="N649" s="79"/>
      <c r="O649" s="84"/>
      <c r="P649" s="84"/>
      <c r="Q649" s="257"/>
      <c r="R649" s="257"/>
      <c r="S649" s="257"/>
      <c r="T649" s="85">
        <f t="shared" si="262"/>
        <v>0</v>
      </c>
      <c r="U649" s="238"/>
      <c r="V649" s="238"/>
      <c r="W649" s="238"/>
      <c r="X649" s="257"/>
      <c r="Y649" s="258"/>
      <c r="Z649" s="79"/>
      <c r="AA649" s="257"/>
      <c r="AB649" s="257"/>
      <c r="AC649" s="257"/>
      <c r="AD649" s="257"/>
      <c r="AE649" s="257"/>
      <c r="AF649" s="85">
        <f t="shared" si="263"/>
        <v>0</v>
      </c>
      <c r="AG649" s="259"/>
      <c r="AH649" s="238"/>
      <c r="AI649" s="79"/>
      <c r="AJ649" s="80" t="str">
        <f>IF(ISBLANK(AI649), "", VLOOKUP(AI649, Z!$A$2:$C$4127, 3, FALSE))</f>
        <v/>
      </c>
      <c r="AK649" s="260"/>
      <c r="AL649" s="127">
        <f t="shared" si="264"/>
        <v>0</v>
      </c>
      <c r="AM649" s="271"/>
      <c r="AN649" s="292">
        <f t="shared" si="266"/>
        <v>0</v>
      </c>
      <c r="AO649" s="279">
        <f t="shared" si="265"/>
        <v>1</v>
      </c>
      <c r="AP649" s="279">
        <v>0.75</v>
      </c>
      <c r="AQ649" s="293" t="str">
        <f t="shared" si="267"/>
        <v>-</v>
      </c>
      <c r="AR649" s="293" t="str">
        <f t="shared" si="268"/>
        <v>-</v>
      </c>
      <c r="AS649" s="293" t="str" cm="1">
        <f t="array" ref="AS649">IFERROR(IFERROR((AT649*AU649)/(3600*1000)/AZ649, BY649) * SUMPRODUCT($BA649:$BE649^2.5, $BF649:$BJ649) / 1000, "-")</f>
        <v>-</v>
      </c>
      <c r="AT649" s="279" t="str">
        <f t="shared" si="269"/>
        <v>-</v>
      </c>
      <c r="AU649" s="279" t="str">
        <f t="shared" si="270"/>
        <v>-</v>
      </c>
      <c r="AV649" s="294" t="str">
        <f t="shared" si="252"/>
        <v>-</v>
      </c>
      <c r="AW649" s="294" t="str" cm="1">
        <f t="array" ref="AW649">IF(CH649&gt;0, INDEX($CV$58:$CV$60, CH649), "-")</f>
        <v>-</v>
      </c>
      <c r="AX649" s="294" t="str">
        <f t="shared" si="271"/>
        <v>-</v>
      </c>
      <c r="AY649" s="295" t="str">
        <f t="shared" si="272"/>
        <v>-</v>
      </c>
      <c r="AZ649" s="294">
        <f t="shared" si="273"/>
        <v>0</v>
      </c>
      <c r="BA649" s="296" t="str" cm="1">
        <f t="array" ref="BA649">IFERROR(INDEX($CV$63:$CZ$65, $CF649, BA$23), "-")</f>
        <v>-</v>
      </c>
      <c r="BB649" s="296" t="str" cm="1">
        <f t="array" ref="BB649">IFERROR(INDEX($CV$63:$CZ$65, $CF649, BB$23), "-")</f>
        <v>-</v>
      </c>
      <c r="BC649" s="296" t="str" cm="1">
        <f t="array" ref="BC649">IFERROR(INDEX($CV$63:$CZ$65, $CF649, BC$23), "-")</f>
        <v>-</v>
      </c>
      <c r="BD649" s="296" t="str" cm="1">
        <f t="array" ref="BD649">IFERROR(INDEX($CV$63:$CZ$65, $CF649, BD$23), "-")</f>
        <v>-</v>
      </c>
      <c r="BE649" s="296" t="str" cm="1">
        <f t="array" ref="BE649">IFERROR(INDEX($CV$63:$CZ$65, $CF649, BE$23), "-")</f>
        <v>-</v>
      </c>
      <c r="BF649" s="297" cm="1">
        <f t="array" ref="BF649">IF($CF649=3,
IFERROR(INDEX($CV$68:$CZ$79, $CE649, BF$23), "-"),
IF($CF649=2,
IF(BF$23=5, $Q649, IF(BF$23=4, $R649, 0)), IF(BF$23=5, $Q649, 0)
))</f>
        <v>0</v>
      </c>
      <c r="BG649" s="297" cm="1">
        <f t="array" ref="BG649">IF($CF649=3,
IFERROR(INDEX($CV$68:$CZ$79, $CE649, BG$23), "-"),
IF($CF649=2,
IF(BG$23=5, $Q649, IF(BG$23=4, $R649, 0)), IF(BG$23=5, $Q649, 0)
))</f>
        <v>0</v>
      </c>
      <c r="BH649" s="297" cm="1">
        <f t="array" ref="BH649">IF($CF649=3,
IFERROR(INDEX($CV$68:$CZ$79, $CE649, BH$23), "-"),
IF($CF649=2,
IF(BH$23=5, $Q649, IF(BH$23=4, $R649, 0)), IF(BH$23=5, $Q649, 0)
))</f>
        <v>0</v>
      </c>
      <c r="BI649" s="297" cm="1">
        <f t="array" ref="BI649">IF($CF649=3,
IFERROR(INDEX($CV$68:$CZ$79, $CE649, BI$23), "-"),
IF($CF649=2,
IF(BI$23=5, $Q649, IF(BI$23=4, $R649, 0)), IF(BI$23=5, $Q649, 0)
))</f>
        <v>0</v>
      </c>
      <c r="BJ649" s="297" cm="1">
        <f t="array" ref="BJ649">IF($CF649=3,
IFERROR(INDEX($CV$68:$CZ$79, $CE649, BJ$23), "-"),
IF($CF649=2,
IF(BJ$23=5, $Q649, IF(BJ$23=4, $R649, 0)), IF(BJ$23=5, $Q649, 0)
))</f>
        <v>0</v>
      </c>
      <c r="BK649" s="293" t="str" cm="1">
        <f t="array" ref="BK649">IFERROR(IF(OR($AN$20="EZ", ISNUMBER((BL649*BM649)/(3600*1000)/BN649)), (BL649*BM649)/(3600*1000)/BN649, BY649) * SUMPRODUCT($BO649:$BS649^2.5, $BT649:$BX649) / 1000, "-")</f>
        <v>-</v>
      </c>
      <c r="BL649" s="279" t="str">
        <f t="shared" si="274"/>
        <v>-</v>
      </c>
      <c r="BM649" s="279" t="str">
        <f t="shared" si="275"/>
        <v>-</v>
      </c>
      <c r="BN649" s="298">
        <f t="shared" si="276"/>
        <v>0</v>
      </c>
      <c r="BO649" s="296" t="str" cm="1">
        <f t="array" ref="BO649">IFERROR(INDEX($CV$63:$CZ$65, $CO649, BO$23), "-")</f>
        <v>-</v>
      </c>
      <c r="BP649" s="296" t="str" cm="1">
        <f t="array" ref="BP649">IFERROR(INDEX($CV$63:$CZ$65, $CO649, BP$23), "-")</f>
        <v>-</v>
      </c>
      <c r="BQ649" s="296" t="str" cm="1">
        <f t="array" ref="BQ649">IFERROR(INDEX($CV$63:$CZ$65, $CO649, BQ$23), "-")</f>
        <v>-</v>
      </c>
      <c r="BR649" s="296" t="str" cm="1">
        <f t="array" ref="BR649">IFERROR(INDEX($CV$63:$CZ$65, $CO649, BR$23), "-")</f>
        <v>-</v>
      </c>
      <c r="BS649" s="296" t="str" cm="1">
        <f t="array" ref="BS649">IFERROR(INDEX($CV$63:$CZ$65, $CO649, BS$23), "-")</f>
        <v>-</v>
      </c>
      <c r="BT649" s="297" cm="1">
        <f t="array" ref="BT649">IF($CO649=3,
IFERROR(INDEX($CV$68:$CZ$79, $CE649, BT$23), "-"),
IF($CO649=2,
IF(BT$23=5, $AC649, IF(BT$23=4, $AD649, 0)), IF(BT$23=5, $AC649, 0)
))</f>
        <v>0</v>
      </c>
      <c r="BU649" s="297" cm="1">
        <f t="array" ref="BU649">IF($CO649=3,
IFERROR(INDEX($CV$68:$CZ$79, $CE649, BU$23), "-"),
IF($CO649=2,
IF(BU$23=5, $AC649, IF(BU$23=4, $AD649, 0)), IF(BU$23=5, $AC649, 0)
))</f>
        <v>0</v>
      </c>
      <c r="BV649" s="297" cm="1">
        <f t="array" ref="BV649">IF($CO649=3,
IFERROR(INDEX($CV$68:$CZ$79, $CE649, BV$23), "-"),
IF($CO649=2,
IF(BV$23=5, $AC649, IF(BV$23=4, $AD649, 0)), IF(BV$23=5, $AC649, 0)
))</f>
        <v>0</v>
      </c>
      <c r="BW649" s="297" cm="1">
        <f t="array" ref="BW649">IF($CO649=3,
IFERROR(INDEX($CV$68:$CZ$79, $CE649, BW$23), "-"),
IF($CO649=2,
IF(BW$23=5, $AC649, IF(BW$23=4, $AD649, 0)), IF(BW$23=5, $AC649, 0)
))</f>
        <v>0</v>
      </c>
      <c r="BX649" s="297" cm="1">
        <f t="array" ref="BX649">IF($CO649=3,
IFERROR(INDEX($CV$68:$CZ$79, $CE649, BX$23), "-"),
IF($CO649=2,
IF(BX$23=5, $AC649, IF(BX$23=4, $AD649, 0)), IF(BX$23=5, $AC649, 0)
))</f>
        <v>0</v>
      </c>
      <c r="BY649" s="293" t="str">
        <f t="shared" si="277"/>
        <v>-</v>
      </c>
      <c r="BZ649" s="299">
        <f t="shared" si="253"/>
        <v>0</v>
      </c>
      <c r="CA649" s="294" t="str">
        <f t="shared" si="278"/>
        <v>-</v>
      </c>
      <c r="CB649" s="295" t="str">
        <f t="shared" si="254"/>
        <v>-</v>
      </c>
      <c r="CC649" s="295" t="str">
        <f t="shared" si="279"/>
        <v>-</v>
      </c>
      <c r="CD649" s="299">
        <f t="shared" si="255"/>
        <v>0</v>
      </c>
      <c r="CE649" s="300" t="str">
        <f t="shared" si="256"/>
        <v>-</v>
      </c>
      <c r="CF649" s="300" t="str">
        <f t="shared" si="257"/>
        <v>-</v>
      </c>
      <c r="CG649" s="300">
        <v>0</v>
      </c>
      <c r="CH649" s="300">
        <f t="shared" si="258"/>
        <v>0</v>
      </c>
      <c r="CI649" s="301">
        <f t="shared" si="259"/>
        <v>0</v>
      </c>
      <c r="CJ649" s="301">
        <f t="shared" si="260"/>
        <v>0</v>
      </c>
      <c r="CK649" s="302" t="str" cm="1">
        <f t="array" ref="CK649">IF($CJ649&gt;0, INDEX($CS$28:$DH$35, $CJ649, $CI649+CK$23), "-")</f>
        <v>-</v>
      </c>
      <c r="CL649" s="302" t="str" cm="1">
        <f t="array" ref="CL649">IF($CJ649&gt;0, INDEX($CS$28:$DH$35, $CJ649, $CI649+CL$23), "-")</f>
        <v>-</v>
      </c>
      <c r="CM649" s="302" t="str" cm="1">
        <f t="array" ref="CM649">IF($CJ649&gt;0, INDEX($CS$28:$DH$35, $CJ649, $CI649+CM$23), "-")</f>
        <v>-</v>
      </c>
      <c r="CN649" s="302" t="str" cm="1">
        <f t="array" ref="CN649">IF($CJ649&gt;0, INDEX($CS$28:$DH$35, $CJ649, $CI649+CN$23), "-")</f>
        <v>-</v>
      </c>
      <c r="CO649" s="300" t="str">
        <f t="shared" si="261"/>
        <v>-</v>
      </c>
      <c r="CP649" s="271"/>
      <c r="CQ649" s="272"/>
      <c r="CR649" s="273"/>
      <c r="CS649" s="273"/>
      <c r="CT649" s="273"/>
      <c r="CU649" s="273"/>
      <c r="CV649" s="273"/>
      <c r="CW649" s="273"/>
      <c r="CX649" s="273"/>
      <c r="CY649" s="273"/>
      <c r="CZ649" s="273"/>
      <c r="DA649" s="273"/>
      <c r="DB649" s="273"/>
      <c r="DC649" s="273"/>
      <c r="DD649" s="273"/>
      <c r="DE649" s="273"/>
      <c r="DF649" s="273"/>
      <c r="DG649" s="273"/>
      <c r="DH649" s="273"/>
      <c r="DI649" s="273"/>
      <c r="DJ649" s="271"/>
      <c r="DK649" s="271"/>
    </row>
    <row r="650" spans="1:115" s="45" customFormat="1" ht="12.75" customHeight="1" x14ac:dyDescent="0.25">
      <c r="A650" s="13" cm="1">
        <f t="array" ref="A650">IFERROR(INDEX(Operation, IFERROR(MATCH($N650,#REF!, 0), IFERROR(MATCH($N650,#REF!, 0), MATCH($N650,#REF!, 0))), 4), 0)</f>
        <v>0</v>
      </c>
      <c r="B650" s="10">
        <v>627</v>
      </c>
      <c r="C650" s="238"/>
      <c r="D650" s="238"/>
      <c r="E650" s="79"/>
      <c r="F650" s="80" t="str">
        <f>IF(ISBLANK(E650), "", VLOOKUP(E650, Z!$A$2:$C$4127, 3, FALSE))</f>
        <v/>
      </c>
      <c r="G650" s="238"/>
      <c r="H650" s="81"/>
      <c r="I650" s="255" t="b">
        <v>0</v>
      </c>
      <c r="J650" s="256"/>
      <c r="K650" s="82"/>
      <c r="L650" s="82"/>
      <c r="M650" s="83"/>
      <c r="N650" s="79"/>
      <c r="O650" s="84"/>
      <c r="P650" s="84"/>
      <c r="Q650" s="257"/>
      <c r="R650" s="257"/>
      <c r="S650" s="257"/>
      <c r="T650" s="85">
        <f t="shared" si="262"/>
        <v>0</v>
      </c>
      <c r="U650" s="238"/>
      <c r="V650" s="238"/>
      <c r="W650" s="238"/>
      <c r="X650" s="256"/>
      <c r="Y650" s="258"/>
      <c r="Z650" s="79"/>
      <c r="AA650" s="257"/>
      <c r="AB650" s="257"/>
      <c r="AC650" s="257"/>
      <c r="AD650" s="257"/>
      <c r="AE650" s="257"/>
      <c r="AF650" s="85">
        <f t="shared" si="263"/>
        <v>0</v>
      </c>
      <c r="AG650" s="259"/>
      <c r="AH650" s="238"/>
      <c r="AI650" s="79"/>
      <c r="AJ650" s="80" t="str">
        <f>IF(ISBLANK(AI650), "", VLOOKUP(AI650, Z!$A$2:$C$4127, 3, FALSE))</f>
        <v/>
      </c>
      <c r="AK650" s="260"/>
      <c r="AL650" s="127">
        <f t="shared" si="264"/>
        <v>0</v>
      </c>
      <c r="AM650" s="271"/>
      <c r="AN650" s="292">
        <f t="shared" si="266"/>
        <v>0</v>
      </c>
      <c r="AO650" s="279">
        <f t="shared" si="265"/>
        <v>1</v>
      </c>
      <c r="AP650" s="279">
        <v>0.75</v>
      </c>
      <c r="AQ650" s="293" t="str">
        <f t="shared" si="267"/>
        <v>-</v>
      </c>
      <c r="AR650" s="293" t="str">
        <f t="shared" si="268"/>
        <v>-</v>
      </c>
      <c r="AS650" s="293" t="str" cm="1">
        <f t="array" ref="AS650">IFERROR(IFERROR((AT650*AU650)/(3600*1000)/AZ650, BY650) * SUMPRODUCT($BA650:$BE650^2.5, $BF650:$BJ650) / 1000, "-")</f>
        <v>-</v>
      </c>
      <c r="AT650" s="279" t="str">
        <f t="shared" si="269"/>
        <v>-</v>
      </c>
      <c r="AU650" s="279" t="str">
        <f t="shared" si="270"/>
        <v>-</v>
      </c>
      <c r="AV650" s="294" t="str">
        <f t="shared" si="252"/>
        <v>-</v>
      </c>
      <c r="AW650" s="294" t="str" cm="1">
        <f t="array" ref="AW650">IF(CH650&gt;0, INDEX($CV$58:$CV$60, CH650), "-")</f>
        <v>-</v>
      </c>
      <c r="AX650" s="294" t="str">
        <f t="shared" si="271"/>
        <v>-</v>
      </c>
      <c r="AY650" s="295" t="str">
        <f t="shared" si="272"/>
        <v>-</v>
      </c>
      <c r="AZ650" s="294">
        <f t="shared" si="273"/>
        <v>0</v>
      </c>
      <c r="BA650" s="296" t="str" cm="1">
        <f t="array" ref="BA650">IFERROR(INDEX($CV$63:$CZ$65, $CF650, BA$23), "-")</f>
        <v>-</v>
      </c>
      <c r="BB650" s="296" t="str" cm="1">
        <f t="array" ref="BB650">IFERROR(INDEX($CV$63:$CZ$65, $CF650, BB$23), "-")</f>
        <v>-</v>
      </c>
      <c r="BC650" s="296" t="str" cm="1">
        <f t="array" ref="BC650">IFERROR(INDEX($CV$63:$CZ$65, $CF650, BC$23), "-")</f>
        <v>-</v>
      </c>
      <c r="BD650" s="296" t="str" cm="1">
        <f t="array" ref="BD650">IFERROR(INDEX($CV$63:$CZ$65, $CF650, BD$23), "-")</f>
        <v>-</v>
      </c>
      <c r="BE650" s="296" t="str" cm="1">
        <f t="array" ref="BE650">IFERROR(INDEX($CV$63:$CZ$65, $CF650, BE$23), "-")</f>
        <v>-</v>
      </c>
      <c r="BF650" s="297" cm="1">
        <f t="array" ref="BF650">IF($CF650=3,
IFERROR(INDEX($CV$68:$CZ$79, $CE650, BF$23), "-"),
IF($CF650=2,
IF(BF$23=5, $Q650, IF(BF$23=4, $R650, 0)), IF(BF$23=5, $Q650, 0)
))</f>
        <v>0</v>
      </c>
      <c r="BG650" s="297" cm="1">
        <f t="array" ref="BG650">IF($CF650=3,
IFERROR(INDEX($CV$68:$CZ$79, $CE650, BG$23), "-"),
IF($CF650=2,
IF(BG$23=5, $Q650, IF(BG$23=4, $R650, 0)), IF(BG$23=5, $Q650, 0)
))</f>
        <v>0</v>
      </c>
      <c r="BH650" s="297" cm="1">
        <f t="array" ref="BH650">IF($CF650=3,
IFERROR(INDEX($CV$68:$CZ$79, $CE650, BH$23), "-"),
IF($CF650=2,
IF(BH$23=5, $Q650, IF(BH$23=4, $R650, 0)), IF(BH$23=5, $Q650, 0)
))</f>
        <v>0</v>
      </c>
      <c r="BI650" s="297" cm="1">
        <f t="array" ref="BI650">IF($CF650=3,
IFERROR(INDEX($CV$68:$CZ$79, $CE650, BI$23), "-"),
IF($CF650=2,
IF(BI$23=5, $Q650, IF(BI$23=4, $R650, 0)), IF(BI$23=5, $Q650, 0)
))</f>
        <v>0</v>
      </c>
      <c r="BJ650" s="297" cm="1">
        <f t="array" ref="BJ650">IF($CF650=3,
IFERROR(INDEX($CV$68:$CZ$79, $CE650, BJ$23), "-"),
IF($CF650=2,
IF(BJ$23=5, $Q650, IF(BJ$23=4, $R650, 0)), IF(BJ$23=5, $Q650, 0)
))</f>
        <v>0</v>
      </c>
      <c r="BK650" s="293" t="str" cm="1">
        <f t="array" ref="BK650">IFERROR(IF(OR($AN$20="EZ", ISNUMBER((BL650*BM650)/(3600*1000)/BN650)), (BL650*BM650)/(3600*1000)/BN650, BY650) * SUMPRODUCT($BO650:$BS650^2.5, $BT650:$BX650) / 1000, "-")</f>
        <v>-</v>
      </c>
      <c r="BL650" s="279" t="str">
        <f t="shared" si="274"/>
        <v>-</v>
      </c>
      <c r="BM650" s="279" t="str">
        <f t="shared" si="275"/>
        <v>-</v>
      </c>
      <c r="BN650" s="298">
        <f t="shared" si="276"/>
        <v>0</v>
      </c>
      <c r="BO650" s="296" t="str" cm="1">
        <f t="array" ref="BO650">IFERROR(INDEX($CV$63:$CZ$65, $CO650, BO$23), "-")</f>
        <v>-</v>
      </c>
      <c r="BP650" s="296" t="str" cm="1">
        <f t="array" ref="BP650">IFERROR(INDEX($CV$63:$CZ$65, $CO650, BP$23), "-")</f>
        <v>-</v>
      </c>
      <c r="BQ650" s="296" t="str" cm="1">
        <f t="array" ref="BQ650">IFERROR(INDEX($CV$63:$CZ$65, $CO650, BQ$23), "-")</f>
        <v>-</v>
      </c>
      <c r="BR650" s="296" t="str" cm="1">
        <f t="array" ref="BR650">IFERROR(INDEX($CV$63:$CZ$65, $CO650, BR$23), "-")</f>
        <v>-</v>
      </c>
      <c r="BS650" s="296" t="str" cm="1">
        <f t="array" ref="BS650">IFERROR(INDEX($CV$63:$CZ$65, $CO650, BS$23), "-")</f>
        <v>-</v>
      </c>
      <c r="BT650" s="297" cm="1">
        <f t="array" ref="BT650">IF($CO650=3,
IFERROR(INDEX($CV$68:$CZ$79, $CE650, BT$23), "-"),
IF($CO650=2,
IF(BT$23=5, $AC650, IF(BT$23=4, $AD650, 0)), IF(BT$23=5, $AC650, 0)
))</f>
        <v>0</v>
      </c>
      <c r="BU650" s="297" cm="1">
        <f t="array" ref="BU650">IF($CO650=3,
IFERROR(INDEX($CV$68:$CZ$79, $CE650, BU$23), "-"),
IF($CO650=2,
IF(BU$23=5, $AC650, IF(BU$23=4, $AD650, 0)), IF(BU$23=5, $AC650, 0)
))</f>
        <v>0</v>
      </c>
      <c r="BV650" s="297" cm="1">
        <f t="array" ref="BV650">IF($CO650=3,
IFERROR(INDEX($CV$68:$CZ$79, $CE650, BV$23), "-"),
IF($CO650=2,
IF(BV$23=5, $AC650, IF(BV$23=4, $AD650, 0)), IF(BV$23=5, $AC650, 0)
))</f>
        <v>0</v>
      </c>
      <c r="BW650" s="297" cm="1">
        <f t="array" ref="BW650">IF($CO650=3,
IFERROR(INDEX($CV$68:$CZ$79, $CE650, BW$23), "-"),
IF($CO650=2,
IF(BW$23=5, $AC650, IF(BW$23=4, $AD650, 0)), IF(BW$23=5, $AC650, 0)
))</f>
        <v>0</v>
      </c>
      <c r="BX650" s="297" cm="1">
        <f t="array" ref="BX650">IF($CO650=3,
IFERROR(INDEX($CV$68:$CZ$79, $CE650, BX$23), "-"),
IF($CO650=2,
IF(BX$23=5, $AC650, IF(BX$23=4, $AD650, 0)), IF(BX$23=5, $AC650, 0)
))</f>
        <v>0</v>
      </c>
      <c r="BY650" s="293" t="str">
        <f t="shared" si="277"/>
        <v>-</v>
      </c>
      <c r="BZ650" s="299">
        <f t="shared" si="253"/>
        <v>0</v>
      </c>
      <c r="CA650" s="294" t="str">
        <f t="shared" si="278"/>
        <v>-</v>
      </c>
      <c r="CB650" s="295" t="str">
        <f t="shared" si="254"/>
        <v>-</v>
      </c>
      <c r="CC650" s="295" t="str">
        <f t="shared" si="279"/>
        <v>-</v>
      </c>
      <c r="CD650" s="299">
        <f t="shared" si="255"/>
        <v>0</v>
      </c>
      <c r="CE650" s="300" t="str">
        <f t="shared" si="256"/>
        <v>-</v>
      </c>
      <c r="CF650" s="300" t="str">
        <f t="shared" si="257"/>
        <v>-</v>
      </c>
      <c r="CG650" s="300">
        <v>0</v>
      </c>
      <c r="CH650" s="300">
        <f t="shared" si="258"/>
        <v>0</v>
      </c>
      <c r="CI650" s="301">
        <f t="shared" si="259"/>
        <v>0</v>
      </c>
      <c r="CJ650" s="301">
        <f t="shared" si="260"/>
        <v>0</v>
      </c>
      <c r="CK650" s="302" t="str" cm="1">
        <f t="array" ref="CK650">IF($CJ650&gt;0, INDEX($CS$28:$DH$35, $CJ650, $CI650+CK$23), "-")</f>
        <v>-</v>
      </c>
      <c r="CL650" s="302" t="str" cm="1">
        <f t="array" ref="CL650">IF($CJ650&gt;0, INDEX($CS$28:$DH$35, $CJ650, $CI650+CL$23), "-")</f>
        <v>-</v>
      </c>
      <c r="CM650" s="302" t="str" cm="1">
        <f t="array" ref="CM650">IF($CJ650&gt;0, INDEX($CS$28:$DH$35, $CJ650, $CI650+CM$23), "-")</f>
        <v>-</v>
      </c>
      <c r="CN650" s="302" t="str" cm="1">
        <f t="array" ref="CN650">IF($CJ650&gt;0, INDEX($CS$28:$DH$35, $CJ650, $CI650+CN$23), "-")</f>
        <v>-</v>
      </c>
      <c r="CO650" s="300" t="str">
        <f t="shared" si="261"/>
        <v>-</v>
      </c>
      <c r="CP650" s="271"/>
      <c r="CQ650" s="272"/>
      <c r="CR650" s="273"/>
      <c r="CS650" s="273"/>
      <c r="CT650" s="273"/>
      <c r="CU650" s="273"/>
      <c r="CV650" s="273"/>
      <c r="CW650" s="273"/>
      <c r="CX650" s="273"/>
      <c r="CY650" s="273"/>
      <c r="CZ650" s="273"/>
      <c r="DA650" s="273"/>
      <c r="DB650" s="273"/>
      <c r="DC650" s="273"/>
      <c r="DD650" s="273"/>
      <c r="DE650" s="273"/>
      <c r="DF650" s="273"/>
      <c r="DG650" s="273"/>
      <c r="DH650" s="273"/>
      <c r="DI650" s="273"/>
      <c r="DJ650" s="271"/>
      <c r="DK650" s="271"/>
    </row>
    <row r="651" spans="1:115" s="45" customFormat="1" ht="12.75" customHeight="1" x14ac:dyDescent="0.25">
      <c r="A651" s="13" cm="1">
        <f t="array" ref="A651">IFERROR(INDEX(Operation, IFERROR(MATCH($N651,#REF!, 0), IFERROR(MATCH($N651,#REF!, 0), MATCH($N651,#REF!, 0))), 4), 0)</f>
        <v>0</v>
      </c>
      <c r="B651" s="10">
        <v>628</v>
      </c>
      <c r="C651" s="238"/>
      <c r="D651" s="238"/>
      <c r="E651" s="79"/>
      <c r="F651" s="80" t="str">
        <f>IF(ISBLANK(E651), "", VLOOKUP(E651, Z!$A$2:$C$4127, 3, FALSE))</f>
        <v/>
      </c>
      <c r="G651" s="238"/>
      <c r="H651" s="81"/>
      <c r="I651" s="255" t="b">
        <v>0</v>
      </c>
      <c r="J651" s="256"/>
      <c r="K651" s="82"/>
      <c r="L651" s="82"/>
      <c r="M651" s="83"/>
      <c r="N651" s="79"/>
      <c r="O651" s="84"/>
      <c r="P651" s="84"/>
      <c r="Q651" s="257"/>
      <c r="R651" s="257"/>
      <c r="S651" s="257"/>
      <c r="T651" s="85">
        <f t="shared" si="262"/>
        <v>0</v>
      </c>
      <c r="U651" s="238"/>
      <c r="V651" s="238"/>
      <c r="W651" s="238"/>
      <c r="X651" s="257"/>
      <c r="Y651" s="258"/>
      <c r="Z651" s="79"/>
      <c r="AA651" s="257"/>
      <c r="AB651" s="257"/>
      <c r="AC651" s="257"/>
      <c r="AD651" s="257"/>
      <c r="AE651" s="257"/>
      <c r="AF651" s="85">
        <f t="shared" si="263"/>
        <v>0</v>
      </c>
      <c r="AG651" s="259"/>
      <c r="AH651" s="238"/>
      <c r="AI651" s="79"/>
      <c r="AJ651" s="80" t="str">
        <f>IF(ISBLANK(AI651), "", VLOOKUP(AI651, Z!$A$2:$C$4127, 3, FALSE))</f>
        <v/>
      </c>
      <c r="AK651" s="260"/>
      <c r="AL651" s="127">
        <f t="shared" si="264"/>
        <v>0</v>
      </c>
      <c r="AM651" s="271"/>
      <c r="AN651" s="292">
        <f t="shared" si="266"/>
        <v>0</v>
      </c>
      <c r="AO651" s="279">
        <f t="shared" si="265"/>
        <v>1</v>
      </c>
      <c r="AP651" s="279">
        <v>0.75</v>
      </c>
      <c r="AQ651" s="293" t="str">
        <f t="shared" si="267"/>
        <v>-</v>
      </c>
      <c r="AR651" s="293" t="str">
        <f t="shared" si="268"/>
        <v>-</v>
      </c>
      <c r="AS651" s="293" t="str" cm="1">
        <f t="array" ref="AS651">IFERROR(IFERROR((AT651*AU651)/(3600*1000)/AZ651, BY651) * SUMPRODUCT($BA651:$BE651^2.5, $BF651:$BJ651) / 1000, "-")</f>
        <v>-</v>
      </c>
      <c r="AT651" s="279" t="str">
        <f t="shared" si="269"/>
        <v>-</v>
      </c>
      <c r="AU651" s="279" t="str">
        <f t="shared" si="270"/>
        <v>-</v>
      </c>
      <c r="AV651" s="294" t="str">
        <f t="shared" si="252"/>
        <v>-</v>
      </c>
      <c r="AW651" s="294" t="str" cm="1">
        <f t="array" ref="AW651">IF(CH651&gt;0, INDEX($CV$58:$CV$60, CH651), "-")</f>
        <v>-</v>
      </c>
      <c r="AX651" s="294" t="str">
        <f t="shared" si="271"/>
        <v>-</v>
      </c>
      <c r="AY651" s="295" t="str">
        <f t="shared" si="272"/>
        <v>-</v>
      </c>
      <c r="AZ651" s="294">
        <f t="shared" si="273"/>
        <v>0</v>
      </c>
      <c r="BA651" s="296" t="str" cm="1">
        <f t="array" ref="BA651">IFERROR(INDEX($CV$63:$CZ$65, $CF651, BA$23), "-")</f>
        <v>-</v>
      </c>
      <c r="BB651" s="296" t="str" cm="1">
        <f t="array" ref="BB651">IFERROR(INDEX($CV$63:$CZ$65, $CF651, BB$23), "-")</f>
        <v>-</v>
      </c>
      <c r="BC651" s="296" t="str" cm="1">
        <f t="array" ref="BC651">IFERROR(INDEX($CV$63:$CZ$65, $CF651, BC$23), "-")</f>
        <v>-</v>
      </c>
      <c r="BD651" s="296" t="str" cm="1">
        <f t="array" ref="BD651">IFERROR(INDEX($CV$63:$CZ$65, $CF651, BD$23), "-")</f>
        <v>-</v>
      </c>
      <c r="BE651" s="296" t="str" cm="1">
        <f t="array" ref="BE651">IFERROR(INDEX($CV$63:$CZ$65, $CF651, BE$23), "-")</f>
        <v>-</v>
      </c>
      <c r="BF651" s="297" cm="1">
        <f t="array" ref="BF651">IF($CF651=3,
IFERROR(INDEX($CV$68:$CZ$79, $CE651, BF$23), "-"),
IF($CF651=2,
IF(BF$23=5, $Q651, IF(BF$23=4, $R651, 0)), IF(BF$23=5, $Q651, 0)
))</f>
        <v>0</v>
      </c>
      <c r="BG651" s="297" cm="1">
        <f t="array" ref="BG651">IF($CF651=3,
IFERROR(INDEX($CV$68:$CZ$79, $CE651, BG$23), "-"),
IF($CF651=2,
IF(BG$23=5, $Q651, IF(BG$23=4, $R651, 0)), IF(BG$23=5, $Q651, 0)
))</f>
        <v>0</v>
      </c>
      <c r="BH651" s="297" cm="1">
        <f t="array" ref="BH651">IF($CF651=3,
IFERROR(INDEX($CV$68:$CZ$79, $CE651, BH$23), "-"),
IF($CF651=2,
IF(BH$23=5, $Q651, IF(BH$23=4, $R651, 0)), IF(BH$23=5, $Q651, 0)
))</f>
        <v>0</v>
      </c>
      <c r="BI651" s="297" cm="1">
        <f t="array" ref="BI651">IF($CF651=3,
IFERROR(INDEX($CV$68:$CZ$79, $CE651, BI$23), "-"),
IF($CF651=2,
IF(BI$23=5, $Q651, IF(BI$23=4, $R651, 0)), IF(BI$23=5, $Q651, 0)
))</f>
        <v>0</v>
      </c>
      <c r="BJ651" s="297" cm="1">
        <f t="array" ref="BJ651">IF($CF651=3,
IFERROR(INDEX($CV$68:$CZ$79, $CE651, BJ$23), "-"),
IF($CF651=2,
IF(BJ$23=5, $Q651, IF(BJ$23=4, $R651, 0)), IF(BJ$23=5, $Q651, 0)
))</f>
        <v>0</v>
      </c>
      <c r="BK651" s="293" t="str" cm="1">
        <f t="array" ref="BK651">IFERROR(IF(OR($AN$20="EZ", ISNUMBER((BL651*BM651)/(3600*1000)/BN651)), (BL651*BM651)/(3600*1000)/BN651, BY651) * SUMPRODUCT($BO651:$BS651^2.5, $BT651:$BX651) / 1000, "-")</f>
        <v>-</v>
      </c>
      <c r="BL651" s="279" t="str">
        <f t="shared" si="274"/>
        <v>-</v>
      </c>
      <c r="BM651" s="279" t="str">
        <f t="shared" si="275"/>
        <v>-</v>
      </c>
      <c r="BN651" s="298">
        <f t="shared" si="276"/>
        <v>0</v>
      </c>
      <c r="BO651" s="296" t="str" cm="1">
        <f t="array" ref="BO651">IFERROR(INDEX($CV$63:$CZ$65, $CO651, BO$23), "-")</f>
        <v>-</v>
      </c>
      <c r="BP651" s="296" t="str" cm="1">
        <f t="array" ref="BP651">IFERROR(INDEX($CV$63:$CZ$65, $CO651, BP$23), "-")</f>
        <v>-</v>
      </c>
      <c r="BQ651" s="296" t="str" cm="1">
        <f t="array" ref="BQ651">IFERROR(INDEX($CV$63:$CZ$65, $CO651, BQ$23), "-")</f>
        <v>-</v>
      </c>
      <c r="BR651" s="296" t="str" cm="1">
        <f t="array" ref="BR651">IFERROR(INDEX($CV$63:$CZ$65, $CO651, BR$23), "-")</f>
        <v>-</v>
      </c>
      <c r="BS651" s="296" t="str" cm="1">
        <f t="array" ref="BS651">IFERROR(INDEX($CV$63:$CZ$65, $CO651, BS$23), "-")</f>
        <v>-</v>
      </c>
      <c r="BT651" s="297" cm="1">
        <f t="array" ref="BT651">IF($CO651=3,
IFERROR(INDEX($CV$68:$CZ$79, $CE651, BT$23), "-"),
IF($CO651=2,
IF(BT$23=5, $AC651, IF(BT$23=4, $AD651, 0)), IF(BT$23=5, $AC651, 0)
))</f>
        <v>0</v>
      </c>
      <c r="BU651" s="297" cm="1">
        <f t="array" ref="BU651">IF($CO651=3,
IFERROR(INDEX($CV$68:$CZ$79, $CE651, BU$23), "-"),
IF($CO651=2,
IF(BU$23=5, $AC651, IF(BU$23=4, $AD651, 0)), IF(BU$23=5, $AC651, 0)
))</f>
        <v>0</v>
      </c>
      <c r="BV651" s="297" cm="1">
        <f t="array" ref="BV651">IF($CO651=3,
IFERROR(INDEX($CV$68:$CZ$79, $CE651, BV$23), "-"),
IF($CO651=2,
IF(BV$23=5, $AC651, IF(BV$23=4, $AD651, 0)), IF(BV$23=5, $AC651, 0)
))</f>
        <v>0</v>
      </c>
      <c r="BW651" s="297" cm="1">
        <f t="array" ref="BW651">IF($CO651=3,
IFERROR(INDEX($CV$68:$CZ$79, $CE651, BW$23), "-"),
IF($CO651=2,
IF(BW$23=5, $AC651, IF(BW$23=4, $AD651, 0)), IF(BW$23=5, $AC651, 0)
))</f>
        <v>0</v>
      </c>
      <c r="BX651" s="297" cm="1">
        <f t="array" ref="BX651">IF($CO651=3,
IFERROR(INDEX($CV$68:$CZ$79, $CE651, BX$23), "-"),
IF($CO651=2,
IF(BX$23=5, $AC651, IF(BX$23=4, $AD651, 0)), IF(BX$23=5, $AC651, 0)
))</f>
        <v>0</v>
      </c>
      <c r="BY651" s="293" t="str">
        <f t="shared" si="277"/>
        <v>-</v>
      </c>
      <c r="BZ651" s="299">
        <f t="shared" si="253"/>
        <v>0</v>
      </c>
      <c r="CA651" s="294" t="str">
        <f t="shared" si="278"/>
        <v>-</v>
      </c>
      <c r="CB651" s="295" t="str">
        <f t="shared" si="254"/>
        <v>-</v>
      </c>
      <c r="CC651" s="295" t="str">
        <f t="shared" si="279"/>
        <v>-</v>
      </c>
      <c r="CD651" s="299">
        <f t="shared" si="255"/>
        <v>0</v>
      </c>
      <c r="CE651" s="300" t="str">
        <f t="shared" si="256"/>
        <v>-</v>
      </c>
      <c r="CF651" s="300" t="str">
        <f t="shared" si="257"/>
        <v>-</v>
      </c>
      <c r="CG651" s="300">
        <v>0</v>
      </c>
      <c r="CH651" s="300">
        <f t="shared" si="258"/>
        <v>0</v>
      </c>
      <c r="CI651" s="301">
        <f t="shared" si="259"/>
        <v>0</v>
      </c>
      <c r="CJ651" s="301">
        <f t="shared" si="260"/>
        <v>0</v>
      </c>
      <c r="CK651" s="302" t="str" cm="1">
        <f t="array" ref="CK651">IF($CJ651&gt;0, INDEX($CS$28:$DH$35, $CJ651, $CI651+CK$23), "-")</f>
        <v>-</v>
      </c>
      <c r="CL651" s="302" t="str" cm="1">
        <f t="array" ref="CL651">IF($CJ651&gt;0, INDEX($CS$28:$DH$35, $CJ651, $CI651+CL$23), "-")</f>
        <v>-</v>
      </c>
      <c r="CM651" s="302" t="str" cm="1">
        <f t="array" ref="CM651">IF($CJ651&gt;0, INDEX($CS$28:$DH$35, $CJ651, $CI651+CM$23), "-")</f>
        <v>-</v>
      </c>
      <c r="CN651" s="302" t="str" cm="1">
        <f t="array" ref="CN651">IF($CJ651&gt;0, INDEX($CS$28:$DH$35, $CJ651, $CI651+CN$23), "-")</f>
        <v>-</v>
      </c>
      <c r="CO651" s="300" t="str">
        <f t="shared" si="261"/>
        <v>-</v>
      </c>
      <c r="CP651" s="271"/>
      <c r="CQ651" s="272"/>
      <c r="CR651" s="273"/>
      <c r="CS651" s="273"/>
      <c r="CT651" s="273"/>
      <c r="CU651" s="273"/>
      <c r="CV651" s="273"/>
      <c r="CW651" s="273"/>
      <c r="CX651" s="273"/>
      <c r="CY651" s="273"/>
      <c r="CZ651" s="273"/>
      <c r="DA651" s="273"/>
      <c r="DB651" s="273"/>
      <c r="DC651" s="273"/>
      <c r="DD651" s="273"/>
      <c r="DE651" s="273"/>
      <c r="DF651" s="273"/>
      <c r="DG651" s="273"/>
      <c r="DH651" s="273"/>
      <c r="DI651" s="273"/>
      <c r="DJ651" s="271"/>
      <c r="DK651" s="271"/>
    </row>
    <row r="652" spans="1:115" s="45" customFormat="1" ht="12.75" customHeight="1" x14ac:dyDescent="0.25">
      <c r="A652" s="13" cm="1">
        <f t="array" ref="A652">IFERROR(INDEX(Operation, IFERROR(MATCH($N652,#REF!, 0), IFERROR(MATCH($N652,#REF!, 0), MATCH($N652,#REF!, 0))), 4), 0)</f>
        <v>0</v>
      </c>
      <c r="B652" s="10">
        <v>629</v>
      </c>
      <c r="C652" s="238"/>
      <c r="D652" s="238"/>
      <c r="E652" s="79"/>
      <c r="F652" s="80" t="str">
        <f>IF(ISBLANK(E652), "", VLOOKUP(E652, Z!$A$2:$C$4127, 3, FALSE))</f>
        <v/>
      </c>
      <c r="G652" s="238"/>
      <c r="H652" s="81"/>
      <c r="I652" s="255" t="b">
        <v>0</v>
      </c>
      <c r="J652" s="256"/>
      <c r="K652" s="82"/>
      <c r="L652" s="82"/>
      <c r="M652" s="83"/>
      <c r="N652" s="79"/>
      <c r="O652" s="84"/>
      <c r="P652" s="84"/>
      <c r="Q652" s="257"/>
      <c r="R652" s="257"/>
      <c r="S652" s="257"/>
      <c r="T652" s="85">
        <f t="shared" si="262"/>
        <v>0</v>
      </c>
      <c r="U652" s="238"/>
      <c r="V652" s="238"/>
      <c r="W652" s="238"/>
      <c r="X652" s="257"/>
      <c r="Y652" s="258"/>
      <c r="Z652" s="79"/>
      <c r="AA652" s="257"/>
      <c r="AB652" s="257"/>
      <c r="AC652" s="257"/>
      <c r="AD652" s="257"/>
      <c r="AE652" s="257"/>
      <c r="AF652" s="85">
        <f t="shared" si="263"/>
        <v>0</v>
      </c>
      <c r="AG652" s="259"/>
      <c r="AH652" s="238"/>
      <c r="AI652" s="79"/>
      <c r="AJ652" s="80" t="str">
        <f>IF(ISBLANK(AI652), "", VLOOKUP(AI652, Z!$A$2:$C$4127, 3, FALSE))</f>
        <v/>
      </c>
      <c r="AK652" s="260"/>
      <c r="AL652" s="127">
        <f t="shared" si="264"/>
        <v>0</v>
      </c>
      <c r="AM652" s="271"/>
      <c r="AN652" s="292">
        <f t="shared" si="266"/>
        <v>0</v>
      </c>
      <c r="AO652" s="279">
        <f t="shared" si="265"/>
        <v>1</v>
      </c>
      <c r="AP652" s="279">
        <v>0.75</v>
      </c>
      <c r="AQ652" s="293" t="str">
        <f t="shared" si="267"/>
        <v>-</v>
      </c>
      <c r="AR652" s="293" t="str">
        <f t="shared" si="268"/>
        <v>-</v>
      </c>
      <c r="AS652" s="293" t="str" cm="1">
        <f t="array" ref="AS652">IFERROR(IFERROR((AT652*AU652)/(3600*1000)/AZ652, BY652) * SUMPRODUCT($BA652:$BE652^2.5, $BF652:$BJ652) / 1000, "-")</f>
        <v>-</v>
      </c>
      <c r="AT652" s="279" t="str">
        <f t="shared" si="269"/>
        <v>-</v>
      </c>
      <c r="AU652" s="279" t="str">
        <f t="shared" si="270"/>
        <v>-</v>
      </c>
      <c r="AV652" s="294" t="str">
        <f t="shared" si="252"/>
        <v>-</v>
      </c>
      <c r="AW652" s="294" t="str" cm="1">
        <f t="array" ref="AW652">IF(CH652&gt;0, INDEX($CV$58:$CV$60, CH652), "-")</f>
        <v>-</v>
      </c>
      <c r="AX652" s="294" t="str">
        <f t="shared" si="271"/>
        <v>-</v>
      </c>
      <c r="AY652" s="295" t="str">
        <f t="shared" si="272"/>
        <v>-</v>
      </c>
      <c r="AZ652" s="294">
        <f t="shared" si="273"/>
        <v>0</v>
      </c>
      <c r="BA652" s="296" t="str" cm="1">
        <f t="array" ref="BA652">IFERROR(INDEX($CV$63:$CZ$65, $CF652, BA$23), "-")</f>
        <v>-</v>
      </c>
      <c r="BB652" s="296" t="str" cm="1">
        <f t="array" ref="BB652">IFERROR(INDEX($CV$63:$CZ$65, $CF652, BB$23), "-")</f>
        <v>-</v>
      </c>
      <c r="BC652" s="296" t="str" cm="1">
        <f t="array" ref="BC652">IFERROR(INDEX($CV$63:$CZ$65, $CF652, BC$23), "-")</f>
        <v>-</v>
      </c>
      <c r="BD652" s="296" t="str" cm="1">
        <f t="array" ref="BD652">IFERROR(INDEX($CV$63:$CZ$65, $CF652, BD$23), "-")</f>
        <v>-</v>
      </c>
      <c r="BE652" s="296" t="str" cm="1">
        <f t="array" ref="BE652">IFERROR(INDEX($CV$63:$CZ$65, $CF652, BE$23), "-")</f>
        <v>-</v>
      </c>
      <c r="BF652" s="297" cm="1">
        <f t="array" ref="BF652">IF($CF652=3,
IFERROR(INDEX($CV$68:$CZ$79, $CE652, BF$23), "-"),
IF($CF652=2,
IF(BF$23=5, $Q652, IF(BF$23=4, $R652, 0)), IF(BF$23=5, $Q652, 0)
))</f>
        <v>0</v>
      </c>
      <c r="BG652" s="297" cm="1">
        <f t="array" ref="BG652">IF($CF652=3,
IFERROR(INDEX($CV$68:$CZ$79, $CE652, BG$23), "-"),
IF($CF652=2,
IF(BG$23=5, $Q652, IF(BG$23=4, $R652, 0)), IF(BG$23=5, $Q652, 0)
))</f>
        <v>0</v>
      </c>
      <c r="BH652" s="297" cm="1">
        <f t="array" ref="BH652">IF($CF652=3,
IFERROR(INDEX($CV$68:$CZ$79, $CE652, BH$23), "-"),
IF($CF652=2,
IF(BH$23=5, $Q652, IF(BH$23=4, $R652, 0)), IF(BH$23=5, $Q652, 0)
))</f>
        <v>0</v>
      </c>
      <c r="BI652" s="297" cm="1">
        <f t="array" ref="BI652">IF($CF652=3,
IFERROR(INDEX($CV$68:$CZ$79, $CE652, BI$23), "-"),
IF($CF652=2,
IF(BI$23=5, $Q652, IF(BI$23=4, $R652, 0)), IF(BI$23=5, $Q652, 0)
))</f>
        <v>0</v>
      </c>
      <c r="BJ652" s="297" cm="1">
        <f t="array" ref="BJ652">IF($CF652=3,
IFERROR(INDEX($CV$68:$CZ$79, $CE652, BJ$23), "-"),
IF($CF652=2,
IF(BJ$23=5, $Q652, IF(BJ$23=4, $R652, 0)), IF(BJ$23=5, $Q652, 0)
))</f>
        <v>0</v>
      </c>
      <c r="BK652" s="293" t="str" cm="1">
        <f t="array" ref="BK652">IFERROR(IF(OR($AN$20="EZ", ISNUMBER((BL652*BM652)/(3600*1000)/BN652)), (BL652*BM652)/(3600*1000)/BN652, BY652) * SUMPRODUCT($BO652:$BS652^2.5, $BT652:$BX652) / 1000, "-")</f>
        <v>-</v>
      </c>
      <c r="BL652" s="279" t="str">
        <f t="shared" si="274"/>
        <v>-</v>
      </c>
      <c r="BM652" s="279" t="str">
        <f t="shared" si="275"/>
        <v>-</v>
      </c>
      <c r="BN652" s="298">
        <f t="shared" si="276"/>
        <v>0</v>
      </c>
      <c r="BO652" s="296" t="str" cm="1">
        <f t="array" ref="BO652">IFERROR(INDEX($CV$63:$CZ$65, $CO652, BO$23), "-")</f>
        <v>-</v>
      </c>
      <c r="BP652" s="296" t="str" cm="1">
        <f t="array" ref="BP652">IFERROR(INDEX($CV$63:$CZ$65, $CO652, BP$23), "-")</f>
        <v>-</v>
      </c>
      <c r="BQ652" s="296" t="str" cm="1">
        <f t="array" ref="BQ652">IFERROR(INDEX($CV$63:$CZ$65, $CO652, BQ$23), "-")</f>
        <v>-</v>
      </c>
      <c r="BR652" s="296" t="str" cm="1">
        <f t="array" ref="BR652">IFERROR(INDEX($CV$63:$CZ$65, $CO652, BR$23), "-")</f>
        <v>-</v>
      </c>
      <c r="BS652" s="296" t="str" cm="1">
        <f t="array" ref="BS652">IFERROR(INDEX($CV$63:$CZ$65, $CO652, BS$23), "-")</f>
        <v>-</v>
      </c>
      <c r="BT652" s="297" cm="1">
        <f t="array" ref="BT652">IF($CO652=3,
IFERROR(INDEX($CV$68:$CZ$79, $CE652, BT$23), "-"),
IF($CO652=2,
IF(BT$23=5, $AC652, IF(BT$23=4, $AD652, 0)), IF(BT$23=5, $AC652, 0)
))</f>
        <v>0</v>
      </c>
      <c r="BU652" s="297" cm="1">
        <f t="array" ref="BU652">IF($CO652=3,
IFERROR(INDEX($CV$68:$CZ$79, $CE652, BU$23), "-"),
IF($CO652=2,
IF(BU$23=5, $AC652, IF(BU$23=4, $AD652, 0)), IF(BU$23=5, $AC652, 0)
))</f>
        <v>0</v>
      </c>
      <c r="BV652" s="297" cm="1">
        <f t="array" ref="BV652">IF($CO652=3,
IFERROR(INDEX($CV$68:$CZ$79, $CE652, BV$23), "-"),
IF($CO652=2,
IF(BV$23=5, $AC652, IF(BV$23=4, $AD652, 0)), IF(BV$23=5, $AC652, 0)
))</f>
        <v>0</v>
      </c>
      <c r="BW652" s="297" cm="1">
        <f t="array" ref="BW652">IF($CO652=3,
IFERROR(INDEX($CV$68:$CZ$79, $CE652, BW$23), "-"),
IF($CO652=2,
IF(BW$23=5, $AC652, IF(BW$23=4, $AD652, 0)), IF(BW$23=5, $AC652, 0)
))</f>
        <v>0</v>
      </c>
      <c r="BX652" s="297" cm="1">
        <f t="array" ref="BX652">IF($CO652=3,
IFERROR(INDEX($CV$68:$CZ$79, $CE652, BX$23), "-"),
IF($CO652=2,
IF(BX$23=5, $AC652, IF(BX$23=4, $AD652, 0)), IF(BX$23=5, $AC652, 0)
))</f>
        <v>0</v>
      </c>
      <c r="BY652" s="293" t="str">
        <f t="shared" si="277"/>
        <v>-</v>
      </c>
      <c r="BZ652" s="299">
        <f t="shared" si="253"/>
        <v>0</v>
      </c>
      <c r="CA652" s="294" t="str">
        <f t="shared" si="278"/>
        <v>-</v>
      </c>
      <c r="CB652" s="295" t="str">
        <f t="shared" si="254"/>
        <v>-</v>
      </c>
      <c r="CC652" s="295" t="str">
        <f t="shared" si="279"/>
        <v>-</v>
      </c>
      <c r="CD652" s="299">
        <f t="shared" si="255"/>
        <v>0</v>
      </c>
      <c r="CE652" s="300" t="str">
        <f t="shared" si="256"/>
        <v>-</v>
      </c>
      <c r="CF652" s="300" t="str">
        <f t="shared" si="257"/>
        <v>-</v>
      </c>
      <c r="CG652" s="300">
        <v>0</v>
      </c>
      <c r="CH652" s="300">
        <f t="shared" si="258"/>
        <v>0</v>
      </c>
      <c r="CI652" s="301">
        <f t="shared" si="259"/>
        <v>0</v>
      </c>
      <c r="CJ652" s="301">
        <f t="shared" si="260"/>
        <v>0</v>
      </c>
      <c r="CK652" s="302" t="str" cm="1">
        <f t="array" ref="CK652">IF($CJ652&gt;0, INDEX($CS$28:$DH$35, $CJ652, $CI652+CK$23), "-")</f>
        <v>-</v>
      </c>
      <c r="CL652" s="302" t="str" cm="1">
        <f t="array" ref="CL652">IF($CJ652&gt;0, INDEX($CS$28:$DH$35, $CJ652, $CI652+CL$23), "-")</f>
        <v>-</v>
      </c>
      <c r="CM652" s="302" t="str" cm="1">
        <f t="array" ref="CM652">IF($CJ652&gt;0, INDEX($CS$28:$DH$35, $CJ652, $CI652+CM$23), "-")</f>
        <v>-</v>
      </c>
      <c r="CN652" s="302" t="str" cm="1">
        <f t="array" ref="CN652">IF($CJ652&gt;0, INDEX($CS$28:$DH$35, $CJ652, $CI652+CN$23), "-")</f>
        <v>-</v>
      </c>
      <c r="CO652" s="300" t="str">
        <f t="shared" si="261"/>
        <v>-</v>
      </c>
      <c r="CP652" s="271"/>
      <c r="CQ652" s="272"/>
      <c r="CR652" s="273"/>
      <c r="CS652" s="273"/>
      <c r="CT652" s="273"/>
      <c r="CU652" s="273"/>
      <c r="CV652" s="273"/>
      <c r="CW652" s="273"/>
      <c r="CX652" s="273"/>
      <c r="CY652" s="273"/>
      <c r="CZ652" s="273"/>
      <c r="DA652" s="273"/>
      <c r="DB652" s="273"/>
      <c r="DC652" s="273"/>
      <c r="DD652" s="273"/>
      <c r="DE652" s="273"/>
      <c r="DF652" s="273"/>
      <c r="DG652" s="273"/>
      <c r="DH652" s="273"/>
      <c r="DI652" s="273"/>
      <c r="DJ652" s="271"/>
      <c r="DK652" s="271"/>
    </row>
    <row r="653" spans="1:115" s="45" customFormat="1" ht="12.75" customHeight="1" x14ac:dyDescent="0.25">
      <c r="A653" s="13" cm="1">
        <f t="array" ref="A653">IFERROR(INDEX(Operation, IFERROR(MATCH($N653,#REF!, 0), IFERROR(MATCH($N653,#REF!, 0), MATCH($N653,#REF!, 0))), 4), 0)</f>
        <v>0</v>
      </c>
      <c r="B653" s="10">
        <v>630</v>
      </c>
      <c r="C653" s="238"/>
      <c r="D653" s="238"/>
      <c r="E653" s="79"/>
      <c r="F653" s="80" t="str">
        <f>IF(ISBLANK(E653), "", VLOOKUP(E653, Z!$A$2:$C$4127, 3, FALSE))</f>
        <v/>
      </c>
      <c r="G653" s="238"/>
      <c r="H653" s="81"/>
      <c r="I653" s="255" t="b">
        <v>0</v>
      </c>
      <c r="J653" s="256"/>
      <c r="K653" s="82"/>
      <c r="L653" s="82"/>
      <c r="M653" s="83"/>
      <c r="N653" s="79"/>
      <c r="O653" s="84"/>
      <c r="P653" s="84"/>
      <c r="Q653" s="257"/>
      <c r="R653" s="257"/>
      <c r="S653" s="257"/>
      <c r="T653" s="85">
        <f t="shared" si="262"/>
        <v>0</v>
      </c>
      <c r="U653" s="238"/>
      <c r="V653" s="238"/>
      <c r="W653" s="238"/>
      <c r="X653" s="257"/>
      <c r="Y653" s="258"/>
      <c r="Z653" s="79"/>
      <c r="AA653" s="257"/>
      <c r="AB653" s="257"/>
      <c r="AC653" s="257"/>
      <c r="AD653" s="257"/>
      <c r="AE653" s="257"/>
      <c r="AF653" s="85">
        <f t="shared" si="263"/>
        <v>0</v>
      </c>
      <c r="AG653" s="259"/>
      <c r="AH653" s="238"/>
      <c r="AI653" s="79"/>
      <c r="AJ653" s="80" t="str">
        <f>IF(ISBLANK(AI653), "", VLOOKUP(AI653, Z!$A$2:$C$4127, 3, FALSE))</f>
        <v/>
      </c>
      <c r="AK653" s="260"/>
      <c r="AL653" s="127">
        <f t="shared" si="264"/>
        <v>0</v>
      </c>
      <c r="AM653" s="271"/>
      <c r="AN653" s="292">
        <f t="shared" si="266"/>
        <v>0</v>
      </c>
      <c r="AO653" s="279">
        <f t="shared" si="265"/>
        <v>1</v>
      </c>
      <c r="AP653" s="279">
        <v>0.75</v>
      </c>
      <c r="AQ653" s="293" t="str">
        <f t="shared" si="267"/>
        <v>-</v>
      </c>
      <c r="AR653" s="293" t="str">
        <f t="shared" si="268"/>
        <v>-</v>
      </c>
      <c r="AS653" s="293" t="str" cm="1">
        <f t="array" ref="AS653">IFERROR(IFERROR((AT653*AU653)/(3600*1000)/AZ653, BY653) * SUMPRODUCT($BA653:$BE653^2.5, $BF653:$BJ653) / 1000, "-")</f>
        <v>-</v>
      </c>
      <c r="AT653" s="279" t="str">
        <f t="shared" si="269"/>
        <v>-</v>
      </c>
      <c r="AU653" s="279" t="str">
        <f t="shared" si="270"/>
        <v>-</v>
      </c>
      <c r="AV653" s="294" t="str">
        <f t="shared" si="252"/>
        <v>-</v>
      </c>
      <c r="AW653" s="294" t="str" cm="1">
        <f t="array" ref="AW653">IF(CH653&gt;0, INDEX($CV$58:$CV$60, CH653), "-")</f>
        <v>-</v>
      </c>
      <c r="AX653" s="294" t="str">
        <f t="shared" si="271"/>
        <v>-</v>
      </c>
      <c r="AY653" s="295" t="str">
        <f t="shared" si="272"/>
        <v>-</v>
      </c>
      <c r="AZ653" s="294">
        <f t="shared" si="273"/>
        <v>0</v>
      </c>
      <c r="BA653" s="296" t="str" cm="1">
        <f t="array" ref="BA653">IFERROR(INDEX($CV$63:$CZ$65, $CF653, BA$23), "-")</f>
        <v>-</v>
      </c>
      <c r="BB653" s="296" t="str" cm="1">
        <f t="array" ref="BB653">IFERROR(INDEX($CV$63:$CZ$65, $CF653, BB$23), "-")</f>
        <v>-</v>
      </c>
      <c r="BC653" s="296" t="str" cm="1">
        <f t="array" ref="BC653">IFERROR(INDEX($CV$63:$CZ$65, $CF653, BC$23), "-")</f>
        <v>-</v>
      </c>
      <c r="BD653" s="296" t="str" cm="1">
        <f t="array" ref="BD653">IFERROR(INDEX($CV$63:$CZ$65, $CF653, BD$23), "-")</f>
        <v>-</v>
      </c>
      <c r="BE653" s="296" t="str" cm="1">
        <f t="array" ref="BE653">IFERROR(INDEX($CV$63:$CZ$65, $CF653, BE$23), "-")</f>
        <v>-</v>
      </c>
      <c r="BF653" s="297" cm="1">
        <f t="array" ref="BF653">IF($CF653=3,
IFERROR(INDEX($CV$68:$CZ$79, $CE653, BF$23), "-"),
IF($CF653=2,
IF(BF$23=5, $Q653, IF(BF$23=4, $R653, 0)), IF(BF$23=5, $Q653, 0)
))</f>
        <v>0</v>
      </c>
      <c r="BG653" s="297" cm="1">
        <f t="array" ref="BG653">IF($CF653=3,
IFERROR(INDEX($CV$68:$CZ$79, $CE653, BG$23), "-"),
IF($CF653=2,
IF(BG$23=5, $Q653, IF(BG$23=4, $R653, 0)), IF(BG$23=5, $Q653, 0)
))</f>
        <v>0</v>
      </c>
      <c r="BH653" s="297" cm="1">
        <f t="array" ref="BH653">IF($CF653=3,
IFERROR(INDEX($CV$68:$CZ$79, $CE653, BH$23), "-"),
IF($CF653=2,
IF(BH$23=5, $Q653, IF(BH$23=4, $R653, 0)), IF(BH$23=5, $Q653, 0)
))</f>
        <v>0</v>
      </c>
      <c r="BI653" s="297" cm="1">
        <f t="array" ref="BI653">IF($CF653=3,
IFERROR(INDEX($CV$68:$CZ$79, $CE653, BI$23), "-"),
IF($CF653=2,
IF(BI$23=5, $Q653, IF(BI$23=4, $R653, 0)), IF(BI$23=5, $Q653, 0)
))</f>
        <v>0</v>
      </c>
      <c r="BJ653" s="297" cm="1">
        <f t="array" ref="BJ653">IF($CF653=3,
IFERROR(INDEX($CV$68:$CZ$79, $CE653, BJ$23), "-"),
IF($CF653=2,
IF(BJ$23=5, $Q653, IF(BJ$23=4, $R653, 0)), IF(BJ$23=5, $Q653, 0)
))</f>
        <v>0</v>
      </c>
      <c r="BK653" s="293" t="str" cm="1">
        <f t="array" ref="BK653">IFERROR(IF(OR($AN$20="EZ", ISNUMBER((BL653*BM653)/(3600*1000)/BN653)), (BL653*BM653)/(3600*1000)/BN653, BY653) * SUMPRODUCT($BO653:$BS653^2.5, $BT653:$BX653) / 1000, "-")</f>
        <v>-</v>
      </c>
      <c r="BL653" s="279" t="str">
        <f t="shared" si="274"/>
        <v>-</v>
      </c>
      <c r="BM653" s="279" t="str">
        <f t="shared" si="275"/>
        <v>-</v>
      </c>
      <c r="BN653" s="298">
        <f t="shared" si="276"/>
        <v>0</v>
      </c>
      <c r="BO653" s="296" t="str" cm="1">
        <f t="array" ref="BO653">IFERROR(INDEX($CV$63:$CZ$65, $CO653, BO$23), "-")</f>
        <v>-</v>
      </c>
      <c r="BP653" s="296" t="str" cm="1">
        <f t="array" ref="BP653">IFERROR(INDEX($CV$63:$CZ$65, $CO653, BP$23), "-")</f>
        <v>-</v>
      </c>
      <c r="BQ653" s="296" t="str" cm="1">
        <f t="array" ref="BQ653">IFERROR(INDEX($CV$63:$CZ$65, $CO653, BQ$23), "-")</f>
        <v>-</v>
      </c>
      <c r="BR653" s="296" t="str" cm="1">
        <f t="array" ref="BR653">IFERROR(INDEX($CV$63:$CZ$65, $CO653, BR$23), "-")</f>
        <v>-</v>
      </c>
      <c r="BS653" s="296" t="str" cm="1">
        <f t="array" ref="BS653">IFERROR(INDEX($CV$63:$CZ$65, $CO653, BS$23), "-")</f>
        <v>-</v>
      </c>
      <c r="BT653" s="297" cm="1">
        <f t="array" ref="BT653">IF($CO653=3,
IFERROR(INDEX($CV$68:$CZ$79, $CE653, BT$23), "-"),
IF($CO653=2,
IF(BT$23=5, $AC653, IF(BT$23=4, $AD653, 0)), IF(BT$23=5, $AC653, 0)
))</f>
        <v>0</v>
      </c>
      <c r="BU653" s="297" cm="1">
        <f t="array" ref="BU653">IF($CO653=3,
IFERROR(INDEX($CV$68:$CZ$79, $CE653, BU$23), "-"),
IF($CO653=2,
IF(BU$23=5, $AC653, IF(BU$23=4, $AD653, 0)), IF(BU$23=5, $AC653, 0)
))</f>
        <v>0</v>
      </c>
      <c r="BV653" s="297" cm="1">
        <f t="array" ref="BV653">IF($CO653=3,
IFERROR(INDEX($CV$68:$CZ$79, $CE653, BV$23), "-"),
IF($CO653=2,
IF(BV$23=5, $AC653, IF(BV$23=4, $AD653, 0)), IF(BV$23=5, $AC653, 0)
))</f>
        <v>0</v>
      </c>
      <c r="BW653" s="297" cm="1">
        <f t="array" ref="BW653">IF($CO653=3,
IFERROR(INDEX($CV$68:$CZ$79, $CE653, BW$23), "-"),
IF($CO653=2,
IF(BW$23=5, $AC653, IF(BW$23=4, $AD653, 0)), IF(BW$23=5, $AC653, 0)
))</f>
        <v>0</v>
      </c>
      <c r="BX653" s="297" cm="1">
        <f t="array" ref="BX653">IF($CO653=3,
IFERROR(INDEX($CV$68:$CZ$79, $CE653, BX$23), "-"),
IF($CO653=2,
IF(BX$23=5, $AC653, IF(BX$23=4, $AD653, 0)), IF(BX$23=5, $AC653, 0)
))</f>
        <v>0</v>
      </c>
      <c r="BY653" s="293" t="str">
        <f t="shared" si="277"/>
        <v>-</v>
      </c>
      <c r="BZ653" s="299">
        <f t="shared" si="253"/>
        <v>0</v>
      </c>
      <c r="CA653" s="294" t="str">
        <f t="shared" si="278"/>
        <v>-</v>
      </c>
      <c r="CB653" s="295" t="str">
        <f t="shared" si="254"/>
        <v>-</v>
      </c>
      <c r="CC653" s="295" t="str">
        <f t="shared" si="279"/>
        <v>-</v>
      </c>
      <c r="CD653" s="299">
        <f t="shared" si="255"/>
        <v>0</v>
      </c>
      <c r="CE653" s="300" t="str">
        <f t="shared" si="256"/>
        <v>-</v>
      </c>
      <c r="CF653" s="300" t="str">
        <f t="shared" si="257"/>
        <v>-</v>
      </c>
      <c r="CG653" s="300">
        <v>0</v>
      </c>
      <c r="CH653" s="300">
        <f t="shared" si="258"/>
        <v>0</v>
      </c>
      <c r="CI653" s="301">
        <f t="shared" si="259"/>
        <v>0</v>
      </c>
      <c r="CJ653" s="301">
        <f t="shared" si="260"/>
        <v>0</v>
      </c>
      <c r="CK653" s="302" t="str" cm="1">
        <f t="array" ref="CK653">IF($CJ653&gt;0, INDEX($CS$28:$DH$35, $CJ653, $CI653+CK$23), "-")</f>
        <v>-</v>
      </c>
      <c r="CL653" s="302" t="str" cm="1">
        <f t="array" ref="CL653">IF($CJ653&gt;0, INDEX($CS$28:$DH$35, $CJ653, $CI653+CL$23), "-")</f>
        <v>-</v>
      </c>
      <c r="CM653" s="302" t="str" cm="1">
        <f t="array" ref="CM653">IF($CJ653&gt;0, INDEX($CS$28:$DH$35, $CJ653, $CI653+CM$23), "-")</f>
        <v>-</v>
      </c>
      <c r="CN653" s="302" t="str" cm="1">
        <f t="array" ref="CN653">IF($CJ653&gt;0, INDEX($CS$28:$DH$35, $CJ653, $CI653+CN$23), "-")</f>
        <v>-</v>
      </c>
      <c r="CO653" s="300" t="str">
        <f t="shared" si="261"/>
        <v>-</v>
      </c>
      <c r="CP653" s="271"/>
      <c r="CQ653" s="272"/>
      <c r="CR653" s="273"/>
      <c r="CS653" s="273"/>
      <c r="CT653" s="273"/>
      <c r="CU653" s="273"/>
      <c r="CV653" s="273"/>
      <c r="CW653" s="273"/>
      <c r="CX653" s="273"/>
      <c r="CY653" s="273"/>
      <c r="CZ653" s="273"/>
      <c r="DA653" s="273"/>
      <c r="DB653" s="273"/>
      <c r="DC653" s="273"/>
      <c r="DD653" s="273"/>
      <c r="DE653" s="273"/>
      <c r="DF653" s="273"/>
      <c r="DG653" s="273"/>
      <c r="DH653" s="273"/>
      <c r="DI653" s="273"/>
      <c r="DJ653" s="271"/>
      <c r="DK653" s="271"/>
    </row>
    <row r="654" spans="1:115" s="45" customFormat="1" ht="12.75" customHeight="1" x14ac:dyDescent="0.25">
      <c r="A654" s="13" cm="1">
        <f t="array" ref="A654">IFERROR(INDEX(Operation, IFERROR(MATCH($N654,#REF!, 0), IFERROR(MATCH($N654,#REF!, 0), MATCH($N654,#REF!, 0))), 4), 0)</f>
        <v>0</v>
      </c>
      <c r="B654" s="10">
        <v>631</v>
      </c>
      <c r="C654" s="238"/>
      <c r="D654" s="238"/>
      <c r="E654" s="79"/>
      <c r="F654" s="80" t="str">
        <f>IF(ISBLANK(E654), "", VLOOKUP(E654, Z!$A$2:$C$4127, 3, FALSE))</f>
        <v/>
      </c>
      <c r="G654" s="238"/>
      <c r="H654" s="81"/>
      <c r="I654" s="255" t="b">
        <v>0</v>
      </c>
      <c r="J654" s="256"/>
      <c r="K654" s="82"/>
      <c r="L654" s="82"/>
      <c r="M654" s="83"/>
      <c r="N654" s="79"/>
      <c r="O654" s="84"/>
      <c r="P654" s="84"/>
      <c r="Q654" s="257"/>
      <c r="R654" s="257"/>
      <c r="S654" s="257"/>
      <c r="T654" s="85">
        <f t="shared" si="262"/>
        <v>0</v>
      </c>
      <c r="U654" s="238"/>
      <c r="V654" s="238"/>
      <c r="W654" s="238"/>
      <c r="X654" s="256"/>
      <c r="Y654" s="258"/>
      <c r="Z654" s="79"/>
      <c r="AA654" s="257"/>
      <c r="AB654" s="257"/>
      <c r="AC654" s="257"/>
      <c r="AD654" s="257"/>
      <c r="AE654" s="257"/>
      <c r="AF654" s="85">
        <f t="shared" si="263"/>
        <v>0</v>
      </c>
      <c r="AG654" s="259"/>
      <c r="AH654" s="238"/>
      <c r="AI654" s="79"/>
      <c r="AJ654" s="80" t="str">
        <f>IF(ISBLANK(AI654), "", VLOOKUP(AI654, Z!$A$2:$C$4127, 3, FALSE))</f>
        <v/>
      </c>
      <c r="AK654" s="260"/>
      <c r="AL654" s="127">
        <f t="shared" si="264"/>
        <v>0</v>
      </c>
      <c r="AM654" s="271"/>
      <c r="AN654" s="292">
        <f t="shared" si="266"/>
        <v>0</v>
      </c>
      <c r="AO654" s="279">
        <f t="shared" si="265"/>
        <v>1</v>
      </c>
      <c r="AP654" s="279">
        <v>0.75</v>
      </c>
      <c r="AQ654" s="293" t="str">
        <f t="shared" si="267"/>
        <v>-</v>
      </c>
      <c r="AR654" s="293" t="str">
        <f t="shared" si="268"/>
        <v>-</v>
      </c>
      <c r="AS654" s="293" t="str" cm="1">
        <f t="array" ref="AS654">IFERROR(IFERROR((AT654*AU654)/(3600*1000)/AZ654, BY654) * SUMPRODUCT($BA654:$BE654^2.5, $BF654:$BJ654) / 1000, "-")</f>
        <v>-</v>
      </c>
      <c r="AT654" s="279" t="str">
        <f t="shared" si="269"/>
        <v>-</v>
      </c>
      <c r="AU654" s="279" t="str">
        <f t="shared" si="270"/>
        <v>-</v>
      </c>
      <c r="AV654" s="294" t="str">
        <f t="shared" si="252"/>
        <v>-</v>
      </c>
      <c r="AW654" s="294" t="str" cm="1">
        <f t="array" ref="AW654">IF(CH654&gt;0, INDEX($CV$58:$CV$60, CH654), "-")</f>
        <v>-</v>
      </c>
      <c r="AX654" s="294" t="str">
        <f t="shared" si="271"/>
        <v>-</v>
      </c>
      <c r="AY654" s="295" t="str">
        <f t="shared" si="272"/>
        <v>-</v>
      </c>
      <c r="AZ654" s="294">
        <f t="shared" si="273"/>
        <v>0</v>
      </c>
      <c r="BA654" s="296" t="str" cm="1">
        <f t="array" ref="BA654">IFERROR(INDEX($CV$63:$CZ$65, $CF654, BA$23), "-")</f>
        <v>-</v>
      </c>
      <c r="BB654" s="296" t="str" cm="1">
        <f t="array" ref="BB654">IFERROR(INDEX($CV$63:$CZ$65, $CF654, BB$23), "-")</f>
        <v>-</v>
      </c>
      <c r="BC654" s="296" t="str" cm="1">
        <f t="array" ref="BC654">IFERROR(INDEX($CV$63:$CZ$65, $CF654, BC$23), "-")</f>
        <v>-</v>
      </c>
      <c r="BD654" s="296" t="str" cm="1">
        <f t="array" ref="BD654">IFERROR(INDEX($CV$63:$CZ$65, $CF654, BD$23), "-")</f>
        <v>-</v>
      </c>
      <c r="BE654" s="296" t="str" cm="1">
        <f t="array" ref="BE654">IFERROR(INDEX($CV$63:$CZ$65, $CF654, BE$23), "-")</f>
        <v>-</v>
      </c>
      <c r="BF654" s="297" cm="1">
        <f t="array" ref="BF654">IF($CF654=3,
IFERROR(INDEX($CV$68:$CZ$79, $CE654, BF$23), "-"),
IF($CF654=2,
IF(BF$23=5, $Q654, IF(BF$23=4, $R654, 0)), IF(BF$23=5, $Q654, 0)
))</f>
        <v>0</v>
      </c>
      <c r="BG654" s="297" cm="1">
        <f t="array" ref="BG654">IF($CF654=3,
IFERROR(INDEX($CV$68:$CZ$79, $CE654, BG$23), "-"),
IF($CF654=2,
IF(BG$23=5, $Q654, IF(BG$23=4, $R654, 0)), IF(BG$23=5, $Q654, 0)
))</f>
        <v>0</v>
      </c>
      <c r="BH654" s="297" cm="1">
        <f t="array" ref="BH654">IF($CF654=3,
IFERROR(INDEX($CV$68:$CZ$79, $CE654, BH$23), "-"),
IF($CF654=2,
IF(BH$23=5, $Q654, IF(BH$23=4, $R654, 0)), IF(BH$23=5, $Q654, 0)
))</f>
        <v>0</v>
      </c>
      <c r="BI654" s="297" cm="1">
        <f t="array" ref="BI654">IF($CF654=3,
IFERROR(INDEX($CV$68:$CZ$79, $CE654, BI$23), "-"),
IF($CF654=2,
IF(BI$23=5, $Q654, IF(BI$23=4, $R654, 0)), IF(BI$23=5, $Q654, 0)
))</f>
        <v>0</v>
      </c>
      <c r="BJ654" s="297" cm="1">
        <f t="array" ref="BJ654">IF($CF654=3,
IFERROR(INDEX($CV$68:$CZ$79, $CE654, BJ$23), "-"),
IF($CF654=2,
IF(BJ$23=5, $Q654, IF(BJ$23=4, $R654, 0)), IF(BJ$23=5, $Q654, 0)
))</f>
        <v>0</v>
      </c>
      <c r="BK654" s="293" t="str" cm="1">
        <f t="array" ref="BK654">IFERROR(IF(OR($AN$20="EZ", ISNUMBER((BL654*BM654)/(3600*1000)/BN654)), (BL654*BM654)/(3600*1000)/BN654, BY654) * SUMPRODUCT($BO654:$BS654^2.5, $BT654:$BX654) / 1000, "-")</f>
        <v>-</v>
      </c>
      <c r="BL654" s="279" t="str">
        <f t="shared" si="274"/>
        <v>-</v>
      </c>
      <c r="BM654" s="279" t="str">
        <f t="shared" si="275"/>
        <v>-</v>
      </c>
      <c r="BN654" s="298">
        <f t="shared" si="276"/>
        <v>0</v>
      </c>
      <c r="BO654" s="296" t="str" cm="1">
        <f t="array" ref="BO654">IFERROR(INDEX($CV$63:$CZ$65, $CO654, BO$23), "-")</f>
        <v>-</v>
      </c>
      <c r="BP654" s="296" t="str" cm="1">
        <f t="array" ref="BP654">IFERROR(INDEX($CV$63:$CZ$65, $CO654, BP$23), "-")</f>
        <v>-</v>
      </c>
      <c r="BQ654" s="296" t="str" cm="1">
        <f t="array" ref="BQ654">IFERROR(INDEX($CV$63:$CZ$65, $CO654, BQ$23), "-")</f>
        <v>-</v>
      </c>
      <c r="BR654" s="296" t="str" cm="1">
        <f t="array" ref="BR654">IFERROR(INDEX($CV$63:$CZ$65, $CO654, BR$23), "-")</f>
        <v>-</v>
      </c>
      <c r="BS654" s="296" t="str" cm="1">
        <f t="array" ref="BS654">IFERROR(INDEX($CV$63:$CZ$65, $CO654, BS$23), "-")</f>
        <v>-</v>
      </c>
      <c r="BT654" s="297" cm="1">
        <f t="array" ref="BT654">IF($CO654=3,
IFERROR(INDEX($CV$68:$CZ$79, $CE654, BT$23), "-"),
IF($CO654=2,
IF(BT$23=5, $AC654, IF(BT$23=4, $AD654, 0)), IF(BT$23=5, $AC654, 0)
))</f>
        <v>0</v>
      </c>
      <c r="BU654" s="297" cm="1">
        <f t="array" ref="BU654">IF($CO654=3,
IFERROR(INDEX($CV$68:$CZ$79, $CE654, BU$23), "-"),
IF($CO654=2,
IF(BU$23=5, $AC654, IF(BU$23=4, $AD654, 0)), IF(BU$23=5, $AC654, 0)
))</f>
        <v>0</v>
      </c>
      <c r="BV654" s="297" cm="1">
        <f t="array" ref="BV654">IF($CO654=3,
IFERROR(INDEX($CV$68:$CZ$79, $CE654, BV$23), "-"),
IF($CO654=2,
IF(BV$23=5, $AC654, IF(BV$23=4, $AD654, 0)), IF(BV$23=5, $AC654, 0)
))</f>
        <v>0</v>
      </c>
      <c r="BW654" s="297" cm="1">
        <f t="array" ref="BW654">IF($CO654=3,
IFERROR(INDEX($CV$68:$CZ$79, $CE654, BW$23), "-"),
IF($CO654=2,
IF(BW$23=5, $AC654, IF(BW$23=4, $AD654, 0)), IF(BW$23=5, $AC654, 0)
))</f>
        <v>0</v>
      </c>
      <c r="BX654" s="297" cm="1">
        <f t="array" ref="BX654">IF($CO654=3,
IFERROR(INDEX($CV$68:$CZ$79, $CE654, BX$23), "-"),
IF($CO654=2,
IF(BX$23=5, $AC654, IF(BX$23=4, $AD654, 0)), IF(BX$23=5, $AC654, 0)
))</f>
        <v>0</v>
      </c>
      <c r="BY654" s="293" t="str">
        <f t="shared" si="277"/>
        <v>-</v>
      </c>
      <c r="BZ654" s="299">
        <f t="shared" si="253"/>
        <v>0</v>
      </c>
      <c r="CA654" s="294" t="str">
        <f t="shared" si="278"/>
        <v>-</v>
      </c>
      <c r="CB654" s="295" t="str">
        <f t="shared" si="254"/>
        <v>-</v>
      </c>
      <c r="CC654" s="295" t="str">
        <f t="shared" si="279"/>
        <v>-</v>
      </c>
      <c r="CD654" s="299">
        <f t="shared" si="255"/>
        <v>0</v>
      </c>
      <c r="CE654" s="300" t="str">
        <f t="shared" si="256"/>
        <v>-</v>
      </c>
      <c r="CF654" s="300" t="str">
        <f t="shared" si="257"/>
        <v>-</v>
      </c>
      <c r="CG654" s="300">
        <v>0</v>
      </c>
      <c r="CH654" s="300">
        <f t="shared" si="258"/>
        <v>0</v>
      </c>
      <c r="CI654" s="301">
        <f t="shared" si="259"/>
        <v>0</v>
      </c>
      <c r="CJ654" s="301">
        <f t="shared" si="260"/>
        <v>0</v>
      </c>
      <c r="CK654" s="302" t="str" cm="1">
        <f t="array" ref="CK654">IF($CJ654&gt;0, INDEX($CS$28:$DH$35, $CJ654, $CI654+CK$23), "-")</f>
        <v>-</v>
      </c>
      <c r="CL654" s="302" t="str" cm="1">
        <f t="array" ref="CL654">IF($CJ654&gt;0, INDEX($CS$28:$DH$35, $CJ654, $CI654+CL$23), "-")</f>
        <v>-</v>
      </c>
      <c r="CM654" s="302" t="str" cm="1">
        <f t="array" ref="CM654">IF($CJ654&gt;0, INDEX($CS$28:$DH$35, $CJ654, $CI654+CM$23), "-")</f>
        <v>-</v>
      </c>
      <c r="CN654" s="302" t="str" cm="1">
        <f t="array" ref="CN654">IF($CJ654&gt;0, INDEX($CS$28:$DH$35, $CJ654, $CI654+CN$23), "-")</f>
        <v>-</v>
      </c>
      <c r="CO654" s="300" t="str">
        <f t="shared" si="261"/>
        <v>-</v>
      </c>
      <c r="CP654" s="271"/>
      <c r="CQ654" s="272"/>
      <c r="CR654" s="273"/>
      <c r="CS654" s="273"/>
      <c r="CT654" s="273"/>
      <c r="CU654" s="273"/>
      <c r="CV654" s="273"/>
      <c r="CW654" s="273"/>
      <c r="CX654" s="273"/>
      <c r="CY654" s="273"/>
      <c r="CZ654" s="273"/>
      <c r="DA654" s="273"/>
      <c r="DB654" s="273"/>
      <c r="DC654" s="273"/>
      <c r="DD654" s="273"/>
      <c r="DE654" s="273"/>
      <c r="DF654" s="273"/>
      <c r="DG654" s="273"/>
      <c r="DH654" s="273"/>
      <c r="DI654" s="273"/>
      <c r="DJ654" s="271"/>
      <c r="DK654" s="271"/>
    </row>
    <row r="655" spans="1:115" s="45" customFormat="1" ht="12.75" customHeight="1" x14ac:dyDescent="0.25">
      <c r="A655" s="13" cm="1">
        <f t="array" ref="A655">IFERROR(INDEX(Operation, IFERROR(MATCH($N655,#REF!, 0), IFERROR(MATCH($N655,#REF!, 0), MATCH($N655,#REF!, 0))), 4), 0)</f>
        <v>0</v>
      </c>
      <c r="B655" s="10">
        <v>632</v>
      </c>
      <c r="C655" s="238"/>
      <c r="D655" s="238"/>
      <c r="E655" s="79"/>
      <c r="F655" s="80" t="str">
        <f>IF(ISBLANK(E655), "", VLOOKUP(E655, Z!$A$2:$C$4127, 3, FALSE))</f>
        <v/>
      </c>
      <c r="G655" s="238"/>
      <c r="H655" s="81"/>
      <c r="I655" s="255" t="b">
        <v>0</v>
      </c>
      <c r="J655" s="256"/>
      <c r="K655" s="82"/>
      <c r="L655" s="82"/>
      <c r="M655" s="83"/>
      <c r="N655" s="79"/>
      <c r="O655" s="84"/>
      <c r="P655" s="84"/>
      <c r="Q655" s="257"/>
      <c r="R655" s="257"/>
      <c r="S655" s="257"/>
      <c r="T655" s="85">
        <f t="shared" si="262"/>
        <v>0</v>
      </c>
      <c r="U655" s="238"/>
      <c r="V655" s="238"/>
      <c r="W655" s="238"/>
      <c r="X655" s="257"/>
      <c r="Y655" s="258"/>
      <c r="Z655" s="79"/>
      <c r="AA655" s="257"/>
      <c r="AB655" s="257"/>
      <c r="AC655" s="257"/>
      <c r="AD655" s="257"/>
      <c r="AE655" s="257"/>
      <c r="AF655" s="85">
        <f t="shared" si="263"/>
        <v>0</v>
      </c>
      <c r="AG655" s="259"/>
      <c r="AH655" s="238"/>
      <c r="AI655" s="79"/>
      <c r="AJ655" s="80" t="str">
        <f>IF(ISBLANK(AI655), "", VLOOKUP(AI655, Z!$A$2:$C$4127, 3, FALSE))</f>
        <v/>
      </c>
      <c r="AK655" s="260"/>
      <c r="AL655" s="127">
        <f t="shared" si="264"/>
        <v>0</v>
      </c>
      <c r="AM655" s="271"/>
      <c r="AN655" s="292">
        <f t="shared" si="266"/>
        <v>0</v>
      </c>
      <c r="AO655" s="279">
        <f t="shared" si="265"/>
        <v>1</v>
      </c>
      <c r="AP655" s="279">
        <v>0.75</v>
      </c>
      <c r="AQ655" s="293" t="str">
        <f t="shared" si="267"/>
        <v>-</v>
      </c>
      <c r="AR655" s="293" t="str">
        <f t="shared" si="268"/>
        <v>-</v>
      </c>
      <c r="AS655" s="293" t="str" cm="1">
        <f t="array" ref="AS655">IFERROR(IFERROR((AT655*AU655)/(3600*1000)/AZ655, BY655) * SUMPRODUCT($BA655:$BE655^2.5, $BF655:$BJ655) / 1000, "-")</f>
        <v>-</v>
      </c>
      <c r="AT655" s="279" t="str">
        <f t="shared" si="269"/>
        <v>-</v>
      </c>
      <c r="AU655" s="279" t="str">
        <f t="shared" si="270"/>
        <v>-</v>
      </c>
      <c r="AV655" s="294" t="str">
        <f t="shared" si="252"/>
        <v>-</v>
      </c>
      <c r="AW655" s="294" t="str" cm="1">
        <f t="array" ref="AW655">IF(CH655&gt;0, INDEX($CV$58:$CV$60, CH655), "-")</f>
        <v>-</v>
      </c>
      <c r="AX655" s="294" t="str">
        <f t="shared" si="271"/>
        <v>-</v>
      </c>
      <c r="AY655" s="295" t="str">
        <f t="shared" si="272"/>
        <v>-</v>
      </c>
      <c r="AZ655" s="294">
        <f t="shared" si="273"/>
        <v>0</v>
      </c>
      <c r="BA655" s="296" t="str" cm="1">
        <f t="array" ref="BA655">IFERROR(INDEX($CV$63:$CZ$65, $CF655, BA$23), "-")</f>
        <v>-</v>
      </c>
      <c r="BB655" s="296" t="str" cm="1">
        <f t="array" ref="BB655">IFERROR(INDEX($CV$63:$CZ$65, $CF655, BB$23), "-")</f>
        <v>-</v>
      </c>
      <c r="BC655" s="296" t="str" cm="1">
        <f t="array" ref="BC655">IFERROR(INDEX($CV$63:$CZ$65, $CF655, BC$23), "-")</f>
        <v>-</v>
      </c>
      <c r="BD655" s="296" t="str" cm="1">
        <f t="array" ref="BD655">IFERROR(INDEX($CV$63:$CZ$65, $CF655, BD$23), "-")</f>
        <v>-</v>
      </c>
      <c r="BE655" s="296" t="str" cm="1">
        <f t="array" ref="BE655">IFERROR(INDEX($CV$63:$CZ$65, $CF655, BE$23), "-")</f>
        <v>-</v>
      </c>
      <c r="BF655" s="297" cm="1">
        <f t="array" ref="BF655">IF($CF655=3,
IFERROR(INDEX($CV$68:$CZ$79, $CE655, BF$23), "-"),
IF($CF655=2,
IF(BF$23=5, $Q655, IF(BF$23=4, $R655, 0)), IF(BF$23=5, $Q655, 0)
))</f>
        <v>0</v>
      </c>
      <c r="BG655" s="297" cm="1">
        <f t="array" ref="BG655">IF($CF655=3,
IFERROR(INDEX($CV$68:$CZ$79, $CE655, BG$23), "-"),
IF($CF655=2,
IF(BG$23=5, $Q655, IF(BG$23=4, $R655, 0)), IF(BG$23=5, $Q655, 0)
))</f>
        <v>0</v>
      </c>
      <c r="BH655" s="297" cm="1">
        <f t="array" ref="BH655">IF($CF655=3,
IFERROR(INDEX($CV$68:$CZ$79, $CE655, BH$23), "-"),
IF($CF655=2,
IF(BH$23=5, $Q655, IF(BH$23=4, $R655, 0)), IF(BH$23=5, $Q655, 0)
))</f>
        <v>0</v>
      </c>
      <c r="BI655" s="297" cm="1">
        <f t="array" ref="BI655">IF($CF655=3,
IFERROR(INDEX($CV$68:$CZ$79, $CE655, BI$23), "-"),
IF($CF655=2,
IF(BI$23=5, $Q655, IF(BI$23=4, $R655, 0)), IF(BI$23=5, $Q655, 0)
))</f>
        <v>0</v>
      </c>
      <c r="BJ655" s="297" cm="1">
        <f t="array" ref="BJ655">IF($CF655=3,
IFERROR(INDEX($CV$68:$CZ$79, $CE655, BJ$23), "-"),
IF($CF655=2,
IF(BJ$23=5, $Q655, IF(BJ$23=4, $R655, 0)), IF(BJ$23=5, $Q655, 0)
))</f>
        <v>0</v>
      </c>
      <c r="BK655" s="293" t="str" cm="1">
        <f t="array" ref="BK655">IFERROR(IF(OR($AN$20="EZ", ISNUMBER((BL655*BM655)/(3600*1000)/BN655)), (BL655*BM655)/(3600*1000)/BN655, BY655) * SUMPRODUCT($BO655:$BS655^2.5, $BT655:$BX655) / 1000, "-")</f>
        <v>-</v>
      </c>
      <c r="BL655" s="279" t="str">
        <f t="shared" si="274"/>
        <v>-</v>
      </c>
      <c r="BM655" s="279" t="str">
        <f t="shared" si="275"/>
        <v>-</v>
      </c>
      <c r="BN655" s="298">
        <f t="shared" si="276"/>
        <v>0</v>
      </c>
      <c r="BO655" s="296" t="str" cm="1">
        <f t="array" ref="BO655">IFERROR(INDEX($CV$63:$CZ$65, $CO655, BO$23), "-")</f>
        <v>-</v>
      </c>
      <c r="BP655" s="296" t="str" cm="1">
        <f t="array" ref="BP655">IFERROR(INDEX($CV$63:$CZ$65, $CO655, BP$23), "-")</f>
        <v>-</v>
      </c>
      <c r="BQ655" s="296" t="str" cm="1">
        <f t="array" ref="BQ655">IFERROR(INDEX($CV$63:$CZ$65, $CO655, BQ$23), "-")</f>
        <v>-</v>
      </c>
      <c r="BR655" s="296" t="str" cm="1">
        <f t="array" ref="BR655">IFERROR(INDEX($CV$63:$CZ$65, $CO655, BR$23), "-")</f>
        <v>-</v>
      </c>
      <c r="BS655" s="296" t="str" cm="1">
        <f t="array" ref="BS655">IFERROR(INDEX($CV$63:$CZ$65, $CO655, BS$23), "-")</f>
        <v>-</v>
      </c>
      <c r="BT655" s="297" cm="1">
        <f t="array" ref="BT655">IF($CO655=3,
IFERROR(INDEX($CV$68:$CZ$79, $CE655, BT$23), "-"),
IF($CO655=2,
IF(BT$23=5, $AC655, IF(BT$23=4, $AD655, 0)), IF(BT$23=5, $AC655, 0)
))</f>
        <v>0</v>
      </c>
      <c r="BU655" s="297" cm="1">
        <f t="array" ref="BU655">IF($CO655=3,
IFERROR(INDEX($CV$68:$CZ$79, $CE655, BU$23), "-"),
IF($CO655=2,
IF(BU$23=5, $AC655, IF(BU$23=4, $AD655, 0)), IF(BU$23=5, $AC655, 0)
))</f>
        <v>0</v>
      </c>
      <c r="BV655" s="297" cm="1">
        <f t="array" ref="BV655">IF($CO655=3,
IFERROR(INDEX($CV$68:$CZ$79, $CE655, BV$23), "-"),
IF($CO655=2,
IF(BV$23=5, $AC655, IF(BV$23=4, $AD655, 0)), IF(BV$23=5, $AC655, 0)
))</f>
        <v>0</v>
      </c>
      <c r="BW655" s="297" cm="1">
        <f t="array" ref="BW655">IF($CO655=3,
IFERROR(INDEX($CV$68:$CZ$79, $CE655, BW$23), "-"),
IF($CO655=2,
IF(BW$23=5, $AC655, IF(BW$23=4, $AD655, 0)), IF(BW$23=5, $AC655, 0)
))</f>
        <v>0</v>
      </c>
      <c r="BX655" s="297" cm="1">
        <f t="array" ref="BX655">IF($CO655=3,
IFERROR(INDEX($CV$68:$CZ$79, $CE655, BX$23), "-"),
IF($CO655=2,
IF(BX$23=5, $AC655, IF(BX$23=4, $AD655, 0)), IF(BX$23=5, $AC655, 0)
))</f>
        <v>0</v>
      </c>
      <c r="BY655" s="293" t="str">
        <f t="shared" si="277"/>
        <v>-</v>
      </c>
      <c r="BZ655" s="299">
        <f t="shared" si="253"/>
        <v>0</v>
      </c>
      <c r="CA655" s="294" t="str">
        <f t="shared" si="278"/>
        <v>-</v>
      </c>
      <c r="CB655" s="295" t="str">
        <f t="shared" si="254"/>
        <v>-</v>
      </c>
      <c r="CC655" s="295" t="str">
        <f t="shared" si="279"/>
        <v>-</v>
      </c>
      <c r="CD655" s="299">
        <f t="shared" si="255"/>
        <v>0</v>
      </c>
      <c r="CE655" s="300" t="str">
        <f t="shared" si="256"/>
        <v>-</v>
      </c>
      <c r="CF655" s="300" t="str">
        <f t="shared" si="257"/>
        <v>-</v>
      </c>
      <c r="CG655" s="300">
        <v>0</v>
      </c>
      <c r="CH655" s="300">
        <f t="shared" si="258"/>
        <v>0</v>
      </c>
      <c r="CI655" s="301">
        <f t="shared" si="259"/>
        <v>0</v>
      </c>
      <c r="CJ655" s="301">
        <f t="shared" si="260"/>
        <v>0</v>
      </c>
      <c r="CK655" s="302" t="str" cm="1">
        <f t="array" ref="CK655">IF($CJ655&gt;0, INDEX($CS$28:$DH$35, $CJ655, $CI655+CK$23), "-")</f>
        <v>-</v>
      </c>
      <c r="CL655" s="302" t="str" cm="1">
        <f t="array" ref="CL655">IF($CJ655&gt;0, INDEX($CS$28:$DH$35, $CJ655, $CI655+CL$23), "-")</f>
        <v>-</v>
      </c>
      <c r="CM655" s="302" t="str" cm="1">
        <f t="array" ref="CM655">IF($CJ655&gt;0, INDEX($CS$28:$DH$35, $CJ655, $CI655+CM$23), "-")</f>
        <v>-</v>
      </c>
      <c r="CN655" s="302" t="str" cm="1">
        <f t="array" ref="CN655">IF($CJ655&gt;0, INDEX($CS$28:$DH$35, $CJ655, $CI655+CN$23), "-")</f>
        <v>-</v>
      </c>
      <c r="CO655" s="300" t="str">
        <f t="shared" si="261"/>
        <v>-</v>
      </c>
      <c r="CP655" s="271"/>
      <c r="CQ655" s="272"/>
      <c r="CR655" s="273"/>
      <c r="CS655" s="273"/>
      <c r="CT655" s="273"/>
      <c r="CU655" s="273"/>
      <c r="CV655" s="273"/>
      <c r="CW655" s="273"/>
      <c r="CX655" s="273"/>
      <c r="CY655" s="273"/>
      <c r="CZ655" s="273"/>
      <c r="DA655" s="273"/>
      <c r="DB655" s="273"/>
      <c r="DC655" s="273"/>
      <c r="DD655" s="273"/>
      <c r="DE655" s="273"/>
      <c r="DF655" s="273"/>
      <c r="DG655" s="273"/>
      <c r="DH655" s="273"/>
      <c r="DI655" s="273"/>
      <c r="DJ655" s="271"/>
      <c r="DK655" s="271"/>
    </row>
    <row r="656" spans="1:115" s="45" customFormat="1" ht="12.75" customHeight="1" x14ac:dyDescent="0.25">
      <c r="A656" s="13" cm="1">
        <f t="array" ref="A656">IFERROR(INDEX(Operation, IFERROR(MATCH($N656,#REF!, 0), IFERROR(MATCH($N656,#REF!, 0), MATCH($N656,#REF!, 0))), 4), 0)</f>
        <v>0</v>
      </c>
      <c r="B656" s="10">
        <v>633</v>
      </c>
      <c r="C656" s="238"/>
      <c r="D656" s="238"/>
      <c r="E656" s="79"/>
      <c r="F656" s="80" t="str">
        <f>IF(ISBLANK(E656), "", VLOOKUP(E656, Z!$A$2:$C$4127, 3, FALSE))</f>
        <v/>
      </c>
      <c r="G656" s="238"/>
      <c r="H656" s="81"/>
      <c r="I656" s="255" t="b">
        <v>0</v>
      </c>
      <c r="J656" s="256"/>
      <c r="K656" s="82"/>
      <c r="L656" s="82"/>
      <c r="M656" s="83"/>
      <c r="N656" s="79"/>
      <c r="O656" s="84"/>
      <c r="P656" s="84"/>
      <c r="Q656" s="257"/>
      <c r="R656" s="257"/>
      <c r="S656" s="257"/>
      <c r="T656" s="85">
        <f t="shared" si="262"/>
        <v>0</v>
      </c>
      <c r="U656" s="238"/>
      <c r="V656" s="238"/>
      <c r="W656" s="238"/>
      <c r="X656" s="257"/>
      <c r="Y656" s="258"/>
      <c r="Z656" s="79"/>
      <c r="AA656" s="257"/>
      <c r="AB656" s="257"/>
      <c r="AC656" s="257"/>
      <c r="AD656" s="257"/>
      <c r="AE656" s="257"/>
      <c r="AF656" s="85">
        <f t="shared" si="263"/>
        <v>0</v>
      </c>
      <c r="AG656" s="259"/>
      <c r="AH656" s="238"/>
      <c r="AI656" s="79"/>
      <c r="AJ656" s="80" t="str">
        <f>IF(ISBLANK(AI656), "", VLOOKUP(AI656, Z!$A$2:$C$4127, 3, FALSE))</f>
        <v/>
      </c>
      <c r="AK656" s="260"/>
      <c r="AL656" s="127">
        <f t="shared" si="264"/>
        <v>0</v>
      </c>
      <c r="AM656" s="271"/>
      <c r="AN656" s="292">
        <f t="shared" si="266"/>
        <v>0</v>
      </c>
      <c r="AO656" s="279">
        <f t="shared" si="265"/>
        <v>1</v>
      </c>
      <c r="AP656" s="279">
        <v>0.75</v>
      </c>
      <c r="AQ656" s="293" t="str">
        <f t="shared" si="267"/>
        <v>-</v>
      </c>
      <c r="AR656" s="293" t="str">
        <f t="shared" si="268"/>
        <v>-</v>
      </c>
      <c r="AS656" s="293" t="str" cm="1">
        <f t="array" ref="AS656">IFERROR(IFERROR((AT656*AU656)/(3600*1000)/AZ656, BY656) * SUMPRODUCT($BA656:$BE656^2.5, $BF656:$BJ656) / 1000, "-")</f>
        <v>-</v>
      </c>
      <c r="AT656" s="279" t="str">
        <f t="shared" si="269"/>
        <v>-</v>
      </c>
      <c r="AU656" s="279" t="str">
        <f t="shared" si="270"/>
        <v>-</v>
      </c>
      <c r="AV656" s="294" t="str">
        <f t="shared" si="252"/>
        <v>-</v>
      </c>
      <c r="AW656" s="294" t="str" cm="1">
        <f t="array" ref="AW656">IF(CH656&gt;0, INDEX($CV$58:$CV$60, CH656), "-")</f>
        <v>-</v>
      </c>
      <c r="AX656" s="294" t="str">
        <f t="shared" si="271"/>
        <v>-</v>
      </c>
      <c r="AY656" s="295" t="str">
        <f t="shared" si="272"/>
        <v>-</v>
      </c>
      <c r="AZ656" s="294">
        <f t="shared" si="273"/>
        <v>0</v>
      </c>
      <c r="BA656" s="296" t="str" cm="1">
        <f t="array" ref="BA656">IFERROR(INDEX($CV$63:$CZ$65, $CF656, BA$23), "-")</f>
        <v>-</v>
      </c>
      <c r="BB656" s="296" t="str" cm="1">
        <f t="array" ref="BB656">IFERROR(INDEX($CV$63:$CZ$65, $CF656, BB$23), "-")</f>
        <v>-</v>
      </c>
      <c r="BC656" s="296" t="str" cm="1">
        <f t="array" ref="BC656">IFERROR(INDEX($CV$63:$CZ$65, $CF656, BC$23), "-")</f>
        <v>-</v>
      </c>
      <c r="BD656" s="296" t="str" cm="1">
        <f t="array" ref="BD656">IFERROR(INDEX($CV$63:$CZ$65, $CF656, BD$23), "-")</f>
        <v>-</v>
      </c>
      <c r="BE656" s="296" t="str" cm="1">
        <f t="array" ref="BE656">IFERROR(INDEX($CV$63:$CZ$65, $CF656, BE$23), "-")</f>
        <v>-</v>
      </c>
      <c r="BF656" s="297" cm="1">
        <f t="array" ref="BF656">IF($CF656=3,
IFERROR(INDEX($CV$68:$CZ$79, $CE656, BF$23), "-"),
IF($CF656=2,
IF(BF$23=5, $Q656, IF(BF$23=4, $R656, 0)), IF(BF$23=5, $Q656, 0)
))</f>
        <v>0</v>
      </c>
      <c r="BG656" s="297" cm="1">
        <f t="array" ref="BG656">IF($CF656=3,
IFERROR(INDEX($CV$68:$CZ$79, $CE656, BG$23), "-"),
IF($CF656=2,
IF(BG$23=5, $Q656, IF(BG$23=4, $R656, 0)), IF(BG$23=5, $Q656, 0)
))</f>
        <v>0</v>
      </c>
      <c r="BH656" s="297" cm="1">
        <f t="array" ref="BH656">IF($CF656=3,
IFERROR(INDEX($CV$68:$CZ$79, $CE656, BH$23), "-"),
IF($CF656=2,
IF(BH$23=5, $Q656, IF(BH$23=4, $R656, 0)), IF(BH$23=5, $Q656, 0)
))</f>
        <v>0</v>
      </c>
      <c r="BI656" s="297" cm="1">
        <f t="array" ref="BI656">IF($CF656=3,
IFERROR(INDEX($CV$68:$CZ$79, $CE656, BI$23), "-"),
IF($CF656=2,
IF(BI$23=5, $Q656, IF(BI$23=4, $R656, 0)), IF(BI$23=5, $Q656, 0)
))</f>
        <v>0</v>
      </c>
      <c r="BJ656" s="297" cm="1">
        <f t="array" ref="BJ656">IF($CF656=3,
IFERROR(INDEX($CV$68:$CZ$79, $CE656, BJ$23), "-"),
IF($CF656=2,
IF(BJ$23=5, $Q656, IF(BJ$23=4, $R656, 0)), IF(BJ$23=5, $Q656, 0)
))</f>
        <v>0</v>
      </c>
      <c r="BK656" s="293" t="str" cm="1">
        <f t="array" ref="BK656">IFERROR(IF(OR($AN$20="EZ", ISNUMBER((BL656*BM656)/(3600*1000)/BN656)), (BL656*BM656)/(3600*1000)/BN656, BY656) * SUMPRODUCT($BO656:$BS656^2.5, $BT656:$BX656) / 1000, "-")</f>
        <v>-</v>
      </c>
      <c r="BL656" s="279" t="str">
        <f t="shared" si="274"/>
        <v>-</v>
      </c>
      <c r="BM656" s="279" t="str">
        <f t="shared" si="275"/>
        <v>-</v>
      </c>
      <c r="BN656" s="298">
        <f t="shared" si="276"/>
        <v>0</v>
      </c>
      <c r="BO656" s="296" t="str" cm="1">
        <f t="array" ref="BO656">IFERROR(INDEX($CV$63:$CZ$65, $CO656, BO$23), "-")</f>
        <v>-</v>
      </c>
      <c r="BP656" s="296" t="str" cm="1">
        <f t="array" ref="BP656">IFERROR(INDEX($CV$63:$CZ$65, $CO656, BP$23), "-")</f>
        <v>-</v>
      </c>
      <c r="BQ656" s="296" t="str" cm="1">
        <f t="array" ref="BQ656">IFERROR(INDEX($CV$63:$CZ$65, $CO656, BQ$23), "-")</f>
        <v>-</v>
      </c>
      <c r="BR656" s="296" t="str" cm="1">
        <f t="array" ref="BR656">IFERROR(INDEX($CV$63:$CZ$65, $CO656, BR$23), "-")</f>
        <v>-</v>
      </c>
      <c r="BS656" s="296" t="str" cm="1">
        <f t="array" ref="BS656">IFERROR(INDEX($CV$63:$CZ$65, $CO656, BS$23), "-")</f>
        <v>-</v>
      </c>
      <c r="BT656" s="297" cm="1">
        <f t="array" ref="BT656">IF($CO656=3,
IFERROR(INDEX($CV$68:$CZ$79, $CE656, BT$23), "-"),
IF($CO656=2,
IF(BT$23=5, $AC656, IF(BT$23=4, $AD656, 0)), IF(BT$23=5, $AC656, 0)
))</f>
        <v>0</v>
      </c>
      <c r="BU656" s="297" cm="1">
        <f t="array" ref="BU656">IF($CO656=3,
IFERROR(INDEX($CV$68:$CZ$79, $CE656, BU$23), "-"),
IF($CO656=2,
IF(BU$23=5, $AC656, IF(BU$23=4, $AD656, 0)), IF(BU$23=5, $AC656, 0)
))</f>
        <v>0</v>
      </c>
      <c r="BV656" s="297" cm="1">
        <f t="array" ref="BV656">IF($CO656=3,
IFERROR(INDEX($CV$68:$CZ$79, $CE656, BV$23), "-"),
IF($CO656=2,
IF(BV$23=5, $AC656, IF(BV$23=4, $AD656, 0)), IF(BV$23=5, $AC656, 0)
))</f>
        <v>0</v>
      </c>
      <c r="BW656" s="297" cm="1">
        <f t="array" ref="BW656">IF($CO656=3,
IFERROR(INDEX($CV$68:$CZ$79, $CE656, BW$23), "-"),
IF($CO656=2,
IF(BW$23=5, $AC656, IF(BW$23=4, $AD656, 0)), IF(BW$23=5, $AC656, 0)
))</f>
        <v>0</v>
      </c>
      <c r="BX656" s="297" cm="1">
        <f t="array" ref="BX656">IF($CO656=3,
IFERROR(INDEX($CV$68:$CZ$79, $CE656, BX$23), "-"),
IF($CO656=2,
IF(BX$23=5, $AC656, IF(BX$23=4, $AD656, 0)), IF(BX$23=5, $AC656, 0)
))</f>
        <v>0</v>
      </c>
      <c r="BY656" s="293" t="str">
        <f t="shared" si="277"/>
        <v>-</v>
      </c>
      <c r="BZ656" s="299">
        <f t="shared" si="253"/>
        <v>0</v>
      </c>
      <c r="CA656" s="294" t="str">
        <f t="shared" si="278"/>
        <v>-</v>
      </c>
      <c r="CB656" s="295" t="str">
        <f t="shared" si="254"/>
        <v>-</v>
      </c>
      <c r="CC656" s="295" t="str">
        <f t="shared" si="279"/>
        <v>-</v>
      </c>
      <c r="CD656" s="299">
        <f t="shared" si="255"/>
        <v>0</v>
      </c>
      <c r="CE656" s="300" t="str">
        <f t="shared" si="256"/>
        <v>-</v>
      </c>
      <c r="CF656" s="300" t="str">
        <f t="shared" si="257"/>
        <v>-</v>
      </c>
      <c r="CG656" s="300">
        <v>0</v>
      </c>
      <c r="CH656" s="300">
        <f t="shared" si="258"/>
        <v>0</v>
      </c>
      <c r="CI656" s="301">
        <f t="shared" si="259"/>
        <v>0</v>
      </c>
      <c r="CJ656" s="301">
        <f t="shared" si="260"/>
        <v>0</v>
      </c>
      <c r="CK656" s="302" t="str" cm="1">
        <f t="array" ref="CK656">IF($CJ656&gt;0, INDEX($CS$28:$DH$35, $CJ656, $CI656+CK$23), "-")</f>
        <v>-</v>
      </c>
      <c r="CL656" s="302" t="str" cm="1">
        <f t="array" ref="CL656">IF($CJ656&gt;0, INDEX($CS$28:$DH$35, $CJ656, $CI656+CL$23), "-")</f>
        <v>-</v>
      </c>
      <c r="CM656" s="302" t="str" cm="1">
        <f t="array" ref="CM656">IF($CJ656&gt;0, INDEX($CS$28:$DH$35, $CJ656, $CI656+CM$23), "-")</f>
        <v>-</v>
      </c>
      <c r="CN656" s="302" t="str" cm="1">
        <f t="array" ref="CN656">IF($CJ656&gt;0, INDEX($CS$28:$DH$35, $CJ656, $CI656+CN$23), "-")</f>
        <v>-</v>
      </c>
      <c r="CO656" s="300" t="str">
        <f t="shared" si="261"/>
        <v>-</v>
      </c>
      <c r="CP656" s="271"/>
      <c r="CQ656" s="272"/>
      <c r="CR656" s="273"/>
      <c r="CS656" s="273"/>
      <c r="CT656" s="273"/>
      <c r="CU656" s="273"/>
      <c r="CV656" s="273"/>
      <c r="CW656" s="273"/>
      <c r="CX656" s="273"/>
      <c r="CY656" s="273"/>
      <c r="CZ656" s="273"/>
      <c r="DA656" s="273"/>
      <c r="DB656" s="273"/>
      <c r="DC656" s="273"/>
      <c r="DD656" s="273"/>
      <c r="DE656" s="273"/>
      <c r="DF656" s="273"/>
      <c r="DG656" s="273"/>
      <c r="DH656" s="273"/>
      <c r="DI656" s="273"/>
      <c r="DJ656" s="271"/>
      <c r="DK656" s="271"/>
    </row>
    <row r="657" spans="1:115" s="45" customFormat="1" ht="12.75" customHeight="1" x14ac:dyDescent="0.25">
      <c r="A657" s="13" cm="1">
        <f t="array" ref="A657">IFERROR(INDEX(Operation, IFERROR(MATCH($N657,#REF!, 0), IFERROR(MATCH($N657,#REF!, 0), MATCH($N657,#REF!, 0))), 4), 0)</f>
        <v>0</v>
      </c>
      <c r="B657" s="10">
        <v>634</v>
      </c>
      <c r="C657" s="238"/>
      <c r="D657" s="238"/>
      <c r="E657" s="79"/>
      <c r="F657" s="80" t="str">
        <f>IF(ISBLANK(E657), "", VLOOKUP(E657, Z!$A$2:$C$4127, 3, FALSE))</f>
        <v/>
      </c>
      <c r="G657" s="238"/>
      <c r="H657" s="81"/>
      <c r="I657" s="255" t="b">
        <v>0</v>
      </c>
      <c r="J657" s="256"/>
      <c r="K657" s="82"/>
      <c r="L657" s="82"/>
      <c r="M657" s="83"/>
      <c r="N657" s="79"/>
      <c r="O657" s="84"/>
      <c r="P657" s="84"/>
      <c r="Q657" s="257"/>
      <c r="R657" s="257"/>
      <c r="S657" s="257"/>
      <c r="T657" s="85">
        <f t="shared" si="262"/>
        <v>0</v>
      </c>
      <c r="U657" s="238"/>
      <c r="V657" s="238"/>
      <c r="W657" s="238"/>
      <c r="X657" s="257"/>
      <c r="Y657" s="258"/>
      <c r="Z657" s="79"/>
      <c r="AA657" s="257"/>
      <c r="AB657" s="257"/>
      <c r="AC657" s="257"/>
      <c r="AD657" s="257"/>
      <c r="AE657" s="257"/>
      <c r="AF657" s="85">
        <f t="shared" si="263"/>
        <v>0</v>
      </c>
      <c r="AG657" s="259"/>
      <c r="AH657" s="238"/>
      <c r="AI657" s="79"/>
      <c r="AJ657" s="80" t="str">
        <f>IF(ISBLANK(AI657), "", VLOOKUP(AI657, Z!$A$2:$C$4127, 3, FALSE))</f>
        <v/>
      </c>
      <c r="AK657" s="260"/>
      <c r="AL657" s="127">
        <f t="shared" si="264"/>
        <v>0</v>
      </c>
      <c r="AM657" s="271"/>
      <c r="AN657" s="292">
        <f t="shared" si="266"/>
        <v>0</v>
      </c>
      <c r="AO657" s="279">
        <f t="shared" si="265"/>
        <v>1</v>
      </c>
      <c r="AP657" s="279">
        <v>0.75</v>
      </c>
      <c r="AQ657" s="293" t="str">
        <f t="shared" si="267"/>
        <v>-</v>
      </c>
      <c r="AR657" s="293" t="str">
        <f t="shared" si="268"/>
        <v>-</v>
      </c>
      <c r="AS657" s="293" t="str" cm="1">
        <f t="array" ref="AS657">IFERROR(IFERROR((AT657*AU657)/(3600*1000)/AZ657, BY657) * SUMPRODUCT($BA657:$BE657^2.5, $BF657:$BJ657) / 1000, "-")</f>
        <v>-</v>
      </c>
      <c r="AT657" s="279" t="str">
        <f t="shared" si="269"/>
        <v>-</v>
      </c>
      <c r="AU657" s="279" t="str">
        <f t="shared" si="270"/>
        <v>-</v>
      </c>
      <c r="AV657" s="294" t="str">
        <f t="shared" si="252"/>
        <v>-</v>
      </c>
      <c r="AW657" s="294" t="str" cm="1">
        <f t="array" ref="AW657">IF(CH657&gt;0, INDEX($CV$58:$CV$60, CH657), "-")</f>
        <v>-</v>
      </c>
      <c r="AX657" s="294" t="str">
        <f t="shared" si="271"/>
        <v>-</v>
      </c>
      <c r="AY657" s="295" t="str">
        <f t="shared" si="272"/>
        <v>-</v>
      </c>
      <c r="AZ657" s="294">
        <f t="shared" si="273"/>
        <v>0</v>
      </c>
      <c r="BA657" s="296" t="str" cm="1">
        <f t="array" ref="BA657">IFERROR(INDEX($CV$63:$CZ$65, $CF657, BA$23), "-")</f>
        <v>-</v>
      </c>
      <c r="BB657" s="296" t="str" cm="1">
        <f t="array" ref="BB657">IFERROR(INDEX($CV$63:$CZ$65, $CF657, BB$23), "-")</f>
        <v>-</v>
      </c>
      <c r="BC657" s="296" t="str" cm="1">
        <f t="array" ref="BC657">IFERROR(INDEX($CV$63:$CZ$65, $CF657, BC$23), "-")</f>
        <v>-</v>
      </c>
      <c r="BD657" s="296" t="str" cm="1">
        <f t="array" ref="BD657">IFERROR(INDEX($CV$63:$CZ$65, $CF657, BD$23), "-")</f>
        <v>-</v>
      </c>
      <c r="BE657" s="296" t="str" cm="1">
        <f t="array" ref="BE657">IFERROR(INDEX($CV$63:$CZ$65, $CF657, BE$23), "-")</f>
        <v>-</v>
      </c>
      <c r="BF657" s="297" cm="1">
        <f t="array" ref="BF657">IF($CF657=3,
IFERROR(INDEX($CV$68:$CZ$79, $CE657, BF$23), "-"),
IF($CF657=2,
IF(BF$23=5, $Q657, IF(BF$23=4, $R657, 0)), IF(BF$23=5, $Q657, 0)
))</f>
        <v>0</v>
      </c>
      <c r="BG657" s="297" cm="1">
        <f t="array" ref="BG657">IF($CF657=3,
IFERROR(INDEX($CV$68:$CZ$79, $CE657, BG$23), "-"),
IF($CF657=2,
IF(BG$23=5, $Q657, IF(BG$23=4, $R657, 0)), IF(BG$23=5, $Q657, 0)
))</f>
        <v>0</v>
      </c>
      <c r="BH657" s="297" cm="1">
        <f t="array" ref="BH657">IF($CF657=3,
IFERROR(INDEX($CV$68:$CZ$79, $CE657, BH$23), "-"),
IF($CF657=2,
IF(BH$23=5, $Q657, IF(BH$23=4, $R657, 0)), IF(BH$23=5, $Q657, 0)
))</f>
        <v>0</v>
      </c>
      <c r="BI657" s="297" cm="1">
        <f t="array" ref="BI657">IF($CF657=3,
IFERROR(INDEX($CV$68:$CZ$79, $CE657, BI$23), "-"),
IF($CF657=2,
IF(BI$23=5, $Q657, IF(BI$23=4, $R657, 0)), IF(BI$23=5, $Q657, 0)
))</f>
        <v>0</v>
      </c>
      <c r="BJ657" s="297" cm="1">
        <f t="array" ref="BJ657">IF($CF657=3,
IFERROR(INDEX($CV$68:$CZ$79, $CE657, BJ$23), "-"),
IF($CF657=2,
IF(BJ$23=5, $Q657, IF(BJ$23=4, $R657, 0)), IF(BJ$23=5, $Q657, 0)
))</f>
        <v>0</v>
      </c>
      <c r="BK657" s="293" t="str" cm="1">
        <f t="array" ref="BK657">IFERROR(IF(OR($AN$20="EZ", ISNUMBER((BL657*BM657)/(3600*1000)/BN657)), (BL657*BM657)/(3600*1000)/BN657, BY657) * SUMPRODUCT($BO657:$BS657^2.5, $BT657:$BX657) / 1000, "-")</f>
        <v>-</v>
      </c>
      <c r="BL657" s="279" t="str">
        <f t="shared" si="274"/>
        <v>-</v>
      </c>
      <c r="BM657" s="279" t="str">
        <f t="shared" si="275"/>
        <v>-</v>
      </c>
      <c r="BN657" s="298">
        <f t="shared" si="276"/>
        <v>0</v>
      </c>
      <c r="BO657" s="296" t="str" cm="1">
        <f t="array" ref="BO657">IFERROR(INDEX($CV$63:$CZ$65, $CO657, BO$23), "-")</f>
        <v>-</v>
      </c>
      <c r="BP657" s="296" t="str" cm="1">
        <f t="array" ref="BP657">IFERROR(INDEX($CV$63:$CZ$65, $CO657, BP$23), "-")</f>
        <v>-</v>
      </c>
      <c r="BQ657" s="296" t="str" cm="1">
        <f t="array" ref="BQ657">IFERROR(INDEX($CV$63:$CZ$65, $CO657, BQ$23), "-")</f>
        <v>-</v>
      </c>
      <c r="BR657" s="296" t="str" cm="1">
        <f t="array" ref="BR657">IFERROR(INDEX($CV$63:$CZ$65, $CO657, BR$23), "-")</f>
        <v>-</v>
      </c>
      <c r="BS657" s="296" t="str" cm="1">
        <f t="array" ref="BS657">IFERROR(INDEX($CV$63:$CZ$65, $CO657, BS$23), "-")</f>
        <v>-</v>
      </c>
      <c r="BT657" s="297" cm="1">
        <f t="array" ref="BT657">IF($CO657=3,
IFERROR(INDEX($CV$68:$CZ$79, $CE657, BT$23), "-"),
IF($CO657=2,
IF(BT$23=5, $AC657, IF(BT$23=4, $AD657, 0)), IF(BT$23=5, $AC657, 0)
))</f>
        <v>0</v>
      </c>
      <c r="BU657" s="297" cm="1">
        <f t="array" ref="BU657">IF($CO657=3,
IFERROR(INDEX($CV$68:$CZ$79, $CE657, BU$23), "-"),
IF($CO657=2,
IF(BU$23=5, $AC657, IF(BU$23=4, $AD657, 0)), IF(BU$23=5, $AC657, 0)
))</f>
        <v>0</v>
      </c>
      <c r="BV657" s="297" cm="1">
        <f t="array" ref="BV657">IF($CO657=3,
IFERROR(INDEX($CV$68:$CZ$79, $CE657, BV$23), "-"),
IF($CO657=2,
IF(BV$23=5, $AC657, IF(BV$23=4, $AD657, 0)), IF(BV$23=5, $AC657, 0)
))</f>
        <v>0</v>
      </c>
      <c r="BW657" s="297" cm="1">
        <f t="array" ref="BW657">IF($CO657=3,
IFERROR(INDEX($CV$68:$CZ$79, $CE657, BW$23), "-"),
IF($CO657=2,
IF(BW$23=5, $AC657, IF(BW$23=4, $AD657, 0)), IF(BW$23=5, $AC657, 0)
))</f>
        <v>0</v>
      </c>
      <c r="BX657" s="297" cm="1">
        <f t="array" ref="BX657">IF($CO657=3,
IFERROR(INDEX($CV$68:$CZ$79, $CE657, BX$23), "-"),
IF($CO657=2,
IF(BX$23=5, $AC657, IF(BX$23=4, $AD657, 0)), IF(BX$23=5, $AC657, 0)
))</f>
        <v>0</v>
      </c>
      <c r="BY657" s="293" t="str">
        <f t="shared" si="277"/>
        <v>-</v>
      </c>
      <c r="BZ657" s="299">
        <f t="shared" si="253"/>
        <v>0</v>
      </c>
      <c r="CA657" s="294" t="str">
        <f t="shared" si="278"/>
        <v>-</v>
      </c>
      <c r="CB657" s="295" t="str">
        <f t="shared" si="254"/>
        <v>-</v>
      </c>
      <c r="CC657" s="295" t="str">
        <f t="shared" si="279"/>
        <v>-</v>
      </c>
      <c r="CD657" s="299">
        <f t="shared" si="255"/>
        <v>0</v>
      </c>
      <c r="CE657" s="300" t="str">
        <f t="shared" si="256"/>
        <v>-</v>
      </c>
      <c r="CF657" s="300" t="str">
        <f t="shared" si="257"/>
        <v>-</v>
      </c>
      <c r="CG657" s="300">
        <v>0</v>
      </c>
      <c r="CH657" s="300">
        <f t="shared" si="258"/>
        <v>0</v>
      </c>
      <c r="CI657" s="301">
        <f t="shared" si="259"/>
        <v>0</v>
      </c>
      <c r="CJ657" s="301">
        <f t="shared" si="260"/>
        <v>0</v>
      </c>
      <c r="CK657" s="302" t="str" cm="1">
        <f t="array" ref="CK657">IF($CJ657&gt;0, INDEX($CS$28:$DH$35, $CJ657, $CI657+CK$23), "-")</f>
        <v>-</v>
      </c>
      <c r="CL657" s="302" t="str" cm="1">
        <f t="array" ref="CL657">IF($CJ657&gt;0, INDEX($CS$28:$DH$35, $CJ657, $CI657+CL$23), "-")</f>
        <v>-</v>
      </c>
      <c r="CM657" s="302" t="str" cm="1">
        <f t="array" ref="CM657">IF($CJ657&gt;0, INDEX($CS$28:$DH$35, $CJ657, $CI657+CM$23), "-")</f>
        <v>-</v>
      </c>
      <c r="CN657" s="302" t="str" cm="1">
        <f t="array" ref="CN657">IF($CJ657&gt;0, INDEX($CS$28:$DH$35, $CJ657, $CI657+CN$23), "-")</f>
        <v>-</v>
      </c>
      <c r="CO657" s="300" t="str">
        <f t="shared" si="261"/>
        <v>-</v>
      </c>
      <c r="CP657" s="271"/>
      <c r="CQ657" s="272"/>
      <c r="CR657" s="273"/>
      <c r="CS657" s="273"/>
      <c r="CT657" s="273"/>
      <c r="CU657" s="273"/>
      <c r="CV657" s="273"/>
      <c r="CW657" s="273"/>
      <c r="CX657" s="273"/>
      <c r="CY657" s="273"/>
      <c r="CZ657" s="273"/>
      <c r="DA657" s="273"/>
      <c r="DB657" s="273"/>
      <c r="DC657" s="273"/>
      <c r="DD657" s="273"/>
      <c r="DE657" s="273"/>
      <c r="DF657" s="273"/>
      <c r="DG657" s="273"/>
      <c r="DH657" s="273"/>
      <c r="DI657" s="273"/>
      <c r="DJ657" s="271"/>
      <c r="DK657" s="271"/>
    </row>
    <row r="658" spans="1:115" s="45" customFormat="1" ht="12.75" customHeight="1" x14ac:dyDescent="0.25">
      <c r="A658" s="13" cm="1">
        <f t="array" ref="A658">IFERROR(INDEX(Operation, IFERROR(MATCH($N658,#REF!, 0), IFERROR(MATCH($N658,#REF!, 0), MATCH($N658,#REF!, 0))), 4), 0)</f>
        <v>0</v>
      </c>
      <c r="B658" s="10">
        <v>635</v>
      </c>
      <c r="C658" s="238"/>
      <c r="D658" s="238"/>
      <c r="E658" s="79"/>
      <c r="F658" s="80" t="str">
        <f>IF(ISBLANK(E658), "", VLOOKUP(E658, Z!$A$2:$C$4127, 3, FALSE))</f>
        <v/>
      </c>
      <c r="G658" s="238"/>
      <c r="H658" s="81"/>
      <c r="I658" s="255" t="b">
        <v>0</v>
      </c>
      <c r="J658" s="256"/>
      <c r="K658" s="82"/>
      <c r="L658" s="82"/>
      <c r="M658" s="83"/>
      <c r="N658" s="79"/>
      <c r="O658" s="84"/>
      <c r="P658" s="84"/>
      <c r="Q658" s="257"/>
      <c r="R658" s="257"/>
      <c r="S658" s="257"/>
      <c r="T658" s="85">
        <f t="shared" si="262"/>
        <v>0</v>
      </c>
      <c r="U658" s="238"/>
      <c r="V658" s="238"/>
      <c r="W658" s="238"/>
      <c r="X658" s="256"/>
      <c r="Y658" s="258"/>
      <c r="Z658" s="79"/>
      <c r="AA658" s="257"/>
      <c r="AB658" s="257"/>
      <c r="AC658" s="257"/>
      <c r="AD658" s="257"/>
      <c r="AE658" s="257"/>
      <c r="AF658" s="85">
        <f t="shared" si="263"/>
        <v>0</v>
      </c>
      <c r="AG658" s="259"/>
      <c r="AH658" s="238"/>
      <c r="AI658" s="79"/>
      <c r="AJ658" s="80" t="str">
        <f>IF(ISBLANK(AI658), "", VLOOKUP(AI658, Z!$A$2:$C$4127, 3, FALSE))</f>
        <v/>
      </c>
      <c r="AK658" s="260"/>
      <c r="AL658" s="127">
        <f t="shared" si="264"/>
        <v>0</v>
      </c>
      <c r="AM658" s="271"/>
      <c r="AN658" s="292">
        <f t="shared" si="266"/>
        <v>0</v>
      </c>
      <c r="AO658" s="279">
        <f t="shared" si="265"/>
        <v>1</v>
      </c>
      <c r="AP658" s="279">
        <v>0.75</v>
      </c>
      <c r="AQ658" s="293" t="str">
        <f t="shared" si="267"/>
        <v>-</v>
      </c>
      <c r="AR658" s="293" t="str">
        <f t="shared" si="268"/>
        <v>-</v>
      </c>
      <c r="AS658" s="293" t="str" cm="1">
        <f t="array" ref="AS658">IFERROR(IFERROR((AT658*AU658)/(3600*1000)/AZ658, BY658) * SUMPRODUCT($BA658:$BE658^2.5, $BF658:$BJ658) / 1000, "-")</f>
        <v>-</v>
      </c>
      <c r="AT658" s="279" t="str">
        <f t="shared" si="269"/>
        <v>-</v>
      </c>
      <c r="AU658" s="279" t="str">
        <f t="shared" si="270"/>
        <v>-</v>
      </c>
      <c r="AV658" s="294" t="str">
        <f t="shared" si="252"/>
        <v>-</v>
      </c>
      <c r="AW658" s="294" t="str" cm="1">
        <f t="array" ref="AW658">IF(CH658&gt;0, INDEX($CV$58:$CV$60, CH658), "-")</f>
        <v>-</v>
      </c>
      <c r="AX658" s="294" t="str">
        <f t="shared" si="271"/>
        <v>-</v>
      </c>
      <c r="AY658" s="295" t="str">
        <f t="shared" si="272"/>
        <v>-</v>
      </c>
      <c r="AZ658" s="294">
        <f t="shared" si="273"/>
        <v>0</v>
      </c>
      <c r="BA658" s="296" t="str" cm="1">
        <f t="array" ref="BA658">IFERROR(INDEX($CV$63:$CZ$65, $CF658, BA$23), "-")</f>
        <v>-</v>
      </c>
      <c r="BB658" s="296" t="str" cm="1">
        <f t="array" ref="BB658">IFERROR(INDEX($CV$63:$CZ$65, $CF658, BB$23), "-")</f>
        <v>-</v>
      </c>
      <c r="BC658" s="296" t="str" cm="1">
        <f t="array" ref="BC658">IFERROR(INDEX($CV$63:$CZ$65, $CF658, BC$23), "-")</f>
        <v>-</v>
      </c>
      <c r="BD658" s="296" t="str" cm="1">
        <f t="array" ref="BD658">IFERROR(INDEX($CV$63:$CZ$65, $CF658, BD$23), "-")</f>
        <v>-</v>
      </c>
      <c r="BE658" s="296" t="str" cm="1">
        <f t="array" ref="BE658">IFERROR(INDEX($CV$63:$CZ$65, $CF658, BE$23), "-")</f>
        <v>-</v>
      </c>
      <c r="BF658" s="297" cm="1">
        <f t="array" ref="BF658">IF($CF658=3,
IFERROR(INDEX($CV$68:$CZ$79, $CE658, BF$23), "-"),
IF($CF658=2,
IF(BF$23=5, $Q658, IF(BF$23=4, $R658, 0)), IF(BF$23=5, $Q658, 0)
))</f>
        <v>0</v>
      </c>
      <c r="BG658" s="297" cm="1">
        <f t="array" ref="BG658">IF($CF658=3,
IFERROR(INDEX($CV$68:$CZ$79, $CE658, BG$23), "-"),
IF($CF658=2,
IF(BG$23=5, $Q658, IF(BG$23=4, $R658, 0)), IF(BG$23=5, $Q658, 0)
))</f>
        <v>0</v>
      </c>
      <c r="BH658" s="297" cm="1">
        <f t="array" ref="BH658">IF($CF658=3,
IFERROR(INDEX($CV$68:$CZ$79, $CE658, BH$23), "-"),
IF($CF658=2,
IF(BH$23=5, $Q658, IF(BH$23=4, $R658, 0)), IF(BH$23=5, $Q658, 0)
))</f>
        <v>0</v>
      </c>
      <c r="BI658" s="297" cm="1">
        <f t="array" ref="BI658">IF($CF658=3,
IFERROR(INDEX($CV$68:$CZ$79, $CE658, BI$23), "-"),
IF($CF658=2,
IF(BI$23=5, $Q658, IF(BI$23=4, $R658, 0)), IF(BI$23=5, $Q658, 0)
))</f>
        <v>0</v>
      </c>
      <c r="BJ658" s="297" cm="1">
        <f t="array" ref="BJ658">IF($CF658=3,
IFERROR(INDEX($CV$68:$CZ$79, $CE658, BJ$23), "-"),
IF($CF658=2,
IF(BJ$23=5, $Q658, IF(BJ$23=4, $R658, 0)), IF(BJ$23=5, $Q658, 0)
))</f>
        <v>0</v>
      </c>
      <c r="BK658" s="293" t="str" cm="1">
        <f t="array" ref="BK658">IFERROR(IF(OR($AN$20="EZ", ISNUMBER((BL658*BM658)/(3600*1000)/BN658)), (BL658*BM658)/(3600*1000)/BN658, BY658) * SUMPRODUCT($BO658:$BS658^2.5, $BT658:$BX658) / 1000, "-")</f>
        <v>-</v>
      </c>
      <c r="BL658" s="279" t="str">
        <f t="shared" si="274"/>
        <v>-</v>
      </c>
      <c r="BM658" s="279" t="str">
        <f t="shared" si="275"/>
        <v>-</v>
      </c>
      <c r="BN658" s="298">
        <f t="shared" si="276"/>
        <v>0</v>
      </c>
      <c r="BO658" s="296" t="str" cm="1">
        <f t="array" ref="BO658">IFERROR(INDEX($CV$63:$CZ$65, $CO658, BO$23), "-")</f>
        <v>-</v>
      </c>
      <c r="BP658" s="296" t="str" cm="1">
        <f t="array" ref="BP658">IFERROR(INDEX($CV$63:$CZ$65, $CO658, BP$23), "-")</f>
        <v>-</v>
      </c>
      <c r="BQ658" s="296" t="str" cm="1">
        <f t="array" ref="BQ658">IFERROR(INDEX($CV$63:$CZ$65, $CO658, BQ$23), "-")</f>
        <v>-</v>
      </c>
      <c r="BR658" s="296" t="str" cm="1">
        <f t="array" ref="BR658">IFERROR(INDEX($CV$63:$CZ$65, $CO658, BR$23), "-")</f>
        <v>-</v>
      </c>
      <c r="BS658" s="296" t="str" cm="1">
        <f t="array" ref="BS658">IFERROR(INDEX($CV$63:$CZ$65, $CO658, BS$23), "-")</f>
        <v>-</v>
      </c>
      <c r="BT658" s="297" cm="1">
        <f t="array" ref="BT658">IF($CO658=3,
IFERROR(INDEX($CV$68:$CZ$79, $CE658, BT$23), "-"),
IF($CO658=2,
IF(BT$23=5, $AC658, IF(BT$23=4, $AD658, 0)), IF(BT$23=5, $AC658, 0)
))</f>
        <v>0</v>
      </c>
      <c r="BU658" s="297" cm="1">
        <f t="array" ref="BU658">IF($CO658=3,
IFERROR(INDEX($CV$68:$CZ$79, $CE658, BU$23), "-"),
IF($CO658=2,
IF(BU$23=5, $AC658, IF(BU$23=4, $AD658, 0)), IF(BU$23=5, $AC658, 0)
))</f>
        <v>0</v>
      </c>
      <c r="BV658" s="297" cm="1">
        <f t="array" ref="BV658">IF($CO658=3,
IFERROR(INDEX($CV$68:$CZ$79, $CE658, BV$23), "-"),
IF($CO658=2,
IF(BV$23=5, $AC658, IF(BV$23=4, $AD658, 0)), IF(BV$23=5, $AC658, 0)
))</f>
        <v>0</v>
      </c>
      <c r="BW658" s="297" cm="1">
        <f t="array" ref="BW658">IF($CO658=3,
IFERROR(INDEX($CV$68:$CZ$79, $CE658, BW$23), "-"),
IF($CO658=2,
IF(BW$23=5, $AC658, IF(BW$23=4, $AD658, 0)), IF(BW$23=5, $AC658, 0)
))</f>
        <v>0</v>
      </c>
      <c r="BX658" s="297" cm="1">
        <f t="array" ref="BX658">IF($CO658=3,
IFERROR(INDEX($CV$68:$CZ$79, $CE658, BX$23), "-"),
IF($CO658=2,
IF(BX$23=5, $AC658, IF(BX$23=4, $AD658, 0)), IF(BX$23=5, $AC658, 0)
))</f>
        <v>0</v>
      </c>
      <c r="BY658" s="293" t="str">
        <f t="shared" si="277"/>
        <v>-</v>
      </c>
      <c r="BZ658" s="299">
        <f t="shared" si="253"/>
        <v>0</v>
      </c>
      <c r="CA658" s="294" t="str">
        <f t="shared" si="278"/>
        <v>-</v>
      </c>
      <c r="CB658" s="295" t="str">
        <f t="shared" si="254"/>
        <v>-</v>
      </c>
      <c r="CC658" s="295" t="str">
        <f t="shared" si="279"/>
        <v>-</v>
      </c>
      <c r="CD658" s="299">
        <f t="shared" si="255"/>
        <v>0</v>
      </c>
      <c r="CE658" s="300" t="str">
        <f t="shared" si="256"/>
        <v>-</v>
      </c>
      <c r="CF658" s="300" t="str">
        <f t="shared" si="257"/>
        <v>-</v>
      </c>
      <c r="CG658" s="300">
        <v>0</v>
      </c>
      <c r="CH658" s="300">
        <f t="shared" si="258"/>
        <v>0</v>
      </c>
      <c r="CI658" s="301">
        <f t="shared" si="259"/>
        <v>0</v>
      </c>
      <c r="CJ658" s="301">
        <f t="shared" si="260"/>
        <v>0</v>
      </c>
      <c r="CK658" s="302" t="str" cm="1">
        <f t="array" ref="CK658">IF($CJ658&gt;0, INDEX($CS$28:$DH$35, $CJ658, $CI658+CK$23), "-")</f>
        <v>-</v>
      </c>
      <c r="CL658" s="302" t="str" cm="1">
        <f t="array" ref="CL658">IF($CJ658&gt;0, INDEX($CS$28:$DH$35, $CJ658, $CI658+CL$23), "-")</f>
        <v>-</v>
      </c>
      <c r="CM658" s="302" t="str" cm="1">
        <f t="array" ref="CM658">IF($CJ658&gt;0, INDEX($CS$28:$DH$35, $CJ658, $CI658+CM$23), "-")</f>
        <v>-</v>
      </c>
      <c r="CN658" s="302" t="str" cm="1">
        <f t="array" ref="CN658">IF($CJ658&gt;0, INDEX($CS$28:$DH$35, $CJ658, $CI658+CN$23), "-")</f>
        <v>-</v>
      </c>
      <c r="CO658" s="300" t="str">
        <f t="shared" si="261"/>
        <v>-</v>
      </c>
      <c r="CP658" s="271"/>
      <c r="CQ658" s="272"/>
      <c r="CR658" s="273"/>
      <c r="CS658" s="273"/>
      <c r="CT658" s="273"/>
      <c r="CU658" s="273"/>
      <c r="CV658" s="273"/>
      <c r="CW658" s="273"/>
      <c r="CX658" s="273"/>
      <c r="CY658" s="273"/>
      <c r="CZ658" s="273"/>
      <c r="DA658" s="273"/>
      <c r="DB658" s="273"/>
      <c r="DC658" s="273"/>
      <c r="DD658" s="273"/>
      <c r="DE658" s="273"/>
      <c r="DF658" s="273"/>
      <c r="DG658" s="273"/>
      <c r="DH658" s="273"/>
      <c r="DI658" s="273"/>
      <c r="DJ658" s="271"/>
      <c r="DK658" s="271"/>
    </row>
    <row r="659" spans="1:115" s="45" customFormat="1" ht="12.75" customHeight="1" x14ac:dyDescent="0.25">
      <c r="A659" s="13" cm="1">
        <f t="array" ref="A659">IFERROR(INDEX(Operation, IFERROR(MATCH($N659,#REF!, 0), IFERROR(MATCH($N659,#REF!, 0), MATCH($N659,#REF!, 0))), 4), 0)</f>
        <v>0</v>
      </c>
      <c r="B659" s="10">
        <v>636</v>
      </c>
      <c r="C659" s="238"/>
      <c r="D659" s="238"/>
      <c r="E659" s="79"/>
      <c r="F659" s="80" t="str">
        <f>IF(ISBLANK(E659), "", VLOOKUP(E659, Z!$A$2:$C$4127, 3, FALSE))</f>
        <v/>
      </c>
      <c r="G659" s="238"/>
      <c r="H659" s="81"/>
      <c r="I659" s="255" t="b">
        <v>0</v>
      </c>
      <c r="J659" s="256"/>
      <c r="K659" s="82"/>
      <c r="L659" s="82"/>
      <c r="M659" s="83"/>
      <c r="N659" s="79"/>
      <c r="O659" s="84"/>
      <c r="P659" s="84"/>
      <c r="Q659" s="257"/>
      <c r="R659" s="257"/>
      <c r="S659" s="257"/>
      <c r="T659" s="85">
        <f t="shared" si="262"/>
        <v>0</v>
      </c>
      <c r="U659" s="238"/>
      <c r="V659" s="238"/>
      <c r="W659" s="238"/>
      <c r="X659" s="257"/>
      <c r="Y659" s="258"/>
      <c r="Z659" s="79"/>
      <c r="AA659" s="257"/>
      <c r="AB659" s="257"/>
      <c r="AC659" s="257"/>
      <c r="AD659" s="257"/>
      <c r="AE659" s="257"/>
      <c r="AF659" s="85">
        <f t="shared" si="263"/>
        <v>0</v>
      </c>
      <c r="AG659" s="259"/>
      <c r="AH659" s="238"/>
      <c r="AI659" s="79"/>
      <c r="AJ659" s="80" t="str">
        <f>IF(ISBLANK(AI659), "", VLOOKUP(AI659, Z!$A$2:$C$4127, 3, FALSE))</f>
        <v/>
      </c>
      <c r="AK659" s="260"/>
      <c r="AL659" s="127">
        <f t="shared" si="264"/>
        <v>0</v>
      </c>
      <c r="AM659" s="271"/>
      <c r="AN659" s="292">
        <f t="shared" si="266"/>
        <v>0</v>
      </c>
      <c r="AO659" s="279">
        <f t="shared" si="265"/>
        <v>1</v>
      </c>
      <c r="AP659" s="279">
        <v>0.75</v>
      </c>
      <c r="AQ659" s="293" t="str">
        <f t="shared" si="267"/>
        <v>-</v>
      </c>
      <c r="AR659" s="293" t="str">
        <f t="shared" si="268"/>
        <v>-</v>
      </c>
      <c r="AS659" s="293" t="str" cm="1">
        <f t="array" ref="AS659">IFERROR(IFERROR((AT659*AU659)/(3600*1000)/AZ659, BY659) * SUMPRODUCT($BA659:$BE659^2.5, $BF659:$BJ659) / 1000, "-")</f>
        <v>-</v>
      </c>
      <c r="AT659" s="279" t="str">
        <f t="shared" si="269"/>
        <v>-</v>
      </c>
      <c r="AU659" s="279" t="str">
        <f t="shared" si="270"/>
        <v>-</v>
      </c>
      <c r="AV659" s="294" t="str">
        <f t="shared" si="252"/>
        <v>-</v>
      </c>
      <c r="AW659" s="294" t="str" cm="1">
        <f t="array" ref="AW659">IF(CH659&gt;0, INDEX($CV$58:$CV$60, CH659), "-")</f>
        <v>-</v>
      </c>
      <c r="AX659" s="294" t="str">
        <f t="shared" si="271"/>
        <v>-</v>
      </c>
      <c r="AY659" s="295" t="str">
        <f t="shared" si="272"/>
        <v>-</v>
      </c>
      <c r="AZ659" s="294">
        <f t="shared" si="273"/>
        <v>0</v>
      </c>
      <c r="BA659" s="296" t="str" cm="1">
        <f t="array" ref="BA659">IFERROR(INDEX($CV$63:$CZ$65, $CF659, BA$23), "-")</f>
        <v>-</v>
      </c>
      <c r="BB659" s="296" t="str" cm="1">
        <f t="array" ref="BB659">IFERROR(INDEX($CV$63:$CZ$65, $CF659, BB$23), "-")</f>
        <v>-</v>
      </c>
      <c r="BC659" s="296" t="str" cm="1">
        <f t="array" ref="BC659">IFERROR(INDEX($CV$63:$CZ$65, $CF659, BC$23), "-")</f>
        <v>-</v>
      </c>
      <c r="BD659" s="296" t="str" cm="1">
        <f t="array" ref="BD659">IFERROR(INDEX($CV$63:$CZ$65, $CF659, BD$23), "-")</f>
        <v>-</v>
      </c>
      <c r="BE659" s="296" t="str" cm="1">
        <f t="array" ref="BE659">IFERROR(INDEX($CV$63:$CZ$65, $CF659, BE$23), "-")</f>
        <v>-</v>
      </c>
      <c r="BF659" s="297" cm="1">
        <f t="array" ref="BF659">IF($CF659=3,
IFERROR(INDEX($CV$68:$CZ$79, $CE659, BF$23), "-"),
IF($CF659=2,
IF(BF$23=5, $Q659, IF(BF$23=4, $R659, 0)), IF(BF$23=5, $Q659, 0)
))</f>
        <v>0</v>
      </c>
      <c r="BG659" s="297" cm="1">
        <f t="array" ref="BG659">IF($CF659=3,
IFERROR(INDEX($CV$68:$CZ$79, $CE659, BG$23), "-"),
IF($CF659=2,
IF(BG$23=5, $Q659, IF(BG$23=4, $R659, 0)), IF(BG$23=5, $Q659, 0)
))</f>
        <v>0</v>
      </c>
      <c r="BH659" s="297" cm="1">
        <f t="array" ref="BH659">IF($CF659=3,
IFERROR(INDEX($CV$68:$CZ$79, $CE659, BH$23), "-"),
IF($CF659=2,
IF(BH$23=5, $Q659, IF(BH$23=4, $R659, 0)), IF(BH$23=5, $Q659, 0)
))</f>
        <v>0</v>
      </c>
      <c r="BI659" s="297" cm="1">
        <f t="array" ref="BI659">IF($CF659=3,
IFERROR(INDEX($CV$68:$CZ$79, $CE659, BI$23), "-"),
IF($CF659=2,
IF(BI$23=5, $Q659, IF(BI$23=4, $R659, 0)), IF(BI$23=5, $Q659, 0)
))</f>
        <v>0</v>
      </c>
      <c r="BJ659" s="297" cm="1">
        <f t="array" ref="BJ659">IF($CF659=3,
IFERROR(INDEX($CV$68:$CZ$79, $CE659, BJ$23), "-"),
IF($CF659=2,
IF(BJ$23=5, $Q659, IF(BJ$23=4, $R659, 0)), IF(BJ$23=5, $Q659, 0)
))</f>
        <v>0</v>
      </c>
      <c r="BK659" s="293" t="str" cm="1">
        <f t="array" ref="BK659">IFERROR(IF(OR($AN$20="EZ", ISNUMBER((BL659*BM659)/(3600*1000)/BN659)), (BL659*BM659)/(3600*1000)/BN659, BY659) * SUMPRODUCT($BO659:$BS659^2.5, $BT659:$BX659) / 1000, "-")</f>
        <v>-</v>
      </c>
      <c r="BL659" s="279" t="str">
        <f t="shared" si="274"/>
        <v>-</v>
      </c>
      <c r="BM659" s="279" t="str">
        <f t="shared" si="275"/>
        <v>-</v>
      </c>
      <c r="BN659" s="298">
        <f t="shared" si="276"/>
        <v>0</v>
      </c>
      <c r="BO659" s="296" t="str" cm="1">
        <f t="array" ref="BO659">IFERROR(INDEX($CV$63:$CZ$65, $CO659, BO$23), "-")</f>
        <v>-</v>
      </c>
      <c r="BP659" s="296" t="str" cm="1">
        <f t="array" ref="BP659">IFERROR(INDEX($CV$63:$CZ$65, $CO659, BP$23), "-")</f>
        <v>-</v>
      </c>
      <c r="BQ659" s="296" t="str" cm="1">
        <f t="array" ref="BQ659">IFERROR(INDEX($CV$63:$CZ$65, $CO659, BQ$23), "-")</f>
        <v>-</v>
      </c>
      <c r="BR659" s="296" t="str" cm="1">
        <f t="array" ref="BR659">IFERROR(INDEX($CV$63:$CZ$65, $CO659, BR$23), "-")</f>
        <v>-</v>
      </c>
      <c r="BS659" s="296" t="str" cm="1">
        <f t="array" ref="BS659">IFERROR(INDEX($CV$63:$CZ$65, $CO659, BS$23), "-")</f>
        <v>-</v>
      </c>
      <c r="BT659" s="297" cm="1">
        <f t="array" ref="BT659">IF($CO659=3,
IFERROR(INDEX($CV$68:$CZ$79, $CE659, BT$23), "-"),
IF($CO659=2,
IF(BT$23=5, $AC659, IF(BT$23=4, $AD659, 0)), IF(BT$23=5, $AC659, 0)
))</f>
        <v>0</v>
      </c>
      <c r="BU659" s="297" cm="1">
        <f t="array" ref="BU659">IF($CO659=3,
IFERROR(INDEX($CV$68:$CZ$79, $CE659, BU$23), "-"),
IF($CO659=2,
IF(BU$23=5, $AC659, IF(BU$23=4, $AD659, 0)), IF(BU$23=5, $AC659, 0)
))</f>
        <v>0</v>
      </c>
      <c r="BV659" s="297" cm="1">
        <f t="array" ref="BV659">IF($CO659=3,
IFERROR(INDEX($CV$68:$CZ$79, $CE659, BV$23), "-"),
IF($CO659=2,
IF(BV$23=5, $AC659, IF(BV$23=4, $AD659, 0)), IF(BV$23=5, $AC659, 0)
))</f>
        <v>0</v>
      </c>
      <c r="BW659" s="297" cm="1">
        <f t="array" ref="BW659">IF($CO659=3,
IFERROR(INDEX($CV$68:$CZ$79, $CE659, BW$23), "-"),
IF($CO659=2,
IF(BW$23=5, $AC659, IF(BW$23=4, $AD659, 0)), IF(BW$23=5, $AC659, 0)
))</f>
        <v>0</v>
      </c>
      <c r="BX659" s="297" cm="1">
        <f t="array" ref="BX659">IF($CO659=3,
IFERROR(INDEX($CV$68:$CZ$79, $CE659, BX$23), "-"),
IF($CO659=2,
IF(BX$23=5, $AC659, IF(BX$23=4, $AD659, 0)), IF(BX$23=5, $AC659, 0)
))</f>
        <v>0</v>
      </c>
      <c r="BY659" s="293" t="str">
        <f t="shared" si="277"/>
        <v>-</v>
      </c>
      <c r="BZ659" s="299">
        <f t="shared" si="253"/>
        <v>0</v>
      </c>
      <c r="CA659" s="294" t="str">
        <f t="shared" si="278"/>
        <v>-</v>
      </c>
      <c r="CB659" s="295" t="str">
        <f t="shared" si="254"/>
        <v>-</v>
      </c>
      <c r="CC659" s="295" t="str">
        <f t="shared" si="279"/>
        <v>-</v>
      </c>
      <c r="CD659" s="299">
        <f t="shared" si="255"/>
        <v>0</v>
      </c>
      <c r="CE659" s="300" t="str">
        <f t="shared" si="256"/>
        <v>-</v>
      </c>
      <c r="CF659" s="300" t="str">
        <f t="shared" si="257"/>
        <v>-</v>
      </c>
      <c r="CG659" s="300">
        <v>0</v>
      </c>
      <c r="CH659" s="300">
        <f t="shared" si="258"/>
        <v>0</v>
      </c>
      <c r="CI659" s="301">
        <f t="shared" si="259"/>
        <v>0</v>
      </c>
      <c r="CJ659" s="301">
        <f t="shared" si="260"/>
        <v>0</v>
      </c>
      <c r="CK659" s="302" t="str" cm="1">
        <f t="array" ref="CK659">IF($CJ659&gt;0, INDEX($CS$28:$DH$35, $CJ659, $CI659+CK$23), "-")</f>
        <v>-</v>
      </c>
      <c r="CL659" s="302" t="str" cm="1">
        <f t="array" ref="CL659">IF($CJ659&gt;0, INDEX($CS$28:$DH$35, $CJ659, $CI659+CL$23), "-")</f>
        <v>-</v>
      </c>
      <c r="CM659" s="302" t="str" cm="1">
        <f t="array" ref="CM659">IF($CJ659&gt;0, INDEX($CS$28:$DH$35, $CJ659, $CI659+CM$23), "-")</f>
        <v>-</v>
      </c>
      <c r="CN659" s="302" t="str" cm="1">
        <f t="array" ref="CN659">IF($CJ659&gt;0, INDEX($CS$28:$DH$35, $CJ659, $CI659+CN$23), "-")</f>
        <v>-</v>
      </c>
      <c r="CO659" s="300" t="str">
        <f t="shared" si="261"/>
        <v>-</v>
      </c>
      <c r="CP659" s="271"/>
      <c r="CQ659" s="272"/>
      <c r="CR659" s="273"/>
      <c r="CS659" s="273"/>
      <c r="CT659" s="273"/>
      <c r="CU659" s="273"/>
      <c r="CV659" s="273"/>
      <c r="CW659" s="273"/>
      <c r="CX659" s="273"/>
      <c r="CY659" s="273"/>
      <c r="CZ659" s="273"/>
      <c r="DA659" s="273"/>
      <c r="DB659" s="273"/>
      <c r="DC659" s="273"/>
      <c r="DD659" s="273"/>
      <c r="DE659" s="273"/>
      <c r="DF659" s="273"/>
      <c r="DG659" s="273"/>
      <c r="DH659" s="273"/>
      <c r="DI659" s="273"/>
      <c r="DJ659" s="271"/>
      <c r="DK659" s="271"/>
    </row>
    <row r="660" spans="1:115" s="45" customFormat="1" ht="12.75" customHeight="1" x14ac:dyDescent="0.25">
      <c r="A660" s="13" cm="1">
        <f t="array" ref="A660">IFERROR(INDEX(Operation, IFERROR(MATCH($N660,#REF!, 0), IFERROR(MATCH($N660,#REF!, 0), MATCH($N660,#REF!, 0))), 4), 0)</f>
        <v>0</v>
      </c>
      <c r="B660" s="10">
        <v>637</v>
      </c>
      <c r="C660" s="238"/>
      <c r="D660" s="238"/>
      <c r="E660" s="79"/>
      <c r="F660" s="80" t="str">
        <f>IF(ISBLANK(E660), "", VLOOKUP(E660, Z!$A$2:$C$4127, 3, FALSE))</f>
        <v/>
      </c>
      <c r="G660" s="238"/>
      <c r="H660" s="81"/>
      <c r="I660" s="255" t="b">
        <v>0</v>
      </c>
      <c r="J660" s="256"/>
      <c r="K660" s="82"/>
      <c r="L660" s="82"/>
      <c r="M660" s="83"/>
      <c r="N660" s="79"/>
      <c r="O660" s="84"/>
      <c r="P660" s="84"/>
      <c r="Q660" s="257"/>
      <c r="R660" s="257"/>
      <c r="S660" s="257"/>
      <c r="T660" s="85">
        <f t="shared" si="262"/>
        <v>0</v>
      </c>
      <c r="U660" s="238"/>
      <c r="V660" s="238"/>
      <c r="W660" s="238"/>
      <c r="X660" s="257"/>
      <c r="Y660" s="258"/>
      <c r="Z660" s="79"/>
      <c r="AA660" s="257"/>
      <c r="AB660" s="257"/>
      <c r="AC660" s="257"/>
      <c r="AD660" s="257"/>
      <c r="AE660" s="257"/>
      <c r="AF660" s="85">
        <f t="shared" si="263"/>
        <v>0</v>
      </c>
      <c r="AG660" s="259"/>
      <c r="AH660" s="238"/>
      <c r="AI660" s="79"/>
      <c r="AJ660" s="80" t="str">
        <f>IF(ISBLANK(AI660), "", VLOOKUP(AI660, Z!$A$2:$C$4127, 3, FALSE))</f>
        <v/>
      </c>
      <c r="AK660" s="260"/>
      <c r="AL660" s="127">
        <f t="shared" si="264"/>
        <v>0</v>
      </c>
      <c r="AM660" s="271"/>
      <c r="AN660" s="292">
        <f t="shared" si="266"/>
        <v>0</v>
      </c>
      <c r="AO660" s="279">
        <f t="shared" si="265"/>
        <v>1</v>
      </c>
      <c r="AP660" s="279">
        <v>0.75</v>
      </c>
      <c r="AQ660" s="293" t="str">
        <f t="shared" si="267"/>
        <v>-</v>
      </c>
      <c r="AR660" s="293" t="str">
        <f t="shared" si="268"/>
        <v>-</v>
      </c>
      <c r="AS660" s="293" t="str" cm="1">
        <f t="array" ref="AS660">IFERROR(IFERROR((AT660*AU660)/(3600*1000)/AZ660, BY660) * SUMPRODUCT($BA660:$BE660^2.5, $BF660:$BJ660) / 1000, "-")</f>
        <v>-</v>
      </c>
      <c r="AT660" s="279" t="str">
        <f t="shared" si="269"/>
        <v>-</v>
      </c>
      <c r="AU660" s="279" t="str">
        <f t="shared" si="270"/>
        <v>-</v>
      </c>
      <c r="AV660" s="294" t="str">
        <f t="shared" si="252"/>
        <v>-</v>
      </c>
      <c r="AW660" s="294" t="str" cm="1">
        <f t="array" ref="AW660">IF(CH660&gt;0, INDEX($CV$58:$CV$60, CH660), "-")</f>
        <v>-</v>
      </c>
      <c r="AX660" s="294" t="str">
        <f t="shared" si="271"/>
        <v>-</v>
      </c>
      <c r="AY660" s="295" t="str">
        <f t="shared" si="272"/>
        <v>-</v>
      </c>
      <c r="AZ660" s="294">
        <f t="shared" si="273"/>
        <v>0</v>
      </c>
      <c r="BA660" s="296" t="str" cm="1">
        <f t="array" ref="BA660">IFERROR(INDEX($CV$63:$CZ$65, $CF660, BA$23), "-")</f>
        <v>-</v>
      </c>
      <c r="BB660" s="296" t="str" cm="1">
        <f t="array" ref="BB660">IFERROR(INDEX($CV$63:$CZ$65, $CF660, BB$23), "-")</f>
        <v>-</v>
      </c>
      <c r="BC660" s="296" t="str" cm="1">
        <f t="array" ref="BC660">IFERROR(INDEX($CV$63:$CZ$65, $CF660, BC$23), "-")</f>
        <v>-</v>
      </c>
      <c r="BD660" s="296" t="str" cm="1">
        <f t="array" ref="BD660">IFERROR(INDEX($CV$63:$CZ$65, $CF660, BD$23), "-")</f>
        <v>-</v>
      </c>
      <c r="BE660" s="296" t="str" cm="1">
        <f t="array" ref="BE660">IFERROR(INDEX($CV$63:$CZ$65, $CF660, BE$23), "-")</f>
        <v>-</v>
      </c>
      <c r="BF660" s="297" cm="1">
        <f t="array" ref="BF660">IF($CF660=3,
IFERROR(INDEX($CV$68:$CZ$79, $CE660, BF$23), "-"),
IF($CF660=2,
IF(BF$23=5, $Q660, IF(BF$23=4, $R660, 0)), IF(BF$23=5, $Q660, 0)
))</f>
        <v>0</v>
      </c>
      <c r="BG660" s="297" cm="1">
        <f t="array" ref="BG660">IF($CF660=3,
IFERROR(INDEX($CV$68:$CZ$79, $CE660, BG$23), "-"),
IF($CF660=2,
IF(BG$23=5, $Q660, IF(BG$23=4, $R660, 0)), IF(BG$23=5, $Q660, 0)
))</f>
        <v>0</v>
      </c>
      <c r="BH660" s="297" cm="1">
        <f t="array" ref="BH660">IF($CF660=3,
IFERROR(INDEX($CV$68:$CZ$79, $CE660, BH$23), "-"),
IF($CF660=2,
IF(BH$23=5, $Q660, IF(BH$23=4, $R660, 0)), IF(BH$23=5, $Q660, 0)
))</f>
        <v>0</v>
      </c>
      <c r="BI660" s="297" cm="1">
        <f t="array" ref="BI660">IF($CF660=3,
IFERROR(INDEX($CV$68:$CZ$79, $CE660, BI$23), "-"),
IF($CF660=2,
IF(BI$23=5, $Q660, IF(BI$23=4, $R660, 0)), IF(BI$23=5, $Q660, 0)
))</f>
        <v>0</v>
      </c>
      <c r="BJ660" s="297" cm="1">
        <f t="array" ref="BJ660">IF($CF660=3,
IFERROR(INDEX($CV$68:$CZ$79, $CE660, BJ$23), "-"),
IF($CF660=2,
IF(BJ$23=5, $Q660, IF(BJ$23=4, $R660, 0)), IF(BJ$23=5, $Q660, 0)
))</f>
        <v>0</v>
      </c>
      <c r="BK660" s="293" t="str" cm="1">
        <f t="array" ref="BK660">IFERROR(IF(OR($AN$20="EZ", ISNUMBER((BL660*BM660)/(3600*1000)/BN660)), (BL660*BM660)/(3600*1000)/BN660, BY660) * SUMPRODUCT($BO660:$BS660^2.5, $BT660:$BX660) / 1000, "-")</f>
        <v>-</v>
      </c>
      <c r="BL660" s="279" t="str">
        <f t="shared" si="274"/>
        <v>-</v>
      </c>
      <c r="BM660" s="279" t="str">
        <f t="shared" si="275"/>
        <v>-</v>
      </c>
      <c r="BN660" s="298">
        <f t="shared" si="276"/>
        <v>0</v>
      </c>
      <c r="BO660" s="296" t="str" cm="1">
        <f t="array" ref="BO660">IFERROR(INDEX($CV$63:$CZ$65, $CO660, BO$23), "-")</f>
        <v>-</v>
      </c>
      <c r="BP660" s="296" t="str" cm="1">
        <f t="array" ref="BP660">IFERROR(INDEX($CV$63:$CZ$65, $CO660, BP$23), "-")</f>
        <v>-</v>
      </c>
      <c r="BQ660" s="296" t="str" cm="1">
        <f t="array" ref="BQ660">IFERROR(INDEX($CV$63:$CZ$65, $CO660, BQ$23), "-")</f>
        <v>-</v>
      </c>
      <c r="BR660" s="296" t="str" cm="1">
        <f t="array" ref="BR660">IFERROR(INDEX($CV$63:$CZ$65, $CO660, BR$23), "-")</f>
        <v>-</v>
      </c>
      <c r="BS660" s="296" t="str" cm="1">
        <f t="array" ref="BS660">IFERROR(INDEX($CV$63:$CZ$65, $CO660, BS$23), "-")</f>
        <v>-</v>
      </c>
      <c r="BT660" s="297" cm="1">
        <f t="array" ref="BT660">IF($CO660=3,
IFERROR(INDEX($CV$68:$CZ$79, $CE660, BT$23), "-"),
IF($CO660=2,
IF(BT$23=5, $AC660, IF(BT$23=4, $AD660, 0)), IF(BT$23=5, $AC660, 0)
))</f>
        <v>0</v>
      </c>
      <c r="BU660" s="297" cm="1">
        <f t="array" ref="BU660">IF($CO660=3,
IFERROR(INDEX($CV$68:$CZ$79, $CE660, BU$23), "-"),
IF($CO660=2,
IF(BU$23=5, $AC660, IF(BU$23=4, $AD660, 0)), IF(BU$23=5, $AC660, 0)
))</f>
        <v>0</v>
      </c>
      <c r="BV660" s="297" cm="1">
        <f t="array" ref="BV660">IF($CO660=3,
IFERROR(INDEX($CV$68:$CZ$79, $CE660, BV$23), "-"),
IF($CO660=2,
IF(BV$23=5, $AC660, IF(BV$23=4, $AD660, 0)), IF(BV$23=5, $AC660, 0)
))</f>
        <v>0</v>
      </c>
      <c r="BW660" s="297" cm="1">
        <f t="array" ref="BW660">IF($CO660=3,
IFERROR(INDEX($CV$68:$CZ$79, $CE660, BW$23), "-"),
IF($CO660=2,
IF(BW$23=5, $AC660, IF(BW$23=4, $AD660, 0)), IF(BW$23=5, $AC660, 0)
))</f>
        <v>0</v>
      </c>
      <c r="BX660" s="297" cm="1">
        <f t="array" ref="BX660">IF($CO660=3,
IFERROR(INDEX($CV$68:$CZ$79, $CE660, BX$23), "-"),
IF($CO660=2,
IF(BX$23=5, $AC660, IF(BX$23=4, $AD660, 0)), IF(BX$23=5, $AC660, 0)
))</f>
        <v>0</v>
      </c>
      <c r="BY660" s="293" t="str">
        <f t="shared" si="277"/>
        <v>-</v>
      </c>
      <c r="BZ660" s="299">
        <f t="shared" si="253"/>
        <v>0</v>
      </c>
      <c r="CA660" s="294" t="str">
        <f t="shared" si="278"/>
        <v>-</v>
      </c>
      <c r="CB660" s="295" t="str">
        <f t="shared" si="254"/>
        <v>-</v>
      </c>
      <c r="CC660" s="295" t="str">
        <f t="shared" si="279"/>
        <v>-</v>
      </c>
      <c r="CD660" s="299">
        <f t="shared" si="255"/>
        <v>0</v>
      </c>
      <c r="CE660" s="300" t="str">
        <f t="shared" si="256"/>
        <v>-</v>
      </c>
      <c r="CF660" s="300" t="str">
        <f t="shared" si="257"/>
        <v>-</v>
      </c>
      <c r="CG660" s="300">
        <v>0</v>
      </c>
      <c r="CH660" s="300">
        <f t="shared" si="258"/>
        <v>0</v>
      </c>
      <c r="CI660" s="301">
        <f t="shared" si="259"/>
        <v>0</v>
      </c>
      <c r="CJ660" s="301">
        <f t="shared" si="260"/>
        <v>0</v>
      </c>
      <c r="CK660" s="302" t="str" cm="1">
        <f t="array" ref="CK660">IF($CJ660&gt;0, INDEX($CS$28:$DH$35, $CJ660, $CI660+CK$23), "-")</f>
        <v>-</v>
      </c>
      <c r="CL660" s="302" t="str" cm="1">
        <f t="array" ref="CL660">IF($CJ660&gt;0, INDEX($CS$28:$DH$35, $CJ660, $CI660+CL$23), "-")</f>
        <v>-</v>
      </c>
      <c r="CM660" s="302" t="str" cm="1">
        <f t="array" ref="CM660">IF($CJ660&gt;0, INDEX($CS$28:$DH$35, $CJ660, $CI660+CM$23), "-")</f>
        <v>-</v>
      </c>
      <c r="CN660" s="302" t="str" cm="1">
        <f t="array" ref="CN660">IF($CJ660&gt;0, INDEX($CS$28:$DH$35, $CJ660, $CI660+CN$23), "-")</f>
        <v>-</v>
      </c>
      <c r="CO660" s="300" t="str">
        <f t="shared" si="261"/>
        <v>-</v>
      </c>
      <c r="CP660" s="271"/>
      <c r="CQ660" s="272"/>
      <c r="CR660" s="273"/>
      <c r="CS660" s="273"/>
      <c r="CT660" s="273"/>
      <c r="CU660" s="273"/>
      <c r="CV660" s="273"/>
      <c r="CW660" s="273"/>
      <c r="CX660" s="273"/>
      <c r="CY660" s="273"/>
      <c r="CZ660" s="273"/>
      <c r="DA660" s="273"/>
      <c r="DB660" s="273"/>
      <c r="DC660" s="273"/>
      <c r="DD660" s="273"/>
      <c r="DE660" s="273"/>
      <c r="DF660" s="273"/>
      <c r="DG660" s="273"/>
      <c r="DH660" s="273"/>
      <c r="DI660" s="273"/>
      <c r="DJ660" s="271"/>
      <c r="DK660" s="271"/>
    </row>
    <row r="661" spans="1:115" s="45" customFormat="1" ht="12.75" customHeight="1" x14ac:dyDescent="0.25">
      <c r="A661" s="13" cm="1">
        <f t="array" ref="A661">IFERROR(INDEX(Operation, IFERROR(MATCH($N661,#REF!, 0), IFERROR(MATCH($N661,#REF!, 0), MATCH($N661,#REF!, 0))), 4), 0)</f>
        <v>0</v>
      </c>
      <c r="B661" s="10">
        <v>638</v>
      </c>
      <c r="C661" s="238"/>
      <c r="D661" s="238"/>
      <c r="E661" s="79"/>
      <c r="F661" s="80" t="str">
        <f>IF(ISBLANK(E661), "", VLOOKUP(E661, Z!$A$2:$C$4127, 3, FALSE))</f>
        <v/>
      </c>
      <c r="G661" s="238"/>
      <c r="H661" s="81"/>
      <c r="I661" s="255" t="b">
        <v>0</v>
      </c>
      <c r="J661" s="256"/>
      <c r="K661" s="82"/>
      <c r="L661" s="82"/>
      <c r="M661" s="83"/>
      <c r="N661" s="79"/>
      <c r="O661" s="84"/>
      <c r="P661" s="84"/>
      <c r="Q661" s="257"/>
      <c r="R661" s="257"/>
      <c r="S661" s="257"/>
      <c r="T661" s="85">
        <f t="shared" si="262"/>
        <v>0</v>
      </c>
      <c r="U661" s="238"/>
      <c r="V661" s="238"/>
      <c r="W661" s="238"/>
      <c r="X661" s="257"/>
      <c r="Y661" s="258"/>
      <c r="Z661" s="79"/>
      <c r="AA661" s="257"/>
      <c r="AB661" s="257"/>
      <c r="AC661" s="257"/>
      <c r="AD661" s="257"/>
      <c r="AE661" s="257"/>
      <c r="AF661" s="85">
        <f t="shared" si="263"/>
        <v>0</v>
      </c>
      <c r="AG661" s="259"/>
      <c r="AH661" s="238"/>
      <c r="AI661" s="79"/>
      <c r="AJ661" s="80" t="str">
        <f>IF(ISBLANK(AI661), "", VLOOKUP(AI661, Z!$A$2:$C$4127, 3, FALSE))</f>
        <v/>
      </c>
      <c r="AK661" s="260"/>
      <c r="AL661" s="127">
        <f t="shared" si="264"/>
        <v>0</v>
      </c>
      <c r="AM661" s="271"/>
      <c r="AN661" s="292">
        <f t="shared" si="266"/>
        <v>0</v>
      </c>
      <c r="AO661" s="279">
        <f t="shared" si="265"/>
        <v>1</v>
      </c>
      <c r="AP661" s="279">
        <v>0.75</v>
      </c>
      <c r="AQ661" s="293" t="str">
        <f t="shared" si="267"/>
        <v>-</v>
      </c>
      <c r="AR661" s="293" t="str">
        <f t="shared" si="268"/>
        <v>-</v>
      </c>
      <c r="AS661" s="293" t="str" cm="1">
        <f t="array" ref="AS661">IFERROR(IFERROR((AT661*AU661)/(3600*1000)/AZ661, BY661) * SUMPRODUCT($BA661:$BE661^2.5, $BF661:$BJ661) / 1000, "-")</f>
        <v>-</v>
      </c>
      <c r="AT661" s="279" t="str">
        <f t="shared" si="269"/>
        <v>-</v>
      </c>
      <c r="AU661" s="279" t="str">
        <f t="shared" si="270"/>
        <v>-</v>
      </c>
      <c r="AV661" s="294" t="str">
        <f t="shared" si="252"/>
        <v>-</v>
      </c>
      <c r="AW661" s="294" t="str" cm="1">
        <f t="array" ref="AW661">IF(CH661&gt;0, INDEX($CV$58:$CV$60, CH661), "-")</f>
        <v>-</v>
      </c>
      <c r="AX661" s="294" t="str">
        <f t="shared" si="271"/>
        <v>-</v>
      </c>
      <c r="AY661" s="295" t="str">
        <f t="shared" si="272"/>
        <v>-</v>
      </c>
      <c r="AZ661" s="294">
        <f t="shared" si="273"/>
        <v>0</v>
      </c>
      <c r="BA661" s="296" t="str" cm="1">
        <f t="array" ref="BA661">IFERROR(INDEX($CV$63:$CZ$65, $CF661, BA$23), "-")</f>
        <v>-</v>
      </c>
      <c r="BB661" s="296" t="str" cm="1">
        <f t="array" ref="BB661">IFERROR(INDEX($CV$63:$CZ$65, $CF661, BB$23), "-")</f>
        <v>-</v>
      </c>
      <c r="BC661" s="296" t="str" cm="1">
        <f t="array" ref="BC661">IFERROR(INDEX($CV$63:$CZ$65, $CF661, BC$23), "-")</f>
        <v>-</v>
      </c>
      <c r="BD661" s="296" t="str" cm="1">
        <f t="array" ref="BD661">IFERROR(INDEX($CV$63:$CZ$65, $CF661, BD$23), "-")</f>
        <v>-</v>
      </c>
      <c r="BE661" s="296" t="str" cm="1">
        <f t="array" ref="BE661">IFERROR(INDEX($CV$63:$CZ$65, $CF661, BE$23), "-")</f>
        <v>-</v>
      </c>
      <c r="BF661" s="297" cm="1">
        <f t="array" ref="BF661">IF($CF661=3,
IFERROR(INDEX($CV$68:$CZ$79, $CE661, BF$23), "-"),
IF($CF661=2,
IF(BF$23=5, $Q661, IF(BF$23=4, $R661, 0)), IF(BF$23=5, $Q661, 0)
))</f>
        <v>0</v>
      </c>
      <c r="BG661" s="297" cm="1">
        <f t="array" ref="BG661">IF($CF661=3,
IFERROR(INDEX($CV$68:$CZ$79, $CE661, BG$23), "-"),
IF($CF661=2,
IF(BG$23=5, $Q661, IF(BG$23=4, $R661, 0)), IF(BG$23=5, $Q661, 0)
))</f>
        <v>0</v>
      </c>
      <c r="BH661" s="297" cm="1">
        <f t="array" ref="BH661">IF($CF661=3,
IFERROR(INDEX($CV$68:$CZ$79, $CE661, BH$23), "-"),
IF($CF661=2,
IF(BH$23=5, $Q661, IF(BH$23=4, $R661, 0)), IF(BH$23=5, $Q661, 0)
))</f>
        <v>0</v>
      </c>
      <c r="BI661" s="297" cm="1">
        <f t="array" ref="BI661">IF($CF661=3,
IFERROR(INDEX($CV$68:$CZ$79, $CE661, BI$23), "-"),
IF($CF661=2,
IF(BI$23=5, $Q661, IF(BI$23=4, $R661, 0)), IF(BI$23=5, $Q661, 0)
))</f>
        <v>0</v>
      </c>
      <c r="BJ661" s="297" cm="1">
        <f t="array" ref="BJ661">IF($CF661=3,
IFERROR(INDEX($CV$68:$CZ$79, $CE661, BJ$23), "-"),
IF($CF661=2,
IF(BJ$23=5, $Q661, IF(BJ$23=4, $R661, 0)), IF(BJ$23=5, $Q661, 0)
))</f>
        <v>0</v>
      </c>
      <c r="BK661" s="293" t="str" cm="1">
        <f t="array" ref="BK661">IFERROR(IF(OR($AN$20="EZ", ISNUMBER((BL661*BM661)/(3600*1000)/BN661)), (BL661*BM661)/(3600*1000)/BN661, BY661) * SUMPRODUCT($BO661:$BS661^2.5, $BT661:$BX661) / 1000, "-")</f>
        <v>-</v>
      </c>
      <c r="BL661" s="279" t="str">
        <f t="shared" si="274"/>
        <v>-</v>
      </c>
      <c r="BM661" s="279" t="str">
        <f t="shared" si="275"/>
        <v>-</v>
      </c>
      <c r="BN661" s="298">
        <f t="shared" si="276"/>
        <v>0</v>
      </c>
      <c r="BO661" s="296" t="str" cm="1">
        <f t="array" ref="BO661">IFERROR(INDEX($CV$63:$CZ$65, $CO661, BO$23), "-")</f>
        <v>-</v>
      </c>
      <c r="BP661" s="296" t="str" cm="1">
        <f t="array" ref="BP661">IFERROR(INDEX($CV$63:$CZ$65, $CO661, BP$23), "-")</f>
        <v>-</v>
      </c>
      <c r="BQ661" s="296" t="str" cm="1">
        <f t="array" ref="BQ661">IFERROR(INDEX($CV$63:$CZ$65, $CO661, BQ$23), "-")</f>
        <v>-</v>
      </c>
      <c r="BR661" s="296" t="str" cm="1">
        <f t="array" ref="BR661">IFERROR(INDEX($CV$63:$CZ$65, $CO661, BR$23), "-")</f>
        <v>-</v>
      </c>
      <c r="BS661" s="296" t="str" cm="1">
        <f t="array" ref="BS661">IFERROR(INDEX($CV$63:$CZ$65, $CO661, BS$23), "-")</f>
        <v>-</v>
      </c>
      <c r="BT661" s="297" cm="1">
        <f t="array" ref="BT661">IF($CO661=3,
IFERROR(INDEX($CV$68:$CZ$79, $CE661, BT$23), "-"),
IF($CO661=2,
IF(BT$23=5, $AC661, IF(BT$23=4, $AD661, 0)), IF(BT$23=5, $AC661, 0)
))</f>
        <v>0</v>
      </c>
      <c r="BU661" s="297" cm="1">
        <f t="array" ref="BU661">IF($CO661=3,
IFERROR(INDEX($CV$68:$CZ$79, $CE661, BU$23), "-"),
IF($CO661=2,
IF(BU$23=5, $AC661, IF(BU$23=4, $AD661, 0)), IF(BU$23=5, $AC661, 0)
))</f>
        <v>0</v>
      </c>
      <c r="BV661" s="297" cm="1">
        <f t="array" ref="BV661">IF($CO661=3,
IFERROR(INDEX($CV$68:$CZ$79, $CE661, BV$23), "-"),
IF($CO661=2,
IF(BV$23=5, $AC661, IF(BV$23=4, $AD661, 0)), IF(BV$23=5, $AC661, 0)
))</f>
        <v>0</v>
      </c>
      <c r="BW661" s="297" cm="1">
        <f t="array" ref="BW661">IF($CO661=3,
IFERROR(INDEX($CV$68:$CZ$79, $CE661, BW$23), "-"),
IF($CO661=2,
IF(BW$23=5, $AC661, IF(BW$23=4, $AD661, 0)), IF(BW$23=5, $AC661, 0)
))</f>
        <v>0</v>
      </c>
      <c r="BX661" s="297" cm="1">
        <f t="array" ref="BX661">IF($CO661=3,
IFERROR(INDEX($CV$68:$CZ$79, $CE661, BX$23), "-"),
IF($CO661=2,
IF(BX$23=5, $AC661, IF(BX$23=4, $AD661, 0)), IF(BX$23=5, $AC661, 0)
))</f>
        <v>0</v>
      </c>
      <c r="BY661" s="293" t="str">
        <f t="shared" si="277"/>
        <v>-</v>
      </c>
      <c r="BZ661" s="299">
        <f t="shared" si="253"/>
        <v>0</v>
      </c>
      <c r="CA661" s="294" t="str">
        <f t="shared" si="278"/>
        <v>-</v>
      </c>
      <c r="CB661" s="295" t="str">
        <f t="shared" si="254"/>
        <v>-</v>
      </c>
      <c r="CC661" s="295" t="str">
        <f t="shared" si="279"/>
        <v>-</v>
      </c>
      <c r="CD661" s="299">
        <f t="shared" si="255"/>
        <v>0</v>
      </c>
      <c r="CE661" s="300" t="str">
        <f t="shared" si="256"/>
        <v>-</v>
      </c>
      <c r="CF661" s="300" t="str">
        <f t="shared" si="257"/>
        <v>-</v>
      </c>
      <c r="CG661" s="300">
        <v>0</v>
      </c>
      <c r="CH661" s="300">
        <f t="shared" si="258"/>
        <v>0</v>
      </c>
      <c r="CI661" s="301">
        <f t="shared" si="259"/>
        <v>0</v>
      </c>
      <c r="CJ661" s="301">
        <f t="shared" si="260"/>
        <v>0</v>
      </c>
      <c r="CK661" s="302" t="str" cm="1">
        <f t="array" ref="CK661">IF($CJ661&gt;0, INDEX($CS$28:$DH$35, $CJ661, $CI661+CK$23), "-")</f>
        <v>-</v>
      </c>
      <c r="CL661" s="302" t="str" cm="1">
        <f t="array" ref="CL661">IF($CJ661&gt;0, INDEX($CS$28:$DH$35, $CJ661, $CI661+CL$23), "-")</f>
        <v>-</v>
      </c>
      <c r="CM661" s="302" t="str" cm="1">
        <f t="array" ref="CM661">IF($CJ661&gt;0, INDEX($CS$28:$DH$35, $CJ661, $CI661+CM$23), "-")</f>
        <v>-</v>
      </c>
      <c r="CN661" s="302" t="str" cm="1">
        <f t="array" ref="CN661">IF($CJ661&gt;0, INDEX($CS$28:$DH$35, $CJ661, $CI661+CN$23), "-")</f>
        <v>-</v>
      </c>
      <c r="CO661" s="300" t="str">
        <f t="shared" si="261"/>
        <v>-</v>
      </c>
      <c r="CP661" s="271"/>
      <c r="CQ661" s="272"/>
      <c r="CR661" s="273"/>
      <c r="CS661" s="273"/>
      <c r="CT661" s="273"/>
      <c r="CU661" s="273"/>
      <c r="CV661" s="273"/>
      <c r="CW661" s="273"/>
      <c r="CX661" s="273"/>
      <c r="CY661" s="273"/>
      <c r="CZ661" s="273"/>
      <c r="DA661" s="273"/>
      <c r="DB661" s="273"/>
      <c r="DC661" s="273"/>
      <c r="DD661" s="273"/>
      <c r="DE661" s="273"/>
      <c r="DF661" s="273"/>
      <c r="DG661" s="273"/>
      <c r="DH661" s="273"/>
      <c r="DI661" s="273"/>
      <c r="DJ661" s="271"/>
      <c r="DK661" s="271"/>
    </row>
    <row r="662" spans="1:115" s="45" customFormat="1" ht="12.75" customHeight="1" x14ac:dyDescent="0.25">
      <c r="A662" s="13" cm="1">
        <f t="array" ref="A662">IFERROR(INDEX(Operation, IFERROR(MATCH($N662,#REF!, 0), IFERROR(MATCH($N662,#REF!, 0), MATCH($N662,#REF!, 0))), 4), 0)</f>
        <v>0</v>
      </c>
      <c r="B662" s="10">
        <v>639</v>
      </c>
      <c r="C662" s="238"/>
      <c r="D662" s="238"/>
      <c r="E662" s="79"/>
      <c r="F662" s="80" t="str">
        <f>IF(ISBLANK(E662), "", VLOOKUP(E662, Z!$A$2:$C$4127, 3, FALSE))</f>
        <v/>
      </c>
      <c r="G662" s="238"/>
      <c r="H662" s="81"/>
      <c r="I662" s="255" t="b">
        <v>0</v>
      </c>
      <c r="J662" s="256"/>
      <c r="K662" s="82"/>
      <c r="L662" s="82"/>
      <c r="M662" s="83"/>
      <c r="N662" s="79"/>
      <c r="O662" s="84"/>
      <c r="P662" s="84"/>
      <c r="Q662" s="257"/>
      <c r="R662" s="257"/>
      <c r="S662" s="257"/>
      <c r="T662" s="85">
        <f t="shared" si="262"/>
        <v>0</v>
      </c>
      <c r="U662" s="238"/>
      <c r="V662" s="238"/>
      <c r="W662" s="238"/>
      <c r="X662" s="256"/>
      <c r="Y662" s="258"/>
      <c r="Z662" s="79"/>
      <c r="AA662" s="257"/>
      <c r="AB662" s="257"/>
      <c r="AC662" s="257"/>
      <c r="AD662" s="257"/>
      <c r="AE662" s="257"/>
      <c r="AF662" s="85">
        <f t="shared" si="263"/>
        <v>0</v>
      </c>
      <c r="AG662" s="259"/>
      <c r="AH662" s="238"/>
      <c r="AI662" s="79"/>
      <c r="AJ662" s="80" t="str">
        <f>IF(ISBLANK(AI662), "", VLOOKUP(AI662, Z!$A$2:$C$4127, 3, FALSE))</f>
        <v/>
      </c>
      <c r="AK662" s="260"/>
      <c r="AL662" s="127">
        <f t="shared" si="264"/>
        <v>0</v>
      </c>
      <c r="AM662" s="271"/>
      <c r="AN662" s="292">
        <f t="shared" si="266"/>
        <v>0</v>
      </c>
      <c r="AO662" s="279">
        <f t="shared" si="265"/>
        <v>1</v>
      </c>
      <c r="AP662" s="279">
        <v>0.75</v>
      </c>
      <c r="AQ662" s="293" t="str">
        <f t="shared" si="267"/>
        <v>-</v>
      </c>
      <c r="AR662" s="293" t="str">
        <f t="shared" si="268"/>
        <v>-</v>
      </c>
      <c r="AS662" s="293" t="str" cm="1">
        <f t="array" ref="AS662">IFERROR(IFERROR((AT662*AU662)/(3600*1000)/AZ662, BY662) * SUMPRODUCT($BA662:$BE662^2.5, $BF662:$BJ662) / 1000, "-")</f>
        <v>-</v>
      </c>
      <c r="AT662" s="279" t="str">
        <f t="shared" si="269"/>
        <v>-</v>
      </c>
      <c r="AU662" s="279" t="str">
        <f t="shared" si="270"/>
        <v>-</v>
      </c>
      <c r="AV662" s="294" t="str">
        <f t="shared" si="252"/>
        <v>-</v>
      </c>
      <c r="AW662" s="294" t="str" cm="1">
        <f t="array" ref="AW662">IF(CH662&gt;0, INDEX($CV$58:$CV$60, CH662), "-")</f>
        <v>-</v>
      </c>
      <c r="AX662" s="294" t="str">
        <f t="shared" si="271"/>
        <v>-</v>
      </c>
      <c r="AY662" s="295" t="str">
        <f t="shared" si="272"/>
        <v>-</v>
      </c>
      <c r="AZ662" s="294">
        <f t="shared" si="273"/>
        <v>0</v>
      </c>
      <c r="BA662" s="296" t="str" cm="1">
        <f t="array" ref="BA662">IFERROR(INDEX($CV$63:$CZ$65, $CF662, BA$23), "-")</f>
        <v>-</v>
      </c>
      <c r="BB662" s="296" t="str" cm="1">
        <f t="array" ref="BB662">IFERROR(INDEX($CV$63:$CZ$65, $CF662, BB$23), "-")</f>
        <v>-</v>
      </c>
      <c r="BC662" s="296" t="str" cm="1">
        <f t="array" ref="BC662">IFERROR(INDEX($CV$63:$CZ$65, $CF662, BC$23), "-")</f>
        <v>-</v>
      </c>
      <c r="BD662" s="296" t="str" cm="1">
        <f t="array" ref="BD662">IFERROR(INDEX($CV$63:$CZ$65, $CF662, BD$23), "-")</f>
        <v>-</v>
      </c>
      <c r="BE662" s="296" t="str" cm="1">
        <f t="array" ref="BE662">IFERROR(INDEX($CV$63:$CZ$65, $CF662, BE$23), "-")</f>
        <v>-</v>
      </c>
      <c r="BF662" s="297" cm="1">
        <f t="array" ref="BF662">IF($CF662=3,
IFERROR(INDEX($CV$68:$CZ$79, $CE662, BF$23), "-"),
IF($CF662=2,
IF(BF$23=5, $Q662, IF(BF$23=4, $R662, 0)), IF(BF$23=5, $Q662, 0)
))</f>
        <v>0</v>
      </c>
      <c r="BG662" s="297" cm="1">
        <f t="array" ref="BG662">IF($CF662=3,
IFERROR(INDEX($CV$68:$CZ$79, $CE662, BG$23), "-"),
IF($CF662=2,
IF(BG$23=5, $Q662, IF(BG$23=4, $R662, 0)), IF(BG$23=5, $Q662, 0)
))</f>
        <v>0</v>
      </c>
      <c r="BH662" s="297" cm="1">
        <f t="array" ref="BH662">IF($CF662=3,
IFERROR(INDEX($CV$68:$CZ$79, $CE662, BH$23), "-"),
IF($CF662=2,
IF(BH$23=5, $Q662, IF(BH$23=4, $R662, 0)), IF(BH$23=5, $Q662, 0)
))</f>
        <v>0</v>
      </c>
      <c r="BI662" s="297" cm="1">
        <f t="array" ref="BI662">IF($CF662=3,
IFERROR(INDEX($CV$68:$CZ$79, $CE662, BI$23), "-"),
IF($CF662=2,
IF(BI$23=5, $Q662, IF(BI$23=4, $R662, 0)), IF(BI$23=5, $Q662, 0)
))</f>
        <v>0</v>
      </c>
      <c r="BJ662" s="297" cm="1">
        <f t="array" ref="BJ662">IF($CF662=3,
IFERROR(INDEX($CV$68:$CZ$79, $CE662, BJ$23), "-"),
IF($CF662=2,
IF(BJ$23=5, $Q662, IF(BJ$23=4, $R662, 0)), IF(BJ$23=5, $Q662, 0)
))</f>
        <v>0</v>
      </c>
      <c r="BK662" s="293" t="str" cm="1">
        <f t="array" ref="BK662">IFERROR(IF(OR($AN$20="EZ", ISNUMBER((BL662*BM662)/(3600*1000)/BN662)), (BL662*BM662)/(3600*1000)/BN662, BY662) * SUMPRODUCT($BO662:$BS662^2.5, $BT662:$BX662) / 1000, "-")</f>
        <v>-</v>
      </c>
      <c r="BL662" s="279" t="str">
        <f t="shared" si="274"/>
        <v>-</v>
      </c>
      <c r="BM662" s="279" t="str">
        <f t="shared" si="275"/>
        <v>-</v>
      </c>
      <c r="BN662" s="298">
        <f t="shared" si="276"/>
        <v>0</v>
      </c>
      <c r="BO662" s="296" t="str" cm="1">
        <f t="array" ref="BO662">IFERROR(INDEX($CV$63:$CZ$65, $CO662, BO$23), "-")</f>
        <v>-</v>
      </c>
      <c r="BP662" s="296" t="str" cm="1">
        <f t="array" ref="BP662">IFERROR(INDEX($CV$63:$CZ$65, $CO662, BP$23), "-")</f>
        <v>-</v>
      </c>
      <c r="BQ662" s="296" t="str" cm="1">
        <f t="array" ref="BQ662">IFERROR(INDEX($CV$63:$CZ$65, $CO662, BQ$23), "-")</f>
        <v>-</v>
      </c>
      <c r="BR662" s="296" t="str" cm="1">
        <f t="array" ref="BR662">IFERROR(INDEX($CV$63:$CZ$65, $CO662, BR$23), "-")</f>
        <v>-</v>
      </c>
      <c r="BS662" s="296" t="str" cm="1">
        <f t="array" ref="BS662">IFERROR(INDEX($CV$63:$CZ$65, $CO662, BS$23), "-")</f>
        <v>-</v>
      </c>
      <c r="BT662" s="297" cm="1">
        <f t="array" ref="BT662">IF($CO662=3,
IFERROR(INDEX($CV$68:$CZ$79, $CE662, BT$23), "-"),
IF($CO662=2,
IF(BT$23=5, $AC662, IF(BT$23=4, $AD662, 0)), IF(BT$23=5, $AC662, 0)
))</f>
        <v>0</v>
      </c>
      <c r="BU662" s="297" cm="1">
        <f t="array" ref="BU662">IF($CO662=3,
IFERROR(INDEX($CV$68:$CZ$79, $CE662, BU$23), "-"),
IF($CO662=2,
IF(BU$23=5, $AC662, IF(BU$23=4, $AD662, 0)), IF(BU$23=5, $AC662, 0)
))</f>
        <v>0</v>
      </c>
      <c r="BV662" s="297" cm="1">
        <f t="array" ref="BV662">IF($CO662=3,
IFERROR(INDEX($CV$68:$CZ$79, $CE662, BV$23), "-"),
IF($CO662=2,
IF(BV$23=5, $AC662, IF(BV$23=4, $AD662, 0)), IF(BV$23=5, $AC662, 0)
))</f>
        <v>0</v>
      </c>
      <c r="BW662" s="297" cm="1">
        <f t="array" ref="BW662">IF($CO662=3,
IFERROR(INDEX($CV$68:$CZ$79, $CE662, BW$23), "-"),
IF($CO662=2,
IF(BW$23=5, $AC662, IF(BW$23=4, $AD662, 0)), IF(BW$23=5, $AC662, 0)
))</f>
        <v>0</v>
      </c>
      <c r="BX662" s="297" cm="1">
        <f t="array" ref="BX662">IF($CO662=3,
IFERROR(INDEX($CV$68:$CZ$79, $CE662, BX$23), "-"),
IF($CO662=2,
IF(BX$23=5, $AC662, IF(BX$23=4, $AD662, 0)), IF(BX$23=5, $AC662, 0)
))</f>
        <v>0</v>
      </c>
      <c r="BY662" s="293" t="str">
        <f t="shared" si="277"/>
        <v>-</v>
      </c>
      <c r="BZ662" s="299">
        <f t="shared" si="253"/>
        <v>0</v>
      </c>
      <c r="CA662" s="294" t="str">
        <f t="shared" si="278"/>
        <v>-</v>
      </c>
      <c r="CB662" s="295" t="str">
        <f t="shared" si="254"/>
        <v>-</v>
      </c>
      <c r="CC662" s="295" t="str">
        <f t="shared" si="279"/>
        <v>-</v>
      </c>
      <c r="CD662" s="299">
        <f t="shared" si="255"/>
        <v>0</v>
      </c>
      <c r="CE662" s="300" t="str">
        <f t="shared" si="256"/>
        <v>-</v>
      </c>
      <c r="CF662" s="300" t="str">
        <f t="shared" si="257"/>
        <v>-</v>
      </c>
      <c r="CG662" s="300">
        <v>0</v>
      </c>
      <c r="CH662" s="300">
        <f t="shared" si="258"/>
        <v>0</v>
      </c>
      <c r="CI662" s="301">
        <f t="shared" si="259"/>
        <v>0</v>
      </c>
      <c r="CJ662" s="301">
        <f t="shared" si="260"/>
        <v>0</v>
      </c>
      <c r="CK662" s="302" t="str" cm="1">
        <f t="array" ref="CK662">IF($CJ662&gt;0, INDEX($CS$28:$DH$35, $CJ662, $CI662+CK$23), "-")</f>
        <v>-</v>
      </c>
      <c r="CL662" s="302" t="str" cm="1">
        <f t="array" ref="CL662">IF($CJ662&gt;0, INDEX($CS$28:$DH$35, $CJ662, $CI662+CL$23), "-")</f>
        <v>-</v>
      </c>
      <c r="CM662" s="302" t="str" cm="1">
        <f t="array" ref="CM662">IF($CJ662&gt;0, INDEX($CS$28:$DH$35, $CJ662, $CI662+CM$23), "-")</f>
        <v>-</v>
      </c>
      <c r="CN662" s="302" t="str" cm="1">
        <f t="array" ref="CN662">IF($CJ662&gt;0, INDEX($CS$28:$DH$35, $CJ662, $CI662+CN$23), "-")</f>
        <v>-</v>
      </c>
      <c r="CO662" s="300" t="str">
        <f t="shared" si="261"/>
        <v>-</v>
      </c>
      <c r="CP662" s="271"/>
      <c r="CQ662" s="272"/>
      <c r="CR662" s="273"/>
      <c r="CS662" s="273"/>
      <c r="CT662" s="273"/>
      <c r="CU662" s="273"/>
      <c r="CV662" s="273"/>
      <c r="CW662" s="273"/>
      <c r="CX662" s="273"/>
      <c r="CY662" s="273"/>
      <c r="CZ662" s="273"/>
      <c r="DA662" s="273"/>
      <c r="DB662" s="273"/>
      <c r="DC662" s="273"/>
      <c r="DD662" s="273"/>
      <c r="DE662" s="273"/>
      <c r="DF662" s="273"/>
      <c r="DG662" s="273"/>
      <c r="DH662" s="273"/>
      <c r="DI662" s="273"/>
      <c r="DJ662" s="271"/>
      <c r="DK662" s="271"/>
    </row>
    <row r="663" spans="1:115" s="45" customFormat="1" ht="12.75" customHeight="1" x14ac:dyDescent="0.25">
      <c r="A663" s="13" cm="1">
        <f t="array" ref="A663">IFERROR(INDEX(Operation, IFERROR(MATCH($N663,#REF!, 0), IFERROR(MATCH($N663,#REF!, 0), MATCH($N663,#REF!, 0))), 4), 0)</f>
        <v>0</v>
      </c>
      <c r="B663" s="10">
        <v>640</v>
      </c>
      <c r="C663" s="238"/>
      <c r="D663" s="238"/>
      <c r="E663" s="79"/>
      <c r="F663" s="80" t="str">
        <f>IF(ISBLANK(E663), "", VLOOKUP(E663, Z!$A$2:$C$4127, 3, FALSE))</f>
        <v/>
      </c>
      <c r="G663" s="238"/>
      <c r="H663" s="81"/>
      <c r="I663" s="255" t="b">
        <v>0</v>
      </c>
      <c r="J663" s="256"/>
      <c r="K663" s="82"/>
      <c r="L663" s="82"/>
      <c r="M663" s="83"/>
      <c r="N663" s="79"/>
      <c r="O663" s="84"/>
      <c r="P663" s="84"/>
      <c r="Q663" s="257"/>
      <c r="R663" s="257"/>
      <c r="S663" s="257"/>
      <c r="T663" s="85">
        <f t="shared" si="262"/>
        <v>0</v>
      </c>
      <c r="U663" s="238"/>
      <c r="V663" s="238"/>
      <c r="W663" s="238"/>
      <c r="X663" s="257"/>
      <c r="Y663" s="258"/>
      <c r="Z663" s="79"/>
      <c r="AA663" s="257"/>
      <c r="AB663" s="257"/>
      <c r="AC663" s="257"/>
      <c r="AD663" s="257"/>
      <c r="AE663" s="257"/>
      <c r="AF663" s="85">
        <f t="shared" si="263"/>
        <v>0</v>
      </c>
      <c r="AG663" s="259"/>
      <c r="AH663" s="238"/>
      <c r="AI663" s="79"/>
      <c r="AJ663" s="80" t="str">
        <f>IF(ISBLANK(AI663), "", VLOOKUP(AI663, Z!$A$2:$C$4127, 3, FALSE))</f>
        <v/>
      </c>
      <c r="AK663" s="260"/>
      <c r="AL663" s="127">
        <f t="shared" si="264"/>
        <v>0</v>
      </c>
      <c r="AM663" s="271"/>
      <c r="AN663" s="292">
        <f t="shared" si="266"/>
        <v>0</v>
      </c>
      <c r="AO663" s="279">
        <f t="shared" si="265"/>
        <v>1</v>
      </c>
      <c r="AP663" s="279">
        <v>0.75</v>
      </c>
      <c r="AQ663" s="293" t="str">
        <f t="shared" si="267"/>
        <v>-</v>
      </c>
      <c r="AR663" s="293" t="str">
        <f t="shared" si="268"/>
        <v>-</v>
      </c>
      <c r="AS663" s="293" t="str" cm="1">
        <f t="array" ref="AS663">IFERROR(IFERROR((AT663*AU663)/(3600*1000)/AZ663, BY663) * SUMPRODUCT($BA663:$BE663^2.5, $BF663:$BJ663) / 1000, "-")</f>
        <v>-</v>
      </c>
      <c r="AT663" s="279" t="str">
        <f t="shared" si="269"/>
        <v>-</v>
      </c>
      <c r="AU663" s="279" t="str">
        <f t="shared" si="270"/>
        <v>-</v>
      </c>
      <c r="AV663" s="294" t="str">
        <f t="shared" si="252"/>
        <v>-</v>
      </c>
      <c r="AW663" s="294" t="str" cm="1">
        <f t="array" ref="AW663">IF(CH663&gt;0, INDEX($CV$58:$CV$60, CH663), "-")</f>
        <v>-</v>
      </c>
      <c r="AX663" s="294" t="str">
        <f t="shared" si="271"/>
        <v>-</v>
      </c>
      <c r="AY663" s="295" t="str">
        <f t="shared" si="272"/>
        <v>-</v>
      </c>
      <c r="AZ663" s="294">
        <f t="shared" si="273"/>
        <v>0</v>
      </c>
      <c r="BA663" s="296" t="str" cm="1">
        <f t="array" ref="BA663">IFERROR(INDEX($CV$63:$CZ$65, $CF663, BA$23), "-")</f>
        <v>-</v>
      </c>
      <c r="BB663" s="296" t="str" cm="1">
        <f t="array" ref="BB663">IFERROR(INDEX($CV$63:$CZ$65, $CF663, BB$23), "-")</f>
        <v>-</v>
      </c>
      <c r="BC663" s="296" t="str" cm="1">
        <f t="array" ref="BC663">IFERROR(INDEX($CV$63:$CZ$65, $CF663, BC$23), "-")</f>
        <v>-</v>
      </c>
      <c r="BD663" s="296" t="str" cm="1">
        <f t="array" ref="BD663">IFERROR(INDEX($CV$63:$CZ$65, $CF663, BD$23), "-")</f>
        <v>-</v>
      </c>
      <c r="BE663" s="296" t="str" cm="1">
        <f t="array" ref="BE663">IFERROR(INDEX($CV$63:$CZ$65, $CF663, BE$23), "-")</f>
        <v>-</v>
      </c>
      <c r="BF663" s="297" cm="1">
        <f t="array" ref="BF663">IF($CF663=3,
IFERROR(INDEX($CV$68:$CZ$79, $CE663, BF$23), "-"),
IF($CF663=2,
IF(BF$23=5, $Q663, IF(BF$23=4, $R663, 0)), IF(BF$23=5, $Q663, 0)
))</f>
        <v>0</v>
      </c>
      <c r="BG663" s="297" cm="1">
        <f t="array" ref="BG663">IF($CF663=3,
IFERROR(INDEX($CV$68:$CZ$79, $CE663, BG$23), "-"),
IF($CF663=2,
IF(BG$23=5, $Q663, IF(BG$23=4, $R663, 0)), IF(BG$23=5, $Q663, 0)
))</f>
        <v>0</v>
      </c>
      <c r="BH663" s="297" cm="1">
        <f t="array" ref="BH663">IF($CF663=3,
IFERROR(INDEX($CV$68:$CZ$79, $CE663, BH$23), "-"),
IF($CF663=2,
IF(BH$23=5, $Q663, IF(BH$23=4, $R663, 0)), IF(BH$23=5, $Q663, 0)
))</f>
        <v>0</v>
      </c>
      <c r="BI663" s="297" cm="1">
        <f t="array" ref="BI663">IF($CF663=3,
IFERROR(INDEX($CV$68:$CZ$79, $CE663, BI$23), "-"),
IF($CF663=2,
IF(BI$23=5, $Q663, IF(BI$23=4, $R663, 0)), IF(BI$23=5, $Q663, 0)
))</f>
        <v>0</v>
      </c>
      <c r="BJ663" s="297" cm="1">
        <f t="array" ref="BJ663">IF($CF663=3,
IFERROR(INDEX($CV$68:$CZ$79, $CE663, BJ$23), "-"),
IF($CF663=2,
IF(BJ$23=5, $Q663, IF(BJ$23=4, $R663, 0)), IF(BJ$23=5, $Q663, 0)
))</f>
        <v>0</v>
      </c>
      <c r="BK663" s="293" t="str" cm="1">
        <f t="array" ref="BK663">IFERROR(IF(OR($AN$20="EZ", ISNUMBER((BL663*BM663)/(3600*1000)/BN663)), (BL663*BM663)/(3600*1000)/BN663, BY663) * SUMPRODUCT($BO663:$BS663^2.5, $BT663:$BX663) / 1000, "-")</f>
        <v>-</v>
      </c>
      <c r="BL663" s="279" t="str">
        <f t="shared" si="274"/>
        <v>-</v>
      </c>
      <c r="BM663" s="279" t="str">
        <f t="shared" si="275"/>
        <v>-</v>
      </c>
      <c r="BN663" s="298">
        <f t="shared" si="276"/>
        <v>0</v>
      </c>
      <c r="BO663" s="296" t="str" cm="1">
        <f t="array" ref="BO663">IFERROR(INDEX($CV$63:$CZ$65, $CO663, BO$23), "-")</f>
        <v>-</v>
      </c>
      <c r="BP663" s="296" t="str" cm="1">
        <f t="array" ref="BP663">IFERROR(INDEX($CV$63:$CZ$65, $CO663, BP$23), "-")</f>
        <v>-</v>
      </c>
      <c r="BQ663" s="296" t="str" cm="1">
        <f t="array" ref="BQ663">IFERROR(INDEX($CV$63:$CZ$65, $CO663, BQ$23), "-")</f>
        <v>-</v>
      </c>
      <c r="BR663" s="296" t="str" cm="1">
        <f t="array" ref="BR663">IFERROR(INDEX($CV$63:$CZ$65, $CO663, BR$23), "-")</f>
        <v>-</v>
      </c>
      <c r="BS663" s="296" t="str" cm="1">
        <f t="array" ref="BS663">IFERROR(INDEX($CV$63:$CZ$65, $CO663, BS$23), "-")</f>
        <v>-</v>
      </c>
      <c r="BT663" s="297" cm="1">
        <f t="array" ref="BT663">IF($CO663=3,
IFERROR(INDEX($CV$68:$CZ$79, $CE663, BT$23), "-"),
IF($CO663=2,
IF(BT$23=5, $AC663, IF(BT$23=4, $AD663, 0)), IF(BT$23=5, $AC663, 0)
))</f>
        <v>0</v>
      </c>
      <c r="BU663" s="297" cm="1">
        <f t="array" ref="BU663">IF($CO663=3,
IFERROR(INDEX($CV$68:$CZ$79, $CE663, BU$23), "-"),
IF($CO663=2,
IF(BU$23=5, $AC663, IF(BU$23=4, $AD663, 0)), IF(BU$23=5, $AC663, 0)
))</f>
        <v>0</v>
      </c>
      <c r="BV663" s="297" cm="1">
        <f t="array" ref="BV663">IF($CO663=3,
IFERROR(INDEX($CV$68:$CZ$79, $CE663, BV$23), "-"),
IF($CO663=2,
IF(BV$23=5, $AC663, IF(BV$23=4, $AD663, 0)), IF(BV$23=5, $AC663, 0)
))</f>
        <v>0</v>
      </c>
      <c r="BW663" s="297" cm="1">
        <f t="array" ref="BW663">IF($CO663=3,
IFERROR(INDEX($CV$68:$CZ$79, $CE663, BW$23), "-"),
IF($CO663=2,
IF(BW$23=5, $AC663, IF(BW$23=4, $AD663, 0)), IF(BW$23=5, $AC663, 0)
))</f>
        <v>0</v>
      </c>
      <c r="BX663" s="297" cm="1">
        <f t="array" ref="BX663">IF($CO663=3,
IFERROR(INDEX($CV$68:$CZ$79, $CE663, BX$23), "-"),
IF($CO663=2,
IF(BX$23=5, $AC663, IF(BX$23=4, $AD663, 0)), IF(BX$23=5, $AC663, 0)
))</f>
        <v>0</v>
      </c>
      <c r="BY663" s="293" t="str">
        <f t="shared" si="277"/>
        <v>-</v>
      </c>
      <c r="BZ663" s="299">
        <f t="shared" si="253"/>
        <v>0</v>
      </c>
      <c r="CA663" s="294" t="str">
        <f t="shared" si="278"/>
        <v>-</v>
      </c>
      <c r="CB663" s="295" t="str">
        <f t="shared" si="254"/>
        <v>-</v>
      </c>
      <c r="CC663" s="295" t="str">
        <f t="shared" si="279"/>
        <v>-</v>
      </c>
      <c r="CD663" s="299">
        <f t="shared" si="255"/>
        <v>0</v>
      </c>
      <c r="CE663" s="300" t="str">
        <f t="shared" si="256"/>
        <v>-</v>
      </c>
      <c r="CF663" s="300" t="str">
        <f t="shared" si="257"/>
        <v>-</v>
      </c>
      <c r="CG663" s="300">
        <v>0</v>
      </c>
      <c r="CH663" s="300">
        <f t="shared" si="258"/>
        <v>0</v>
      </c>
      <c r="CI663" s="301">
        <f t="shared" si="259"/>
        <v>0</v>
      </c>
      <c r="CJ663" s="301">
        <f t="shared" si="260"/>
        <v>0</v>
      </c>
      <c r="CK663" s="302" t="str" cm="1">
        <f t="array" ref="CK663">IF($CJ663&gt;0, INDEX($CS$28:$DH$35, $CJ663, $CI663+CK$23), "-")</f>
        <v>-</v>
      </c>
      <c r="CL663" s="302" t="str" cm="1">
        <f t="array" ref="CL663">IF($CJ663&gt;0, INDEX($CS$28:$DH$35, $CJ663, $CI663+CL$23), "-")</f>
        <v>-</v>
      </c>
      <c r="CM663" s="302" t="str" cm="1">
        <f t="array" ref="CM663">IF($CJ663&gt;0, INDEX($CS$28:$DH$35, $CJ663, $CI663+CM$23), "-")</f>
        <v>-</v>
      </c>
      <c r="CN663" s="302" t="str" cm="1">
        <f t="array" ref="CN663">IF($CJ663&gt;0, INDEX($CS$28:$DH$35, $CJ663, $CI663+CN$23), "-")</f>
        <v>-</v>
      </c>
      <c r="CO663" s="300" t="str">
        <f t="shared" si="261"/>
        <v>-</v>
      </c>
      <c r="CP663" s="271"/>
      <c r="CQ663" s="272"/>
      <c r="CR663" s="273"/>
      <c r="CS663" s="273"/>
      <c r="CT663" s="273"/>
      <c r="CU663" s="273"/>
      <c r="CV663" s="273"/>
      <c r="CW663" s="273"/>
      <c r="CX663" s="273"/>
      <c r="CY663" s="273"/>
      <c r="CZ663" s="273"/>
      <c r="DA663" s="273"/>
      <c r="DB663" s="273"/>
      <c r="DC663" s="273"/>
      <c r="DD663" s="273"/>
      <c r="DE663" s="273"/>
      <c r="DF663" s="273"/>
      <c r="DG663" s="273"/>
      <c r="DH663" s="273"/>
      <c r="DI663" s="273"/>
      <c r="DJ663" s="271"/>
      <c r="DK663" s="271"/>
    </row>
    <row r="664" spans="1:115" s="45" customFormat="1" ht="12.75" customHeight="1" x14ac:dyDescent="0.25">
      <c r="A664" s="13" cm="1">
        <f t="array" ref="A664">IFERROR(INDEX(Operation, IFERROR(MATCH($N664,#REF!, 0), IFERROR(MATCH($N664,#REF!, 0), MATCH($N664,#REF!, 0))), 4), 0)</f>
        <v>0</v>
      </c>
      <c r="B664" s="10">
        <v>641</v>
      </c>
      <c r="C664" s="238"/>
      <c r="D664" s="238"/>
      <c r="E664" s="79"/>
      <c r="F664" s="80" t="str">
        <f>IF(ISBLANK(E664), "", VLOOKUP(E664, Z!$A$2:$C$4127, 3, FALSE))</f>
        <v/>
      </c>
      <c r="G664" s="238"/>
      <c r="H664" s="81"/>
      <c r="I664" s="255" t="b">
        <v>0</v>
      </c>
      <c r="J664" s="256"/>
      <c r="K664" s="82"/>
      <c r="L664" s="82"/>
      <c r="M664" s="83"/>
      <c r="N664" s="79"/>
      <c r="O664" s="84"/>
      <c r="P664" s="84"/>
      <c r="Q664" s="257"/>
      <c r="R664" s="257"/>
      <c r="S664" s="257"/>
      <c r="T664" s="85">
        <f t="shared" si="262"/>
        <v>0</v>
      </c>
      <c r="U664" s="238"/>
      <c r="V664" s="238"/>
      <c r="W664" s="238"/>
      <c r="X664" s="257"/>
      <c r="Y664" s="258"/>
      <c r="Z664" s="79"/>
      <c r="AA664" s="257"/>
      <c r="AB664" s="257"/>
      <c r="AC664" s="257"/>
      <c r="AD664" s="257"/>
      <c r="AE664" s="257"/>
      <c r="AF664" s="85">
        <f t="shared" si="263"/>
        <v>0</v>
      </c>
      <c r="AG664" s="259"/>
      <c r="AH664" s="238"/>
      <c r="AI664" s="79"/>
      <c r="AJ664" s="80" t="str">
        <f>IF(ISBLANK(AI664), "", VLOOKUP(AI664, Z!$A$2:$C$4127, 3, FALSE))</f>
        <v/>
      </c>
      <c r="AK664" s="260"/>
      <c r="AL664" s="127">
        <f t="shared" si="264"/>
        <v>0</v>
      </c>
      <c r="AM664" s="271"/>
      <c r="AN664" s="292">
        <f t="shared" si="266"/>
        <v>0</v>
      </c>
      <c r="AO664" s="279">
        <f t="shared" si="265"/>
        <v>1</v>
      </c>
      <c r="AP664" s="279">
        <v>0.75</v>
      </c>
      <c r="AQ664" s="293" t="str">
        <f t="shared" si="267"/>
        <v>-</v>
      </c>
      <c r="AR664" s="293" t="str">
        <f t="shared" si="268"/>
        <v>-</v>
      </c>
      <c r="AS664" s="293" t="str" cm="1">
        <f t="array" ref="AS664">IFERROR(IFERROR((AT664*AU664)/(3600*1000)/AZ664, BY664) * SUMPRODUCT($BA664:$BE664^2.5, $BF664:$BJ664) / 1000, "-")</f>
        <v>-</v>
      </c>
      <c r="AT664" s="279" t="str">
        <f t="shared" si="269"/>
        <v>-</v>
      </c>
      <c r="AU664" s="279" t="str">
        <f t="shared" si="270"/>
        <v>-</v>
      </c>
      <c r="AV664" s="294" t="str">
        <f t="shared" ref="AV664:AV727" si="280">IFERROR(0.00357 * LN($J664) + 0.6656, "-")</f>
        <v>-</v>
      </c>
      <c r="AW664" s="294" t="str" cm="1">
        <f t="array" ref="AW664">IF(CH664&gt;0, INDEX($CV$58:$CV$60, CH664), "-")</f>
        <v>-</v>
      </c>
      <c r="AX664" s="294" t="str">
        <f t="shared" si="271"/>
        <v>-</v>
      </c>
      <c r="AY664" s="295" t="str">
        <f t="shared" si="272"/>
        <v>-</v>
      </c>
      <c r="AZ664" s="294">
        <f t="shared" si="273"/>
        <v>0</v>
      </c>
      <c r="BA664" s="296" t="str" cm="1">
        <f t="array" ref="BA664">IFERROR(INDEX($CV$63:$CZ$65, $CF664, BA$23), "-")</f>
        <v>-</v>
      </c>
      <c r="BB664" s="296" t="str" cm="1">
        <f t="array" ref="BB664">IFERROR(INDEX($CV$63:$CZ$65, $CF664, BB$23), "-")</f>
        <v>-</v>
      </c>
      <c r="BC664" s="296" t="str" cm="1">
        <f t="array" ref="BC664">IFERROR(INDEX($CV$63:$CZ$65, $CF664, BC$23), "-")</f>
        <v>-</v>
      </c>
      <c r="BD664" s="296" t="str" cm="1">
        <f t="array" ref="BD664">IFERROR(INDEX($CV$63:$CZ$65, $CF664, BD$23), "-")</f>
        <v>-</v>
      </c>
      <c r="BE664" s="296" t="str" cm="1">
        <f t="array" ref="BE664">IFERROR(INDEX($CV$63:$CZ$65, $CF664, BE$23), "-")</f>
        <v>-</v>
      </c>
      <c r="BF664" s="297" cm="1">
        <f t="array" ref="BF664">IF($CF664=3,
IFERROR(INDEX($CV$68:$CZ$79, $CE664, BF$23), "-"),
IF($CF664=2,
IF(BF$23=5, $Q664, IF(BF$23=4, $R664, 0)), IF(BF$23=5, $Q664, 0)
))</f>
        <v>0</v>
      </c>
      <c r="BG664" s="297" cm="1">
        <f t="array" ref="BG664">IF($CF664=3,
IFERROR(INDEX($CV$68:$CZ$79, $CE664, BG$23), "-"),
IF($CF664=2,
IF(BG$23=5, $Q664, IF(BG$23=4, $R664, 0)), IF(BG$23=5, $Q664, 0)
))</f>
        <v>0</v>
      </c>
      <c r="BH664" s="297" cm="1">
        <f t="array" ref="BH664">IF($CF664=3,
IFERROR(INDEX($CV$68:$CZ$79, $CE664, BH$23), "-"),
IF($CF664=2,
IF(BH$23=5, $Q664, IF(BH$23=4, $R664, 0)), IF(BH$23=5, $Q664, 0)
))</f>
        <v>0</v>
      </c>
      <c r="BI664" s="297" cm="1">
        <f t="array" ref="BI664">IF($CF664=3,
IFERROR(INDEX($CV$68:$CZ$79, $CE664, BI$23), "-"),
IF($CF664=2,
IF(BI$23=5, $Q664, IF(BI$23=4, $R664, 0)), IF(BI$23=5, $Q664, 0)
))</f>
        <v>0</v>
      </c>
      <c r="BJ664" s="297" cm="1">
        <f t="array" ref="BJ664">IF($CF664=3,
IFERROR(INDEX($CV$68:$CZ$79, $CE664, BJ$23), "-"),
IF($CF664=2,
IF(BJ$23=5, $Q664, IF(BJ$23=4, $R664, 0)), IF(BJ$23=5, $Q664, 0)
))</f>
        <v>0</v>
      </c>
      <c r="BK664" s="293" t="str" cm="1">
        <f t="array" ref="BK664">IFERROR(IF(OR($AN$20="EZ", ISNUMBER((BL664*BM664)/(3600*1000)/BN664)), (BL664*BM664)/(3600*1000)/BN664, BY664) * SUMPRODUCT($BO664:$BS664^2.5, $BT664:$BX664) / 1000, "-")</f>
        <v>-</v>
      </c>
      <c r="BL664" s="279" t="str">
        <f t="shared" si="274"/>
        <v>-</v>
      </c>
      <c r="BM664" s="279" t="str">
        <f t="shared" si="275"/>
        <v>-</v>
      </c>
      <c r="BN664" s="298">
        <f t="shared" si="276"/>
        <v>0</v>
      </c>
      <c r="BO664" s="296" t="str" cm="1">
        <f t="array" ref="BO664">IFERROR(INDEX($CV$63:$CZ$65, $CO664, BO$23), "-")</f>
        <v>-</v>
      </c>
      <c r="BP664" s="296" t="str" cm="1">
        <f t="array" ref="BP664">IFERROR(INDEX($CV$63:$CZ$65, $CO664, BP$23), "-")</f>
        <v>-</v>
      </c>
      <c r="BQ664" s="296" t="str" cm="1">
        <f t="array" ref="BQ664">IFERROR(INDEX($CV$63:$CZ$65, $CO664, BQ$23), "-")</f>
        <v>-</v>
      </c>
      <c r="BR664" s="296" t="str" cm="1">
        <f t="array" ref="BR664">IFERROR(INDEX($CV$63:$CZ$65, $CO664, BR$23), "-")</f>
        <v>-</v>
      </c>
      <c r="BS664" s="296" t="str" cm="1">
        <f t="array" ref="BS664">IFERROR(INDEX($CV$63:$CZ$65, $CO664, BS$23), "-")</f>
        <v>-</v>
      </c>
      <c r="BT664" s="297" cm="1">
        <f t="array" ref="BT664">IF($CO664=3,
IFERROR(INDEX($CV$68:$CZ$79, $CE664, BT$23), "-"),
IF($CO664=2,
IF(BT$23=5, $AC664, IF(BT$23=4, $AD664, 0)), IF(BT$23=5, $AC664, 0)
))</f>
        <v>0</v>
      </c>
      <c r="BU664" s="297" cm="1">
        <f t="array" ref="BU664">IF($CO664=3,
IFERROR(INDEX($CV$68:$CZ$79, $CE664, BU$23), "-"),
IF($CO664=2,
IF(BU$23=5, $AC664, IF(BU$23=4, $AD664, 0)), IF(BU$23=5, $AC664, 0)
))</f>
        <v>0</v>
      </c>
      <c r="BV664" s="297" cm="1">
        <f t="array" ref="BV664">IF($CO664=3,
IFERROR(INDEX($CV$68:$CZ$79, $CE664, BV$23), "-"),
IF($CO664=2,
IF(BV$23=5, $AC664, IF(BV$23=4, $AD664, 0)), IF(BV$23=5, $AC664, 0)
))</f>
        <v>0</v>
      </c>
      <c r="BW664" s="297" cm="1">
        <f t="array" ref="BW664">IF($CO664=3,
IFERROR(INDEX($CV$68:$CZ$79, $CE664, BW$23), "-"),
IF($CO664=2,
IF(BW$23=5, $AC664, IF(BW$23=4, $AD664, 0)), IF(BW$23=5, $AC664, 0)
))</f>
        <v>0</v>
      </c>
      <c r="BX664" s="297" cm="1">
        <f t="array" ref="BX664">IF($CO664=3,
IFERROR(INDEX($CV$68:$CZ$79, $CE664, BX$23), "-"),
IF($CO664=2,
IF(BX$23=5, $AC664, IF(BX$23=4, $AD664, 0)), IF(BX$23=5, $AC664, 0)
))</f>
        <v>0</v>
      </c>
      <c r="BY664" s="293" t="str">
        <f t="shared" si="277"/>
        <v>-</v>
      </c>
      <c r="BZ664" s="299">
        <f t="shared" ref="BZ664:BZ727" si="281">$J664</f>
        <v>0</v>
      </c>
      <c r="CA664" s="294" t="str">
        <f t="shared" si="278"/>
        <v>-</v>
      </c>
      <c r="CB664" s="295" t="str">
        <f t="shared" ref="CB664:CB727" si="282">CC664</f>
        <v>-</v>
      </c>
      <c r="CC664" s="295" t="str">
        <f t="shared" si="279"/>
        <v>-</v>
      </c>
      <c r="CD664" s="299">
        <f t="shared" ref="CD664:CD727" si="283">$J664</f>
        <v>0</v>
      </c>
      <c r="CE664" s="300" t="str">
        <f t="shared" ref="CE664:CE727" si="284">IFERROR(IFERROR( IFERROR(MATCH($H664,INDEX(categories,,1),0), MATCH($H664,INDEX(categories,,2),0)), MATCH($H664,INDEX(categories,,3),0)), "-")</f>
        <v>-</v>
      </c>
      <c r="CF664" s="300" t="str">
        <f t="shared" ref="CF664:CF727" si="285">IFERROR(MATCH($N664, $CU$63:$CU$65), "-")</f>
        <v>-</v>
      </c>
      <c r="CG664" s="300">
        <v>0</v>
      </c>
      <c r="CH664" s="300">
        <f t="shared" ref="CH664:CH727" si="286">IFERROR(IFERROR( IFERROR(MATCH($M664,INDEX(Transmission,,1),0), MATCH($M664,INDEX(Transmission,,2),0)), MATCH($M664,INDEX(Transmission,,3),0)), 0)</f>
        <v>0</v>
      </c>
      <c r="CI664" s="301">
        <f t="shared" ref="CI664:CI727" si="287">IFERROR((MATCH($L664, $CS$38:$CS$41, 0) - 1)*4, 0)</f>
        <v>0</v>
      </c>
      <c r="CJ664" s="301">
        <f t="shared" ref="CJ664:CJ727" si="288">IFERROR($K664/2 + IF($J664&lt;0.75, 0, 4), 0)</f>
        <v>0</v>
      </c>
      <c r="CK664" s="302" t="str" cm="1">
        <f t="array" ref="CK664">IF($CJ664&gt;0, INDEX($CS$28:$DH$35, $CJ664, $CI664+CK$23), "-")</f>
        <v>-</v>
      </c>
      <c r="CL664" s="302" t="str" cm="1">
        <f t="array" ref="CL664">IF($CJ664&gt;0, INDEX($CS$28:$DH$35, $CJ664, $CI664+CL$23), "-")</f>
        <v>-</v>
      </c>
      <c r="CM664" s="302" t="str" cm="1">
        <f t="array" ref="CM664">IF($CJ664&gt;0, INDEX($CS$28:$DH$35, $CJ664, $CI664+CM$23), "-")</f>
        <v>-</v>
      </c>
      <c r="CN664" s="302" t="str" cm="1">
        <f t="array" ref="CN664">IF($CJ664&gt;0, INDEX($CS$28:$DH$35, $CJ664, $CI664+CN$23), "-")</f>
        <v>-</v>
      </c>
      <c r="CO664" s="300" t="str">
        <f t="shared" ref="CO664:CO727" si="289">IF($AN$20="EZ", 3, IFERROR(MATCH($Z664, $CU$63:$CU$65), "-"))</f>
        <v>-</v>
      </c>
      <c r="CP664" s="271"/>
      <c r="CQ664" s="272"/>
      <c r="CR664" s="273"/>
      <c r="CS664" s="273"/>
      <c r="CT664" s="273"/>
      <c r="CU664" s="273"/>
      <c r="CV664" s="273"/>
      <c r="CW664" s="273"/>
      <c r="CX664" s="273"/>
      <c r="CY664" s="273"/>
      <c r="CZ664" s="273"/>
      <c r="DA664" s="273"/>
      <c r="DB664" s="273"/>
      <c r="DC664" s="273"/>
      <c r="DD664" s="273"/>
      <c r="DE664" s="273"/>
      <c r="DF664" s="273"/>
      <c r="DG664" s="273"/>
      <c r="DH664" s="273"/>
      <c r="DI664" s="273"/>
      <c r="DJ664" s="271"/>
      <c r="DK664" s="271"/>
    </row>
    <row r="665" spans="1:115" s="45" customFormat="1" ht="12.75" customHeight="1" x14ac:dyDescent="0.25">
      <c r="A665" s="13" cm="1">
        <f t="array" ref="A665">IFERROR(INDEX(Operation, IFERROR(MATCH($N665,#REF!, 0), IFERROR(MATCH($N665,#REF!, 0), MATCH($N665,#REF!, 0))), 4), 0)</f>
        <v>0</v>
      </c>
      <c r="B665" s="10">
        <v>642</v>
      </c>
      <c r="C665" s="238"/>
      <c r="D665" s="238"/>
      <c r="E665" s="79"/>
      <c r="F665" s="80" t="str">
        <f>IF(ISBLANK(E665), "", VLOOKUP(E665, Z!$A$2:$C$4127, 3, FALSE))</f>
        <v/>
      </c>
      <c r="G665" s="238"/>
      <c r="H665" s="81"/>
      <c r="I665" s="255" t="b">
        <v>0</v>
      </c>
      <c r="J665" s="256"/>
      <c r="K665" s="82"/>
      <c r="L665" s="82"/>
      <c r="M665" s="83"/>
      <c r="N665" s="79"/>
      <c r="O665" s="84"/>
      <c r="P665" s="84"/>
      <c r="Q665" s="257"/>
      <c r="R665" s="257"/>
      <c r="S665" s="257"/>
      <c r="T665" s="85">
        <f t="shared" ref="T665:T728" si="290">IFERROR(AQ665*1000, 0)</f>
        <v>0</v>
      </c>
      <c r="U665" s="238"/>
      <c r="V665" s="238"/>
      <c r="W665" s="238"/>
      <c r="X665" s="257"/>
      <c r="Y665" s="258"/>
      <c r="Z665" s="79"/>
      <c r="AA665" s="257"/>
      <c r="AB665" s="257"/>
      <c r="AC665" s="257"/>
      <c r="AD665" s="257"/>
      <c r="AE665" s="257"/>
      <c r="AF665" s="85">
        <f t="shared" ref="AF665:AF728" si="291">IFERROR(AR665*1000, 0)</f>
        <v>0</v>
      </c>
      <c r="AG665" s="259"/>
      <c r="AH665" s="238"/>
      <c r="AI665" s="79"/>
      <c r="AJ665" s="80" t="str">
        <f>IF(ISBLANK(AI665), "", VLOOKUP(AI665, Z!$A$2:$C$4127, 3, FALSE))</f>
        <v/>
      </c>
      <c r="AK665" s="260"/>
      <c r="AL665" s="127">
        <f t="shared" ref="AL665:AL728" si="292">AN665*1000</f>
        <v>0</v>
      </c>
      <c r="AM665" s="271"/>
      <c r="AN665" s="292">
        <f t="shared" si="266"/>
        <v>0</v>
      </c>
      <c r="AO665" s="279">
        <f t="shared" ref="AO665:AO728" si="293">IF($AN$20="EZ", 15, IF(OR($I665=TRUE, AND(CO665=3,CF665&lt;&gt; 3)), 4, 1))</f>
        <v>1</v>
      </c>
      <c r="AP665" s="279">
        <v>0.75</v>
      </c>
      <c r="AQ665" s="293" t="str">
        <f t="shared" si="267"/>
        <v>-</v>
      </c>
      <c r="AR665" s="293" t="str">
        <f t="shared" si="268"/>
        <v>-</v>
      </c>
      <c r="AS665" s="293" t="str" cm="1">
        <f t="array" ref="AS665">IFERROR(IFERROR((AT665*AU665)/(3600*1000)/AZ665, BY665) * SUMPRODUCT($BA665:$BE665^2.5, $BF665:$BJ665) / 1000, "-")</f>
        <v>-</v>
      </c>
      <c r="AT665" s="279" t="str">
        <f t="shared" si="269"/>
        <v>-</v>
      </c>
      <c r="AU665" s="279" t="str">
        <f t="shared" si="270"/>
        <v>-</v>
      </c>
      <c r="AV665" s="294" t="str">
        <f t="shared" si="280"/>
        <v>-</v>
      </c>
      <c r="AW665" s="294" t="str" cm="1">
        <f t="array" ref="AW665">IF(CH665&gt;0, INDEX($CV$58:$CV$60, CH665), "-")</f>
        <v>-</v>
      </c>
      <c r="AX665" s="294" t="str">
        <f t="shared" si="271"/>
        <v>-</v>
      </c>
      <c r="AY665" s="295" t="str">
        <f t="shared" si="272"/>
        <v>-</v>
      </c>
      <c r="AZ665" s="294">
        <f t="shared" si="273"/>
        <v>0</v>
      </c>
      <c r="BA665" s="296" t="str" cm="1">
        <f t="array" ref="BA665">IFERROR(INDEX($CV$63:$CZ$65, $CF665, BA$23), "-")</f>
        <v>-</v>
      </c>
      <c r="BB665" s="296" t="str" cm="1">
        <f t="array" ref="BB665">IFERROR(INDEX($CV$63:$CZ$65, $CF665, BB$23), "-")</f>
        <v>-</v>
      </c>
      <c r="BC665" s="296" t="str" cm="1">
        <f t="array" ref="BC665">IFERROR(INDEX($CV$63:$CZ$65, $CF665, BC$23), "-")</f>
        <v>-</v>
      </c>
      <c r="BD665" s="296" t="str" cm="1">
        <f t="array" ref="BD665">IFERROR(INDEX($CV$63:$CZ$65, $CF665, BD$23), "-")</f>
        <v>-</v>
      </c>
      <c r="BE665" s="296" t="str" cm="1">
        <f t="array" ref="BE665">IFERROR(INDEX($CV$63:$CZ$65, $CF665, BE$23), "-")</f>
        <v>-</v>
      </c>
      <c r="BF665" s="297" cm="1">
        <f t="array" ref="BF665">IF($CF665=3,
IFERROR(INDEX($CV$68:$CZ$79, $CE665, BF$23), "-"),
IF($CF665=2,
IF(BF$23=5, $Q665, IF(BF$23=4, $R665, 0)), IF(BF$23=5, $Q665, 0)
))</f>
        <v>0</v>
      </c>
      <c r="BG665" s="297" cm="1">
        <f t="array" ref="BG665">IF($CF665=3,
IFERROR(INDEX($CV$68:$CZ$79, $CE665, BG$23), "-"),
IF($CF665=2,
IF(BG$23=5, $Q665, IF(BG$23=4, $R665, 0)), IF(BG$23=5, $Q665, 0)
))</f>
        <v>0</v>
      </c>
      <c r="BH665" s="297" cm="1">
        <f t="array" ref="BH665">IF($CF665=3,
IFERROR(INDEX($CV$68:$CZ$79, $CE665, BH$23), "-"),
IF($CF665=2,
IF(BH$23=5, $Q665, IF(BH$23=4, $R665, 0)), IF(BH$23=5, $Q665, 0)
))</f>
        <v>0</v>
      </c>
      <c r="BI665" s="297" cm="1">
        <f t="array" ref="BI665">IF($CF665=3,
IFERROR(INDEX($CV$68:$CZ$79, $CE665, BI$23), "-"),
IF($CF665=2,
IF(BI$23=5, $Q665, IF(BI$23=4, $R665, 0)), IF(BI$23=5, $Q665, 0)
))</f>
        <v>0</v>
      </c>
      <c r="BJ665" s="297" cm="1">
        <f t="array" ref="BJ665">IF($CF665=3,
IFERROR(INDEX($CV$68:$CZ$79, $CE665, BJ$23), "-"),
IF($CF665=2,
IF(BJ$23=5, $Q665, IF(BJ$23=4, $R665, 0)), IF(BJ$23=5, $Q665, 0)
))</f>
        <v>0</v>
      </c>
      <c r="BK665" s="293" t="str" cm="1">
        <f t="array" ref="BK665">IFERROR(IF(OR($AN$20="EZ", ISNUMBER((BL665*BM665)/(3600*1000)/BN665)), (BL665*BM665)/(3600*1000)/BN665, BY665) * SUMPRODUCT($BO665:$BS665^2.5, $BT665:$BX665) / 1000, "-")</f>
        <v>-</v>
      </c>
      <c r="BL665" s="279" t="str">
        <f t="shared" si="274"/>
        <v>-</v>
      </c>
      <c r="BM665" s="279" t="str">
        <f t="shared" si="275"/>
        <v>-</v>
      </c>
      <c r="BN665" s="298">
        <f t="shared" si="276"/>
        <v>0</v>
      </c>
      <c r="BO665" s="296" t="str" cm="1">
        <f t="array" ref="BO665">IFERROR(INDEX($CV$63:$CZ$65, $CO665, BO$23), "-")</f>
        <v>-</v>
      </c>
      <c r="BP665" s="296" t="str" cm="1">
        <f t="array" ref="BP665">IFERROR(INDEX($CV$63:$CZ$65, $CO665, BP$23), "-")</f>
        <v>-</v>
      </c>
      <c r="BQ665" s="296" t="str" cm="1">
        <f t="array" ref="BQ665">IFERROR(INDEX($CV$63:$CZ$65, $CO665, BQ$23), "-")</f>
        <v>-</v>
      </c>
      <c r="BR665" s="296" t="str" cm="1">
        <f t="array" ref="BR665">IFERROR(INDEX($CV$63:$CZ$65, $CO665, BR$23), "-")</f>
        <v>-</v>
      </c>
      <c r="BS665" s="296" t="str" cm="1">
        <f t="array" ref="BS665">IFERROR(INDEX($CV$63:$CZ$65, $CO665, BS$23), "-")</f>
        <v>-</v>
      </c>
      <c r="BT665" s="297" cm="1">
        <f t="array" ref="BT665">IF($CO665=3,
IFERROR(INDEX($CV$68:$CZ$79, $CE665, BT$23), "-"),
IF($CO665=2,
IF(BT$23=5, $AC665, IF(BT$23=4, $AD665, 0)), IF(BT$23=5, $AC665, 0)
))</f>
        <v>0</v>
      </c>
      <c r="BU665" s="297" cm="1">
        <f t="array" ref="BU665">IF($CO665=3,
IFERROR(INDEX($CV$68:$CZ$79, $CE665, BU$23), "-"),
IF($CO665=2,
IF(BU$23=5, $AC665, IF(BU$23=4, $AD665, 0)), IF(BU$23=5, $AC665, 0)
))</f>
        <v>0</v>
      </c>
      <c r="BV665" s="297" cm="1">
        <f t="array" ref="BV665">IF($CO665=3,
IFERROR(INDEX($CV$68:$CZ$79, $CE665, BV$23), "-"),
IF($CO665=2,
IF(BV$23=5, $AC665, IF(BV$23=4, $AD665, 0)), IF(BV$23=5, $AC665, 0)
))</f>
        <v>0</v>
      </c>
      <c r="BW665" s="297" cm="1">
        <f t="array" ref="BW665">IF($CO665=3,
IFERROR(INDEX($CV$68:$CZ$79, $CE665, BW$23), "-"),
IF($CO665=2,
IF(BW$23=5, $AC665, IF(BW$23=4, $AD665, 0)), IF(BW$23=5, $AC665, 0)
))</f>
        <v>0</v>
      </c>
      <c r="BX665" s="297" cm="1">
        <f t="array" ref="BX665">IF($CO665=3,
IFERROR(INDEX($CV$68:$CZ$79, $CE665, BX$23), "-"),
IF($CO665=2,
IF(BX$23=5, $AC665, IF(BX$23=4, $AD665, 0)), IF(BX$23=5, $AC665, 0)
))</f>
        <v>0</v>
      </c>
      <c r="BY665" s="293" t="str">
        <f t="shared" si="277"/>
        <v>-</v>
      </c>
      <c r="BZ665" s="299">
        <f t="shared" si="281"/>
        <v>0</v>
      </c>
      <c r="CA665" s="294" t="str">
        <f t="shared" si="278"/>
        <v>-</v>
      </c>
      <c r="CB665" s="295" t="str">
        <f t="shared" si="282"/>
        <v>-</v>
      </c>
      <c r="CC665" s="295" t="str">
        <f t="shared" si="279"/>
        <v>-</v>
      </c>
      <c r="CD665" s="299">
        <f t="shared" si="283"/>
        <v>0</v>
      </c>
      <c r="CE665" s="300" t="str">
        <f t="shared" si="284"/>
        <v>-</v>
      </c>
      <c r="CF665" s="300" t="str">
        <f t="shared" si="285"/>
        <v>-</v>
      </c>
      <c r="CG665" s="300">
        <v>0</v>
      </c>
      <c r="CH665" s="300">
        <f t="shared" si="286"/>
        <v>0</v>
      </c>
      <c r="CI665" s="301">
        <f t="shared" si="287"/>
        <v>0</v>
      </c>
      <c r="CJ665" s="301">
        <f t="shared" si="288"/>
        <v>0</v>
      </c>
      <c r="CK665" s="302" t="str" cm="1">
        <f t="array" ref="CK665">IF($CJ665&gt;0, INDEX($CS$28:$DH$35, $CJ665, $CI665+CK$23), "-")</f>
        <v>-</v>
      </c>
      <c r="CL665" s="302" t="str" cm="1">
        <f t="array" ref="CL665">IF($CJ665&gt;0, INDEX($CS$28:$DH$35, $CJ665, $CI665+CL$23), "-")</f>
        <v>-</v>
      </c>
      <c r="CM665" s="302" t="str" cm="1">
        <f t="array" ref="CM665">IF($CJ665&gt;0, INDEX($CS$28:$DH$35, $CJ665, $CI665+CM$23), "-")</f>
        <v>-</v>
      </c>
      <c r="CN665" s="302" t="str" cm="1">
        <f t="array" ref="CN665">IF($CJ665&gt;0, INDEX($CS$28:$DH$35, $CJ665, $CI665+CN$23), "-")</f>
        <v>-</v>
      </c>
      <c r="CO665" s="300" t="str">
        <f t="shared" si="289"/>
        <v>-</v>
      </c>
      <c r="CP665" s="271"/>
      <c r="CQ665" s="272"/>
      <c r="CR665" s="273"/>
      <c r="CS665" s="273"/>
      <c r="CT665" s="273"/>
      <c r="CU665" s="273"/>
      <c r="CV665" s="273"/>
      <c r="CW665" s="273"/>
      <c r="CX665" s="273"/>
      <c r="CY665" s="273"/>
      <c r="CZ665" s="273"/>
      <c r="DA665" s="273"/>
      <c r="DB665" s="273"/>
      <c r="DC665" s="273"/>
      <c r="DD665" s="273"/>
      <c r="DE665" s="273"/>
      <c r="DF665" s="273"/>
      <c r="DG665" s="273"/>
      <c r="DH665" s="273"/>
      <c r="DI665" s="273"/>
      <c r="DJ665" s="271"/>
      <c r="DK665" s="271"/>
    </row>
    <row r="666" spans="1:115" s="45" customFormat="1" ht="12.75" customHeight="1" x14ac:dyDescent="0.25">
      <c r="A666" s="13" cm="1">
        <f t="array" ref="A666">IFERROR(INDEX(Operation, IFERROR(MATCH($N666,#REF!, 0), IFERROR(MATCH($N666,#REF!, 0), MATCH($N666,#REF!, 0))), 4), 0)</f>
        <v>0</v>
      </c>
      <c r="B666" s="10">
        <v>643</v>
      </c>
      <c r="C666" s="238"/>
      <c r="D666" s="238"/>
      <c r="E666" s="79"/>
      <c r="F666" s="80" t="str">
        <f>IF(ISBLANK(E666), "", VLOOKUP(E666, Z!$A$2:$C$4127, 3, FALSE))</f>
        <v/>
      </c>
      <c r="G666" s="238"/>
      <c r="H666" s="81"/>
      <c r="I666" s="255" t="b">
        <v>0</v>
      </c>
      <c r="J666" s="256"/>
      <c r="K666" s="82"/>
      <c r="L666" s="82"/>
      <c r="M666" s="83"/>
      <c r="N666" s="79"/>
      <c r="O666" s="84"/>
      <c r="P666" s="84"/>
      <c r="Q666" s="257"/>
      <c r="R666" s="257"/>
      <c r="S666" s="257"/>
      <c r="T666" s="85">
        <f t="shared" si="290"/>
        <v>0</v>
      </c>
      <c r="U666" s="238"/>
      <c r="V666" s="238"/>
      <c r="W666" s="238"/>
      <c r="X666" s="257"/>
      <c r="Y666" s="258"/>
      <c r="Z666" s="79"/>
      <c r="AA666" s="257"/>
      <c r="AB666" s="257"/>
      <c r="AC666" s="257"/>
      <c r="AD666" s="257"/>
      <c r="AE666" s="257"/>
      <c r="AF666" s="85">
        <f t="shared" si="291"/>
        <v>0</v>
      </c>
      <c r="AG666" s="259"/>
      <c r="AH666" s="238"/>
      <c r="AI666" s="79"/>
      <c r="AJ666" s="80" t="str">
        <f>IF(ISBLANK(AI666), "", VLOOKUP(AI666, Z!$A$2:$C$4127, 3, FALSE))</f>
        <v/>
      </c>
      <c r="AK666" s="260"/>
      <c r="AL666" s="127">
        <f t="shared" si="292"/>
        <v>0</v>
      </c>
      <c r="AM666" s="271"/>
      <c r="AN666" s="292">
        <f t="shared" si="266"/>
        <v>0</v>
      </c>
      <c r="AO666" s="279">
        <f t="shared" si="293"/>
        <v>1</v>
      </c>
      <c r="AP666" s="279">
        <v>0.75</v>
      </c>
      <c r="AQ666" s="293" t="str">
        <f t="shared" si="267"/>
        <v>-</v>
      </c>
      <c r="AR666" s="293" t="str">
        <f t="shared" si="268"/>
        <v>-</v>
      </c>
      <c r="AS666" s="293" t="str" cm="1">
        <f t="array" ref="AS666">IFERROR(IFERROR((AT666*AU666)/(3600*1000)/AZ666, BY666) * SUMPRODUCT($BA666:$BE666^2.5, $BF666:$BJ666) / 1000, "-")</f>
        <v>-</v>
      </c>
      <c r="AT666" s="279" t="str">
        <f t="shared" si="269"/>
        <v>-</v>
      </c>
      <c r="AU666" s="279" t="str">
        <f t="shared" si="270"/>
        <v>-</v>
      </c>
      <c r="AV666" s="294" t="str">
        <f t="shared" si="280"/>
        <v>-</v>
      </c>
      <c r="AW666" s="294" t="str" cm="1">
        <f t="array" ref="AW666">IF(CH666&gt;0, INDEX($CV$58:$CV$60, CH666), "-")</f>
        <v>-</v>
      </c>
      <c r="AX666" s="294" t="str">
        <f t="shared" si="271"/>
        <v>-</v>
      </c>
      <c r="AY666" s="295" t="str">
        <f t="shared" si="272"/>
        <v>-</v>
      </c>
      <c r="AZ666" s="294">
        <f t="shared" si="273"/>
        <v>0</v>
      </c>
      <c r="BA666" s="296" t="str" cm="1">
        <f t="array" ref="BA666">IFERROR(INDEX($CV$63:$CZ$65, $CF666, BA$23), "-")</f>
        <v>-</v>
      </c>
      <c r="BB666" s="296" t="str" cm="1">
        <f t="array" ref="BB666">IFERROR(INDEX($CV$63:$CZ$65, $CF666, BB$23), "-")</f>
        <v>-</v>
      </c>
      <c r="BC666" s="296" t="str" cm="1">
        <f t="array" ref="BC666">IFERROR(INDEX($CV$63:$CZ$65, $CF666, BC$23), "-")</f>
        <v>-</v>
      </c>
      <c r="BD666" s="296" t="str" cm="1">
        <f t="array" ref="BD666">IFERROR(INDEX($CV$63:$CZ$65, $CF666, BD$23), "-")</f>
        <v>-</v>
      </c>
      <c r="BE666" s="296" t="str" cm="1">
        <f t="array" ref="BE666">IFERROR(INDEX($CV$63:$CZ$65, $CF666, BE$23), "-")</f>
        <v>-</v>
      </c>
      <c r="BF666" s="297" cm="1">
        <f t="array" ref="BF666">IF($CF666=3,
IFERROR(INDEX($CV$68:$CZ$79, $CE666, BF$23), "-"),
IF($CF666=2,
IF(BF$23=5, $Q666, IF(BF$23=4, $R666, 0)), IF(BF$23=5, $Q666, 0)
))</f>
        <v>0</v>
      </c>
      <c r="BG666" s="297" cm="1">
        <f t="array" ref="BG666">IF($CF666=3,
IFERROR(INDEX($CV$68:$CZ$79, $CE666, BG$23), "-"),
IF($CF666=2,
IF(BG$23=5, $Q666, IF(BG$23=4, $R666, 0)), IF(BG$23=5, $Q666, 0)
))</f>
        <v>0</v>
      </c>
      <c r="BH666" s="297" cm="1">
        <f t="array" ref="BH666">IF($CF666=3,
IFERROR(INDEX($CV$68:$CZ$79, $CE666, BH$23), "-"),
IF($CF666=2,
IF(BH$23=5, $Q666, IF(BH$23=4, $R666, 0)), IF(BH$23=5, $Q666, 0)
))</f>
        <v>0</v>
      </c>
      <c r="BI666" s="297" cm="1">
        <f t="array" ref="BI666">IF($CF666=3,
IFERROR(INDEX($CV$68:$CZ$79, $CE666, BI$23), "-"),
IF($CF666=2,
IF(BI$23=5, $Q666, IF(BI$23=4, $R666, 0)), IF(BI$23=5, $Q666, 0)
))</f>
        <v>0</v>
      </c>
      <c r="BJ666" s="297" cm="1">
        <f t="array" ref="BJ666">IF($CF666=3,
IFERROR(INDEX($CV$68:$CZ$79, $CE666, BJ$23), "-"),
IF($CF666=2,
IF(BJ$23=5, $Q666, IF(BJ$23=4, $R666, 0)), IF(BJ$23=5, $Q666, 0)
))</f>
        <v>0</v>
      </c>
      <c r="BK666" s="293" t="str" cm="1">
        <f t="array" ref="BK666">IFERROR(IF(OR($AN$20="EZ", ISNUMBER((BL666*BM666)/(3600*1000)/BN666)), (BL666*BM666)/(3600*1000)/BN666, BY666) * SUMPRODUCT($BO666:$BS666^2.5, $BT666:$BX666) / 1000, "-")</f>
        <v>-</v>
      </c>
      <c r="BL666" s="279" t="str">
        <f t="shared" si="274"/>
        <v>-</v>
      </c>
      <c r="BM666" s="279" t="str">
        <f t="shared" si="275"/>
        <v>-</v>
      </c>
      <c r="BN666" s="298">
        <f t="shared" si="276"/>
        <v>0</v>
      </c>
      <c r="BO666" s="296" t="str" cm="1">
        <f t="array" ref="BO666">IFERROR(INDEX($CV$63:$CZ$65, $CO666, BO$23), "-")</f>
        <v>-</v>
      </c>
      <c r="BP666" s="296" t="str" cm="1">
        <f t="array" ref="BP666">IFERROR(INDEX($CV$63:$CZ$65, $CO666, BP$23), "-")</f>
        <v>-</v>
      </c>
      <c r="BQ666" s="296" t="str" cm="1">
        <f t="array" ref="BQ666">IFERROR(INDEX($CV$63:$CZ$65, $CO666, BQ$23), "-")</f>
        <v>-</v>
      </c>
      <c r="BR666" s="296" t="str" cm="1">
        <f t="array" ref="BR666">IFERROR(INDEX($CV$63:$CZ$65, $CO666, BR$23), "-")</f>
        <v>-</v>
      </c>
      <c r="BS666" s="296" t="str" cm="1">
        <f t="array" ref="BS666">IFERROR(INDEX($CV$63:$CZ$65, $CO666, BS$23), "-")</f>
        <v>-</v>
      </c>
      <c r="BT666" s="297" cm="1">
        <f t="array" ref="BT666">IF($CO666=3,
IFERROR(INDEX($CV$68:$CZ$79, $CE666, BT$23), "-"),
IF($CO666=2,
IF(BT$23=5, $AC666, IF(BT$23=4, $AD666, 0)), IF(BT$23=5, $AC666, 0)
))</f>
        <v>0</v>
      </c>
      <c r="BU666" s="297" cm="1">
        <f t="array" ref="BU666">IF($CO666=3,
IFERROR(INDEX($CV$68:$CZ$79, $CE666, BU$23), "-"),
IF($CO666=2,
IF(BU$23=5, $AC666, IF(BU$23=4, $AD666, 0)), IF(BU$23=5, $AC666, 0)
))</f>
        <v>0</v>
      </c>
      <c r="BV666" s="297" cm="1">
        <f t="array" ref="BV666">IF($CO666=3,
IFERROR(INDEX($CV$68:$CZ$79, $CE666, BV$23), "-"),
IF($CO666=2,
IF(BV$23=5, $AC666, IF(BV$23=4, $AD666, 0)), IF(BV$23=5, $AC666, 0)
))</f>
        <v>0</v>
      </c>
      <c r="BW666" s="297" cm="1">
        <f t="array" ref="BW666">IF($CO666=3,
IFERROR(INDEX($CV$68:$CZ$79, $CE666, BW$23), "-"),
IF($CO666=2,
IF(BW$23=5, $AC666, IF(BW$23=4, $AD666, 0)), IF(BW$23=5, $AC666, 0)
))</f>
        <v>0</v>
      </c>
      <c r="BX666" s="297" cm="1">
        <f t="array" ref="BX666">IF($CO666=3,
IFERROR(INDEX($CV$68:$CZ$79, $CE666, BX$23), "-"),
IF($CO666=2,
IF(BX$23=5, $AC666, IF(BX$23=4, $AD666, 0)), IF(BX$23=5, $AC666, 0)
))</f>
        <v>0</v>
      </c>
      <c r="BY666" s="293" t="str">
        <f t="shared" si="277"/>
        <v>-</v>
      </c>
      <c r="BZ666" s="299">
        <f t="shared" si="281"/>
        <v>0</v>
      </c>
      <c r="CA666" s="294" t="str">
        <f t="shared" si="278"/>
        <v>-</v>
      </c>
      <c r="CB666" s="295" t="str">
        <f t="shared" si="282"/>
        <v>-</v>
      </c>
      <c r="CC666" s="295" t="str">
        <f t="shared" si="279"/>
        <v>-</v>
      </c>
      <c r="CD666" s="299">
        <f t="shared" si="283"/>
        <v>0</v>
      </c>
      <c r="CE666" s="300" t="str">
        <f t="shared" si="284"/>
        <v>-</v>
      </c>
      <c r="CF666" s="300" t="str">
        <f t="shared" si="285"/>
        <v>-</v>
      </c>
      <c r="CG666" s="300">
        <v>0</v>
      </c>
      <c r="CH666" s="300">
        <f t="shared" si="286"/>
        <v>0</v>
      </c>
      <c r="CI666" s="301">
        <f t="shared" si="287"/>
        <v>0</v>
      </c>
      <c r="CJ666" s="301">
        <f t="shared" si="288"/>
        <v>0</v>
      </c>
      <c r="CK666" s="302" t="str" cm="1">
        <f t="array" ref="CK666">IF($CJ666&gt;0, INDEX($CS$28:$DH$35, $CJ666, $CI666+CK$23), "-")</f>
        <v>-</v>
      </c>
      <c r="CL666" s="302" t="str" cm="1">
        <f t="array" ref="CL666">IF($CJ666&gt;0, INDEX($CS$28:$DH$35, $CJ666, $CI666+CL$23), "-")</f>
        <v>-</v>
      </c>
      <c r="CM666" s="302" t="str" cm="1">
        <f t="array" ref="CM666">IF($CJ666&gt;0, INDEX($CS$28:$DH$35, $CJ666, $CI666+CM$23), "-")</f>
        <v>-</v>
      </c>
      <c r="CN666" s="302" t="str" cm="1">
        <f t="array" ref="CN666">IF($CJ666&gt;0, INDEX($CS$28:$DH$35, $CJ666, $CI666+CN$23), "-")</f>
        <v>-</v>
      </c>
      <c r="CO666" s="300" t="str">
        <f t="shared" si="289"/>
        <v>-</v>
      </c>
      <c r="CP666" s="271"/>
      <c r="CQ666" s="272"/>
      <c r="CR666" s="273"/>
      <c r="CS666" s="273"/>
      <c r="CT666" s="273"/>
      <c r="CU666" s="273"/>
      <c r="CV666" s="273"/>
      <c r="CW666" s="273"/>
      <c r="CX666" s="273"/>
      <c r="CY666" s="273"/>
      <c r="CZ666" s="273"/>
      <c r="DA666" s="273"/>
      <c r="DB666" s="273"/>
      <c r="DC666" s="273"/>
      <c r="DD666" s="273"/>
      <c r="DE666" s="273"/>
      <c r="DF666" s="273"/>
      <c r="DG666" s="273"/>
      <c r="DH666" s="273"/>
      <c r="DI666" s="273"/>
      <c r="DJ666" s="271"/>
      <c r="DK666" s="271"/>
    </row>
    <row r="667" spans="1:115" s="45" customFormat="1" ht="12.75" customHeight="1" x14ac:dyDescent="0.25">
      <c r="A667" s="13" cm="1">
        <f t="array" ref="A667">IFERROR(INDEX(Operation, IFERROR(MATCH($N667,#REF!, 0), IFERROR(MATCH($N667,#REF!, 0), MATCH($N667,#REF!, 0))), 4), 0)</f>
        <v>0</v>
      </c>
      <c r="B667" s="10">
        <v>644</v>
      </c>
      <c r="C667" s="238"/>
      <c r="D667" s="238"/>
      <c r="E667" s="79"/>
      <c r="F667" s="80" t="str">
        <f>IF(ISBLANK(E667), "", VLOOKUP(E667, Z!$A$2:$C$4127, 3, FALSE))</f>
        <v/>
      </c>
      <c r="G667" s="238"/>
      <c r="H667" s="81"/>
      <c r="I667" s="255" t="b">
        <v>0</v>
      </c>
      <c r="J667" s="256"/>
      <c r="K667" s="82"/>
      <c r="L667" s="82"/>
      <c r="M667" s="83"/>
      <c r="N667" s="79"/>
      <c r="O667" s="84"/>
      <c r="P667" s="84"/>
      <c r="Q667" s="257"/>
      <c r="R667" s="257"/>
      <c r="S667" s="257"/>
      <c r="T667" s="85">
        <f t="shared" si="290"/>
        <v>0</v>
      </c>
      <c r="U667" s="238"/>
      <c r="V667" s="238"/>
      <c r="W667" s="238"/>
      <c r="X667" s="257"/>
      <c r="Y667" s="258"/>
      <c r="Z667" s="79"/>
      <c r="AA667" s="257"/>
      <c r="AB667" s="257"/>
      <c r="AC667" s="257"/>
      <c r="AD667" s="257"/>
      <c r="AE667" s="257"/>
      <c r="AF667" s="85">
        <f t="shared" si="291"/>
        <v>0</v>
      </c>
      <c r="AG667" s="259"/>
      <c r="AH667" s="238"/>
      <c r="AI667" s="79"/>
      <c r="AJ667" s="80" t="str">
        <f>IF(ISBLANK(AI667), "", VLOOKUP(AI667, Z!$A$2:$C$4127, 3, FALSE))</f>
        <v/>
      </c>
      <c r="AK667" s="260"/>
      <c r="AL667" s="127">
        <f t="shared" si="292"/>
        <v>0</v>
      </c>
      <c r="AM667" s="271"/>
      <c r="AN667" s="292">
        <f t="shared" si="266"/>
        <v>0</v>
      </c>
      <c r="AO667" s="279">
        <f t="shared" si="293"/>
        <v>1</v>
      </c>
      <c r="AP667" s="279">
        <v>0.75</v>
      </c>
      <c r="AQ667" s="293" t="str">
        <f t="shared" si="267"/>
        <v>-</v>
      </c>
      <c r="AR667" s="293" t="str">
        <f t="shared" si="268"/>
        <v>-</v>
      </c>
      <c r="AS667" s="293" t="str" cm="1">
        <f t="array" ref="AS667">IFERROR(IFERROR((AT667*AU667)/(3600*1000)/AZ667, BY667) * SUMPRODUCT($BA667:$BE667^2.5, $BF667:$BJ667) / 1000, "-")</f>
        <v>-</v>
      </c>
      <c r="AT667" s="279" t="str">
        <f t="shared" si="269"/>
        <v>-</v>
      </c>
      <c r="AU667" s="279" t="str">
        <f t="shared" si="270"/>
        <v>-</v>
      </c>
      <c r="AV667" s="294" t="str">
        <f t="shared" si="280"/>
        <v>-</v>
      </c>
      <c r="AW667" s="294" t="str" cm="1">
        <f t="array" ref="AW667">IF(CH667&gt;0, INDEX($CV$58:$CV$60, CH667), "-")</f>
        <v>-</v>
      </c>
      <c r="AX667" s="294" t="str">
        <f t="shared" si="271"/>
        <v>-</v>
      </c>
      <c r="AY667" s="295" t="str">
        <f t="shared" si="272"/>
        <v>-</v>
      </c>
      <c r="AZ667" s="294">
        <f t="shared" si="273"/>
        <v>0</v>
      </c>
      <c r="BA667" s="296" t="str" cm="1">
        <f t="array" ref="BA667">IFERROR(INDEX($CV$63:$CZ$65, $CF667, BA$23), "-")</f>
        <v>-</v>
      </c>
      <c r="BB667" s="296" t="str" cm="1">
        <f t="array" ref="BB667">IFERROR(INDEX($CV$63:$CZ$65, $CF667, BB$23), "-")</f>
        <v>-</v>
      </c>
      <c r="BC667" s="296" t="str" cm="1">
        <f t="array" ref="BC667">IFERROR(INDEX($CV$63:$CZ$65, $CF667, BC$23), "-")</f>
        <v>-</v>
      </c>
      <c r="BD667" s="296" t="str" cm="1">
        <f t="array" ref="BD667">IFERROR(INDEX($CV$63:$CZ$65, $CF667, BD$23), "-")</f>
        <v>-</v>
      </c>
      <c r="BE667" s="296" t="str" cm="1">
        <f t="array" ref="BE667">IFERROR(INDEX($CV$63:$CZ$65, $CF667, BE$23), "-")</f>
        <v>-</v>
      </c>
      <c r="BF667" s="297" cm="1">
        <f t="array" ref="BF667">IF($CF667=3,
IFERROR(INDEX($CV$68:$CZ$79, $CE667, BF$23), "-"),
IF($CF667=2,
IF(BF$23=5, $Q667, IF(BF$23=4, $R667, 0)), IF(BF$23=5, $Q667, 0)
))</f>
        <v>0</v>
      </c>
      <c r="BG667" s="297" cm="1">
        <f t="array" ref="BG667">IF($CF667=3,
IFERROR(INDEX($CV$68:$CZ$79, $CE667, BG$23), "-"),
IF($CF667=2,
IF(BG$23=5, $Q667, IF(BG$23=4, $R667, 0)), IF(BG$23=5, $Q667, 0)
))</f>
        <v>0</v>
      </c>
      <c r="BH667" s="297" cm="1">
        <f t="array" ref="BH667">IF($CF667=3,
IFERROR(INDEX($CV$68:$CZ$79, $CE667, BH$23), "-"),
IF($CF667=2,
IF(BH$23=5, $Q667, IF(BH$23=4, $R667, 0)), IF(BH$23=5, $Q667, 0)
))</f>
        <v>0</v>
      </c>
      <c r="BI667" s="297" cm="1">
        <f t="array" ref="BI667">IF($CF667=3,
IFERROR(INDEX($CV$68:$CZ$79, $CE667, BI$23), "-"),
IF($CF667=2,
IF(BI$23=5, $Q667, IF(BI$23=4, $R667, 0)), IF(BI$23=5, $Q667, 0)
))</f>
        <v>0</v>
      </c>
      <c r="BJ667" s="297" cm="1">
        <f t="array" ref="BJ667">IF($CF667=3,
IFERROR(INDEX($CV$68:$CZ$79, $CE667, BJ$23), "-"),
IF($CF667=2,
IF(BJ$23=5, $Q667, IF(BJ$23=4, $R667, 0)), IF(BJ$23=5, $Q667, 0)
))</f>
        <v>0</v>
      </c>
      <c r="BK667" s="293" t="str" cm="1">
        <f t="array" ref="BK667">IFERROR(IF(OR($AN$20="EZ", ISNUMBER((BL667*BM667)/(3600*1000)/BN667)), (BL667*BM667)/(3600*1000)/BN667, BY667) * SUMPRODUCT($BO667:$BS667^2.5, $BT667:$BX667) / 1000, "-")</f>
        <v>-</v>
      </c>
      <c r="BL667" s="279" t="str">
        <f t="shared" si="274"/>
        <v>-</v>
      </c>
      <c r="BM667" s="279" t="str">
        <f t="shared" si="275"/>
        <v>-</v>
      </c>
      <c r="BN667" s="298">
        <f t="shared" si="276"/>
        <v>0</v>
      </c>
      <c r="BO667" s="296" t="str" cm="1">
        <f t="array" ref="BO667">IFERROR(INDEX($CV$63:$CZ$65, $CO667, BO$23), "-")</f>
        <v>-</v>
      </c>
      <c r="BP667" s="296" t="str" cm="1">
        <f t="array" ref="BP667">IFERROR(INDEX($CV$63:$CZ$65, $CO667, BP$23), "-")</f>
        <v>-</v>
      </c>
      <c r="BQ667" s="296" t="str" cm="1">
        <f t="array" ref="BQ667">IFERROR(INDEX($CV$63:$CZ$65, $CO667, BQ$23), "-")</f>
        <v>-</v>
      </c>
      <c r="BR667" s="296" t="str" cm="1">
        <f t="array" ref="BR667">IFERROR(INDEX($CV$63:$CZ$65, $CO667, BR$23), "-")</f>
        <v>-</v>
      </c>
      <c r="BS667" s="296" t="str" cm="1">
        <f t="array" ref="BS667">IFERROR(INDEX($CV$63:$CZ$65, $CO667, BS$23), "-")</f>
        <v>-</v>
      </c>
      <c r="BT667" s="297" cm="1">
        <f t="array" ref="BT667">IF($CO667=3,
IFERROR(INDEX($CV$68:$CZ$79, $CE667, BT$23), "-"),
IF($CO667=2,
IF(BT$23=5, $AC667, IF(BT$23=4, $AD667, 0)), IF(BT$23=5, $AC667, 0)
))</f>
        <v>0</v>
      </c>
      <c r="BU667" s="297" cm="1">
        <f t="array" ref="BU667">IF($CO667=3,
IFERROR(INDEX($CV$68:$CZ$79, $CE667, BU$23), "-"),
IF($CO667=2,
IF(BU$23=5, $AC667, IF(BU$23=4, $AD667, 0)), IF(BU$23=5, $AC667, 0)
))</f>
        <v>0</v>
      </c>
      <c r="BV667" s="297" cm="1">
        <f t="array" ref="BV667">IF($CO667=3,
IFERROR(INDEX($CV$68:$CZ$79, $CE667, BV$23), "-"),
IF($CO667=2,
IF(BV$23=5, $AC667, IF(BV$23=4, $AD667, 0)), IF(BV$23=5, $AC667, 0)
))</f>
        <v>0</v>
      </c>
      <c r="BW667" s="297" cm="1">
        <f t="array" ref="BW667">IF($CO667=3,
IFERROR(INDEX($CV$68:$CZ$79, $CE667, BW$23), "-"),
IF($CO667=2,
IF(BW$23=5, $AC667, IF(BW$23=4, $AD667, 0)), IF(BW$23=5, $AC667, 0)
))</f>
        <v>0</v>
      </c>
      <c r="BX667" s="297" cm="1">
        <f t="array" ref="BX667">IF($CO667=3,
IFERROR(INDEX($CV$68:$CZ$79, $CE667, BX$23), "-"),
IF($CO667=2,
IF(BX$23=5, $AC667, IF(BX$23=4, $AD667, 0)), IF(BX$23=5, $AC667, 0)
))</f>
        <v>0</v>
      </c>
      <c r="BY667" s="293" t="str">
        <f t="shared" si="277"/>
        <v>-</v>
      </c>
      <c r="BZ667" s="299">
        <f t="shared" si="281"/>
        <v>0</v>
      </c>
      <c r="CA667" s="294" t="str">
        <f t="shared" si="278"/>
        <v>-</v>
      </c>
      <c r="CB667" s="295" t="str">
        <f t="shared" si="282"/>
        <v>-</v>
      </c>
      <c r="CC667" s="295" t="str">
        <f t="shared" si="279"/>
        <v>-</v>
      </c>
      <c r="CD667" s="299">
        <f t="shared" si="283"/>
        <v>0</v>
      </c>
      <c r="CE667" s="300" t="str">
        <f t="shared" si="284"/>
        <v>-</v>
      </c>
      <c r="CF667" s="300" t="str">
        <f t="shared" si="285"/>
        <v>-</v>
      </c>
      <c r="CG667" s="300">
        <v>0</v>
      </c>
      <c r="CH667" s="300">
        <f t="shared" si="286"/>
        <v>0</v>
      </c>
      <c r="CI667" s="301">
        <f t="shared" si="287"/>
        <v>0</v>
      </c>
      <c r="CJ667" s="301">
        <f t="shared" si="288"/>
        <v>0</v>
      </c>
      <c r="CK667" s="302" t="str" cm="1">
        <f t="array" ref="CK667">IF($CJ667&gt;0, INDEX($CS$28:$DH$35, $CJ667, $CI667+CK$23), "-")</f>
        <v>-</v>
      </c>
      <c r="CL667" s="302" t="str" cm="1">
        <f t="array" ref="CL667">IF($CJ667&gt;0, INDEX($CS$28:$DH$35, $CJ667, $CI667+CL$23), "-")</f>
        <v>-</v>
      </c>
      <c r="CM667" s="302" t="str" cm="1">
        <f t="array" ref="CM667">IF($CJ667&gt;0, INDEX($CS$28:$DH$35, $CJ667, $CI667+CM$23), "-")</f>
        <v>-</v>
      </c>
      <c r="CN667" s="302" t="str" cm="1">
        <f t="array" ref="CN667">IF($CJ667&gt;0, INDEX($CS$28:$DH$35, $CJ667, $CI667+CN$23), "-")</f>
        <v>-</v>
      </c>
      <c r="CO667" s="300" t="str">
        <f t="shared" si="289"/>
        <v>-</v>
      </c>
      <c r="CP667" s="271"/>
      <c r="CQ667" s="272"/>
      <c r="CR667" s="273"/>
      <c r="CS667" s="273"/>
      <c r="CT667" s="273"/>
      <c r="CU667" s="273"/>
      <c r="CV667" s="273"/>
      <c r="CW667" s="273"/>
      <c r="CX667" s="273"/>
      <c r="CY667" s="273"/>
      <c r="CZ667" s="273"/>
      <c r="DA667" s="273"/>
      <c r="DB667" s="273"/>
      <c r="DC667" s="273"/>
      <c r="DD667" s="273"/>
      <c r="DE667" s="273"/>
      <c r="DF667" s="273"/>
      <c r="DG667" s="273"/>
      <c r="DH667" s="273"/>
      <c r="DI667" s="273"/>
      <c r="DJ667" s="271"/>
      <c r="DK667" s="271"/>
    </row>
    <row r="668" spans="1:115" s="45" customFormat="1" ht="12.75" customHeight="1" x14ac:dyDescent="0.25">
      <c r="A668" s="13" cm="1">
        <f t="array" ref="A668">IFERROR(INDEX(Operation, IFERROR(MATCH($N668,#REF!, 0), IFERROR(MATCH($N668,#REF!, 0), MATCH($N668,#REF!, 0))), 4), 0)</f>
        <v>0</v>
      </c>
      <c r="B668" s="10">
        <v>645</v>
      </c>
      <c r="C668" s="238"/>
      <c r="D668" s="238"/>
      <c r="E668" s="79"/>
      <c r="F668" s="80" t="str">
        <f>IF(ISBLANK(E668), "", VLOOKUP(E668, Z!$A$2:$C$4127, 3, FALSE))</f>
        <v/>
      </c>
      <c r="G668" s="238"/>
      <c r="H668" s="81"/>
      <c r="I668" s="255" t="b">
        <v>0</v>
      </c>
      <c r="J668" s="256"/>
      <c r="K668" s="82"/>
      <c r="L668" s="82"/>
      <c r="M668" s="83"/>
      <c r="N668" s="79"/>
      <c r="O668" s="84"/>
      <c r="P668" s="84"/>
      <c r="Q668" s="257"/>
      <c r="R668" s="257"/>
      <c r="S668" s="257"/>
      <c r="T668" s="85">
        <f t="shared" si="290"/>
        <v>0</v>
      </c>
      <c r="U668" s="238"/>
      <c r="V668" s="238"/>
      <c r="W668" s="238"/>
      <c r="X668" s="257"/>
      <c r="Y668" s="258"/>
      <c r="Z668" s="79"/>
      <c r="AA668" s="257"/>
      <c r="AB668" s="257"/>
      <c r="AC668" s="257"/>
      <c r="AD668" s="257"/>
      <c r="AE668" s="257"/>
      <c r="AF668" s="85">
        <f t="shared" si="291"/>
        <v>0</v>
      </c>
      <c r="AG668" s="259"/>
      <c r="AH668" s="238"/>
      <c r="AI668" s="79"/>
      <c r="AJ668" s="80" t="str">
        <f>IF(ISBLANK(AI668), "", VLOOKUP(AI668, Z!$A$2:$C$4127, 3, FALSE))</f>
        <v/>
      </c>
      <c r="AK668" s="260"/>
      <c r="AL668" s="127">
        <f t="shared" si="292"/>
        <v>0</v>
      </c>
      <c r="AM668" s="271"/>
      <c r="AN668" s="292">
        <f t="shared" si="266"/>
        <v>0</v>
      </c>
      <c r="AO668" s="279">
        <f t="shared" si="293"/>
        <v>1</v>
      </c>
      <c r="AP668" s="279">
        <v>0.75</v>
      </c>
      <c r="AQ668" s="293" t="str">
        <f t="shared" si="267"/>
        <v>-</v>
      </c>
      <c r="AR668" s="293" t="str">
        <f t="shared" si="268"/>
        <v>-</v>
      </c>
      <c r="AS668" s="293" t="str" cm="1">
        <f t="array" ref="AS668">IFERROR(IFERROR((AT668*AU668)/(3600*1000)/AZ668, BY668) * SUMPRODUCT($BA668:$BE668^2.5, $BF668:$BJ668) / 1000, "-")</f>
        <v>-</v>
      </c>
      <c r="AT668" s="279" t="str">
        <f t="shared" si="269"/>
        <v>-</v>
      </c>
      <c r="AU668" s="279" t="str">
        <f t="shared" si="270"/>
        <v>-</v>
      </c>
      <c r="AV668" s="294" t="str">
        <f t="shared" si="280"/>
        <v>-</v>
      </c>
      <c r="AW668" s="294" t="str" cm="1">
        <f t="array" ref="AW668">IF(CH668&gt;0, INDEX($CV$58:$CV$60, CH668), "-")</f>
        <v>-</v>
      </c>
      <c r="AX668" s="294" t="str">
        <f t="shared" si="271"/>
        <v>-</v>
      </c>
      <c r="AY668" s="295" t="str">
        <f t="shared" si="272"/>
        <v>-</v>
      </c>
      <c r="AZ668" s="294">
        <f t="shared" si="273"/>
        <v>0</v>
      </c>
      <c r="BA668" s="296" t="str" cm="1">
        <f t="array" ref="BA668">IFERROR(INDEX($CV$63:$CZ$65, $CF668, BA$23), "-")</f>
        <v>-</v>
      </c>
      <c r="BB668" s="296" t="str" cm="1">
        <f t="array" ref="BB668">IFERROR(INDEX($CV$63:$CZ$65, $CF668, BB$23), "-")</f>
        <v>-</v>
      </c>
      <c r="BC668" s="296" t="str" cm="1">
        <f t="array" ref="BC668">IFERROR(INDEX($CV$63:$CZ$65, $CF668, BC$23), "-")</f>
        <v>-</v>
      </c>
      <c r="BD668" s="296" t="str" cm="1">
        <f t="array" ref="BD668">IFERROR(INDEX($CV$63:$CZ$65, $CF668, BD$23), "-")</f>
        <v>-</v>
      </c>
      <c r="BE668" s="296" t="str" cm="1">
        <f t="array" ref="BE668">IFERROR(INDEX($CV$63:$CZ$65, $CF668, BE$23), "-")</f>
        <v>-</v>
      </c>
      <c r="BF668" s="297" cm="1">
        <f t="array" ref="BF668">IF($CF668=3,
IFERROR(INDEX($CV$68:$CZ$79, $CE668, BF$23), "-"),
IF($CF668=2,
IF(BF$23=5, $Q668, IF(BF$23=4, $R668, 0)), IF(BF$23=5, $Q668, 0)
))</f>
        <v>0</v>
      </c>
      <c r="BG668" s="297" cm="1">
        <f t="array" ref="BG668">IF($CF668=3,
IFERROR(INDEX($CV$68:$CZ$79, $CE668, BG$23), "-"),
IF($CF668=2,
IF(BG$23=5, $Q668, IF(BG$23=4, $R668, 0)), IF(BG$23=5, $Q668, 0)
))</f>
        <v>0</v>
      </c>
      <c r="BH668" s="297" cm="1">
        <f t="array" ref="BH668">IF($CF668=3,
IFERROR(INDEX($CV$68:$CZ$79, $CE668, BH$23), "-"),
IF($CF668=2,
IF(BH$23=5, $Q668, IF(BH$23=4, $R668, 0)), IF(BH$23=5, $Q668, 0)
))</f>
        <v>0</v>
      </c>
      <c r="BI668" s="297" cm="1">
        <f t="array" ref="BI668">IF($CF668=3,
IFERROR(INDEX($CV$68:$CZ$79, $CE668, BI$23), "-"),
IF($CF668=2,
IF(BI$23=5, $Q668, IF(BI$23=4, $R668, 0)), IF(BI$23=5, $Q668, 0)
))</f>
        <v>0</v>
      </c>
      <c r="BJ668" s="297" cm="1">
        <f t="array" ref="BJ668">IF($CF668=3,
IFERROR(INDEX($CV$68:$CZ$79, $CE668, BJ$23), "-"),
IF($CF668=2,
IF(BJ$23=5, $Q668, IF(BJ$23=4, $R668, 0)), IF(BJ$23=5, $Q668, 0)
))</f>
        <v>0</v>
      </c>
      <c r="BK668" s="293" t="str" cm="1">
        <f t="array" ref="BK668">IFERROR(IF(OR($AN$20="EZ", ISNUMBER((BL668*BM668)/(3600*1000)/BN668)), (BL668*BM668)/(3600*1000)/BN668, BY668) * SUMPRODUCT($BO668:$BS668^2.5, $BT668:$BX668) / 1000, "-")</f>
        <v>-</v>
      </c>
      <c r="BL668" s="279" t="str">
        <f t="shared" si="274"/>
        <v>-</v>
      </c>
      <c r="BM668" s="279" t="str">
        <f t="shared" si="275"/>
        <v>-</v>
      </c>
      <c r="BN668" s="298">
        <f t="shared" si="276"/>
        <v>0</v>
      </c>
      <c r="BO668" s="296" t="str" cm="1">
        <f t="array" ref="BO668">IFERROR(INDEX($CV$63:$CZ$65, $CO668, BO$23), "-")</f>
        <v>-</v>
      </c>
      <c r="BP668" s="296" t="str" cm="1">
        <f t="array" ref="BP668">IFERROR(INDEX($CV$63:$CZ$65, $CO668, BP$23), "-")</f>
        <v>-</v>
      </c>
      <c r="BQ668" s="296" t="str" cm="1">
        <f t="array" ref="BQ668">IFERROR(INDEX($CV$63:$CZ$65, $CO668, BQ$23), "-")</f>
        <v>-</v>
      </c>
      <c r="BR668" s="296" t="str" cm="1">
        <f t="array" ref="BR668">IFERROR(INDEX($CV$63:$CZ$65, $CO668, BR$23), "-")</f>
        <v>-</v>
      </c>
      <c r="BS668" s="296" t="str" cm="1">
        <f t="array" ref="BS668">IFERROR(INDEX($CV$63:$CZ$65, $CO668, BS$23), "-")</f>
        <v>-</v>
      </c>
      <c r="BT668" s="297" cm="1">
        <f t="array" ref="BT668">IF($CO668=3,
IFERROR(INDEX($CV$68:$CZ$79, $CE668, BT$23), "-"),
IF($CO668=2,
IF(BT$23=5, $AC668, IF(BT$23=4, $AD668, 0)), IF(BT$23=5, $AC668, 0)
))</f>
        <v>0</v>
      </c>
      <c r="BU668" s="297" cm="1">
        <f t="array" ref="BU668">IF($CO668=3,
IFERROR(INDEX($CV$68:$CZ$79, $CE668, BU$23), "-"),
IF($CO668=2,
IF(BU$23=5, $AC668, IF(BU$23=4, $AD668, 0)), IF(BU$23=5, $AC668, 0)
))</f>
        <v>0</v>
      </c>
      <c r="BV668" s="297" cm="1">
        <f t="array" ref="BV668">IF($CO668=3,
IFERROR(INDEX($CV$68:$CZ$79, $CE668, BV$23), "-"),
IF($CO668=2,
IF(BV$23=5, $AC668, IF(BV$23=4, $AD668, 0)), IF(BV$23=5, $AC668, 0)
))</f>
        <v>0</v>
      </c>
      <c r="BW668" s="297" cm="1">
        <f t="array" ref="BW668">IF($CO668=3,
IFERROR(INDEX($CV$68:$CZ$79, $CE668, BW$23), "-"),
IF($CO668=2,
IF(BW$23=5, $AC668, IF(BW$23=4, $AD668, 0)), IF(BW$23=5, $AC668, 0)
))</f>
        <v>0</v>
      </c>
      <c r="BX668" s="297" cm="1">
        <f t="array" ref="BX668">IF($CO668=3,
IFERROR(INDEX($CV$68:$CZ$79, $CE668, BX$23), "-"),
IF($CO668=2,
IF(BX$23=5, $AC668, IF(BX$23=4, $AD668, 0)), IF(BX$23=5, $AC668, 0)
))</f>
        <v>0</v>
      </c>
      <c r="BY668" s="293" t="str">
        <f t="shared" si="277"/>
        <v>-</v>
      </c>
      <c r="BZ668" s="299">
        <f t="shared" si="281"/>
        <v>0</v>
      </c>
      <c r="CA668" s="294" t="str">
        <f t="shared" si="278"/>
        <v>-</v>
      </c>
      <c r="CB668" s="295" t="str">
        <f t="shared" si="282"/>
        <v>-</v>
      </c>
      <c r="CC668" s="295" t="str">
        <f t="shared" si="279"/>
        <v>-</v>
      </c>
      <c r="CD668" s="299">
        <f t="shared" si="283"/>
        <v>0</v>
      </c>
      <c r="CE668" s="300" t="str">
        <f t="shared" si="284"/>
        <v>-</v>
      </c>
      <c r="CF668" s="300" t="str">
        <f t="shared" si="285"/>
        <v>-</v>
      </c>
      <c r="CG668" s="300">
        <v>0</v>
      </c>
      <c r="CH668" s="300">
        <f t="shared" si="286"/>
        <v>0</v>
      </c>
      <c r="CI668" s="301">
        <f t="shared" si="287"/>
        <v>0</v>
      </c>
      <c r="CJ668" s="301">
        <f t="shared" si="288"/>
        <v>0</v>
      </c>
      <c r="CK668" s="302" t="str" cm="1">
        <f t="array" ref="CK668">IF($CJ668&gt;0, INDEX($CS$28:$DH$35, $CJ668, $CI668+CK$23), "-")</f>
        <v>-</v>
      </c>
      <c r="CL668" s="302" t="str" cm="1">
        <f t="array" ref="CL668">IF($CJ668&gt;0, INDEX($CS$28:$DH$35, $CJ668, $CI668+CL$23), "-")</f>
        <v>-</v>
      </c>
      <c r="CM668" s="302" t="str" cm="1">
        <f t="array" ref="CM668">IF($CJ668&gt;0, INDEX($CS$28:$DH$35, $CJ668, $CI668+CM$23), "-")</f>
        <v>-</v>
      </c>
      <c r="CN668" s="302" t="str" cm="1">
        <f t="array" ref="CN668">IF($CJ668&gt;0, INDEX($CS$28:$DH$35, $CJ668, $CI668+CN$23), "-")</f>
        <v>-</v>
      </c>
      <c r="CO668" s="300" t="str">
        <f t="shared" si="289"/>
        <v>-</v>
      </c>
      <c r="CP668" s="271"/>
      <c r="CQ668" s="272"/>
      <c r="CR668" s="273"/>
      <c r="CS668" s="273"/>
      <c r="CT668" s="273"/>
      <c r="CU668" s="273"/>
      <c r="CV668" s="273"/>
      <c r="CW668" s="273"/>
      <c r="CX668" s="273"/>
      <c r="CY668" s="273"/>
      <c r="CZ668" s="273"/>
      <c r="DA668" s="273"/>
      <c r="DB668" s="273"/>
      <c r="DC668" s="273"/>
      <c r="DD668" s="273"/>
      <c r="DE668" s="273"/>
      <c r="DF668" s="273"/>
      <c r="DG668" s="273"/>
      <c r="DH668" s="273"/>
      <c r="DI668" s="273"/>
      <c r="DJ668" s="271"/>
      <c r="DK668" s="271"/>
    </row>
    <row r="669" spans="1:115" s="45" customFormat="1" ht="12.75" customHeight="1" x14ac:dyDescent="0.25">
      <c r="A669" s="13" cm="1">
        <f t="array" ref="A669">IFERROR(INDEX(Operation, IFERROR(MATCH($N669,#REF!, 0), IFERROR(MATCH($N669,#REF!, 0), MATCH($N669,#REF!, 0))), 4), 0)</f>
        <v>0</v>
      </c>
      <c r="B669" s="10">
        <v>646</v>
      </c>
      <c r="C669" s="238"/>
      <c r="D669" s="238"/>
      <c r="E669" s="79"/>
      <c r="F669" s="80" t="str">
        <f>IF(ISBLANK(E669), "", VLOOKUP(E669, Z!$A$2:$C$4127, 3, FALSE))</f>
        <v/>
      </c>
      <c r="G669" s="238"/>
      <c r="H669" s="81"/>
      <c r="I669" s="255" t="b">
        <v>0</v>
      </c>
      <c r="J669" s="256"/>
      <c r="K669" s="82"/>
      <c r="L669" s="82"/>
      <c r="M669" s="83"/>
      <c r="N669" s="79"/>
      <c r="O669" s="84"/>
      <c r="P669" s="84"/>
      <c r="Q669" s="257"/>
      <c r="R669" s="257"/>
      <c r="S669" s="257"/>
      <c r="T669" s="85">
        <f t="shared" si="290"/>
        <v>0</v>
      </c>
      <c r="U669" s="238"/>
      <c r="V669" s="238"/>
      <c r="W669" s="238"/>
      <c r="X669" s="256"/>
      <c r="Y669" s="258"/>
      <c r="Z669" s="79"/>
      <c r="AA669" s="257"/>
      <c r="AB669" s="257"/>
      <c r="AC669" s="257"/>
      <c r="AD669" s="257"/>
      <c r="AE669" s="257"/>
      <c r="AF669" s="85">
        <f t="shared" si="291"/>
        <v>0</v>
      </c>
      <c r="AG669" s="259"/>
      <c r="AH669" s="238"/>
      <c r="AI669" s="79"/>
      <c r="AJ669" s="80" t="str">
        <f>IF(ISBLANK(AI669), "", VLOOKUP(AI669, Z!$A$2:$C$4127, 3, FALSE))</f>
        <v/>
      </c>
      <c r="AK669" s="260"/>
      <c r="AL669" s="127">
        <f t="shared" si="292"/>
        <v>0</v>
      </c>
      <c r="AM669" s="271"/>
      <c r="AN669" s="292">
        <f t="shared" si="266"/>
        <v>0</v>
      </c>
      <c r="AO669" s="279">
        <f t="shared" si="293"/>
        <v>1</v>
      </c>
      <c r="AP669" s="279">
        <v>0.75</v>
      </c>
      <c r="AQ669" s="293" t="str">
        <f t="shared" si="267"/>
        <v>-</v>
      </c>
      <c r="AR669" s="293" t="str">
        <f t="shared" si="268"/>
        <v>-</v>
      </c>
      <c r="AS669" s="293" t="str" cm="1">
        <f t="array" ref="AS669">IFERROR(IFERROR((AT669*AU669)/(3600*1000)/AZ669, BY669) * SUMPRODUCT($BA669:$BE669^2.5, $BF669:$BJ669) / 1000, "-")</f>
        <v>-</v>
      </c>
      <c r="AT669" s="279" t="str">
        <f t="shared" si="269"/>
        <v>-</v>
      </c>
      <c r="AU669" s="279" t="str">
        <f t="shared" si="270"/>
        <v>-</v>
      </c>
      <c r="AV669" s="294" t="str">
        <f t="shared" si="280"/>
        <v>-</v>
      </c>
      <c r="AW669" s="294" t="str" cm="1">
        <f t="array" ref="AW669">IF(CH669&gt;0, INDEX($CV$58:$CV$60, CH669), "-")</f>
        <v>-</v>
      </c>
      <c r="AX669" s="294" t="str">
        <f t="shared" si="271"/>
        <v>-</v>
      </c>
      <c r="AY669" s="295" t="str">
        <f t="shared" si="272"/>
        <v>-</v>
      </c>
      <c r="AZ669" s="294">
        <f t="shared" si="273"/>
        <v>0</v>
      </c>
      <c r="BA669" s="296" t="str" cm="1">
        <f t="array" ref="BA669">IFERROR(INDEX($CV$63:$CZ$65, $CF669, BA$23), "-")</f>
        <v>-</v>
      </c>
      <c r="BB669" s="296" t="str" cm="1">
        <f t="array" ref="BB669">IFERROR(INDEX($CV$63:$CZ$65, $CF669, BB$23), "-")</f>
        <v>-</v>
      </c>
      <c r="BC669" s="296" t="str" cm="1">
        <f t="array" ref="BC669">IFERROR(INDEX($CV$63:$CZ$65, $CF669, BC$23), "-")</f>
        <v>-</v>
      </c>
      <c r="BD669" s="296" t="str" cm="1">
        <f t="array" ref="BD669">IFERROR(INDEX($CV$63:$CZ$65, $CF669, BD$23), "-")</f>
        <v>-</v>
      </c>
      <c r="BE669" s="296" t="str" cm="1">
        <f t="array" ref="BE669">IFERROR(INDEX($CV$63:$CZ$65, $CF669, BE$23), "-")</f>
        <v>-</v>
      </c>
      <c r="BF669" s="297" cm="1">
        <f t="array" ref="BF669">IF($CF669=3,
IFERROR(INDEX($CV$68:$CZ$79, $CE669, BF$23), "-"),
IF($CF669=2,
IF(BF$23=5, $Q669, IF(BF$23=4, $R669, 0)), IF(BF$23=5, $Q669, 0)
))</f>
        <v>0</v>
      </c>
      <c r="BG669" s="297" cm="1">
        <f t="array" ref="BG669">IF($CF669=3,
IFERROR(INDEX($CV$68:$CZ$79, $CE669, BG$23), "-"),
IF($CF669=2,
IF(BG$23=5, $Q669, IF(BG$23=4, $R669, 0)), IF(BG$23=5, $Q669, 0)
))</f>
        <v>0</v>
      </c>
      <c r="BH669" s="297" cm="1">
        <f t="array" ref="BH669">IF($CF669=3,
IFERROR(INDEX($CV$68:$CZ$79, $CE669, BH$23), "-"),
IF($CF669=2,
IF(BH$23=5, $Q669, IF(BH$23=4, $R669, 0)), IF(BH$23=5, $Q669, 0)
))</f>
        <v>0</v>
      </c>
      <c r="BI669" s="297" cm="1">
        <f t="array" ref="BI669">IF($CF669=3,
IFERROR(INDEX($CV$68:$CZ$79, $CE669, BI$23), "-"),
IF($CF669=2,
IF(BI$23=5, $Q669, IF(BI$23=4, $R669, 0)), IF(BI$23=5, $Q669, 0)
))</f>
        <v>0</v>
      </c>
      <c r="BJ669" s="297" cm="1">
        <f t="array" ref="BJ669">IF($CF669=3,
IFERROR(INDEX($CV$68:$CZ$79, $CE669, BJ$23), "-"),
IF($CF669=2,
IF(BJ$23=5, $Q669, IF(BJ$23=4, $R669, 0)), IF(BJ$23=5, $Q669, 0)
))</f>
        <v>0</v>
      </c>
      <c r="BK669" s="293" t="str" cm="1">
        <f t="array" ref="BK669">IFERROR(IF(OR($AN$20="EZ", ISNUMBER((BL669*BM669)/(3600*1000)/BN669)), (BL669*BM669)/(3600*1000)/BN669, BY669) * SUMPRODUCT($BO669:$BS669^2.5, $BT669:$BX669) / 1000, "-")</f>
        <v>-</v>
      </c>
      <c r="BL669" s="279" t="str">
        <f t="shared" si="274"/>
        <v>-</v>
      </c>
      <c r="BM669" s="279" t="str">
        <f t="shared" si="275"/>
        <v>-</v>
      </c>
      <c r="BN669" s="298">
        <f t="shared" si="276"/>
        <v>0</v>
      </c>
      <c r="BO669" s="296" t="str" cm="1">
        <f t="array" ref="BO669">IFERROR(INDEX($CV$63:$CZ$65, $CO669, BO$23), "-")</f>
        <v>-</v>
      </c>
      <c r="BP669" s="296" t="str" cm="1">
        <f t="array" ref="BP669">IFERROR(INDEX($CV$63:$CZ$65, $CO669, BP$23), "-")</f>
        <v>-</v>
      </c>
      <c r="BQ669" s="296" t="str" cm="1">
        <f t="array" ref="BQ669">IFERROR(INDEX($CV$63:$CZ$65, $CO669, BQ$23), "-")</f>
        <v>-</v>
      </c>
      <c r="BR669" s="296" t="str" cm="1">
        <f t="array" ref="BR669">IFERROR(INDEX($CV$63:$CZ$65, $CO669, BR$23), "-")</f>
        <v>-</v>
      </c>
      <c r="BS669" s="296" t="str" cm="1">
        <f t="array" ref="BS669">IFERROR(INDEX($CV$63:$CZ$65, $CO669, BS$23), "-")</f>
        <v>-</v>
      </c>
      <c r="BT669" s="297" cm="1">
        <f t="array" ref="BT669">IF($CO669=3,
IFERROR(INDEX($CV$68:$CZ$79, $CE669, BT$23), "-"),
IF($CO669=2,
IF(BT$23=5, $AC669, IF(BT$23=4, $AD669, 0)), IF(BT$23=5, $AC669, 0)
))</f>
        <v>0</v>
      </c>
      <c r="BU669" s="297" cm="1">
        <f t="array" ref="BU669">IF($CO669=3,
IFERROR(INDEX($CV$68:$CZ$79, $CE669, BU$23), "-"),
IF($CO669=2,
IF(BU$23=5, $AC669, IF(BU$23=4, $AD669, 0)), IF(BU$23=5, $AC669, 0)
))</f>
        <v>0</v>
      </c>
      <c r="BV669" s="297" cm="1">
        <f t="array" ref="BV669">IF($CO669=3,
IFERROR(INDEX($CV$68:$CZ$79, $CE669, BV$23), "-"),
IF($CO669=2,
IF(BV$23=5, $AC669, IF(BV$23=4, $AD669, 0)), IF(BV$23=5, $AC669, 0)
))</f>
        <v>0</v>
      </c>
      <c r="BW669" s="297" cm="1">
        <f t="array" ref="BW669">IF($CO669=3,
IFERROR(INDEX($CV$68:$CZ$79, $CE669, BW$23), "-"),
IF($CO669=2,
IF(BW$23=5, $AC669, IF(BW$23=4, $AD669, 0)), IF(BW$23=5, $AC669, 0)
))</f>
        <v>0</v>
      </c>
      <c r="BX669" s="297" cm="1">
        <f t="array" ref="BX669">IF($CO669=3,
IFERROR(INDEX($CV$68:$CZ$79, $CE669, BX$23), "-"),
IF($CO669=2,
IF(BX$23=5, $AC669, IF(BX$23=4, $AD669, 0)), IF(BX$23=5, $AC669, 0)
))</f>
        <v>0</v>
      </c>
      <c r="BY669" s="293" t="str">
        <f t="shared" si="277"/>
        <v>-</v>
      </c>
      <c r="BZ669" s="299">
        <f t="shared" si="281"/>
        <v>0</v>
      </c>
      <c r="CA669" s="294" t="str">
        <f t="shared" si="278"/>
        <v>-</v>
      </c>
      <c r="CB669" s="295" t="str">
        <f t="shared" si="282"/>
        <v>-</v>
      </c>
      <c r="CC669" s="295" t="str">
        <f t="shared" si="279"/>
        <v>-</v>
      </c>
      <c r="CD669" s="299">
        <f t="shared" si="283"/>
        <v>0</v>
      </c>
      <c r="CE669" s="300" t="str">
        <f t="shared" si="284"/>
        <v>-</v>
      </c>
      <c r="CF669" s="300" t="str">
        <f t="shared" si="285"/>
        <v>-</v>
      </c>
      <c r="CG669" s="300">
        <v>0</v>
      </c>
      <c r="CH669" s="300">
        <f t="shared" si="286"/>
        <v>0</v>
      </c>
      <c r="CI669" s="301">
        <f t="shared" si="287"/>
        <v>0</v>
      </c>
      <c r="CJ669" s="301">
        <f t="shared" si="288"/>
        <v>0</v>
      </c>
      <c r="CK669" s="302" t="str" cm="1">
        <f t="array" ref="CK669">IF($CJ669&gt;0, INDEX($CS$28:$DH$35, $CJ669, $CI669+CK$23), "-")</f>
        <v>-</v>
      </c>
      <c r="CL669" s="302" t="str" cm="1">
        <f t="array" ref="CL669">IF($CJ669&gt;0, INDEX($CS$28:$DH$35, $CJ669, $CI669+CL$23), "-")</f>
        <v>-</v>
      </c>
      <c r="CM669" s="302" t="str" cm="1">
        <f t="array" ref="CM669">IF($CJ669&gt;0, INDEX($CS$28:$DH$35, $CJ669, $CI669+CM$23), "-")</f>
        <v>-</v>
      </c>
      <c r="CN669" s="302" t="str" cm="1">
        <f t="array" ref="CN669">IF($CJ669&gt;0, INDEX($CS$28:$DH$35, $CJ669, $CI669+CN$23), "-")</f>
        <v>-</v>
      </c>
      <c r="CO669" s="300" t="str">
        <f t="shared" si="289"/>
        <v>-</v>
      </c>
      <c r="CP669" s="271"/>
      <c r="CQ669" s="272"/>
      <c r="CR669" s="273"/>
      <c r="CS669" s="273"/>
      <c r="CT669" s="273"/>
      <c r="CU669" s="273"/>
      <c r="CV669" s="273"/>
      <c r="CW669" s="273"/>
      <c r="CX669" s="273"/>
      <c r="CY669" s="273"/>
      <c r="CZ669" s="273"/>
      <c r="DA669" s="273"/>
      <c r="DB669" s="273"/>
      <c r="DC669" s="273"/>
      <c r="DD669" s="273"/>
      <c r="DE669" s="273"/>
      <c r="DF669" s="273"/>
      <c r="DG669" s="273"/>
      <c r="DH669" s="273"/>
      <c r="DI669" s="273"/>
      <c r="DJ669" s="271"/>
      <c r="DK669" s="271"/>
    </row>
    <row r="670" spans="1:115" s="45" customFormat="1" ht="12.75" customHeight="1" x14ac:dyDescent="0.25">
      <c r="A670" s="13" cm="1">
        <f t="array" ref="A670">IFERROR(INDEX(Operation, IFERROR(MATCH($N670,#REF!, 0), IFERROR(MATCH($N670,#REF!, 0), MATCH($N670,#REF!, 0))), 4), 0)</f>
        <v>0</v>
      </c>
      <c r="B670" s="10">
        <v>647</v>
      </c>
      <c r="C670" s="238"/>
      <c r="D670" s="238"/>
      <c r="E670" s="79"/>
      <c r="F670" s="80" t="str">
        <f>IF(ISBLANK(E670), "", VLOOKUP(E670, Z!$A$2:$C$4127, 3, FALSE))</f>
        <v/>
      </c>
      <c r="G670" s="238"/>
      <c r="H670" s="81"/>
      <c r="I670" s="255" t="b">
        <v>0</v>
      </c>
      <c r="J670" s="256"/>
      <c r="K670" s="82"/>
      <c r="L670" s="82"/>
      <c r="M670" s="83"/>
      <c r="N670" s="79"/>
      <c r="O670" s="84"/>
      <c r="P670" s="84"/>
      <c r="Q670" s="257"/>
      <c r="R670" s="257"/>
      <c r="S670" s="257"/>
      <c r="T670" s="85">
        <f t="shared" si="290"/>
        <v>0</v>
      </c>
      <c r="U670" s="238"/>
      <c r="V670" s="238"/>
      <c r="W670" s="238"/>
      <c r="X670" s="257"/>
      <c r="Y670" s="258"/>
      <c r="Z670" s="79"/>
      <c r="AA670" s="257"/>
      <c r="AB670" s="257"/>
      <c r="AC670" s="257"/>
      <c r="AD670" s="257"/>
      <c r="AE670" s="257"/>
      <c r="AF670" s="85">
        <f t="shared" si="291"/>
        <v>0</v>
      </c>
      <c r="AG670" s="259"/>
      <c r="AH670" s="238"/>
      <c r="AI670" s="79"/>
      <c r="AJ670" s="80" t="str">
        <f>IF(ISBLANK(AI670), "", VLOOKUP(AI670, Z!$A$2:$C$4127, 3, FALSE))</f>
        <v/>
      </c>
      <c r="AK670" s="260"/>
      <c r="AL670" s="127">
        <f t="shared" si="292"/>
        <v>0</v>
      </c>
      <c r="AM670" s="271"/>
      <c r="AN670" s="292">
        <f t="shared" si="266"/>
        <v>0</v>
      </c>
      <c r="AO670" s="279">
        <f t="shared" si="293"/>
        <v>1</v>
      </c>
      <c r="AP670" s="279">
        <v>0.75</v>
      </c>
      <c r="AQ670" s="293" t="str">
        <f t="shared" si="267"/>
        <v>-</v>
      </c>
      <c r="AR670" s="293" t="str">
        <f t="shared" si="268"/>
        <v>-</v>
      </c>
      <c r="AS670" s="293" t="str" cm="1">
        <f t="array" ref="AS670">IFERROR(IFERROR((AT670*AU670)/(3600*1000)/AZ670, BY670) * SUMPRODUCT($BA670:$BE670^2.5, $BF670:$BJ670) / 1000, "-")</f>
        <v>-</v>
      </c>
      <c r="AT670" s="279" t="str">
        <f t="shared" si="269"/>
        <v>-</v>
      </c>
      <c r="AU670" s="279" t="str">
        <f t="shared" si="270"/>
        <v>-</v>
      </c>
      <c r="AV670" s="294" t="str">
        <f t="shared" si="280"/>
        <v>-</v>
      </c>
      <c r="AW670" s="294" t="str" cm="1">
        <f t="array" ref="AW670">IF(CH670&gt;0, INDEX($CV$58:$CV$60, CH670), "-")</f>
        <v>-</v>
      </c>
      <c r="AX670" s="294" t="str">
        <f t="shared" si="271"/>
        <v>-</v>
      </c>
      <c r="AY670" s="295" t="str">
        <f t="shared" si="272"/>
        <v>-</v>
      </c>
      <c r="AZ670" s="294">
        <f t="shared" si="273"/>
        <v>0</v>
      </c>
      <c r="BA670" s="296" t="str" cm="1">
        <f t="array" ref="BA670">IFERROR(INDEX($CV$63:$CZ$65, $CF670, BA$23), "-")</f>
        <v>-</v>
      </c>
      <c r="BB670" s="296" t="str" cm="1">
        <f t="array" ref="BB670">IFERROR(INDEX($CV$63:$CZ$65, $CF670, BB$23), "-")</f>
        <v>-</v>
      </c>
      <c r="BC670" s="296" t="str" cm="1">
        <f t="array" ref="BC670">IFERROR(INDEX($CV$63:$CZ$65, $CF670, BC$23), "-")</f>
        <v>-</v>
      </c>
      <c r="BD670" s="296" t="str" cm="1">
        <f t="array" ref="BD670">IFERROR(INDEX($CV$63:$CZ$65, $CF670, BD$23), "-")</f>
        <v>-</v>
      </c>
      <c r="BE670" s="296" t="str" cm="1">
        <f t="array" ref="BE670">IFERROR(INDEX($CV$63:$CZ$65, $CF670, BE$23), "-")</f>
        <v>-</v>
      </c>
      <c r="BF670" s="297" cm="1">
        <f t="array" ref="BF670">IF($CF670=3,
IFERROR(INDEX($CV$68:$CZ$79, $CE670, BF$23), "-"),
IF($CF670=2,
IF(BF$23=5, $Q670, IF(BF$23=4, $R670, 0)), IF(BF$23=5, $Q670, 0)
))</f>
        <v>0</v>
      </c>
      <c r="BG670" s="297" cm="1">
        <f t="array" ref="BG670">IF($CF670=3,
IFERROR(INDEX($CV$68:$CZ$79, $CE670, BG$23), "-"),
IF($CF670=2,
IF(BG$23=5, $Q670, IF(BG$23=4, $R670, 0)), IF(BG$23=5, $Q670, 0)
))</f>
        <v>0</v>
      </c>
      <c r="BH670" s="297" cm="1">
        <f t="array" ref="BH670">IF($CF670=3,
IFERROR(INDEX($CV$68:$CZ$79, $CE670, BH$23), "-"),
IF($CF670=2,
IF(BH$23=5, $Q670, IF(BH$23=4, $R670, 0)), IF(BH$23=5, $Q670, 0)
))</f>
        <v>0</v>
      </c>
      <c r="BI670" s="297" cm="1">
        <f t="array" ref="BI670">IF($CF670=3,
IFERROR(INDEX($CV$68:$CZ$79, $CE670, BI$23), "-"),
IF($CF670=2,
IF(BI$23=5, $Q670, IF(BI$23=4, $R670, 0)), IF(BI$23=5, $Q670, 0)
))</f>
        <v>0</v>
      </c>
      <c r="BJ670" s="297" cm="1">
        <f t="array" ref="BJ670">IF($CF670=3,
IFERROR(INDEX($CV$68:$CZ$79, $CE670, BJ$23), "-"),
IF($CF670=2,
IF(BJ$23=5, $Q670, IF(BJ$23=4, $R670, 0)), IF(BJ$23=5, $Q670, 0)
))</f>
        <v>0</v>
      </c>
      <c r="BK670" s="293" t="str" cm="1">
        <f t="array" ref="BK670">IFERROR(IF(OR($AN$20="EZ", ISNUMBER((BL670*BM670)/(3600*1000)/BN670)), (BL670*BM670)/(3600*1000)/BN670, BY670) * SUMPRODUCT($BO670:$BS670^2.5, $BT670:$BX670) / 1000, "-")</f>
        <v>-</v>
      </c>
      <c r="BL670" s="279" t="str">
        <f t="shared" si="274"/>
        <v>-</v>
      </c>
      <c r="BM670" s="279" t="str">
        <f t="shared" si="275"/>
        <v>-</v>
      </c>
      <c r="BN670" s="298">
        <f t="shared" si="276"/>
        <v>0</v>
      </c>
      <c r="BO670" s="296" t="str" cm="1">
        <f t="array" ref="BO670">IFERROR(INDEX($CV$63:$CZ$65, $CO670, BO$23), "-")</f>
        <v>-</v>
      </c>
      <c r="BP670" s="296" t="str" cm="1">
        <f t="array" ref="BP670">IFERROR(INDEX($CV$63:$CZ$65, $CO670, BP$23), "-")</f>
        <v>-</v>
      </c>
      <c r="BQ670" s="296" t="str" cm="1">
        <f t="array" ref="BQ670">IFERROR(INDEX($CV$63:$CZ$65, $CO670, BQ$23), "-")</f>
        <v>-</v>
      </c>
      <c r="BR670" s="296" t="str" cm="1">
        <f t="array" ref="BR670">IFERROR(INDEX($CV$63:$CZ$65, $CO670, BR$23), "-")</f>
        <v>-</v>
      </c>
      <c r="BS670" s="296" t="str" cm="1">
        <f t="array" ref="BS670">IFERROR(INDEX($CV$63:$CZ$65, $CO670, BS$23), "-")</f>
        <v>-</v>
      </c>
      <c r="BT670" s="297" cm="1">
        <f t="array" ref="BT670">IF($CO670=3,
IFERROR(INDEX($CV$68:$CZ$79, $CE670, BT$23), "-"),
IF($CO670=2,
IF(BT$23=5, $AC670, IF(BT$23=4, $AD670, 0)), IF(BT$23=5, $AC670, 0)
))</f>
        <v>0</v>
      </c>
      <c r="BU670" s="297" cm="1">
        <f t="array" ref="BU670">IF($CO670=3,
IFERROR(INDEX($CV$68:$CZ$79, $CE670, BU$23), "-"),
IF($CO670=2,
IF(BU$23=5, $AC670, IF(BU$23=4, $AD670, 0)), IF(BU$23=5, $AC670, 0)
))</f>
        <v>0</v>
      </c>
      <c r="BV670" s="297" cm="1">
        <f t="array" ref="BV670">IF($CO670=3,
IFERROR(INDEX($CV$68:$CZ$79, $CE670, BV$23), "-"),
IF($CO670=2,
IF(BV$23=5, $AC670, IF(BV$23=4, $AD670, 0)), IF(BV$23=5, $AC670, 0)
))</f>
        <v>0</v>
      </c>
      <c r="BW670" s="297" cm="1">
        <f t="array" ref="BW670">IF($CO670=3,
IFERROR(INDEX($CV$68:$CZ$79, $CE670, BW$23), "-"),
IF($CO670=2,
IF(BW$23=5, $AC670, IF(BW$23=4, $AD670, 0)), IF(BW$23=5, $AC670, 0)
))</f>
        <v>0</v>
      </c>
      <c r="BX670" s="297" cm="1">
        <f t="array" ref="BX670">IF($CO670=3,
IFERROR(INDEX($CV$68:$CZ$79, $CE670, BX$23), "-"),
IF($CO670=2,
IF(BX$23=5, $AC670, IF(BX$23=4, $AD670, 0)), IF(BX$23=5, $AC670, 0)
))</f>
        <v>0</v>
      </c>
      <c r="BY670" s="293" t="str">
        <f t="shared" si="277"/>
        <v>-</v>
      </c>
      <c r="BZ670" s="299">
        <f t="shared" si="281"/>
        <v>0</v>
      </c>
      <c r="CA670" s="294" t="str">
        <f t="shared" si="278"/>
        <v>-</v>
      </c>
      <c r="CB670" s="295" t="str">
        <f t="shared" si="282"/>
        <v>-</v>
      </c>
      <c r="CC670" s="295" t="str">
        <f t="shared" si="279"/>
        <v>-</v>
      </c>
      <c r="CD670" s="299">
        <f t="shared" si="283"/>
        <v>0</v>
      </c>
      <c r="CE670" s="300" t="str">
        <f t="shared" si="284"/>
        <v>-</v>
      </c>
      <c r="CF670" s="300" t="str">
        <f t="shared" si="285"/>
        <v>-</v>
      </c>
      <c r="CG670" s="300">
        <v>0</v>
      </c>
      <c r="CH670" s="300">
        <f t="shared" si="286"/>
        <v>0</v>
      </c>
      <c r="CI670" s="301">
        <f t="shared" si="287"/>
        <v>0</v>
      </c>
      <c r="CJ670" s="301">
        <f t="shared" si="288"/>
        <v>0</v>
      </c>
      <c r="CK670" s="302" t="str" cm="1">
        <f t="array" ref="CK670">IF($CJ670&gt;0, INDEX($CS$28:$DH$35, $CJ670, $CI670+CK$23), "-")</f>
        <v>-</v>
      </c>
      <c r="CL670" s="302" t="str" cm="1">
        <f t="array" ref="CL670">IF($CJ670&gt;0, INDEX($CS$28:$DH$35, $CJ670, $CI670+CL$23), "-")</f>
        <v>-</v>
      </c>
      <c r="CM670" s="302" t="str" cm="1">
        <f t="array" ref="CM670">IF($CJ670&gt;0, INDEX($CS$28:$DH$35, $CJ670, $CI670+CM$23), "-")</f>
        <v>-</v>
      </c>
      <c r="CN670" s="302" t="str" cm="1">
        <f t="array" ref="CN670">IF($CJ670&gt;0, INDEX($CS$28:$DH$35, $CJ670, $CI670+CN$23), "-")</f>
        <v>-</v>
      </c>
      <c r="CO670" s="300" t="str">
        <f t="shared" si="289"/>
        <v>-</v>
      </c>
      <c r="CP670" s="271"/>
      <c r="CQ670" s="272"/>
      <c r="CR670" s="273"/>
      <c r="CS670" s="273"/>
      <c r="CT670" s="273"/>
      <c r="CU670" s="273"/>
      <c r="CV670" s="273"/>
      <c r="CW670" s="273"/>
      <c r="CX670" s="273"/>
      <c r="CY670" s="273"/>
      <c r="CZ670" s="273"/>
      <c r="DA670" s="273"/>
      <c r="DB670" s="273"/>
      <c r="DC670" s="273"/>
      <c r="DD670" s="273"/>
      <c r="DE670" s="273"/>
      <c r="DF670" s="273"/>
      <c r="DG670" s="273"/>
      <c r="DH670" s="273"/>
      <c r="DI670" s="273"/>
      <c r="DJ670" s="271"/>
      <c r="DK670" s="271"/>
    </row>
    <row r="671" spans="1:115" s="45" customFormat="1" ht="12.75" customHeight="1" x14ac:dyDescent="0.25">
      <c r="A671" s="13" cm="1">
        <f t="array" ref="A671">IFERROR(INDEX(Operation, IFERROR(MATCH($N671,#REF!, 0), IFERROR(MATCH($N671,#REF!, 0), MATCH($N671,#REF!, 0))), 4), 0)</f>
        <v>0</v>
      </c>
      <c r="B671" s="10">
        <v>648</v>
      </c>
      <c r="C671" s="238"/>
      <c r="D671" s="238"/>
      <c r="E671" s="79"/>
      <c r="F671" s="80" t="str">
        <f>IF(ISBLANK(E671), "", VLOOKUP(E671, Z!$A$2:$C$4127, 3, FALSE))</f>
        <v/>
      </c>
      <c r="G671" s="238"/>
      <c r="H671" s="81"/>
      <c r="I671" s="255" t="b">
        <v>0</v>
      </c>
      <c r="J671" s="256"/>
      <c r="K671" s="82"/>
      <c r="L671" s="82"/>
      <c r="M671" s="83"/>
      <c r="N671" s="79"/>
      <c r="O671" s="84"/>
      <c r="P671" s="84"/>
      <c r="Q671" s="257"/>
      <c r="R671" s="257"/>
      <c r="S671" s="257"/>
      <c r="T671" s="85">
        <f t="shared" si="290"/>
        <v>0</v>
      </c>
      <c r="U671" s="238"/>
      <c r="V671" s="238"/>
      <c r="W671" s="238"/>
      <c r="X671" s="257"/>
      <c r="Y671" s="258"/>
      <c r="Z671" s="79"/>
      <c r="AA671" s="257"/>
      <c r="AB671" s="257"/>
      <c r="AC671" s="257"/>
      <c r="AD671" s="257"/>
      <c r="AE671" s="257"/>
      <c r="AF671" s="85">
        <f t="shared" si="291"/>
        <v>0</v>
      </c>
      <c r="AG671" s="259"/>
      <c r="AH671" s="238"/>
      <c r="AI671" s="79"/>
      <c r="AJ671" s="80" t="str">
        <f>IF(ISBLANK(AI671), "", VLOOKUP(AI671, Z!$A$2:$C$4127, 3, FALSE))</f>
        <v/>
      </c>
      <c r="AK671" s="260"/>
      <c r="AL671" s="127">
        <f t="shared" si="292"/>
        <v>0</v>
      </c>
      <c r="AM671" s="271"/>
      <c r="AN671" s="292">
        <f t="shared" si="266"/>
        <v>0</v>
      </c>
      <c r="AO671" s="279">
        <f t="shared" si="293"/>
        <v>1</v>
      </c>
      <c r="AP671" s="279">
        <v>0.75</v>
      </c>
      <c r="AQ671" s="293" t="str">
        <f t="shared" si="267"/>
        <v>-</v>
      </c>
      <c r="AR671" s="293" t="str">
        <f t="shared" si="268"/>
        <v>-</v>
      </c>
      <c r="AS671" s="293" t="str" cm="1">
        <f t="array" ref="AS671">IFERROR(IFERROR((AT671*AU671)/(3600*1000)/AZ671, BY671) * SUMPRODUCT($BA671:$BE671^2.5, $BF671:$BJ671) / 1000, "-")</f>
        <v>-</v>
      </c>
      <c r="AT671" s="279" t="str">
        <f t="shared" si="269"/>
        <v>-</v>
      </c>
      <c r="AU671" s="279" t="str">
        <f t="shared" si="270"/>
        <v>-</v>
      </c>
      <c r="AV671" s="294" t="str">
        <f t="shared" si="280"/>
        <v>-</v>
      </c>
      <c r="AW671" s="294" t="str" cm="1">
        <f t="array" ref="AW671">IF(CH671&gt;0, INDEX($CV$58:$CV$60, CH671), "-")</f>
        <v>-</v>
      </c>
      <c r="AX671" s="294" t="str">
        <f t="shared" si="271"/>
        <v>-</v>
      </c>
      <c r="AY671" s="295" t="str">
        <f t="shared" si="272"/>
        <v>-</v>
      </c>
      <c r="AZ671" s="294">
        <f t="shared" si="273"/>
        <v>0</v>
      </c>
      <c r="BA671" s="296" t="str" cm="1">
        <f t="array" ref="BA671">IFERROR(INDEX($CV$63:$CZ$65, $CF671, BA$23), "-")</f>
        <v>-</v>
      </c>
      <c r="BB671" s="296" t="str" cm="1">
        <f t="array" ref="BB671">IFERROR(INDEX($CV$63:$CZ$65, $CF671, BB$23), "-")</f>
        <v>-</v>
      </c>
      <c r="BC671" s="296" t="str" cm="1">
        <f t="array" ref="BC671">IFERROR(INDEX($CV$63:$CZ$65, $CF671, BC$23), "-")</f>
        <v>-</v>
      </c>
      <c r="BD671" s="296" t="str" cm="1">
        <f t="array" ref="BD671">IFERROR(INDEX($CV$63:$CZ$65, $CF671, BD$23), "-")</f>
        <v>-</v>
      </c>
      <c r="BE671" s="296" t="str" cm="1">
        <f t="array" ref="BE671">IFERROR(INDEX($CV$63:$CZ$65, $CF671, BE$23), "-")</f>
        <v>-</v>
      </c>
      <c r="BF671" s="297" cm="1">
        <f t="array" ref="BF671">IF($CF671=3,
IFERROR(INDEX($CV$68:$CZ$79, $CE671, BF$23), "-"),
IF($CF671=2,
IF(BF$23=5, $Q671, IF(BF$23=4, $R671, 0)), IF(BF$23=5, $Q671, 0)
))</f>
        <v>0</v>
      </c>
      <c r="BG671" s="297" cm="1">
        <f t="array" ref="BG671">IF($CF671=3,
IFERROR(INDEX($CV$68:$CZ$79, $CE671, BG$23), "-"),
IF($CF671=2,
IF(BG$23=5, $Q671, IF(BG$23=4, $R671, 0)), IF(BG$23=5, $Q671, 0)
))</f>
        <v>0</v>
      </c>
      <c r="BH671" s="297" cm="1">
        <f t="array" ref="BH671">IF($CF671=3,
IFERROR(INDEX($CV$68:$CZ$79, $CE671, BH$23), "-"),
IF($CF671=2,
IF(BH$23=5, $Q671, IF(BH$23=4, $R671, 0)), IF(BH$23=5, $Q671, 0)
))</f>
        <v>0</v>
      </c>
      <c r="BI671" s="297" cm="1">
        <f t="array" ref="BI671">IF($CF671=3,
IFERROR(INDEX($CV$68:$CZ$79, $CE671, BI$23), "-"),
IF($CF671=2,
IF(BI$23=5, $Q671, IF(BI$23=4, $R671, 0)), IF(BI$23=5, $Q671, 0)
))</f>
        <v>0</v>
      </c>
      <c r="BJ671" s="297" cm="1">
        <f t="array" ref="BJ671">IF($CF671=3,
IFERROR(INDEX($CV$68:$CZ$79, $CE671, BJ$23), "-"),
IF($CF671=2,
IF(BJ$23=5, $Q671, IF(BJ$23=4, $R671, 0)), IF(BJ$23=5, $Q671, 0)
))</f>
        <v>0</v>
      </c>
      <c r="BK671" s="293" t="str" cm="1">
        <f t="array" ref="BK671">IFERROR(IF(OR($AN$20="EZ", ISNUMBER((BL671*BM671)/(3600*1000)/BN671)), (BL671*BM671)/(3600*1000)/BN671, BY671) * SUMPRODUCT($BO671:$BS671^2.5, $BT671:$BX671) / 1000, "-")</f>
        <v>-</v>
      </c>
      <c r="BL671" s="279" t="str">
        <f t="shared" si="274"/>
        <v>-</v>
      </c>
      <c r="BM671" s="279" t="str">
        <f t="shared" si="275"/>
        <v>-</v>
      </c>
      <c r="BN671" s="298">
        <f t="shared" si="276"/>
        <v>0</v>
      </c>
      <c r="BO671" s="296" t="str" cm="1">
        <f t="array" ref="BO671">IFERROR(INDEX($CV$63:$CZ$65, $CO671, BO$23), "-")</f>
        <v>-</v>
      </c>
      <c r="BP671" s="296" t="str" cm="1">
        <f t="array" ref="BP671">IFERROR(INDEX($CV$63:$CZ$65, $CO671, BP$23), "-")</f>
        <v>-</v>
      </c>
      <c r="BQ671" s="296" t="str" cm="1">
        <f t="array" ref="BQ671">IFERROR(INDEX($CV$63:$CZ$65, $CO671, BQ$23), "-")</f>
        <v>-</v>
      </c>
      <c r="BR671" s="296" t="str" cm="1">
        <f t="array" ref="BR671">IFERROR(INDEX($CV$63:$CZ$65, $CO671, BR$23), "-")</f>
        <v>-</v>
      </c>
      <c r="BS671" s="296" t="str" cm="1">
        <f t="array" ref="BS671">IFERROR(INDEX($CV$63:$CZ$65, $CO671, BS$23), "-")</f>
        <v>-</v>
      </c>
      <c r="BT671" s="297" cm="1">
        <f t="array" ref="BT671">IF($CO671=3,
IFERROR(INDEX($CV$68:$CZ$79, $CE671, BT$23), "-"),
IF($CO671=2,
IF(BT$23=5, $AC671, IF(BT$23=4, $AD671, 0)), IF(BT$23=5, $AC671, 0)
))</f>
        <v>0</v>
      </c>
      <c r="BU671" s="297" cm="1">
        <f t="array" ref="BU671">IF($CO671=3,
IFERROR(INDEX($CV$68:$CZ$79, $CE671, BU$23), "-"),
IF($CO671=2,
IF(BU$23=5, $AC671, IF(BU$23=4, $AD671, 0)), IF(BU$23=5, $AC671, 0)
))</f>
        <v>0</v>
      </c>
      <c r="BV671" s="297" cm="1">
        <f t="array" ref="BV671">IF($CO671=3,
IFERROR(INDEX($CV$68:$CZ$79, $CE671, BV$23), "-"),
IF($CO671=2,
IF(BV$23=5, $AC671, IF(BV$23=4, $AD671, 0)), IF(BV$23=5, $AC671, 0)
))</f>
        <v>0</v>
      </c>
      <c r="BW671" s="297" cm="1">
        <f t="array" ref="BW671">IF($CO671=3,
IFERROR(INDEX($CV$68:$CZ$79, $CE671, BW$23), "-"),
IF($CO671=2,
IF(BW$23=5, $AC671, IF(BW$23=4, $AD671, 0)), IF(BW$23=5, $AC671, 0)
))</f>
        <v>0</v>
      </c>
      <c r="BX671" s="297" cm="1">
        <f t="array" ref="BX671">IF($CO671=3,
IFERROR(INDEX($CV$68:$CZ$79, $CE671, BX$23), "-"),
IF($CO671=2,
IF(BX$23=5, $AC671, IF(BX$23=4, $AD671, 0)), IF(BX$23=5, $AC671, 0)
))</f>
        <v>0</v>
      </c>
      <c r="BY671" s="293" t="str">
        <f t="shared" si="277"/>
        <v>-</v>
      </c>
      <c r="BZ671" s="299">
        <f t="shared" si="281"/>
        <v>0</v>
      </c>
      <c r="CA671" s="294" t="str">
        <f t="shared" si="278"/>
        <v>-</v>
      </c>
      <c r="CB671" s="295" t="str">
        <f t="shared" si="282"/>
        <v>-</v>
      </c>
      <c r="CC671" s="295" t="str">
        <f t="shared" si="279"/>
        <v>-</v>
      </c>
      <c r="CD671" s="299">
        <f t="shared" si="283"/>
        <v>0</v>
      </c>
      <c r="CE671" s="300" t="str">
        <f t="shared" si="284"/>
        <v>-</v>
      </c>
      <c r="CF671" s="300" t="str">
        <f t="shared" si="285"/>
        <v>-</v>
      </c>
      <c r="CG671" s="300">
        <v>0</v>
      </c>
      <c r="CH671" s="300">
        <f t="shared" si="286"/>
        <v>0</v>
      </c>
      <c r="CI671" s="301">
        <f t="shared" si="287"/>
        <v>0</v>
      </c>
      <c r="CJ671" s="301">
        <f t="shared" si="288"/>
        <v>0</v>
      </c>
      <c r="CK671" s="302" t="str" cm="1">
        <f t="array" ref="CK671">IF($CJ671&gt;0, INDEX($CS$28:$DH$35, $CJ671, $CI671+CK$23), "-")</f>
        <v>-</v>
      </c>
      <c r="CL671" s="302" t="str" cm="1">
        <f t="array" ref="CL671">IF($CJ671&gt;0, INDEX($CS$28:$DH$35, $CJ671, $CI671+CL$23), "-")</f>
        <v>-</v>
      </c>
      <c r="CM671" s="302" t="str" cm="1">
        <f t="array" ref="CM671">IF($CJ671&gt;0, INDEX($CS$28:$DH$35, $CJ671, $CI671+CM$23), "-")</f>
        <v>-</v>
      </c>
      <c r="CN671" s="302" t="str" cm="1">
        <f t="array" ref="CN671">IF($CJ671&gt;0, INDEX($CS$28:$DH$35, $CJ671, $CI671+CN$23), "-")</f>
        <v>-</v>
      </c>
      <c r="CO671" s="300" t="str">
        <f t="shared" si="289"/>
        <v>-</v>
      </c>
      <c r="CP671" s="271"/>
      <c r="CQ671" s="272"/>
      <c r="CR671" s="273"/>
      <c r="CS671" s="273"/>
      <c r="CT671" s="273"/>
      <c r="CU671" s="273"/>
      <c r="CV671" s="273"/>
      <c r="CW671" s="273"/>
      <c r="CX671" s="273"/>
      <c r="CY671" s="273"/>
      <c r="CZ671" s="273"/>
      <c r="DA671" s="273"/>
      <c r="DB671" s="273"/>
      <c r="DC671" s="273"/>
      <c r="DD671" s="273"/>
      <c r="DE671" s="273"/>
      <c r="DF671" s="273"/>
      <c r="DG671" s="273"/>
      <c r="DH671" s="273"/>
      <c r="DI671" s="273"/>
      <c r="DJ671" s="271"/>
      <c r="DK671" s="271"/>
    </row>
    <row r="672" spans="1:115" s="45" customFormat="1" ht="12.75" customHeight="1" x14ac:dyDescent="0.25">
      <c r="A672" s="13" cm="1">
        <f t="array" ref="A672">IFERROR(INDEX(Operation, IFERROR(MATCH($N672,#REF!, 0), IFERROR(MATCH($N672,#REF!, 0), MATCH($N672,#REF!, 0))), 4), 0)</f>
        <v>0</v>
      </c>
      <c r="B672" s="10">
        <v>649</v>
      </c>
      <c r="C672" s="238"/>
      <c r="D672" s="238"/>
      <c r="E672" s="79"/>
      <c r="F672" s="80" t="str">
        <f>IF(ISBLANK(E672), "", VLOOKUP(E672, Z!$A$2:$C$4127, 3, FALSE))</f>
        <v/>
      </c>
      <c r="G672" s="238"/>
      <c r="H672" s="81"/>
      <c r="I672" s="255" t="b">
        <v>0</v>
      </c>
      <c r="J672" s="256"/>
      <c r="K672" s="82"/>
      <c r="L672" s="82"/>
      <c r="M672" s="83"/>
      <c r="N672" s="79"/>
      <c r="O672" s="84"/>
      <c r="P672" s="84"/>
      <c r="Q672" s="257"/>
      <c r="R672" s="257"/>
      <c r="S672" s="257"/>
      <c r="T672" s="85">
        <f t="shared" si="290"/>
        <v>0</v>
      </c>
      <c r="U672" s="238"/>
      <c r="V672" s="238"/>
      <c r="W672" s="238"/>
      <c r="X672" s="257"/>
      <c r="Y672" s="258"/>
      <c r="Z672" s="79"/>
      <c r="AA672" s="257"/>
      <c r="AB672" s="257"/>
      <c r="AC672" s="257"/>
      <c r="AD672" s="257"/>
      <c r="AE672" s="257"/>
      <c r="AF672" s="85">
        <f t="shared" si="291"/>
        <v>0</v>
      </c>
      <c r="AG672" s="259"/>
      <c r="AH672" s="238"/>
      <c r="AI672" s="79"/>
      <c r="AJ672" s="80" t="str">
        <f>IF(ISBLANK(AI672), "", VLOOKUP(AI672, Z!$A$2:$C$4127, 3, FALSE))</f>
        <v/>
      </c>
      <c r="AK672" s="260"/>
      <c r="AL672" s="127">
        <f t="shared" si="292"/>
        <v>0</v>
      </c>
      <c r="AM672" s="271"/>
      <c r="AN672" s="292">
        <f t="shared" ref="AN672:AN735" si="294">IFERROR(AP672*AO672*(AQ672-AR672), 0)</f>
        <v>0</v>
      </c>
      <c r="AO672" s="279">
        <f t="shared" si="293"/>
        <v>1</v>
      </c>
      <c r="AP672" s="279">
        <v>0.75</v>
      </c>
      <c r="AQ672" s="293" t="str">
        <f t="shared" ref="AQ672:AQ735" si="295">IF($I672, S672/1000, AS672)</f>
        <v>-</v>
      </c>
      <c r="AR672" s="293" t="str">
        <f t="shared" ref="AR672:AR735" si="296">IF($I672, AE672/1000, BK672)</f>
        <v>-</v>
      </c>
      <c r="AS672" s="293" t="str" cm="1">
        <f t="array" ref="AS672">IFERROR(IFERROR((AT672*AU672)/(3600*1000)/AZ672, BY672) * SUMPRODUCT($BA672:$BE672^2.5, $BF672:$BJ672) / 1000, "-")</f>
        <v>-</v>
      </c>
      <c r="AT672" s="279" t="str">
        <f t="shared" ref="AT672:AT735" si="297">IF(ISNUMBER(O672),O672,"-")</f>
        <v>-</v>
      </c>
      <c r="AU672" s="279" t="str">
        <f t="shared" ref="AU672:AU735" si="298">IF(ISNUMBER(P672),P672,"-")</f>
        <v>-</v>
      </c>
      <c r="AV672" s="294" t="str">
        <f t="shared" si="280"/>
        <v>-</v>
      </c>
      <c r="AW672" s="294" t="str" cm="1">
        <f t="array" ref="AW672">IF(CH672&gt;0, INDEX($CV$58:$CV$60, CH672), "-")</f>
        <v>-</v>
      </c>
      <c r="AX672" s="294" t="str">
        <f t="shared" ref="AX672:AX735" si="299">CA672</f>
        <v>-</v>
      </c>
      <c r="AY672" s="295" t="str">
        <f t="shared" ref="AY672:AY735" si="300">CC672</f>
        <v>-</v>
      </c>
      <c r="AZ672" s="294">
        <f t="shared" ref="AZ672:AZ735" si="301">PRODUCT(AV672:AY672)</f>
        <v>0</v>
      </c>
      <c r="BA672" s="296" t="str" cm="1">
        <f t="array" ref="BA672">IFERROR(INDEX($CV$63:$CZ$65, $CF672, BA$23), "-")</f>
        <v>-</v>
      </c>
      <c r="BB672" s="296" t="str" cm="1">
        <f t="array" ref="BB672">IFERROR(INDEX($CV$63:$CZ$65, $CF672, BB$23), "-")</f>
        <v>-</v>
      </c>
      <c r="BC672" s="296" t="str" cm="1">
        <f t="array" ref="BC672">IFERROR(INDEX($CV$63:$CZ$65, $CF672, BC$23), "-")</f>
        <v>-</v>
      </c>
      <c r="BD672" s="296" t="str" cm="1">
        <f t="array" ref="BD672">IFERROR(INDEX($CV$63:$CZ$65, $CF672, BD$23), "-")</f>
        <v>-</v>
      </c>
      <c r="BE672" s="296" t="str" cm="1">
        <f t="array" ref="BE672">IFERROR(INDEX($CV$63:$CZ$65, $CF672, BE$23), "-")</f>
        <v>-</v>
      </c>
      <c r="BF672" s="297" cm="1">
        <f t="array" ref="BF672">IF($CF672=3,
IFERROR(INDEX($CV$68:$CZ$79, $CE672, BF$23), "-"),
IF($CF672=2,
IF(BF$23=5, $Q672, IF(BF$23=4, $R672, 0)), IF(BF$23=5, $Q672, 0)
))</f>
        <v>0</v>
      </c>
      <c r="BG672" s="297" cm="1">
        <f t="array" ref="BG672">IF($CF672=3,
IFERROR(INDEX($CV$68:$CZ$79, $CE672, BG$23), "-"),
IF($CF672=2,
IF(BG$23=5, $Q672, IF(BG$23=4, $R672, 0)), IF(BG$23=5, $Q672, 0)
))</f>
        <v>0</v>
      </c>
      <c r="BH672" s="297" cm="1">
        <f t="array" ref="BH672">IF($CF672=3,
IFERROR(INDEX($CV$68:$CZ$79, $CE672, BH$23), "-"),
IF($CF672=2,
IF(BH$23=5, $Q672, IF(BH$23=4, $R672, 0)), IF(BH$23=5, $Q672, 0)
))</f>
        <v>0</v>
      </c>
      <c r="BI672" s="297" cm="1">
        <f t="array" ref="BI672">IF($CF672=3,
IFERROR(INDEX($CV$68:$CZ$79, $CE672, BI$23), "-"),
IF($CF672=2,
IF(BI$23=5, $Q672, IF(BI$23=4, $R672, 0)), IF(BI$23=5, $Q672, 0)
))</f>
        <v>0</v>
      </c>
      <c r="BJ672" s="297" cm="1">
        <f t="array" ref="BJ672">IF($CF672=3,
IFERROR(INDEX($CV$68:$CZ$79, $CE672, BJ$23), "-"),
IF($CF672=2,
IF(BJ$23=5, $Q672, IF(BJ$23=4, $R672, 0)), IF(BJ$23=5, $Q672, 0)
))</f>
        <v>0</v>
      </c>
      <c r="BK672" s="293" t="str" cm="1">
        <f t="array" ref="BK672">IFERROR(IF(OR($AN$20="EZ", ISNUMBER((BL672*BM672)/(3600*1000)/BN672)), (BL672*BM672)/(3600*1000)/BN672, BY672) * SUMPRODUCT($BO672:$BS672^2.5, $BT672:$BX672) / 1000, "-")</f>
        <v>-</v>
      </c>
      <c r="BL672" s="279" t="str">
        <f t="shared" ref="BL672:BL735" si="302">IF($AN$20="EZ", IF(ISNUMBER(AA672),AA672,"-"), AT672)</f>
        <v>-</v>
      </c>
      <c r="BM672" s="279" t="str">
        <f t="shared" ref="BM672:BM735" si="303">IF($AN$20="EZ", IF(ISNUMBER(AB672),AB672,"-"), AU672)</f>
        <v>-</v>
      </c>
      <c r="BN672" s="298">
        <f t="shared" ref="BN672:BN735" si="304">IF($AN$20="EZ", IF(ISNUMBER(Y672), Y672,"-"), AZ672)</f>
        <v>0</v>
      </c>
      <c r="BO672" s="296" t="str" cm="1">
        <f t="array" ref="BO672">IFERROR(INDEX($CV$63:$CZ$65, $CO672, BO$23), "-")</f>
        <v>-</v>
      </c>
      <c r="BP672" s="296" t="str" cm="1">
        <f t="array" ref="BP672">IFERROR(INDEX($CV$63:$CZ$65, $CO672, BP$23), "-")</f>
        <v>-</v>
      </c>
      <c r="BQ672" s="296" t="str" cm="1">
        <f t="array" ref="BQ672">IFERROR(INDEX($CV$63:$CZ$65, $CO672, BQ$23), "-")</f>
        <v>-</v>
      </c>
      <c r="BR672" s="296" t="str" cm="1">
        <f t="array" ref="BR672">IFERROR(INDEX($CV$63:$CZ$65, $CO672, BR$23), "-")</f>
        <v>-</v>
      </c>
      <c r="BS672" s="296" t="str" cm="1">
        <f t="array" ref="BS672">IFERROR(INDEX($CV$63:$CZ$65, $CO672, BS$23), "-")</f>
        <v>-</v>
      </c>
      <c r="BT672" s="297" cm="1">
        <f t="array" ref="BT672">IF($CO672=3,
IFERROR(INDEX($CV$68:$CZ$79, $CE672, BT$23), "-"),
IF($CO672=2,
IF(BT$23=5, $AC672, IF(BT$23=4, $AD672, 0)), IF(BT$23=5, $AC672, 0)
))</f>
        <v>0</v>
      </c>
      <c r="BU672" s="297" cm="1">
        <f t="array" ref="BU672">IF($CO672=3,
IFERROR(INDEX($CV$68:$CZ$79, $CE672, BU$23), "-"),
IF($CO672=2,
IF(BU$23=5, $AC672, IF(BU$23=4, $AD672, 0)), IF(BU$23=5, $AC672, 0)
))</f>
        <v>0</v>
      </c>
      <c r="BV672" s="297" cm="1">
        <f t="array" ref="BV672">IF($CO672=3,
IFERROR(INDEX($CV$68:$CZ$79, $CE672, BV$23), "-"),
IF($CO672=2,
IF(BV$23=5, $AC672, IF(BV$23=4, $AD672, 0)), IF(BV$23=5, $AC672, 0)
))</f>
        <v>0</v>
      </c>
      <c r="BW672" s="297" cm="1">
        <f t="array" ref="BW672">IF($CO672=3,
IFERROR(INDEX($CV$68:$CZ$79, $CE672, BW$23), "-"),
IF($CO672=2,
IF(BW$23=5, $AC672, IF(BW$23=4, $AD672, 0)), IF(BW$23=5, $AC672, 0)
))</f>
        <v>0</v>
      </c>
      <c r="BX672" s="297" cm="1">
        <f t="array" ref="BX672">IF($CO672=3,
IFERROR(INDEX($CV$68:$CZ$79, $CE672, BX$23), "-"),
IF($CO672=2,
IF(BX$23=5, $AC672, IF(BX$23=4, $AD672, 0)), IF(BX$23=5, $AC672, 0)
))</f>
        <v>0</v>
      </c>
      <c r="BY672" s="293" t="str">
        <f t="shared" ref="BY672:BY735" si="305">IFERROR(0.75*BZ672/(CA672*CB672), "-")</f>
        <v>-</v>
      </c>
      <c r="BZ672" s="299">
        <f t="shared" si="281"/>
        <v>0</v>
      </c>
      <c r="CA672" s="294" t="str">
        <f t="shared" ref="CA672:CA735" si="306">IFERROR((CK672*LOG($J672)^3 + CL672*LOG($J672)^2 + CM672*LOG($J672) + CN672) / 100, "-")</f>
        <v>-</v>
      </c>
      <c r="CB672" s="295" t="str">
        <f t="shared" si="282"/>
        <v>-</v>
      </c>
      <c r="CC672" s="295" t="str">
        <f t="shared" ref="CC672:CC735" si="307">IF(CD672&gt;0, IF(CF672=3, 0.79 + 0.22 * (1 - 1 /LOG10(40 * CD672)), 1), "-")</f>
        <v>-</v>
      </c>
      <c r="CD672" s="299">
        <f t="shared" si="283"/>
        <v>0</v>
      </c>
      <c r="CE672" s="300" t="str">
        <f t="shared" si="284"/>
        <v>-</v>
      </c>
      <c r="CF672" s="300" t="str">
        <f t="shared" si="285"/>
        <v>-</v>
      </c>
      <c r="CG672" s="300">
        <v>0</v>
      </c>
      <c r="CH672" s="300">
        <f t="shared" si="286"/>
        <v>0</v>
      </c>
      <c r="CI672" s="301">
        <f t="shared" si="287"/>
        <v>0</v>
      </c>
      <c r="CJ672" s="301">
        <f t="shared" si="288"/>
        <v>0</v>
      </c>
      <c r="CK672" s="302" t="str" cm="1">
        <f t="array" ref="CK672">IF($CJ672&gt;0, INDEX($CS$28:$DH$35, $CJ672, $CI672+CK$23), "-")</f>
        <v>-</v>
      </c>
      <c r="CL672" s="302" t="str" cm="1">
        <f t="array" ref="CL672">IF($CJ672&gt;0, INDEX($CS$28:$DH$35, $CJ672, $CI672+CL$23), "-")</f>
        <v>-</v>
      </c>
      <c r="CM672" s="302" t="str" cm="1">
        <f t="array" ref="CM672">IF($CJ672&gt;0, INDEX($CS$28:$DH$35, $CJ672, $CI672+CM$23), "-")</f>
        <v>-</v>
      </c>
      <c r="CN672" s="302" t="str" cm="1">
        <f t="array" ref="CN672">IF($CJ672&gt;0, INDEX($CS$28:$DH$35, $CJ672, $CI672+CN$23), "-")</f>
        <v>-</v>
      </c>
      <c r="CO672" s="300" t="str">
        <f t="shared" si="289"/>
        <v>-</v>
      </c>
      <c r="CP672" s="271"/>
      <c r="CQ672" s="272"/>
      <c r="CR672" s="273"/>
      <c r="CS672" s="273"/>
      <c r="CT672" s="273"/>
      <c r="CU672" s="273"/>
      <c r="CV672" s="273"/>
      <c r="CW672" s="273"/>
      <c r="CX672" s="273"/>
      <c r="CY672" s="273"/>
      <c r="CZ672" s="273"/>
      <c r="DA672" s="273"/>
      <c r="DB672" s="273"/>
      <c r="DC672" s="273"/>
      <c r="DD672" s="273"/>
      <c r="DE672" s="273"/>
      <c r="DF672" s="273"/>
      <c r="DG672" s="273"/>
      <c r="DH672" s="273"/>
      <c r="DI672" s="273"/>
      <c r="DJ672" s="271"/>
      <c r="DK672" s="271"/>
    </row>
    <row r="673" spans="1:115" s="45" customFormat="1" ht="12.75" customHeight="1" x14ac:dyDescent="0.25">
      <c r="A673" s="13" cm="1">
        <f t="array" ref="A673">IFERROR(INDEX(Operation, IFERROR(MATCH($N673,#REF!, 0), IFERROR(MATCH($N673,#REF!, 0), MATCH($N673,#REF!, 0))), 4), 0)</f>
        <v>0</v>
      </c>
      <c r="B673" s="10">
        <v>650</v>
      </c>
      <c r="C673" s="238"/>
      <c r="D673" s="238"/>
      <c r="E673" s="79"/>
      <c r="F673" s="80" t="str">
        <f>IF(ISBLANK(E673), "", VLOOKUP(E673, Z!$A$2:$C$4127, 3, FALSE))</f>
        <v/>
      </c>
      <c r="G673" s="238"/>
      <c r="H673" s="81"/>
      <c r="I673" s="255" t="b">
        <v>0</v>
      </c>
      <c r="J673" s="256"/>
      <c r="K673" s="82"/>
      <c r="L673" s="82"/>
      <c r="M673" s="83"/>
      <c r="N673" s="79"/>
      <c r="O673" s="84"/>
      <c r="P673" s="84"/>
      <c r="Q673" s="257"/>
      <c r="R673" s="257"/>
      <c r="S673" s="257"/>
      <c r="T673" s="85">
        <f t="shared" si="290"/>
        <v>0</v>
      </c>
      <c r="U673" s="238"/>
      <c r="V673" s="238"/>
      <c r="W673" s="238"/>
      <c r="X673" s="256"/>
      <c r="Y673" s="258"/>
      <c r="Z673" s="79"/>
      <c r="AA673" s="257"/>
      <c r="AB673" s="257"/>
      <c r="AC673" s="257"/>
      <c r="AD673" s="257"/>
      <c r="AE673" s="257"/>
      <c r="AF673" s="85">
        <f t="shared" si="291"/>
        <v>0</v>
      </c>
      <c r="AG673" s="259"/>
      <c r="AH673" s="238"/>
      <c r="AI673" s="79"/>
      <c r="AJ673" s="80" t="str">
        <f>IF(ISBLANK(AI673), "", VLOOKUP(AI673, Z!$A$2:$C$4127, 3, FALSE))</f>
        <v/>
      </c>
      <c r="AK673" s="260"/>
      <c r="AL673" s="127">
        <f t="shared" si="292"/>
        <v>0</v>
      </c>
      <c r="AM673" s="271"/>
      <c r="AN673" s="292">
        <f t="shared" si="294"/>
        <v>0</v>
      </c>
      <c r="AO673" s="279">
        <f t="shared" si="293"/>
        <v>1</v>
      </c>
      <c r="AP673" s="279">
        <v>0.75</v>
      </c>
      <c r="AQ673" s="293" t="str">
        <f t="shared" si="295"/>
        <v>-</v>
      </c>
      <c r="AR673" s="293" t="str">
        <f t="shared" si="296"/>
        <v>-</v>
      </c>
      <c r="AS673" s="293" t="str" cm="1">
        <f t="array" ref="AS673">IFERROR(IFERROR((AT673*AU673)/(3600*1000)/AZ673, BY673) * SUMPRODUCT($BA673:$BE673^2.5, $BF673:$BJ673) / 1000, "-")</f>
        <v>-</v>
      </c>
      <c r="AT673" s="279" t="str">
        <f t="shared" si="297"/>
        <v>-</v>
      </c>
      <c r="AU673" s="279" t="str">
        <f t="shared" si="298"/>
        <v>-</v>
      </c>
      <c r="AV673" s="294" t="str">
        <f t="shared" si="280"/>
        <v>-</v>
      </c>
      <c r="AW673" s="294" t="str" cm="1">
        <f t="array" ref="AW673">IF(CH673&gt;0, INDEX($CV$58:$CV$60, CH673), "-")</f>
        <v>-</v>
      </c>
      <c r="AX673" s="294" t="str">
        <f t="shared" si="299"/>
        <v>-</v>
      </c>
      <c r="AY673" s="295" t="str">
        <f t="shared" si="300"/>
        <v>-</v>
      </c>
      <c r="AZ673" s="294">
        <f t="shared" si="301"/>
        <v>0</v>
      </c>
      <c r="BA673" s="296" t="str" cm="1">
        <f t="array" ref="BA673">IFERROR(INDEX($CV$63:$CZ$65, $CF673, BA$23), "-")</f>
        <v>-</v>
      </c>
      <c r="BB673" s="296" t="str" cm="1">
        <f t="array" ref="BB673">IFERROR(INDEX($CV$63:$CZ$65, $CF673, BB$23), "-")</f>
        <v>-</v>
      </c>
      <c r="BC673" s="296" t="str" cm="1">
        <f t="array" ref="BC673">IFERROR(INDEX($CV$63:$CZ$65, $CF673, BC$23), "-")</f>
        <v>-</v>
      </c>
      <c r="BD673" s="296" t="str" cm="1">
        <f t="array" ref="BD673">IFERROR(INDEX($CV$63:$CZ$65, $CF673, BD$23), "-")</f>
        <v>-</v>
      </c>
      <c r="BE673" s="296" t="str" cm="1">
        <f t="array" ref="BE673">IFERROR(INDEX($CV$63:$CZ$65, $CF673, BE$23), "-")</f>
        <v>-</v>
      </c>
      <c r="BF673" s="297" cm="1">
        <f t="array" ref="BF673">IF($CF673=3,
IFERROR(INDEX($CV$68:$CZ$79, $CE673, BF$23), "-"),
IF($CF673=2,
IF(BF$23=5, $Q673, IF(BF$23=4, $R673, 0)), IF(BF$23=5, $Q673, 0)
))</f>
        <v>0</v>
      </c>
      <c r="BG673" s="297" cm="1">
        <f t="array" ref="BG673">IF($CF673=3,
IFERROR(INDEX($CV$68:$CZ$79, $CE673, BG$23), "-"),
IF($CF673=2,
IF(BG$23=5, $Q673, IF(BG$23=4, $R673, 0)), IF(BG$23=5, $Q673, 0)
))</f>
        <v>0</v>
      </c>
      <c r="BH673" s="297" cm="1">
        <f t="array" ref="BH673">IF($CF673=3,
IFERROR(INDEX($CV$68:$CZ$79, $CE673, BH$23), "-"),
IF($CF673=2,
IF(BH$23=5, $Q673, IF(BH$23=4, $R673, 0)), IF(BH$23=5, $Q673, 0)
))</f>
        <v>0</v>
      </c>
      <c r="BI673" s="297" cm="1">
        <f t="array" ref="BI673">IF($CF673=3,
IFERROR(INDEX($CV$68:$CZ$79, $CE673, BI$23), "-"),
IF($CF673=2,
IF(BI$23=5, $Q673, IF(BI$23=4, $R673, 0)), IF(BI$23=5, $Q673, 0)
))</f>
        <v>0</v>
      </c>
      <c r="BJ673" s="297" cm="1">
        <f t="array" ref="BJ673">IF($CF673=3,
IFERROR(INDEX($CV$68:$CZ$79, $CE673, BJ$23), "-"),
IF($CF673=2,
IF(BJ$23=5, $Q673, IF(BJ$23=4, $R673, 0)), IF(BJ$23=5, $Q673, 0)
))</f>
        <v>0</v>
      </c>
      <c r="BK673" s="293" t="str" cm="1">
        <f t="array" ref="BK673">IFERROR(IF(OR($AN$20="EZ", ISNUMBER((BL673*BM673)/(3600*1000)/BN673)), (BL673*BM673)/(3600*1000)/BN673, BY673) * SUMPRODUCT($BO673:$BS673^2.5, $BT673:$BX673) / 1000, "-")</f>
        <v>-</v>
      </c>
      <c r="BL673" s="279" t="str">
        <f t="shared" si="302"/>
        <v>-</v>
      </c>
      <c r="BM673" s="279" t="str">
        <f t="shared" si="303"/>
        <v>-</v>
      </c>
      <c r="BN673" s="298">
        <f t="shared" si="304"/>
        <v>0</v>
      </c>
      <c r="BO673" s="296" t="str" cm="1">
        <f t="array" ref="BO673">IFERROR(INDEX($CV$63:$CZ$65, $CO673, BO$23), "-")</f>
        <v>-</v>
      </c>
      <c r="BP673" s="296" t="str" cm="1">
        <f t="array" ref="BP673">IFERROR(INDEX($CV$63:$CZ$65, $CO673, BP$23), "-")</f>
        <v>-</v>
      </c>
      <c r="BQ673" s="296" t="str" cm="1">
        <f t="array" ref="BQ673">IFERROR(INDEX($CV$63:$CZ$65, $CO673, BQ$23), "-")</f>
        <v>-</v>
      </c>
      <c r="BR673" s="296" t="str" cm="1">
        <f t="array" ref="BR673">IFERROR(INDEX($CV$63:$CZ$65, $CO673, BR$23), "-")</f>
        <v>-</v>
      </c>
      <c r="BS673" s="296" t="str" cm="1">
        <f t="array" ref="BS673">IFERROR(INDEX($CV$63:$CZ$65, $CO673, BS$23), "-")</f>
        <v>-</v>
      </c>
      <c r="BT673" s="297" cm="1">
        <f t="array" ref="BT673">IF($CO673=3,
IFERROR(INDEX($CV$68:$CZ$79, $CE673, BT$23), "-"),
IF($CO673=2,
IF(BT$23=5, $AC673, IF(BT$23=4, $AD673, 0)), IF(BT$23=5, $AC673, 0)
))</f>
        <v>0</v>
      </c>
      <c r="BU673" s="297" cm="1">
        <f t="array" ref="BU673">IF($CO673=3,
IFERROR(INDEX($CV$68:$CZ$79, $CE673, BU$23), "-"),
IF($CO673=2,
IF(BU$23=5, $AC673, IF(BU$23=4, $AD673, 0)), IF(BU$23=5, $AC673, 0)
))</f>
        <v>0</v>
      </c>
      <c r="BV673" s="297" cm="1">
        <f t="array" ref="BV673">IF($CO673=3,
IFERROR(INDEX($CV$68:$CZ$79, $CE673, BV$23), "-"),
IF($CO673=2,
IF(BV$23=5, $AC673, IF(BV$23=4, $AD673, 0)), IF(BV$23=5, $AC673, 0)
))</f>
        <v>0</v>
      </c>
      <c r="BW673" s="297" cm="1">
        <f t="array" ref="BW673">IF($CO673=3,
IFERROR(INDEX($CV$68:$CZ$79, $CE673, BW$23), "-"),
IF($CO673=2,
IF(BW$23=5, $AC673, IF(BW$23=4, $AD673, 0)), IF(BW$23=5, $AC673, 0)
))</f>
        <v>0</v>
      </c>
      <c r="BX673" s="297" cm="1">
        <f t="array" ref="BX673">IF($CO673=3,
IFERROR(INDEX($CV$68:$CZ$79, $CE673, BX$23), "-"),
IF($CO673=2,
IF(BX$23=5, $AC673, IF(BX$23=4, $AD673, 0)), IF(BX$23=5, $AC673, 0)
))</f>
        <v>0</v>
      </c>
      <c r="BY673" s="293" t="str">
        <f t="shared" si="305"/>
        <v>-</v>
      </c>
      <c r="BZ673" s="299">
        <f t="shared" si="281"/>
        <v>0</v>
      </c>
      <c r="CA673" s="294" t="str">
        <f t="shared" si="306"/>
        <v>-</v>
      </c>
      <c r="CB673" s="295" t="str">
        <f t="shared" si="282"/>
        <v>-</v>
      </c>
      <c r="CC673" s="295" t="str">
        <f t="shared" si="307"/>
        <v>-</v>
      </c>
      <c r="CD673" s="299">
        <f t="shared" si="283"/>
        <v>0</v>
      </c>
      <c r="CE673" s="300" t="str">
        <f t="shared" si="284"/>
        <v>-</v>
      </c>
      <c r="CF673" s="300" t="str">
        <f t="shared" si="285"/>
        <v>-</v>
      </c>
      <c r="CG673" s="300">
        <v>0</v>
      </c>
      <c r="CH673" s="300">
        <f t="shared" si="286"/>
        <v>0</v>
      </c>
      <c r="CI673" s="301">
        <f t="shared" si="287"/>
        <v>0</v>
      </c>
      <c r="CJ673" s="301">
        <f t="shared" si="288"/>
        <v>0</v>
      </c>
      <c r="CK673" s="302" t="str" cm="1">
        <f t="array" ref="CK673">IF($CJ673&gt;0, INDEX($CS$28:$DH$35, $CJ673, $CI673+CK$23), "-")</f>
        <v>-</v>
      </c>
      <c r="CL673" s="302" t="str" cm="1">
        <f t="array" ref="CL673">IF($CJ673&gt;0, INDEX($CS$28:$DH$35, $CJ673, $CI673+CL$23), "-")</f>
        <v>-</v>
      </c>
      <c r="CM673" s="302" t="str" cm="1">
        <f t="array" ref="CM673">IF($CJ673&gt;0, INDEX($CS$28:$DH$35, $CJ673, $CI673+CM$23), "-")</f>
        <v>-</v>
      </c>
      <c r="CN673" s="302" t="str" cm="1">
        <f t="array" ref="CN673">IF($CJ673&gt;0, INDEX($CS$28:$DH$35, $CJ673, $CI673+CN$23), "-")</f>
        <v>-</v>
      </c>
      <c r="CO673" s="300" t="str">
        <f t="shared" si="289"/>
        <v>-</v>
      </c>
      <c r="CP673" s="271"/>
      <c r="CQ673" s="272"/>
      <c r="CR673" s="273"/>
      <c r="CS673" s="273"/>
      <c r="CT673" s="273"/>
      <c r="CU673" s="273"/>
      <c r="CV673" s="273"/>
      <c r="CW673" s="273"/>
      <c r="CX673" s="273"/>
      <c r="CY673" s="273"/>
      <c r="CZ673" s="273"/>
      <c r="DA673" s="273"/>
      <c r="DB673" s="273"/>
      <c r="DC673" s="273"/>
      <c r="DD673" s="273"/>
      <c r="DE673" s="273"/>
      <c r="DF673" s="273"/>
      <c r="DG673" s="273"/>
      <c r="DH673" s="273"/>
      <c r="DI673" s="273"/>
      <c r="DJ673" s="271"/>
      <c r="DK673" s="271"/>
    </row>
    <row r="674" spans="1:115" s="45" customFormat="1" ht="12.75" customHeight="1" x14ac:dyDescent="0.25">
      <c r="A674" s="13" cm="1">
        <f t="array" ref="A674">IFERROR(INDEX(Operation, IFERROR(MATCH($N674,#REF!, 0), IFERROR(MATCH($N674,#REF!, 0), MATCH($N674,#REF!, 0))), 4), 0)</f>
        <v>0</v>
      </c>
      <c r="B674" s="10">
        <v>651</v>
      </c>
      <c r="C674" s="238"/>
      <c r="D674" s="238"/>
      <c r="E674" s="79"/>
      <c r="F674" s="80" t="str">
        <f>IF(ISBLANK(E674), "", VLOOKUP(E674, Z!$A$2:$C$4127, 3, FALSE))</f>
        <v/>
      </c>
      <c r="G674" s="238"/>
      <c r="H674" s="81"/>
      <c r="I674" s="255" t="b">
        <v>0</v>
      </c>
      <c r="J674" s="256"/>
      <c r="K674" s="82"/>
      <c r="L674" s="82"/>
      <c r="M674" s="83"/>
      <c r="N674" s="79"/>
      <c r="O674" s="84"/>
      <c r="P674" s="84"/>
      <c r="Q674" s="257"/>
      <c r="R674" s="257"/>
      <c r="S674" s="257"/>
      <c r="T674" s="85">
        <f t="shared" si="290"/>
        <v>0</v>
      </c>
      <c r="U674" s="238"/>
      <c r="V674" s="238"/>
      <c r="W674" s="238"/>
      <c r="X674" s="257"/>
      <c r="Y674" s="258"/>
      <c r="Z674" s="79"/>
      <c r="AA674" s="257"/>
      <c r="AB674" s="257"/>
      <c r="AC674" s="257"/>
      <c r="AD674" s="257"/>
      <c r="AE674" s="257"/>
      <c r="AF674" s="85">
        <f t="shared" si="291"/>
        <v>0</v>
      </c>
      <c r="AG674" s="259"/>
      <c r="AH674" s="238"/>
      <c r="AI674" s="79"/>
      <c r="AJ674" s="80" t="str">
        <f>IF(ISBLANK(AI674), "", VLOOKUP(AI674, Z!$A$2:$C$4127, 3, FALSE))</f>
        <v/>
      </c>
      <c r="AK674" s="260"/>
      <c r="AL674" s="127">
        <f t="shared" si="292"/>
        <v>0</v>
      </c>
      <c r="AM674" s="271"/>
      <c r="AN674" s="292">
        <f t="shared" si="294"/>
        <v>0</v>
      </c>
      <c r="AO674" s="279">
        <f t="shared" si="293"/>
        <v>1</v>
      </c>
      <c r="AP674" s="279">
        <v>0.75</v>
      </c>
      <c r="AQ674" s="293" t="str">
        <f t="shared" si="295"/>
        <v>-</v>
      </c>
      <c r="AR674" s="293" t="str">
        <f t="shared" si="296"/>
        <v>-</v>
      </c>
      <c r="AS674" s="293" t="str" cm="1">
        <f t="array" ref="AS674">IFERROR(IFERROR((AT674*AU674)/(3600*1000)/AZ674, BY674) * SUMPRODUCT($BA674:$BE674^2.5, $BF674:$BJ674) / 1000, "-")</f>
        <v>-</v>
      </c>
      <c r="AT674" s="279" t="str">
        <f t="shared" si="297"/>
        <v>-</v>
      </c>
      <c r="AU674" s="279" t="str">
        <f t="shared" si="298"/>
        <v>-</v>
      </c>
      <c r="AV674" s="294" t="str">
        <f t="shared" si="280"/>
        <v>-</v>
      </c>
      <c r="AW674" s="294" t="str" cm="1">
        <f t="array" ref="AW674">IF(CH674&gt;0, INDEX($CV$58:$CV$60, CH674), "-")</f>
        <v>-</v>
      </c>
      <c r="AX674" s="294" t="str">
        <f t="shared" si="299"/>
        <v>-</v>
      </c>
      <c r="AY674" s="295" t="str">
        <f t="shared" si="300"/>
        <v>-</v>
      </c>
      <c r="AZ674" s="294">
        <f t="shared" si="301"/>
        <v>0</v>
      </c>
      <c r="BA674" s="296" t="str" cm="1">
        <f t="array" ref="BA674">IFERROR(INDEX($CV$63:$CZ$65, $CF674, BA$23), "-")</f>
        <v>-</v>
      </c>
      <c r="BB674" s="296" t="str" cm="1">
        <f t="array" ref="BB674">IFERROR(INDEX($CV$63:$CZ$65, $CF674, BB$23), "-")</f>
        <v>-</v>
      </c>
      <c r="BC674" s="296" t="str" cm="1">
        <f t="array" ref="BC674">IFERROR(INDEX($CV$63:$CZ$65, $CF674, BC$23), "-")</f>
        <v>-</v>
      </c>
      <c r="BD674" s="296" t="str" cm="1">
        <f t="array" ref="BD674">IFERROR(INDEX($CV$63:$CZ$65, $CF674, BD$23), "-")</f>
        <v>-</v>
      </c>
      <c r="BE674" s="296" t="str" cm="1">
        <f t="array" ref="BE674">IFERROR(INDEX($CV$63:$CZ$65, $CF674, BE$23), "-")</f>
        <v>-</v>
      </c>
      <c r="BF674" s="297" cm="1">
        <f t="array" ref="BF674">IF($CF674=3,
IFERROR(INDEX($CV$68:$CZ$79, $CE674, BF$23), "-"),
IF($CF674=2,
IF(BF$23=5, $Q674, IF(BF$23=4, $R674, 0)), IF(BF$23=5, $Q674, 0)
))</f>
        <v>0</v>
      </c>
      <c r="BG674" s="297" cm="1">
        <f t="array" ref="BG674">IF($CF674=3,
IFERROR(INDEX($CV$68:$CZ$79, $CE674, BG$23), "-"),
IF($CF674=2,
IF(BG$23=5, $Q674, IF(BG$23=4, $R674, 0)), IF(BG$23=5, $Q674, 0)
))</f>
        <v>0</v>
      </c>
      <c r="BH674" s="297" cm="1">
        <f t="array" ref="BH674">IF($CF674=3,
IFERROR(INDEX($CV$68:$CZ$79, $CE674, BH$23), "-"),
IF($CF674=2,
IF(BH$23=5, $Q674, IF(BH$23=4, $R674, 0)), IF(BH$23=5, $Q674, 0)
))</f>
        <v>0</v>
      </c>
      <c r="BI674" s="297" cm="1">
        <f t="array" ref="BI674">IF($CF674=3,
IFERROR(INDEX($CV$68:$CZ$79, $CE674, BI$23), "-"),
IF($CF674=2,
IF(BI$23=5, $Q674, IF(BI$23=4, $R674, 0)), IF(BI$23=5, $Q674, 0)
))</f>
        <v>0</v>
      </c>
      <c r="BJ674" s="297" cm="1">
        <f t="array" ref="BJ674">IF($CF674=3,
IFERROR(INDEX($CV$68:$CZ$79, $CE674, BJ$23), "-"),
IF($CF674=2,
IF(BJ$23=5, $Q674, IF(BJ$23=4, $R674, 0)), IF(BJ$23=5, $Q674, 0)
))</f>
        <v>0</v>
      </c>
      <c r="BK674" s="293" t="str" cm="1">
        <f t="array" ref="BK674">IFERROR(IF(OR($AN$20="EZ", ISNUMBER((BL674*BM674)/(3600*1000)/BN674)), (BL674*BM674)/(3600*1000)/BN674, BY674) * SUMPRODUCT($BO674:$BS674^2.5, $BT674:$BX674) / 1000, "-")</f>
        <v>-</v>
      </c>
      <c r="BL674" s="279" t="str">
        <f t="shared" si="302"/>
        <v>-</v>
      </c>
      <c r="BM674" s="279" t="str">
        <f t="shared" si="303"/>
        <v>-</v>
      </c>
      <c r="BN674" s="298">
        <f t="shared" si="304"/>
        <v>0</v>
      </c>
      <c r="BO674" s="296" t="str" cm="1">
        <f t="array" ref="BO674">IFERROR(INDEX($CV$63:$CZ$65, $CO674, BO$23), "-")</f>
        <v>-</v>
      </c>
      <c r="BP674" s="296" t="str" cm="1">
        <f t="array" ref="BP674">IFERROR(INDEX($CV$63:$CZ$65, $CO674, BP$23), "-")</f>
        <v>-</v>
      </c>
      <c r="BQ674" s="296" t="str" cm="1">
        <f t="array" ref="BQ674">IFERROR(INDEX($CV$63:$CZ$65, $CO674, BQ$23), "-")</f>
        <v>-</v>
      </c>
      <c r="BR674" s="296" t="str" cm="1">
        <f t="array" ref="BR674">IFERROR(INDEX($CV$63:$CZ$65, $CO674, BR$23), "-")</f>
        <v>-</v>
      </c>
      <c r="BS674" s="296" t="str" cm="1">
        <f t="array" ref="BS674">IFERROR(INDEX($CV$63:$CZ$65, $CO674, BS$23), "-")</f>
        <v>-</v>
      </c>
      <c r="BT674" s="297" cm="1">
        <f t="array" ref="BT674">IF($CO674=3,
IFERROR(INDEX($CV$68:$CZ$79, $CE674, BT$23), "-"),
IF($CO674=2,
IF(BT$23=5, $AC674, IF(BT$23=4, $AD674, 0)), IF(BT$23=5, $AC674, 0)
))</f>
        <v>0</v>
      </c>
      <c r="BU674" s="297" cm="1">
        <f t="array" ref="BU674">IF($CO674=3,
IFERROR(INDEX($CV$68:$CZ$79, $CE674, BU$23), "-"),
IF($CO674=2,
IF(BU$23=5, $AC674, IF(BU$23=4, $AD674, 0)), IF(BU$23=5, $AC674, 0)
))</f>
        <v>0</v>
      </c>
      <c r="BV674" s="297" cm="1">
        <f t="array" ref="BV674">IF($CO674=3,
IFERROR(INDEX($CV$68:$CZ$79, $CE674, BV$23), "-"),
IF($CO674=2,
IF(BV$23=5, $AC674, IF(BV$23=4, $AD674, 0)), IF(BV$23=5, $AC674, 0)
))</f>
        <v>0</v>
      </c>
      <c r="BW674" s="297" cm="1">
        <f t="array" ref="BW674">IF($CO674=3,
IFERROR(INDEX($CV$68:$CZ$79, $CE674, BW$23), "-"),
IF($CO674=2,
IF(BW$23=5, $AC674, IF(BW$23=4, $AD674, 0)), IF(BW$23=5, $AC674, 0)
))</f>
        <v>0</v>
      </c>
      <c r="BX674" s="297" cm="1">
        <f t="array" ref="BX674">IF($CO674=3,
IFERROR(INDEX($CV$68:$CZ$79, $CE674, BX$23), "-"),
IF($CO674=2,
IF(BX$23=5, $AC674, IF(BX$23=4, $AD674, 0)), IF(BX$23=5, $AC674, 0)
))</f>
        <v>0</v>
      </c>
      <c r="BY674" s="293" t="str">
        <f t="shared" si="305"/>
        <v>-</v>
      </c>
      <c r="BZ674" s="299">
        <f t="shared" si="281"/>
        <v>0</v>
      </c>
      <c r="CA674" s="294" t="str">
        <f t="shared" si="306"/>
        <v>-</v>
      </c>
      <c r="CB674" s="295" t="str">
        <f t="shared" si="282"/>
        <v>-</v>
      </c>
      <c r="CC674" s="295" t="str">
        <f t="shared" si="307"/>
        <v>-</v>
      </c>
      <c r="CD674" s="299">
        <f t="shared" si="283"/>
        <v>0</v>
      </c>
      <c r="CE674" s="300" t="str">
        <f t="shared" si="284"/>
        <v>-</v>
      </c>
      <c r="CF674" s="300" t="str">
        <f t="shared" si="285"/>
        <v>-</v>
      </c>
      <c r="CG674" s="300">
        <v>0</v>
      </c>
      <c r="CH674" s="300">
        <f t="shared" si="286"/>
        <v>0</v>
      </c>
      <c r="CI674" s="301">
        <f t="shared" si="287"/>
        <v>0</v>
      </c>
      <c r="CJ674" s="301">
        <f t="shared" si="288"/>
        <v>0</v>
      </c>
      <c r="CK674" s="302" t="str" cm="1">
        <f t="array" ref="CK674">IF($CJ674&gt;0, INDEX($CS$28:$DH$35, $CJ674, $CI674+CK$23), "-")</f>
        <v>-</v>
      </c>
      <c r="CL674" s="302" t="str" cm="1">
        <f t="array" ref="CL674">IF($CJ674&gt;0, INDEX($CS$28:$DH$35, $CJ674, $CI674+CL$23), "-")</f>
        <v>-</v>
      </c>
      <c r="CM674" s="302" t="str" cm="1">
        <f t="array" ref="CM674">IF($CJ674&gt;0, INDEX($CS$28:$DH$35, $CJ674, $CI674+CM$23), "-")</f>
        <v>-</v>
      </c>
      <c r="CN674" s="302" t="str" cm="1">
        <f t="array" ref="CN674">IF($CJ674&gt;0, INDEX($CS$28:$DH$35, $CJ674, $CI674+CN$23), "-")</f>
        <v>-</v>
      </c>
      <c r="CO674" s="300" t="str">
        <f t="shared" si="289"/>
        <v>-</v>
      </c>
      <c r="CP674" s="271"/>
      <c r="CQ674" s="272"/>
      <c r="CR674" s="273"/>
      <c r="CS674" s="273"/>
      <c r="CT674" s="273"/>
      <c r="CU674" s="273"/>
      <c r="CV674" s="273"/>
      <c r="CW674" s="273"/>
      <c r="CX674" s="273"/>
      <c r="CY674" s="273"/>
      <c r="CZ674" s="273"/>
      <c r="DA674" s="273"/>
      <c r="DB674" s="273"/>
      <c r="DC674" s="273"/>
      <c r="DD674" s="273"/>
      <c r="DE674" s="273"/>
      <c r="DF674" s="273"/>
      <c r="DG674" s="273"/>
      <c r="DH674" s="273"/>
      <c r="DI674" s="273"/>
      <c r="DJ674" s="271"/>
      <c r="DK674" s="271"/>
    </row>
    <row r="675" spans="1:115" s="45" customFormat="1" ht="12.75" customHeight="1" x14ac:dyDescent="0.25">
      <c r="A675" s="13" cm="1">
        <f t="array" ref="A675">IFERROR(INDEX(Operation, IFERROR(MATCH($N675,#REF!, 0), IFERROR(MATCH($N675,#REF!, 0), MATCH($N675,#REF!, 0))), 4), 0)</f>
        <v>0</v>
      </c>
      <c r="B675" s="10">
        <v>652</v>
      </c>
      <c r="C675" s="238"/>
      <c r="D675" s="238"/>
      <c r="E675" s="79"/>
      <c r="F675" s="80" t="str">
        <f>IF(ISBLANK(E675), "", VLOOKUP(E675, Z!$A$2:$C$4127, 3, FALSE))</f>
        <v/>
      </c>
      <c r="G675" s="238"/>
      <c r="H675" s="81"/>
      <c r="I675" s="255" t="b">
        <v>0</v>
      </c>
      <c r="J675" s="256"/>
      <c r="K675" s="82"/>
      <c r="L675" s="82"/>
      <c r="M675" s="83"/>
      <c r="N675" s="79"/>
      <c r="O675" s="84"/>
      <c r="P675" s="84"/>
      <c r="Q675" s="257"/>
      <c r="R675" s="257"/>
      <c r="S675" s="257"/>
      <c r="T675" s="85">
        <f t="shared" si="290"/>
        <v>0</v>
      </c>
      <c r="U675" s="238"/>
      <c r="V675" s="238"/>
      <c r="W675" s="238"/>
      <c r="X675" s="257"/>
      <c r="Y675" s="258"/>
      <c r="Z675" s="79"/>
      <c r="AA675" s="257"/>
      <c r="AB675" s="257"/>
      <c r="AC675" s="257"/>
      <c r="AD675" s="257"/>
      <c r="AE675" s="257"/>
      <c r="AF675" s="85">
        <f t="shared" si="291"/>
        <v>0</v>
      </c>
      <c r="AG675" s="259"/>
      <c r="AH675" s="238"/>
      <c r="AI675" s="79"/>
      <c r="AJ675" s="80" t="str">
        <f>IF(ISBLANK(AI675), "", VLOOKUP(AI675, Z!$A$2:$C$4127, 3, FALSE))</f>
        <v/>
      </c>
      <c r="AK675" s="260"/>
      <c r="AL675" s="127">
        <f t="shared" si="292"/>
        <v>0</v>
      </c>
      <c r="AM675" s="271"/>
      <c r="AN675" s="292">
        <f t="shared" si="294"/>
        <v>0</v>
      </c>
      <c r="AO675" s="279">
        <f t="shared" si="293"/>
        <v>1</v>
      </c>
      <c r="AP675" s="279">
        <v>0.75</v>
      </c>
      <c r="AQ675" s="293" t="str">
        <f t="shared" si="295"/>
        <v>-</v>
      </c>
      <c r="AR675" s="293" t="str">
        <f t="shared" si="296"/>
        <v>-</v>
      </c>
      <c r="AS675" s="293" t="str" cm="1">
        <f t="array" ref="AS675">IFERROR(IFERROR((AT675*AU675)/(3600*1000)/AZ675, BY675) * SUMPRODUCT($BA675:$BE675^2.5, $BF675:$BJ675) / 1000, "-")</f>
        <v>-</v>
      </c>
      <c r="AT675" s="279" t="str">
        <f t="shared" si="297"/>
        <v>-</v>
      </c>
      <c r="AU675" s="279" t="str">
        <f t="shared" si="298"/>
        <v>-</v>
      </c>
      <c r="AV675" s="294" t="str">
        <f t="shared" si="280"/>
        <v>-</v>
      </c>
      <c r="AW675" s="294" t="str" cm="1">
        <f t="array" ref="AW675">IF(CH675&gt;0, INDEX($CV$58:$CV$60, CH675), "-")</f>
        <v>-</v>
      </c>
      <c r="AX675" s="294" t="str">
        <f t="shared" si="299"/>
        <v>-</v>
      </c>
      <c r="AY675" s="295" t="str">
        <f t="shared" si="300"/>
        <v>-</v>
      </c>
      <c r="AZ675" s="294">
        <f t="shared" si="301"/>
        <v>0</v>
      </c>
      <c r="BA675" s="296" t="str" cm="1">
        <f t="array" ref="BA675">IFERROR(INDEX($CV$63:$CZ$65, $CF675, BA$23), "-")</f>
        <v>-</v>
      </c>
      <c r="BB675" s="296" t="str" cm="1">
        <f t="array" ref="BB675">IFERROR(INDEX($CV$63:$CZ$65, $CF675, BB$23), "-")</f>
        <v>-</v>
      </c>
      <c r="BC675" s="296" t="str" cm="1">
        <f t="array" ref="BC675">IFERROR(INDEX($CV$63:$CZ$65, $CF675, BC$23), "-")</f>
        <v>-</v>
      </c>
      <c r="BD675" s="296" t="str" cm="1">
        <f t="array" ref="BD675">IFERROR(INDEX($CV$63:$CZ$65, $CF675, BD$23), "-")</f>
        <v>-</v>
      </c>
      <c r="BE675" s="296" t="str" cm="1">
        <f t="array" ref="BE675">IFERROR(INDEX($CV$63:$CZ$65, $CF675, BE$23), "-")</f>
        <v>-</v>
      </c>
      <c r="BF675" s="297" cm="1">
        <f t="array" ref="BF675">IF($CF675=3,
IFERROR(INDEX($CV$68:$CZ$79, $CE675, BF$23), "-"),
IF($CF675=2,
IF(BF$23=5, $Q675, IF(BF$23=4, $R675, 0)), IF(BF$23=5, $Q675, 0)
))</f>
        <v>0</v>
      </c>
      <c r="BG675" s="297" cm="1">
        <f t="array" ref="BG675">IF($CF675=3,
IFERROR(INDEX($CV$68:$CZ$79, $CE675, BG$23), "-"),
IF($CF675=2,
IF(BG$23=5, $Q675, IF(BG$23=4, $R675, 0)), IF(BG$23=5, $Q675, 0)
))</f>
        <v>0</v>
      </c>
      <c r="BH675" s="297" cm="1">
        <f t="array" ref="BH675">IF($CF675=3,
IFERROR(INDEX($CV$68:$CZ$79, $CE675, BH$23), "-"),
IF($CF675=2,
IF(BH$23=5, $Q675, IF(BH$23=4, $R675, 0)), IF(BH$23=5, $Q675, 0)
))</f>
        <v>0</v>
      </c>
      <c r="BI675" s="297" cm="1">
        <f t="array" ref="BI675">IF($CF675=3,
IFERROR(INDEX($CV$68:$CZ$79, $CE675, BI$23), "-"),
IF($CF675=2,
IF(BI$23=5, $Q675, IF(BI$23=4, $R675, 0)), IF(BI$23=5, $Q675, 0)
))</f>
        <v>0</v>
      </c>
      <c r="BJ675" s="297" cm="1">
        <f t="array" ref="BJ675">IF($CF675=3,
IFERROR(INDEX($CV$68:$CZ$79, $CE675, BJ$23), "-"),
IF($CF675=2,
IF(BJ$23=5, $Q675, IF(BJ$23=4, $R675, 0)), IF(BJ$23=5, $Q675, 0)
))</f>
        <v>0</v>
      </c>
      <c r="BK675" s="293" t="str" cm="1">
        <f t="array" ref="BK675">IFERROR(IF(OR($AN$20="EZ", ISNUMBER((BL675*BM675)/(3600*1000)/BN675)), (BL675*BM675)/(3600*1000)/BN675, BY675) * SUMPRODUCT($BO675:$BS675^2.5, $BT675:$BX675) / 1000, "-")</f>
        <v>-</v>
      </c>
      <c r="BL675" s="279" t="str">
        <f t="shared" si="302"/>
        <v>-</v>
      </c>
      <c r="BM675" s="279" t="str">
        <f t="shared" si="303"/>
        <v>-</v>
      </c>
      <c r="BN675" s="298">
        <f t="shared" si="304"/>
        <v>0</v>
      </c>
      <c r="BO675" s="296" t="str" cm="1">
        <f t="array" ref="BO675">IFERROR(INDEX($CV$63:$CZ$65, $CO675, BO$23), "-")</f>
        <v>-</v>
      </c>
      <c r="BP675" s="296" t="str" cm="1">
        <f t="array" ref="BP675">IFERROR(INDEX($CV$63:$CZ$65, $CO675, BP$23), "-")</f>
        <v>-</v>
      </c>
      <c r="BQ675" s="296" t="str" cm="1">
        <f t="array" ref="BQ675">IFERROR(INDEX($CV$63:$CZ$65, $CO675, BQ$23), "-")</f>
        <v>-</v>
      </c>
      <c r="BR675" s="296" t="str" cm="1">
        <f t="array" ref="BR675">IFERROR(INDEX($CV$63:$CZ$65, $CO675, BR$23), "-")</f>
        <v>-</v>
      </c>
      <c r="BS675" s="296" t="str" cm="1">
        <f t="array" ref="BS675">IFERROR(INDEX($CV$63:$CZ$65, $CO675, BS$23), "-")</f>
        <v>-</v>
      </c>
      <c r="BT675" s="297" cm="1">
        <f t="array" ref="BT675">IF($CO675=3,
IFERROR(INDEX($CV$68:$CZ$79, $CE675, BT$23), "-"),
IF($CO675=2,
IF(BT$23=5, $AC675, IF(BT$23=4, $AD675, 0)), IF(BT$23=5, $AC675, 0)
))</f>
        <v>0</v>
      </c>
      <c r="BU675" s="297" cm="1">
        <f t="array" ref="BU675">IF($CO675=3,
IFERROR(INDEX($CV$68:$CZ$79, $CE675, BU$23), "-"),
IF($CO675=2,
IF(BU$23=5, $AC675, IF(BU$23=4, $AD675, 0)), IF(BU$23=5, $AC675, 0)
))</f>
        <v>0</v>
      </c>
      <c r="BV675" s="297" cm="1">
        <f t="array" ref="BV675">IF($CO675=3,
IFERROR(INDEX($CV$68:$CZ$79, $CE675, BV$23), "-"),
IF($CO675=2,
IF(BV$23=5, $AC675, IF(BV$23=4, $AD675, 0)), IF(BV$23=5, $AC675, 0)
))</f>
        <v>0</v>
      </c>
      <c r="BW675" s="297" cm="1">
        <f t="array" ref="BW675">IF($CO675=3,
IFERROR(INDEX($CV$68:$CZ$79, $CE675, BW$23), "-"),
IF($CO675=2,
IF(BW$23=5, $AC675, IF(BW$23=4, $AD675, 0)), IF(BW$23=5, $AC675, 0)
))</f>
        <v>0</v>
      </c>
      <c r="BX675" s="297" cm="1">
        <f t="array" ref="BX675">IF($CO675=3,
IFERROR(INDEX($CV$68:$CZ$79, $CE675, BX$23), "-"),
IF($CO675=2,
IF(BX$23=5, $AC675, IF(BX$23=4, $AD675, 0)), IF(BX$23=5, $AC675, 0)
))</f>
        <v>0</v>
      </c>
      <c r="BY675" s="293" t="str">
        <f t="shared" si="305"/>
        <v>-</v>
      </c>
      <c r="BZ675" s="299">
        <f t="shared" si="281"/>
        <v>0</v>
      </c>
      <c r="CA675" s="294" t="str">
        <f t="shared" si="306"/>
        <v>-</v>
      </c>
      <c r="CB675" s="295" t="str">
        <f t="shared" si="282"/>
        <v>-</v>
      </c>
      <c r="CC675" s="295" t="str">
        <f t="shared" si="307"/>
        <v>-</v>
      </c>
      <c r="CD675" s="299">
        <f t="shared" si="283"/>
        <v>0</v>
      </c>
      <c r="CE675" s="300" t="str">
        <f t="shared" si="284"/>
        <v>-</v>
      </c>
      <c r="CF675" s="300" t="str">
        <f t="shared" si="285"/>
        <v>-</v>
      </c>
      <c r="CG675" s="300">
        <v>0</v>
      </c>
      <c r="CH675" s="300">
        <f t="shared" si="286"/>
        <v>0</v>
      </c>
      <c r="CI675" s="301">
        <f t="shared" si="287"/>
        <v>0</v>
      </c>
      <c r="CJ675" s="301">
        <f t="shared" si="288"/>
        <v>0</v>
      </c>
      <c r="CK675" s="302" t="str" cm="1">
        <f t="array" ref="CK675">IF($CJ675&gt;0, INDEX($CS$28:$DH$35, $CJ675, $CI675+CK$23), "-")</f>
        <v>-</v>
      </c>
      <c r="CL675" s="302" t="str" cm="1">
        <f t="array" ref="CL675">IF($CJ675&gt;0, INDEX($CS$28:$DH$35, $CJ675, $CI675+CL$23), "-")</f>
        <v>-</v>
      </c>
      <c r="CM675" s="302" t="str" cm="1">
        <f t="array" ref="CM675">IF($CJ675&gt;0, INDEX($CS$28:$DH$35, $CJ675, $CI675+CM$23), "-")</f>
        <v>-</v>
      </c>
      <c r="CN675" s="302" t="str" cm="1">
        <f t="array" ref="CN675">IF($CJ675&gt;0, INDEX($CS$28:$DH$35, $CJ675, $CI675+CN$23), "-")</f>
        <v>-</v>
      </c>
      <c r="CO675" s="300" t="str">
        <f t="shared" si="289"/>
        <v>-</v>
      </c>
      <c r="CP675" s="271"/>
      <c r="CQ675" s="272"/>
      <c r="CR675" s="273"/>
      <c r="CS675" s="273"/>
      <c r="CT675" s="273"/>
      <c r="CU675" s="273"/>
      <c r="CV675" s="273"/>
      <c r="CW675" s="273"/>
      <c r="CX675" s="273"/>
      <c r="CY675" s="273"/>
      <c r="CZ675" s="273"/>
      <c r="DA675" s="273"/>
      <c r="DB675" s="273"/>
      <c r="DC675" s="273"/>
      <c r="DD675" s="273"/>
      <c r="DE675" s="273"/>
      <c r="DF675" s="273"/>
      <c r="DG675" s="273"/>
      <c r="DH675" s="273"/>
      <c r="DI675" s="273"/>
      <c r="DJ675" s="271"/>
      <c r="DK675" s="271"/>
    </row>
    <row r="676" spans="1:115" s="45" customFormat="1" ht="12.75" customHeight="1" x14ac:dyDescent="0.25">
      <c r="A676" s="13" cm="1">
        <f t="array" ref="A676">IFERROR(INDEX(Operation, IFERROR(MATCH($N676,#REF!, 0), IFERROR(MATCH($N676,#REF!, 0), MATCH($N676,#REF!, 0))), 4), 0)</f>
        <v>0</v>
      </c>
      <c r="B676" s="10">
        <v>653</v>
      </c>
      <c r="C676" s="238"/>
      <c r="D676" s="238"/>
      <c r="E676" s="79"/>
      <c r="F676" s="80" t="str">
        <f>IF(ISBLANK(E676), "", VLOOKUP(E676, Z!$A$2:$C$4127, 3, FALSE))</f>
        <v/>
      </c>
      <c r="G676" s="238"/>
      <c r="H676" s="81"/>
      <c r="I676" s="255" t="b">
        <v>0</v>
      </c>
      <c r="J676" s="256"/>
      <c r="K676" s="82"/>
      <c r="L676" s="82"/>
      <c r="M676" s="83"/>
      <c r="N676" s="79"/>
      <c r="O676" s="84"/>
      <c r="P676" s="84"/>
      <c r="Q676" s="257"/>
      <c r="R676" s="257"/>
      <c r="S676" s="257"/>
      <c r="T676" s="85">
        <f t="shared" si="290"/>
        <v>0</v>
      </c>
      <c r="U676" s="238"/>
      <c r="V676" s="238"/>
      <c r="W676" s="238"/>
      <c r="X676" s="257"/>
      <c r="Y676" s="258"/>
      <c r="Z676" s="79"/>
      <c r="AA676" s="257"/>
      <c r="AB676" s="257"/>
      <c r="AC676" s="257"/>
      <c r="AD676" s="257"/>
      <c r="AE676" s="257"/>
      <c r="AF676" s="85">
        <f t="shared" si="291"/>
        <v>0</v>
      </c>
      <c r="AG676" s="259"/>
      <c r="AH676" s="238"/>
      <c r="AI676" s="79"/>
      <c r="AJ676" s="80" t="str">
        <f>IF(ISBLANK(AI676), "", VLOOKUP(AI676, Z!$A$2:$C$4127, 3, FALSE))</f>
        <v/>
      </c>
      <c r="AK676" s="260"/>
      <c r="AL676" s="127">
        <f t="shared" si="292"/>
        <v>0</v>
      </c>
      <c r="AM676" s="271"/>
      <c r="AN676" s="292">
        <f t="shared" si="294"/>
        <v>0</v>
      </c>
      <c r="AO676" s="279">
        <f t="shared" si="293"/>
        <v>1</v>
      </c>
      <c r="AP676" s="279">
        <v>0.75</v>
      </c>
      <c r="AQ676" s="293" t="str">
        <f t="shared" si="295"/>
        <v>-</v>
      </c>
      <c r="AR676" s="293" t="str">
        <f t="shared" si="296"/>
        <v>-</v>
      </c>
      <c r="AS676" s="293" t="str" cm="1">
        <f t="array" ref="AS676">IFERROR(IFERROR((AT676*AU676)/(3600*1000)/AZ676, BY676) * SUMPRODUCT($BA676:$BE676^2.5, $BF676:$BJ676) / 1000, "-")</f>
        <v>-</v>
      </c>
      <c r="AT676" s="279" t="str">
        <f t="shared" si="297"/>
        <v>-</v>
      </c>
      <c r="AU676" s="279" t="str">
        <f t="shared" si="298"/>
        <v>-</v>
      </c>
      <c r="AV676" s="294" t="str">
        <f t="shared" si="280"/>
        <v>-</v>
      </c>
      <c r="AW676" s="294" t="str" cm="1">
        <f t="array" ref="AW676">IF(CH676&gt;0, INDEX($CV$58:$CV$60, CH676), "-")</f>
        <v>-</v>
      </c>
      <c r="AX676" s="294" t="str">
        <f t="shared" si="299"/>
        <v>-</v>
      </c>
      <c r="AY676" s="295" t="str">
        <f t="shared" si="300"/>
        <v>-</v>
      </c>
      <c r="AZ676" s="294">
        <f t="shared" si="301"/>
        <v>0</v>
      </c>
      <c r="BA676" s="296" t="str" cm="1">
        <f t="array" ref="BA676">IFERROR(INDEX($CV$63:$CZ$65, $CF676, BA$23), "-")</f>
        <v>-</v>
      </c>
      <c r="BB676" s="296" t="str" cm="1">
        <f t="array" ref="BB676">IFERROR(INDEX($CV$63:$CZ$65, $CF676, BB$23), "-")</f>
        <v>-</v>
      </c>
      <c r="BC676" s="296" t="str" cm="1">
        <f t="array" ref="BC676">IFERROR(INDEX($CV$63:$CZ$65, $CF676, BC$23), "-")</f>
        <v>-</v>
      </c>
      <c r="BD676" s="296" t="str" cm="1">
        <f t="array" ref="BD676">IFERROR(INDEX($CV$63:$CZ$65, $CF676, BD$23), "-")</f>
        <v>-</v>
      </c>
      <c r="BE676" s="296" t="str" cm="1">
        <f t="array" ref="BE676">IFERROR(INDEX($CV$63:$CZ$65, $CF676, BE$23), "-")</f>
        <v>-</v>
      </c>
      <c r="BF676" s="297" cm="1">
        <f t="array" ref="BF676">IF($CF676=3,
IFERROR(INDEX($CV$68:$CZ$79, $CE676, BF$23), "-"),
IF($CF676=2,
IF(BF$23=5, $Q676, IF(BF$23=4, $R676, 0)), IF(BF$23=5, $Q676, 0)
))</f>
        <v>0</v>
      </c>
      <c r="BG676" s="297" cm="1">
        <f t="array" ref="BG676">IF($CF676=3,
IFERROR(INDEX($CV$68:$CZ$79, $CE676, BG$23), "-"),
IF($CF676=2,
IF(BG$23=5, $Q676, IF(BG$23=4, $R676, 0)), IF(BG$23=5, $Q676, 0)
))</f>
        <v>0</v>
      </c>
      <c r="BH676" s="297" cm="1">
        <f t="array" ref="BH676">IF($CF676=3,
IFERROR(INDEX($CV$68:$CZ$79, $CE676, BH$23), "-"),
IF($CF676=2,
IF(BH$23=5, $Q676, IF(BH$23=4, $R676, 0)), IF(BH$23=5, $Q676, 0)
))</f>
        <v>0</v>
      </c>
      <c r="BI676" s="297" cm="1">
        <f t="array" ref="BI676">IF($CF676=3,
IFERROR(INDEX($CV$68:$CZ$79, $CE676, BI$23), "-"),
IF($CF676=2,
IF(BI$23=5, $Q676, IF(BI$23=4, $R676, 0)), IF(BI$23=5, $Q676, 0)
))</f>
        <v>0</v>
      </c>
      <c r="BJ676" s="297" cm="1">
        <f t="array" ref="BJ676">IF($CF676=3,
IFERROR(INDEX($CV$68:$CZ$79, $CE676, BJ$23), "-"),
IF($CF676=2,
IF(BJ$23=5, $Q676, IF(BJ$23=4, $R676, 0)), IF(BJ$23=5, $Q676, 0)
))</f>
        <v>0</v>
      </c>
      <c r="BK676" s="293" t="str" cm="1">
        <f t="array" ref="BK676">IFERROR(IF(OR($AN$20="EZ", ISNUMBER((BL676*BM676)/(3600*1000)/BN676)), (BL676*BM676)/(3600*1000)/BN676, BY676) * SUMPRODUCT($BO676:$BS676^2.5, $BT676:$BX676) / 1000, "-")</f>
        <v>-</v>
      </c>
      <c r="BL676" s="279" t="str">
        <f t="shared" si="302"/>
        <v>-</v>
      </c>
      <c r="BM676" s="279" t="str">
        <f t="shared" si="303"/>
        <v>-</v>
      </c>
      <c r="BN676" s="298">
        <f t="shared" si="304"/>
        <v>0</v>
      </c>
      <c r="BO676" s="296" t="str" cm="1">
        <f t="array" ref="BO676">IFERROR(INDEX($CV$63:$CZ$65, $CO676, BO$23), "-")</f>
        <v>-</v>
      </c>
      <c r="BP676" s="296" t="str" cm="1">
        <f t="array" ref="BP676">IFERROR(INDEX($CV$63:$CZ$65, $CO676, BP$23), "-")</f>
        <v>-</v>
      </c>
      <c r="BQ676" s="296" t="str" cm="1">
        <f t="array" ref="BQ676">IFERROR(INDEX($CV$63:$CZ$65, $CO676, BQ$23), "-")</f>
        <v>-</v>
      </c>
      <c r="BR676" s="296" t="str" cm="1">
        <f t="array" ref="BR676">IFERROR(INDEX($CV$63:$CZ$65, $CO676, BR$23), "-")</f>
        <v>-</v>
      </c>
      <c r="BS676" s="296" t="str" cm="1">
        <f t="array" ref="BS676">IFERROR(INDEX($CV$63:$CZ$65, $CO676, BS$23), "-")</f>
        <v>-</v>
      </c>
      <c r="BT676" s="297" cm="1">
        <f t="array" ref="BT676">IF($CO676=3,
IFERROR(INDEX($CV$68:$CZ$79, $CE676, BT$23), "-"),
IF($CO676=2,
IF(BT$23=5, $AC676, IF(BT$23=4, $AD676, 0)), IF(BT$23=5, $AC676, 0)
))</f>
        <v>0</v>
      </c>
      <c r="BU676" s="297" cm="1">
        <f t="array" ref="BU676">IF($CO676=3,
IFERROR(INDEX($CV$68:$CZ$79, $CE676, BU$23), "-"),
IF($CO676=2,
IF(BU$23=5, $AC676, IF(BU$23=4, $AD676, 0)), IF(BU$23=5, $AC676, 0)
))</f>
        <v>0</v>
      </c>
      <c r="BV676" s="297" cm="1">
        <f t="array" ref="BV676">IF($CO676=3,
IFERROR(INDEX($CV$68:$CZ$79, $CE676, BV$23), "-"),
IF($CO676=2,
IF(BV$23=5, $AC676, IF(BV$23=4, $AD676, 0)), IF(BV$23=5, $AC676, 0)
))</f>
        <v>0</v>
      </c>
      <c r="BW676" s="297" cm="1">
        <f t="array" ref="BW676">IF($CO676=3,
IFERROR(INDEX($CV$68:$CZ$79, $CE676, BW$23), "-"),
IF($CO676=2,
IF(BW$23=5, $AC676, IF(BW$23=4, $AD676, 0)), IF(BW$23=5, $AC676, 0)
))</f>
        <v>0</v>
      </c>
      <c r="BX676" s="297" cm="1">
        <f t="array" ref="BX676">IF($CO676=3,
IFERROR(INDEX($CV$68:$CZ$79, $CE676, BX$23), "-"),
IF($CO676=2,
IF(BX$23=5, $AC676, IF(BX$23=4, $AD676, 0)), IF(BX$23=5, $AC676, 0)
))</f>
        <v>0</v>
      </c>
      <c r="BY676" s="293" t="str">
        <f t="shared" si="305"/>
        <v>-</v>
      </c>
      <c r="BZ676" s="299">
        <f t="shared" si="281"/>
        <v>0</v>
      </c>
      <c r="CA676" s="294" t="str">
        <f t="shared" si="306"/>
        <v>-</v>
      </c>
      <c r="CB676" s="295" t="str">
        <f t="shared" si="282"/>
        <v>-</v>
      </c>
      <c r="CC676" s="295" t="str">
        <f t="shared" si="307"/>
        <v>-</v>
      </c>
      <c r="CD676" s="299">
        <f t="shared" si="283"/>
        <v>0</v>
      </c>
      <c r="CE676" s="300" t="str">
        <f t="shared" si="284"/>
        <v>-</v>
      </c>
      <c r="CF676" s="300" t="str">
        <f t="shared" si="285"/>
        <v>-</v>
      </c>
      <c r="CG676" s="300">
        <v>0</v>
      </c>
      <c r="CH676" s="300">
        <f t="shared" si="286"/>
        <v>0</v>
      </c>
      <c r="CI676" s="301">
        <f t="shared" si="287"/>
        <v>0</v>
      </c>
      <c r="CJ676" s="301">
        <f t="shared" si="288"/>
        <v>0</v>
      </c>
      <c r="CK676" s="302" t="str" cm="1">
        <f t="array" ref="CK676">IF($CJ676&gt;0, INDEX($CS$28:$DH$35, $CJ676, $CI676+CK$23), "-")</f>
        <v>-</v>
      </c>
      <c r="CL676" s="302" t="str" cm="1">
        <f t="array" ref="CL676">IF($CJ676&gt;0, INDEX($CS$28:$DH$35, $CJ676, $CI676+CL$23), "-")</f>
        <v>-</v>
      </c>
      <c r="CM676" s="302" t="str" cm="1">
        <f t="array" ref="CM676">IF($CJ676&gt;0, INDEX($CS$28:$DH$35, $CJ676, $CI676+CM$23), "-")</f>
        <v>-</v>
      </c>
      <c r="CN676" s="302" t="str" cm="1">
        <f t="array" ref="CN676">IF($CJ676&gt;0, INDEX($CS$28:$DH$35, $CJ676, $CI676+CN$23), "-")</f>
        <v>-</v>
      </c>
      <c r="CO676" s="300" t="str">
        <f t="shared" si="289"/>
        <v>-</v>
      </c>
      <c r="CP676" s="271"/>
      <c r="CQ676" s="272"/>
      <c r="CR676" s="273"/>
      <c r="CS676" s="273"/>
      <c r="CT676" s="273"/>
      <c r="CU676" s="273"/>
      <c r="CV676" s="273"/>
      <c r="CW676" s="273"/>
      <c r="CX676" s="273"/>
      <c r="CY676" s="273"/>
      <c r="CZ676" s="273"/>
      <c r="DA676" s="273"/>
      <c r="DB676" s="273"/>
      <c r="DC676" s="273"/>
      <c r="DD676" s="273"/>
      <c r="DE676" s="273"/>
      <c r="DF676" s="273"/>
      <c r="DG676" s="273"/>
      <c r="DH676" s="273"/>
      <c r="DI676" s="273"/>
      <c r="DJ676" s="271"/>
      <c r="DK676" s="271"/>
    </row>
    <row r="677" spans="1:115" s="45" customFormat="1" ht="12.75" customHeight="1" x14ac:dyDescent="0.25">
      <c r="A677" s="13" cm="1">
        <f t="array" ref="A677">IFERROR(INDEX(Operation, IFERROR(MATCH($N677,#REF!, 0), IFERROR(MATCH($N677,#REF!, 0), MATCH($N677,#REF!, 0))), 4), 0)</f>
        <v>0</v>
      </c>
      <c r="B677" s="10">
        <v>654</v>
      </c>
      <c r="C677" s="238"/>
      <c r="D677" s="238"/>
      <c r="E677" s="79"/>
      <c r="F677" s="80" t="str">
        <f>IF(ISBLANK(E677), "", VLOOKUP(E677, Z!$A$2:$C$4127, 3, FALSE))</f>
        <v/>
      </c>
      <c r="G677" s="238"/>
      <c r="H677" s="81"/>
      <c r="I677" s="255" t="b">
        <v>0</v>
      </c>
      <c r="J677" s="256"/>
      <c r="K677" s="82"/>
      <c r="L677" s="82"/>
      <c r="M677" s="83"/>
      <c r="N677" s="79"/>
      <c r="O677" s="84"/>
      <c r="P677" s="84"/>
      <c r="Q677" s="257"/>
      <c r="R677" s="257"/>
      <c r="S677" s="257"/>
      <c r="T677" s="85">
        <f t="shared" si="290"/>
        <v>0</v>
      </c>
      <c r="U677" s="238"/>
      <c r="V677" s="238"/>
      <c r="W677" s="238"/>
      <c r="X677" s="256"/>
      <c r="Y677" s="258"/>
      <c r="Z677" s="79"/>
      <c r="AA677" s="257"/>
      <c r="AB677" s="257"/>
      <c r="AC677" s="257"/>
      <c r="AD677" s="257"/>
      <c r="AE677" s="257"/>
      <c r="AF677" s="85">
        <f t="shared" si="291"/>
        <v>0</v>
      </c>
      <c r="AG677" s="259"/>
      <c r="AH677" s="238"/>
      <c r="AI677" s="79"/>
      <c r="AJ677" s="80" t="str">
        <f>IF(ISBLANK(AI677), "", VLOOKUP(AI677, Z!$A$2:$C$4127, 3, FALSE))</f>
        <v/>
      </c>
      <c r="AK677" s="260"/>
      <c r="AL677" s="127">
        <f t="shared" si="292"/>
        <v>0</v>
      </c>
      <c r="AM677" s="271"/>
      <c r="AN677" s="292">
        <f t="shared" si="294"/>
        <v>0</v>
      </c>
      <c r="AO677" s="279">
        <f t="shared" si="293"/>
        <v>1</v>
      </c>
      <c r="AP677" s="279">
        <v>0.75</v>
      </c>
      <c r="AQ677" s="293" t="str">
        <f t="shared" si="295"/>
        <v>-</v>
      </c>
      <c r="AR677" s="293" t="str">
        <f t="shared" si="296"/>
        <v>-</v>
      </c>
      <c r="AS677" s="293" t="str" cm="1">
        <f t="array" ref="AS677">IFERROR(IFERROR((AT677*AU677)/(3600*1000)/AZ677, BY677) * SUMPRODUCT($BA677:$BE677^2.5, $BF677:$BJ677) / 1000, "-")</f>
        <v>-</v>
      </c>
      <c r="AT677" s="279" t="str">
        <f t="shared" si="297"/>
        <v>-</v>
      </c>
      <c r="AU677" s="279" t="str">
        <f t="shared" si="298"/>
        <v>-</v>
      </c>
      <c r="AV677" s="294" t="str">
        <f t="shared" si="280"/>
        <v>-</v>
      </c>
      <c r="AW677" s="294" t="str" cm="1">
        <f t="array" ref="AW677">IF(CH677&gt;0, INDEX($CV$58:$CV$60, CH677), "-")</f>
        <v>-</v>
      </c>
      <c r="AX677" s="294" t="str">
        <f t="shared" si="299"/>
        <v>-</v>
      </c>
      <c r="AY677" s="295" t="str">
        <f t="shared" si="300"/>
        <v>-</v>
      </c>
      <c r="AZ677" s="294">
        <f t="shared" si="301"/>
        <v>0</v>
      </c>
      <c r="BA677" s="296" t="str" cm="1">
        <f t="array" ref="BA677">IFERROR(INDEX($CV$63:$CZ$65, $CF677, BA$23), "-")</f>
        <v>-</v>
      </c>
      <c r="BB677" s="296" t="str" cm="1">
        <f t="array" ref="BB677">IFERROR(INDEX($CV$63:$CZ$65, $CF677, BB$23), "-")</f>
        <v>-</v>
      </c>
      <c r="BC677" s="296" t="str" cm="1">
        <f t="array" ref="BC677">IFERROR(INDEX($CV$63:$CZ$65, $CF677, BC$23), "-")</f>
        <v>-</v>
      </c>
      <c r="BD677" s="296" t="str" cm="1">
        <f t="array" ref="BD677">IFERROR(INDEX($CV$63:$CZ$65, $CF677, BD$23), "-")</f>
        <v>-</v>
      </c>
      <c r="BE677" s="296" t="str" cm="1">
        <f t="array" ref="BE677">IFERROR(INDEX($CV$63:$CZ$65, $CF677, BE$23), "-")</f>
        <v>-</v>
      </c>
      <c r="BF677" s="297" cm="1">
        <f t="array" ref="BF677">IF($CF677=3,
IFERROR(INDEX($CV$68:$CZ$79, $CE677, BF$23), "-"),
IF($CF677=2,
IF(BF$23=5, $Q677, IF(BF$23=4, $R677, 0)), IF(BF$23=5, $Q677, 0)
))</f>
        <v>0</v>
      </c>
      <c r="BG677" s="297" cm="1">
        <f t="array" ref="BG677">IF($CF677=3,
IFERROR(INDEX($CV$68:$CZ$79, $CE677, BG$23), "-"),
IF($CF677=2,
IF(BG$23=5, $Q677, IF(BG$23=4, $R677, 0)), IF(BG$23=5, $Q677, 0)
))</f>
        <v>0</v>
      </c>
      <c r="BH677" s="297" cm="1">
        <f t="array" ref="BH677">IF($CF677=3,
IFERROR(INDEX($CV$68:$CZ$79, $CE677, BH$23), "-"),
IF($CF677=2,
IF(BH$23=5, $Q677, IF(BH$23=4, $R677, 0)), IF(BH$23=5, $Q677, 0)
))</f>
        <v>0</v>
      </c>
      <c r="BI677" s="297" cm="1">
        <f t="array" ref="BI677">IF($CF677=3,
IFERROR(INDEX($CV$68:$CZ$79, $CE677, BI$23), "-"),
IF($CF677=2,
IF(BI$23=5, $Q677, IF(BI$23=4, $R677, 0)), IF(BI$23=5, $Q677, 0)
))</f>
        <v>0</v>
      </c>
      <c r="BJ677" s="297" cm="1">
        <f t="array" ref="BJ677">IF($CF677=3,
IFERROR(INDEX($CV$68:$CZ$79, $CE677, BJ$23), "-"),
IF($CF677=2,
IF(BJ$23=5, $Q677, IF(BJ$23=4, $R677, 0)), IF(BJ$23=5, $Q677, 0)
))</f>
        <v>0</v>
      </c>
      <c r="BK677" s="293" t="str" cm="1">
        <f t="array" ref="BK677">IFERROR(IF(OR($AN$20="EZ", ISNUMBER((BL677*BM677)/(3600*1000)/BN677)), (BL677*BM677)/(3600*1000)/BN677, BY677) * SUMPRODUCT($BO677:$BS677^2.5, $BT677:$BX677) / 1000, "-")</f>
        <v>-</v>
      </c>
      <c r="BL677" s="279" t="str">
        <f t="shared" si="302"/>
        <v>-</v>
      </c>
      <c r="BM677" s="279" t="str">
        <f t="shared" si="303"/>
        <v>-</v>
      </c>
      <c r="BN677" s="298">
        <f t="shared" si="304"/>
        <v>0</v>
      </c>
      <c r="BO677" s="296" t="str" cm="1">
        <f t="array" ref="BO677">IFERROR(INDEX($CV$63:$CZ$65, $CO677, BO$23), "-")</f>
        <v>-</v>
      </c>
      <c r="BP677" s="296" t="str" cm="1">
        <f t="array" ref="BP677">IFERROR(INDEX($CV$63:$CZ$65, $CO677, BP$23), "-")</f>
        <v>-</v>
      </c>
      <c r="BQ677" s="296" t="str" cm="1">
        <f t="array" ref="BQ677">IFERROR(INDEX($CV$63:$CZ$65, $CO677, BQ$23), "-")</f>
        <v>-</v>
      </c>
      <c r="BR677" s="296" t="str" cm="1">
        <f t="array" ref="BR677">IFERROR(INDEX($CV$63:$CZ$65, $CO677, BR$23), "-")</f>
        <v>-</v>
      </c>
      <c r="BS677" s="296" t="str" cm="1">
        <f t="array" ref="BS677">IFERROR(INDEX($CV$63:$CZ$65, $CO677, BS$23), "-")</f>
        <v>-</v>
      </c>
      <c r="BT677" s="297" cm="1">
        <f t="array" ref="BT677">IF($CO677=3,
IFERROR(INDEX($CV$68:$CZ$79, $CE677, BT$23), "-"),
IF($CO677=2,
IF(BT$23=5, $AC677, IF(BT$23=4, $AD677, 0)), IF(BT$23=5, $AC677, 0)
))</f>
        <v>0</v>
      </c>
      <c r="BU677" s="297" cm="1">
        <f t="array" ref="BU677">IF($CO677=3,
IFERROR(INDEX($CV$68:$CZ$79, $CE677, BU$23), "-"),
IF($CO677=2,
IF(BU$23=5, $AC677, IF(BU$23=4, $AD677, 0)), IF(BU$23=5, $AC677, 0)
))</f>
        <v>0</v>
      </c>
      <c r="BV677" s="297" cm="1">
        <f t="array" ref="BV677">IF($CO677=3,
IFERROR(INDEX($CV$68:$CZ$79, $CE677, BV$23), "-"),
IF($CO677=2,
IF(BV$23=5, $AC677, IF(BV$23=4, $AD677, 0)), IF(BV$23=5, $AC677, 0)
))</f>
        <v>0</v>
      </c>
      <c r="BW677" s="297" cm="1">
        <f t="array" ref="BW677">IF($CO677=3,
IFERROR(INDEX($CV$68:$CZ$79, $CE677, BW$23), "-"),
IF($CO677=2,
IF(BW$23=5, $AC677, IF(BW$23=4, $AD677, 0)), IF(BW$23=5, $AC677, 0)
))</f>
        <v>0</v>
      </c>
      <c r="BX677" s="297" cm="1">
        <f t="array" ref="BX677">IF($CO677=3,
IFERROR(INDEX($CV$68:$CZ$79, $CE677, BX$23), "-"),
IF($CO677=2,
IF(BX$23=5, $AC677, IF(BX$23=4, $AD677, 0)), IF(BX$23=5, $AC677, 0)
))</f>
        <v>0</v>
      </c>
      <c r="BY677" s="293" t="str">
        <f t="shared" si="305"/>
        <v>-</v>
      </c>
      <c r="BZ677" s="299">
        <f t="shared" si="281"/>
        <v>0</v>
      </c>
      <c r="CA677" s="294" t="str">
        <f t="shared" si="306"/>
        <v>-</v>
      </c>
      <c r="CB677" s="295" t="str">
        <f t="shared" si="282"/>
        <v>-</v>
      </c>
      <c r="CC677" s="295" t="str">
        <f t="shared" si="307"/>
        <v>-</v>
      </c>
      <c r="CD677" s="299">
        <f t="shared" si="283"/>
        <v>0</v>
      </c>
      <c r="CE677" s="300" t="str">
        <f t="shared" si="284"/>
        <v>-</v>
      </c>
      <c r="CF677" s="300" t="str">
        <f t="shared" si="285"/>
        <v>-</v>
      </c>
      <c r="CG677" s="300">
        <v>0</v>
      </c>
      <c r="CH677" s="300">
        <f t="shared" si="286"/>
        <v>0</v>
      </c>
      <c r="CI677" s="301">
        <f t="shared" si="287"/>
        <v>0</v>
      </c>
      <c r="CJ677" s="301">
        <f t="shared" si="288"/>
        <v>0</v>
      </c>
      <c r="CK677" s="302" t="str" cm="1">
        <f t="array" ref="CK677">IF($CJ677&gt;0, INDEX($CS$28:$DH$35, $CJ677, $CI677+CK$23), "-")</f>
        <v>-</v>
      </c>
      <c r="CL677" s="302" t="str" cm="1">
        <f t="array" ref="CL677">IF($CJ677&gt;0, INDEX($CS$28:$DH$35, $CJ677, $CI677+CL$23), "-")</f>
        <v>-</v>
      </c>
      <c r="CM677" s="302" t="str" cm="1">
        <f t="array" ref="CM677">IF($CJ677&gt;0, INDEX($CS$28:$DH$35, $CJ677, $CI677+CM$23), "-")</f>
        <v>-</v>
      </c>
      <c r="CN677" s="302" t="str" cm="1">
        <f t="array" ref="CN677">IF($CJ677&gt;0, INDEX($CS$28:$DH$35, $CJ677, $CI677+CN$23), "-")</f>
        <v>-</v>
      </c>
      <c r="CO677" s="300" t="str">
        <f t="shared" si="289"/>
        <v>-</v>
      </c>
      <c r="CP677" s="271"/>
      <c r="CQ677" s="272"/>
      <c r="CR677" s="273"/>
      <c r="CS677" s="273"/>
      <c r="CT677" s="273"/>
      <c r="CU677" s="273"/>
      <c r="CV677" s="273"/>
      <c r="CW677" s="273"/>
      <c r="CX677" s="273"/>
      <c r="CY677" s="273"/>
      <c r="CZ677" s="273"/>
      <c r="DA677" s="273"/>
      <c r="DB677" s="273"/>
      <c r="DC677" s="273"/>
      <c r="DD677" s="273"/>
      <c r="DE677" s="273"/>
      <c r="DF677" s="273"/>
      <c r="DG677" s="273"/>
      <c r="DH677" s="273"/>
      <c r="DI677" s="273"/>
      <c r="DJ677" s="271"/>
      <c r="DK677" s="271"/>
    </row>
    <row r="678" spans="1:115" s="45" customFormat="1" ht="12.75" customHeight="1" x14ac:dyDescent="0.25">
      <c r="A678" s="13" cm="1">
        <f t="array" ref="A678">IFERROR(INDEX(Operation, IFERROR(MATCH($N678,#REF!, 0), IFERROR(MATCH($N678,#REF!, 0), MATCH($N678,#REF!, 0))), 4), 0)</f>
        <v>0</v>
      </c>
      <c r="B678" s="10">
        <v>655</v>
      </c>
      <c r="C678" s="238"/>
      <c r="D678" s="238"/>
      <c r="E678" s="79"/>
      <c r="F678" s="80" t="str">
        <f>IF(ISBLANK(E678), "", VLOOKUP(E678, Z!$A$2:$C$4127, 3, FALSE))</f>
        <v/>
      </c>
      <c r="G678" s="238"/>
      <c r="H678" s="81"/>
      <c r="I678" s="255" t="b">
        <v>0</v>
      </c>
      <c r="J678" s="256"/>
      <c r="K678" s="82"/>
      <c r="L678" s="82"/>
      <c r="M678" s="83"/>
      <c r="N678" s="79"/>
      <c r="O678" s="84"/>
      <c r="P678" s="84"/>
      <c r="Q678" s="257"/>
      <c r="R678" s="257"/>
      <c r="S678" s="257"/>
      <c r="T678" s="85">
        <f t="shared" si="290"/>
        <v>0</v>
      </c>
      <c r="U678" s="238"/>
      <c r="V678" s="238"/>
      <c r="W678" s="238"/>
      <c r="X678" s="257"/>
      <c r="Y678" s="258"/>
      <c r="Z678" s="79"/>
      <c r="AA678" s="257"/>
      <c r="AB678" s="257"/>
      <c r="AC678" s="257"/>
      <c r="AD678" s="257"/>
      <c r="AE678" s="257"/>
      <c r="AF678" s="85">
        <f t="shared" si="291"/>
        <v>0</v>
      </c>
      <c r="AG678" s="259"/>
      <c r="AH678" s="238"/>
      <c r="AI678" s="79"/>
      <c r="AJ678" s="80" t="str">
        <f>IF(ISBLANK(AI678), "", VLOOKUP(AI678, Z!$A$2:$C$4127, 3, FALSE))</f>
        <v/>
      </c>
      <c r="AK678" s="260"/>
      <c r="AL678" s="127">
        <f t="shared" si="292"/>
        <v>0</v>
      </c>
      <c r="AM678" s="271"/>
      <c r="AN678" s="292">
        <f t="shared" si="294"/>
        <v>0</v>
      </c>
      <c r="AO678" s="279">
        <f t="shared" si="293"/>
        <v>1</v>
      </c>
      <c r="AP678" s="279">
        <v>0.75</v>
      </c>
      <c r="AQ678" s="293" t="str">
        <f t="shared" si="295"/>
        <v>-</v>
      </c>
      <c r="AR678" s="293" t="str">
        <f t="shared" si="296"/>
        <v>-</v>
      </c>
      <c r="AS678" s="293" t="str" cm="1">
        <f t="array" ref="AS678">IFERROR(IFERROR((AT678*AU678)/(3600*1000)/AZ678, BY678) * SUMPRODUCT($BA678:$BE678^2.5, $BF678:$BJ678) / 1000, "-")</f>
        <v>-</v>
      </c>
      <c r="AT678" s="279" t="str">
        <f t="shared" si="297"/>
        <v>-</v>
      </c>
      <c r="AU678" s="279" t="str">
        <f t="shared" si="298"/>
        <v>-</v>
      </c>
      <c r="AV678" s="294" t="str">
        <f t="shared" si="280"/>
        <v>-</v>
      </c>
      <c r="AW678" s="294" t="str" cm="1">
        <f t="array" ref="AW678">IF(CH678&gt;0, INDEX($CV$58:$CV$60, CH678), "-")</f>
        <v>-</v>
      </c>
      <c r="AX678" s="294" t="str">
        <f t="shared" si="299"/>
        <v>-</v>
      </c>
      <c r="AY678" s="295" t="str">
        <f t="shared" si="300"/>
        <v>-</v>
      </c>
      <c r="AZ678" s="294">
        <f t="shared" si="301"/>
        <v>0</v>
      </c>
      <c r="BA678" s="296" t="str" cm="1">
        <f t="array" ref="BA678">IFERROR(INDEX($CV$63:$CZ$65, $CF678, BA$23), "-")</f>
        <v>-</v>
      </c>
      <c r="BB678" s="296" t="str" cm="1">
        <f t="array" ref="BB678">IFERROR(INDEX($CV$63:$CZ$65, $CF678, BB$23), "-")</f>
        <v>-</v>
      </c>
      <c r="BC678" s="296" t="str" cm="1">
        <f t="array" ref="BC678">IFERROR(INDEX($CV$63:$CZ$65, $CF678, BC$23), "-")</f>
        <v>-</v>
      </c>
      <c r="BD678" s="296" t="str" cm="1">
        <f t="array" ref="BD678">IFERROR(INDEX($CV$63:$CZ$65, $CF678, BD$23), "-")</f>
        <v>-</v>
      </c>
      <c r="BE678" s="296" t="str" cm="1">
        <f t="array" ref="BE678">IFERROR(INDEX($CV$63:$CZ$65, $CF678, BE$23), "-")</f>
        <v>-</v>
      </c>
      <c r="BF678" s="297" cm="1">
        <f t="array" ref="BF678">IF($CF678=3,
IFERROR(INDEX($CV$68:$CZ$79, $CE678, BF$23), "-"),
IF($CF678=2,
IF(BF$23=5, $Q678, IF(BF$23=4, $R678, 0)), IF(BF$23=5, $Q678, 0)
))</f>
        <v>0</v>
      </c>
      <c r="BG678" s="297" cm="1">
        <f t="array" ref="BG678">IF($CF678=3,
IFERROR(INDEX($CV$68:$CZ$79, $CE678, BG$23), "-"),
IF($CF678=2,
IF(BG$23=5, $Q678, IF(BG$23=4, $R678, 0)), IF(BG$23=5, $Q678, 0)
))</f>
        <v>0</v>
      </c>
      <c r="BH678" s="297" cm="1">
        <f t="array" ref="BH678">IF($CF678=3,
IFERROR(INDEX($CV$68:$CZ$79, $CE678, BH$23), "-"),
IF($CF678=2,
IF(BH$23=5, $Q678, IF(BH$23=4, $R678, 0)), IF(BH$23=5, $Q678, 0)
))</f>
        <v>0</v>
      </c>
      <c r="BI678" s="297" cm="1">
        <f t="array" ref="BI678">IF($CF678=3,
IFERROR(INDEX($CV$68:$CZ$79, $CE678, BI$23), "-"),
IF($CF678=2,
IF(BI$23=5, $Q678, IF(BI$23=4, $R678, 0)), IF(BI$23=5, $Q678, 0)
))</f>
        <v>0</v>
      </c>
      <c r="BJ678" s="297" cm="1">
        <f t="array" ref="BJ678">IF($CF678=3,
IFERROR(INDEX($CV$68:$CZ$79, $CE678, BJ$23), "-"),
IF($CF678=2,
IF(BJ$23=5, $Q678, IF(BJ$23=4, $R678, 0)), IF(BJ$23=5, $Q678, 0)
))</f>
        <v>0</v>
      </c>
      <c r="BK678" s="293" t="str" cm="1">
        <f t="array" ref="BK678">IFERROR(IF(OR($AN$20="EZ", ISNUMBER((BL678*BM678)/(3600*1000)/BN678)), (BL678*BM678)/(3600*1000)/BN678, BY678) * SUMPRODUCT($BO678:$BS678^2.5, $BT678:$BX678) / 1000, "-")</f>
        <v>-</v>
      </c>
      <c r="BL678" s="279" t="str">
        <f t="shared" si="302"/>
        <v>-</v>
      </c>
      <c r="BM678" s="279" t="str">
        <f t="shared" si="303"/>
        <v>-</v>
      </c>
      <c r="BN678" s="298">
        <f t="shared" si="304"/>
        <v>0</v>
      </c>
      <c r="BO678" s="296" t="str" cm="1">
        <f t="array" ref="BO678">IFERROR(INDEX($CV$63:$CZ$65, $CO678, BO$23), "-")</f>
        <v>-</v>
      </c>
      <c r="BP678" s="296" t="str" cm="1">
        <f t="array" ref="BP678">IFERROR(INDEX($CV$63:$CZ$65, $CO678, BP$23), "-")</f>
        <v>-</v>
      </c>
      <c r="BQ678" s="296" t="str" cm="1">
        <f t="array" ref="BQ678">IFERROR(INDEX($CV$63:$CZ$65, $CO678, BQ$23), "-")</f>
        <v>-</v>
      </c>
      <c r="BR678" s="296" t="str" cm="1">
        <f t="array" ref="BR678">IFERROR(INDEX($CV$63:$CZ$65, $CO678, BR$23), "-")</f>
        <v>-</v>
      </c>
      <c r="BS678" s="296" t="str" cm="1">
        <f t="array" ref="BS678">IFERROR(INDEX($CV$63:$CZ$65, $CO678, BS$23), "-")</f>
        <v>-</v>
      </c>
      <c r="BT678" s="297" cm="1">
        <f t="array" ref="BT678">IF($CO678=3,
IFERROR(INDEX($CV$68:$CZ$79, $CE678, BT$23), "-"),
IF($CO678=2,
IF(BT$23=5, $AC678, IF(BT$23=4, $AD678, 0)), IF(BT$23=5, $AC678, 0)
))</f>
        <v>0</v>
      </c>
      <c r="BU678" s="297" cm="1">
        <f t="array" ref="BU678">IF($CO678=3,
IFERROR(INDEX($CV$68:$CZ$79, $CE678, BU$23), "-"),
IF($CO678=2,
IF(BU$23=5, $AC678, IF(BU$23=4, $AD678, 0)), IF(BU$23=5, $AC678, 0)
))</f>
        <v>0</v>
      </c>
      <c r="BV678" s="297" cm="1">
        <f t="array" ref="BV678">IF($CO678=3,
IFERROR(INDEX($CV$68:$CZ$79, $CE678, BV$23), "-"),
IF($CO678=2,
IF(BV$23=5, $AC678, IF(BV$23=4, $AD678, 0)), IF(BV$23=5, $AC678, 0)
))</f>
        <v>0</v>
      </c>
      <c r="BW678" s="297" cm="1">
        <f t="array" ref="BW678">IF($CO678=3,
IFERROR(INDEX($CV$68:$CZ$79, $CE678, BW$23), "-"),
IF($CO678=2,
IF(BW$23=5, $AC678, IF(BW$23=4, $AD678, 0)), IF(BW$23=5, $AC678, 0)
))</f>
        <v>0</v>
      </c>
      <c r="BX678" s="297" cm="1">
        <f t="array" ref="BX678">IF($CO678=3,
IFERROR(INDEX($CV$68:$CZ$79, $CE678, BX$23), "-"),
IF($CO678=2,
IF(BX$23=5, $AC678, IF(BX$23=4, $AD678, 0)), IF(BX$23=5, $AC678, 0)
))</f>
        <v>0</v>
      </c>
      <c r="BY678" s="293" t="str">
        <f t="shared" si="305"/>
        <v>-</v>
      </c>
      <c r="BZ678" s="299">
        <f t="shared" si="281"/>
        <v>0</v>
      </c>
      <c r="CA678" s="294" t="str">
        <f t="shared" si="306"/>
        <v>-</v>
      </c>
      <c r="CB678" s="295" t="str">
        <f t="shared" si="282"/>
        <v>-</v>
      </c>
      <c r="CC678" s="295" t="str">
        <f t="shared" si="307"/>
        <v>-</v>
      </c>
      <c r="CD678" s="299">
        <f t="shared" si="283"/>
        <v>0</v>
      </c>
      <c r="CE678" s="300" t="str">
        <f t="shared" si="284"/>
        <v>-</v>
      </c>
      <c r="CF678" s="300" t="str">
        <f t="shared" si="285"/>
        <v>-</v>
      </c>
      <c r="CG678" s="300">
        <v>0</v>
      </c>
      <c r="CH678" s="300">
        <f t="shared" si="286"/>
        <v>0</v>
      </c>
      <c r="CI678" s="301">
        <f t="shared" si="287"/>
        <v>0</v>
      </c>
      <c r="CJ678" s="301">
        <f t="shared" si="288"/>
        <v>0</v>
      </c>
      <c r="CK678" s="302" t="str" cm="1">
        <f t="array" ref="CK678">IF($CJ678&gt;0, INDEX($CS$28:$DH$35, $CJ678, $CI678+CK$23), "-")</f>
        <v>-</v>
      </c>
      <c r="CL678" s="302" t="str" cm="1">
        <f t="array" ref="CL678">IF($CJ678&gt;0, INDEX($CS$28:$DH$35, $CJ678, $CI678+CL$23), "-")</f>
        <v>-</v>
      </c>
      <c r="CM678" s="302" t="str" cm="1">
        <f t="array" ref="CM678">IF($CJ678&gt;0, INDEX($CS$28:$DH$35, $CJ678, $CI678+CM$23), "-")</f>
        <v>-</v>
      </c>
      <c r="CN678" s="302" t="str" cm="1">
        <f t="array" ref="CN678">IF($CJ678&gt;0, INDEX($CS$28:$DH$35, $CJ678, $CI678+CN$23), "-")</f>
        <v>-</v>
      </c>
      <c r="CO678" s="300" t="str">
        <f t="shared" si="289"/>
        <v>-</v>
      </c>
      <c r="CP678" s="271"/>
      <c r="CQ678" s="272"/>
      <c r="CR678" s="273"/>
      <c r="CS678" s="273"/>
      <c r="CT678" s="273"/>
      <c r="CU678" s="273"/>
      <c r="CV678" s="273"/>
      <c r="CW678" s="273"/>
      <c r="CX678" s="273"/>
      <c r="CY678" s="273"/>
      <c r="CZ678" s="273"/>
      <c r="DA678" s="273"/>
      <c r="DB678" s="273"/>
      <c r="DC678" s="273"/>
      <c r="DD678" s="273"/>
      <c r="DE678" s="273"/>
      <c r="DF678" s="273"/>
      <c r="DG678" s="273"/>
      <c r="DH678" s="273"/>
      <c r="DI678" s="273"/>
      <c r="DJ678" s="271"/>
      <c r="DK678" s="271"/>
    </row>
    <row r="679" spans="1:115" s="45" customFormat="1" ht="12.75" customHeight="1" x14ac:dyDescent="0.25">
      <c r="A679" s="13" cm="1">
        <f t="array" ref="A679">IFERROR(INDEX(Operation, IFERROR(MATCH($N679,#REF!, 0), IFERROR(MATCH($N679,#REF!, 0), MATCH($N679,#REF!, 0))), 4), 0)</f>
        <v>0</v>
      </c>
      <c r="B679" s="10">
        <v>656</v>
      </c>
      <c r="C679" s="238"/>
      <c r="D679" s="238"/>
      <c r="E679" s="79"/>
      <c r="F679" s="80" t="str">
        <f>IF(ISBLANK(E679), "", VLOOKUP(E679, Z!$A$2:$C$4127, 3, FALSE))</f>
        <v/>
      </c>
      <c r="G679" s="238"/>
      <c r="H679" s="81"/>
      <c r="I679" s="255" t="b">
        <v>0</v>
      </c>
      <c r="J679" s="256"/>
      <c r="K679" s="82"/>
      <c r="L679" s="82"/>
      <c r="M679" s="83"/>
      <c r="N679" s="79"/>
      <c r="O679" s="84"/>
      <c r="P679" s="84"/>
      <c r="Q679" s="257"/>
      <c r="R679" s="257"/>
      <c r="S679" s="257"/>
      <c r="T679" s="85">
        <f t="shared" si="290"/>
        <v>0</v>
      </c>
      <c r="U679" s="238"/>
      <c r="V679" s="238"/>
      <c r="W679" s="238"/>
      <c r="X679" s="257"/>
      <c r="Y679" s="258"/>
      <c r="Z679" s="79"/>
      <c r="AA679" s="257"/>
      <c r="AB679" s="257"/>
      <c r="AC679" s="257"/>
      <c r="AD679" s="257"/>
      <c r="AE679" s="257"/>
      <c r="AF679" s="85">
        <f t="shared" si="291"/>
        <v>0</v>
      </c>
      <c r="AG679" s="259"/>
      <c r="AH679" s="238"/>
      <c r="AI679" s="79"/>
      <c r="AJ679" s="80" t="str">
        <f>IF(ISBLANK(AI679), "", VLOOKUP(AI679, Z!$A$2:$C$4127, 3, FALSE))</f>
        <v/>
      </c>
      <c r="AK679" s="260"/>
      <c r="AL679" s="127">
        <f t="shared" si="292"/>
        <v>0</v>
      </c>
      <c r="AM679" s="271"/>
      <c r="AN679" s="292">
        <f t="shared" si="294"/>
        <v>0</v>
      </c>
      <c r="AO679" s="279">
        <f t="shared" si="293"/>
        <v>1</v>
      </c>
      <c r="AP679" s="279">
        <v>0.75</v>
      </c>
      <c r="AQ679" s="293" t="str">
        <f t="shared" si="295"/>
        <v>-</v>
      </c>
      <c r="AR679" s="293" t="str">
        <f t="shared" si="296"/>
        <v>-</v>
      </c>
      <c r="AS679" s="293" t="str" cm="1">
        <f t="array" ref="AS679">IFERROR(IFERROR((AT679*AU679)/(3600*1000)/AZ679, BY679) * SUMPRODUCT($BA679:$BE679^2.5, $BF679:$BJ679) / 1000, "-")</f>
        <v>-</v>
      </c>
      <c r="AT679" s="279" t="str">
        <f t="shared" si="297"/>
        <v>-</v>
      </c>
      <c r="AU679" s="279" t="str">
        <f t="shared" si="298"/>
        <v>-</v>
      </c>
      <c r="AV679" s="294" t="str">
        <f t="shared" si="280"/>
        <v>-</v>
      </c>
      <c r="AW679" s="294" t="str" cm="1">
        <f t="array" ref="AW679">IF(CH679&gt;0, INDEX($CV$58:$CV$60, CH679), "-")</f>
        <v>-</v>
      </c>
      <c r="AX679" s="294" t="str">
        <f t="shared" si="299"/>
        <v>-</v>
      </c>
      <c r="AY679" s="295" t="str">
        <f t="shared" si="300"/>
        <v>-</v>
      </c>
      <c r="AZ679" s="294">
        <f t="shared" si="301"/>
        <v>0</v>
      </c>
      <c r="BA679" s="296" t="str" cm="1">
        <f t="array" ref="BA679">IFERROR(INDEX($CV$63:$CZ$65, $CF679, BA$23), "-")</f>
        <v>-</v>
      </c>
      <c r="BB679" s="296" t="str" cm="1">
        <f t="array" ref="BB679">IFERROR(INDEX($CV$63:$CZ$65, $CF679, BB$23), "-")</f>
        <v>-</v>
      </c>
      <c r="BC679" s="296" t="str" cm="1">
        <f t="array" ref="BC679">IFERROR(INDEX($CV$63:$CZ$65, $CF679, BC$23), "-")</f>
        <v>-</v>
      </c>
      <c r="BD679" s="296" t="str" cm="1">
        <f t="array" ref="BD679">IFERROR(INDEX($CV$63:$CZ$65, $CF679, BD$23), "-")</f>
        <v>-</v>
      </c>
      <c r="BE679" s="296" t="str" cm="1">
        <f t="array" ref="BE679">IFERROR(INDEX($CV$63:$CZ$65, $CF679, BE$23), "-")</f>
        <v>-</v>
      </c>
      <c r="BF679" s="297" cm="1">
        <f t="array" ref="BF679">IF($CF679=3,
IFERROR(INDEX($CV$68:$CZ$79, $CE679, BF$23), "-"),
IF($CF679=2,
IF(BF$23=5, $Q679, IF(BF$23=4, $R679, 0)), IF(BF$23=5, $Q679, 0)
))</f>
        <v>0</v>
      </c>
      <c r="BG679" s="297" cm="1">
        <f t="array" ref="BG679">IF($CF679=3,
IFERROR(INDEX($CV$68:$CZ$79, $CE679, BG$23), "-"),
IF($CF679=2,
IF(BG$23=5, $Q679, IF(BG$23=4, $R679, 0)), IF(BG$23=5, $Q679, 0)
))</f>
        <v>0</v>
      </c>
      <c r="BH679" s="297" cm="1">
        <f t="array" ref="BH679">IF($CF679=3,
IFERROR(INDEX($CV$68:$CZ$79, $CE679, BH$23), "-"),
IF($CF679=2,
IF(BH$23=5, $Q679, IF(BH$23=4, $R679, 0)), IF(BH$23=5, $Q679, 0)
))</f>
        <v>0</v>
      </c>
      <c r="BI679" s="297" cm="1">
        <f t="array" ref="BI679">IF($CF679=3,
IFERROR(INDEX($CV$68:$CZ$79, $CE679, BI$23), "-"),
IF($CF679=2,
IF(BI$23=5, $Q679, IF(BI$23=4, $R679, 0)), IF(BI$23=5, $Q679, 0)
))</f>
        <v>0</v>
      </c>
      <c r="BJ679" s="297" cm="1">
        <f t="array" ref="BJ679">IF($CF679=3,
IFERROR(INDEX($CV$68:$CZ$79, $CE679, BJ$23), "-"),
IF($CF679=2,
IF(BJ$23=5, $Q679, IF(BJ$23=4, $R679, 0)), IF(BJ$23=5, $Q679, 0)
))</f>
        <v>0</v>
      </c>
      <c r="BK679" s="293" t="str" cm="1">
        <f t="array" ref="BK679">IFERROR(IF(OR($AN$20="EZ", ISNUMBER((BL679*BM679)/(3600*1000)/BN679)), (BL679*BM679)/(3600*1000)/BN679, BY679) * SUMPRODUCT($BO679:$BS679^2.5, $BT679:$BX679) / 1000, "-")</f>
        <v>-</v>
      </c>
      <c r="BL679" s="279" t="str">
        <f t="shared" si="302"/>
        <v>-</v>
      </c>
      <c r="BM679" s="279" t="str">
        <f t="shared" si="303"/>
        <v>-</v>
      </c>
      <c r="BN679" s="298">
        <f t="shared" si="304"/>
        <v>0</v>
      </c>
      <c r="BO679" s="296" t="str" cm="1">
        <f t="array" ref="BO679">IFERROR(INDEX($CV$63:$CZ$65, $CO679, BO$23), "-")</f>
        <v>-</v>
      </c>
      <c r="BP679" s="296" t="str" cm="1">
        <f t="array" ref="BP679">IFERROR(INDEX($CV$63:$CZ$65, $CO679, BP$23), "-")</f>
        <v>-</v>
      </c>
      <c r="BQ679" s="296" t="str" cm="1">
        <f t="array" ref="BQ679">IFERROR(INDEX($CV$63:$CZ$65, $CO679, BQ$23), "-")</f>
        <v>-</v>
      </c>
      <c r="BR679" s="296" t="str" cm="1">
        <f t="array" ref="BR679">IFERROR(INDEX($CV$63:$CZ$65, $CO679, BR$23), "-")</f>
        <v>-</v>
      </c>
      <c r="BS679" s="296" t="str" cm="1">
        <f t="array" ref="BS679">IFERROR(INDEX($CV$63:$CZ$65, $CO679, BS$23), "-")</f>
        <v>-</v>
      </c>
      <c r="BT679" s="297" cm="1">
        <f t="array" ref="BT679">IF($CO679=3,
IFERROR(INDEX($CV$68:$CZ$79, $CE679, BT$23), "-"),
IF($CO679=2,
IF(BT$23=5, $AC679, IF(BT$23=4, $AD679, 0)), IF(BT$23=5, $AC679, 0)
))</f>
        <v>0</v>
      </c>
      <c r="BU679" s="297" cm="1">
        <f t="array" ref="BU679">IF($CO679=3,
IFERROR(INDEX($CV$68:$CZ$79, $CE679, BU$23), "-"),
IF($CO679=2,
IF(BU$23=5, $AC679, IF(BU$23=4, $AD679, 0)), IF(BU$23=5, $AC679, 0)
))</f>
        <v>0</v>
      </c>
      <c r="BV679" s="297" cm="1">
        <f t="array" ref="BV679">IF($CO679=3,
IFERROR(INDEX($CV$68:$CZ$79, $CE679, BV$23), "-"),
IF($CO679=2,
IF(BV$23=5, $AC679, IF(BV$23=4, $AD679, 0)), IF(BV$23=5, $AC679, 0)
))</f>
        <v>0</v>
      </c>
      <c r="BW679" s="297" cm="1">
        <f t="array" ref="BW679">IF($CO679=3,
IFERROR(INDEX($CV$68:$CZ$79, $CE679, BW$23), "-"),
IF($CO679=2,
IF(BW$23=5, $AC679, IF(BW$23=4, $AD679, 0)), IF(BW$23=5, $AC679, 0)
))</f>
        <v>0</v>
      </c>
      <c r="BX679" s="297" cm="1">
        <f t="array" ref="BX679">IF($CO679=3,
IFERROR(INDEX($CV$68:$CZ$79, $CE679, BX$23), "-"),
IF($CO679=2,
IF(BX$23=5, $AC679, IF(BX$23=4, $AD679, 0)), IF(BX$23=5, $AC679, 0)
))</f>
        <v>0</v>
      </c>
      <c r="BY679" s="293" t="str">
        <f t="shared" si="305"/>
        <v>-</v>
      </c>
      <c r="BZ679" s="299">
        <f t="shared" si="281"/>
        <v>0</v>
      </c>
      <c r="CA679" s="294" t="str">
        <f t="shared" si="306"/>
        <v>-</v>
      </c>
      <c r="CB679" s="295" t="str">
        <f t="shared" si="282"/>
        <v>-</v>
      </c>
      <c r="CC679" s="295" t="str">
        <f t="shared" si="307"/>
        <v>-</v>
      </c>
      <c r="CD679" s="299">
        <f t="shared" si="283"/>
        <v>0</v>
      </c>
      <c r="CE679" s="300" t="str">
        <f t="shared" si="284"/>
        <v>-</v>
      </c>
      <c r="CF679" s="300" t="str">
        <f t="shared" si="285"/>
        <v>-</v>
      </c>
      <c r="CG679" s="300">
        <v>0</v>
      </c>
      <c r="CH679" s="300">
        <f t="shared" si="286"/>
        <v>0</v>
      </c>
      <c r="CI679" s="301">
        <f t="shared" si="287"/>
        <v>0</v>
      </c>
      <c r="CJ679" s="301">
        <f t="shared" si="288"/>
        <v>0</v>
      </c>
      <c r="CK679" s="302" t="str" cm="1">
        <f t="array" ref="CK679">IF($CJ679&gt;0, INDEX($CS$28:$DH$35, $CJ679, $CI679+CK$23), "-")</f>
        <v>-</v>
      </c>
      <c r="CL679" s="302" t="str" cm="1">
        <f t="array" ref="CL679">IF($CJ679&gt;0, INDEX($CS$28:$DH$35, $CJ679, $CI679+CL$23), "-")</f>
        <v>-</v>
      </c>
      <c r="CM679" s="302" t="str" cm="1">
        <f t="array" ref="CM679">IF($CJ679&gt;0, INDEX($CS$28:$DH$35, $CJ679, $CI679+CM$23), "-")</f>
        <v>-</v>
      </c>
      <c r="CN679" s="302" t="str" cm="1">
        <f t="array" ref="CN679">IF($CJ679&gt;0, INDEX($CS$28:$DH$35, $CJ679, $CI679+CN$23), "-")</f>
        <v>-</v>
      </c>
      <c r="CO679" s="300" t="str">
        <f t="shared" si="289"/>
        <v>-</v>
      </c>
      <c r="CP679" s="271"/>
      <c r="CQ679" s="272"/>
      <c r="CR679" s="273"/>
      <c r="CS679" s="273"/>
      <c r="CT679" s="273"/>
      <c r="CU679" s="273"/>
      <c r="CV679" s="273"/>
      <c r="CW679" s="273"/>
      <c r="CX679" s="273"/>
      <c r="CY679" s="273"/>
      <c r="CZ679" s="273"/>
      <c r="DA679" s="273"/>
      <c r="DB679" s="273"/>
      <c r="DC679" s="273"/>
      <c r="DD679" s="273"/>
      <c r="DE679" s="273"/>
      <c r="DF679" s="273"/>
      <c r="DG679" s="273"/>
      <c r="DH679" s="273"/>
      <c r="DI679" s="273"/>
      <c r="DJ679" s="271"/>
      <c r="DK679" s="271"/>
    </row>
    <row r="680" spans="1:115" s="45" customFormat="1" ht="12.75" customHeight="1" x14ac:dyDescent="0.25">
      <c r="A680" s="13" cm="1">
        <f t="array" ref="A680">IFERROR(INDEX(Operation, IFERROR(MATCH($N680,#REF!, 0), IFERROR(MATCH($N680,#REF!, 0), MATCH($N680,#REF!, 0))), 4), 0)</f>
        <v>0</v>
      </c>
      <c r="B680" s="10">
        <v>657</v>
      </c>
      <c r="C680" s="238"/>
      <c r="D680" s="238"/>
      <c r="E680" s="79"/>
      <c r="F680" s="80" t="str">
        <f>IF(ISBLANK(E680), "", VLOOKUP(E680, Z!$A$2:$C$4127, 3, FALSE))</f>
        <v/>
      </c>
      <c r="G680" s="238"/>
      <c r="H680" s="81"/>
      <c r="I680" s="255" t="b">
        <v>0</v>
      </c>
      <c r="J680" s="256"/>
      <c r="K680" s="82"/>
      <c r="L680" s="82"/>
      <c r="M680" s="83"/>
      <c r="N680" s="79"/>
      <c r="O680" s="84"/>
      <c r="P680" s="84"/>
      <c r="Q680" s="257"/>
      <c r="R680" s="257"/>
      <c r="S680" s="257"/>
      <c r="T680" s="85">
        <f t="shared" si="290"/>
        <v>0</v>
      </c>
      <c r="U680" s="238"/>
      <c r="V680" s="238"/>
      <c r="W680" s="238"/>
      <c r="X680" s="257"/>
      <c r="Y680" s="258"/>
      <c r="Z680" s="79"/>
      <c r="AA680" s="257"/>
      <c r="AB680" s="257"/>
      <c r="AC680" s="257"/>
      <c r="AD680" s="257"/>
      <c r="AE680" s="257"/>
      <c r="AF680" s="85">
        <f t="shared" si="291"/>
        <v>0</v>
      </c>
      <c r="AG680" s="259"/>
      <c r="AH680" s="238"/>
      <c r="AI680" s="79"/>
      <c r="AJ680" s="80" t="str">
        <f>IF(ISBLANK(AI680), "", VLOOKUP(AI680, Z!$A$2:$C$4127, 3, FALSE))</f>
        <v/>
      </c>
      <c r="AK680" s="260"/>
      <c r="AL680" s="127">
        <f t="shared" si="292"/>
        <v>0</v>
      </c>
      <c r="AM680" s="271"/>
      <c r="AN680" s="292">
        <f t="shared" si="294"/>
        <v>0</v>
      </c>
      <c r="AO680" s="279">
        <f t="shared" si="293"/>
        <v>1</v>
      </c>
      <c r="AP680" s="279">
        <v>0.75</v>
      </c>
      <c r="AQ680" s="293" t="str">
        <f t="shared" si="295"/>
        <v>-</v>
      </c>
      <c r="AR680" s="293" t="str">
        <f t="shared" si="296"/>
        <v>-</v>
      </c>
      <c r="AS680" s="293" t="str" cm="1">
        <f t="array" ref="AS680">IFERROR(IFERROR((AT680*AU680)/(3600*1000)/AZ680, BY680) * SUMPRODUCT($BA680:$BE680^2.5, $BF680:$BJ680) / 1000, "-")</f>
        <v>-</v>
      </c>
      <c r="AT680" s="279" t="str">
        <f t="shared" si="297"/>
        <v>-</v>
      </c>
      <c r="AU680" s="279" t="str">
        <f t="shared" si="298"/>
        <v>-</v>
      </c>
      <c r="AV680" s="294" t="str">
        <f t="shared" si="280"/>
        <v>-</v>
      </c>
      <c r="AW680" s="294" t="str" cm="1">
        <f t="array" ref="AW680">IF(CH680&gt;0, INDEX($CV$58:$CV$60, CH680), "-")</f>
        <v>-</v>
      </c>
      <c r="AX680" s="294" t="str">
        <f t="shared" si="299"/>
        <v>-</v>
      </c>
      <c r="AY680" s="295" t="str">
        <f t="shared" si="300"/>
        <v>-</v>
      </c>
      <c r="AZ680" s="294">
        <f t="shared" si="301"/>
        <v>0</v>
      </c>
      <c r="BA680" s="296" t="str" cm="1">
        <f t="array" ref="BA680">IFERROR(INDEX($CV$63:$CZ$65, $CF680, BA$23), "-")</f>
        <v>-</v>
      </c>
      <c r="BB680" s="296" t="str" cm="1">
        <f t="array" ref="BB680">IFERROR(INDEX($CV$63:$CZ$65, $CF680, BB$23), "-")</f>
        <v>-</v>
      </c>
      <c r="BC680" s="296" t="str" cm="1">
        <f t="array" ref="BC680">IFERROR(INDEX($CV$63:$CZ$65, $CF680, BC$23), "-")</f>
        <v>-</v>
      </c>
      <c r="BD680" s="296" t="str" cm="1">
        <f t="array" ref="BD680">IFERROR(INDEX($CV$63:$CZ$65, $CF680, BD$23), "-")</f>
        <v>-</v>
      </c>
      <c r="BE680" s="296" t="str" cm="1">
        <f t="array" ref="BE680">IFERROR(INDEX($CV$63:$CZ$65, $CF680, BE$23), "-")</f>
        <v>-</v>
      </c>
      <c r="BF680" s="297" cm="1">
        <f t="array" ref="BF680">IF($CF680=3,
IFERROR(INDEX($CV$68:$CZ$79, $CE680, BF$23), "-"),
IF($CF680=2,
IF(BF$23=5, $Q680, IF(BF$23=4, $R680, 0)), IF(BF$23=5, $Q680, 0)
))</f>
        <v>0</v>
      </c>
      <c r="BG680" s="297" cm="1">
        <f t="array" ref="BG680">IF($CF680=3,
IFERROR(INDEX($CV$68:$CZ$79, $CE680, BG$23), "-"),
IF($CF680=2,
IF(BG$23=5, $Q680, IF(BG$23=4, $R680, 0)), IF(BG$23=5, $Q680, 0)
))</f>
        <v>0</v>
      </c>
      <c r="BH680" s="297" cm="1">
        <f t="array" ref="BH680">IF($CF680=3,
IFERROR(INDEX($CV$68:$CZ$79, $CE680, BH$23), "-"),
IF($CF680=2,
IF(BH$23=5, $Q680, IF(BH$23=4, $R680, 0)), IF(BH$23=5, $Q680, 0)
))</f>
        <v>0</v>
      </c>
      <c r="BI680" s="297" cm="1">
        <f t="array" ref="BI680">IF($CF680=3,
IFERROR(INDEX($CV$68:$CZ$79, $CE680, BI$23), "-"),
IF($CF680=2,
IF(BI$23=5, $Q680, IF(BI$23=4, $R680, 0)), IF(BI$23=5, $Q680, 0)
))</f>
        <v>0</v>
      </c>
      <c r="BJ680" s="297" cm="1">
        <f t="array" ref="BJ680">IF($CF680=3,
IFERROR(INDEX($CV$68:$CZ$79, $CE680, BJ$23), "-"),
IF($CF680=2,
IF(BJ$23=5, $Q680, IF(BJ$23=4, $R680, 0)), IF(BJ$23=5, $Q680, 0)
))</f>
        <v>0</v>
      </c>
      <c r="BK680" s="293" t="str" cm="1">
        <f t="array" ref="BK680">IFERROR(IF(OR($AN$20="EZ", ISNUMBER((BL680*BM680)/(3600*1000)/BN680)), (BL680*BM680)/(3600*1000)/BN680, BY680) * SUMPRODUCT($BO680:$BS680^2.5, $BT680:$BX680) / 1000, "-")</f>
        <v>-</v>
      </c>
      <c r="BL680" s="279" t="str">
        <f t="shared" si="302"/>
        <v>-</v>
      </c>
      <c r="BM680" s="279" t="str">
        <f t="shared" si="303"/>
        <v>-</v>
      </c>
      <c r="BN680" s="298">
        <f t="shared" si="304"/>
        <v>0</v>
      </c>
      <c r="BO680" s="296" t="str" cm="1">
        <f t="array" ref="BO680">IFERROR(INDEX($CV$63:$CZ$65, $CO680, BO$23), "-")</f>
        <v>-</v>
      </c>
      <c r="BP680" s="296" t="str" cm="1">
        <f t="array" ref="BP680">IFERROR(INDEX($CV$63:$CZ$65, $CO680, BP$23), "-")</f>
        <v>-</v>
      </c>
      <c r="BQ680" s="296" t="str" cm="1">
        <f t="array" ref="BQ680">IFERROR(INDEX($CV$63:$CZ$65, $CO680, BQ$23), "-")</f>
        <v>-</v>
      </c>
      <c r="BR680" s="296" t="str" cm="1">
        <f t="array" ref="BR680">IFERROR(INDEX($CV$63:$CZ$65, $CO680, BR$23), "-")</f>
        <v>-</v>
      </c>
      <c r="BS680" s="296" t="str" cm="1">
        <f t="array" ref="BS680">IFERROR(INDEX($CV$63:$CZ$65, $CO680, BS$23), "-")</f>
        <v>-</v>
      </c>
      <c r="BT680" s="297" cm="1">
        <f t="array" ref="BT680">IF($CO680=3,
IFERROR(INDEX($CV$68:$CZ$79, $CE680, BT$23), "-"),
IF($CO680=2,
IF(BT$23=5, $AC680, IF(BT$23=4, $AD680, 0)), IF(BT$23=5, $AC680, 0)
))</f>
        <v>0</v>
      </c>
      <c r="BU680" s="297" cm="1">
        <f t="array" ref="BU680">IF($CO680=3,
IFERROR(INDEX($CV$68:$CZ$79, $CE680, BU$23), "-"),
IF($CO680=2,
IF(BU$23=5, $AC680, IF(BU$23=4, $AD680, 0)), IF(BU$23=5, $AC680, 0)
))</f>
        <v>0</v>
      </c>
      <c r="BV680" s="297" cm="1">
        <f t="array" ref="BV680">IF($CO680=3,
IFERROR(INDEX($CV$68:$CZ$79, $CE680, BV$23), "-"),
IF($CO680=2,
IF(BV$23=5, $AC680, IF(BV$23=4, $AD680, 0)), IF(BV$23=5, $AC680, 0)
))</f>
        <v>0</v>
      </c>
      <c r="BW680" s="297" cm="1">
        <f t="array" ref="BW680">IF($CO680=3,
IFERROR(INDEX($CV$68:$CZ$79, $CE680, BW$23), "-"),
IF($CO680=2,
IF(BW$23=5, $AC680, IF(BW$23=4, $AD680, 0)), IF(BW$23=5, $AC680, 0)
))</f>
        <v>0</v>
      </c>
      <c r="BX680" s="297" cm="1">
        <f t="array" ref="BX680">IF($CO680=3,
IFERROR(INDEX($CV$68:$CZ$79, $CE680, BX$23), "-"),
IF($CO680=2,
IF(BX$23=5, $AC680, IF(BX$23=4, $AD680, 0)), IF(BX$23=5, $AC680, 0)
))</f>
        <v>0</v>
      </c>
      <c r="BY680" s="293" t="str">
        <f t="shared" si="305"/>
        <v>-</v>
      </c>
      <c r="BZ680" s="299">
        <f t="shared" si="281"/>
        <v>0</v>
      </c>
      <c r="CA680" s="294" t="str">
        <f t="shared" si="306"/>
        <v>-</v>
      </c>
      <c r="CB680" s="295" t="str">
        <f t="shared" si="282"/>
        <v>-</v>
      </c>
      <c r="CC680" s="295" t="str">
        <f t="shared" si="307"/>
        <v>-</v>
      </c>
      <c r="CD680" s="299">
        <f t="shared" si="283"/>
        <v>0</v>
      </c>
      <c r="CE680" s="300" t="str">
        <f t="shared" si="284"/>
        <v>-</v>
      </c>
      <c r="CF680" s="300" t="str">
        <f t="shared" si="285"/>
        <v>-</v>
      </c>
      <c r="CG680" s="300">
        <v>0</v>
      </c>
      <c r="CH680" s="300">
        <f t="shared" si="286"/>
        <v>0</v>
      </c>
      <c r="CI680" s="301">
        <f t="shared" si="287"/>
        <v>0</v>
      </c>
      <c r="CJ680" s="301">
        <f t="shared" si="288"/>
        <v>0</v>
      </c>
      <c r="CK680" s="302" t="str" cm="1">
        <f t="array" ref="CK680">IF($CJ680&gt;0, INDEX($CS$28:$DH$35, $CJ680, $CI680+CK$23), "-")</f>
        <v>-</v>
      </c>
      <c r="CL680" s="302" t="str" cm="1">
        <f t="array" ref="CL680">IF($CJ680&gt;0, INDEX($CS$28:$DH$35, $CJ680, $CI680+CL$23), "-")</f>
        <v>-</v>
      </c>
      <c r="CM680" s="302" t="str" cm="1">
        <f t="array" ref="CM680">IF($CJ680&gt;0, INDEX($CS$28:$DH$35, $CJ680, $CI680+CM$23), "-")</f>
        <v>-</v>
      </c>
      <c r="CN680" s="302" t="str" cm="1">
        <f t="array" ref="CN680">IF($CJ680&gt;0, INDEX($CS$28:$DH$35, $CJ680, $CI680+CN$23), "-")</f>
        <v>-</v>
      </c>
      <c r="CO680" s="300" t="str">
        <f t="shared" si="289"/>
        <v>-</v>
      </c>
      <c r="CP680" s="271"/>
      <c r="CQ680" s="272"/>
      <c r="CR680" s="273"/>
      <c r="CS680" s="273"/>
      <c r="CT680" s="273"/>
      <c r="CU680" s="273"/>
      <c r="CV680" s="273"/>
      <c r="CW680" s="273"/>
      <c r="CX680" s="273"/>
      <c r="CY680" s="273"/>
      <c r="CZ680" s="273"/>
      <c r="DA680" s="273"/>
      <c r="DB680" s="273"/>
      <c r="DC680" s="273"/>
      <c r="DD680" s="273"/>
      <c r="DE680" s="273"/>
      <c r="DF680" s="273"/>
      <c r="DG680" s="273"/>
      <c r="DH680" s="273"/>
      <c r="DI680" s="273"/>
      <c r="DJ680" s="271"/>
      <c r="DK680" s="271"/>
    </row>
    <row r="681" spans="1:115" s="45" customFormat="1" ht="12.75" customHeight="1" x14ac:dyDescent="0.25">
      <c r="A681" s="13" cm="1">
        <f t="array" ref="A681">IFERROR(INDEX(Operation, IFERROR(MATCH($N681,#REF!, 0), IFERROR(MATCH($N681,#REF!, 0), MATCH($N681,#REF!, 0))), 4), 0)</f>
        <v>0</v>
      </c>
      <c r="B681" s="10">
        <v>658</v>
      </c>
      <c r="C681" s="238"/>
      <c r="D681" s="238"/>
      <c r="E681" s="79"/>
      <c r="F681" s="80" t="str">
        <f>IF(ISBLANK(E681), "", VLOOKUP(E681, Z!$A$2:$C$4127, 3, FALSE))</f>
        <v/>
      </c>
      <c r="G681" s="238"/>
      <c r="H681" s="81"/>
      <c r="I681" s="255" t="b">
        <v>0</v>
      </c>
      <c r="J681" s="256"/>
      <c r="K681" s="82"/>
      <c r="L681" s="82"/>
      <c r="M681" s="83"/>
      <c r="N681" s="79"/>
      <c r="O681" s="84"/>
      <c r="P681" s="84"/>
      <c r="Q681" s="257"/>
      <c r="R681" s="257"/>
      <c r="S681" s="257"/>
      <c r="T681" s="85">
        <f t="shared" si="290"/>
        <v>0</v>
      </c>
      <c r="U681" s="238"/>
      <c r="V681" s="238"/>
      <c r="W681" s="238"/>
      <c r="X681" s="256"/>
      <c r="Y681" s="258"/>
      <c r="Z681" s="79"/>
      <c r="AA681" s="257"/>
      <c r="AB681" s="257"/>
      <c r="AC681" s="257"/>
      <c r="AD681" s="257"/>
      <c r="AE681" s="257"/>
      <c r="AF681" s="85">
        <f t="shared" si="291"/>
        <v>0</v>
      </c>
      <c r="AG681" s="259"/>
      <c r="AH681" s="238"/>
      <c r="AI681" s="79"/>
      <c r="AJ681" s="80" t="str">
        <f>IF(ISBLANK(AI681), "", VLOOKUP(AI681, Z!$A$2:$C$4127, 3, FALSE))</f>
        <v/>
      </c>
      <c r="AK681" s="260"/>
      <c r="AL681" s="127">
        <f t="shared" si="292"/>
        <v>0</v>
      </c>
      <c r="AM681" s="271"/>
      <c r="AN681" s="292">
        <f t="shared" si="294"/>
        <v>0</v>
      </c>
      <c r="AO681" s="279">
        <f t="shared" si="293"/>
        <v>1</v>
      </c>
      <c r="AP681" s="279">
        <v>0.75</v>
      </c>
      <c r="AQ681" s="293" t="str">
        <f t="shared" si="295"/>
        <v>-</v>
      </c>
      <c r="AR681" s="293" t="str">
        <f t="shared" si="296"/>
        <v>-</v>
      </c>
      <c r="AS681" s="293" t="str" cm="1">
        <f t="array" ref="AS681">IFERROR(IFERROR((AT681*AU681)/(3600*1000)/AZ681, BY681) * SUMPRODUCT($BA681:$BE681^2.5, $BF681:$BJ681) / 1000, "-")</f>
        <v>-</v>
      </c>
      <c r="AT681" s="279" t="str">
        <f t="shared" si="297"/>
        <v>-</v>
      </c>
      <c r="AU681" s="279" t="str">
        <f t="shared" si="298"/>
        <v>-</v>
      </c>
      <c r="AV681" s="294" t="str">
        <f t="shared" si="280"/>
        <v>-</v>
      </c>
      <c r="AW681" s="294" t="str" cm="1">
        <f t="array" ref="AW681">IF(CH681&gt;0, INDEX($CV$58:$CV$60, CH681), "-")</f>
        <v>-</v>
      </c>
      <c r="AX681" s="294" t="str">
        <f t="shared" si="299"/>
        <v>-</v>
      </c>
      <c r="AY681" s="295" t="str">
        <f t="shared" si="300"/>
        <v>-</v>
      </c>
      <c r="AZ681" s="294">
        <f t="shared" si="301"/>
        <v>0</v>
      </c>
      <c r="BA681" s="296" t="str" cm="1">
        <f t="array" ref="BA681">IFERROR(INDEX($CV$63:$CZ$65, $CF681, BA$23), "-")</f>
        <v>-</v>
      </c>
      <c r="BB681" s="296" t="str" cm="1">
        <f t="array" ref="BB681">IFERROR(INDEX($CV$63:$CZ$65, $CF681, BB$23), "-")</f>
        <v>-</v>
      </c>
      <c r="BC681" s="296" t="str" cm="1">
        <f t="array" ref="BC681">IFERROR(INDEX($CV$63:$CZ$65, $CF681, BC$23), "-")</f>
        <v>-</v>
      </c>
      <c r="BD681" s="296" t="str" cm="1">
        <f t="array" ref="BD681">IFERROR(INDEX($CV$63:$CZ$65, $CF681, BD$23), "-")</f>
        <v>-</v>
      </c>
      <c r="BE681" s="296" t="str" cm="1">
        <f t="array" ref="BE681">IFERROR(INDEX($CV$63:$CZ$65, $CF681, BE$23), "-")</f>
        <v>-</v>
      </c>
      <c r="BF681" s="297" cm="1">
        <f t="array" ref="BF681">IF($CF681=3,
IFERROR(INDEX($CV$68:$CZ$79, $CE681, BF$23), "-"),
IF($CF681=2,
IF(BF$23=5, $Q681, IF(BF$23=4, $R681, 0)), IF(BF$23=5, $Q681, 0)
))</f>
        <v>0</v>
      </c>
      <c r="BG681" s="297" cm="1">
        <f t="array" ref="BG681">IF($CF681=3,
IFERROR(INDEX($CV$68:$CZ$79, $CE681, BG$23), "-"),
IF($CF681=2,
IF(BG$23=5, $Q681, IF(BG$23=4, $R681, 0)), IF(BG$23=5, $Q681, 0)
))</f>
        <v>0</v>
      </c>
      <c r="BH681" s="297" cm="1">
        <f t="array" ref="BH681">IF($CF681=3,
IFERROR(INDEX($CV$68:$CZ$79, $CE681, BH$23), "-"),
IF($CF681=2,
IF(BH$23=5, $Q681, IF(BH$23=4, $R681, 0)), IF(BH$23=5, $Q681, 0)
))</f>
        <v>0</v>
      </c>
      <c r="BI681" s="297" cm="1">
        <f t="array" ref="BI681">IF($CF681=3,
IFERROR(INDEX($CV$68:$CZ$79, $CE681, BI$23), "-"),
IF($CF681=2,
IF(BI$23=5, $Q681, IF(BI$23=4, $R681, 0)), IF(BI$23=5, $Q681, 0)
))</f>
        <v>0</v>
      </c>
      <c r="BJ681" s="297" cm="1">
        <f t="array" ref="BJ681">IF($CF681=3,
IFERROR(INDEX($CV$68:$CZ$79, $CE681, BJ$23), "-"),
IF($CF681=2,
IF(BJ$23=5, $Q681, IF(BJ$23=4, $R681, 0)), IF(BJ$23=5, $Q681, 0)
))</f>
        <v>0</v>
      </c>
      <c r="BK681" s="293" t="str" cm="1">
        <f t="array" ref="BK681">IFERROR(IF(OR($AN$20="EZ", ISNUMBER((BL681*BM681)/(3600*1000)/BN681)), (BL681*BM681)/(3600*1000)/BN681, BY681) * SUMPRODUCT($BO681:$BS681^2.5, $BT681:$BX681) / 1000, "-")</f>
        <v>-</v>
      </c>
      <c r="BL681" s="279" t="str">
        <f t="shared" si="302"/>
        <v>-</v>
      </c>
      <c r="BM681" s="279" t="str">
        <f t="shared" si="303"/>
        <v>-</v>
      </c>
      <c r="BN681" s="298">
        <f t="shared" si="304"/>
        <v>0</v>
      </c>
      <c r="BO681" s="296" t="str" cm="1">
        <f t="array" ref="BO681">IFERROR(INDEX($CV$63:$CZ$65, $CO681, BO$23), "-")</f>
        <v>-</v>
      </c>
      <c r="BP681" s="296" t="str" cm="1">
        <f t="array" ref="BP681">IFERROR(INDEX($CV$63:$CZ$65, $CO681, BP$23), "-")</f>
        <v>-</v>
      </c>
      <c r="BQ681" s="296" t="str" cm="1">
        <f t="array" ref="BQ681">IFERROR(INDEX($CV$63:$CZ$65, $CO681, BQ$23), "-")</f>
        <v>-</v>
      </c>
      <c r="BR681" s="296" t="str" cm="1">
        <f t="array" ref="BR681">IFERROR(INDEX($CV$63:$CZ$65, $CO681, BR$23), "-")</f>
        <v>-</v>
      </c>
      <c r="BS681" s="296" t="str" cm="1">
        <f t="array" ref="BS681">IFERROR(INDEX($CV$63:$CZ$65, $CO681, BS$23), "-")</f>
        <v>-</v>
      </c>
      <c r="BT681" s="297" cm="1">
        <f t="array" ref="BT681">IF($CO681=3,
IFERROR(INDEX($CV$68:$CZ$79, $CE681, BT$23), "-"),
IF($CO681=2,
IF(BT$23=5, $AC681, IF(BT$23=4, $AD681, 0)), IF(BT$23=5, $AC681, 0)
))</f>
        <v>0</v>
      </c>
      <c r="BU681" s="297" cm="1">
        <f t="array" ref="BU681">IF($CO681=3,
IFERROR(INDEX($CV$68:$CZ$79, $CE681, BU$23), "-"),
IF($CO681=2,
IF(BU$23=5, $AC681, IF(BU$23=4, $AD681, 0)), IF(BU$23=5, $AC681, 0)
))</f>
        <v>0</v>
      </c>
      <c r="BV681" s="297" cm="1">
        <f t="array" ref="BV681">IF($CO681=3,
IFERROR(INDEX($CV$68:$CZ$79, $CE681, BV$23), "-"),
IF($CO681=2,
IF(BV$23=5, $AC681, IF(BV$23=4, $AD681, 0)), IF(BV$23=5, $AC681, 0)
))</f>
        <v>0</v>
      </c>
      <c r="BW681" s="297" cm="1">
        <f t="array" ref="BW681">IF($CO681=3,
IFERROR(INDEX($CV$68:$CZ$79, $CE681, BW$23), "-"),
IF($CO681=2,
IF(BW$23=5, $AC681, IF(BW$23=4, $AD681, 0)), IF(BW$23=5, $AC681, 0)
))</f>
        <v>0</v>
      </c>
      <c r="BX681" s="297" cm="1">
        <f t="array" ref="BX681">IF($CO681=3,
IFERROR(INDEX($CV$68:$CZ$79, $CE681, BX$23), "-"),
IF($CO681=2,
IF(BX$23=5, $AC681, IF(BX$23=4, $AD681, 0)), IF(BX$23=5, $AC681, 0)
))</f>
        <v>0</v>
      </c>
      <c r="BY681" s="293" t="str">
        <f t="shared" si="305"/>
        <v>-</v>
      </c>
      <c r="BZ681" s="299">
        <f t="shared" si="281"/>
        <v>0</v>
      </c>
      <c r="CA681" s="294" t="str">
        <f t="shared" si="306"/>
        <v>-</v>
      </c>
      <c r="CB681" s="295" t="str">
        <f t="shared" si="282"/>
        <v>-</v>
      </c>
      <c r="CC681" s="295" t="str">
        <f t="shared" si="307"/>
        <v>-</v>
      </c>
      <c r="CD681" s="299">
        <f t="shared" si="283"/>
        <v>0</v>
      </c>
      <c r="CE681" s="300" t="str">
        <f t="shared" si="284"/>
        <v>-</v>
      </c>
      <c r="CF681" s="300" t="str">
        <f t="shared" si="285"/>
        <v>-</v>
      </c>
      <c r="CG681" s="300">
        <v>0</v>
      </c>
      <c r="CH681" s="300">
        <f t="shared" si="286"/>
        <v>0</v>
      </c>
      <c r="CI681" s="301">
        <f t="shared" si="287"/>
        <v>0</v>
      </c>
      <c r="CJ681" s="301">
        <f t="shared" si="288"/>
        <v>0</v>
      </c>
      <c r="CK681" s="302" t="str" cm="1">
        <f t="array" ref="CK681">IF($CJ681&gt;0, INDEX($CS$28:$DH$35, $CJ681, $CI681+CK$23), "-")</f>
        <v>-</v>
      </c>
      <c r="CL681" s="302" t="str" cm="1">
        <f t="array" ref="CL681">IF($CJ681&gt;0, INDEX($CS$28:$DH$35, $CJ681, $CI681+CL$23), "-")</f>
        <v>-</v>
      </c>
      <c r="CM681" s="302" t="str" cm="1">
        <f t="array" ref="CM681">IF($CJ681&gt;0, INDEX($CS$28:$DH$35, $CJ681, $CI681+CM$23), "-")</f>
        <v>-</v>
      </c>
      <c r="CN681" s="302" t="str" cm="1">
        <f t="array" ref="CN681">IF($CJ681&gt;0, INDEX($CS$28:$DH$35, $CJ681, $CI681+CN$23), "-")</f>
        <v>-</v>
      </c>
      <c r="CO681" s="300" t="str">
        <f t="shared" si="289"/>
        <v>-</v>
      </c>
      <c r="CP681" s="271"/>
      <c r="CQ681" s="272"/>
      <c r="CR681" s="273"/>
      <c r="CS681" s="273"/>
      <c r="CT681" s="273"/>
      <c r="CU681" s="273"/>
      <c r="CV681" s="273"/>
      <c r="CW681" s="273"/>
      <c r="CX681" s="273"/>
      <c r="CY681" s="273"/>
      <c r="CZ681" s="273"/>
      <c r="DA681" s="273"/>
      <c r="DB681" s="273"/>
      <c r="DC681" s="273"/>
      <c r="DD681" s="273"/>
      <c r="DE681" s="273"/>
      <c r="DF681" s="273"/>
      <c r="DG681" s="273"/>
      <c r="DH681" s="273"/>
      <c r="DI681" s="273"/>
      <c r="DJ681" s="271"/>
      <c r="DK681" s="271"/>
    </row>
    <row r="682" spans="1:115" s="45" customFormat="1" ht="12.75" customHeight="1" x14ac:dyDescent="0.25">
      <c r="A682" s="13" cm="1">
        <f t="array" ref="A682">IFERROR(INDEX(Operation, IFERROR(MATCH($N682,#REF!, 0), IFERROR(MATCH($N682,#REF!, 0), MATCH($N682,#REF!, 0))), 4), 0)</f>
        <v>0</v>
      </c>
      <c r="B682" s="10">
        <v>659</v>
      </c>
      <c r="C682" s="238"/>
      <c r="D682" s="238"/>
      <c r="E682" s="79"/>
      <c r="F682" s="80" t="str">
        <f>IF(ISBLANK(E682), "", VLOOKUP(E682, Z!$A$2:$C$4127, 3, FALSE))</f>
        <v/>
      </c>
      <c r="G682" s="238"/>
      <c r="H682" s="81"/>
      <c r="I682" s="255" t="b">
        <v>0</v>
      </c>
      <c r="J682" s="256"/>
      <c r="K682" s="82"/>
      <c r="L682" s="82"/>
      <c r="M682" s="83"/>
      <c r="N682" s="79"/>
      <c r="O682" s="84"/>
      <c r="P682" s="84"/>
      <c r="Q682" s="257"/>
      <c r="R682" s="257"/>
      <c r="S682" s="257"/>
      <c r="T682" s="85">
        <f t="shared" si="290"/>
        <v>0</v>
      </c>
      <c r="U682" s="238"/>
      <c r="V682" s="238"/>
      <c r="W682" s="238"/>
      <c r="X682" s="257"/>
      <c r="Y682" s="258"/>
      <c r="Z682" s="79"/>
      <c r="AA682" s="257"/>
      <c r="AB682" s="257"/>
      <c r="AC682" s="257"/>
      <c r="AD682" s="257"/>
      <c r="AE682" s="257"/>
      <c r="AF682" s="85">
        <f t="shared" si="291"/>
        <v>0</v>
      </c>
      <c r="AG682" s="259"/>
      <c r="AH682" s="238"/>
      <c r="AI682" s="79"/>
      <c r="AJ682" s="80" t="str">
        <f>IF(ISBLANK(AI682), "", VLOOKUP(AI682, Z!$A$2:$C$4127, 3, FALSE))</f>
        <v/>
      </c>
      <c r="AK682" s="260"/>
      <c r="AL682" s="127">
        <f t="shared" si="292"/>
        <v>0</v>
      </c>
      <c r="AM682" s="271"/>
      <c r="AN682" s="292">
        <f t="shared" si="294"/>
        <v>0</v>
      </c>
      <c r="AO682" s="279">
        <f t="shared" si="293"/>
        <v>1</v>
      </c>
      <c r="AP682" s="279">
        <v>0.75</v>
      </c>
      <c r="AQ682" s="293" t="str">
        <f t="shared" si="295"/>
        <v>-</v>
      </c>
      <c r="AR682" s="293" t="str">
        <f t="shared" si="296"/>
        <v>-</v>
      </c>
      <c r="AS682" s="293" t="str" cm="1">
        <f t="array" ref="AS682">IFERROR(IFERROR((AT682*AU682)/(3600*1000)/AZ682, BY682) * SUMPRODUCT($BA682:$BE682^2.5, $BF682:$BJ682) / 1000, "-")</f>
        <v>-</v>
      </c>
      <c r="AT682" s="279" t="str">
        <f t="shared" si="297"/>
        <v>-</v>
      </c>
      <c r="AU682" s="279" t="str">
        <f t="shared" si="298"/>
        <v>-</v>
      </c>
      <c r="AV682" s="294" t="str">
        <f t="shared" si="280"/>
        <v>-</v>
      </c>
      <c r="AW682" s="294" t="str" cm="1">
        <f t="array" ref="AW682">IF(CH682&gt;0, INDEX($CV$58:$CV$60, CH682), "-")</f>
        <v>-</v>
      </c>
      <c r="AX682" s="294" t="str">
        <f t="shared" si="299"/>
        <v>-</v>
      </c>
      <c r="AY682" s="295" t="str">
        <f t="shared" si="300"/>
        <v>-</v>
      </c>
      <c r="AZ682" s="294">
        <f t="shared" si="301"/>
        <v>0</v>
      </c>
      <c r="BA682" s="296" t="str" cm="1">
        <f t="array" ref="BA682">IFERROR(INDEX($CV$63:$CZ$65, $CF682, BA$23), "-")</f>
        <v>-</v>
      </c>
      <c r="BB682" s="296" t="str" cm="1">
        <f t="array" ref="BB682">IFERROR(INDEX($CV$63:$CZ$65, $CF682, BB$23), "-")</f>
        <v>-</v>
      </c>
      <c r="BC682" s="296" t="str" cm="1">
        <f t="array" ref="BC682">IFERROR(INDEX($CV$63:$CZ$65, $CF682, BC$23), "-")</f>
        <v>-</v>
      </c>
      <c r="BD682" s="296" t="str" cm="1">
        <f t="array" ref="BD682">IFERROR(INDEX($CV$63:$CZ$65, $CF682, BD$23), "-")</f>
        <v>-</v>
      </c>
      <c r="BE682" s="296" t="str" cm="1">
        <f t="array" ref="BE682">IFERROR(INDEX($CV$63:$CZ$65, $CF682, BE$23), "-")</f>
        <v>-</v>
      </c>
      <c r="BF682" s="297" cm="1">
        <f t="array" ref="BF682">IF($CF682=3,
IFERROR(INDEX($CV$68:$CZ$79, $CE682, BF$23), "-"),
IF($CF682=2,
IF(BF$23=5, $Q682, IF(BF$23=4, $R682, 0)), IF(BF$23=5, $Q682, 0)
))</f>
        <v>0</v>
      </c>
      <c r="BG682" s="297" cm="1">
        <f t="array" ref="BG682">IF($CF682=3,
IFERROR(INDEX($CV$68:$CZ$79, $CE682, BG$23), "-"),
IF($CF682=2,
IF(BG$23=5, $Q682, IF(BG$23=4, $R682, 0)), IF(BG$23=5, $Q682, 0)
))</f>
        <v>0</v>
      </c>
      <c r="BH682" s="297" cm="1">
        <f t="array" ref="BH682">IF($CF682=3,
IFERROR(INDEX($CV$68:$CZ$79, $CE682, BH$23), "-"),
IF($CF682=2,
IF(BH$23=5, $Q682, IF(BH$23=4, $R682, 0)), IF(BH$23=5, $Q682, 0)
))</f>
        <v>0</v>
      </c>
      <c r="BI682" s="297" cm="1">
        <f t="array" ref="BI682">IF($CF682=3,
IFERROR(INDEX($CV$68:$CZ$79, $CE682, BI$23), "-"),
IF($CF682=2,
IF(BI$23=5, $Q682, IF(BI$23=4, $R682, 0)), IF(BI$23=5, $Q682, 0)
))</f>
        <v>0</v>
      </c>
      <c r="BJ682" s="297" cm="1">
        <f t="array" ref="BJ682">IF($CF682=3,
IFERROR(INDEX($CV$68:$CZ$79, $CE682, BJ$23), "-"),
IF($CF682=2,
IF(BJ$23=5, $Q682, IF(BJ$23=4, $R682, 0)), IF(BJ$23=5, $Q682, 0)
))</f>
        <v>0</v>
      </c>
      <c r="BK682" s="293" t="str" cm="1">
        <f t="array" ref="BK682">IFERROR(IF(OR($AN$20="EZ", ISNUMBER((BL682*BM682)/(3600*1000)/BN682)), (BL682*BM682)/(3600*1000)/BN682, BY682) * SUMPRODUCT($BO682:$BS682^2.5, $BT682:$BX682) / 1000, "-")</f>
        <v>-</v>
      </c>
      <c r="BL682" s="279" t="str">
        <f t="shared" si="302"/>
        <v>-</v>
      </c>
      <c r="BM682" s="279" t="str">
        <f t="shared" si="303"/>
        <v>-</v>
      </c>
      <c r="BN682" s="298">
        <f t="shared" si="304"/>
        <v>0</v>
      </c>
      <c r="BO682" s="296" t="str" cm="1">
        <f t="array" ref="BO682">IFERROR(INDEX($CV$63:$CZ$65, $CO682, BO$23), "-")</f>
        <v>-</v>
      </c>
      <c r="BP682" s="296" t="str" cm="1">
        <f t="array" ref="BP682">IFERROR(INDEX($CV$63:$CZ$65, $CO682, BP$23), "-")</f>
        <v>-</v>
      </c>
      <c r="BQ682" s="296" t="str" cm="1">
        <f t="array" ref="BQ682">IFERROR(INDEX($CV$63:$CZ$65, $CO682, BQ$23), "-")</f>
        <v>-</v>
      </c>
      <c r="BR682" s="296" t="str" cm="1">
        <f t="array" ref="BR682">IFERROR(INDEX($CV$63:$CZ$65, $CO682, BR$23), "-")</f>
        <v>-</v>
      </c>
      <c r="BS682" s="296" t="str" cm="1">
        <f t="array" ref="BS682">IFERROR(INDEX($CV$63:$CZ$65, $CO682, BS$23), "-")</f>
        <v>-</v>
      </c>
      <c r="BT682" s="297" cm="1">
        <f t="array" ref="BT682">IF($CO682=3,
IFERROR(INDEX($CV$68:$CZ$79, $CE682, BT$23), "-"),
IF($CO682=2,
IF(BT$23=5, $AC682, IF(BT$23=4, $AD682, 0)), IF(BT$23=5, $AC682, 0)
))</f>
        <v>0</v>
      </c>
      <c r="BU682" s="297" cm="1">
        <f t="array" ref="BU682">IF($CO682=3,
IFERROR(INDEX($CV$68:$CZ$79, $CE682, BU$23), "-"),
IF($CO682=2,
IF(BU$23=5, $AC682, IF(BU$23=4, $AD682, 0)), IF(BU$23=5, $AC682, 0)
))</f>
        <v>0</v>
      </c>
      <c r="BV682" s="297" cm="1">
        <f t="array" ref="BV682">IF($CO682=3,
IFERROR(INDEX($CV$68:$CZ$79, $CE682, BV$23), "-"),
IF($CO682=2,
IF(BV$23=5, $AC682, IF(BV$23=4, $AD682, 0)), IF(BV$23=5, $AC682, 0)
))</f>
        <v>0</v>
      </c>
      <c r="BW682" s="297" cm="1">
        <f t="array" ref="BW682">IF($CO682=3,
IFERROR(INDEX($CV$68:$CZ$79, $CE682, BW$23), "-"),
IF($CO682=2,
IF(BW$23=5, $AC682, IF(BW$23=4, $AD682, 0)), IF(BW$23=5, $AC682, 0)
))</f>
        <v>0</v>
      </c>
      <c r="BX682" s="297" cm="1">
        <f t="array" ref="BX682">IF($CO682=3,
IFERROR(INDEX($CV$68:$CZ$79, $CE682, BX$23), "-"),
IF($CO682=2,
IF(BX$23=5, $AC682, IF(BX$23=4, $AD682, 0)), IF(BX$23=5, $AC682, 0)
))</f>
        <v>0</v>
      </c>
      <c r="BY682" s="293" t="str">
        <f t="shared" si="305"/>
        <v>-</v>
      </c>
      <c r="BZ682" s="299">
        <f t="shared" si="281"/>
        <v>0</v>
      </c>
      <c r="CA682" s="294" t="str">
        <f t="shared" si="306"/>
        <v>-</v>
      </c>
      <c r="CB682" s="295" t="str">
        <f t="shared" si="282"/>
        <v>-</v>
      </c>
      <c r="CC682" s="295" t="str">
        <f t="shared" si="307"/>
        <v>-</v>
      </c>
      <c r="CD682" s="299">
        <f t="shared" si="283"/>
        <v>0</v>
      </c>
      <c r="CE682" s="300" t="str">
        <f t="shared" si="284"/>
        <v>-</v>
      </c>
      <c r="CF682" s="300" t="str">
        <f t="shared" si="285"/>
        <v>-</v>
      </c>
      <c r="CG682" s="300">
        <v>0</v>
      </c>
      <c r="CH682" s="300">
        <f t="shared" si="286"/>
        <v>0</v>
      </c>
      <c r="CI682" s="301">
        <f t="shared" si="287"/>
        <v>0</v>
      </c>
      <c r="CJ682" s="301">
        <f t="shared" si="288"/>
        <v>0</v>
      </c>
      <c r="CK682" s="302" t="str" cm="1">
        <f t="array" ref="CK682">IF($CJ682&gt;0, INDEX($CS$28:$DH$35, $CJ682, $CI682+CK$23), "-")</f>
        <v>-</v>
      </c>
      <c r="CL682" s="302" t="str" cm="1">
        <f t="array" ref="CL682">IF($CJ682&gt;0, INDEX($CS$28:$DH$35, $CJ682, $CI682+CL$23), "-")</f>
        <v>-</v>
      </c>
      <c r="CM682" s="302" t="str" cm="1">
        <f t="array" ref="CM682">IF($CJ682&gt;0, INDEX($CS$28:$DH$35, $CJ682, $CI682+CM$23), "-")</f>
        <v>-</v>
      </c>
      <c r="CN682" s="302" t="str" cm="1">
        <f t="array" ref="CN682">IF($CJ682&gt;0, INDEX($CS$28:$DH$35, $CJ682, $CI682+CN$23), "-")</f>
        <v>-</v>
      </c>
      <c r="CO682" s="300" t="str">
        <f t="shared" si="289"/>
        <v>-</v>
      </c>
      <c r="CP682" s="271"/>
      <c r="CQ682" s="272"/>
      <c r="CR682" s="273"/>
      <c r="CS682" s="273"/>
      <c r="CT682" s="273"/>
      <c r="CU682" s="273"/>
      <c r="CV682" s="273"/>
      <c r="CW682" s="273"/>
      <c r="CX682" s="273"/>
      <c r="CY682" s="273"/>
      <c r="CZ682" s="273"/>
      <c r="DA682" s="273"/>
      <c r="DB682" s="273"/>
      <c r="DC682" s="273"/>
      <c r="DD682" s="273"/>
      <c r="DE682" s="273"/>
      <c r="DF682" s="273"/>
      <c r="DG682" s="273"/>
      <c r="DH682" s="273"/>
      <c r="DI682" s="273"/>
      <c r="DJ682" s="271"/>
      <c r="DK682" s="271"/>
    </row>
    <row r="683" spans="1:115" s="45" customFormat="1" ht="12.75" customHeight="1" x14ac:dyDescent="0.25">
      <c r="A683" s="13" cm="1">
        <f t="array" ref="A683">IFERROR(INDEX(Operation, IFERROR(MATCH($N683,#REF!, 0), IFERROR(MATCH($N683,#REF!, 0), MATCH($N683,#REF!, 0))), 4), 0)</f>
        <v>0</v>
      </c>
      <c r="B683" s="10">
        <v>660</v>
      </c>
      <c r="C683" s="238"/>
      <c r="D683" s="238"/>
      <c r="E683" s="79"/>
      <c r="F683" s="80" t="str">
        <f>IF(ISBLANK(E683), "", VLOOKUP(E683, Z!$A$2:$C$4127, 3, FALSE))</f>
        <v/>
      </c>
      <c r="G683" s="238"/>
      <c r="H683" s="81"/>
      <c r="I683" s="255" t="b">
        <v>0</v>
      </c>
      <c r="J683" s="256"/>
      <c r="K683" s="82"/>
      <c r="L683" s="82"/>
      <c r="M683" s="83"/>
      <c r="N683" s="79"/>
      <c r="O683" s="84"/>
      <c r="P683" s="84"/>
      <c r="Q683" s="257"/>
      <c r="R683" s="257"/>
      <c r="S683" s="257"/>
      <c r="T683" s="85">
        <f t="shared" si="290"/>
        <v>0</v>
      </c>
      <c r="U683" s="238"/>
      <c r="V683" s="238"/>
      <c r="W683" s="238"/>
      <c r="X683" s="257"/>
      <c r="Y683" s="258"/>
      <c r="Z683" s="79"/>
      <c r="AA683" s="257"/>
      <c r="AB683" s="257"/>
      <c r="AC683" s="257"/>
      <c r="AD683" s="257"/>
      <c r="AE683" s="257"/>
      <c r="AF683" s="85">
        <f t="shared" si="291"/>
        <v>0</v>
      </c>
      <c r="AG683" s="259"/>
      <c r="AH683" s="238"/>
      <c r="AI683" s="79"/>
      <c r="AJ683" s="80" t="str">
        <f>IF(ISBLANK(AI683), "", VLOOKUP(AI683, Z!$A$2:$C$4127, 3, FALSE))</f>
        <v/>
      </c>
      <c r="AK683" s="260"/>
      <c r="AL683" s="127">
        <f t="shared" si="292"/>
        <v>0</v>
      </c>
      <c r="AM683" s="271"/>
      <c r="AN683" s="292">
        <f t="shared" si="294"/>
        <v>0</v>
      </c>
      <c r="AO683" s="279">
        <f t="shared" si="293"/>
        <v>1</v>
      </c>
      <c r="AP683" s="279">
        <v>0.75</v>
      </c>
      <c r="AQ683" s="293" t="str">
        <f t="shared" si="295"/>
        <v>-</v>
      </c>
      <c r="AR683" s="293" t="str">
        <f t="shared" si="296"/>
        <v>-</v>
      </c>
      <c r="AS683" s="293" t="str" cm="1">
        <f t="array" ref="AS683">IFERROR(IFERROR((AT683*AU683)/(3600*1000)/AZ683, BY683) * SUMPRODUCT($BA683:$BE683^2.5, $BF683:$BJ683) / 1000, "-")</f>
        <v>-</v>
      </c>
      <c r="AT683" s="279" t="str">
        <f t="shared" si="297"/>
        <v>-</v>
      </c>
      <c r="AU683" s="279" t="str">
        <f t="shared" si="298"/>
        <v>-</v>
      </c>
      <c r="AV683" s="294" t="str">
        <f t="shared" si="280"/>
        <v>-</v>
      </c>
      <c r="AW683" s="294" t="str" cm="1">
        <f t="array" ref="AW683">IF(CH683&gt;0, INDEX($CV$58:$CV$60, CH683), "-")</f>
        <v>-</v>
      </c>
      <c r="AX683" s="294" t="str">
        <f t="shared" si="299"/>
        <v>-</v>
      </c>
      <c r="AY683" s="295" t="str">
        <f t="shared" si="300"/>
        <v>-</v>
      </c>
      <c r="AZ683" s="294">
        <f t="shared" si="301"/>
        <v>0</v>
      </c>
      <c r="BA683" s="296" t="str" cm="1">
        <f t="array" ref="BA683">IFERROR(INDEX($CV$63:$CZ$65, $CF683, BA$23), "-")</f>
        <v>-</v>
      </c>
      <c r="BB683" s="296" t="str" cm="1">
        <f t="array" ref="BB683">IFERROR(INDEX($CV$63:$CZ$65, $CF683, BB$23), "-")</f>
        <v>-</v>
      </c>
      <c r="BC683" s="296" t="str" cm="1">
        <f t="array" ref="BC683">IFERROR(INDEX($CV$63:$CZ$65, $CF683, BC$23), "-")</f>
        <v>-</v>
      </c>
      <c r="BD683" s="296" t="str" cm="1">
        <f t="array" ref="BD683">IFERROR(INDEX($CV$63:$CZ$65, $CF683, BD$23), "-")</f>
        <v>-</v>
      </c>
      <c r="BE683" s="296" t="str" cm="1">
        <f t="array" ref="BE683">IFERROR(INDEX($CV$63:$CZ$65, $CF683, BE$23), "-")</f>
        <v>-</v>
      </c>
      <c r="BF683" s="297" cm="1">
        <f t="array" ref="BF683">IF($CF683=3,
IFERROR(INDEX($CV$68:$CZ$79, $CE683, BF$23), "-"),
IF($CF683=2,
IF(BF$23=5, $Q683, IF(BF$23=4, $R683, 0)), IF(BF$23=5, $Q683, 0)
))</f>
        <v>0</v>
      </c>
      <c r="BG683" s="297" cm="1">
        <f t="array" ref="BG683">IF($CF683=3,
IFERROR(INDEX($CV$68:$CZ$79, $CE683, BG$23), "-"),
IF($CF683=2,
IF(BG$23=5, $Q683, IF(BG$23=4, $R683, 0)), IF(BG$23=5, $Q683, 0)
))</f>
        <v>0</v>
      </c>
      <c r="BH683" s="297" cm="1">
        <f t="array" ref="BH683">IF($CF683=3,
IFERROR(INDEX($CV$68:$CZ$79, $CE683, BH$23), "-"),
IF($CF683=2,
IF(BH$23=5, $Q683, IF(BH$23=4, $R683, 0)), IF(BH$23=5, $Q683, 0)
))</f>
        <v>0</v>
      </c>
      <c r="BI683" s="297" cm="1">
        <f t="array" ref="BI683">IF($CF683=3,
IFERROR(INDEX($CV$68:$CZ$79, $CE683, BI$23), "-"),
IF($CF683=2,
IF(BI$23=5, $Q683, IF(BI$23=4, $R683, 0)), IF(BI$23=5, $Q683, 0)
))</f>
        <v>0</v>
      </c>
      <c r="BJ683" s="297" cm="1">
        <f t="array" ref="BJ683">IF($CF683=3,
IFERROR(INDEX($CV$68:$CZ$79, $CE683, BJ$23), "-"),
IF($CF683=2,
IF(BJ$23=5, $Q683, IF(BJ$23=4, $R683, 0)), IF(BJ$23=5, $Q683, 0)
))</f>
        <v>0</v>
      </c>
      <c r="BK683" s="293" t="str" cm="1">
        <f t="array" ref="BK683">IFERROR(IF(OR($AN$20="EZ", ISNUMBER((BL683*BM683)/(3600*1000)/BN683)), (BL683*BM683)/(3600*1000)/BN683, BY683) * SUMPRODUCT($BO683:$BS683^2.5, $BT683:$BX683) / 1000, "-")</f>
        <v>-</v>
      </c>
      <c r="BL683" s="279" t="str">
        <f t="shared" si="302"/>
        <v>-</v>
      </c>
      <c r="BM683" s="279" t="str">
        <f t="shared" si="303"/>
        <v>-</v>
      </c>
      <c r="BN683" s="298">
        <f t="shared" si="304"/>
        <v>0</v>
      </c>
      <c r="BO683" s="296" t="str" cm="1">
        <f t="array" ref="BO683">IFERROR(INDEX($CV$63:$CZ$65, $CO683, BO$23), "-")</f>
        <v>-</v>
      </c>
      <c r="BP683" s="296" t="str" cm="1">
        <f t="array" ref="BP683">IFERROR(INDEX($CV$63:$CZ$65, $CO683, BP$23), "-")</f>
        <v>-</v>
      </c>
      <c r="BQ683" s="296" t="str" cm="1">
        <f t="array" ref="BQ683">IFERROR(INDEX($CV$63:$CZ$65, $CO683, BQ$23), "-")</f>
        <v>-</v>
      </c>
      <c r="BR683" s="296" t="str" cm="1">
        <f t="array" ref="BR683">IFERROR(INDEX($CV$63:$CZ$65, $CO683, BR$23), "-")</f>
        <v>-</v>
      </c>
      <c r="BS683" s="296" t="str" cm="1">
        <f t="array" ref="BS683">IFERROR(INDEX($CV$63:$CZ$65, $CO683, BS$23), "-")</f>
        <v>-</v>
      </c>
      <c r="BT683" s="297" cm="1">
        <f t="array" ref="BT683">IF($CO683=3,
IFERROR(INDEX($CV$68:$CZ$79, $CE683, BT$23), "-"),
IF($CO683=2,
IF(BT$23=5, $AC683, IF(BT$23=4, $AD683, 0)), IF(BT$23=5, $AC683, 0)
))</f>
        <v>0</v>
      </c>
      <c r="BU683" s="297" cm="1">
        <f t="array" ref="BU683">IF($CO683=3,
IFERROR(INDEX($CV$68:$CZ$79, $CE683, BU$23), "-"),
IF($CO683=2,
IF(BU$23=5, $AC683, IF(BU$23=4, $AD683, 0)), IF(BU$23=5, $AC683, 0)
))</f>
        <v>0</v>
      </c>
      <c r="BV683" s="297" cm="1">
        <f t="array" ref="BV683">IF($CO683=3,
IFERROR(INDEX($CV$68:$CZ$79, $CE683, BV$23), "-"),
IF($CO683=2,
IF(BV$23=5, $AC683, IF(BV$23=4, $AD683, 0)), IF(BV$23=5, $AC683, 0)
))</f>
        <v>0</v>
      </c>
      <c r="BW683" s="297" cm="1">
        <f t="array" ref="BW683">IF($CO683=3,
IFERROR(INDEX($CV$68:$CZ$79, $CE683, BW$23), "-"),
IF($CO683=2,
IF(BW$23=5, $AC683, IF(BW$23=4, $AD683, 0)), IF(BW$23=5, $AC683, 0)
))</f>
        <v>0</v>
      </c>
      <c r="BX683" s="297" cm="1">
        <f t="array" ref="BX683">IF($CO683=3,
IFERROR(INDEX($CV$68:$CZ$79, $CE683, BX$23), "-"),
IF($CO683=2,
IF(BX$23=5, $AC683, IF(BX$23=4, $AD683, 0)), IF(BX$23=5, $AC683, 0)
))</f>
        <v>0</v>
      </c>
      <c r="BY683" s="293" t="str">
        <f t="shared" si="305"/>
        <v>-</v>
      </c>
      <c r="BZ683" s="299">
        <f t="shared" si="281"/>
        <v>0</v>
      </c>
      <c r="CA683" s="294" t="str">
        <f t="shared" si="306"/>
        <v>-</v>
      </c>
      <c r="CB683" s="295" t="str">
        <f t="shared" si="282"/>
        <v>-</v>
      </c>
      <c r="CC683" s="295" t="str">
        <f t="shared" si="307"/>
        <v>-</v>
      </c>
      <c r="CD683" s="299">
        <f t="shared" si="283"/>
        <v>0</v>
      </c>
      <c r="CE683" s="300" t="str">
        <f t="shared" si="284"/>
        <v>-</v>
      </c>
      <c r="CF683" s="300" t="str">
        <f t="shared" si="285"/>
        <v>-</v>
      </c>
      <c r="CG683" s="300">
        <v>0</v>
      </c>
      <c r="CH683" s="300">
        <f t="shared" si="286"/>
        <v>0</v>
      </c>
      <c r="CI683" s="301">
        <f t="shared" si="287"/>
        <v>0</v>
      </c>
      <c r="CJ683" s="301">
        <f t="shared" si="288"/>
        <v>0</v>
      </c>
      <c r="CK683" s="302" t="str" cm="1">
        <f t="array" ref="CK683">IF($CJ683&gt;0, INDEX($CS$28:$DH$35, $CJ683, $CI683+CK$23), "-")</f>
        <v>-</v>
      </c>
      <c r="CL683" s="302" t="str" cm="1">
        <f t="array" ref="CL683">IF($CJ683&gt;0, INDEX($CS$28:$DH$35, $CJ683, $CI683+CL$23), "-")</f>
        <v>-</v>
      </c>
      <c r="CM683" s="302" t="str" cm="1">
        <f t="array" ref="CM683">IF($CJ683&gt;0, INDEX($CS$28:$DH$35, $CJ683, $CI683+CM$23), "-")</f>
        <v>-</v>
      </c>
      <c r="CN683" s="302" t="str" cm="1">
        <f t="array" ref="CN683">IF($CJ683&gt;0, INDEX($CS$28:$DH$35, $CJ683, $CI683+CN$23), "-")</f>
        <v>-</v>
      </c>
      <c r="CO683" s="300" t="str">
        <f t="shared" si="289"/>
        <v>-</v>
      </c>
      <c r="CP683" s="271"/>
      <c r="CQ683" s="272"/>
      <c r="CR683" s="273"/>
      <c r="CS683" s="273"/>
      <c r="CT683" s="273"/>
      <c r="CU683" s="273"/>
      <c r="CV683" s="273"/>
      <c r="CW683" s="273"/>
      <c r="CX683" s="273"/>
      <c r="CY683" s="273"/>
      <c r="CZ683" s="273"/>
      <c r="DA683" s="273"/>
      <c r="DB683" s="273"/>
      <c r="DC683" s="273"/>
      <c r="DD683" s="273"/>
      <c r="DE683" s="273"/>
      <c r="DF683" s="273"/>
      <c r="DG683" s="273"/>
      <c r="DH683" s="273"/>
      <c r="DI683" s="273"/>
      <c r="DJ683" s="271"/>
      <c r="DK683" s="271"/>
    </row>
    <row r="684" spans="1:115" s="45" customFormat="1" ht="12.75" customHeight="1" x14ac:dyDescent="0.25">
      <c r="A684" s="13" cm="1">
        <f t="array" ref="A684">IFERROR(INDEX(Operation, IFERROR(MATCH($N684,#REF!, 0), IFERROR(MATCH($N684,#REF!, 0), MATCH($N684,#REF!, 0))), 4), 0)</f>
        <v>0</v>
      </c>
      <c r="B684" s="10">
        <v>661</v>
      </c>
      <c r="C684" s="238"/>
      <c r="D684" s="238"/>
      <c r="E684" s="79"/>
      <c r="F684" s="80" t="str">
        <f>IF(ISBLANK(E684), "", VLOOKUP(E684, Z!$A$2:$C$4127, 3, FALSE))</f>
        <v/>
      </c>
      <c r="G684" s="238"/>
      <c r="H684" s="81"/>
      <c r="I684" s="255" t="b">
        <v>0</v>
      </c>
      <c r="J684" s="256"/>
      <c r="K684" s="82"/>
      <c r="L684" s="82"/>
      <c r="M684" s="83"/>
      <c r="N684" s="79"/>
      <c r="O684" s="84"/>
      <c r="P684" s="84"/>
      <c r="Q684" s="257"/>
      <c r="R684" s="257"/>
      <c r="S684" s="257"/>
      <c r="T684" s="85">
        <f t="shared" si="290"/>
        <v>0</v>
      </c>
      <c r="U684" s="238"/>
      <c r="V684" s="238"/>
      <c r="W684" s="238"/>
      <c r="X684" s="257"/>
      <c r="Y684" s="258"/>
      <c r="Z684" s="79"/>
      <c r="AA684" s="257"/>
      <c r="AB684" s="257"/>
      <c r="AC684" s="257"/>
      <c r="AD684" s="257"/>
      <c r="AE684" s="257"/>
      <c r="AF684" s="85">
        <f t="shared" si="291"/>
        <v>0</v>
      </c>
      <c r="AG684" s="259"/>
      <c r="AH684" s="238"/>
      <c r="AI684" s="79"/>
      <c r="AJ684" s="80" t="str">
        <f>IF(ISBLANK(AI684), "", VLOOKUP(AI684, Z!$A$2:$C$4127, 3, FALSE))</f>
        <v/>
      </c>
      <c r="AK684" s="260"/>
      <c r="AL684" s="127">
        <f t="shared" si="292"/>
        <v>0</v>
      </c>
      <c r="AM684" s="271"/>
      <c r="AN684" s="292">
        <f t="shared" si="294"/>
        <v>0</v>
      </c>
      <c r="AO684" s="279">
        <f t="shared" si="293"/>
        <v>1</v>
      </c>
      <c r="AP684" s="279">
        <v>0.75</v>
      </c>
      <c r="AQ684" s="293" t="str">
        <f t="shared" si="295"/>
        <v>-</v>
      </c>
      <c r="AR684" s="293" t="str">
        <f t="shared" si="296"/>
        <v>-</v>
      </c>
      <c r="AS684" s="293" t="str" cm="1">
        <f t="array" ref="AS684">IFERROR(IFERROR((AT684*AU684)/(3600*1000)/AZ684, BY684) * SUMPRODUCT($BA684:$BE684^2.5, $BF684:$BJ684) / 1000, "-")</f>
        <v>-</v>
      </c>
      <c r="AT684" s="279" t="str">
        <f t="shared" si="297"/>
        <v>-</v>
      </c>
      <c r="AU684" s="279" t="str">
        <f t="shared" si="298"/>
        <v>-</v>
      </c>
      <c r="AV684" s="294" t="str">
        <f t="shared" si="280"/>
        <v>-</v>
      </c>
      <c r="AW684" s="294" t="str" cm="1">
        <f t="array" ref="AW684">IF(CH684&gt;0, INDEX($CV$58:$CV$60, CH684), "-")</f>
        <v>-</v>
      </c>
      <c r="AX684" s="294" t="str">
        <f t="shared" si="299"/>
        <v>-</v>
      </c>
      <c r="AY684" s="295" t="str">
        <f t="shared" si="300"/>
        <v>-</v>
      </c>
      <c r="AZ684" s="294">
        <f t="shared" si="301"/>
        <v>0</v>
      </c>
      <c r="BA684" s="296" t="str" cm="1">
        <f t="array" ref="BA684">IFERROR(INDEX($CV$63:$CZ$65, $CF684, BA$23), "-")</f>
        <v>-</v>
      </c>
      <c r="BB684" s="296" t="str" cm="1">
        <f t="array" ref="BB684">IFERROR(INDEX($CV$63:$CZ$65, $CF684, BB$23), "-")</f>
        <v>-</v>
      </c>
      <c r="BC684" s="296" t="str" cm="1">
        <f t="array" ref="BC684">IFERROR(INDEX($CV$63:$CZ$65, $CF684, BC$23), "-")</f>
        <v>-</v>
      </c>
      <c r="BD684" s="296" t="str" cm="1">
        <f t="array" ref="BD684">IFERROR(INDEX($CV$63:$CZ$65, $CF684, BD$23), "-")</f>
        <v>-</v>
      </c>
      <c r="BE684" s="296" t="str" cm="1">
        <f t="array" ref="BE684">IFERROR(INDEX($CV$63:$CZ$65, $CF684, BE$23), "-")</f>
        <v>-</v>
      </c>
      <c r="BF684" s="297" cm="1">
        <f t="array" ref="BF684">IF($CF684=3,
IFERROR(INDEX($CV$68:$CZ$79, $CE684, BF$23), "-"),
IF($CF684=2,
IF(BF$23=5, $Q684, IF(BF$23=4, $R684, 0)), IF(BF$23=5, $Q684, 0)
))</f>
        <v>0</v>
      </c>
      <c r="BG684" s="297" cm="1">
        <f t="array" ref="BG684">IF($CF684=3,
IFERROR(INDEX($CV$68:$CZ$79, $CE684, BG$23), "-"),
IF($CF684=2,
IF(BG$23=5, $Q684, IF(BG$23=4, $R684, 0)), IF(BG$23=5, $Q684, 0)
))</f>
        <v>0</v>
      </c>
      <c r="BH684" s="297" cm="1">
        <f t="array" ref="BH684">IF($CF684=3,
IFERROR(INDEX($CV$68:$CZ$79, $CE684, BH$23), "-"),
IF($CF684=2,
IF(BH$23=5, $Q684, IF(BH$23=4, $R684, 0)), IF(BH$23=5, $Q684, 0)
))</f>
        <v>0</v>
      </c>
      <c r="BI684" s="297" cm="1">
        <f t="array" ref="BI684">IF($CF684=3,
IFERROR(INDEX($CV$68:$CZ$79, $CE684, BI$23), "-"),
IF($CF684=2,
IF(BI$23=5, $Q684, IF(BI$23=4, $R684, 0)), IF(BI$23=5, $Q684, 0)
))</f>
        <v>0</v>
      </c>
      <c r="BJ684" s="297" cm="1">
        <f t="array" ref="BJ684">IF($CF684=3,
IFERROR(INDEX($CV$68:$CZ$79, $CE684, BJ$23), "-"),
IF($CF684=2,
IF(BJ$23=5, $Q684, IF(BJ$23=4, $R684, 0)), IF(BJ$23=5, $Q684, 0)
))</f>
        <v>0</v>
      </c>
      <c r="BK684" s="293" t="str" cm="1">
        <f t="array" ref="BK684">IFERROR(IF(OR($AN$20="EZ", ISNUMBER((BL684*BM684)/(3600*1000)/BN684)), (BL684*BM684)/(3600*1000)/BN684, BY684) * SUMPRODUCT($BO684:$BS684^2.5, $BT684:$BX684) / 1000, "-")</f>
        <v>-</v>
      </c>
      <c r="BL684" s="279" t="str">
        <f t="shared" si="302"/>
        <v>-</v>
      </c>
      <c r="BM684" s="279" t="str">
        <f t="shared" si="303"/>
        <v>-</v>
      </c>
      <c r="BN684" s="298">
        <f t="shared" si="304"/>
        <v>0</v>
      </c>
      <c r="BO684" s="296" t="str" cm="1">
        <f t="array" ref="BO684">IFERROR(INDEX($CV$63:$CZ$65, $CO684, BO$23), "-")</f>
        <v>-</v>
      </c>
      <c r="BP684" s="296" t="str" cm="1">
        <f t="array" ref="BP684">IFERROR(INDEX($CV$63:$CZ$65, $CO684, BP$23), "-")</f>
        <v>-</v>
      </c>
      <c r="BQ684" s="296" t="str" cm="1">
        <f t="array" ref="BQ684">IFERROR(INDEX($CV$63:$CZ$65, $CO684, BQ$23), "-")</f>
        <v>-</v>
      </c>
      <c r="BR684" s="296" t="str" cm="1">
        <f t="array" ref="BR684">IFERROR(INDEX($CV$63:$CZ$65, $CO684, BR$23), "-")</f>
        <v>-</v>
      </c>
      <c r="BS684" s="296" t="str" cm="1">
        <f t="array" ref="BS684">IFERROR(INDEX($CV$63:$CZ$65, $CO684, BS$23), "-")</f>
        <v>-</v>
      </c>
      <c r="BT684" s="297" cm="1">
        <f t="array" ref="BT684">IF($CO684=3,
IFERROR(INDEX($CV$68:$CZ$79, $CE684, BT$23), "-"),
IF($CO684=2,
IF(BT$23=5, $AC684, IF(BT$23=4, $AD684, 0)), IF(BT$23=5, $AC684, 0)
))</f>
        <v>0</v>
      </c>
      <c r="BU684" s="297" cm="1">
        <f t="array" ref="BU684">IF($CO684=3,
IFERROR(INDEX($CV$68:$CZ$79, $CE684, BU$23), "-"),
IF($CO684=2,
IF(BU$23=5, $AC684, IF(BU$23=4, $AD684, 0)), IF(BU$23=5, $AC684, 0)
))</f>
        <v>0</v>
      </c>
      <c r="BV684" s="297" cm="1">
        <f t="array" ref="BV684">IF($CO684=3,
IFERROR(INDEX($CV$68:$CZ$79, $CE684, BV$23), "-"),
IF($CO684=2,
IF(BV$23=5, $AC684, IF(BV$23=4, $AD684, 0)), IF(BV$23=5, $AC684, 0)
))</f>
        <v>0</v>
      </c>
      <c r="BW684" s="297" cm="1">
        <f t="array" ref="BW684">IF($CO684=3,
IFERROR(INDEX($CV$68:$CZ$79, $CE684, BW$23), "-"),
IF($CO684=2,
IF(BW$23=5, $AC684, IF(BW$23=4, $AD684, 0)), IF(BW$23=5, $AC684, 0)
))</f>
        <v>0</v>
      </c>
      <c r="BX684" s="297" cm="1">
        <f t="array" ref="BX684">IF($CO684=3,
IFERROR(INDEX($CV$68:$CZ$79, $CE684, BX$23), "-"),
IF($CO684=2,
IF(BX$23=5, $AC684, IF(BX$23=4, $AD684, 0)), IF(BX$23=5, $AC684, 0)
))</f>
        <v>0</v>
      </c>
      <c r="BY684" s="293" t="str">
        <f t="shared" si="305"/>
        <v>-</v>
      </c>
      <c r="BZ684" s="299">
        <f t="shared" si="281"/>
        <v>0</v>
      </c>
      <c r="CA684" s="294" t="str">
        <f t="shared" si="306"/>
        <v>-</v>
      </c>
      <c r="CB684" s="295" t="str">
        <f t="shared" si="282"/>
        <v>-</v>
      </c>
      <c r="CC684" s="295" t="str">
        <f t="shared" si="307"/>
        <v>-</v>
      </c>
      <c r="CD684" s="299">
        <f t="shared" si="283"/>
        <v>0</v>
      </c>
      <c r="CE684" s="300" t="str">
        <f t="shared" si="284"/>
        <v>-</v>
      </c>
      <c r="CF684" s="300" t="str">
        <f t="shared" si="285"/>
        <v>-</v>
      </c>
      <c r="CG684" s="300">
        <v>0</v>
      </c>
      <c r="CH684" s="300">
        <f t="shared" si="286"/>
        <v>0</v>
      </c>
      <c r="CI684" s="301">
        <f t="shared" si="287"/>
        <v>0</v>
      </c>
      <c r="CJ684" s="301">
        <f t="shared" si="288"/>
        <v>0</v>
      </c>
      <c r="CK684" s="302" t="str" cm="1">
        <f t="array" ref="CK684">IF($CJ684&gt;0, INDEX($CS$28:$DH$35, $CJ684, $CI684+CK$23), "-")</f>
        <v>-</v>
      </c>
      <c r="CL684" s="302" t="str" cm="1">
        <f t="array" ref="CL684">IF($CJ684&gt;0, INDEX($CS$28:$DH$35, $CJ684, $CI684+CL$23), "-")</f>
        <v>-</v>
      </c>
      <c r="CM684" s="302" t="str" cm="1">
        <f t="array" ref="CM684">IF($CJ684&gt;0, INDEX($CS$28:$DH$35, $CJ684, $CI684+CM$23), "-")</f>
        <v>-</v>
      </c>
      <c r="CN684" s="302" t="str" cm="1">
        <f t="array" ref="CN684">IF($CJ684&gt;0, INDEX($CS$28:$DH$35, $CJ684, $CI684+CN$23), "-")</f>
        <v>-</v>
      </c>
      <c r="CO684" s="300" t="str">
        <f t="shared" si="289"/>
        <v>-</v>
      </c>
      <c r="CP684" s="271"/>
      <c r="CQ684" s="272"/>
      <c r="CR684" s="273"/>
      <c r="CS684" s="273"/>
      <c r="CT684" s="273"/>
      <c r="CU684" s="273"/>
      <c r="CV684" s="273"/>
      <c r="CW684" s="273"/>
      <c r="CX684" s="273"/>
      <c r="CY684" s="273"/>
      <c r="CZ684" s="273"/>
      <c r="DA684" s="273"/>
      <c r="DB684" s="273"/>
      <c r="DC684" s="273"/>
      <c r="DD684" s="273"/>
      <c r="DE684" s="273"/>
      <c r="DF684" s="273"/>
      <c r="DG684" s="273"/>
      <c r="DH684" s="273"/>
      <c r="DI684" s="273"/>
      <c r="DJ684" s="271"/>
      <c r="DK684" s="271"/>
    </row>
    <row r="685" spans="1:115" s="45" customFormat="1" ht="12.75" customHeight="1" x14ac:dyDescent="0.25">
      <c r="A685" s="13" cm="1">
        <f t="array" ref="A685">IFERROR(INDEX(Operation, IFERROR(MATCH($N685,#REF!, 0), IFERROR(MATCH($N685,#REF!, 0), MATCH($N685,#REF!, 0))), 4), 0)</f>
        <v>0</v>
      </c>
      <c r="B685" s="10">
        <v>662</v>
      </c>
      <c r="C685" s="238"/>
      <c r="D685" s="238"/>
      <c r="E685" s="79"/>
      <c r="F685" s="80" t="str">
        <f>IF(ISBLANK(E685), "", VLOOKUP(E685, Z!$A$2:$C$4127, 3, FALSE))</f>
        <v/>
      </c>
      <c r="G685" s="238"/>
      <c r="H685" s="81"/>
      <c r="I685" s="255" t="b">
        <v>0</v>
      </c>
      <c r="J685" s="256"/>
      <c r="K685" s="82"/>
      <c r="L685" s="82"/>
      <c r="M685" s="83"/>
      <c r="N685" s="79"/>
      <c r="O685" s="84"/>
      <c r="P685" s="84"/>
      <c r="Q685" s="257"/>
      <c r="R685" s="257"/>
      <c r="S685" s="257"/>
      <c r="T685" s="85">
        <f t="shared" si="290"/>
        <v>0</v>
      </c>
      <c r="U685" s="238"/>
      <c r="V685" s="238"/>
      <c r="W685" s="238"/>
      <c r="X685" s="256"/>
      <c r="Y685" s="258"/>
      <c r="Z685" s="79"/>
      <c r="AA685" s="257"/>
      <c r="AB685" s="257"/>
      <c r="AC685" s="257"/>
      <c r="AD685" s="257"/>
      <c r="AE685" s="257"/>
      <c r="AF685" s="85">
        <f t="shared" si="291"/>
        <v>0</v>
      </c>
      <c r="AG685" s="259"/>
      <c r="AH685" s="238"/>
      <c r="AI685" s="79"/>
      <c r="AJ685" s="80" t="str">
        <f>IF(ISBLANK(AI685), "", VLOOKUP(AI685, Z!$A$2:$C$4127, 3, FALSE))</f>
        <v/>
      </c>
      <c r="AK685" s="260"/>
      <c r="AL685" s="127">
        <f t="shared" si="292"/>
        <v>0</v>
      </c>
      <c r="AM685" s="271"/>
      <c r="AN685" s="292">
        <f t="shared" si="294"/>
        <v>0</v>
      </c>
      <c r="AO685" s="279">
        <f t="shared" si="293"/>
        <v>1</v>
      </c>
      <c r="AP685" s="279">
        <v>0.75</v>
      </c>
      <c r="AQ685" s="293" t="str">
        <f t="shared" si="295"/>
        <v>-</v>
      </c>
      <c r="AR685" s="293" t="str">
        <f t="shared" si="296"/>
        <v>-</v>
      </c>
      <c r="AS685" s="293" t="str" cm="1">
        <f t="array" ref="AS685">IFERROR(IFERROR((AT685*AU685)/(3600*1000)/AZ685, BY685) * SUMPRODUCT($BA685:$BE685^2.5, $BF685:$BJ685) / 1000, "-")</f>
        <v>-</v>
      </c>
      <c r="AT685" s="279" t="str">
        <f t="shared" si="297"/>
        <v>-</v>
      </c>
      <c r="AU685" s="279" t="str">
        <f t="shared" si="298"/>
        <v>-</v>
      </c>
      <c r="AV685" s="294" t="str">
        <f t="shared" si="280"/>
        <v>-</v>
      </c>
      <c r="AW685" s="294" t="str" cm="1">
        <f t="array" ref="AW685">IF(CH685&gt;0, INDEX($CV$58:$CV$60, CH685), "-")</f>
        <v>-</v>
      </c>
      <c r="AX685" s="294" t="str">
        <f t="shared" si="299"/>
        <v>-</v>
      </c>
      <c r="AY685" s="295" t="str">
        <f t="shared" si="300"/>
        <v>-</v>
      </c>
      <c r="AZ685" s="294">
        <f t="shared" si="301"/>
        <v>0</v>
      </c>
      <c r="BA685" s="296" t="str" cm="1">
        <f t="array" ref="BA685">IFERROR(INDEX($CV$63:$CZ$65, $CF685, BA$23), "-")</f>
        <v>-</v>
      </c>
      <c r="BB685" s="296" t="str" cm="1">
        <f t="array" ref="BB685">IFERROR(INDEX($CV$63:$CZ$65, $CF685, BB$23), "-")</f>
        <v>-</v>
      </c>
      <c r="BC685" s="296" t="str" cm="1">
        <f t="array" ref="BC685">IFERROR(INDEX($CV$63:$CZ$65, $CF685, BC$23), "-")</f>
        <v>-</v>
      </c>
      <c r="BD685" s="296" t="str" cm="1">
        <f t="array" ref="BD685">IFERROR(INDEX($CV$63:$CZ$65, $CF685, BD$23), "-")</f>
        <v>-</v>
      </c>
      <c r="BE685" s="296" t="str" cm="1">
        <f t="array" ref="BE685">IFERROR(INDEX($CV$63:$CZ$65, $CF685, BE$23), "-")</f>
        <v>-</v>
      </c>
      <c r="BF685" s="297" cm="1">
        <f t="array" ref="BF685">IF($CF685=3,
IFERROR(INDEX($CV$68:$CZ$79, $CE685, BF$23), "-"),
IF($CF685=2,
IF(BF$23=5, $Q685, IF(BF$23=4, $R685, 0)), IF(BF$23=5, $Q685, 0)
))</f>
        <v>0</v>
      </c>
      <c r="BG685" s="297" cm="1">
        <f t="array" ref="BG685">IF($CF685=3,
IFERROR(INDEX($CV$68:$CZ$79, $CE685, BG$23), "-"),
IF($CF685=2,
IF(BG$23=5, $Q685, IF(BG$23=4, $R685, 0)), IF(BG$23=5, $Q685, 0)
))</f>
        <v>0</v>
      </c>
      <c r="BH685" s="297" cm="1">
        <f t="array" ref="BH685">IF($CF685=3,
IFERROR(INDEX($CV$68:$CZ$79, $CE685, BH$23), "-"),
IF($CF685=2,
IF(BH$23=5, $Q685, IF(BH$23=4, $R685, 0)), IF(BH$23=5, $Q685, 0)
))</f>
        <v>0</v>
      </c>
      <c r="BI685" s="297" cm="1">
        <f t="array" ref="BI685">IF($CF685=3,
IFERROR(INDEX($CV$68:$CZ$79, $CE685, BI$23), "-"),
IF($CF685=2,
IF(BI$23=5, $Q685, IF(BI$23=4, $R685, 0)), IF(BI$23=5, $Q685, 0)
))</f>
        <v>0</v>
      </c>
      <c r="BJ685" s="297" cm="1">
        <f t="array" ref="BJ685">IF($CF685=3,
IFERROR(INDEX($CV$68:$CZ$79, $CE685, BJ$23), "-"),
IF($CF685=2,
IF(BJ$23=5, $Q685, IF(BJ$23=4, $R685, 0)), IF(BJ$23=5, $Q685, 0)
))</f>
        <v>0</v>
      </c>
      <c r="BK685" s="293" t="str" cm="1">
        <f t="array" ref="BK685">IFERROR(IF(OR($AN$20="EZ", ISNUMBER((BL685*BM685)/(3600*1000)/BN685)), (BL685*BM685)/(3600*1000)/BN685, BY685) * SUMPRODUCT($BO685:$BS685^2.5, $BT685:$BX685) / 1000, "-")</f>
        <v>-</v>
      </c>
      <c r="BL685" s="279" t="str">
        <f t="shared" si="302"/>
        <v>-</v>
      </c>
      <c r="BM685" s="279" t="str">
        <f t="shared" si="303"/>
        <v>-</v>
      </c>
      <c r="BN685" s="298">
        <f t="shared" si="304"/>
        <v>0</v>
      </c>
      <c r="BO685" s="296" t="str" cm="1">
        <f t="array" ref="BO685">IFERROR(INDEX($CV$63:$CZ$65, $CO685, BO$23), "-")</f>
        <v>-</v>
      </c>
      <c r="BP685" s="296" t="str" cm="1">
        <f t="array" ref="BP685">IFERROR(INDEX($CV$63:$CZ$65, $CO685, BP$23), "-")</f>
        <v>-</v>
      </c>
      <c r="BQ685" s="296" t="str" cm="1">
        <f t="array" ref="BQ685">IFERROR(INDEX($CV$63:$CZ$65, $CO685, BQ$23), "-")</f>
        <v>-</v>
      </c>
      <c r="BR685" s="296" t="str" cm="1">
        <f t="array" ref="BR685">IFERROR(INDEX($CV$63:$CZ$65, $CO685, BR$23), "-")</f>
        <v>-</v>
      </c>
      <c r="BS685" s="296" t="str" cm="1">
        <f t="array" ref="BS685">IFERROR(INDEX($CV$63:$CZ$65, $CO685, BS$23), "-")</f>
        <v>-</v>
      </c>
      <c r="BT685" s="297" cm="1">
        <f t="array" ref="BT685">IF($CO685=3,
IFERROR(INDEX($CV$68:$CZ$79, $CE685, BT$23), "-"),
IF($CO685=2,
IF(BT$23=5, $AC685, IF(BT$23=4, $AD685, 0)), IF(BT$23=5, $AC685, 0)
))</f>
        <v>0</v>
      </c>
      <c r="BU685" s="297" cm="1">
        <f t="array" ref="BU685">IF($CO685=3,
IFERROR(INDEX($CV$68:$CZ$79, $CE685, BU$23), "-"),
IF($CO685=2,
IF(BU$23=5, $AC685, IF(BU$23=4, $AD685, 0)), IF(BU$23=5, $AC685, 0)
))</f>
        <v>0</v>
      </c>
      <c r="BV685" s="297" cm="1">
        <f t="array" ref="BV685">IF($CO685=3,
IFERROR(INDEX($CV$68:$CZ$79, $CE685, BV$23), "-"),
IF($CO685=2,
IF(BV$23=5, $AC685, IF(BV$23=4, $AD685, 0)), IF(BV$23=5, $AC685, 0)
))</f>
        <v>0</v>
      </c>
      <c r="BW685" s="297" cm="1">
        <f t="array" ref="BW685">IF($CO685=3,
IFERROR(INDEX($CV$68:$CZ$79, $CE685, BW$23), "-"),
IF($CO685=2,
IF(BW$23=5, $AC685, IF(BW$23=4, $AD685, 0)), IF(BW$23=5, $AC685, 0)
))</f>
        <v>0</v>
      </c>
      <c r="BX685" s="297" cm="1">
        <f t="array" ref="BX685">IF($CO685=3,
IFERROR(INDEX($CV$68:$CZ$79, $CE685, BX$23), "-"),
IF($CO685=2,
IF(BX$23=5, $AC685, IF(BX$23=4, $AD685, 0)), IF(BX$23=5, $AC685, 0)
))</f>
        <v>0</v>
      </c>
      <c r="BY685" s="293" t="str">
        <f t="shared" si="305"/>
        <v>-</v>
      </c>
      <c r="BZ685" s="299">
        <f t="shared" si="281"/>
        <v>0</v>
      </c>
      <c r="CA685" s="294" t="str">
        <f t="shared" si="306"/>
        <v>-</v>
      </c>
      <c r="CB685" s="295" t="str">
        <f t="shared" si="282"/>
        <v>-</v>
      </c>
      <c r="CC685" s="295" t="str">
        <f t="shared" si="307"/>
        <v>-</v>
      </c>
      <c r="CD685" s="299">
        <f t="shared" si="283"/>
        <v>0</v>
      </c>
      <c r="CE685" s="300" t="str">
        <f t="shared" si="284"/>
        <v>-</v>
      </c>
      <c r="CF685" s="300" t="str">
        <f t="shared" si="285"/>
        <v>-</v>
      </c>
      <c r="CG685" s="300">
        <v>0</v>
      </c>
      <c r="CH685" s="300">
        <f t="shared" si="286"/>
        <v>0</v>
      </c>
      <c r="CI685" s="301">
        <f t="shared" si="287"/>
        <v>0</v>
      </c>
      <c r="CJ685" s="301">
        <f t="shared" si="288"/>
        <v>0</v>
      </c>
      <c r="CK685" s="302" t="str" cm="1">
        <f t="array" ref="CK685">IF($CJ685&gt;0, INDEX($CS$28:$DH$35, $CJ685, $CI685+CK$23), "-")</f>
        <v>-</v>
      </c>
      <c r="CL685" s="302" t="str" cm="1">
        <f t="array" ref="CL685">IF($CJ685&gt;0, INDEX($CS$28:$DH$35, $CJ685, $CI685+CL$23), "-")</f>
        <v>-</v>
      </c>
      <c r="CM685" s="302" t="str" cm="1">
        <f t="array" ref="CM685">IF($CJ685&gt;0, INDEX($CS$28:$DH$35, $CJ685, $CI685+CM$23), "-")</f>
        <v>-</v>
      </c>
      <c r="CN685" s="302" t="str" cm="1">
        <f t="array" ref="CN685">IF($CJ685&gt;0, INDEX($CS$28:$DH$35, $CJ685, $CI685+CN$23), "-")</f>
        <v>-</v>
      </c>
      <c r="CO685" s="300" t="str">
        <f t="shared" si="289"/>
        <v>-</v>
      </c>
      <c r="CP685" s="271"/>
      <c r="CQ685" s="272"/>
      <c r="CR685" s="273"/>
      <c r="CS685" s="273"/>
      <c r="CT685" s="273"/>
      <c r="CU685" s="273"/>
      <c r="CV685" s="273"/>
      <c r="CW685" s="273"/>
      <c r="CX685" s="273"/>
      <c r="CY685" s="273"/>
      <c r="CZ685" s="273"/>
      <c r="DA685" s="273"/>
      <c r="DB685" s="273"/>
      <c r="DC685" s="273"/>
      <c r="DD685" s="273"/>
      <c r="DE685" s="273"/>
      <c r="DF685" s="273"/>
      <c r="DG685" s="273"/>
      <c r="DH685" s="273"/>
      <c r="DI685" s="273"/>
      <c r="DJ685" s="271"/>
      <c r="DK685" s="271"/>
    </row>
    <row r="686" spans="1:115" s="45" customFormat="1" ht="12.75" customHeight="1" x14ac:dyDescent="0.25">
      <c r="A686" s="13" cm="1">
        <f t="array" ref="A686">IFERROR(INDEX(Operation, IFERROR(MATCH($N686,#REF!, 0), IFERROR(MATCH($N686,#REF!, 0), MATCH($N686,#REF!, 0))), 4), 0)</f>
        <v>0</v>
      </c>
      <c r="B686" s="10">
        <v>663</v>
      </c>
      <c r="C686" s="238"/>
      <c r="D686" s="238"/>
      <c r="E686" s="79"/>
      <c r="F686" s="80" t="str">
        <f>IF(ISBLANK(E686), "", VLOOKUP(E686, Z!$A$2:$C$4127, 3, FALSE))</f>
        <v/>
      </c>
      <c r="G686" s="238"/>
      <c r="H686" s="81"/>
      <c r="I686" s="255" t="b">
        <v>0</v>
      </c>
      <c r="J686" s="256"/>
      <c r="K686" s="82"/>
      <c r="L686" s="82"/>
      <c r="M686" s="83"/>
      <c r="N686" s="79"/>
      <c r="O686" s="84"/>
      <c r="P686" s="84"/>
      <c r="Q686" s="257"/>
      <c r="R686" s="257"/>
      <c r="S686" s="257"/>
      <c r="T686" s="85">
        <f t="shared" si="290"/>
        <v>0</v>
      </c>
      <c r="U686" s="238"/>
      <c r="V686" s="238"/>
      <c r="W686" s="238"/>
      <c r="X686" s="257"/>
      <c r="Y686" s="258"/>
      <c r="Z686" s="79"/>
      <c r="AA686" s="257"/>
      <c r="AB686" s="257"/>
      <c r="AC686" s="257"/>
      <c r="AD686" s="257"/>
      <c r="AE686" s="257"/>
      <c r="AF686" s="85">
        <f t="shared" si="291"/>
        <v>0</v>
      </c>
      <c r="AG686" s="259"/>
      <c r="AH686" s="238"/>
      <c r="AI686" s="79"/>
      <c r="AJ686" s="80" t="str">
        <f>IF(ISBLANK(AI686), "", VLOOKUP(AI686, Z!$A$2:$C$4127, 3, FALSE))</f>
        <v/>
      </c>
      <c r="AK686" s="260"/>
      <c r="AL686" s="127">
        <f t="shared" si="292"/>
        <v>0</v>
      </c>
      <c r="AM686" s="271"/>
      <c r="AN686" s="292">
        <f t="shared" si="294"/>
        <v>0</v>
      </c>
      <c r="AO686" s="279">
        <f t="shared" si="293"/>
        <v>1</v>
      </c>
      <c r="AP686" s="279">
        <v>0.75</v>
      </c>
      <c r="AQ686" s="293" t="str">
        <f t="shared" si="295"/>
        <v>-</v>
      </c>
      <c r="AR686" s="293" t="str">
        <f t="shared" si="296"/>
        <v>-</v>
      </c>
      <c r="AS686" s="293" t="str" cm="1">
        <f t="array" ref="AS686">IFERROR(IFERROR((AT686*AU686)/(3600*1000)/AZ686, BY686) * SUMPRODUCT($BA686:$BE686^2.5, $BF686:$BJ686) / 1000, "-")</f>
        <v>-</v>
      </c>
      <c r="AT686" s="279" t="str">
        <f t="shared" si="297"/>
        <v>-</v>
      </c>
      <c r="AU686" s="279" t="str">
        <f t="shared" si="298"/>
        <v>-</v>
      </c>
      <c r="AV686" s="294" t="str">
        <f t="shared" si="280"/>
        <v>-</v>
      </c>
      <c r="AW686" s="294" t="str" cm="1">
        <f t="array" ref="AW686">IF(CH686&gt;0, INDEX($CV$58:$CV$60, CH686), "-")</f>
        <v>-</v>
      </c>
      <c r="AX686" s="294" t="str">
        <f t="shared" si="299"/>
        <v>-</v>
      </c>
      <c r="AY686" s="295" t="str">
        <f t="shared" si="300"/>
        <v>-</v>
      </c>
      <c r="AZ686" s="294">
        <f t="shared" si="301"/>
        <v>0</v>
      </c>
      <c r="BA686" s="296" t="str" cm="1">
        <f t="array" ref="BA686">IFERROR(INDEX($CV$63:$CZ$65, $CF686, BA$23), "-")</f>
        <v>-</v>
      </c>
      <c r="BB686" s="296" t="str" cm="1">
        <f t="array" ref="BB686">IFERROR(INDEX($CV$63:$CZ$65, $CF686, BB$23), "-")</f>
        <v>-</v>
      </c>
      <c r="BC686" s="296" t="str" cm="1">
        <f t="array" ref="BC686">IFERROR(INDEX($CV$63:$CZ$65, $CF686, BC$23), "-")</f>
        <v>-</v>
      </c>
      <c r="BD686" s="296" t="str" cm="1">
        <f t="array" ref="BD686">IFERROR(INDEX($CV$63:$CZ$65, $CF686, BD$23), "-")</f>
        <v>-</v>
      </c>
      <c r="BE686" s="296" t="str" cm="1">
        <f t="array" ref="BE686">IFERROR(INDEX($CV$63:$CZ$65, $CF686, BE$23), "-")</f>
        <v>-</v>
      </c>
      <c r="BF686" s="297" cm="1">
        <f t="array" ref="BF686">IF($CF686=3,
IFERROR(INDEX($CV$68:$CZ$79, $CE686, BF$23), "-"),
IF($CF686=2,
IF(BF$23=5, $Q686, IF(BF$23=4, $R686, 0)), IF(BF$23=5, $Q686, 0)
))</f>
        <v>0</v>
      </c>
      <c r="BG686" s="297" cm="1">
        <f t="array" ref="BG686">IF($CF686=3,
IFERROR(INDEX($CV$68:$CZ$79, $CE686, BG$23), "-"),
IF($CF686=2,
IF(BG$23=5, $Q686, IF(BG$23=4, $R686, 0)), IF(BG$23=5, $Q686, 0)
))</f>
        <v>0</v>
      </c>
      <c r="BH686" s="297" cm="1">
        <f t="array" ref="BH686">IF($CF686=3,
IFERROR(INDEX($CV$68:$CZ$79, $CE686, BH$23), "-"),
IF($CF686=2,
IF(BH$23=5, $Q686, IF(BH$23=4, $R686, 0)), IF(BH$23=5, $Q686, 0)
))</f>
        <v>0</v>
      </c>
      <c r="BI686" s="297" cm="1">
        <f t="array" ref="BI686">IF($CF686=3,
IFERROR(INDEX($CV$68:$CZ$79, $CE686, BI$23), "-"),
IF($CF686=2,
IF(BI$23=5, $Q686, IF(BI$23=4, $R686, 0)), IF(BI$23=5, $Q686, 0)
))</f>
        <v>0</v>
      </c>
      <c r="BJ686" s="297" cm="1">
        <f t="array" ref="BJ686">IF($CF686=3,
IFERROR(INDEX($CV$68:$CZ$79, $CE686, BJ$23), "-"),
IF($CF686=2,
IF(BJ$23=5, $Q686, IF(BJ$23=4, $R686, 0)), IF(BJ$23=5, $Q686, 0)
))</f>
        <v>0</v>
      </c>
      <c r="BK686" s="293" t="str" cm="1">
        <f t="array" ref="BK686">IFERROR(IF(OR($AN$20="EZ", ISNUMBER((BL686*BM686)/(3600*1000)/BN686)), (BL686*BM686)/(3600*1000)/BN686, BY686) * SUMPRODUCT($BO686:$BS686^2.5, $BT686:$BX686) / 1000, "-")</f>
        <v>-</v>
      </c>
      <c r="BL686" s="279" t="str">
        <f t="shared" si="302"/>
        <v>-</v>
      </c>
      <c r="BM686" s="279" t="str">
        <f t="shared" si="303"/>
        <v>-</v>
      </c>
      <c r="BN686" s="298">
        <f t="shared" si="304"/>
        <v>0</v>
      </c>
      <c r="BO686" s="296" t="str" cm="1">
        <f t="array" ref="BO686">IFERROR(INDEX($CV$63:$CZ$65, $CO686, BO$23), "-")</f>
        <v>-</v>
      </c>
      <c r="BP686" s="296" t="str" cm="1">
        <f t="array" ref="BP686">IFERROR(INDEX($CV$63:$CZ$65, $CO686, BP$23), "-")</f>
        <v>-</v>
      </c>
      <c r="BQ686" s="296" t="str" cm="1">
        <f t="array" ref="BQ686">IFERROR(INDEX($CV$63:$CZ$65, $CO686, BQ$23), "-")</f>
        <v>-</v>
      </c>
      <c r="BR686" s="296" t="str" cm="1">
        <f t="array" ref="BR686">IFERROR(INDEX($CV$63:$CZ$65, $CO686, BR$23), "-")</f>
        <v>-</v>
      </c>
      <c r="BS686" s="296" t="str" cm="1">
        <f t="array" ref="BS686">IFERROR(INDEX($CV$63:$CZ$65, $CO686, BS$23), "-")</f>
        <v>-</v>
      </c>
      <c r="BT686" s="297" cm="1">
        <f t="array" ref="BT686">IF($CO686=3,
IFERROR(INDEX($CV$68:$CZ$79, $CE686, BT$23), "-"),
IF($CO686=2,
IF(BT$23=5, $AC686, IF(BT$23=4, $AD686, 0)), IF(BT$23=5, $AC686, 0)
))</f>
        <v>0</v>
      </c>
      <c r="BU686" s="297" cm="1">
        <f t="array" ref="BU686">IF($CO686=3,
IFERROR(INDEX($CV$68:$CZ$79, $CE686, BU$23), "-"),
IF($CO686=2,
IF(BU$23=5, $AC686, IF(BU$23=4, $AD686, 0)), IF(BU$23=5, $AC686, 0)
))</f>
        <v>0</v>
      </c>
      <c r="BV686" s="297" cm="1">
        <f t="array" ref="BV686">IF($CO686=3,
IFERROR(INDEX($CV$68:$CZ$79, $CE686, BV$23), "-"),
IF($CO686=2,
IF(BV$23=5, $AC686, IF(BV$23=4, $AD686, 0)), IF(BV$23=5, $AC686, 0)
))</f>
        <v>0</v>
      </c>
      <c r="BW686" s="297" cm="1">
        <f t="array" ref="BW686">IF($CO686=3,
IFERROR(INDEX($CV$68:$CZ$79, $CE686, BW$23), "-"),
IF($CO686=2,
IF(BW$23=5, $AC686, IF(BW$23=4, $AD686, 0)), IF(BW$23=5, $AC686, 0)
))</f>
        <v>0</v>
      </c>
      <c r="BX686" s="297" cm="1">
        <f t="array" ref="BX686">IF($CO686=3,
IFERROR(INDEX($CV$68:$CZ$79, $CE686, BX$23), "-"),
IF($CO686=2,
IF(BX$23=5, $AC686, IF(BX$23=4, $AD686, 0)), IF(BX$23=5, $AC686, 0)
))</f>
        <v>0</v>
      </c>
      <c r="BY686" s="293" t="str">
        <f t="shared" si="305"/>
        <v>-</v>
      </c>
      <c r="BZ686" s="299">
        <f t="shared" si="281"/>
        <v>0</v>
      </c>
      <c r="CA686" s="294" t="str">
        <f t="shared" si="306"/>
        <v>-</v>
      </c>
      <c r="CB686" s="295" t="str">
        <f t="shared" si="282"/>
        <v>-</v>
      </c>
      <c r="CC686" s="295" t="str">
        <f t="shared" si="307"/>
        <v>-</v>
      </c>
      <c r="CD686" s="299">
        <f t="shared" si="283"/>
        <v>0</v>
      </c>
      <c r="CE686" s="300" t="str">
        <f t="shared" si="284"/>
        <v>-</v>
      </c>
      <c r="CF686" s="300" t="str">
        <f t="shared" si="285"/>
        <v>-</v>
      </c>
      <c r="CG686" s="300">
        <v>0</v>
      </c>
      <c r="CH686" s="300">
        <f t="shared" si="286"/>
        <v>0</v>
      </c>
      <c r="CI686" s="301">
        <f t="shared" si="287"/>
        <v>0</v>
      </c>
      <c r="CJ686" s="301">
        <f t="shared" si="288"/>
        <v>0</v>
      </c>
      <c r="CK686" s="302" t="str" cm="1">
        <f t="array" ref="CK686">IF($CJ686&gt;0, INDEX($CS$28:$DH$35, $CJ686, $CI686+CK$23), "-")</f>
        <v>-</v>
      </c>
      <c r="CL686" s="302" t="str" cm="1">
        <f t="array" ref="CL686">IF($CJ686&gt;0, INDEX($CS$28:$DH$35, $CJ686, $CI686+CL$23), "-")</f>
        <v>-</v>
      </c>
      <c r="CM686" s="302" t="str" cm="1">
        <f t="array" ref="CM686">IF($CJ686&gt;0, INDEX($CS$28:$DH$35, $CJ686, $CI686+CM$23), "-")</f>
        <v>-</v>
      </c>
      <c r="CN686" s="302" t="str" cm="1">
        <f t="array" ref="CN686">IF($CJ686&gt;0, INDEX($CS$28:$DH$35, $CJ686, $CI686+CN$23), "-")</f>
        <v>-</v>
      </c>
      <c r="CO686" s="300" t="str">
        <f t="shared" si="289"/>
        <v>-</v>
      </c>
      <c r="CP686" s="271"/>
      <c r="CQ686" s="272"/>
      <c r="CR686" s="273"/>
      <c r="CS686" s="273"/>
      <c r="CT686" s="273"/>
      <c r="CU686" s="273"/>
      <c r="CV686" s="273"/>
      <c r="CW686" s="273"/>
      <c r="CX686" s="273"/>
      <c r="CY686" s="273"/>
      <c r="CZ686" s="273"/>
      <c r="DA686" s="273"/>
      <c r="DB686" s="273"/>
      <c r="DC686" s="273"/>
      <c r="DD686" s="273"/>
      <c r="DE686" s="273"/>
      <c r="DF686" s="273"/>
      <c r="DG686" s="273"/>
      <c r="DH686" s="273"/>
      <c r="DI686" s="273"/>
      <c r="DJ686" s="271"/>
      <c r="DK686" s="271"/>
    </row>
    <row r="687" spans="1:115" s="45" customFormat="1" ht="12.75" customHeight="1" x14ac:dyDescent="0.25">
      <c r="A687" s="13" cm="1">
        <f t="array" ref="A687">IFERROR(INDEX(Operation, IFERROR(MATCH($N687,#REF!, 0), IFERROR(MATCH($N687,#REF!, 0), MATCH($N687,#REF!, 0))), 4), 0)</f>
        <v>0</v>
      </c>
      <c r="B687" s="10">
        <v>664</v>
      </c>
      <c r="C687" s="238"/>
      <c r="D687" s="238"/>
      <c r="E687" s="79"/>
      <c r="F687" s="80" t="str">
        <f>IF(ISBLANK(E687), "", VLOOKUP(E687, Z!$A$2:$C$4127, 3, FALSE))</f>
        <v/>
      </c>
      <c r="G687" s="238"/>
      <c r="H687" s="81"/>
      <c r="I687" s="255" t="b">
        <v>0</v>
      </c>
      <c r="J687" s="256"/>
      <c r="K687" s="82"/>
      <c r="L687" s="82"/>
      <c r="M687" s="83"/>
      <c r="N687" s="79"/>
      <c r="O687" s="84"/>
      <c r="P687" s="84"/>
      <c r="Q687" s="257"/>
      <c r="R687" s="257"/>
      <c r="S687" s="257"/>
      <c r="T687" s="85">
        <f t="shared" si="290"/>
        <v>0</v>
      </c>
      <c r="U687" s="238"/>
      <c r="V687" s="238"/>
      <c r="W687" s="238"/>
      <c r="X687" s="257"/>
      <c r="Y687" s="258"/>
      <c r="Z687" s="79"/>
      <c r="AA687" s="257"/>
      <c r="AB687" s="257"/>
      <c r="AC687" s="257"/>
      <c r="AD687" s="257"/>
      <c r="AE687" s="257"/>
      <c r="AF687" s="85">
        <f t="shared" si="291"/>
        <v>0</v>
      </c>
      <c r="AG687" s="259"/>
      <c r="AH687" s="238"/>
      <c r="AI687" s="79"/>
      <c r="AJ687" s="80" t="str">
        <f>IF(ISBLANK(AI687), "", VLOOKUP(AI687, Z!$A$2:$C$4127, 3, FALSE))</f>
        <v/>
      </c>
      <c r="AK687" s="260"/>
      <c r="AL687" s="127">
        <f t="shared" si="292"/>
        <v>0</v>
      </c>
      <c r="AM687" s="271"/>
      <c r="AN687" s="292">
        <f t="shared" si="294"/>
        <v>0</v>
      </c>
      <c r="AO687" s="279">
        <f t="shared" si="293"/>
        <v>1</v>
      </c>
      <c r="AP687" s="279">
        <v>0.75</v>
      </c>
      <c r="AQ687" s="293" t="str">
        <f t="shared" si="295"/>
        <v>-</v>
      </c>
      <c r="AR687" s="293" t="str">
        <f t="shared" si="296"/>
        <v>-</v>
      </c>
      <c r="AS687" s="293" t="str" cm="1">
        <f t="array" ref="AS687">IFERROR(IFERROR((AT687*AU687)/(3600*1000)/AZ687, BY687) * SUMPRODUCT($BA687:$BE687^2.5, $BF687:$BJ687) / 1000, "-")</f>
        <v>-</v>
      </c>
      <c r="AT687" s="279" t="str">
        <f t="shared" si="297"/>
        <v>-</v>
      </c>
      <c r="AU687" s="279" t="str">
        <f t="shared" si="298"/>
        <v>-</v>
      </c>
      <c r="AV687" s="294" t="str">
        <f t="shared" si="280"/>
        <v>-</v>
      </c>
      <c r="AW687" s="294" t="str" cm="1">
        <f t="array" ref="AW687">IF(CH687&gt;0, INDEX($CV$58:$CV$60, CH687), "-")</f>
        <v>-</v>
      </c>
      <c r="AX687" s="294" t="str">
        <f t="shared" si="299"/>
        <v>-</v>
      </c>
      <c r="AY687" s="295" t="str">
        <f t="shared" si="300"/>
        <v>-</v>
      </c>
      <c r="AZ687" s="294">
        <f t="shared" si="301"/>
        <v>0</v>
      </c>
      <c r="BA687" s="296" t="str" cm="1">
        <f t="array" ref="BA687">IFERROR(INDEX($CV$63:$CZ$65, $CF687, BA$23), "-")</f>
        <v>-</v>
      </c>
      <c r="BB687" s="296" t="str" cm="1">
        <f t="array" ref="BB687">IFERROR(INDEX($CV$63:$CZ$65, $CF687, BB$23), "-")</f>
        <v>-</v>
      </c>
      <c r="BC687" s="296" t="str" cm="1">
        <f t="array" ref="BC687">IFERROR(INDEX($CV$63:$CZ$65, $CF687, BC$23), "-")</f>
        <v>-</v>
      </c>
      <c r="BD687" s="296" t="str" cm="1">
        <f t="array" ref="BD687">IFERROR(INDEX($CV$63:$CZ$65, $CF687, BD$23), "-")</f>
        <v>-</v>
      </c>
      <c r="BE687" s="296" t="str" cm="1">
        <f t="array" ref="BE687">IFERROR(INDEX($CV$63:$CZ$65, $CF687, BE$23), "-")</f>
        <v>-</v>
      </c>
      <c r="BF687" s="297" cm="1">
        <f t="array" ref="BF687">IF($CF687=3,
IFERROR(INDEX($CV$68:$CZ$79, $CE687, BF$23), "-"),
IF($CF687=2,
IF(BF$23=5, $Q687, IF(BF$23=4, $R687, 0)), IF(BF$23=5, $Q687, 0)
))</f>
        <v>0</v>
      </c>
      <c r="BG687" s="297" cm="1">
        <f t="array" ref="BG687">IF($CF687=3,
IFERROR(INDEX($CV$68:$CZ$79, $CE687, BG$23), "-"),
IF($CF687=2,
IF(BG$23=5, $Q687, IF(BG$23=4, $R687, 0)), IF(BG$23=5, $Q687, 0)
))</f>
        <v>0</v>
      </c>
      <c r="BH687" s="297" cm="1">
        <f t="array" ref="BH687">IF($CF687=3,
IFERROR(INDEX($CV$68:$CZ$79, $CE687, BH$23), "-"),
IF($CF687=2,
IF(BH$23=5, $Q687, IF(BH$23=4, $R687, 0)), IF(BH$23=5, $Q687, 0)
))</f>
        <v>0</v>
      </c>
      <c r="BI687" s="297" cm="1">
        <f t="array" ref="BI687">IF($CF687=3,
IFERROR(INDEX($CV$68:$CZ$79, $CE687, BI$23), "-"),
IF($CF687=2,
IF(BI$23=5, $Q687, IF(BI$23=4, $R687, 0)), IF(BI$23=5, $Q687, 0)
))</f>
        <v>0</v>
      </c>
      <c r="BJ687" s="297" cm="1">
        <f t="array" ref="BJ687">IF($CF687=3,
IFERROR(INDEX($CV$68:$CZ$79, $CE687, BJ$23), "-"),
IF($CF687=2,
IF(BJ$23=5, $Q687, IF(BJ$23=4, $R687, 0)), IF(BJ$23=5, $Q687, 0)
))</f>
        <v>0</v>
      </c>
      <c r="BK687" s="293" t="str" cm="1">
        <f t="array" ref="BK687">IFERROR(IF(OR($AN$20="EZ", ISNUMBER((BL687*BM687)/(3600*1000)/BN687)), (BL687*BM687)/(3600*1000)/BN687, BY687) * SUMPRODUCT($BO687:$BS687^2.5, $BT687:$BX687) / 1000, "-")</f>
        <v>-</v>
      </c>
      <c r="BL687" s="279" t="str">
        <f t="shared" si="302"/>
        <v>-</v>
      </c>
      <c r="BM687" s="279" t="str">
        <f t="shared" si="303"/>
        <v>-</v>
      </c>
      <c r="BN687" s="298">
        <f t="shared" si="304"/>
        <v>0</v>
      </c>
      <c r="BO687" s="296" t="str" cm="1">
        <f t="array" ref="BO687">IFERROR(INDEX($CV$63:$CZ$65, $CO687, BO$23), "-")</f>
        <v>-</v>
      </c>
      <c r="BP687" s="296" t="str" cm="1">
        <f t="array" ref="BP687">IFERROR(INDEX($CV$63:$CZ$65, $CO687, BP$23), "-")</f>
        <v>-</v>
      </c>
      <c r="BQ687" s="296" t="str" cm="1">
        <f t="array" ref="BQ687">IFERROR(INDEX($CV$63:$CZ$65, $CO687, BQ$23), "-")</f>
        <v>-</v>
      </c>
      <c r="BR687" s="296" t="str" cm="1">
        <f t="array" ref="BR687">IFERROR(INDEX($CV$63:$CZ$65, $CO687, BR$23), "-")</f>
        <v>-</v>
      </c>
      <c r="BS687" s="296" t="str" cm="1">
        <f t="array" ref="BS687">IFERROR(INDEX($CV$63:$CZ$65, $CO687, BS$23), "-")</f>
        <v>-</v>
      </c>
      <c r="BT687" s="297" cm="1">
        <f t="array" ref="BT687">IF($CO687=3,
IFERROR(INDEX($CV$68:$CZ$79, $CE687, BT$23), "-"),
IF($CO687=2,
IF(BT$23=5, $AC687, IF(BT$23=4, $AD687, 0)), IF(BT$23=5, $AC687, 0)
))</f>
        <v>0</v>
      </c>
      <c r="BU687" s="297" cm="1">
        <f t="array" ref="BU687">IF($CO687=3,
IFERROR(INDEX($CV$68:$CZ$79, $CE687, BU$23), "-"),
IF($CO687=2,
IF(BU$23=5, $AC687, IF(BU$23=4, $AD687, 0)), IF(BU$23=5, $AC687, 0)
))</f>
        <v>0</v>
      </c>
      <c r="BV687" s="297" cm="1">
        <f t="array" ref="BV687">IF($CO687=3,
IFERROR(INDEX($CV$68:$CZ$79, $CE687, BV$23), "-"),
IF($CO687=2,
IF(BV$23=5, $AC687, IF(BV$23=4, $AD687, 0)), IF(BV$23=5, $AC687, 0)
))</f>
        <v>0</v>
      </c>
      <c r="BW687" s="297" cm="1">
        <f t="array" ref="BW687">IF($CO687=3,
IFERROR(INDEX($CV$68:$CZ$79, $CE687, BW$23), "-"),
IF($CO687=2,
IF(BW$23=5, $AC687, IF(BW$23=4, $AD687, 0)), IF(BW$23=5, $AC687, 0)
))</f>
        <v>0</v>
      </c>
      <c r="BX687" s="297" cm="1">
        <f t="array" ref="BX687">IF($CO687=3,
IFERROR(INDEX($CV$68:$CZ$79, $CE687, BX$23), "-"),
IF($CO687=2,
IF(BX$23=5, $AC687, IF(BX$23=4, $AD687, 0)), IF(BX$23=5, $AC687, 0)
))</f>
        <v>0</v>
      </c>
      <c r="BY687" s="293" t="str">
        <f t="shared" si="305"/>
        <v>-</v>
      </c>
      <c r="BZ687" s="299">
        <f t="shared" si="281"/>
        <v>0</v>
      </c>
      <c r="CA687" s="294" t="str">
        <f t="shared" si="306"/>
        <v>-</v>
      </c>
      <c r="CB687" s="295" t="str">
        <f t="shared" si="282"/>
        <v>-</v>
      </c>
      <c r="CC687" s="295" t="str">
        <f t="shared" si="307"/>
        <v>-</v>
      </c>
      <c r="CD687" s="299">
        <f t="shared" si="283"/>
        <v>0</v>
      </c>
      <c r="CE687" s="300" t="str">
        <f t="shared" si="284"/>
        <v>-</v>
      </c>
      <c r="CF687" s="300" t="str">
        <f t="shared" si="285"/>
        <v>-</v>
      </c>
      <c r="CG687" s="300">
        <v>0</v>
      </c>
      <c r="CH687" s="300">
        <f t="shared" si="286"/>
        <v>0</v>
      </c>
      <c r="CI687" s="301">
        <f t="shared" si="287"/>
        <v>0</v>
      </c>
      <c r="CJ687" s="301">
        <f t="shared" si="288"/>
        <v>0</v>
      </c>
      <c r="CK687" s="302" t="str" cm="1">
        <f t="array" ref="CK687">IF($CJ687&gt;0, INDEX($CS$28:$DH$35, $CJ687, $CI687+CK$23), "-")</f>
        <v>-</v>
      </c>
      <c r="CL687" s="302" t="str" cm="1">
        <f t="array" ref="CL687">IF($CJ687&gt;0, INDEX($CS$28:$DH$35, $CJ687, $CI687+CL$23), "-")</f>
        <v>-</v>
      </c>
      <c r="CM687" s="302" t="str" cm="1">
        <f t="array" ref="CM687">IF($CJ687&gt;0, INDEX($CS$28:$DH$35, $CJ687, $CI687+CM$23), "-")</f>
        <v>-</v>
      </c>
      <c r="CN687" s="302" t="str" cm="1">
        <f t="array" ref="CN687">IF($CJ687&gt;0, INDEX($CS$28:$DH$35, $CJ687, $CI687+CN$23), "-")</f>
        <v>-</v>
      </c>
      <c r="CO687" s="300" t="str">
        <f t="shared" si="289"/>
        <v>-</v>
      </c>
      <c r="CP687" s="271"/>
      <c r="CQ687" s="272"/>
      <c r="CR687" s="273"/>
      <c r="CS687" s="273"/>
      <c r="CT687" s="273"/>
      <c r="CU687" s="273"/>
      <c r="CV687" s="273"/>
      <c r="CW687" s="273"/>
      <c r="CX687" s="273"/>
      <c r="CY687" s="273"/>
      <c r="CZ687" s="273"/>
      <c r="DA687" s="273"/>
      <c r="DB687" s="273"/>
      <c r="DC687" s="273"/>
      <c r="DD687" s="273"/>
      <c r="DE687" s="273"/>
      <c r="DF687" s="273"/>
      <c r="DG687" s="273"/>
      <c r="DH687" s="273"/>
      <c r="DI687" s="273"/>
      <c r="DJ687" s="271"/>
      <c r="DK687" s="271"/>
    </row>
    <row r="688" spans="1:115" s="45" customFormat="1" ht="12.75" customHeight="1" x14ac:dyDescent="0.25">
      <c r="A688" s="13" cm="1">
        <f t="array" ref="A688">IFERROR(INDEX(Operation, IFERROR(MATCH($N688,#REF!, 0), IFERROR(MATCH($N688,#REF!, 0), MATCH($N688,#REF!, 0))), 4), 0)</f>
        <v>0</v>
      </c>
      <c r="B688" s="10">
        <v>665</v>
      </c>
      <c r="C688" s="238"/>
      <c r="D688" s="238"/>
      <c r="E688" s="79"/>
      <c r="F688" s="80" t="str">
        <f>IF(ISBLANK(E688), "", VLOOKUP(E688, Z!$A$2:$C$4127, 3, FALSE))</f>
        <v/>
      </c>
      <c r="G688" s="238"/>
      <c r="H688" s="81"/>
      <c r="I688" s="255" t="b">
        <v>0</v>
      </c>
      <c r="J688" s="256"/>
      <c r="K688" s="82"/>
      <c r="L688" s="82"/>
      <c r="M688" s="83"/>
      <c r="N688" s="79"/>
      <c r="O688" s="84"/>
      <c r="P688" s="84"/>
      <c r="Q688" s="257"/>
      <c r="R688" s="257"/>
      <c r="S688" s="257"/>
      <c r="T688" s="85">
        <f t="shared" si="290"/>
        <v>0</v>
      </c>
      <c r="U688" s="238"/>
      <c r="V688" s="238"/>
      <c r="W688" s="238"/>
      <c r="X688" s="257"/>
      <c r="Y688" s="258"/>
      <c r="Z688" s="79"/>
      <c r="AA688" s="257"/>
      <c r="AB688" s="257"/>
      <c r="AC688" s="257"/>
      <c r="AD688" s="257"/>
      <c r="AE688" s="257"/>
      <c r="AF688" s="85">
        <f t="shared" si="291"/>
        <v>0</v>
      </c>
      <c r="AG688" s="259"/>
      <c r="AH688" s="238"/>
      <c r="AI688" s="79"/>
      <c r="AJ688" s="80" t="str">
        <f>IF(ISBLANK(AI688), "", VLOOKUP(AI688, Z!$A$2:$C$4127, 3, FALSE))</f>
        <v/>
      </c>
      <c r="AK688" s="260"/>
      <c r="AL688" s="127">
        <f t="shared" si="292"/>
        <v>0</v>
      </c>
      <c r="AM688" s="271"/>
      <c r="AN688" s="292">
        <f t="shared" si="294"/>
        <v>0</v>
      </c>
      <c r="AO688" s="279">
        <f t="shared" si="293"/>
        <v>1</v>
      </c>
      <c r="AP688" s="279">
        <v>0.75</v>
      </c>
      <c r="AQ688" s="293" t="str">
        <f t="shared" si="295"/>
        <v>-</v>
      </c>
      <c r="AR688" s="293" t="str">
        <f t="shared" si="296"/>
        <v>-</v>
      </c>
      <c r="AS688" s="293" t="str" cm="1">
        <f t="array" ref="AS688">IFERROR(IFERROR((AT688*AU688)/(3600*1000)/AZ688, BY688) * SUMPRODUCT($BA688:$BE688^2.5, $BF688:$BJ688) / 1000, "-")</f>
        <v>-</v>
      </c>
      <c r="AT688" s="279" t="str">
        <f t="shared" si="297"/>
        <v>-</v>
      </c>
      <c r="AU688" s="279" t="str">
        <f t="shared" si="298"/>
        <v>-</v>
      </c>
      <c r="AV688" s="294" t="str">
        <f t="shared" si="280"/>
        <v>-</v>
      </c>
      <c r="AW688" s="294" t="str" cm="1">
        <f t="array" ref="AW688">IF(CH688&gt;0, INDEX($CV$58:$CV$60, CH688), "-")</f>
        <v>-</v>
      </c>
      <c r="AX688" s="294" t="str">
        <f t="shared" si="299"/>
        <v>-</v>
      </c>
      <c r="AY688" s="295" t="str">
        <f t="shared" si="300"/>
        <v>-</v>
      </c>
      <c r="AZ688" s="294">
        <f t="shared" si="301"/>
        <v>0</v>
      </c>
      <c r="BA688" s="296" t="str" cm="1">
        <f t="array" ref="BA688">IFERROR(INDEX($CV$63:$CZ$65, $CF688, BA$23), "-")</f>
        <v>-</v>
      </c>
      <c r="BB688" s="296" t="str" cm="1">
        <f t="array" ref="BB688">IFERROR(INDEX($CV$63:$CZ$65, $CF688, BB$23), "-")</f>
        <v>-</v>
      </c>
      <c r="BC688" s="296" t="str" cm="1">
        <f t="array" ref="BC688">IFERROR(INDEX($CV$63:$CZ$65, $CF688, BC$23), "-")</f>
        <v>-</v>
      </c>
      <c r="BD688" s="296" t="str" cm="1">
        <f t="array" ref="BD688">IFERROR(INDEX($CV$63:$CZ$65, $CF688, BD$23), "-")</f>
        <v>-</v>
      </c>
      <c r="BE688" s="296" t="str" cm="1">
        <f t="array" ref="BE688">IFERROR(INDEX($CV$63:$CZ$65, $CF688, BE$23), "-")</f>
        <v>-</v>
      </c>
      <c r="BF688" s="297" cm="1">
        <f t="array" ref="BF688">IF($CF688=3,
IFERROR(INDEX($CV$68:$CZ$79, $CE688, BF$23), "-"),
IF($CF688=2,
IF(BF$23=5, $Q688, IF(BF$23=4, $R688, 0)), IF(BF$23=5, $Q688, 0)
))</f>
        <v>0</v>
      </c>
      <c r="BG688" s="297" cm="1">
        <f t="array" ref="BG688">IF($CF688=3,
IFERROR(INDEX($CV$68:$CZ$79, $CE688, BG$23), "-"),
IF($CF688=2,
IF(BG$23=5, $Q688, IF(BG$23=4, $R688, 0)), IF(BG$23=5, $Q688, 0)
))</f>
        <v>0</v>
      </c>
      <c r="BH688" s="297" cm="1">
        <f t="array" ref="BH688">IF($CF688=3,
IFERROR(INDEX($CV$68:$CZ$79, $CE688, BH$23), "-"),
IF($CF688=2,
IF(BH$23=5, $Q688, IF(BH$23=4, $R688, 0)), IF(BH$23=5, $Q688, 0)
))</f>
        <v>0</v>
      </c>
      <c r="BI688" s="297" cm="1">
        <f t="array" ref="BI688">IF($CF688=3,
IFERROR(INDEX($CV$68:$CZ$79, $CE688, BI$23), "-"),
IF($CF688=2,
IF(BI$23=5, $Q688, IF(BI$23=4, $R688, 0)), IF(BI$23=5, $Q688, 0)
))</f>
        <v>0</v>
      </c>
      <c r="BJ688" s="297" cm="1">
        <f t="array" ref="BJ688">IF($CF688=3,
IFERROR(INDEX($CV$68:$CZ$79, $CE688, BJ$23), "-"),
IF($CF688=2,
IF(BJ$23=5, $Q688, IF(BJ$23=4, $R688, 0)), IF(BJ$23=5, $Q688, 0)
))</f>
        <v>0</v>
      </c>
      <c r="BK688" s="293" t="str" cm="1">
        <f t="array" ref="BK688">IFERROR(IF(OR($AN$20="EZ", ISNUMBER((BL688*BM688)/(3600*1000)/BN688)), (BL688*BM688)/(3600*1000)/BN688, BY688) * SUMPRODUCT($BO688:$BS688^2.5, $BT688:$BX688) / 1000, "-")</f>
        <v>-</v>
      </c>
      <c r="BL688" s="279" t="str">
        <f t="shared" si="302"/>
        <v>-</v>
      </c>
      <c r="BM688" s="279" t="str">
        <f t="shared" si="303"/>
        <v>-</v>
      </c>
      <c r="BN688" s="298">
        <f t="shared" si="304"/>
        <v>0</v>
      </c>
      <c r="BO688" s="296" t="str" cm="1">
        <f t="array" ref="BO688">IFERROR(INDEX($CV$63:$CZ$65, $CO688, BO$23), "-")</f>
        <v>-</v>
      </c>
      <c r="BP688" s="296" t="str" cm="1">
        <f t="array" ref="BP688">IFERROR(INDEX($CV$63:$CZ$65, $CO688, BP$23), "-")</f>
        <v>-</v>
      </c>
      <c r="BQ688" s="296" t="str" cm="1">
        <f t="array" ref="BQ688">IFERROR(INDEX($CV$63:$CZ$65, $CO688, BQ$23), "-")</f>
        <v>-</v>
      </c>
      <c r="BR688" s="296" t="str" cm="1">
        <f t="array" ref="BR688">IFERROR(INDEX($CV$63:$CZ$65, $CO688, BR$23), "-")</f>
        <v>-</v>
      </c>
      <c r="BS688" s="296" t="str" cm="1">
        <f t="array" ref="BS688">IFERROR(INDEX($CV$63:$CZ$65, $CO688, BS$23), "-")</f>
        <v>-</v>
      </c>
      <c r="BT688" s="297" cm="1">
        <f t="array" ref="BT688">IF($CO688=3,
IFERROR(INDEX($CV$68:$CZ$79, $CE688, BT$23), "-"),
IF($CO688=2,
IF(BT$23=5, $AC688, IF(BT$23=4, $AD688, 0)), IF(BT$23=5, $AC688, 0)
))</f>
        <v>0</v>
      </c>
      <c r="BU688" s="297" cm="1">
        <f t="array" ref="BU688">IF($CO688=3,
IFERROR(INDEX($CV$68:$CZ$79, $CE688, BU$23), "-"),
IF($CO688=2,
IF(BU$23=5, $AC688, IF(BU$23=4, $AD688, 0)), IF(BU$23=5, $AC688, 0)
))</f>
        <v>0</v>
      </c>
      <c r="BV688" s="297" cm="1">
        <f t="array" ref="BV688">IF($CO688=3,
IFERROR(INDEX($CV$68:$CZ$79, $CE688, BV$23), "-"),
IF($CO688=2,
IF(BV$23=5, $AC688, IF(BV$23=4, $AD688, 0)), IF(BV$23=5, $AC688, 0)
))</f>
        <v>0</v>
      </c>
      <c r="BW688" s="297" cm="1">
        <f t="array" ref="BW688">IF($CO688=3,
IFERROR(INDEX($CV$68:$CZ$79, $CE688, BW$23), "-"),
IF($CO688=2,
IF(BW$23=5, $AC688, IF(BW$23=4, $AD688, 0)), IF(BW$23=5, $AC688, 0)
))</f>
        <v>0</v>
      </c>
      <c r="BX688" s="297" cm="1">
        <f t="array" ref="BX688">IF($CO688=3,
IFERROR(INDEX($CV$68:$CZ$79, $CE688, BX$23), "-"),
IF($CO688=2,
IF(BX$23=5, $AC688, IF(BX$23=4, $AD688, 0)), IF(BX$23=5, $AC688, 0)
))</f>
        <v>0</v>
      </c>
      <c r="BY688" s="293" t="str">
        <f t="shared" si="305"/>
        <v>-</v>
      </c>
      <c r="BZ688" s="299">
        <f t="shared" si="281"/>
        <v>0</v>
      </c>
      <c r="CA688" s="294" t="str">
        <f t="shared" si="306"/>
        <v>-</v>
      </c>
      <c r="CB688" s="295" t="str">
        <f t="shared" si="282"/>
        <v>-</v>
      </c>
      <c r="CC688" s="295" t="str">
        <f t="shared" si="307"/>
        <v>-</v>
      </c>
      <c r="CD688" s="299">
        <f t="shared" si="283"/>
        <v>0</v>
      </c>
      <c r="CE688" s="300" t="str">
        <f t="shared" si="284"/>
        <v>-</v>
      </c>
      <c r="CF688" s="300" t="str">
        <f t="shared" si="285"/>
        <v>-</v>
      </c>
      <c r="CG688" s="300">
        <v>0</v>
      </c>
      <c r="CH688" s="300">
        <f t="shared" si="286"/>
        <v>0</v>
      </c>
      <c r="CI688" s="301">
        <f t="shared" si="287"/>
        <v>0</v>
      </c>
      <c r="CJ688" s="301">
        <f t="shared" si="288"/>
        <v>0</v>
      </c>
      <c r="CK688" s="302" t="str" cm="1">
        <f t="array" ref="CK688">IF($CJ688&gt;0, INDEX($CS$28:$DH$35, $CJ688, $CI688+CK$23), "-")</f>
        <v>-</v>
      </c>
      <c r="CL688" s="302" t="str" cm="1">
        <f t="array" ref="CL688">IF($CJ688&gt;0, INDEX($CS$28:$DH$35, $CJ688, $CI688+CL$23), "-")</f>
        <v>-</v>
      </c>
      <c r="CM688" s="302" t="str" cm="1">
        <f t="array" ref="CM688">IF($CJ688&gt;0, INDEX($CS$28:$DH$35, $CJ688, $CI688+CM$23), "-")</f>
        <v>-</v>
      </c>
      <c r="CN688" s="302" t="str" cm="1">
        <f t="array" ref="CN688">IF($CJ688&gt;0, INDEX($CS$28:$DH$35, $CJ688, $CI688+CN$23), "-")</f>
        <v>-</v>
      </c>
      <c r="CO688" s="300" t="str">
        <f t="shared" si="289"/>
        <v>-</v>
      </c>
      <c r="CP688" s="271"/>
      <c r="CQ688" s="272"/>
      <c r="CR688" s="273"/>
      <c r="CS688" s="273"/>
      <c r="CT688" s="273"/>
      <c r="CU688" s="273"/>
      <c r="CV688" s="273"/>
      <c r="CW688" s="273"/>
      <c r="CX688" s="273"/>
      <c r="CY688" s="273"/>
      <c r="CZ688" s="273"/>
      <c r="DA688" s="273"/>
      <c r="DB688" s="273"/>
      <c r="DC688" s="273"/>
      <c r="DD688" s="273"/>
      <c r="DE688" s="273"/>
      <c r="DF688" s="273"/>
      <c r="DG688" s="273"/>
      <c r="DH688" s="273"/>
      <c r="DI688" s="273"/>
      <c r="DJ688" s="271"/>
      <c r="DK688" s="271"/>
    </row>
    <row r="689" spans="1:115" s="45" customFormat="1" ht="12.75" customHeight="1" x14ac:dyDescent="0.25">
      <c r="A689" s="13" cm="1">
        <f t="array" ref="A689">IFERROR(INDEX(Operation, IFERROR(MATCH($N689,#REF!, 0), IFERROR(MATCH($N689,#REF!, 0), MATCH($N689,#REF!, 0))), 4), 0)</f>
        <v>0</v>
      </c>
      <c r="B689" s="10">
        <v>666</v>
      </c>
      <c r="C689" s="238"/>
      <c r="D689" s="238"/>
      <c r="E689" s="79"/>
      <c r="F689" s="80" t="str">
        <f>IF(ISBLANK(E689), "", VLOOKUP(E689, Z!$A$2:$C$4127, 3, FALSE))</f>
        <v/>
      </c>
      <c r="G689" s="238"/>
      <c r="H689" s="81"/>
      <c r="I689" s="255" t="b">
        <v>0</v>
      </c>
      <c r="J689" s="256"/>
      <c r="K689" s="82"/>
      <c r="L689" s="82"/>
      <c r="M689" s="83"/>
      <c r="N689" s="79"/>
      <c r="O689" s="84"/>
      <c r="P689" s="84"/>
      <c r="Q689" s="257"/>
      <c r="R689" s="257"/>
      <c r="S689" s="257"/>
      <c r="T689" s="85">
        <f t="shared" si="290"/>
        <v>0</v>
      </c>
      <c r="U689" s="238"/>
      <c r="V689" s="238"/>
      <c r="W689" s="238"/>
      <c r="X689" s="256"/>
      <c r="Y689" s="258"/>
      <c r="Z689" s="79"/>
      <c r="AA689" s="257"/>
      <c r="AB689" s="257"/>
      <c r="AC689" s="257"/>
      <c r="AD689" s="257"/>
      <c r="AE689" s="257"/>
      <c r="AF689" s="85">
        <f t="shared" si="291"/>
        <v>0</v>
      </c>
      <c r="AG689" s="259"/>
      <c r="AH689" s="238"/>
      <c r="AI689" s="79"/>
      <c r="AJ689" s="80" t="str">
        <f>IF(ISBLANK(AI689), "", VLOOKUP(AI689, Z!$A$2:$C$4127, 3, FALSE))</f>
        <v/>
      </c>
      <c r="AK689" s="260"/>
      <c r="AL689" s="127">
        <f t="shared" si="292"/>
        <v>0</v>
      </c>
      <c r="AM689" s="271"/>
      <c r="AN689" s="292">
        <f t="shared" si="294"/>
        <v>0</v>
      </c>
      <c r="AO689" s="279">
        <f t="shared" si="293"/>
        <v>1</v>
      </c>
      <c r="AP689" s="279">
        <v>0.75</v>
      </c>
      <c r="AQ689" s="293" t="str">
        <f t="shared" si="295"/>
        <v>-</v>
      </c>
      <c r="AR689" s="293" t="str">
        <f t="shared" si="296"/>
        <v>-</v>
      </c>
      <c r="AS689" s="293" t="str" cm="1">
        <f t="array" ref="AS689">IFERROR(IFERROR((AT689*AU689)/(3600*1000)/AZ689, BY689) * SUMPRODUCT($BA689:$BE689^2.5, $BF689:$BJ689) / 1000, "-")</f>
        <v>-</v>
      </c>
      <c r="AT689" s="279" t="str">
        <f t="shared" si="297"/>
        <v>-</v>
      </c>
      <c r="AU689" s="279" t="str">
        <f t="shared" si="298"/>
        <v>-</v>
      </c>
      <c r="AV689" s="294" t="str">
        <f t="shared" si="280"/>
        <v>-</v>
      </c>
      <c r="AW689" s="294" t="str" cm="1">
        <f t="array" ref="AW689">IF(CH689&gt;0, INDEX($CV$58:$CV$60, CH689), "-")</f>
        <v>-</v>
      </c>
      <c r="AX689" s="294" t="str">
        <f t="shared" si="299"/>
        <v>-</v>
      </c>
      <c r="AY689" s="295" t="str">
        <f t="shared" si="300"/>
        <v>-</v>
      </c>
      <c r="AZ689" s="294">
        <f t="shared" si="301"/>
        <v>0</v>
      </c>
      <c r="BA689" s="296" t="str" cm="1">
        <f t="array" ref="BA689">IFERROR(INDEX($CV$63:$CZ$65, $CF689, BA$23), "-")</f>
        <v>-</v>
      </c>
      <c r="BB689" s="296" t="str" cm="1">
        <f t="array" ref="BB689">IFERROR(INDEX($CV$63:$CZ$65, $CF689, BB$23), "-")</f>
        <v>-</v>
      </c>
      <c r="BC689" s="296" t="str" cm="1">
        <f t="array" ref="BC689">IFERROR(INDEX($CV$63:$CZ$65, $CF689, BC$23), "-")</f>
        <v>-</v>
      </c>
      <c r="BD689" s="296" t="str" cm="1">
        <f t="array" ref="BD689">IFERROR(INDEX($CV$63:$CZ$65, $CF689, BD$23), "-")</f>
        <v>-</v>
      </c>
      <c r="BE689" s="296" t="str" cm="1">
        <f t="array" ref="BE689">IFERROR(INDEX($CV$63:$CZ$65, $CF689, BE$23), "-")</f>
        <v>-</v>
      </c>
      <c r="BF689" s="297" cm="1">
        <f t="array" ref="BF689">IF($CF689=3,
IFERROR(INDEX($CV$68:$CZ$79, $CE689, BF$23), "-"),
IF($CF689=2,
IF(BF$23=5, $Q689, IF(BF$23=4, $R689, 0)), IF(BF$23=5, $Q689, 0)
))</f>
        <v>0</v>
      </c>
      <c r="BG689" s="297" cm="1">
        <f t="array" ref="BG689">IF($CF689=3,
IFERROR(INDEX($CV$68:$CZ$79, $CE689, BG$23), "-"),
IF($CF689=2,
IF(BG$23=5, $Q689, IF(BG$23=4, $R689, 0)), IF(BG$23=5, $Q689, 0)
))</f>
        <v>0</v>
      </c>
      <c r="BH689" s="297" cm="1">
        <f t="array" ref="BH689">IF($CF689=3,
IFERROR(INDEX($CV$68:$CZ$79, $CE689, BH$23), "-"),
IF($CF689=2,
IF(BH$23=5, $Q689, IF(BH$23=4, $R689, 0)), IF(BH$23=5, $Q689, 0)
))</f>
        <v>0</v>
      </c>
      <c r="BI689" s="297" cm="1">
        <f t="array" ref="BI689">IF($CF689=3,
IFERROR(INDEX($CV$68:$CZ$79, $CE689, BI$23), "-"),
IF($CF689=2,
IF(BI$23=5, $Q689, IF(BI$23=4, $R689, 0)), IF(BI$23=5, $Q689, 0)
))</f>
        <v>0</v>
      </c>
      <c r="BJ689" s="297" cm="1">
        <f t="array" ref="BJ689">IF($CF689=3,
IFERROR(INDEX($CV$68:$CZ$79, $CE689, BJ$23), "-"),
IF($CF689=2,
IF(BJ$23=5, $Q689, IF(BJ$23=4, $R689, 0)), IF(BJ$23=5, $Q689, 0)
))</f>
        <v>0</v>
      </c>
      <c r="BK689" s="293" t="str" cm="1">
        <f t="array" ref="BK689">IFERROR(IF(OR($AN$20="EZ", ISNUMBER((BL689*BM689)/(3600*1000)/BN689)), (BL689*BM689)/(3600*1000)/BN689, BY689) * SUMPRODUCT($BO689:$BS689^2.5, $BT689:$BX689) / 1000, "-")</f>
        <v>-</v>
      </c>
      <c r="BL689" s="279" t="str">
        <f t="shared" si="302"/>
        <v>-</v>
      </c>
      <c r="BM689" s="279" t="str">
        <f t="shared" si="303"/>
        <v>-</v>
      </c>
      <c r="BN689" s="298">
        <f t="shared" si="304"/>
        <v>0</v>
      </c>
      <c r="BO689" s="296" t="str" cm="1">
        <f t="array" ref="BO689">IFERROR(INDEX($CV$63:$CZ$65, $CO689, BO$23), "-")</f>
        <v>-</v>
      </c>
      <c r="BP689" s="296" t="str" cm="1">
        <f t="array" ref="BP689">IFERROR(INDEX($CV$63:$CZ$65, $CO689, BP$23), "-")</f>
        <v>-</v>
      </c>
      <c r="BQ689" s="296" t="str" cm="1">
        <f t="array" ref="BQ689">IFERROR(INDEX($CV$63:$CZ$65, $CO689, BQ$23), "-")</f>
        <v>-</v>
      </c>
      <c r="BR689" s="296" t="str" cm="1">
        <f t="array" ref="BR689">IFERROR(INDEX($CV$63:$CZ$65, $CO689, BR$23), "-")</f>
        <v>-</v>
      </c>
      <c r="BS689" s="296" t="str" cm="1">
        <f t="array" ref="BS689">IFERROR(INDEX($CV$63:$CZ$65, $CO689, BS$23), "-")</f>
        <v>-</v>
      </c>
      <c r="BT689" s="297" cm="1">
        <f t="array" ref="BT689">IF($CO689=3,
IFERROR(INDEX($CV$68:$CZ$79, $CE689, BT$23), "-"),
IF($CO689=2,
IF(BT$23=5, $AC689, IF(BT$23=4, $AD689, 0)), IF(BT$23=5, $AC689, 0)
))</f>
        <v>0</v>
      </c>
      <c r="BU689" s="297" cm="1">
        <f t="array" ref="BU689">IF($CO689=3,
IFERROR(INDEX($CV$68:$CZ$79, $CE689, BU$23), "-"),
IF($CO689=2,
IF(BU$23=5, $AC689, IF(BU$23=4, $AD689, 0)), IF(BU$23=5, $AC689, 0)
))</f>
        <v>0</v>
      </c>
      <c r="BV689" s="297" cm="1">
        <f t="array" ref="BV689">IF($CO689=3,
IFERROR(INDEX($CV$68:$CZ$79, $CE689, BV$23), "-"),
IF($CO689=2,
IF(BV$23=5, $AC689, IF(BV$23=4, $AD689, 0)), IF(BV$23=5, $AC689, 0)
))</f>
        <v>0</v>
      </c>
      <c r="BW689" s="297" cm="1">
        <f t="array" ref="BW689">IF($CO689=3,
IFERROR(INDEX($CV$68:$CZ$79, $CE689, BW$23), "-"),
IF($CO689=2,
IF(BW$23=5, $AC689, IF(BW$23=4, $AD689, 0)), IF(BW$23=5, $AC689, 0)
))</f>
        <v>0</v>
      </c>
      <c r="BX689" s="297" cm="1">
        <f t="array" ref="BX689">IF($CO689=3,
IFERROR(INDEX($CV$68:$CZ$79, $CE689, BX$23), "-"),
IF($CO689=2,
IF(BX$23=5, $AC689, IF(BX$23=4, $AD689, 0)), IF(BX$23=5, $AC689, 0)
))</f>
        <v>0</v>
      </c>
      <c r="BY689" s="293" t="str">
        <f t="shared" si="305"/>
        <v>-</v>
      </c>
      <c r="BZ689" s="299">
        <f t="shared" si="281"/>
        <v>0</v>
      </c>
      <c r="CA689" s="294" t="str">
        <f t="shared" si="306"/>
        <v>-</v>
      </c>
      <c r="CB689" s="295" t="str">
        <f t="shared" si="282"/>
        <v>-</v>
      </c>
      <c r="CC689" s="295" t="str">
        <f t="shared" si="307"/>
        <v>-</v>
      </c>
      <c r="CD689" s="299">
        <f t="shared" si="283"/>
        <v>0</v>
      </c>
      <c r="CE689" s="300" t="str">
        <f t="shared" si="284"/>
        <v>-</v>
      </c>
      <c r="CF689" s="300" t="str">
        <f t="shared" si="285"/>
        <v>-</v>
      </c>
      <c r="CG689" s="300">
        <v>0</v>
      </c>
      <c r="CH689" s="300">
        <f t="shared" si="286"/>
        <v>0</v>
      </c>
      <c r="CI689" s="301">
        <f t="shared" si="287"/>
        <v>0</v>
      </c>
      <c r="CJ689" s="301">
        <f t="shared" si="288"/>
        <v>0</v>
      </c>
      <c r="CK689" s="302" t="str" cm="1">
        <f t="array" ref="CK689">IF($CJ689&gt;0, INDEX($CS$28:$DH$35, $CJ689, $CI689+CK$23), "-")</f>
        <v>-</v>
      </c>
      <c r="CL689" s="302" t="str" cm="1">
        <f t="array" ref="CL689">IF($CJ689&gt;0, INDEX($CS$28:$DH$35, $CJ689, $CI689+CL$23), "-")</f>
        <v>-</v>
      </c>
      <c r="CM689" s="302" t="str" cm="1">
        <f t="array" ref="CM689">IF($CJ689&gt;0, INDEX($CS$28:$DH$35, $CJ689, $CI689+CM$23), "-")</f>
        <v>-</v>
      </c>
      <c r="CN689" s="302" t="str" cm="1">
        <f t="array" ref="CN689">IF($CJ689&gt;0, INDEX($CS$28:$DH$35, $CJ689, $CI689+CN$23), "-")</f>
        <v>-</v>
      </c>
      <c r="CO689" s="300" t="str">
        <f t="shared" si="289"/>
        <v>-</v>
      </c>
      <c r="CP689" s="271"/>
      <c r="CQ689" s="272"/>
      <c r="CR689" s="273"/>
      <c r="CS689" s="273"/>
      <c r="CT689" s="273"/>
      <c r="CU689" s="273"/>
      <c r="CV689" s="273"/>
      <c r="CW689" s="273"/>
      <c r="CX689" s="273"/>
      <c r="CY689" s="273"/>
      <c r="CZ689" s="273"/>
      <c r="DA689" s="273"/>
      <c r="DB689" s="273"/>
      <c r="DC689" s="273"/>
      <c r="DD689" s="273"/>
      <c r="DE689" s="273"/>
      <c r="DF689" s="273"/>
      <c r="DG689" s="273"/>
      <c r="DH689" s="273"/>
      <c r="DI689" s="273"/>
      <c r="DJ689" s="271"/>
      <c r="DK689" s="271"/>
    </row>
    <row r="690" spans="1:115" s="45" customFormat="1" ht="12.75" customHeight="1" x14ac:dyDescent="0.25">
      <c r="A690" s="13" cm="1">
        <f t="array" ref="A690">IFERROR(INDEX(Operation, IFERROR(MATCH($N690,#REF!, 0), IFERROR(MATCH($N690,#REF!, 0), MATCH($N690,#REF!, 0))), 4), 0)</f>
        <v>0</v>
      </c>
      <c r="B690" s="10">
        <v>667</v>
      </c>
      <c r="C690" s="238"/>
      <c r="D690" s="238"/>
      <c r="E690" s="79"/>
      <c r="F690" s="80" t="str">
        <f>IF(ISBLANK(E690), "", VLOOKUP(E690, Z!$A$2:$C$4127, 3, FALSE))</f>
        <v/>
      </c>
      <c r="G690" s="238"/>
      <c r="H690" s="81"/>
      <c r="I690" s="255" t="b">
        <v>0</v>
      </c>
      <c r="J690" s="256"/>
      <c r="K690" s="82"/>
      <c r="L690" s="82"/>
      <c r="M690" s="83"/>
      <c r="N690" s="79"/>
      <c r="O690" s="84"/>
      <c r="P690" s="84"/>
      <c r="Q690" s="257"/>
      <c r="R690" s="257"/>
      <c r="S690" s="257"/>
      <c r="T690" s="85">
        <f t="shared" si="290"/>
        <v>0</v>
      </c>
      <c r="U690" s="238"/>
      <c r="V690" s="238"/>
      <c r="W690" s="238"/>
      <c r="X690" s="257"/>
      <c r="Y690" s="258"/>
      <c r="Z690" s="79"/>
      <c r="AA690" s="257"/>
      <c r="AB690" s="257"/>
      <c r="AC690" s="257"/>
      <c r="AD690" s="257"/>
      <c r="AE690" s="257"/>
      <c r="AF690" s="85">
        <f t="shared" si="291"/>
        <v>0</v>
      </c>
      <c r="AG690" s="259"/>
      <c r="AH690" s="238"/>
      <c r="AI690" s="79"/>
      <c r="AJ690" s="80" t="str">
        <f>IF(ISBLANK(AI690), "", VLOOKUP(AI690, Z!$A$2:$C$4127, 3, FALSE))</f>
        <v/>
      </c>
      <c r="AK690" s="260"/>
      <c r="AL690" s="127">
        <f t="shared" si="292"/>
        <v>0</v>
      </c>
      <c r="AM690" s="271"/>
      <c r="AN690" s="292">
        <f t="shared" si="294"/>
        <v>0</v>
      </c>
      <c r="AO690" s="279">
        <f t="shared" si="293"/>
        <v>1</v>
      </c>
      <c r="AP690" s="279">
        <v>0.75</v>
      </c>
      <c r="AQ690" s="293" t="str">
        <f t="shared" si="295"/>
        <v>-</v>
      </c>
      <c r="AR690" s="293" t="str">
        <f t="shared" si="296"/>
        <v>-</v>
      </c>
      <c r="AS690" s="293" t="str" cm="1">
        <f t="array" ref="AS690">IFERROR(IFERROR((AT690*AU690)/(3600*1000)/AZ690, BY690) * SUMPRODUCT($BA690:$BE690^2.5, $BF690:$BJ690) / 1000, "-")</f>
        <v>-</v>
      </c>
      <c r="AT690" s="279" t="str">
        <f t="shared" si="297"/>
        <v>-</v>
      </c>
      <c r="AU690" s="279" t="str">
        <f t="shared" si="298"/>
        <v>-</v>
      </c>
      <c r="AV690" s="294" t="str">
        <f t="shared" si="280"/>
        <v>-</v>
      </c>
      <c r="AW690" s="294" t="str" cm="1">
        <f t="array" ref="AW690">IF(CH690&gt;0, INDEX($CV$58:$CV$60, CH690), "-")</f>
        <v>-</v>
      </c>
      <c r="AX690" s="294" t="str">
        <f t="shared" si="299"/>
        <v>-</v>
      </c>
      <c r="AY690" s="295" t="str">
        <f t="shared" si="300"/>
        <v>-</v>
      </c>
      <c r="AZ690" s="294">
        <f t="shared" si="301"/>
        <v>0</v>
      </c>
      <c r="BA690" s="296" t="str" cm="1">
        <f t="array" ref="BA690">IFERROR(INDEX($CV$63:$CZ$65, $CF690, BA$23), "-")</f>
        <v>-</v>
      </c>
      <c r="BB690" s="296" t="str" cm="1">
        <f t="array" ref="BB690">IFERROR(INDEX($CV$63:$CZ$65, $CF690, BB$23), "-")</f>
        <v>-</v>
      </c>
      <c r="BC690" s="296" t="str" cm="1">
        <f t="array" ref="BC690">IFERROR(INDEX($CV$63:$CZ$65, $CF690, BC$23), "-")</f>
        <v>-</v>
      </c>
      <c r="BD690" s="296" t="str" cm="1">
        <f t="array" ref="BD690">IFERROR(INDEX($CV$63:$CZ$65, $CF690, BD$23), "-")</f>
        <v>-</v>
      </c>
      <c r="BE690" s="296" t="str" cm="1">
        <f t="array" ref="BE690">IFERROR(INDEX($CV$63:$CZ$65, $CF690, BE$23), "-")</f>
        <v>-</v>
      </c>
      <c r="BF690" s="297" cm="1">
        <f t="array" ref="BF690">IF($CF690=3,
IFERROR(INDEX($CV$68:$CZ$79, $CE690, BF$23), "-"),
IF($CF690=2,
IF(BF$23=5, $Q690, IF(BF$23=4, $R690, 0)), IF(BF$23=5, $Q690, 0)
))</f>
        <v>0</v>
      </c>
      <c r="BG690" s="297" cm="1">
        <f t="array" ref="BG690">IF($CF690=3,
IFERROR(INDEX($CV$68:$CZ$79, $CE690, BG$23), "-"),
IF($CF690=2,
IF(BG$23=5, $Q690, IF(BG$23=4, $R690, 0)), IF(BG$23=5, $Q690, 0)
))</f>
        <v>0</v>
      </c>
      <c r="BH690" s="297" cm="1">
        <f t="array" ref="BH690">IF($CF690=3,
IFERROR(INDEX($CV$68:$CZ$79, $CE690, BH$23), "-"),
IF($CF690=2,
IF(BH$23=5, $Q690, IF(BH$23=4, $R690, 0)), IF(BH$23=5, $Q690, 0)
))</f>
        <v>0</v>
      </c>
      <c r="BI690" s="297" cm="1">
        <f t="array" ref="BI690">IF($CF690=3,
IFERROR(INDEX($CV$68:$CZ$79, $CE690, BI$23), "-"),
IF($CF690=2,
IF(BI$23=5, $Q690, IF(BI$23=4, $R690, 0)), IF(BI$23=5, $Q690, 0)
))</f>
        <v>0</v>
      </c>
      <c r="BJ690" s="297" cm="1">
        <f t="array" ref="BJ690">IF($CF690=3,
IFERROR(INDEX($CV$68:$CZ$79, $CE690, BJ$23), "-"),
IF($CF690=2,
IF(BJ$23=5, $Q690, IF(BJ$23=4, $R690, 0)), IF(BJ$23=5, $Q690, 0)
))</f>
        <v>0</v>
      </c>
      <c r="BK690" s="293" t="str" cm="1">
        <f t="array" ref="BK690">IFERROR(IF(OR($AN$20="EZ", ISNUMBER((BL690*BM690)/(3600*1000)/BN690)), (BL690*BM690)/(3600*1000)/BN690, BY690) * SUMPRODUCT($BO690:$BS690^2.5, $BT690:$BX690) / 1000, "-")</f>
        <v>-</v>
      </c>
      <c r="BL690" s="279" t="str">
        <f t="shared" si="302"/>
        <v>-</v>
      </c>
      <c r="BM690" s="279" t="str">
        <f t="shared" si="303"/>
        <v>-</v>
      </c>
      <c r="BN690" s="298">
        <f t="shared" si="304"/>
        <v>0</v>
      </c>
      <c r="BO690" s="296" t="str" cm="1">
        <f t="array" ref="BO690">IFERROR(INDEX($CV$63:$CZ$65, $CO690, BO$23), "-")</f>
        <v>-</v>
      </c>
      <c r="BP690" s="296" t="str" cm="1">
        <f t="array" ref="BP690">IFERROR(INDEX($CV$63:$CZ$65, $CO690, BP$23), "-")</f>
        <v>-</v>
      </c>
      <c r="BQ690" s="296" t="str" cm="1">
        <f t="array" ref="BQ690">IFERROR(INDEX($CV$63:$CZ$65, $CO690, BQ$23), "-")</f>
        <v>-</v>
      </c>
      <c r="BR690" s="296" t="str" cm="1">
        <f t="array" ref="BR690">IFERROR(INDEX($CV$63:$CZ$65, $CO690, BR$23), "-")</f>
        <v>-</v>
      </c>
      <c r="BS690" s="296" t="str" cm="1">
        <f t="array" ref="BS690">IFERROR(INDEX($CV$63:$CZ$65, $CO690, BS$23), "-")</f>
        <v>-</v>
      </c>
      <c r="BT690" s="297" cm="1">
        <f t="array" ref="BT690">IF($CO690=3,
IFERROR(INDEX($CV$68:$CZ$79, $CE690, BT$23), "-"),
IF($CO690=2,
IF(BT$23=5, $AC690, IF(BT$23=4, $AD690, 0)), IF(BT$23=5, $AC690, 0)
))</f>
        <v>0</v>
      </c>
      <c r="BU690" s="297" cm="1">
        <f t="array" ref="BU690">IF($CO690=3,
IFERROR(INDEX($CV$68:$CZ$79, $CE690, BU$23), "-"),
IF($CO690=2,
IF(BU$23=5, $AC690, IF(BU$23=4, $AD690, 0)), IF(BU$23=5, $AC690, 0)
))</f>
        <v>0</v>
      </c>
      <c r="BV690" s="297" cm="1">
        <f t="array" ref="BV690">IF($CO690=3,
IFERROR(INDEX($CV$68:$CZ$79, $CE690, BV$23), "-"),
IF($CO690=2,
IF(BV$23=5, $AC690, IF(BV$23=4, $AD690, 0)), IF(BV$23=5, $AC690, 0)
))</f>
        <v>0</v>
      </c>
      <c r="BW690" s="297" cm="1">
        <f t="array" ref="BW690">IF($CO690=3,
IFERROR(INDEX($CV$68:$CZ$79, $CE690, BW$23), "-"),
IF($CO690=2,
IF(BW$23=5, $AC690, IF(BW$23=4, $AD690, 0)), IF(BW$23=5, $AC690, 0)
))</f>
        <v>0</v>
      </c>
      <c r="BX690" s="297" cm="1">
        <f t="array" ref="BX690">IF($CO690=3,
IFERROR(INDEX($CV$68:$CZ$79, $CE690, BX$23), "-"),
IF($CO690=2,
IF(BX$23=5, $AC690, IF(BX$23=4, $AD690, 0)), IF(BX$23=5, $AC690, 0)
))</f>
        <v>0</v>
      </c>
      <c r="BY690" s="293" t="str">
        <f t="shared" si="305"/>
        <v>-</v>
      </c>
      <c r="BZ690" s="299">
        <f t="shared" si="281"/>
        <v>0</v>
      </c>
      <c r="CA690" s="294" t="str">
        <f t="shared" si="306"/>
        <v>-</v>
      </c>
      <c r="CB690" s="295" t="str">
        <f t="shared" si="282"/>
        <v>-</v>
      </c>
      <c r="CC690" s="295" t="str">
        <f t="shared" si="307"/>
        <v>-</v>
      </c>
      <c r="CD690" s="299">
        <f t="shared" si="283"/>
        <v>0</v>
      </c>
      <c r="CE690" s="300" t="str">
        <f t="shared" si="284"/>
        <v>-</v>
      </c>
      <c r="CF690" s="300" t="str">
        <f t="shared" si="285"/>
        <v>-</v>
      </c>
      <c r="CG690" s="300">
        <v>0</v>
      </c>
      <c r="CH690" s="300">
        <f t="shared" si="286"/>
        <v>0</v>
      </c>
      <c r="CI690" s="301">
        <f t="shared" si="287"/>
        <v>0</v>
      </c>
      <c r="CJ690" s="301">
        <f t="shared" si="288"/>
        <v>0</v>
      </c>
      <c r="CK690" s="302" t="str" cm="1">
        <f t="array" ref="CK690">IF($CJ690&gt;0, INDEX($CS$28:$DH$35, $CJ690, $CI690+CK$23), "-")</f>
        <v>-</v>
      </c>
      <c r="CL690" s="302" t="str" cm="1">
        <f t="array" ref="CL690">IF($CJ690&gt;0, INDEX($CS$28:$DH$35, $CJ690, $CI690+CL$23), "-")</f>
        <v>-</v>
      </c>
      <c r="CM690" s="302" t="str" cm="1">
        <f t="array" ref="CM690">IF($CJ690&gt;0, INDEX($CS$28:$DH$35, $CJ690, $CI690+CM$23), "-")</f>
        <v>-</v>
      </c>
      <c r="CN690" s="302" t="str" cm="1">
        <f t="array" ref="CN690">IF($CJ690&gt;0, INDEX($CS$28:$DH$35, $CJ690, $CI690+CN$23), "-")</f>
        <v>-</v>
      </c>
      <c r="CO690" s="300" t="str">
        <f t="shared" si="289"/>
        <v>-</v>
      </c>
      <c r="CP690" s="271"/>
      <c r="CQ690" s="272"/>
      <c r="CR690" s="273"/>
      <c r="CS690" s="273"/>
      <c r="CT690" s="273"/>
      <c r="CU690" s="273"/>
      <c r="CV690" s="273"/>
      <c r="CW690" s="273"/>
      <c r="CX690" s="273"/>
      <c r="CY690" s="273"/>
      <c r="CZ690" s="273"/>
      <c r="DA690" s="273"/>
      <c r="DB690" s="273"/>
      <c r="DC690" s="273"/>
      <c r="DD690" s="273"/>
      <c r="DE690" s="273"/>
      <c r="DF690" s="273"/>
      <c r="DG690" s="273"/>
      <c r="DH690" s="273"/>
      <c r="DI690" s="273"/>
      <c r="DJ690" s="271"/>
      <c r="DK690" s="271"/>
    </row>
    <row r="691" spans="1:115" s="45" customFormat="1" ht="12.75" customHeight="1" x14ac:dyDescent="0.25">
      <c r="A691" s="13" cm="1">
        <f t="array" ref="A691">IFERROR(INDEX(Operation, IFERROR(MATCH($N691,#REF!, 0), IFERROR(MATCH($N691,#REF!, 0), MATCH($N691,#REF!, 0))), 4), 0)</f>
        <v>0</v>
      </c>
      <c r="B691" s="10">
        <v>668</v>
      </c>
      <c r="C691" s="238"/>
      <c r="D691" s="238"/>
      <c r="E691" s="79"/>
      <c r="F691" s="80" t="str">
        <f>IF(ISBLANK(E691), "", VLOOKUP(E691, Z!$A$2:$C$4127, 3, FALSE))</f>
        <v/>
      </c>
      <c r="G691" s="238"/>
      <c r="H691" s="81"/>
      <c r="I691" s="255" t="b">
        <v>0</v>
      </c>
      <c r="J691" s="256"/>
      <c r="K691" s="82"/>
      <c r="L691" s="82"/>
      <c r="M691" s="83"/>
      <c r="N691" s="79"/>
      <c r="O691" s="84"/>
      <c r="P691" s="84"/>
      <c r="Q691" s="257"/>
      <c r="R691" s="257"/>
      <c r="S691" s="257"/>
      <c r="T691" s="85">
        <f t="shared" si="290"/>
        <v>0</v>
      </c>
      <c r="U691" s="238"/>
      <c r="V691" s="238"/>
      <c r="W691" s="238"/>
      <c r="X691" s="257"/>
      <c r="Y691" s="258"/>
      <c r="Z691" s="79"/>
      <c r="AA691" s="257"/>
      <c r="AB691" s="257"/>
      <c r="AC691" s="257"/>
      <c r="AD691" s="257"/>
      <c r="AE691" s="257"/>
      <c r="AF691" s="85">
        <f t="shared" si="291"/>
        <v>0</v>
      </c>
      <c r="AG691" s="259"/>
      <c r="AH691" s="238"/>
      <c r="AI691" s="79"/>
      <c r="AJ691" s="80" t="str">
        <f>IF(ISBLANK(AI691), "", VLOOKUP(AI691, Z!$A$2:$C$4127, 3, FALSE))</f>
        <v/>
      </c>
      <c r="AK691" s="260"/>
      <c r="AL691" s="127">
        <f t="shared" si="292"/>
        <v>0</v>
      </c>
      <c r="AM691" s="271"/>
      <c r="AN691" s="292">
        <f t="shared" si="294"/>
        <v>0</v>
      </c>
      <c r="AO691" s="279">
        <f t="shared" si="293"/>
        <v>1</v>
      </c>
      <c r="AP691" s="279">
        <v>0.75</v>
      </c>
      <c r="AQ691" s="293" t="str">
        <f t="shared" si="295"/>
        <v>-</v>
      </c>
      <c r="AR691" s="293" t="str">
        <f t="shared" si="296"/>
        <v>-</v>
      </c>
      <c r="AS691" s="293" t="str" cm="1">
        <f t="array" ref="AS691">IFERROR(IFERROR((AT691*AU691)/(3600*1000)/AZ691, BY691) * SUMPRODUCT($BA691:$BE691^2.5, $BF691:$BJ691) / 1000, "-")</f>
        <v>-</v>
      </c>
      <c r="AT691" s="279" t="str">
        <f t="shared" si="297"/>
        <v>-</v>
      </c>
      <c r="AU691" s="279" t="str">
        <f t="shared" si="298"/>
        <v>-</v>
      </c>
      <c r="AV691" s="294" t="str">
        <f t="shared" si="280"/>
        <v>-</v>
      </c>
      <c r="AW691" s="294" t="str" cm="1">
        <f t="array" ref="AW691">IF(CH691&gt;0, INDEX($CV$58:$CV$60, CH691), "-")</f>
        <v>-</v>
      </c>
      <c r="AX691" s="294" t="str">
        <f t="shared" si="299"/>
        <v>-</v>
      </c>
      <c r="AY691" s="295" t="str">
        <f t="shared" si="300"/>
        <v>-</v>
      </c>
      <c r="AZ691" s="294">
        <f t="shared" si="301"/>
        <v>0</v>
      </c>
      <c r="BA691" s="296" t="str" cm="1">
        <f t="array" ref="BA691">IFERROR(INDEX($CV$63:$CZ$65, $CF691, BA$23), "-")</f>
        <v>-</v>
      </c>
      <c r="BB691" s="296" t="str" cm="1">
        <f t="array" ref="BB691">IFERROR(INDEX($CV$63:$CZ$65, $CF691, BB$23), "-")</f>
        <v>-</v>
      </c>
      <c r="BC691" s="296" t="str" cm="1">
        <f t="array" ref="BC691">IFERROR(INDEX($CV$63:$CZ$65, $CF691, BC$23), "-")</f>
        <v>-</v>
      </c>
      <c r="BD691" s="296" t="str" cm="1">
        <f t="array" ref="BD691">IFERROR(INDEX($CV$63:$CZ$65, $CF691, BD$23), "-")</f>
        <v>-</v>
      </c>
      <c r="BE691" s="296" t="str" cm="1">
        <f t="array" ref="BE691">IFERROR(INDEX($CV$63:$CZ$65, $CF691, BE$23), "-")</f>
        <v>-</v>
      </c>
      <c r="BF691" s="297" cm="1">
        <f t="array" ref="BF691">IF($CF691=3,
IFERROR(INDEX($CV$68:$CZ$79, $CE691, BF$23), "-"),
IF($CF691=2,
IF(BF$23=5, $Q691, IF(BF$23=4, $R691, 0)), IF(BF$23=5, $Q691, 0)
))</f>
        <v>0</v>
      </c>
      <c r="BG691" s="297" cm="1">
        <f t="array" ref="BG691">IF($CF691=3,
IFERROR(INDEX($CV$68:$CZ$79, $CE691, BG$23), "-"),
IF($CF691=2,
IF(BG$23=5, $Q691, IF(BG$23=4, $R691, 0)), IF(BG$23=5, $Q691, 0)
))</f>
        <v>0</v>
      </c>
      <c r="BH691" s="297" cm="1">
        <f t="array" ref="BH691">IF($CF691=3,
IFERROR(INDEX($CV$68:$CZ$79, $CE691, BH$23), "-"),
IF($CF691=2,
IF(BH$23=5, $Q691, IF(BH$23=4, $R691, 0)), IF(BH$23=5, $Q691, 0)
))</f>
        <v>0</v>
      </c>
      <c r="BI691" s="297" cm="1">
        <f t="array" ref="BI691">IF($CF691=3,
IFERROR(INDEX($CV$68:$CZ$79, $CE691, BI$23), "-"),
IF($CF691=2,
IF(BI$23=5, $Q691, IF(BI$23=4, $R691, 0)), IF(BI$23=5, $Q691, 0)
))</f>
        <v>0</v>
      </c>
      <c r="BJ691" s="297" cm="1">
        <f t="array" ref="BJ691">IF($CF691=3,
IFERROR(INDEX($CV$68:$CZ$79, $CE691, BJ$23), "-"),
IF($CF691=2,
IF(BJ$23=5, $Q691, IF(BJ$23=4, $R691, 0)), IF(BJ$23=5, $Q691, 0)
))</f>
        <v>0</v>
      </c>
      <c r="BK691" s="293" t="str" cm="1">
        <f t="array" ref="BK691">IFERROR(IF(OR($AN$20="EZ", ISNUMBER((BL691*BM691)/(3600*1000)/BN691)), (BL691*BM691)/(3600*1000)/BN691, BY691) * SUMPRODUCT($BO691:$BS691^2.5, $BT691:$BX691) / 1000, "-")</f>
        <v>-</v>
      </c>
      <c r="BL691" s="279" t="str">
        <f t="shared" si="302"/>
        <v>-</v>
      </c>
      <c r="BM691" s="279" t="str">
        <f t="shared" si="303"/>
        <v>-</v>
      </c>
      <c r="BN691" s="298">
        <f t="shared" si="304"/>
        <v>0</v>
      </c>
      <c r="BO691" s="296" t="str" cm="1">
        <f t="array" ref="BO691">IFERROR(INDEX($CV$63:$CZ$65, $CO691, BO$23), "-")</f>
        <v>-</v>
      </c>
      <c r="BP691" s="296" t="str" cm="1">
        <f t="array" ref="BP691">IFERROR(INDEX($CV$63:$CZ$65, $CO691, BP$23), "-")</f>
        <v>-</v>
      </c>
      <c r="BQ691" s="296" t="str" cm="1">
        <f t="array" ref="BQ691">IFERROR(INDEX($CV$63:$CZ$65, $CO691, BQ$23), "-")</f>
        <v>-</v>
      </c>
      <c r="BR691" s="296" t="str" cm="1">
        <f t="array" ref="BR691">IFERROR(INDEX($CV$63:$CZ$65, $CO691, BR$23), "-")</f>
        <v>-</v>
      </c>
      <c r="BS691" s="296" t="str" cm="1">
        <f t="array" ref="BS691">IFERROR(INDEX($CV$63:$CZ$65, $CO691, BS$23), "-")</f>
        <v>-</v>
      </c>
      <c r="BT691" s="297" cm="1">
        <f t="array" ref="BT691">IF($CO691=3,
IFERROR(INDEX($CV$68:$CZ$79, $CE691, BT$23), "-"),
IF($CO691=2,
IF(BT$23=5, $AC691, IF(BT$23=4, $AD691, 0)), IF(BT$23=5, $AC691, 0)
))</f>
        <v>0</v>
      </c>
      <c r="BU691" s="297" cm="1">
        <f t="array" ref="BU691">IF($CO691=3,
IFERROR(INDEX($CV$68:$CZ$79, $CE691, BU$23), "-"),
IF($CO691=2,
IF(BU$23=5, $AC691, IF(BU$23=4, $AD691, 0)), IF(BU$23=5, $AC691, 0)
))</f>
        <v>0</v>
      </c>
      <c r="BV691" s="297" cm="1">
        <f t="array" ref="BV691">IF($CO691=3,
IFERROR(INDEX($CV$68:$CZ$79, $CE691, BV$23), "-"),
IF($CO691=2,
IF(BV$23=5, $AC691, IF(BV$23=4, $AD691, 0)), IF(BV$23=5, $AC691, 0)
))</f>
        <v>0</v>
      </c>
      <c r="BW691" s="297" cm="1">
        <f t="array" ref="BW691">IF($CO691=3,
IFERROR(INDEX($CV$68:$CZ$79, $CE691, BW$23), "-"),
IF($CO691=2,
IF(BW$23=5, $AC691, IF(BW$23=4, $AD691, 0)), IF(BW$23=5, $AC691, 0)
))</f>
        <v>0</v>
      </c>
      <c r="BX691" s="297" cm="1">
        <f t="array" ref="BX691">IF($CO691=3,
IFERROR(INDEX($CV$68:$CZ$79, $CE691, BX$23), "-"),
IF($CO691=2,
IF(BX$23=5, $AC691, IF(BX$23=4, $AD691, 0)), IF(BX$23=5, $AC691, 0)
))</f>
        <v>0</v>
      </c>
      <c r="BY691" s="293" t="str">
        <f t="shared" si="305"/>
        <v>-</v>
      </c>
      <c r="BZ691" s="299">
        <f t="shared" si="281"/>
        <v>0</v>
      </c>
      <c r="CA691" s="294" t="str">
        <f t="shared" si="306"/>
        <v>-</v>
      </c>
      <c r="CB691" s="295" t="str">
        <f t="shared" si="282"/>
        <v>-</v>
      </c>
      <c r="CC691" s="295" t="str">
        <f t="shared" si="307"/>
        <v>-</v>
      </c>
      <c r="CD691" s="299">
        <f t="shared" si="283"/>
        <v>0</v>
      </c>
      <c r="CE691" s="300" t="str">
        <f t="shared" si="284"/>
        <v>-</v>
      </c>
      <c r="CF691" s="300" t="str">
        <f t="shared" si="285"/>
        <v>-</v>
      </c>
      <c r="CG691" s="300">
        <v>0</v>
      </c>
      <c r="CH691" s="300">
        <f t="shared" si="286"/>
        <v>0</v>
      </c>
      <c r="CI691" s="301">
        <f t="shared" si="287"/>
        <v>0</v>
      </c>
      <c r="CJ691" s="301">
        <f t="shared" si="288"/>
        <v>0</v>
      </c>
      <c r="CK691" s="302" t="str" cm="1">
        <f t="array" ref="CK691">IF($CJ691&gt;0, INDEX($CS$28:$DH$35, $CJ691, $CI691+CK$23), "-")</f>
        <v>-</v>
      </c>
      <c r="CL691" s="302" t="str" cm="1">
        <f t="array" ref="CL691">IF($CJ691&gt;0, INDEX($CS$28:$DH$35, $CJ691, $CI691+CL$23), "-")</f>
        <v>-</v>
      </c>
      <c r="CM691" s="302" t="str" cm="1">
        <f t="array" ref="CM691">IF($CJ691&gt;0, INDEX($CS$28:$DH$35, $CJ691, $CI691+CM$23), "-")</f>
        <v>-</v>
      </c>
      <c r="CN691" s="302" t="str" cm="1">
        <f t="array" ref="CN691">IF($CJ691&gt;0, INDEX($CS$28:$DH$35, $CJ691, $CI691+CN$23), "-")</f>
        <v>-</v>
      </c>
      <c r="CO691" s="300" t="str">
        <f t="shared" si="289"/>
        <v>-</v>
      </c>
      <c r="CP691" s="271"/>
      <c r="CQ691" s="272"/>
      <c r="CR691" s="273"/>
      <c r="CS691" s="273"/>
      <c r="CT691" s="273"/>
      <c r="CU691" s="273"/>
      <c r="CV691" s="273"/>
      <c r="CW691" s="273"/>
      <c r="CX691" s="273"/>
      <c r="CY691" s="273"/>
      <c r="CZ691" s="273"/>
      <c r="DA691" s="273"/>
      <c r="DB691" s="273"/>
      <c r="DC691" s="273"/>
      <c r="DD691" s="273"/>
      <c r="DE691" s="273"/>
      <c r="DF691" s="273"/>
      <c r="DG691" s="273"/>
      <c r="DH691" s="273"/>
      <c r="DI691" s="273"/>
      <c r="DJ691" s="271"/>
      <c r="DK691" s="271"/>
    </row>
    <row r="692" spans="1:115" s="45" customFormat="1" ht="12.75" customHeight="1" x14ac:dyDescent="0.25">
      <c r="A692" s="13" cm="1">
        <f t="array" ref="A692">IFERROR(INDEX(Operation, IFERROR(MATCH($N692,#REF!, 0), IFERROR(MATCH($N692,#REF!, 0), MATCH($N692,#REF!, 0))), 4), 0)</f>
        <v>0</v>
      </c>
      <c r="B692" s="10">
        <v>669</v>
      </c>
      <c r="C692" s="238"/>
      <c r="D692" s="238"/>
      <c r="E692" s="79"/>
      <c r="F692" s="80" t="str">
        <f>IF(ISBLANK(E692), "", VLOOKUP(E692, Z!$A$2:$C$4127, 3, FALSE))</f>
        <v/>
      </c>
      <c r="G692" s="238"/>
      <c r="H692" s="81"/>
      <c r="I692" s="255" t="b">
        <v>0</v>
      </c>
      <c r="J692" s="256"/>
      <c r="K692" s="82"/>
      <c r="L692" s="82"/>
      <c r="M692" s="83"/>
      <c r="N692" s="79"/>
      <c r="O692" s="84"/>
      <c r="P692" s="84"/>
      <c r="Q692" s="257"/>
      <c r="R692" s="257"/>
      <c r="S692" s="257"/>
      <c r="T692" s="85">
        <f t="shared" si="290"/>
        <v>0</v>
      </c>
      <c r="U692" s="238"/>
      <c r="V692" s="238"/>
      <c r="W692" s="238"/>
      <c r="X692" s="257"/>
      <c r="Y692" s="258"/>
      <c r="Z692" s="79"/>
      <c r="AA692" s="257"/>
      <c r="AB692" s="257"/>
      <c r="AC692" s="257"/>
      <c r="AD692" s="257"/>
      <c r="AE692" s="257"/>
      <c r="AF692" s="85">
        <f t="shared" si="291"/>
        <v>0</v>
      </c>
      <c r="AG692" s="259"/>
      <c r="AH692" s="238"/>
      <c r="AI692" s="79"/>
      <c r="AJ692" s="80" t="str">
        <f>IF(ISBLANK(AI692), "", VLOOKUP(AI692, Z!$A$2:$C$4127, 3, FALSE))</f>
        <v/>
      </c>
      <c r="AK692" s="260"/>
      <c r="AL692" s="127">
        <f t="shared" si="292"/>
        <v>0</v>
      </c>
      <c r="AM692" s="271"/>
      <c r="AN692" s="292">
        <f t="shared" si="294"/>
        <v>0</v>
      </c>
      <c r="AO692" s="279">
        <f t="shared" si="293"/>
        <v>1</v>
      </c>
      <c r="AP692" s="279">
        <v>0.75</v>
      </c>
      <c r="AQ692" s="293" t="str">
        <f t="shared" si="295"/>
        <v>-</v>
      </c>
      <c r="AR692" s="293" t="str">
        <f t="shared" si="296"/>
        <v>-</v>
      </c>
      <c r="AS692" s="293" t="str" cm="1">
        <f t="array" ref="AS692">IFERROR(IFERROR((AT692*AU692)/(3600*1000)/AZ692, BY692) * SUMPRODUCT($BA692:$BE692^2.5, $BF692:$BJ692) / 1000, "-")</f>
        <v>-</v>
      </c>
      <c r="AT692" s="279" t="str">
        <f t="shared" si="297"/>
        <v>-</v>
      </c>
      <c r="AU692" s="279" t="str">
        <f t="shared" si="298"/>
        <v>-</v>
      </c>
      <c r="AV692" s="294" t="str">
        <f t="shared" si="280"/>
        <v>-</v>
      </c>
      <c r="AW692" s="294" t="str" cm="1">
        <f t="array" ref="AW692">IF(CH692&gt;0, INDEX($CV$58:$CV$60, CH692), "-")</f>
        <v>-</v>
      </c>
      <c r="AX692" s="294" t="str">
        <f t="shared" si="299"/>
        <v>-</v>
      </c>
      <c r="AY692" s="295" t="str">
        <f t="shared" si="300"/>
        <v>-</v>
      </c>
      <c r="AZ692" s="294">
        <f t="shared" si="301"/>
        <v>0</v>
      </c>
      <c r="BA692" s="296" t="str" cm="1">
        <f t="array" ref="BA692">IFERROR(INDEX($CV$63:$CZ$65, $CF692, BA$23), "-")</f>
        <v>-</v>
      </c>
      <c r="BB692" s="296" t="str" cm="1">
        <f t="array" ref="BB692">IFERROR(INDEX($CV$63:$CZ$65, $CF692, BB$23), "-")</f>
        <v>-</v>
      </c>
      <c r="BC692" s="296" t="str" cm="1">
        <f t="array" ref="BC692">IFERROR(INDEX($CV$63:$CZ$65, $CF692, BC$23), "-")</f>
        <v>-</v>
      </c>
      <c r="BD692" s="296" t="str" cm="1">
        <f t="array" ref="BD692">IFERROR(INDEX($CV$63:$CZ$65, $CF692, BD$23), "-")</f>
        <v>-</v>
      </c>
      <c r="BE692" s="296" t="str" cm="1">
        <f t="array" ref="BE692">IFERROR(INDEX($CV$63:$CZ$65, $CF692, BE$23), "-")</f>
        <v>-</v>
      </c>
      <c r="BF692" s="297" cm="1">
        <f t="array" ref="BF692">IF($CF692=3,
IFERROR(INDEX($CV$68:$CZ$79, $CE692, BF$23), "-"),
IF($CF692=2,
IF(BF$23=5, $Q692, IF(BF$23=4, $R692, 0)), IF(BF$23=5, $Q692, 0)
))</f>
        <v>0</v>
      </c>
      <c r="BG692" s="297" cm="1">
        <f t="array" ref="BG692">IF($CF692=3,
IFERROR(INDEX($CV$68:$CZ$79, $CE692, BG$23), "-"),
IF($CF692=2,
IF(BG$23=5, $Q692, IF(BG$23=4, $R692, 0)), IF(BG$23=5, $Q692, 0)
))</f>
        <v>0</v>
      </c>
      <c r="BH692" s="297" cm="1">
        <f t="array" ref="BH692">IF($CF692=3,
IFERROR(INDEX($CV$68:$CZ$79, $CE692, BH$23), "-"),
IF($CF692=2,
IF(BH$23=5, $Q692, IF(BH$23=4, $R692, 0)), IF(BH$23=5, $Q692, 0)
))</f>
        <v>0</v>
      </c>
      <c r="BI692" s="297" cm="1">
        <f t="array" ref="BI692">IF($CF692=3,
IFERROR(INDEX($CV$68:$CZ$79, $CE692, BI$23), "-"),
IF($CF692=2,
IF(BI$23=5, $Q692, IF(BI$23=4, $R692, 0)), IF(BI$23=5, $Q692, 0)
))</f>
        <v>0</v>
      </c>
      <c r="BJ692" s="297" cm="1">
        <f t="array" ref="BJ692">IF($CF692=3,
IFERROR(INDEX($CV$68:$CZ$79, $CE692, BJ$23), "-"),
IF($CF692=2,
IF(BJ$23=5, $Q692, IF(BJ$23=4, $R692, 0)), IF(BJ$23=5, $Q692, 0)
))</f>
        <v>0</v>
      </c>
      <c r="BK692" s="293" t="str" cm="1">
        <f t="array" ref="BK692">IFERROR(IF(OR($AN$20="EZ", ISNUMBER((BL692*BM692)/(3600*1000)/BN692)), (BL692*BM692)/(3600*1000)/BN692, BY692) * SUMPRODUCT($BO692:$BS692^2.5, $BT692:$BX692) / 1000, "-")</f>
        <v>-</v>
      </c>
      <c r="BL692" s="279" t="str">
        <f t="shared" si="302"/>
        <v>-</v>
      </c>
      <c r="BM692" s="279" t="str">
        <f t="shared" si="303"/>
        <v>-</v>
      </c>
      <c r="BN692" s="298">
        <f t="shared" si="304"/>
        <v>0</v>
      </c>
      <c r="BO692" s="296" t="str" cm="1">
        <f t="array" ref="BO692">IFERROR(INDEX($CV$63:$CZ$65, $CO692, BO$23), "-")</f>
        <v>-</v>
      </c>
      <c r="BP692" s="296" t="str" cm="1">
        <f t="array" ref="BP692">IFERROR(INDEX($CV$63:$CZ$65, $CO692, BP$23), "-")</f>
        <v>-</v>
      </c>
      <c r="BQ692" s="296" t="str" cm="1">
        <f t="array" ref="BQ692">IFERROR(INDEX($CV$63:$CZ$65, $CO692, BQ$23), "-")</f>
        <v>-</v>
      </c>
      <c r="BR692" s="296" t="str" cm="1">
        <f t="array" ref="BR692">IFERROR(INDEX($CV$63:$CZ$65, $CO692, BR$23), "-")</f>
        <v>-</v>
      </c>
      <c r="BS692" s="296" t="str" cm="1">
        <f t="array" ref="BS692">IFERROR(INDEX($CV$63:$CZ$65, $CO692, BS$23), "-")</f>
        <v>-</v>
      </c>
      <c r="BT692" s="297" cm="1">
        <f t="array" ref="BT692">IF($CO692=3,
IFERROR(INDEX($CV$68:$CZ$79, $CE692, BT$23), "-"),
IF($CO692=2,
IF(BT$23=5, $AC692, IF(BT$23=4, $AD692, 0)), IF(BT$23=5, $AC692, 0)
))</f>
        <v>0</v>
      </c>
      <c r="BU692" s="297" cm="1">
        <f t="array" ref="BU692">IF($CO692=3,
IFERROR(INDEX($CV$68:$CZ$79, $CE692, BU$23), "-"),
IF($CO692=2,
IF(BU$23=5, $AC692, IF(BU$23=4, $AD692, 0)), IF(BU$23=5, $AC692, 0)
))</f>
        <v>0</v>
      </c>
      <c r="BV692" s="297" cm="1">
        <f t="array" ref="BV692">IF($CO692=3,
IFERROR(INDEX($CV$68:$CZ$79, $CE692, BV$23), "-"),
IF($CO692=2,
IF(BV$23=5, $AC692, IF(BV$23=4, $AD692, 0)), IF(BV$23=5, $AC692, 0)
))</f>
        <v>0</v>
      </c>
      <c r="BW692" s="297" cm="1">
        <f t="array" ref="BW692">IF($CO692=3,
IFERROR(INDEX($CV$68:$CZ$79, $CE692, BW$23), "-"),
IF($CO692=2,
IF(BW$23=5, $AC692, IF(BW$23=4, $AD692, 0)), IF(BW$23=5, $AC692, 0)
))</f>
        <v>0</v>
      </c>
      <c r="BX692" s="297" cm="1">
        <f t="array" ref="BX692">IF($CO692=3,
IFERROR(INDEX($CV$68:$CZ$79, $CE692, BX$23), "-"),
IF($CO692=2,
IF(BX$23=5, $AC692, IF(BX$23=4, $AD692, 0)), IF(BX$23=5, $AC692, 0)
))</f>
        <v>0</v>
      </c>
      <c r="BY692" s="293" t="str">
        <f t="shared" si="305"/>
        <v>-</v>
      </c>
      <c r="BZ692" s="299">
        <f t="shared" si="281"/>
        <v>0</v>
      </c>
      <c r="CA692" s="294" t="str">
        <f t="shared" si="306"/>
        <v>-</v>
      </c>
      <c r="CB692" s="295" t="str">
        <f t="shared" si="282"/>
        <v>-</v>
      </c>
      <c r="CC692" s="295" t="str">
        <f t="shared" si="307"/>
        <v>-</v>
      </c>
      <c r="CD692" s="299">
        <f t="shared" si="283"/>
        <v>0</v>
      </c>
      <c r="CE692" s="300" t="str">
        <f t="shared" si="284"/>
        <v>-</v>
      </c>
      <c r="CF692" s="300" t="str">
        <f t="shared" si="285"/>
        <v>-</v>
      </c>
      <c r="CG692" s="300">
        <v>0</v>
      </c>
      <c r="CH692" s="300">
        <f t="shared" si="286"/>
        <v>0</v>
      </c>
      <c r="CI692" s="301">
        <f t="shared" si="287"/>
        <v>0</v>
      </c>
      <c r="CJ692" s="301">
        <f t="shared" si="288"/>
        <v>0</v>
      </c>
      <c r="CK692" s="302" t="str" cm="1">
        <f t="array" ref="CK692">IF($CJ692&gt;0, INDEX($CS$28:$DH$35, $CJ692, $CI692+CK$23), "-")</f>
        <v>-</v>
      </c>
      <c r="CL692" s="302" t="str" cm="1">
        <f t="array" ref="CL692">IF($CJ692&gt;0, INDEX($CS$28:$DH$35, $CJ692, $CI692+CL$23), "-")</f>
        <v>-</v>
      </c>
      <c r="CM692" s="302" t="str" cm="1">
        <f t="array" ref="CM692">IF($CJ692&gt;0, INDEX($CS$28:$DH$35, $CJ692, $CI692+CM$23), "-")</f>
        <v>-</v>
      </c>
      <c r="CN692" s="302" t="str" cm="1">
        <f t="array" ref="CN692">IF($CJ692&gt;0, INDEX($CS$28:$DH$35, $CJ692, $CI692+CN$23), "-")</f>
        <v>-</v>
      </c>
      <c r="CO692" s="300" t="str">
        <f t="shared" si="289"/>
        <v>-</v>
      </c>
      <c r="CP692" s="271"/>
      <c r="CQ692" s="272"/>
      <c r="CR692" s="273"/>
      <c r="CS692" s="273"/>
      <c r="CT692" s="273"/>
      <c r="CU692" s="273"/>
      <c r="CV692" s="273"/>
      <c r="CW692" s="273"/>
      <c r="CX692" s="273"/>
      <c r="CY692" s="273"/>
      <c r="CZ692" s="273"/>
      <c r="DA692" s="273"/>
      <c r="DB692" s="273"/>
      <c r="DC692" s="273"/>
      <c r="DD692" s="273"/>
      <c r="DE692" s="273"/>
      <c r="DF692" s="273"/>
      <c r="DG692" s="273"/>
      <c r="DH692" s="273"/>
      <c r="DI692" s="273"/>
      <c r="DJ692" s="271"/>
      <c r="DK692" s="271"/>
    </row>
    <row r="693" spans="1:115" s="45" customFormat="1" ht="12.75" customHeight="1" x14ac:dyDescent="0.25">
      <c r="A693" s="13" cm="1">
        <f t="array" ref="A693">IFERROR(INDEX(Operation, IFERROR(MATCH($N693,#REF!, 0), IFERROR(MATCH($N693,#REF!, 0), MATCH($N693,#REF!, 0))), 4), 0)</f>
        <v>0</v>
      </c>
      <c r="B693" s="10">
        <v>670</v>
      </c>
      <c r="C693" s="238"/>
      <c r="D693" s="238"/>
      <c r="E693" s="79"/>
      <c r="F693" s="80" t="str">
        <f>IF(ISBLANK(E693), "", VLOOKUP(E693, Z!$A$2:$C$4127, 3, FALSE))</f>
        <v/>
      </c>
      <c r="G693" s="238"/>
      <c r="H693" s="81"/>
      <c r="I693" s="255" t="b">
        <v>0</v>
      </c>
      <c r="J693" s="256"/>
      <c r="K693" s="82"/>
      <c r="L693" s="82"/>
      <c r="M693" s="83"/>
      <c r="N693" s="79"/>
      <c r="O693" s="84"/>
      <c r="P693" s="84"/>
      <c r="Q693" s="257"/>
      <c r="R693" s="257"/>
      <c r="S693" s="257"/>
      <c r="T693" s="85">
        <f t="shared" si="290"/>
        <v>0</v>
      </c>
      <c r="U693" s="238"/>
      <c r="V693" s="238"/>
      <c r="W693" s="238"/>
      <c r="X693" s="256"/>
      <c r="Y693" s="258"/>
      <c r="Z693" s="79"/>
      <c r="AA693" s="257"/>
      <c r="AB693" s="257"/>
      <c r="AC693" s="257"/>
      <c r="AD693" s="257"/>
      <c r="AE693" s="257"/>
      <c r="AF693" s="85">
        <f t="shared" si="291"/>
        <v>0</v>
      </c>
      <c r="AG693" s="259"/>
      <c r="AH693" s="238"/>
      <c r="AI693" s="79"/>
      <c r="AJ693" s="80" t="str">
        <f>IF(ISBLANK(AI693), "", VLOOKUP(AI693, Z!$A$2:$C$4127, 3, FALSE))</f>
        <v/>
      </c>
      <c r="AK693" s="260"/>
      <c r="AL693" s="127">
        <f t="shared" si="292"/>
        <v>0</v>
      </c>
      <c r="AM693" s="271"/>
      <c r="AN693" s="292">
        <f t="shared" si="294"/>
        <v>0</v>
      </c>
      <c r="AO693" s="279">
        <f t="shared" si="293"/>
        <v>1</v>
      </c>
      <c r="AP693" s="279">
        <v>0.75</v>
      </c>
      <c r="AQ693" s="293" t="str">
        <f t="shared" si="295"/>
        <v>-</v>
      </c>
      <c r="AR693" s="293" t="str">
        <f t="shared" si="296"/>
        <v>-</v>
      </c>
      <c r="AS693" s="293" t="str" cm="1">
        <f t="array" ref="AS693">IFERROR(IFERROR((AT693*AU693)/(3600*1000)/AZ693, BY693) * SUMPRODUCT($BA693:$BE693^2.5, $BF693:$BJ693) / 1000, "-")</f>
        <v>-</v>
      </c>
      <c r="AT693" s="279" t="str">
        <f t="shared" si="297"/>
        <v>-</v>
      </c>
      <c r="AU693" s="279" t="str">
        <f t="shared" si="298"/>
        <v>-</v>
      </c>
      <c r="AV693" s="294" t="str">
        <f t="shared" si="280"/>
        <v>-</v>
      </c>
      <c r="AW693" s="294" t="str" cm="1">
        <f t="array" ref="AW693">IF(CH693&gt;0, INDEX($CV$58:$CV$60, CH693), "-")</f>
        <v>-</v>
      </c>
      <c r="AX693" s="294" t="str">
        <f t="shared" si="299"/>
        <v>-</v>
      </c>
      <c r="AY693" s="295" t="str">
        <f t="shared" si="300"/>
        <v>-</v>
      </c>
      <c r="AZ693" s="294">
        <f t="shared" si="301"/>
        <v>0</v>
      </c>
      <c r="BA693" s="296" t="str" cm="1">
        <f t="array" ref="BA693">IFERROR(INDEX($CV$63:$CZ$65, $CF693, BA$23), "-")</f>
        <v>-</v>
      </c>
      <c r="BB693" s="296" t="str" cm="1">
        <f t="array" ref="BB693">IFERROR(INDEX($CV$63:$CZ$65, $CF693, BB$23), "-")</f>
        <v>-</v>
      </c>
      <c r="BC693" s="296" t="str" cm="1">
        <f t="array" ref="BC693">IFERROR(INDEX($CV$63:$CZ$65, $CF693, BC$23), "-")</f>
        <v>-</v>
      </c>
      <c r="BD693" s="296" t="str" cm="1">
        <f t="array" ref="BD693">IFERROR(INDEX($CV$63:$CZ$65, $CF693, BD$23), "-")</f>
        <v>-</v>
      </c>
      <c r="BE693" s="296" t="str" cm="1">
        <f t="array" ref="BE693">IFERROR(INDEX($CV$63:$CZ$65, $CF693, BE$23), "-")</f>
        <v>-</v>
      </c>
      <c r="BF693" s="297" cm="1">
        <f t="array" ref="BF693">IF($CF693=3,
IFERROR(INDEX($CV$68:$CZ$79, $CE693, BF$23), "-"),
IF($CF693=2,
IF(BF$23=5, $Q693, IF(BF$23=4, $R693, 0)), IF(BF$23=5, $Q693, 0)
))</f>
        <v>0</v>
      </c>
      <c r="BG693" s="297" cm="1">
        <f t="array" ref="BG693">IF($CF693=3,
IFERROR(INDEX($CV$68:$CZ$79, $CE693, BG$23), "-"),
IF($CF693=2,
IF(BG$23=5, $Q693, IF(BG$23=4, $R693, 0)), IF(BG$23=5, $Q693, 0)
))</f>
        <v>0</v>
      </c>
      <c r="BH693" s="297" cm="1">
        <f t="array" ref="BH693">IF($CF693=3,
IFERROR(INDEX($CV$68:$CZ$79, $CE693, BH$23), "-"),
IF($CF693=2,
IF(BH$23=5, $Q693, IF(BH$23=4, $R693, 0)), IF(BH$23=5, $Q693, 0)
))</f>
        <v>0</v>
      </c>
      <c r="BI693" s="297" cm="1">
        <f t="array" ref="BI693">IF($CF693=3,
IFERROR(INDEX($CV$68:$CZ$79, $CE693, BI$23), "-"),
IF($CF693=2,
IF(BI$23=5, $Q693, IF(BI$23=4, $R693, 0)), IF(BI$23=5, $Q693, 0)
))</f>
        <v>0</v>
      </c>
      <c r="BJ693" s="297" cm="1">
        <f t="array" ref="BJ693">IF($CF693=3,
IFERROR(INDEX($CV$68:$CZ$79, $CE693, BJ$23), "-"),
IF($CF693=2,
IF(BJ$23=5, $Q693, IF(BJ$23=4, $R693, 0)), IF(BJ$23=5, $Q693, 0)
))</f>
        <v>0</v>
      </c>
      <c r="BK693" s="293" t="str" cm="1">
        <f t="array" ref="BK693">IFERROR(IF(OR($AN$20="EZ", ISNUMBER((BL693*BM693)/(3600*1000)/BN693)), (BL693*BM693)/(3600*1000)/BN693, BY693) * SUMPRODUCT($BO693:$BS693^2.5, $BT693:$BX693) / 1000, "-")</f>
        <v>-</v>
      </c>
      <c r="BL693" s="279" t="str">
        <f t="shared" si="302"/>
        <v>-</v>
      </c>
      <c r="BM693" s="279" t="str">
        <f t="shared" si="303"/>
        <v>-</v>
      </c>
      <c r="BN693" s="298">
        <f t="shared" si="304"/>
        <v>0</v>
      </c>
      <c r="BO693" s="296" t="str" cm="1">
        <f t="array" ref="BO693">IFERROR(INDEX($CV$63:$CZ$65, $CO693, BO$23), "-")</f>
        <v>-</v>
      </c>
      <c r="BP693" s="296" t="str" cm="1">
        <f t="array" ref="BP693">IFERROR(INDEX($CV$63:$CZ$65, $CO693, BP$23), "-")</f>
        <v>-</v>
      </c>
      <c r="BQ693" s="296" t="str" cm="1">
        <f t="array" ref="BQ693">IFERROR(INDEX($CV$63:$CZ$65, $CO693, BQ$23), "-")</f>
        <v>-</v>
      </c>
      <c r="BR693" s="296" t="str" cm="1">
        <f t="array" ref="BR693">IFERROR(INDEX($CV$63:$CZ$65, $CO693, BR$23), "-")</f>
        <v>-</v>
      </c>
      <c r="BS693" s="296" t="str" cm="1">
        <f t="array" ref="BS693">IFERROR(INDEX($CV$63:$CZ$65, $CO693, BS$23), "-")</f>
        <v>-</v>
      </c>
      <c r="BT693" s="297" cm="1">
        <f t="array" ref="BT693">IF($CO693=3,
IFERROR(INDEX($CV$68:$CZ$79, $CE693, BT$23), "-"),
IF($CO693=2,
IF(BT$23=5, $AC693, IF(BT$23=4, $AD693, 0)), IF(BT$23=5, $AC693, 0)
))</f>
        <v>0</v>
      </c>
      <c r="BU693" s="297" cm="1">
        <f t="array" ref="BU693">IF($CO693=3,
IFERROR(INDEX($CV$68:$CZ$79, $CE693, BU$23), "-"),
IF($CO693=2,
IF(BU$23=5, $AC693, IF(BU$23=4, $AD693, 0)), IF(BU$23=5, $AC693, 0)
))</f>
        <v>0</v>
      </c>
      <c r="BV693" s="297" cm="1">
        <f t="array" ref="BV693">IF($CO693=3,
IFERROR(INDEX($CV$68:$CZ$79, $CE693, BV$23), "-"),
IF($CO693=2,
IF(BV$23=5, $AC693, IF(BV$23=4, $AD693, 0)), IF(BV$23=5, $AC693, 0)
))</f>
        <v>0</v>
      </c>
      <c r="BW693" s="297" cm="1">
        <f t="array" ref="BW693">IF($CO693=3,
IFERROR(INDEX($CV$68:$CZ$79, $CE693, BW$23), "-"),
IF($CO693=2,
IF(BW$23=5, $AC693, IF(BW$23=4, $AD693, 0)), IF(BW$23=5, $AC693, 0)
))</f>
        <v>0</v>
      </c>
      <c r="BX693" s="297" cm="1">
        <f t="array" ref="BX693">IF($CO693=3,
IFERROR(INDEX($CV$68:$CZ$79, $CE693, BX$23), "-"),
IF($CO693=2,
IF(BX$23=5, $AC693, IF(BX$23=4, $AD693, 0)), IF(BX$23=5, $AC693, 0)
))</f>
        <v>0</v>
      </c>
      <c r="BY693" s="293" t="str">
        <f t="shared" si="305"/>
        <v>-</v>
      </c>
      <c r="BZ693" s="299">
        <f t="shared" si="281"/>
        <v>0</v>
      </c>
      <c r="CA693" s="294" t="str">
        <f t="shared" si="306"/>
        <v>-</v>
      </c>
      <c r="CB693" s="295" t="str">
        <f t="shared" si="282"/>
        <v>-</v>
      </c>
      <c r="CC693" s="295" t="str">
        <f t="shared" si="307"/>
        <v>-</v>
      </c>
      <c r="CD693" s="299">
        <f t="shared" si="283"/>
        <v>0</v>
      </c>
      <c r="CE693" s="300" t="str">
        <f t="shared" si="284"/>
        <v>-</v>
      </c>
      <c r="CF693" s="300" t="str">
        <f t="shared" si="285"/>
        <v>-</v>
      </c>
      <c r="CG693" s="300">
        <v>0</v>
      </c>
      <c r="CH693" s="300">
        <f t="shared" si="286"/>
        <v>0</v>
      </c>
      <c r="CI693" s="301">
        <f t="shared" si="287"/>
        <v>0</v>
      </c>
      <c r="CJ693" s="301">
        <f t="shared" si="288"/>
        <v>0</v>
      </c>
      <c r="CK693" s="302" t="str" cm="1">
        <f t="array" ref="CK693">IF($CJ693&gt;0, INDEX($CS$28:$DH$35, $CJ693, $CI693+CK$23), "-")</f>
        <v>-</v>
      </c>
      <c r="CL693" s="302" t="str" cm="1">
        <f t="array" ref="CL693">IF($CJ693&gt;0, INDEX($CS$28:$DH$35, $CJ693, $CI693+CL$23), "-")</f>
        <v>-</v>
      </c>
      <c r="CM693" s="302" t="str" cm="1">
        <f t="array" ref="CM693">IF($CJ693&gt;0, INDEX($CS$28:$DH$35, $CJ693, $CI693+CM$23), "-")</f>
        <v>-</v>
      </c>
      <c r="CN693" s="302" t="str" cm="1">
        <f t="array" ref="CN693">IF($CJ693&gt;0, INDEX($CS$28:$DH$35, $CJ693, $CI693+CN$23), "-")</f>
        <v>-</v>
      </c>
      <c r="CO693" s="300" t="str">
        <f t="shared" si="289"/>
        <v>-</v>
      </c>
      <c r="CP693" s="271"/>
      <c r="CQ693" s="272"/>
      <c r="CR693" s="273"/>
      <c r="CS693" s="273"/>
      <c r="CT693" s="273"/>
      <c r="CU693" s="273"/>
      <c r="CV693" s="273"/>
      <c r="CW693" s="273"/>
      <c r="CX693" s="273"/>
      <c r="CY693" s="273"/>
      <c r="CZ693" s="273"/>
      <c r="DA693" s="273"/>
      <c r="DB693" s="273"/>
      <c r="DC693" s="273"/>
      <c r="DD693" s="273"/>
      <c r="DE693" s="273"/>
      <c r="DF693" s="273"/>
      <c r="DG693" s="273"/>
      <c r="DH693" s="273"/>
      <c r="DI693" s="273"/>
      <c r="DJ693" s="271"/>
      <c r="DK693" s="271"/>
    </row>
    <row r="694" spans="1:115" s="45" customFormat="1" ht="12.75" customHeight="1" x14ac:dyDescent="0.25">
      <c r="A694" s="13" cm="1">
        <f t="array" ref="A694">IFERROR(INDEX(Operation, IFERROR(MATCH($N694,#REF!, 0), IFERROR(MATCH($N694,#REF!, 0), MATCH($N694,#REF!, 0))), 4), 0)</f>
        <v>0</v>
      </c>
      <c r="B694" s="10">
        <v>671</v>
      </c>
      <c r="C694" s="238"/>
      <c r="D694" s="238"/>
      <c r="E694" s="79"/>
      <c r="F694" s="80" t="str">
        <f>IF(ISBLANK(E694), "", VLOOKUP(E694, Z!$A$2:$C$4127, 3, FALSE))</f>
        <v/>
      </c>
      <c r="G694" s="238"/>
      <c r="H694" s="81"/>
      <c r="I694" s="255" t="b">
        <v>0</v>
      </c>
      <c r="J694" s="256"/>
      <c r="K694" s="82"/>
      <c r="L694" s="82"/>
      <c r="M694" s="83"/>
      <c r="N694" s="79"/>
      <c r="O694" s="84"/>
      <c r="P694" s="84"/>
      <c r="Q694" s="257"/>
      <c r="R694" s="257"/>
      <c r="S694" s="257"/>
      <c r="T694" s="85">
        <f t="shared" si="290"/>
        <v>0</v>
      </c>
      <c r="U694" s="238"/>
      <c r="V694" s="238"/>
      <c r="W694" s="238"/>
      <c r="X694" s="257"/>
      <c r="Y694" s="258"/>
      <c r="Z694" s="79"/>
      <c r="AA694" s="257"/>
      <c r="AB694" s="257"/>
      <c r="AC694" s="257"/>
      <c r="AD694" s="257"/>
      <c r="AE694" s="257"/>
      <c r="AF694" s="85">
        <f t="shared" si="291"/>
        <v>0</v>
      </c>
      <c r="AG694" s="259"/>
      <c r="AH694" s="238"/>
      <c r="AI694" s="79"/>
      <c r="AJ694" s="80" t="str">
        <f>IF(ISBLANK(AI694), "", VLOOKUP(AI694, Z!$A$2:$C$4127, 3, FALSE))</f>
        <v/>
      </c>
      <c r="AK694" s="260"/>
      <c r="AL694" s="127">
        <f t="shared" si="292"/>
        <v>0</v>
      </c>
      <c r="AM694" s="271"/>
      <c r="AN694" s="292">
        <f t="shared" si="294"/>
        <v>0</v>
      </c>
      <c r="AO694" s="279">
        <f t="shared" si="293"/>
        <v>1</v>
      </c>
      <c r="AP694" s="279">
        <v>0.75</v>
      </c>
      <c r="AQ694" s="293" t="str">
        <f t="shared" si="295"/>
        <v>-</v>
      </c>
      <c r="AR694" s="293" t="str">
        <f t="shared" si="296"/>
        <v>-</v>
      </c>
      <c r="AS694" s="293" t="str" cm="1">
        <f t="array" ref="AS694">IFERROR(IFERROR((AT694*AU694)/(3600*1000)/AZ694, BY694) * SUMPRODUCT($BA694:$BE694^2.5, $BF694:$BJ694) / 1000, "-")</f>
        <v>-</v>
      </c>
      <c r="AT694" s="279" t="str">
        <f t="shared" si="297"/>
        <v>-</v>
      </c>
      <c r="AU694" s="279" t="str">
        <f t="shared" si="298"/>
        <v>-</v>
      </c>
      <c r="AV694" s="294" t="str">
        <f t="shared" si="280"/>
        <v>-</v>
      </c>
      <c r="AW694" s="294" t="str" cm="1">
        <f t="array" ref="AW694">IF(CH694&gt;0, INDEX($CV$58:$CV$60, CH694), "-")</f>
        <v>-</v>
      </c>
      <c r="AX694" s="294" t="str">
        <f t="shared" si="299"/>
        <v>-</v>
      </c>
      <c r="AY694" s="295" t="str">
        <f t="shared" si="300"/>
        <v>-</v>
      </c>
      <c r="AZ694" s="294">
        <f t="shared" si="301"/>
        <v>0</v>
      </c>
      <c r="BA694" s="296" t="str" cm="1">
        <f t="array" ref="BA694">IFERROR(INDEX($CV$63:$CZ$65, $CF694, BA$23), "-")</f>
        <v>-</v>
      </c>
      <c r="BB694" s="296" t="str" cm="1">
        <f t="array" ref="BB694">IFERROR(INDEX($CV$63:$CZ$65, $CF694, BB$23), "-")</f>
        <v>-</v>
      </c>
      <c r="BC694" s="296" t="str" cm="1">
        <f t="array" ref="BC694">IFERROR(INDEX($CV$63:$CZ$65, $CF694, BC$23), "-")</f>
        <v>-</v>
      </c>
      <c r="BD694" s="296" t="str" cm="1">
        <f t="array" ref="BD694">IFERROR(INDEX($CV$63:$CZ$65, $CF694, BD$23), "-")</f>
        <v>-</v>
      </c>
      <c r="BE694" s="296" t="str" cm="1">
        <f t="array" ref="BE694">IFERROR(INDEX($CV$63:$CZ$65, $CF694, BE$23), "-")</f>
        <v>-</v>
      </c>
      <c r="BF694" s="297" cm="1">
        <f t="array" ref="BF694">IF($CF694=3,
IFERROR(INDEX($CV$68:$CZ$79, $CE694, BF$23), "-"),
IF($CF694=2,
IF(BF$23=5, $Q694, IF(BF$23=4, $R694, 0)), IF(BF$23=5, $Q694, 0)
))</f>
        <v>0</v>
      </c>
      <c r="BG694" s="297" cm="1">
        <f t="array" ref="BG694">IF($CF694=3,
IFERROR(INDEX($CV$68:$CZ$79, $CE694, BG$23), "-"),
IF($CF694=2,
IF(BG$23=5, $Q694, IF(BG$23=4, $R694, 0)), IF(BG$23=5, $Q694, 0)
))</f>
        <v>0</v>
      </c>
      <c r="BH694" s="297" cm="1">
        <f t="array" ref="BH694">IF($CF694=3,
IFERROR(INDEX($CV$68:$CZ$79, $CE694, BH$23), "-"),
IF($CF694=2,
IF(BH$23=5, $Q694, IF(BH$23=4, $R694, 0)), IF(BH$23=5, $Q694, 0)
))</f>
        <v>0</v>
      </c>
      <c r="BI694" s="297" cm="1">
        <f t="array" ref="BI694">IF($CF694=3,
IFERROR(INDEX($CV$68:$CZ$79, $CE694, BI$23), "-"),
IF($CF694=2,
IF(BI$23=5, $Q694, IF(BI$23=4, $R694, 0)), IF(BI$23=5, $Q694, 0)
))</f>
        <v>0</v>
      </c>
      <c r="BJ694" s="297" cm="1">
        <f t="array" ref="BJ694">IF($CF694=3,
IFERROR(INDEX($CV$68:$CZ$79, $CE694, BJ$23), "-"),
IF($CF694=2,
IF(BJ$23=5, $Q694, IF(BJ$23=4, $R694, 0)), IF(BJ$23=5, $Q694, 0)
))</f>
        <v>0</v>
      </c>
      <c r="BK694" s="293" t="str" cm="1">
        <f t="array" ref="BK694">IFERROR(IF(OR($AN$20="EZ", ISNUMBER((BL694*BM694)/(3600*1000)/BN694)), (BL694*BM694)/(3600*1000)/BN694, BY694) * SUMPRODUCT($BO694:$BS694^2.5, $BT694:$BX694) / 1000, "-")</f>
        <v>-</v>
      </c>
      <c r="BL694" s="279" t="str">
        <f t="shared" si="302"/>
        <v>-</v>
      </c>
      <c r="BM694" s="279" t="str">
        <f t="shared" si="303"/>
        <v>-</v>
      </c>
      <c r="BN694" s="298">
        <f t="shared" si="304"/>
        <v>0</v>
      </c>
      <c r="BO694" s="296" t="str" cm="1">
        <f t="array" ref="BO694">IFERROR(INDEX($CV$63:$CZ$65, $CO694, BO$23), "-")</f>
        <v>-</v>
      </c>
      <c r="BP694" s="296" t="str" cm="1">
        <f t="array" ref="BP694">IFERROR(INDEX($CV$63:$CZ$65, $CO694, BP$23), "-")</f>
        <v>-</v>
      </c>
      <c r="BQ694" s="296" t="str" cm="1">
        <f t="array" ref="BQ694">IFERROR(INDEX($CV$63:$CZ$65, $CO694, BQ$23), "-")</f>
        <v>-</v>
      </c>
      <c r="BR694" s="296" t="str" cm="1">
        <f t="array" ref="BR694">IFERROR(INDEX($CV$63:$CZ$65, $CO694, BR$23), "-")</f>
        <v>-</v>
      </c>
      <c r="BS694" s="296" t="str" cm="1">
        <f t="array" ref="BS694">IFERROR(INDEX($CV$63:$CZ$65, $CO694, BS$23), "-")</f>
        <v>-</v>
      </c>
      <c r="BT694" s="297" cm="1">
        <f t="array" ref="BT694">IF($CO694=3,
IFERROR(INDEX($CV$68:$CZ$79, $CE694, BT$23), "-"),
IF($CO694=2,
IF(BT$23=5, $AC694, IF(BT$23=4, $AD694, 0)), IF(BT$23=5, $AC694, 0)
))</f>
        <v>0</v>
      </c>
      <c r="BU694" s="297" cm="1">
        <f t="array" ref="BU694">IF($CO694=3,
IFERROR(INDEX($CV$68:$CZ$79, $CE694, BU$23), "-"),
IF($CO694=2,
IF(BU$23=5, $AC694, IF(BU$23=4, $AD694, 0)), IF(BU$23=5, $AC694, 0)
))</f>
        <v>0</v>
      </c>
      <c r="BV694" s="297" cm="1">
        <f t="array" ref="BV694">IF($CO694=3,
IFERROR(INDEX($CV$68:$CZ$79, $CE694, BV$23), "-"),
IF($CO694=2,
IF(BV$23=5, $AC694, IF(BV$23=4, $AD694, 0)), IF(BV$23=5, $AC694, 0)
))</f>
        <v>0</v>
      </c>
      <c r="BW694" s="297" cm="1">
        <f t="array" ref="BW694">IF($CO694=3,
IFERROR(INDEX($CV$68:$CZ$79, $CE694, BW$23), "-"),
IF($CO694=2,
IF(BW$23=5, $AC694, IF(BW$23=4, $AD694, 0)), IF(BW$23=5, $AC694, 0)
))</f>
        <v>0</v>
      </c>
      <c r="BX694" s="297" cm="1">
        <f t="array" ref="BX694">IF($CO694=3,
IFERROR(INDEX($CV$68:$CZ$79, $CE694, BX$23), "-"),
IF($CO694=2,
IF(BX$23=5, $AC694, IF(BX$23=4, $AD694, 0)), IF(BX$23=5, $AC694, 0)
))</f>
        <v>0</v>
      </c>
      <c r="BY694" s="293" t="str">
        <f t="shared" si="305"/>
        <v>-</v>
      </c>
      <c r="BZ694" s="299">
        <f t="shared" si="281"/>
        <v>0</v>
      </c>
      <c r="CA694" s="294" t="str">
        <f t="shared" si="306"/>
        <v>-</v>
      </c>
      <c r="CB694" s="295" t="str">
        <f t="shared" si="282"/>
        <v>-</v>
      </c>
      <c r="CC694" s="295" t="str">
        <f t="shared" si="307"/>
        <v>-</v>
      </c>
      <c r="CD694" s="299">
        <f t="shared" si="283"/>
        <v>0</v>
      </c>
      <c r="CE694" s="300" t="str">
        <f t="shared" si="284"/>
        <v>-</v>
      </c>
      <c r="CF694" s="300" t="str">
        <f t="shared" si="285"/>
        <v>-</v>
      </c>
      <c r="CG694" s="300">
        <v>0</v>
      </c>
      <c r="CH694" s="300">
        <f t="shared" si="286"/>
        <v>0</v>
      </c>
      <c r="CI694" s="301">
        <f t="shared" si="287"/>
        <v>0</v>
      </c>
      <c r="CJ694" s="301">
        <f t="shared" si="288"/>
        <v>0</v>
      </c>
      <c r="CK694" s="302" t="str" cm="1">
        <f t="array" ref="CK694">IF($CJ694&gt;0, INDEX($CS$28:$DH$35, $CJ694, $CI694+CK$23), "-")</f>
        <v>-</v>
      </c>
      <c r="CL694" s="302" t="str" cm="1">
        <f t="array" ref="CL694">IF($CJ694&gt;0, INDEX($CS$28:$DH$35, $CJ694, $CI694+CL$23), "-")</f>
        <v>-</v>
      </c>
      <c r="CM694" s="302" t="str" cm="1">
        <f t="array" ref="CM694">IF($CJ694&gt;0, INDEX($CS$28:$DH$35, $CJ694, $CI694+CM$23), "-")</f>
        <v>-</v>
      </c>
      <c r="CN694" s="302" t="str" cm="1">
        <f t="array" ref="CN694">IF($CJ694&gt;0, INDEX($CS$28:$DH$35, $CJ694, $CI694+CN$23), "-")</f>
        <v>-</v>
      </c>
      <c r="CO694" s="300" t="str">
        <f t="shared" si="289"/>
        <v>-</v>
      </c>
      <c r="CP694" s="271"/>
      <c r="CQ694" s="272"/>
      <c r="CR694" s="273"/>
      <c r="CS694" s="273"/>
      <c r="CT694" s="273"/>
      <c r="CU694" s="273"/>
      <c r="CV694" s="273"/>
      <c r="CW694" s="273"/>
      <c r="CX694" s="273"/>
      <c r="CY694" s="273"/>
      <c r="CZ694" s="273"/>
      <c r="DA694" s="273"/>
      <c r="DB694" s="273"/>
      <c r="DC694" s="273"/>
      <c r="DD694" s="273"/>
      <c r="DE694" s="273"/>
      <c r="DF694" s="273"/>
      <c r="DG694" s="273"/>
      <c r="DH694" s="273"/>
      <c r="DI694" s="273"/>
      <c r="DJ694" s="271"/>
      <c r="DK694" s="271"/>
    </row>
    <row r="695" spans="1:115" s="45" customFormat="1" ht="12.75" customHeight="1" x14ac:dyDescent="0.25">
      <c r="A695" s="13" cm="1">
        <f t="array" ref="A695">IFERROR(INDEX(Operation, IFERROR(MATCH($N695,#REF!, 0), IFERROR(MATCH($N695,#REF!, 0), MATCH($N695,#REF!, 0))), 4), 0)</f>
        <v>0</v>
      </c>
      <c r="B695" s="10">
        <v>672</v>
      </c>
      <c r="C695" s="238"/>
      <c r="D695" s="238"/>
      <c r="E695" s="79"/>
      <c r="F695" s="80" t="str">
        <f>IF(ISBLANK(E695), "", VLOOKUP(E695, Z!$A$2:$C$4127, 3, FALSE))</f>
        <v/>
      </c>
      <c r="G695" s="238"/>
      <c r="H695" s="81"/>
      <c r="I695" s="255" t="b">
        <v>0</v>
      </c>
      <c r="J695" s="256"/>
      <c r="K695" s="82"/>
      <c r="L695" s="82"/>
      <c r="M695" s="83"/>
      <c r="N695" s="79"/>
      <c r="O695" s="84"/>
      <c r="P695" s="84"/>
      <c r="Q695" s="257"/>
      <c r="R695" s="257"/>
      <c r="S695" s="257"/>
      <c r="T695" s="85">
        <f t="shared" si="290"/>
        <v>0</v>
      </c>
      <c r="U695" s="238"/>
      <c r="V695" s="238"/>
      <c r="W695" s="238"/>
      <c r="X695" s="257"/>
      <c r="Y695" s="258"/>
      <c r="Z695" s="79"/>
      <c r="AA695" s="257"/>
      <c r="AB695" s="257"/>
      <c r="AC695" s="257"/>
      <c r="AD695" s="257"/>
      <c r="AE695" s="257"/>
      <c r="AF695" s="85">
        <f t="shared" si="291"/>
        <v>0</v>
      </c>
      <c r="AG695" s="259"/>
      <c r="AH695" s="238"/>
      <c r="AI695" s="79"/>
      <c r="AJ695" s="80" t="str">
        <f>IF(ISBLANK(AI695), "", VLOOKUP(AI695, Z!$A$2:$C$4127, 3, FALSE))</f>
        <v/>
      </c>
      <c r="AK695" s="260"/>
      <c r="AL695" s="127">
        <f t="shared" si="292"/>
        <v>0</v>
      </c>
      <c r="AM695" s="271"/>
      <c r="AN695" s="292">
        <f t="shared" si="294"/>
        <v>0</v>
      </c>
      <c r="AO695" s="279">
        <f t="shared" si="293"/>
        <v>1</v>
      </c>
      <c r="AP695" s="279">
        <v>0.75</v>
      </c>
      <c r="AQ695" s="293" t="str">
        <f t="shared" si="295"/>
        <v>-</v>
      </c>
      <c r="AR695" s="293" t="str">
        <f t="shared" si="296"/>
        <v>-</v>
      </c>
      <c r="AS695" s="293" t="str" cm="1">
        <f t="array" ref="AS695">IFERROR(IFERROR((AT695*AU695)/(3600*1000)/AZ695, BY695) * SUMPRODUCT($BA695:$BE695^2.5, $BF695:$BJ695) / 1000, "-")</f>
        <v>-</v>
      </c>
      <c r="AT695" s="279" t="str">
        <f t="shared" si="297"/>
        <v>-</v>
      </c>
      <c r="AU695" s="279" t="str">
        <f t="shared" si="298"/>
        <v>-</v>
      </c>
      <c r="AV695" s="294" t="str">
        <f t="shared" si="280"/>
        <v>-</v>
      </c>
      <c r="AW695" s="294" t="str" cm="1">
        <f t="array" ref="AW695">IF(CH695&gt;0, INDEX($CV$58:$CV$60, CH695), "-")</f>
        <v>-</v>
      </c>
      <c r="AX695" s="294" t="str">
        <f t="shared" si="299"/>
        <v>-</v>
      </c>
      <c r="AY695" s="295" t="str">
        <f t="shared" si="300"/>
        <v>-</v>
      </c>
      <c r="AZ695" s="294">
        <f t="shared" si="301"/>
        <v>0</v>
      </c>
      <c r="BA695" s="296" t="str" cm="1">
        <f t="array" ref="BA695">IFERROR(INDEX($CV$63:$CZ$65, $CF695, BA$23), "-")</f>
        <v>-</v>
      </c>
      <c r="BB695" s="296" t="str" cm="1">
        <f t="array" ref="BB695">IFERROR(INDEX($CV$63:$CZ$65, $CF695, BB$23), "-")</f>
        <v>-</v>
      </c>
      <c r="BC695" s="296" t="str" cm="1">
        <f t="array" ref="BC695">IFERROR(INDEX($CV$63:$CZ$65, $CF695, BC$23), "-")</f>
        <v>-</v>
      </c>
      <c r="BD695" s="296" t="str" cm="1">
        <f t="array" ref="BD695">IFERROR(INDEX($CV$63:$CZ$65, $CF695, BD$23), "-")</f>
        <v>-</v>
      </c>
      <c r="BE695" s="296" t="str" cm="1">
        <f t="array" ref="BE695">IFERROR(INDEX($CV$63:$CZ$65, $CF695, BE$23), "-")</f>
        <v>-</v>
      </c>
      <c r="BF695" s="297" cm="1">
        <f t="array" ref="BF695">IF($CF695=3,
IFERROR(INDEX($CV$68:$CZ$79, $CE695, BF$23), "-"),
IF($CF695=2,
IF(BF$23=5, $Q695, IF(BF$23=4, $R695, 0)), IF(BF$23=5, $Q695, 0)
))</f>
        <v>0</v>
      </c>
      <c r="BG695" s="297" cm="1">
        <f t="array" ref="BG695">IF($CF695=3,
IFERROR(INDEX($CV$68:$CZ$79, $CE695, BG$23), "-"),
IF($CF695=2,
IF(BG$23=5, $Q695, IF(BG$23=4, $R695, 0)), IF(BG$23=5, $Q695, 0)
))</f>
        <v>0</v>
      </c>
      <c r="BH695" s="297" cm="1">
        <f t="array" ref="BH695">IF($CF695=3,
IFERROR(INDEX($CV$68:$CZ$79, $CE695, BH$23), "-"),
IF($CF695=2,
IF(BH$23=5, $Q695, IF(BH$23=4, $R695, 0)), IF(BH$23=5, $Q695, 0)
))</f>
        <v>0</v>
      </c>
      <c r="BI695" s="297" cm="1">
        <f t="array" ref="BI695">IF($CF695=3,
IFERROR(INDEX($CV$68:$CZ$79, $CE695, BI$23), "-"),
IF($CF695=2,
IF(BI$23=5, $Q695, IF(BI$23=4, $R695, 0)), IF(BI$23=5, $Q695, 0)
))</f>
        <v>0</v>
      </c>
      <c r="BJ695" s="297" cm="1">
        <f t="array" ref="BJ695">IF($CF695=3,
IFERROR(INDEX($CV$68:$CZ$79, $CE695, BJ$23), "-"),
IF($CF695=2,
IF(BJ$23=5, $Q695, IF(BJ$23=4, $R695, 0)), IF(BJ$23=5, $Q695, 0)
))</f>
        <v>0</v>
      </c>
      <c r="BK695" s="293" t="str" cm="1">
        <f t="array" ref="BK695">IFERROR(IF(OR($AN$20="EZ", ISNUMBER((BL695*BM695)/(3600*1000)/BN695)), (BL695*BM695)/(3600*1000)/BN695, BY695) * SUMPRODUCT($BO695:$BS695^2.5, $BT695:$BX695) / 1000, "-")</f>
        <v>-</v>
      </c>
      <c r="BL695" s="279" t="str">
        <f t="shared" si="302"/>
        <v>-</v>
      </c>
      <c r="BM695" s="279" t="str">
        <f t="shared" si="303"/>
        <v>-</v>
      </c>
      <c r="BN695" s="298">
        <f t="shared" si="304"/>
        <v>0</v>
      </c>
      <c r="BO695" s="296" t="str" cm="1">
        <f t="array" ref="BO695">IFERROR(INDEX($CV$63:$CZ$65, $CO695, BO$23), "-")</f>
        <v>-</v>
      </c>
      <c r="BP695" s="296" t="str" cm="1">
        <f t="array" ref="BP695">IFERROR(INDEX($CV$63:$CZ$65, $CO695, BP$23), "-")</f>
        <v>-</v>
      </c>
      <c r="BQ695" s="296" t="str" cm="1">
        <f t="array" ref="BQ695">IFERROR(INDEX($CV$63:$CZ$65, $CO695, BQ$23), "-")</f>
        <v>-</v>
      </c>
      <c r="BR695" s="296" t="str" cm="1">
        <f t="array" ref="BR695">IFERROR(INDEX($CV$63:$CZ$65, $CO695, BR$23), "-")</f>
        <v>-</v>
      </c>
      <c r="BS695" s="296" t="str" cm="1">
        <f t="array" ref="BS695">IFERROR(INDEX($CV$63:$CZ$65, $CO695, BS$23), "-")</f>
        <v>-</v>
      </c>
      <c r="BT695" s="297" cm="1">
        <f t="array" ref="BT695">IF($CO695=3,
IFERROR(INDEX($CV$68:$CZ$79, $CE695, BT$23), "-"),
IF($CO695=2,
IF(BT$23=5, $AC695, IF(BT$23=4, $AD695, 0)), IF(BT$23=5, $AC695, 0)
))</f>
        <v>0</v>
      </c>
      <c r="BU695" s="297" cm="1">
        <f t="array" ref="BU695">IF($CO695=3,
IFERROR(INDEX($CV$68:$CZ$79, $CE695, BU$23), "-"),
IF($CO695=2,
IF(BU$23=5, $AC695, IF(BU$23=4, $AD695, 0)), IF(BU$23=5, $AC695, 0)
))</f>
        <v>0</v>
      </c>
      <c r="BV695" s="297" cm="1">
        <f t="array" ref="BV695">IF($CO695=3,
IFERROR(INDEX($CV$68:$CZ$79, $CE695, BV$23), "-"),
IF($CO695=2,
IF(BV$23=5, $AC695, IF(BV$23=4, $AD695, 0)), IF(BV$23=5, $AC695, 0)
))</f>
        <v>0</v>
      </c>
      <c r="BW695" s="297" cm="1">
        <f t="array" ref="BW695">IF($CO695=3,
IFERROR(INDEX($CV$68:$CZ$79, $CE695, BW$23), "-"),
IF($CO695=2,
IF(BW$23=5, $AC695, IF(BW$23=4, $AD695, 0)), IF(BW$23=5, $AC695, 0)
))</f>
        <v>0</v>
      </c>
      <c r="BX695" s="297" cm="1">
        <f t="array" ref="BX695">IF($CO695=3,
IFERROR(INDEX($CV$68:$CZ$79, $CE695, BX$23), "-"),
IF($CO695=2,
IF(BX$23=5, $AC695, IF(BX$23=4, $AD695, 0)), IF(BX$23=5, $AC695, 0)
))</f>
        <v>0</v>
      </c>
      <c r="BY695" s="293" t="str">
        <f t="shared" si="305"/>
        <v>-</v>
      </c>
      <c r="BZ695" s="299">
        <f t="shared" si="281"/>
        <v>0</v>
      </c>
      <c r="CA695" s="294" t="str">
        <f t="shared" si="306"/>
        <v>-</v>
      </c>
      <c r="CB695" s="295" t="str">
        <f t="shared" si="282"/>
        <v>-</v>
      </c>
      <c r="CC695" s="295" t="str">
        <f t="shared" si="307"/>
        <v>-</v>
      </c>
      <c r="CD695" s="299">
        <f t="shared" si="283"/>
        <v>0</v>
      </c>
      <c r="CE695" s="300" t="str">
        <f t="shared" si="284"/>
        <v>-</v>
      </c>
      <c r="CF695" s="300" t="str">
        <f t="shared" si="285"/>
        <v>-</v>
      </c>
      <c r="CG695" s="300">
        <v>0</v>
      </c>
      <c r="CH695" s="300">
        <f t="shared" si="286"/>
        <v>0</v>
      </c>
      <c r="CI695" s="301">
        <f t="shared" si="287"/>
        <v>0</v>
      </c>
      <c r="CJ695" s="301">
        <f t="shared" si="288"/>
        <v>0</v>
      </c>
      <c r="CK695" s="302" t="str" cm="1">
        <f t="array" ref="CK695">IF($CJ695&gt;0, INDEX($CS$28:$DH$35, $CJ695, $CI695+CK$23), "-")</f>
        <v>-</v>
      </c>
      <c r="CL695" s="302" t="str" cm="1">
        <f t="array" ref="CL695">IF($CJ695&gt;0, INDEX($CS$28:$DH$35, $CJ695, $CI695+CL$23), "-")</f>
        <v>-</v>
      </c>
      <c r="CM695" s="302" t="str" cm="1">
        <f t="array" ref="CM695">IF($CJ695&gt;0, INDEX($CS$28:$DH$35, $CJ695, $CI695+CM$23), "-")</f>
        <v>-</v>
      </c>
      <c r="CN695" s="302" t="str" cm="1">
        <f t="array" ref="CN695">IF($CJ695&gt;0, INDEX($CS$28:$DH$35, $CJ695, $CI695+CN$23), "-")</f>
        <v>-</v>
      </c>
      <c r="CO695" s="300" t="str">
        <f t="shared" si="289"/>
        <v>-</v>
      </c>
      <c r="CP695" s="271"/>
      <c r="CQ695" s="272"/>
      <c r="CR695" s="273"/>
      <c r="CS695" s="273"/>
      <c r="CT695" s="273"/>
      <c r="CU695" s="273"/>
      <c r="CV695" s="273"/>
      <c r="CW695" s="273"/>
      <c r="CX695" s="273"/>
      <c r="CY695" s="273"/>
      <c r="CZ695" s="273"/>
      <c r="DA695" s="273"/>
      <c r="DB695" s="273"/>
      <c r="DC695" s="273"/>
      <c r="DD695" s="273"/>
      <c r="DE695" s="273"/>
      <c r="DF695" s="273"/>
      <c r="DG695" s="273"/>
      <c r="DH695" s="273"/>
      <c r="DI695" s="273"/>
      <c r="DJ695" s="271"/>
      <c r="DK695" s="271"/>
    </row>
    <row r="696" spans="1:115" s="45" customFormat="1" ht="12.75" customHeight="1" x14ac:dyDescent="0.25">
      <c r="A696" s="13" cm="1">
        <f t="array" ref="A696">IFERROR(INDEX(Operation, IFERROR(MATCH($N696,#REF!, 0), IFERROR(MATCH($N696,#REF!, 0), MATCH($N696,#REF!, 0))), 4), 0)</f>
        <v>0</v>
      </c>
      <c r="B696" s="10">
        <v>673</v>
      </c>
      <c r="C696" s="238"/>
      <c r="D696" s="238"/>
      <c r="E696" s="79"/>
      <c r="F696" s="80" t="str">
        <f>IF(ISBLANK(E696), "", VLOOKUP(E696, Z!$A$2:$C$4127, 3, FALSE))</f>
        <v/>
      </c>
      <c r="G696" s="238"/>
      <c r="H696" s="81"/>
      <c r="I696" s="255" t="b">
        <v>0</v>
      </c>
      <c r="J696" s="256"/>
      <c r="K696" s="82"/>
      <c r="L696" s="82"/>
      <c r="M696" s="83"/>
      <c r="N696" s="79"/>
      <c r="O696" s="84"/>
      <c r="P696" s="84"/>
      <c r="Q696" s="257"/>
      <c r="R696" s="257"/>
      <c r="S696" s="257"/>
      <c r="T696" s="85">
        <f t="shared" si="290"/>
        <v>0</v>
      </c>
      <c r="U696" s="238"/>
      <c r="V696" s="238"/>
      <c r="W696" s="238"/>
      <c r="X696" s="257"/>
      <c r="Y696" s="258"/>
      <c r="Z696" s="79"/>
      <c r="AA696" s="257"/>
      <c r="AB696" s="257"/>
      <c r="AC696" s="257"/>
      <c r="AD696" s="257"/>
      <c r="AE696" s="257"/>
      <c r="AF696" s="85">
        <f t="shared" si="291"/>
        <v>0</v>
      </c>
      <c r="AG696" s="259"/>
      <c r="AH696" s="238"/>
      <c r="AI696" s="79"/>
      <c r="AJ696" s="80" t="str">
        <f>IF(ISBLANK(AI696), "", VLOOKUP(AI696, Z!$A$2:$C$4127, 3, FALSE))</f>
        <v/>
      </c>
      <c r="AK696" s="260"/>
      <c r="AL696" s="127">
        <f t="shared" si="292"/>
        <v>0</v>
      </c>
      <c r="AM696" s="271"/>
      <c r="AN696" s="292">
        <f t="shared" si="294"/>
        <v>0</v>
      </c>
      <c r="AO696" s="279">
        <f t="shared" si="293"/>
        <v>1</v>
      </c>
      <c r="AP696" s="279">
        <v>0.75</v>
      </c>
      <c r="AQ696" s="293" t="str">
        <f t="shared" si="295"/>
        <v>-</v>
      </c>
      <c r="AR696" s="293" t="str">
        <f t="shared" si="296"/>
        <v>-</v>
      </c>
      <c r="AS696" s="293" t="str" cm="1">
        <f t="array" ref="AS696">IFERROR(IFERROR((AT696*AU696)/(3600*1000)/AZ696, BY696) * SUMPRODUCT($BA696:$BE696^2.5, $BF696:$BJ696) / 1000, "-")</f>
        <v>-</v>
      </c>
      <c r="AT696" s="279" t="str">
        <f t="shared" si="297"/>
        <v>-</v>
      </c>
      <c r="AU696" s="279" t="str">
        <f t="shared" si="298"/>
        <v>-</v>
      </c>
      <c r="AV696" s="294" t="str">
        <f t="shared" si="280"/>
        <v>-</v>
      </c>
      <c r="AW696" s="294" t="str" cm="1">
        <f t="array" ref="AW696">IF(CH696&gt;0, INDEX($CV$58:$CV$60, CH696), "-")</f>
        <v>-</v>
      </c>
      <c r="AX696" s="294" t="str">
        <f t="shared" si="299"/>
        <v>-</v>
      </c>
      <c r="AY696" s="295" t="str">
        <f t="shared" si="300"/>
        <v>-</v>
      </c>
      <c r="AZ696" s="294">
        <f t="shared" si="301"/>
        <v>0</v>
      </c>
      <c r="BA696" s="296" t="str" cm="1">
        <f t="array" ref="BA696">IFERROR(INDEX($CV$63:$CZ$65, $CF696, BA$23), "-")</f>
        <v>-</v>
      </c>
      <c r="BB696" s="296" t="str" cm="1">
        <f t="array" ref="BB696">IFERROR(INDEX($CV$63:$CZ$65, $CF696, BB$23), "-")</f>
        <v>-</v>
      </c>
      <c r="BC696" s="296" t="str" cm="1">
        <f t="array" ref="BC696">IFERROR(INDEX($CV$63:$CZ$65, $CF696, BC$23), "-")</f>
        <v>-</v>
      </c>
      <c r="BD696" s="296" t="str" cm="1">
        <f t="array" ref="BD696">IFERROR(INDEX($CV$63:$CZ$65, $CF696, BD$23), "-")</f>
        <v>-</v>
      </c>
      <c r="BE696" s="296" t="str" cm="1">
        <f t="array" ref="BE696">IFERROR(INDEX($CV$63:$CZ$65, $CF696, BE$23), "-")</f>
        <v>-</v>
      </c>
      <c r="BF696" s="297" cm="1">
        <f t="array" ref="BF696">IF($CF696=3,
IFERROR(INDEX($CV$68:$CZ$79, $CE696, BF$23), "-"),
IF($CF696=2,
IF(BF$23=5, $Q696, IF(BF$23=4, $R696, 0)), IF(BF$23=5, $Q696, 0)
))</f>
        <v>0</v>
      </c>
      <c r="BG696" s="297" cm="1">
        <f t="array" ref="BG696">IF($CF696=3,
IFERROR(INDEX($CV$68:$CZ$79, $CE696, BG$23), "-"),
IF($CF696=2,
IF(BG$23=5, $Q696, IF(BG$23=4, $R696, 0)), IF(BG$23=5, $Q696, 0)
))</f>
        <v>0</v>
      </c>
      <c r="BH696" s="297" cm="1">
        <f t="array" ref="BH696">IF($CF696=3,
IFERROR(INDEX($CV$68:$CZ$79, $CE696, BH$23), "-"),
IF($CF696=2,
IF(BH$23=5, $Q696, IF(BH$23=4, $R696, 0)), IF(BH$23=5, $Q696, 0)
))</f>
        <v>0</v>
      </c>
      <c r="BI696" s="297" cm="1">
        <f t="array" ref="BI696">IF($CF696=3,
IFERROR(INDEX($CV$68:$CZ$79, $CE696, BI$23), "-"),
IF($CF696=2,
IF(BI$23=5, $Q696, IF(BI$23=4, $R696, 0)), IF(BI$23=5, $Q696, 0)
))</f>
        <v>0</v>
      </c>
      <c r="BJ696" s="297" cm="1">
        <f t="array" ref="BJ696">IF($CF696=3,
IFERROR(INDEX($CV$68:$CZ$79, $CE696, BJ$23), "-"),
IF($CF696=2,
IF(BJ$23=5, $Q696, IF(BJ$23=4, $R696, 0)), IF(BJ$23=5, $Q696, 0)
))</f>
        <v>0</v>
      </c>
      <c r="BK696" s="293" t="str" cm="1">
        <f t="array" ref="BK696">IFERROR(IF(OR($AN$20="EZ", ISNUMBER((BL696*BM696)/(3600*1000)/BN696)), (BL696*BM696)/(3600*1000)/BN696, BY696) * SUMPRODUCT($BO696:$BS696^2.5, $BT696:$BX696) / 1000, "-")</f>
        <v>-</v>
      </c>
      <c r="BL696" s="279" t="str">
        <f t="shared" si="302"/>
        <v>-</v>
      </c>
      <c r="BM696" s="279" t="str">
        <f t="shared" si="303"/>
        <v>-</v>
      </c>
      <c r="BN696" s="298">
        <f t="shared" si="304"/>
        <v>0</v>
      </c>
      <c r="BO696" s="296" t="str" cm="1">
        <f t="array" ref="BO696">IFERROR(INDEX($CV$63:$CZ$65, $CO696, BO$23), "-")</f>
        <v>-</v>
      </c>
      <c r="BP696" s="296" t="str" cm="1">
        <f t="array" ref="BP696">IFERROR(INDEX($CV$63:$CZ$65, $CO696, BP$23), "-")</f>
        <v>-</v>
      </c>
      <c r="BQ696" s="296" t="str" cm="1">
        <f t="array" ref="BQ696">IFERROR(INDEX($CV$63:$CZ$65, $CO696, BQ$23), "-")</f>
        <v>-</v>
      </c>
      <c r="BR696" s="296" t="str" cm="1">
        <f t="array" ref="BR696">IFERROR(INDEX($CV$63:$CZ$65, $CO696, BR$23), "-")</f>
        <v>-</v>
      </c>
      <c r="BS696" s="296" t="str" cm="1">
        <f t="array" ref="BS696">IFERROR(INDEX($CV$63:$CZ$65, $CO696, BS$23), "-")</f>
        <v>-</v>
      </c>
      <c r="BT696" s="297" cm="1">
        <f t="array" ref="BT696">IF($CO696=3,
IFERROR(INDEX($CV$68:$CZ$79, $CE696, BT$23), "-"),
IF($CO696=2,
IF(BT$23=5, $AC696, IF(BT$23=4, $AD696, 0)), IF(BT$23=5, $AC696, 0)
))</f>
        <v>0</v>
      </c>
      <c r="BU696" s="297" cm="1">
        <f t="array" ref="BU696">IF($CO696=3,
IFERROR(INDEX($CV$68:$CZ$79, $CE696, BU$23), "-"),
IF($CO696=2,
IF(BU$23=5, $AC696, IF(BU$23=4, $AD696, 0)), IF(BU$23=5, $AC696, 0)
))</f>
        <v>0</v>
      </c>
      <c r="BV696" s="297" cm="1">
        <f t="array" ref="BV696">IF($CO696=3,
IFERROR(INDEX($CV$68:$CZ$79, $CE696, BV$23), "-"),
IF($CO696=2,
IF(BV$23=5, $AC696, IF(BV$23=4, $AD696, 0)), IF(BV$23=5, $AC696, 0)
))</f>
        <v>0</v>
      </c>
      <c r="BW696" s="297" cm="1">
        <f t="array" ref="BW696">IF($CO696=3,
IFERROR(INDEX($CV$68:$CZ$79, $CE696, BW$23), "-"),
IF($CO696=2,
IF(BW$23=5, $AC696, IF(BW$23=4, $AD696, 0)), IF(BW$23=5, $AC696, 0)
))</f>
        <v>0</v>
      </c>
      <c r="BX696" s="297" cm="1">
        <f t="array" ref="BX696">IF($CO696=3,
IFERROR(INDEX($CV$68:$CZ$79, $CE696, BX$23), "-"),
IF($CO696=2,
IF(BX$23=5, $AC696, IF(BX$23=4, $AD696, 0)), IF(BX$23=5, $AC696, 0)
))</f>
        <v>0</v>
      </c>
      <c r="BY696" s="293" t="str">
        <f t="shared" si="305"/>
        <v>-</v>
      </c>
      <c r="BZ696" s="299">
        <f t="shared" si="281"/>
        <v>0</v>
      </c>
      <c r="CA696" s="294" t="str">
        <f t="shared" si="306"/>
        <v>-</v>
      </c>
      <c r="CB696" s="295" t="str">
        <f t="shared" si="282"/>
        <v>-</v>
      </c>
      <c r="CC696" s="295" t="str">
        <f t="shared" si="307"/>
        <v>-</v>
      </c>
      <c r="CD696" s="299">
        <f t="shared" si="283"/>
        <v>0</v>
      </c>
      <c r="CE696" s="300" t="str">
        <f t="shared" si="284"/>
        <v>-</v>
      </c>
      <c r="CF696" s="300" t="str">
        <f t="shared" si="285"/>
        <v>-</v>
      </c>
      <c r="CG696" s="300">
        <v>0</v>
      </c>
      <c r="CH696" s="300">
        <f t="shared" si="286"/>
        <v>0</v>
      </c>
      <c r="CI696" s="301">
        <f t="shared" si="287"/>
        <v>0</v>
      </c>
      <c r="CJ696" s="301">
        <f t="shared" si="288"/>
        <v>0</v>
      </c>
      <c r="CK696" s="302" t="str" cm="1">
        <f t="array" ref="CK696">IF($CJ696&gt;0, INDEX($CS$28:$DH$35, $CJ696, $CI696+CK$23), "-")</f>
        <v>-</v>
      </c>
      <c r="CL696" s="302" t="str" cm="1">
        <f t="array" ref="CL696">IF($CJ696&gt;0, INDEX($CS$28:$DH$35, $CJ696, $CI696+CL$23), "-")</f>
        <v>-</v>
      </c>
      <c r="CM696" s="302" t="str" cm="1">
        <f t="array" ref="CM696">IF($CJ696&gt;0, INDEX($CS$28:$DH$35, $CJ696, $CI696+CM$23), "-")</f>
        <v>-</v>
      </c>
      <c r="CN696" s="302" t="str" cm="1">
        <f t="array" ref="CN696">IF($CJ696&gt;0, INDEX($CS$28:$DH$35, $CJ696, $CI696+CN$23), "-")</f>
        <v>-</v>
      </c>
      <c r="CO696" s="300" t="str">
        <f t="shared" si="289"/>
        <v>-</v>
      </c>
      <c r="CP696" s="271"/>
      <c r="CQ696" s="272"/>
      <c r="CR696" s="273"/>
      <c r="CS696" s="273"/>
      <c r="CT696" s="273"/>
      <c r="CU696" s="273"/>
      <c r="CV696" s="273"/>
      <c r="CW696" s="273"/>
      <c r="CX696" s="273"/>
      <c r="CY696" s="273"/>
      <c r="CZ696" s="273"/>
      <c r="DA696" s="273"/>
      <c r="DB696" s="273"/>
      <c r="DC696" s="273"/>
      <c r="DD696" s="273"/>
      <c r="DE696" s="273"/>
      <c r="DF696" s="273"/>
      <c r="DG696" s="273"/>
      <c r="DH696" s="273"/>
      <c r="DI696" s="273"/>
      <c r="DJ696" s="271"/>
      <c r="DK696" s="271"/>
    </row>
    <row r="697" spans="1:115" s="45" customFormat="1" ht="12.75" customHeight="1" x14ac:dyDescent="0.25">
      <c r="A697" s="13" cm="1">
        <f t="array" ref="A697">IFERROR(INDEX(Operation, IFERROR(MATCH($N697,#REF!, 0), IFERROR(MATCH($N697,#REF!, 0), MATCH($N697,#REF!, 0))), 4), 0)</f>
        <v>0</v>
      </c>
      <c r="B697" s="10">
        <v>674</v>
      </c>
      <c r="C697" s="238"/>
      <c r="D697" s="238"/>
      <c r="E697" s="79"/>
      <c r="F697" s="80" t="str">
        <f>IF(ISBLANK(E697), "", VLOOKUP(E697, Z!$A$2:$C$4127, 3, FALSE))</f>
        <v/>
      </c>
      <c r="G697" s="238"/>
      <c r="H697" s="81"/>
      <c r="I697" s="255" t="b">
        <v>0</v>
      </c>
      <c r="J697" s="256"/>
      <c r="K697" s="82"/>
      <c r="L697" s="82"/>
      <c r="M697" s="83"/>
      <c r="N697" s="79"/>
      <c r="O697" s="84"/>
      <c r="P697" s="84"/>
      <c r="Q697" s="257"/>
      <c r="R697" s="257"/>
      <c r="S697" s="257"/>
      <c r="T697" s="85">
        <f t="shared" si="290"/>
        <v>0</v>
      </c>
      <c r="U697" s="238"/>
      <c r="V697" s="238"/>
      <c r="W697" s="238"/>
      <c r="X697" s="256"/>
      <c r="Y697" s="258"/>
      <c r="Z697" s="79"/>
      <c r="AA697" s="257"/>
      <c r="AB697" s="257"/>
      <c r="AC697" s="257"/>
      <c r="AD697" s="257"/>
      <c r="AE697" s="257"/>
      <c r="AF697" s="85">
        <f t="shared" si="291"/>
        <v>0</v>
      </c>
      <c r="AG697" s="259"/>
      <c r="AH697" s="238"/>
      <c r="AI697" s="79"/>
      <c r="AJ697" s="80" t="str">
        <f>IF(ISBLANK(AI697), "", VLOOKUP(AI697, Z!$A$2:$C$4127, 3, FALSE))</f>
        <v/>
      </c>
      <c r="AK697" s="260"/>
      <c r="AL697" s="127">
        <f t="shared" si="292"/>
        <v>0</v>
      </c>
      <c r="AM697" s="271"/>
      <c r="AN697" s="292">
        <f t="shared" si="294"/>
        <v>0</v>
      </c>
      <c r="AO697" s="279">
        <f t="shared" si="293"/>
        <v>1</v>
      </c>
      <c r="AP697" s="279">
        <v>0.75</v>
      </c>
      <c r="AQ697" s="293" t="str">
        <f t="shared" si="295"/>
        <v>-</v>
      </c>
      <c r="AR697" s="293" t="str">
        <f t="shared" si="296"/>
        <v>-</v>
      </c>
      <c r="AS697" s="293" t="str" cm="1">
        <f t="array" ref="AS697">IFERROR(IFERROR((AT697*AU697)/(3600*1000)/AZ697, BY697) * SUMPRODUCT($BA697:$BE697^2.5, $BF697:$BJ697) / 1000, "-")</f>
        <v>-</v>
      </c>
      <c r="AT697" s="279" t="str">
        <f t="shared" si="297"/>
        <v>-</v>
      </c>
      <c r="AU697" s="279" t="str">
        <f t="shared" si="298"/>
        <v>-</v>
      </c>
      <c r="AV697" s="294" t="str">
        <f t="shared" si="280"/>
        <v>-</v>
      </c>
      <c r="AW697" s="294" t="str" cm="1">
        <f t="array" ref="AW697">IF(CH697&gt;0, INDEX($CV$58:$CV$60, CH697), "-")</f>
        <v>-</v>
      </c>
      <c r="AX697" s="294" t="str">
        <f t="shared" si="299"/>
        <v>-</v>
      </c>
      <c r="AY697" s="295" t="str">
        <f t="shared" si="300"/>
        <v>-</v>
      </c>
      <c r="AZ697" s="294">
        <f t="shared" si="301"/>
        <v>0</v>
      </c>
      <c r="BA697" s="296" t="str" cm="1">
        <f t="array" ref="BA697">IFERROR(INDEX($CV$63:$CZ$65, $CF697, BA$23), "-")</f>
        <v>-</v>
      </c>
      <c r="BB697" s="296" t="str" cm="1">
        <f t="array" ref="BB697">IFERROR(INDEX($CV$63:$CZ$65, $CF697, BB$23), "-")</f>
        <v>-</v>
      </c>
      <c r="BC697" s="296" t="str" cm="1">
        <f t="array" ref="BC697">IFERROR(INDEX($CV$63:$CZ$65, $CF697, BC$23), "-")</f>
        <v>-</v>
      </c>
      <c r="BD697" s="296" t="str" cm="1">
        <f t="array" ref="BD697">IFERROR(INDEX($CV$63:$CZ$65, $CF697, BD$23), "-")</f>
        <v>-</v>
      </c>
      <c r="BE697" s="296" t="str" cm="1">
        <f t="array" ref="BE697">IFERROR(INDEX($CV$63:$CZ$65, $CF697, BE$23), "-")</f>
        <v>-</v>
      </c>
      <c r="BF697" s="297" cm="1">
        <f t="array" ref="BF697">IF($CF697=3,
IFERROR(INDEX($CV$68:$CZ$79, $CE697, BF$23), "-"),
IF($CF697=2,
IF(BF$23=5, $Q697, IF(BF$23=4, $R697, 0)), IF(BF$23=5, $Q697, 0)
))</f>
        <v>0</v>
      </c>
      <c r="BG697" s="297" cm="1">
        <f t="array" ref="BG697">IF($CF697=3,
IFERROR(INDEX($CV$68:$CZ$79, $CE697, BG$23), "-"),
IF($CF697=2,
IF(BG$23=5, $Q697, IF(BG$23=4, $R697, 0)), IF(BG$23=5, $Q697, 0)
))</f>
        <v>0</v>
      </c>
      <c r="BH697" s="297" cm="1">
        <f t="array" ref="BH697">IF($CF697=3,
IFERROR(INDEX($CV$68:$CZ$79, $CE697, BH$23), "-"),
IF($CF697=2,
IF(BH$23=5, $Q697, IF(BH$23=4, $R697, 0)), IF(BH$23=5, $Q697, 0)
))</f>
        <v>0</v>
      </c>
      <c r="BI697" s="297" cm="1">
        <f t="array" ref="BI697">IF($CF697=3,
IFERROR(INDEX($CV$68:$CZ$79, $CE697, BI$23), "-"),
IF($CF697=2,
IF(BI$23=5, $Q697, IF(BI$23=4, $R697, 0)), IF(BI$23=5, $Q697, 0)
))</f>
        <v>0</v>
      </c>
      <c r="BJ697" s="297" cm="1">
        <f t="array" ref="BJ697">IF($CF697=3,
IFERROR(INDEX($CV$68:$CZ$79, $CE697, BJ$23), "-"),
IF($CF697=2,
IF(BJ$23=5, $Q697, IF(BJ$23=4, $R697, 0)), IF(BJ$23=5, $Q697, 0)
))</f>
        <v>0</v>
      </c>
      <c r="BK697" s="293" t="str" cm="1">
        <f t="array" ref="BK697">IFERROR(IF(OR($AN$20="EZ", ISNUMBER((BL697*BM697)/(3600*1000)/BN697)), (BL697*BM697)/(3600*1000)/BN697, BY697) * SUMPRODUCT($BO697:$BS697^2.5, $BT697:$BX697) / 1000, "-")</f>
        <v>-</v>
      </c>
      <c r="BL697" s="279" t="str">
        <f t="shared" si="302"/>
        <v>-</v>
      </c>
      <c r="BM697" s="279" t="str">
        <f t="shared" si="303"/>
        <v>-</v>
      </c>
      <c r="BN697" s="298">
        <f t="shared" si="304"/>
        <v>0</v>
      </c>
      <c r="BO697" s="296" t="str" cm="1">
        <f t="array" ref="BO697">IFERROR(INDEX($CV$63:$CZ$65, $CO697, BO$23), "-")</f>
        <v>-</v>
      </c>
      <c r="BP697" s="296" t="str" cm="1">
        <f t="array" ref="BP697">IFERROR(INDEX($CV$63:$CZ$65, $CO697, BP$23), "-")</f>
        <v>-</v>
      </c>
      <c r="BQ697" s="296" t="str" cm="1">
        <f t="array" ref="BQ697">IFERROR(INDEX($CV$63:$CZ$65, $CO697, BQ$23), "-")</f>
        <v>-</v>
      </c>
      <c r="BR697" s="296" t="str" cm="1">
        <f t="array" ref="BR697">IFERROR(INDEX($CV$63:$CZ$65, $CO697, BR$23), "-")</f>
        <v>-</v>
      </c>
      <c r="BS697" s="296" t="str" cm="1">
        <f t="array" ref="BS697">IFERROR(INDEX($CV$63:$CZ$65, $CO697, BS$23), "-")</f>
        <v>-</v>
      </c>
      <c r="BT697" s="297" cm="1">
        <f t="array" ref="BT697">IF($CO697=3,
IFERROR(INDEX($CV$68:$CZ$79, $CE697, BT$23), "-"),
IF($CO697=2,
IF(BT$23=5, $AC697, IF(BT$23=4, $AD697, 0)), IF(BT$23=5, $AC697, 0)
))</f>
        <v>0</v>
      </c>
      <c r="BU697" s="297" cm="1">
        <f t="array" ref="BU697">IF($CO697=3,
IFERROR(INDEX($CV$68:$CZ$79, $CE697, BU$23), "-"),
IF($CO697=2,
IF(BU$23=5, $AC697, IF(BU$23=4, $AD697, 0)), IF(BU$23=5, $AC697, 0)
))</f>
        <v>0</v>
      </c>
      <c r="BV697" s="297" cm="1">
        <f t="array" ref="BV697">IF($CO697=3,
IFERROR(INDEX($CV$68:$CZ$79, $CE697, BV$23), "-"),
IF($CO697=2,
IF(BV$23=5, $AC697, IF(BV$23=4, $AD697, 0)), IF(BV$23=5, $AC697, 0)
))</f>
        <v>0</v>
      </c>
      <c r="BW697" s="297" cm="1">
        <f t="array" ref="BW697">IF($CO697=3,
IFERROR(INDEX($CV$68:$CZ$79, $CE697, BW$23), "-"),
IF($CO697=2,
IF(BW$23=5, $AC697, IF(BW$23=4, $AD697, 0)), IF(BW$23=5, $AC697, 0)
))</f>
        <v>0</v>
      </c>
      <c r="BX697" s="297" cm="1">
        <f t="array" ref="BX697">IF($CO697=3,
IFERROR(INDEX($CV$68:$CZ$79, $CE697, BX$23), "-"),
IF($CO697=2,
IF(BX$23=5, $AC697, IF(BX$23=4, $AD697, 0)), IF(BX$23=5, $AC697, 0)
))</f>
        <v>0</v>
      </c>
      <c r="BY697" s="293" t="str">
        <f t="shared" si="305"/>
        <v>-</v>
      </c>
      <c r="BZ697" s="299">
        <f t="shared" si="281"/>
        <v>0</v>
      </c>
      <c r="CA697" s="294" t="str">
        <f t="shared" si="306"/>
        <v>-</v>
      </c>
      <c r="CB697" s="295" t="str">
        <f t="shared" si="282"/>
        <v>-</v>
      </c>
      <c r="CC697" s="295" t="str">
        <f t="shared" si="307"/>
        <v>-</v>
      </c>
      <c r="CD697" s="299">
        <f t="shared" si="283"/>
        <v>0</v>
      </c>
      <c r="CE697" s="300" t="str">
        <f t="shared" si="284"/>
        <v>-</v>
      </c>
      <c r="CF697" s="300" t="str">
        <f t="shared" si="285"/>
        <v>-</v>
      </c>
      <c r="CG697" s="300">
        <v>0</v>
      </c>
      <c r="CH697" s="300">
        <f t="shared" si="286"/>
        <v>0</v>
      </c>
      <c r="CI697" s="301">
        <f t="shared" si="287"/>
        <v>0</v>
      </c>
      <c r="CJ697" s="301">
        <f t="shared" si="288"/>
        <v>0</v>
      </c>
      <c r="CK697" s="302" t="str" cm="1">
        <f t="array" ref="CK697">IF($CJ697&gt;0, INDEX($CS$28:$DH$35, $CJ697, $CI697+CK$23), "-")</f>
        <v>-</v>
      </c>
      <c r="CL697" s="302" t="str" cm="1">
        <f t="array" ref="CL697">IF($CJ697&gt;0, INDEX($CS$28:$DH$35, $CJ697, $CI697+CL$23), "-")</f>
        <v>-</v>
      </c>
      <c r="CM697" s="302" t="str" cm="1">
        <f t="array" ref="CM697">IF($CJ697&gt;0, INDEX($CS$28:$DH$35, $CJ697, $CI697+CM$23), "-")</f>
        <v>-</v>
      </c>
      <c r="CN697" s="302" t="str" cm="1">
        <f t="array" ref="CN697">IF($CJ697&gt;0, INDEX($CS$28:$DH$35, $CJ697, $CI697+CN$23), "-")</f>
        <v>-</v>
      </c>
      <c r="CO697" s="300" t="str">
        <f t="shared" si="289"/>
        <v>-</v>
      </c>
      <c r="CP697" s="271"/>
      <c r="CQ697" s="272"/>
      <c r="CR697" s="273"/>
      <c r="CS697" s="273"/>
      <c r="CT697" s="273"/>
      <c r="CU697" s="273"/>
      <c r="CV697" s="273"/>
      <c r="CW697" s="273"/>
      <c r="CX697" s="273"/>
      <c r="CY697" s="273"/>
      <c r="CZ697" s="273"/>
      <c r="DA697" s="273"/>
      <c r="DB697" s="273"/>
      <c r="DC697" s="273"/>
      <c r="DD697" s="273"/>
      <c r="DE697" s="273"/>
      <c r="DF697" s="273"/>
      <c r="DG697" s="273"/>
      <c r="DH697" s="273"/>
      <c r="DI697" s="273"/>
      <c r="DJ697" s="271"/>
      <c r="DK697" s="271"/>
    </row>
    <row r="698" spans="1:115" s="45" customFormat="1" ht="12.75" customHeight="1" x14ac:dyDescent="0.25">
      <c r="A698" s="13" cm="1">
        <f t="array" ref="A698">IFERROR(INDEX(Operation, IFERROR(MATCH($N698,#REF!, 0), IFERROR(MATCH($N698,#REF!, 0), MATCH($N698,#REF!, 0))), 4), 0)</f>
        <v>0</v>
      </c>
      <c r="B698" s="10">
        <v>675</v>
      </c>
      <c r="C698" s="238"/>
      <c r="D698" s="238"/>
      <c r="E698" s="79"/>
      <c r="F698" s="80" t="str">
        <f>IF(ISBLANK(E698), "", VLOOKUP(E698, Z!$A$2:$C$4127, 3, FALSE))</f>
        <v/>
      </c>
      <c r="G698" s="238"/>
      <c r="H698" s="81"/>
      <c r="I698" s="255" t="b">
        <v>0</v>
      </c>
      <c r="J698" s="256"/>
      <c r="K698" s="82"/>
      <c r="L698" s="82"/>
      <c r="M698" s="83"/>
      <c r="N698" s="79"/>
      <c r="O698" s="84"/>
      <c r="P698" s="84"/>
      <c r="Q698" s="257"/>
      <c r="R698" s="257"/>
      <c r="S698" s="257"/>
      <c r="T698" s="85">
        <f t="shared" si="290"/>
        <v>0</v>
      </c>
      <c r="U698" s="238"/>
      <c r="V698" s="238"/>
      <c r="W698" s="238"/>
      <c r="X698" s="257"/>
      <c r="Y698" s="258"/>
      <c r="Z698" s="79"/>
      <c r="AA698" s="257"/>
      <c r="AB698" s="257"/>
      <c r="AC698" s="257"/>
      <c r="AD698" s="257"/>
      <c r="AE698" s="257"/>
      <c r="AF698" s="85">
        <f t="shared" si="291"/>
        <v>0</v>
      </c>
      <c r="AG698" s="259"/>
      <c r="AH698" s="238"/>
      <c r="AI698" s="79"/>
      <c r="AJ698" s="80" t="str">
        <f>IF(ISBLANK(AI698), "", VLOOKUP(AI698, Z!$A$2:$C$4127, 3, FALSE))</f>
        <v/>
      </c>
      <c r="AK698" s="260"/>
      <c r="AL698" s="127">
        <f t="shared" si="292"/>
        <v>0</v>
      </c>
      <c r="AM698" s="271"/>
      <c r="AN698" s="292">
        <f t="shared" si="294"/>
        <v>0</v>
      </c>
      <c r="AO698" s="279">
        <f t="shared" si="293"/>
        <v>1</v>
      </c>
      <c r="AP698" s="279">
        <v>0.75</v>
      </c>
      <c r="AQ698" s="293" t="str">
        <f t="shared" si="295"/>
        <v>-</v>
      </c>
      <c r="AR698" s="293" t="str">
        <f t="shared" si="296"/>
        <v>-</v>
      </c>
      <c r="AS698" s="293" t="str" cm="1">
        <f t="array" ref="AS698">IFERROR(IFERROR((AT698*AU698)/(3600*1000)/AZ698, BY698) * SUMPRODUCT($BA698:$BE698^2.5, $BF698:$BJ698) / 1000, "-")</f>
        <v>-</v>
      </c>
      <c r="AT698" s="279" t="str">
        <f t="shared" si="297"/>
        <v>-</v>
      </c>
      <c r="AU698" s="279" t="str">
        <f t="shared" si="298"/>
        <v>-</v>
      </c>
      <c r="AV698" s="294" t="str">
        <f t="shared" si="280"/>
        <v>-</v>
      </c>
      <c r="AW698" s="294" t="str" cm="1">
        <f t="array" ref="AW698">IF(CH698&gt;0, INDEX($CV$58:$CV$60, CH698), "-")</f>
        <v>-</v>
      </c>
      <c r="AX698" s="294" t="str">
        <f t="shared" si="299"/>
        <v>-</v>
      </c>
      <c r="AY698" s="295" t="str">
        <f t="shared" si="300"/>
        <v>-</v>
      </c>
      <c r="AZ698" s="294">
        <f t="shared" si="301"/>
        <v>0</v>
      </c>
      <c r="BA698" s="296" t="str" cm="1">
        <f t="array" ref="BA698">IFERROR(INDEX($CV$63:$CZ$65, $CF698, BA$23), "-")</f>
        <v>-</v>
      </c>
      <c r="BB698" s="296" t="str" cm="1">
        <f t="array" ref="BB698">IFERROR(INDEX($CV$63:$CZ$65, $CF698, BB$23), "-")</f>
        <v>-</v>
      </c>
      <c r="BC698" s="296" t="str" cm="1">
        <f t="array" ref="BC698">IFERROR(INDEX($CV$63:$CZ$65, $CF698, BC$23), "-")</f>
        <v>-</v>
      </c>
      <c r="BD698" s="296" t="str" cm="1">
        <f t="array" ref="BD698">IFERROR(INDEX($CV$63:$CZ$65, $CF698, BD$23), "-")</f>
        <v>-</v>
      </c>
      <c r="BE698" s="296" t="str" cm="1">
        <f t="array" ref="BE698">IFERROR(INDEX($CV$63:$CZ$65, $CF698, BE$23), "-")</f>
        <v>-</v>
      </c>
      <c r="BF698" s="297" cm="1">
        <f t="array" ref="BF698">IF($CF698=3,
IFERROR(INDEX($CV$68:$CZ$79, $CE698, BF$23), "-"),
IF($CF698=2,
IF(BF$23=5, $Q698, IF(BF$23=4, $R698, 0)), IF(BF$23=5, $Q698, 0)
))</f>
        <v>0</v>
      </c>
      <c r="BG698" s="297" cm="1">
        <f t="array" ref="BG698">IF($CF698=3,
IFERROR(INDEX($CV$68:$CZ$79, $CE698, BG$23), "-"),
IF($CF698=2,
IF(BG$23=5, $Q698, IF(BG$23=4, $R698, 0)), IF(BG$23=5, $Q698, 0)
))</f>
        <v>0</v>
      </c>
      <c r="BH698" s="297" cm="1">
        <f t="array" ref="BH698">IF($CF698=3,
IFERROR(INDEX($CV$68:$CZ$79, $CE698, BH$23), "-"),
IF($CF698=2,
IF(BH$23=5, $Q698, IF(BH$23=4, $R698, 0)), IF(BH$23=5, $Q698, 0)
))</f>
        <v>0</v>
      </c>
      <c r="BI698" s="297" cm="1">
        <f t="array" ref="BI698">IF($CF698=3,
IFERROR(INDEX($CV$68:$CZ$79, $CE698, BI$23), "-"),
IF($CF698=2,
IF(BI$23=5, $Q698, IF(BI$23=4, $R698, 0)), IF(BI$23=5, $Q698, 0)
))</f>
        <v>0</v>
      </c>
      <c r="BJ698" s="297" cm="1">
        <f t="array" ref="BJ698">IF($CF698=3,
IFERROR(INDEX($CV$68:$CZ$79, $CE698, BJ$23), "-"),
IF($CF698=2,
IF(BJ$23=5, $Q698, IF(BJ$23=4, $R698, 0)), IF(BJ$23=5, $Q698, 0)
))</f>
        <v>0</v>
      </c>
      <c r="BK698" s="293" t="str" cm="1">
        <f t="array" ref="BK698">IFERROR(IF(OR($AN$20="EZ", ISNUMBER((BL698*BM698)/(3600*1000)/BN698)), (BL698*BM698)/(3600*1000)/BN698, BY698) * SUMPRODUCT($BO698:$BS698^2.5, $BT698:$BX698) / 1000, "-")</f>
        <v>-</v>
      </c>
      <c r="BL698" s="279" t="str">
        <f t="shared" si="302"/>
        <v>-</v>
      </c>
      <c r="BM698" s="279" t="str">
        <f t="shared" si="303"/>
        <v>-</v>
      </c>
      <c r="BN698" s="298">
        <f t="shared" si="304"/>
        <v>0</v>
      </c>
      <c r="BO698" s="296" t="str" cm="1">
        <f t="array" ref="BO698">IFERROR(INDEX($CV$63:$CZ$65, $CO698, BO$23), "-")</f>
        <v>-</v>
      </c>
      <c r="BP698" s="296" t="str" cm="1">
        <f t="array" ref="BP698">IFERROR(INDEX($CV$63:$CZ$65, $CO698, BP$23), "-")</f>
        <v>-</v>
      </c>
      <c r="BQ698" s="296" t="str" cm="1">
        <f t="array" ref="BQ698">IFERROR(INDEX($CV$63:$CZ$65, $CO698, BQ$23), "-")</f>
        <v>-</v>
      </c>
      <c r="BR698" s="296" t="str" cm="1">
        <f t="array" ref="BR698">IFERROR(INDEX($CV$63:$CZ$65, $CO698, BR$23), "-")</f>
        <v>-</v>
      </c>
      <c r="BS698" s="296" t="str" cm="1">
        <f t="array" ref="BS698">IFERROR(INDEX($CV$63:$CZ$65, $CO698, BS$23), "-")</f>
        <v>-</v>
      </c>
      <c r="BT698" s="297" cm="1">
        <f t="array" ref="BT698">IF($CO698=3,
IFERROR(INDEX($CV$68:$CZ$79, $CE698, BT$23), "-"),
IF($CO698=2,
IF(BT$23=5, $AC698, IF(BT$23=4, $AD698, 0)), IF(BT$23=5, $AC698, 0)
))</f>
        <v>0</v>
      </c>
      <c r="BU698" s="297" cm="1">
        <f t="array" ref="BU698">IF($CO698=3,
IFERROR(INDEX($CV$68:$CZ$79, $CE698, BU$23), "-"),
IF($CO698=2,
IF(BU$23=5, $AC698, IF(BU$23=4, $AD698, 0)), IF(BU$23=5, $AC698, 0)
))</f>
        <v>0</v>
      </c>
      <c r="BV698" s="297" cm="1">
        <f t="array" ref="BV698">IF($CO698=3,
IFERROR(INDEX($CV$68:$CZ$79, $CE698, BV$23), "-"),
IF($CO698=2,
IF(BV$23=5, $AC698, IF(BV$23=4, $AD698, 0)), IF(BV$23=5, $AC698, 0)
))</f>
        <v>0</v>
      </c>
      <c r="BW698" s="297" cm="1">
        <f t="array" ref="BW698">IF($CO698=3,
IFERROR(INDEX($CV$68:$CZ$79, $CE698, BW$23), "-"),
IF($CO698=2,
IF(BW$23=5, $AC698, IF(BW$23=4, $AD698, 0)), IF(BW$23=5, $AC698, 0)
))</f>
        <v>0</v>
      </c>
      <c r="BX698" s="297" cm="1">
        <f t="array" ref="BX698">IF($CO698=3,
IFERROR(INDEX($CV$68:$CZ$79, $CE698, BX$23), "-"),
IF($CO698=2,
IF(BX$23=5, $AC698, IF(BX$23=4, $AD698, 0)), IF(BX$23=5, $AC698, 0)
))</f>
        <v>0</v>
      </c>
      <c r="BY698" s="293" t="str">
        <f t="shared" si="305"/>
        <v>-</v>
      </c>
      <c r="BZ698" s="299">
        <f t="shared" si="281"/>
        <v>0</v>
      </c>
      <c r="CA698" s="294" t="str">
        <f t="shared" si="306"/>
        <v>-</v>
      </c>
      <c r="CB698" s="295" t="str">
        <f t="shared" si="282"/>
        <v>-</v>
      </c>
      <c r="CC698" s="295" t="str">
        <f t="shared" si="307"/>
        <v>-</v>
      </c>
      <c r="CD698" s="299">
        <f t="shared" si="283"/>
        <v>0</v>
      </c>
      <c r="CE698" s="300" t="str">
        <f t="shared" si="284"/>
        <v>-</v>
      </c>
      <c r="CF698" s="300" t="str">
        <f t="shared" si="285"/>
        <v>-</v>
      </c>
      <c r="CG698" s="300">
        <v>0</v>
      </c>
      <c r="CH698" s="300">
        <f t="shared" si="286"/>
        <v>0</v>
      </c>
      <c r="CI698" s="301">
        <f t="shared" si="287"/>
        <v>0</v>
      </c>
      <c r="CJ698" s="301">
        <f t="shared" si="288"/>
        <v>0</v>
      </c>
      <c r="CK698" s="302" t="str" cm="1">
        <f t="array" ref="CK698">IF($CJ698&gt;0, INDEX($CS$28:$DH$35, $CJ698, $CI698+CK$23), "-")</f>
        <v>-</v>
      </c>
      <c r="CL698" s="302" t="str" cm="1">
        <f t="array" ref="CL698">IF($CJ698&gt;0, INDEX($CS$28:$DH$35, $CJ698, $CI698+CL$23), "-")</f>
        <v>-</v>
      </c>
      <c r="CM698" s="302" t="str" cm="1">
        <f t="array" ref="CM698">IF($CJ698&gt;0, INDEX($CS$28:$DH$35, $CJ698, $CI698+CM$23), "-")</f>
        <v>-</v>
      </c>
      <c r="CN698" s="302" t="str" cm="1">
        <f t="array" ref="CN698">IF($CJ698&gt;0, INDEX($CS$28:$DH$35, $CJ698, $CI698+CN$23), "-")</f>
        <v>-</v>
      </c>
      <c r="CO698" s="300" t="str">
        <f t="shared" si="289"/>
        <v>-</v>
      </c>
      <c r="CP698" s="271"/>
      <c r="CQ698" s="272"/>
      <c r="CR698" s="273"/>
      <c r="CS698" s="273"/>
      <c r="CT698" s="273"/>
      <c r="CU698" s="273"/>
      <c r="CV698" s="273"/>
      <c r="CW698" s="273"/>
      <c r="CX698" s="273"/>
      <c r="CY698" s="273"/>
      <c r="CZ698" s="273"/>
      <c r="DA698" s="273"/>
      <c r="DB698" s="273"/>
      <c r="DC698" s="273"/>
      <c r="DD698" s="273"/>
      <c r="DE698" s="273"/>
      <c r="DF698" s="273"/>
      <c r="DG698" s="273"/>
      <c r="DH698" s="273"/>
      <c r="DI698" s="273"/>
      <c r="DJ698" s="271"/>
      <c r="DK698" s="271"/>
    </row>
    <row r="699" spans="1:115" s="45" customFormat="1" ht="12.75" customHeight="1" x14ac:dyDescent="0.25">
      <c r="A699" s="13" cm="1">
        <f t="array" ref="A699">IFERROR(INDEX(Operation, IFERROR(MATCH($N699,#REF!, 0), IFERROR(MATCH($N699,#REF!, 0), MATCH($N699,#REF!, 0))), 4), 0)</f>
        <v>0</v>
      </c>
      <c r="B699" s="10">
        <v>676</v>
      </c>
      <c r="C699" s="238"/>
      <c r="D699" s="238"/>
      <c r="E699" s="79"/>
      <c r="F699" s="80" t="str">
        <f>IF(ISBLANK(E699), "", VLOOKUP(E699, Z!$A$2:$C$4127, 3, FALSE))</f>
        <v/>
      </c>
      <c r="G699" s="238"/>
      <c r="H699" s="81"/>
      <c r="I699" s="255" t="b">
        <v>0</v>
      </c>
      <c r="J699" s="256"/>
      <c r="K699" s="82"/>
      <c r="L699" s="82"/>
      <c r="M699" s="83"/>
      <c r="N699" s="79"/>
      <c r="O699" s="84"/>
      <c r="P699" s="84"/>
      <c r="Q699" s="257"/>
      <c r="R699" s="257"/>
      <c r="S699" s="257"/>
      <c r="T699" s="85">
        <f t="shared" si="290"/>
        <v>0</v>
      </c>
      <c r="U699" s="238"/>
      <c r="V699" s="238"/>
      <c r="W699" s="238"/>
      <c r="X699" s="257"/>
      <c r="Y699" s="258"/>
      <c r="Z699" s="79"/>
      <c r="AA699" s="257"/>
      <c r="AB699" s="257"/>
      <c r="AC699" s="257"/>
      <c r="AD699" s="257"/>
      <c r="AE699" s="257"/>
      <c r="AF699" s="85">
        <f t="shared" si="291"/>
        <v>0</v>
      </c>
      <c r="AG699" s="259"/>
      <c r="AH699" s="238"/>
      <c r="AI699" s="79"/>
      <c r="AJ699" s="80" t="str">
        <f>IF(ISBLANK(AI699), "", VLOOKUP(AI699, Z!$A$2:$C$4127, 3, FALSE))</f>
        <v/>
      </c>
      <c r="AK699" s="260"/>
      <c r="AL699" s="127">
        <f t="shared" si="292"/>
        <v>0</v>
      </c>
      <c r="AM699" s="271"/>
      <c r="AN699" s="292">
        <f t="shared" si="294"/>
        <v>0</v>
      </c>
      <c r="AO699" s="279">
        <f t="shared" si="293"/>
        <v>1</v>
      </c>
      <c r="AP699" s="279">
        <v>0.75</v>
      </c>
      <c r="AQ699" s="293" t="str">
        <f t="shared" si="295"/>
        <v>-</v>
      </c>
      <c r="AR699" s="293" t="str">
        <f t="shared" si="296"/>
        <v>-</v>
      </c>
      <c r="AS699" s="293" t="str" cm="1">
        <f t="array" ref="AS699">IFERROR(IFERROR((AT699*AU699)/(3600*1000)/AZ699, BY699) * SUMPRODUCT($BA699:$BE699^2.5, $BF699:$BJ699) / 1000, "-")</f>
        <v>-</v>
      </c>
      <c r="AT699" s="279" t="str">
        <f t="shared" si="297"/>
        <v>-</v>
      </c>
      <c r="AU699" s="279" t="str">
        <f t="shared" si="298"/>
        <v>-</v>
      </c>
      <c r="AV699" s="294" t="str">
        <f t="shared" si="280"/>
        <v>-</v>
      </c>
      <c r="AW699" s="294" t="str" cm="1">
        <f t="array" ref="AW699">IF(CH699&gt;0, INDEX($CV$58:$CV$60, CH699), "-")</f>
        <v>-</v>
      </c>
      <c r="AX699" s="294" t="str">
        <f t="shared" si="299"/>
        <v>-</v>
      </c>
      <c r="AY699" s="295" t="str">
        <f t="shared" si="300"/>
        <v>-</v>
      </c>
      <c r="AZ699" s="294">
        <f t="shared" si="301"/>
        <v>0</v>
      </c>
      <c r="BA699" s="296" t="str" cm="1">
        <f t="array" ref="BA699">IFERROR(INDEX($CV$63:$CZ$65, $CF699, BA$23), "-")</f>
        <v>-</v>
      </c>
      <c r="BB699" s="296" t="str" cm="1">
        <f t="array" ref="BB699">IFERROR(INDEX($CV$63:$CZ$65, $CF699, BB$23), "-")</f>
        <v>-</v>
      </c>
      <c r="BC699" s="296" t="str" cm="1">
        <f t="array" ref="BC699">IFERROR(INDEX($CV$63:$CZ$65, $CF699, BC$23), "-")</f>
        <v>-</v>
      </c>
      <c r="BD699" s="296" t="str" cm="1">
        <f t="array" ref="BD699">IFERROR(INDEX($CV$63:$CZ$65, $CF699, BD$23), "-")</f>
        <v>-</v>
      </c>
      <c r="BE699" s="296" t="str" cm="1">
        <f t="array" ref="BE699">IFERROR(INDEX($CV$63:$CZ$65, $CF699, BE$23), "-")</f>
        <v>-</v>
      </c>
      <c r="BF699" s="297" cm="1">
        <f t="array" ref="BF699">IF($CF699=3,
IFERROR(INDEX($CV$68:$CZ$79, $CE699, BF$23), "-"),
IF($CF699=2,
IF(BF$23=5, $Q699, IF(BF$23=4, $R699, 0)), IF(BF$23=5, $Q699, 0)
))</f>
        <v>0</v>
      </c>
      <c r="BG699" s="297" cm="1">
        <f t="array" ref="BG699">IF($CF699=3,
IFERROR(INDEX($CV$68:$CZ$79, $CE699, BG$23), "-"),
IF($CF699=2,
IF(BG$23=5, $Q699, IF(BG$23=4, $R699, 0)), IF(BG$23=5, $Q699, 0)
))</f>
        <v>0</v>
      </c>
      <c r="BH699" s="297" cm="1">
        <f t="array" ref="BH699">IF($CF699=3,
IFERROR(INDEX($CV$68:$CZ$79, $CE699, BH$23), "-"),
IF($CF699=2,
IF(BH$23=5, $Q699, IF(BH$23=4, $R699, 0)), IF(BH$23=5, $Q699, 0)
))</f>
        <v>0</v>
      </c>
      <c r="BI699" s="297" cm="1">
        <f t="array" ref="BI699">IF($CF699=3,
IFERROR(INDEX($CV$68:$CZ$79, $CE699, BI$23), "-"),
IF($CF699=2,
IF(BI$23=5, $Q699, IF(BI$23=4, $R699, 0)), IF(BI$23=5, $Q699, 0)
))</f>
        <v>0</v>
      </c>
      <c r="BJ699" s="297" cm="1">
        <f t="array" ref="BJ699">IF($CF699=3,
IFERROR(INDEX($CV$68:$CZ$79, $CE699, BJ$23), "-"),
IF($CF699=2,
IF(BJ$23=5, $Q699, IF(BJ$23=4, $R699, 0)), IF(BJ$23=5, $Q699, 0)
))</f>
        <v>0</v>
      </c>
      <c r="BK699" s="293" t="str" cm="1">
        <f t="array" ref="BK699">IFERROR(IF(OR($AN$20="EZ", ISNUMBER((BL699*BM699)/(3600*1000)/BN699)), (BL699*BM699)/(3600*1000)/BN699, BY699) * SUMPRODUCT($BO699:$BS699^2.5, $BT699:$BX699) / 1000, "-")</f>
        <v>-</v>
      </c>
      <c r="BL699" s="279" t="str">
        <f t="shared" si="302"/>
        <v>-</v>
      </c>
      <c r="BM699" s="279" t="str">
        <f t="shared" si="303"/>
        <v>-</v>
      </c>
      <c r="BN699" s="298">
        <f t="shared" si="304"/>
        <v>0</v>
      </c>
      <c r="BO699" s="296" t="str" cm="1">
        <f t="array" ref="BO699">IFERROR(INDEX($CV$63:$CZ$65, $CO699, BO$23), "-")</f>
        <v>-</v>
      </c>
      <c r="BP699" s="296" t="str" cm="1">
        <f t="array" ref="BP699">IFERROR(INDEX($CV$63:$CZ$65, $CO699, BP$23), "-")</f>
        <v>-</v>
      </c>
      <c r="BQ699" s="296" t="str" cm="1">
        <f t="array" ref="BQ699">IFERROR(INDEX($CV$63:$CZ$65, $CO699, BQ$23), "-")</f>
        <v>-</v>
      </c>
      <c r="BR699" s="296" t="str" cm="1">
        <f t="array" ref="BR699">IFERROR(INDEX($CV$63:$CZ$65, $CO699, BR$23), "-")</f>
        <v>-</v>
      </c>
      <c r="BS699" s="296" t="str" cm="1">
        <f t="array" ref="BS699">IFERROR(INDEX($CV$63:$CZ$65, $CO699, BS$23), "-")</f>
        <v>-</v>
      </c>
      <c r="BT699" s="297" cm="1">
        <f t="array" ref="BT699">IF($CO699=3,
IFERROR(INDEX($CV$68:$CZ$79, $CE699, BT$23), "-"),
IF($CO699=2,
IF(BT$23=5, $AC699, IF(BT$23=4, $AD699, 0)), IF(BT$23=5, $AC699, 0)
))</f>
        <v>0</v>
      </c>
      <c r="BU699" s="297" cm="1">
        <f t="array" ref="BU699">IF($CO699=3,
IFERROR(INDEX($CV$68:$CZ$79, $CE699, BU$23), "-"),
IF($CO699=2,
IF(BU$23=5, $AC699, IF(BU$23=4, $AD699, 0)), IF(BU$23=5, $AC699, 0)
))</f>
        <v>0</v>
      </c>
      <c r="BV699" s="297" cm="1">
        <f t="array" ref="BV699">IF($CO699=3,
IFERROR(INDEX($CV$68:$CZ$79, $CE699, BV$23), "-"),
IF($CO699=2,
IF(BV$23=5, $AC699, IF(BV$23=4, $AD699, 0)), IF(BV$23=5, $AC699, 0)
))</f>
        <v>0</v>
      </c>
      <c r="BW699" s="297" cm="1">
        <f t="array" ref="BW699">IF($CO699=3,
IFERROR(INDEX($CV$68:$CZ$79, $CE699, BW$23), "-"),
IF($CO699=2,
IF(BW$23=5, $AC699, IF(BW$23=4, $AD699, 0)), IF(BW$23=5, $AC699, 0)
))</f>
        <v>0</v>
      </c>
      <c r="BX699" s="297" cm="1">
        <f t="array" ref="BX699">IF($CO699=3,
IFERROR(INDEX($CV$68:$CZ$79, $CE699, BX$23), "-"),
IF($CO699=2,
IF(BX$23=5, $AC699, IF(BX$23=4, $AD699, 0)), IF(BX$23=5, $AC699, 0)
))</f>
        <v>0</v>
      </c>
      <c r="BY699" s="293" t="str">
        <f t="shared" si="305"/>
        <v>-</v>
      </c>
      <c r="BZ699" s="299">
        <f t="shared" si="281"/>
        <v>0</v>
      </c>
      <c r="CA699" s="294" t="str">
        <f t="shared" si="306"/>
        <v>-</v>
      </c>
      <c r="CB699" s="295" t="str">
        <f t="shared" si="282"/>
        <v>-</v>
      </c>
      <c r="CC699" s="295" t="str">
        <f t="shared" si="307"/>
        <v>-</v>
      </c>
      <c r="CD699" s="299">
        <f t="shared" si="283"/>
        <v>0</v>
      </c>
      <c r="CE699" s="300" t="str">
        <f t="shared" si="284"/>
        <v>-</v>
      </c>
      <c r="CF699" s="300" t="str">
        <f t="shared" si="285"/>
        <v>-</v>
      </c>
      <c r="CG699" s="300">
        <v>0</v>
      </c>
      <c r="CH699" s="300">
        <f t="shared" si="286"/>
        <v>0</v>
      </c>
      <c r="CI699" s="301">
        <f t="shared" si="287"/>
        <v>0</v>
      </c>
      <c r="CJ699" s="301">
        <f t="shared" si="288"/>
        <v>0</v>
      </c>
      <c r="CK699" s="302" t="str" cm="1">
        <f t="array" ref="CK699">IF($CJ699&gt;0, INDEX($CS$28:$DH$35, $CJ699, $CI699+CK$23), "-")</f>
        <v>-</v>
      </c>
      <c r="CL699" s="302" t="str" cm="1">
        <f t="array" ref="CL699">IF($CJ699&gt;0, INDEX($CS$28:$DH$35, $CJ699, $CI699+CL$23), "-")</f>
        <v>-</v>
      </c>
      <c r="CM699" s="302" t="str" cm="1">
        <f t="array" ref="CM699">IF($CJ699&gt;0, INDEX($CS$28:$DH$35, $CJ699, $CI699+CM$23), "-")</f>
        <v>-</v>
      </c>
      <c r="CN699" s="302" t="str" cm="1">
        <f t="array" ref="CN699">IF($CJ699&gt;0, INDEX($CS$28:$DH$35, $CJ699, $CI699+CN$23), "-")</f>
        <v>-</v>
      </c>
      <c r="CO699" s="300" t="str">
        <f t="shared" si="289"/>
        <v>-</v>
      </c>
      <c r="CP699" s="271"/>
      <c r="CQ699" s="272"/>
      <c r="CR699" s="273"/>
      <c r="CS699" s="273"/>
      <c r="CT699" s="273"/>
      <c r="CU699" s="273"/>
      <c r="CV699" s="273"/>
      <c r="CW699" s="273"/>
      <c r="CX699" s="273"/>
      <c r="CY699" s="273"/>
      <c r="CZ699" s="273"/>
      <c r="DA699" s="273"/>
      <c r="DB699" s="273"/>
      <c r="DC699" s="273"/>
      <c r="DD699" s="273"/>
      <c r="DE699" s="273"/>
      <c r="DF699" s="273"/>
      <c r="DG699" s="273"/>
      <c r="DH699" s="273"/>
      <c r="DI699" s="273"/>
      <c r="DJ699" s="271"/>
      <c r="DK699" s="271"/>
    </row>
    <row r="700" spans="1:115" s="45" customFormat="1" ht="12.75" customHeight="1" x14ac:dyDescent="0.25">
      <c r="A700" s="13" cm="1">
        <f t="array" ref="A700">IFERROR(INDEX(Operation, IFERROR(MATCH($N700,#REF!, 0), IFERROR(MATCH($N700,#REF!, 0), MATCH($N700,#REF!, 0))), 4), 0)</f>
        <v>0</v>
      </c>
      <c r="B700" s="10">
        <v>677</v>
      </c>
      <c r="C700" s="238"/>
      <c r="D700" s="238"/>
      <c r="E700" s="79"/>
      <c r="F700" s="80" t="str">
        <f>IF(ISBLANK(E700), "", VLOOKUP(E700, Z!$A$2:$C$4127, 3, FALSE))</f>
        <v/>
      </c>
      <c r="G700" s="238"/>
      <c r="H700" s="81"/>
      <c r="I700" s="255" t="b">
        <v>0</v>
      </c>
      <c r="J700" s="256"/>
      <c r="K700" s="82"/>
      <c r="L700" s="82"/>
      <c r="M700" s="83"/>
      <c r="N700" s="79"/>
      <c r="O700" s="84"/>
      <c r="P700" s="84"/>
      <c r="Q700" s="257"/>
      <c r="R700" s="257"/>
      <c r="S700" s="257"/>
      <c r="T700" s="85">
        <f t="shared" si="290"/>
        <v>0</v>
      </c>
      <c r="U700" s="238"/>
      <c r="V700" s="238"/>
      <c r="W700" s="238"/>
      <c r="X700" s="257"/>
      <c r="Y700" s="258"/>
      <c r="Z700" s="79"/>
      <c r="AA700" s="257"/>
      <c r="AB700" s="257"/>
      <c r="AC700" s="257"/>
      <c r="AD700" s="257"/>
      <c r="AE700" s="257"/>
      <c r="AF700" s="85">
        <f t="shared" si="291"/>
        <v>0</v>
      </c>
      <c r="AG700" s="259"/>
      <c r="AH700" s="238"/>
      <c r="AI700" s="79"/>
      <c r="AJ700" s="80" t="str">
        <f>IF(ISBLANK(AI700), "", VLOOKUP(AI700, Z!$A$2:$C$4127, 3, FALSE))</f>
        <v/>
      </c>
      <c r="AK700" s="260"/>
      <c r="AL700" s="127">
        <f t="shared" si="292"/>
        <v>0</v>
      </c>
      <c r="AM700" s="271"/>
      <c r="AN700" s="292">
        <f t="shared" si="294"/>
        <v>0</v>
      </c>
      <c r="AO700" s="279">
        <f t="shared" si="293"/>
        <v>1</v>
      </c>
      <c r="AP700" s="279">
        <v>0.75</v>
      </c>
      <c r="AQ700" s="293" t="str">
        <f t="shared" si="295"/>
        <v>-</v>
      </c>
      <c r="AR700" s="293" t="str">
        <f t="shared" si="296"/>
        <v>-</v>
      </c>
      <c r="AS700" s="293" t="str" cm="1">
        <f t="array" ref="AS700">IFERROR(IFERROR((AT700*AU700)/(3600*1000)/AZ700, BY700) * SUMPRODUCT($BA700:$BE700^2.5, $BF700:$BJ700) / 1000, "-")</f>
        <v>-</v>
      </c>
      <c r="AT700" s="279" t="str">
        <f t="shared" si="297"/>
        <v>-</v>
      </c>
      <c r="AU700" s="279" t="str">
        <f t="shared" si="298"/>
        <v>-</v>
      </c>
      <c r="AV700" s="294" t="str">
        <f t="shared" si="280"/>
        <v>-</v>
      </c>
      <c r="AW700" s="294" t="str" cm="1">
        <f t="array" ref="AW700">IF(CH700&gt;0, INDEX($CV$58:$CV$60, CH700), "-")</f>
        <v>-</v>
      </c>
      <c r="AX700" s="294" t="str">
        <f t="shared" si="299"/>
        <v>-</v>
      </c>
      <c r="AY700" s="295" t="str">
        <f t="shared" si="300"/>
        <v>-</v>
      </c>
      <c r="AZ700" s="294">
        <f t="shared" si="301"/>
        <v>0</v>
      </c>
      <c r="BA700" s="296" t="str" cm="1">
        <f t="array" ref="BA700">IFERROR(INDEX($CV$63:$CZ$65, $CF700, BA$23), "-")</f>
        <v>-</v>
      </c>
      <c r="BB700" s="296" t="str" cm="1">
        <f t="array" ref="BB700">IFERROR(INDEX($CV$63:$CZ$65, $CF700, BB$23), "-")</f>
        <v>-</v>
      </c>
      <c r="BC700" s="296" t="str" cm="1">
        <f t="array" ref="BC700">IFERROR(INDEX($CV$63:$CZ$65, $CF700, BC$23), "-")</f>
        <v>-</v>
      </c>
      <c r="BD700" s="296" t="str" cm="1">
        <f t="array" ref="BD700">IFERROR(INDEX($CV$63:$CZ$65, $CF700, BD$23), "-")</f>
        <v>-</v>
      </c>
      <c r="BE700" s="296" t="str" cm="1">
        <f t="array" ref="BE700">IFERROR(INDEX($CV$63:$CZ$65, $CF700, BE$23), "-")</f>
        <v>-</v>
      </c>
      <c r="BF700" s="297" cm="1">
        <f t="array" ref="BF700">IF($CF700=3,
IFERROR(INDEX($CV$68:$CZ$79, $CE700, BF$23), "-"),
IF($CF700=2,
IF(BF$23=5, $Q700, IF(BF$23=4, $R700, 0)), IF(BF$23=5, $Q700, 0)
))</f>
        <v>0</v>
      </c>
      <c r="BG700" s="297" cm="1">
        <f t="array" ref="BG700">IF($CF700=3,
IFERROR(INDEX($CV$68:$CZ$79, $CE700, BG$23), "-"),
IF($CF700=2,
IF(BG$23=5, $Q700, IF(BG$23=4, $R700, 0)), IF(BG$23=5, $Q700, 0)
))</f>
        <v>0</v>
      </c>
      <c r="BH700" s="297" cm="1">
        <f t="array" ref="BH700">IF($CF700=3,
IFERROR(INDEX($CV$68:$CZ$79, $CE700, BH$23), "-"),
IF($CF700=2,
IF(BH$23=5, $Q700, IF(BH$23=4, $R700, 0)), IF(BH$23=5, $Q700, 0)
))</f>
        <v>0</v>
      </c>
      <c r="BI700" s="297" cm="1">
        <f t="array" ref="BI700">IF($CF700=3,
IFERROR(INDEX($CV$68:$CZ$79, $CE700, BI$23), "-"),
IF($CF700=2,
IF(BI$23=5, $Q700, IF(BI$23=4, $R700, 0)), IF(BI$23=5, $Q700, 0)
))</f>
        <v>0</v>
      </c>
      <c r="BJ700" s="297" cm="1">
        <f t="array" ref="BJ700">IF($CF700=3,
IFERROR(INDEX($CV$68:$CZ$79, $CE700, BJ$23), "-"),
IF($CF700=2,
IF(BJ$23=5, $Q700, IF(BJ$23=4, $R700, 0)), IF(BJ$23=5, $Q700, 0)
))</f>
        <v>0</v>
      </c>
      <c r="BK700" s="293" t="str" cm="1">
        <f t="array" ref="BK700">IFERROR(IF(OR($AN$20="EZ", ISNUMBER((BL700*BM700)/(3600*1000)/BN700)), (BL700*BM700)/(3600*1000)/BN700, BY700) * SUMPRODUCT($BO700:$BS700^2.5, $BT700:$BX700) / 1000, "-")</f>
        <v>-</v>
      </c>
      <c r="BL700" s="279" t="str">
        <f t="shared" si="302"/>
        <v>-</v>
      </c>
      <c r="BM700" s="279" t="str">
        <f t="shared" si="303"/>
        <v>-</v>
      </c>
      <c r="BN700" s="298">
        <f t="shared" si="304"/>
        <v>0</v>
      </c>
      <c r="BO700" s="296" t="str" cm="1">
        <f t="array" ref="BO700">IFERROR(INDEX($CV$63:$CZ$65, $CO700, BO$23), "-")</f>
        <v>-</v>
      </c>
      <c r="BP700" s="296" t="str" cm="1">
        <f t="array" ref="BP700">IFERROR(INDEX($CV$63:$CZ$65, $CO700, BP$23), "-")</f>
        <v>-</v>
      </c>
      <c r="BQ700" s="296" t="str" cm="1">
        <f t="array" ref="BQ700">IFERROR(INDEX($CV$63:$CZ$65, $CO700, BQ$23), "-")</f>
        <v>-</v>
      </c>
      <c r="BR700" s="296" t="str" cm="1">
        <f t="array" ref="BR700">IFERROR(INDEX($CV$63:$CZ$65, $CO700, BR$23), "-")</f>
        <v>-</v>
      </c>
      <c r="BS700" s="296" t="str" cm="1">
        <f t="array" ref="BS700">IFERROR(INDEX($CV$63:$CZ$65, $CO700, BS$23), "-")</f>
        <v>-</v>
      </c>
      <c r="BT700" s="297" cm="1">
        <f t="array" ref="BT700">IF($CO700=3,
IFERROR(INDEX($CV$68:$CZ$79, $CE700, BT$23), "-"),
IF($CO700=2,
IF(BT$23=5, $AC700, IF(BT$23=4, $AD700, 0)), IF(BT$23=5, $AC700, 0)
))</f>
        <v>0</v>
      </c>
      <c r="BU700" s="297" cm="1">
        <f t="array" ref="BU700">IF($CO700=3,
IFERROR(INDEX($CV$68:$CZ$79, $CE700, BU$23), "-"),
IF($CO700=2,
IF(BU$23=5, $AC700, IF(BU$23=4, $AD700, 0)), IF(BU$23=5, $AC700, 0)
))</f>
        <v>0</v>
      </c>
      <c r="BV700" s="297" cm="1">
        <f t="array" ref="BV700">IF($CO700=3,
IFERROR(INDEX($CV$68:$CZ$79, $CE700, BV$23), "-"),
IF($CO700=2,
IF(BV$23=5, $AC700, IF(BV$23=4, $AD700, 0)), IF(BV$23=5, $AC700, 0)
))</f>
        <v>0</v>
      </c>
      <c r="BW700" s="297" cm="1">
        <f t="array" ref="BW700">IF($CO700=3,
IFERROR(INDEX($CV$68:$CZ$79, $CE700, BW$23), "-"),
IF($CO700=2,
IF(BW$23=5, $AC700, IF(BW$23=4, $AD700, 0)), IF(BW$23=5, $AC700, 0)
))</f>
        <v>0</v>
      </c>
      <c r="BX700" s="297" cm="1">
        <f t="array" ref="BX700">IF($CO700=3,
IFERROR(INDEX($CV$68:$CZ$79, $CE700, BX$23), "-"),
IF($CO700=2,
IF(BX$23=5, $AC700, IF(BX$23=4, $AD700, 0)), IF(BX$23=5, $AC700, 0)
))</f>
        <v>0</v>
      </c>
      <c r="BY700" s="293" t="str">
        <f t="shared" si="305"/>
        <v>-</v>
      </c>
      <c r="BZ700" s="299">
        <f t="shared" si="281"/>
        <v>0</v>
      </c>
      <c r="CA700" s="294" t="str">
        <f t="shared" si="306"/>
        <v>-</v>
      </c>
      <c r="CB700" s="295" t="str">
        <f t="shared" si="282"/>
        <v>-</v>
      </c>
      <c r="CC700" s="295" t="str">
        <f t="shared" si="307"/>
        <v>-</v>
      </c>
      <c r="CD700" s="299">
        <f t="shared" si="283"/>
        <v>0</v>
      </c>
      <c r="CE700" s="300" t="str">
        <f t="shared" si="284"/>
        <v>-</v>
      </c>
      <c r="CF700" s="300" t="str">
        <f t="shared" si="285"/>
        <v>-</v>
      </c>
      <c r="CG700" s="300">
        <v>0</v>
      </c>
      <c r="CH700" s="300">
        <f t="shared" si="286"/>
        <v>0</v>
      </c>
      <c r="CI700" s="301">
        <f t="shared" si="287"/>
        <v>0</v>
      </c>
      <c r="CJ700" s="301">
        <f t="shared" si="288"/>
        <v>0</v>
      </c>
      <c r="CK700" s="302" t="str" cm="1">
        <f t="array" ref="CK700">IF($CJ700&gt;0, INDEX($CS$28:$DH$35, $CJ700, $CI700+CK$23), "-")</f>
        <v>-</v>
      </c>
      <c r="CL700" s="302" t="str" cm="1">
        <f t="array" ref="CL700">IF($CJ700&gt;0, INDEX($CS$28:$DH$35, $CJ700, $CI700+CL$23), "-")</f>
        <v>-</v>
      </c>
      <c r="CM700" s="302" t="str" cm="1">
        <f t="array" ref="CM700">IF($CJ700&gt;0, INDEX($CS$28:$DH$35, $CJ700, $CI700+CM$23), "-")</f>
        <v>-</v>
      </c>
      <c r="CN700" s="302" t="str" cm="1">
        <f t="array" ref="CN700">IF($CJ700&gt;0, INDEX($CS$28:$DH$35, $CJ700, $CI700+CN$23), "-")</f>
        <v>-</v>
      </c>
      <c r="CO700" s="300" t="str">
        <f t="shared" si="289"/>
        <v>-</v>
      </c>
      <c r="CP700" s="271"/>
      <c r="CQ700" s="272"/>
      <c r="CR700" s="273"/>
      <c r="CS700" s="273"/>
      <c r="CT700" s="273"/>
      <c r="CU700" s="273"/>
      <c r="CV700" s="273"/>
      <c r="CW700" s="273"/>
      <c r="CX700" s="273"/>
      <c r="CY700" s="273"/>
      <c r="CZ700" s="273"/>
      <c r="DA700" s="273"/>
      <c r="DB700" s="273"/>
      <c r="DC700" s="273"/>
      <c r="DD700" s="273"/>
      <c r="DE700" s="273"/>
      <c r="DF700" s="273"/>
      <c r="DG700" s="273"/>
      <c r="DH700" s="273"/>
      <c r="DI700" s="273"/>
      <c r="DJ700" s="271"/>
      <c r="DK700" s="271"/>
    </row>
    <row r="701" spans="1:115" s="45" customFormat="1" ht="12.75" customHeight="1" x14ac:dyDescent="0.25">
      <c r="A701" s="13" cm="1">
        <f t="array" ref="A701">IFERROR(INDEX(Operation, IFERROR(MATCH($N701,#REF!, 0), IFERROR(MATCH($N701,#REF!, 0), MATCH($N701,#REF!, 0))), 4), 0)</f>
        <v>0</v>
      </c>
      <c r="B701" s="10">
        <v>678</v>
      </c>
      <c r="C701" s="238"/>
      <c r="D701" s="238"/>
      <c r="E701" s="79"/>
      <c r="F701" s="80" t="str">
        <f>IF(ISBLANK(E701), "", VLOOKUP(E701, Z!$A$2:$C$4127, 3, FALSE))</f>
        <v/>
      </c>
      <c r="G701" s="238"/>
      <c r="H701" s="81"/>
      <c r="I701" s="255" t="b">
        <v>0</v>
      </c>
      <c r="J701" s="256"/>
      <c r="K701" s="82"/>
      <c r="L701" s="82"/>
      <c r="M701" s="83"/>
      <c r="N701" s="79"/>
      <c r="O701" s="84"/>
      <c r="P701" s="84"/>
      <c r="Q701" s="257"/>
      <c r="R701" s="257"/>
      <c r="S701" s="257"/>
      <c r="T701" s="85">
        <f t="shared" si="290"/>
        <v>0</v>
      </c>
      <c r="U701" s="238"/>
      <c r="V701" s="238"/>
      <c r="W701" s="238"/>
      <c r="X701" s="256"/>
      <c r="Y701" s="258"/>
      <c r="Z701" s="79"/>
      <c r="AA701" s="257"/>
      <c r="AB701" s="257"/>
      <c r="AC701" s="257"/>
      <c r="AD701" s="257"/>
      <c r="AE701" s="257"/>
      <c r="AF701" s="85">
        <f t="shared" si="291"/>
        <v>0</v>
      </c>
      <c r="AG701" s="259"/>
      <c r="AH701" s="238"/>
      <c r="AI701" s="79"/>
      <c r="AJ701" s="80" t="str">
        <f>IF(ISBLANK(AI701), "", VLOOKUP(AI701, Z!$A$2:$C$4127, 3, FALSE))</f>
        <v/>
      </c>
      <c r="AK701" s="260"/>
      <c r="AL701" s="127">
        <f t="shared" si="292"/>
        <v>0</v>
      </c>
      <c r="AM701" s="271"/>
      <c r="AN701" s="292">
        <f t="shared" si="294"/>
        <v>0</v>
      </c>
      <c r="AO701" s="279">
        <f t="shared" si="293"/>
        <v>1</v>
      </c>
      <c r="AP701" s="279">
        <v>0.75</v>
      </c>
      <c r="AQ701" s="293" t="str">
        <f t="shared" si="295"/>
        <v>-</v>
      </c>
      <c r="AR701" s="293" t="str">
        <f t="shared" si="296"/>
        <v>-</v>
      </c>
      <c r="AS701" s="293" t="str" cm="1">
        <f t="array" ref="AS701">IFERROR(IFERROR((AT701*AU701)/(3600*1000)/AZ701, BY701) * SUMPRODUCT($BA701:$BE701^2.5, $BF701:$BJ701) / 1000, "-")</f>
        <v>-</v>
      </c>
      <c r="AT701" s="279" t="str">
        <f t="shared" si="297"/>
        <v>-</v>
      </c>
      <c r="AU701" s="279" t="str">
        <f t="shared" si="298"/>
        <v>-</v>
      </c>
      <c r="AV701" s="294" t="str">
        <f t="shared" si="280"/>
        <v>-</v>
      </c>
      <c r="AW701" s="294" t="str" cm="1">
        <f t="array" ref="AW701">IF(CH701&gt;0, INDEX($CV$58:$CV$60, CH701), "-")</f>
        <v>-</v>
      </c>
      <c r="AX701" s="294" t="str">
        <f t="shared" si="299"/>
        <v>-</v>
      </c>
      <c r="AY701" s="295" t="str">
        <f t="shared" si="300"/>
        <v>-</v>
      </c>
      <c r="AZ701" s="294">
        <f t="shared" si="301"/>
        <v>0</v>
      </c>
      <c r="BA701" s="296" t="str" cm="1">
        <f t="array" ref="BA701">IFERROR(INDEX($CV$63:$CZ$65, $CF701, BA$23), "-")</f>
        <v>-</v>
      </c>
      <c r="BB701" s="296" t="str" cm="1">
        <f t="array" ref="BB701">IFERROR(INDEX($CV$63:$CZ$65, $CF701, BB$23), "-")</f>
        <v>-</v>
      </c>
      <c r="BC701" s="296" t="str" cm="1">
        <f t="array" ref="BC701">IFERROR(INDEX($CV$63:$CZ$65, $CF701, BC$23), "-")</f>
        <v>-</v>
      </c>
      <c r="BD701" s="296" t="str" cm="1">
        <f t="array" ref="BD701">IFERROR(INDEX($CV$63:$CZ$65, $CF701, BD$23), "-")</f>
        <v>-</v>
      </c>
      <c r="BE701" s="296" t="str" cm="1">
        <f t="array" ref="BE701">IFERROR(INDEX($CV$63:$CZ$65, $CF701, BE$23), "-")</f>
        <v>-</v>
      </c>
      <c r="BF701" s="297" cm="1">
        <f t="array" ref="BF701">IF($CF701=3,
IFERROR(INDEX($CV$68:$CZ$79, $CE701, BF$23), "-"),
IF($CF701=2,
IF(BF$23=5, $Q701, IF(BF$23=4, $R701, 0)), IF(BF$23=5, $Q701, 0)
))</f>
        <v>0</v>
      </c>
      <c r="BG701" s="297" cm="1">
        <f t="array" ref="BG701">IF($CF701=3,
IFERROR(INDEX($CV$68:$CZ$79, $CE701, BG$23), "-"),
IF($CF701=2,
IF(BG$23=5, $Q701, IF(BG$23=4, $R701, 0)), IF(BG$23=5, $Q701, 0)
))</f>
        <v>0</v>
      </c>
      <c r="BH701" s="297" cm="1">
        <f t="array" ref="BH701">IF($CF701=3,
IFERROR(INDEX($CV$68:$CZ$79, $CE701, BH$23), "-"),
IF($CF701=2,
IF(BH$23=5, $Q701, IF(BH$23=4, $R701, 0)), IF(BH$23=5, $Q701, 0)
))</f>
        <v>0</v>
      </c>
      <c r="BI701" s="297" cm="1">
        <f t="array" ref="BI701">IF($CF701=3,
IFERROR(INDEX($CV$68:$CZ$79, $CE701, BI$23), "-"),
IF($CF701=2,
IF(BI$23=5, $Q701, IF(BI$23=4, $R701, 0)), IF(BI$23=5, $Q701, 0)
))</f>
        <v>0</v>
      </c>
      <c r="BJ701" s="297" cm="1">
        <f t="array" ref="BJ701">IF($CF701=3,
IFERROR(INDEX($CV$68:$CZ$79, $CE701, BJ$23), "-"),
IF($CF701=2,
IF(BJ$23=5, $Q701, IF(BJ$23=4, $R701, 0)), IF(BJ$23=5, $Q701, 0)
))</f>
        <v>0</v>
      </c>
      <c r="BK701" s="293" t="str" cm="1">
        <f t="array" ref="BK701">IFERROR(IF(OR($AN$20="EZ", ISNUMBER((BL701*BM701)/(3600*1000)/BN701)), (BL701*BM701)/(3600*1000)/BN701, BY701) * SUMPRODUCT($BO701:$BS701^2.5, $BT701:$BX701) / 1000, "-")</f>
        <v>-</v>
      </c>
      <c r="BL701" s="279" t="str">
        <f t="shared" si="302"/>
        <v>-</v>
      </c>
      <c r="BM701" s="279" t="str">
        <f t="shared" si="303"/>
        <v>-</v>
      </c>
      <c r="BN701" s="298">
        <f t="shared" si="304"/>
        <v>0</v>
      </c>
      <c r="BO701" s="296" t="str" cm="1">
        <f t="array" ref="BO701">IFERROR(INDEX($CV$63:$CZ$65, $CO701, BO$23), "-")</f>
        <v>-</v>
      </c>
      <c r="BP701" s="296" t="str" cm="1">
        <f t="array" ref="BP701">IFERROR(INDEX($CV$63:$CZ$65, $CO701, BP$23), "-")</f>
        <v>-</v>
      </c>
      <c r="BQ701" s="296" t="str" cm="1">
        <f t="array" ref="BQ701">IFERROR(INDEX($CV$63:$CZ$65, $CO701, BQ$23), "-")</f>
        <v>-</v>
      </c>
      <c r="BR701" s="296" t="str" cm="1">
        <f t="array" ref="BR701">IFERROR(INDEX($CV$63:$CZ$65, $CO701, BR$23), "-")</f>
        <v>-</v>
      </c>
      <c r="BS701" s="296" t="str" cm="1">
        <f t="array" ref="BS701">IFERROR(INDEX($CV$63:$CZ$65, $CO701, BS$23), "-")</f>
        <v>-</v>
      </c>
      <c r="BT701" s="297" cm="1">
        <f t="array" ref="BT701">IF($CO701=3,
IFERROR(INDEX($CV$68:$CZ$79, $CE701, BT$23), "-"),
IF($CO701=2,
IF(BT$23=5, $AC701, IF(BT$23=4, $AD701, 0)), IF(BT$23=5, $AC701, 0)
))</f>
        <v>0</v>
      </c>
      <c r="BU701" s="297" cm="1">
        <f t="array" ref="BU701">IF($CO701=3,
IFERROR(INDEX($CV$68:$CZ$79, $CE701, BU$23), "-"),
IF($CO701=2,
IF(BU$23=5, $AC701, IF(BU$23=4, $AD701, 0)), IF(BU$23=5, $AC701, 0)
))</f>
        <v>0</v>
      </c>
      <c r="BV701" s="297" cm="1">
        <f t="array" ref="BV701">IF($CO701=3,
IFERROR(INDEX($CV$68:$CZ$79, $CE701, BV$23), "-"),
IF($CO701=2,
IF(BV$23=5, $AC701, IF(BV$23=4, $AD701, 0)), IF(BV$23=5, $AC701, 0)
))</f>
        <v>0</v>
      </c>
      <c r="BW701" s="297" cm="1">
        <f t="array" ref="BW701">IF($CO701=3,
IFERROR(INDEX($CV$68:$CZ$79, $CE701, BW$23), "-"),
IF($CO701=2,
IF(BW$23=5, $AC701, IF(BW$23=4, $AD701, 0)), IF(BW$23=5, $AC701, 0)
))</f>
        <v>0</v>
      </c>
      <c r="BX701" s="297" cm="1">
        <f t="array" ref="BX701">IF($CO701=3,
IFERROR(INDEX($CV$68:$CZ$79, $CE701, BX$23), "-"),
IF($CO701=2,
IF(BX$23=5, $AC701, IF(BX$23=4, $AD701, 0)), IF(BX$23=5, $AC701, 0)
))</f>
        <v>0</v>
      </c>
      <c r="BY701" s="293" t="str">
        <f t="shared" si="305"/>
        <v>-</v>
      </c>
      <c r="BZ701" s="299">
        <f t="shared" si="281"/>
        <v>0</v>
      </c>
      <c r="CA701" s="294" t="str">
        <f t="shared" si="306"/>
        <v>-</v>
      </c>
      <c r="CB701" s="295" t="str">
        <f t="shared" si="282"/>
        <v>-</v>
      </c>
      <c r="CC701" s="295" t="str">
        <f t="shared" si="307"/>
        <v>-</v>
      </c>
      <c r="CD701" s="299">
        <f t="shared" si="283"/>
        <v>0</v>
      </c>
      <c r="CE701" s="300" t="str">
        <f t="shared" si="284"/>
        <v>-</v>
      </c>
      <c r="CF701" s="300" t="str">
        <f t="shared" si="285"/>
        <v>-</v>
      </c>
      <c r="CG701" s="300">
        <v>0</v>
      </c>
      <c r="CH701" s="300">
        <f t="shared" si="286"/>
        <v>0</v>
      </c>
      <c r="CI701" s="301">
        <f t="shared" si="287"/>
        <v>0</v>
      </c>
      <c r="CJ701" s="301">
        <f t="shared" si="288"/>
        <v>0</v>
      </c>
      <c r="CK701" s="302" t="str" cm="1">
        <f t="array" ref="CK701">IF($CJ701&gt;0, INDEX($CS$28:$DH$35, $CJ701, $CI701+CK$23), "-")</f>
        <v>-</v>
      </c>
      <c r="CL701" s="302" t="str" cm="1">
        <f t="array" ref="CL701">IF($CJ701&gt;0, INDEX($CS$28:$DH$35, $CJ701, $CI701+CL$23), "-")</f>
        <v>-</v>
      </c>
      <c r="CM701" s="302" t="str" cm="1">
        <f t="array" ref="CM701">IF($CJ701&gt;0, INDEX($CS$28:$DH$35, $CJ701, $CI701+CM$23), "-")</f>
        <v>-</v>
      </c>
      <c r="CN701" s="302" t="str" cm="1">
        <f t="array" ref="CN701">IF($CJ701&gt;0, INDEX($CS$28:$DH$35, $CJ701, $CI701+CN$23), "-")</f>
        <v>-</v>
      </c>
      <c r="CO701" s="300" t="str">
        <f t="shared" si="289"/>
        <v>-</v>
      </c>
      <c r="CP701" s="271"/>
      <c r="CQ701" s="272"/>
      <c r="CR701" s="273"/>
      <c r="CS701" s="273"/>
      <c r="CT701" s="273"/>
      <c r="CU701" s="273"/>
      <c r="CV701" s="273"/>
      <c r="CW701" s="273"/>
      <c r="CX701" s="273"/>
      <c r="CY701" s="273"/>
      <c r="CZ701" s="273"/>
      <c r="DA701" s="273"/>
      <c r="DB701" s="273"/>
      <c r="DC701" s="273"/>
      <c r="DD701" s="273"/>
      <c r="DE701" s="273"/>
      <c r="DF701" s="273"/>
      <c r="DG701" s="273"/>
      <c r="DH701" s="273"/>
      <c r="DI701" s="273"/>
      <c r="DJ701" s="271"/>
      <c r="DK701" s="271"/>
    </row>
    <row r="702" spans="1:115" s="45" customFormat="1" ht="12.75" customHeight="1" x14ac:dyDescent="0.25">
      <c r="A702" s="13" cm="1">
        <f t="array" ref="A702">IFERROR(INDEX(Operation, IFERROR(MATCH($N702,#REF!, 0), IFERROR(MATCH($N702,#REF!, 0), MATCH($N702,#REF!, 0))), 4), 0)</f>
        <v>0</v>
      </c>
      <c r="B702" s="10">
        <v>679</v>
      </c>
      <c r="C702" s="238"/>
      <c r="D702" s="238"/>
      <c r="E702" s="79"/>
      <c r="F702" s="80" t="str">
        <f>IF(ISBLANK(E702), "", VLOOKUP(E702, Z!$A$2:$C$4127, 3, FALSE))</f>
        <v/>
      </c>
      <c r="G702" s="238"/>
      <c r="H702" s="81"/>
      <c r="I702" s="255" t="b">
        <v>0</v>
      </c>
      <c r="J702" s="256"/>
      <c r="K702" s="82"/>
      <c r="L702" s="82"/>
      <c r="M702" s="83"/>
      <c r="N702" s="79"/>
      <c r="O702" s="84"/>
      <c r="P702" s="84"/>
      <c r="Q702" s="257"/>
      <c r="R702" s="257"/>
      <c r="S702" s="257"/>
      <c r="T702" s="85">
        <f t="shared" si="290"/>
        <v>0</v>
      </c>
      <c r="U702" s="238"/>
      <c r="V702" s="238"/>
      <c r="W702" s="238"/>
      <c r="X702" s="257"/>
      <c r="Y702" s="258"/>
      <c r="Z702" s="79"/>
      <c r="AA702" s="257"/>
      <c r="AB702" s="257"/>
      <c r="AC702" s="257"/>
      <c r="AD702" s="257"/>
      <c r="AE702" s="257"/>
      <c r="AF702" s="85">
        <f t="shared" si="291"/>
        <v>0</v>
      </c>
      <c r="AG702" s="259"/>
      <c r="AH702" s="238"/>
      <c r="AI702" s="79"/>
      <c r="AJ702" s="80" t="str">
        <f>IF(ISBLANK(AI702), "", VLOOKUP(AI702, Z!$A$2:$C$4127, 3, FALSE))</f>
        <v/>
      </c>
      <c r="AK702" s="260"/>
      <c r="AL702" s="127">
        <f t="shared" si="292"/>
        <v>0</v>
      </c>
      <c r="AM702" s="271"/>
      <c r="AN702" s="292">
        <f t="shared" si="294"/>
        <v>0</v>
      </c>
      <c r="AO702" s="279">
        <f t="shared" si="293"/>
        <v>1</v>
      </c>
      <c r="AP702" s="279">
        <v>0.75</v>
      </c>
      <c r="AQ702" s="293" t="str">
        <f t="shared" si="295"/>
        <v>-</v>
      </c>
      <c r="AR702" s="293" t="str">
        <f t="shared" si="296"/>
        <v>-</v>
      </c>
      <c r="AS702" s="293" t="str" cm="1">
        <f t="array" ref="AS702">IFERROR(IFERROR((AT702*AU702)/(3600*1000)/AZ702, BY702) * SUMPRODUCT($BA702:$BE702^2.5, $BF702:$BJ702) / 1000, "-")</f>
        <v>-</v>
      </c>
      <c r="AT702" s="279" t="str">
        <f t="shared" si="297"/>
        <v>-</v>
      </c>
      <c r="AU702" s="279" t="str">
        <f t="shared" si="298"/>
        <v>-</v>
      </c>
      <c r="AV702" s="294" t="str">
        <f t="shared" si="280"/>
        <v>-</v>
      </c>
      <c r="AW702" s="294" t="str" cm="1">
        <f t="array" ref="AW702">IF(CH702&gt;0, INDEX($CV$58:$CV$60, CH702), "-")</f>
        <v>-</v>
      </c>
      <c r="AX702" s="294" t="str">
        <f t="shared" si="299"/>
        <v>-</v>
      </c>
      <c r="AY702" s="295" t="str">
        <f t="shared" si="300"/>
        <v>-</v>
      </c>
      <c r="AZ702" s="294">
        <f t="shared" si="301"/>
        <v>0</v>
      </c>
      <c r="BA702" s="296" t="str" cm="1">
        <f t="array" ref="BA702">IFERROR(INDEX($CV$63:$CZ$65, $CF702, BA$23), "-")</f>
        <v>-</v>
      </c>
      <c r="BB702" s="296" t="str" cm="1">
        <f t="array" ref="BB702">IFERROR(INDEX($CV$63:$CZ$65, $CF702, BB$23), "-")</f>
        <v>-</v>
      </c>
      <c r="BC702" s="296" t="str" cm="1">
        <f t="array" ref="BC702">IFERROR(INDEX($CV$63:$CZ$65, $CF702, BC$23), "-")</f>
        <v>-</v>
      </c>
      <c r="BD702" s="296" t="str" cm="1">
        <f t="array" ref="BD702">IFERROR(INDEX($CV$63:$CZ$65, $CF702, BD$23), "-")</f>
        <v>-</v>
      </c>
      <c r="BE702" s="296" t="str" cm="1">
        <f t="array" ref="BE702">IFERROR(INDEX($CV$63:$CZ$65, $CF702, BE$23), "-")</f>
        <v>-</v>
      </c>
      <c r="BF702" s="297" cm="1">
        <f t="array" ref="BF702">IF($CF702=3,
IFERROR(INDEX($CV$68:$CZ$79, $CE702, BF$23), "-"),
IF($CF702=2,
IF(BF$23=5, $Q702, IF(BF$23=4, $R702, 0)), IF(BF$23=5, $Q702, 0)
))</f>
        <v>0</v>
      </c>
      <c r="BG702" s="297" cm="1">
        <f t="array" ref="BG702">IF($CF702=3,
IFERROR(INDEX($CV$68:$CZ$79, $CE702, BG$23), "-"),
IF($CF702=2,
IF(BG$23=5, $Q702, IF(BG$23=4, $R702, 0)), IF(BG$23=5, $Q702, 0)
))</f>
        <v>0</v>
      </c>
      <c r="BH702" s="297" cm="1">
        <f t="array" ref="BH702">IF($CF702=3,
IFERROR(INDEX($CV$68:$CZ$79, $CE702, BH$23), "-"),
IF($CF702=2,
IF(BH$23=5, $Q702, IF(BH$23=4, $R702, 0)), IF(BH$23=5, $Q702, 0)
))</f>
        <v>0</v>
      </c>
      <c r="BI702" s="297" cm="1">
        <f t="array" ref="BI702">IF($CF702=3,
IFERROR(INDEX($CV$68:$CZ$79, $CE702, BI$23), "-"),
IF($CF702=2,
IF(BI$23=5, $Q702, IF(BI$23=4, $R702, 0)), IF(BI$23=5, $Q702, 0)
))</f>
        <v>0</v>
      </c>
      <c r="BJ702" s="297" cm="1">
        <f t="array" ref="BJ702">IF($CF702=3,
IFERROR(INDEX($CV$68:$CZ$79, $CE702, BJ$23), "-"),
IF($CF702=2,
IF(BJ$23=5, $Q702, IF(BJ$23=4, $R702, 0)), IF(BJ$23=5, $Q702, 0)
))</f>
        <v>0</v>
      </c>
      <c r="BK702" s="293" t="str" cm="1">
        <f t="array" ref="BK702">IFERROR(IF(OR($AN$20="EZ", ISNUMBER((BL702*BM702)/(3600*1000)/BN702)), (BL702*BM702)/(3600*1000)/BN702, BY702) * SUMPRODUCT($BO702:$BS702^2.5, $BT702:$BX702) / 1000, "-")</f>
        <v>-</v>
      </c>
      <c r="BL702" s="279" t="str">
        <f t="shared" si="302"/>
        <v>-</v>
      </c>
      <c r="BM702" s="279" t="str">
        <f t="shared" si="303"/>
        <v>-</v>
      </c>
      <c r="BN702" s="298">
        <f t="shared" si="304"/>
        <v>0</v>
      </c>
      <c r="BO702" s="296" t="str" cm="1">
        <f t="array" ref="BO702">IFERROR(INDEX($CV$63:$CZ$65, $CO702, BO$23), "-")</f>
        <v>-</v>
      </c>
      <c r="BP702" s="296" t="str" cm="1">
        <f t="array" ref="BP702">IFERROR(INDEX($CV$63:$CZ$65, $CO702, BP$23), "-")</f>
        <v>-</v>
      </c>
      <c r="BQ702" s="296" t="str" cm="1">
        <f t="array" ref="BQ702">IFERROR(INDEX($CV$63:$CZ$65, $CO702, BQ$23), "-")</f>
        <v>-</v>
      </c>
      <c r="BR702" s="296" t="str" cm="1">
        <f t="array" ref="BR702">IFERROR(INDEX($CV$63:$CZ$65, $CO702, BR$23), "-")</f>
        <v>-</v>
      </c>
      <c r="BS702" s="296" t="str" cm="1">
        <f t="array" ref="BS702">IFERROR(INDEX($CV$63:$CZ$65, $CO702, BS$23), "-")</f>
        <v>-</v>
      </c>
      <c r="BT702" s="297" cm="1">
        <f t="array" ref="BT702">IF($CO702=3,
IFERROR(INDEX($CV$68:$CZ$79, $CE702, BT$23), "-"),
IF($CO702=2,
IF(BT$23=5, $AC702, IF(BT$23=4, $AD702, 0)), IF(BT$23=5, $AC702, 0)
))</f>
        <v>0</v>
      </c>
      <c r="BU702" s="297" cm="1">
        <f t="array" ref="BU702">IF($CO702=3,
IFERROR(INDEX($CV$68:$CZ$79, $CE702, BU$23), "-"),
IF($CO702=2,
IF(BU$23=5, $AC702, IF(BU$23=4, $AD702, 0)), IF(BU$23=5, $AC702, 0)
))</f>
        <v>0</v>
      </c>
      <c r="BV702" s="297" cm="1">
        <f t="array" ref="BV702">IF($CO702=3,
IFERROR(INDEX($CV$68:$CZ$79, $CE702, BV$23), "-"),
IF($CO702=2,
IF(BV$23=5, $AC702, IF(BV$23=4, $AD702, 0)), IF(BV$23=5, $AC702, 0)
))</f>
        <v>0</v>
      </c>
      <c r="BW702" s="297" cm="1">
        <f t="array" ref="BW702">IF($CO702=3,
IFERROR(INDEX($CV$68:$CZ$79, $CE702, BW$23), "-"),
IF($CO702=2,
IF(BW$23=5, $AC702, IF(BW$23=4, $AD702, 0)), IF(BW$23=5, $AC702, 0)
))</f>
        <v>0</v>
      </c>
      <c r="BX702" s="297" cm="1">
        <f t="array" ref="BX702">IF($CO702=3,
IFERROR(INDEX($CV$68:$CZ$79, $CE702, BX$23), "-"),
IF($CO702=2,
IF(BX$23=5, $AC702, IF(BX$23=4, $AD702, 0)), IF(BX$23=5, $AC702, 0)
))</f>
        <v>0</v>
      </c>
      <c r="BY702" s="293" t="str">
        <f t="shared" si="305"/>
        <v>-</v>
      </c>
      <c r="BZ702" s="299">
        <f t="shared" si="281"/>
        <v>0</v>
      </c>
      <c r="CA702" s="294" t="str">
        <f t="shared" si="306"/>
        <v>-</v>
      </c>
      <c r="CB702" s="295" t="str">
        <f t="shared" si="282"/>
        <v>-</v>
      </c>
      <c r="CC702" s="295" t="str">
        <f t="shared" si="307"/>
        <v>-</v>
      </c>
      <c r="CD702" s="299">
        <f t="shared" si="283"/>
        <v>0</v>
      </c>
      <c r="CE702" s="300" t="str">
        <f t="shared" si="284"/>
        <v>-</v>
      </c>
      <c r="CF702" s="300" t="str">
        <f t="shared" si="285"/>
        <v>-</v>
      </c>
      <c r="CG702" s="300">
        <v>0</v>
      </c>
      <c r="CH702" s="300">
        <f t="shared" si="286"/>
        <v>0</v>
      </c>
      <c r="CI702" s="301">
        <f t="shared" si="287"/>
        <v>0</v>
      </c>
      <c r="CJ702" s="301">
        <f t="shared" si="288"/>
        <v>0</v>
      </c>
      <c r="CK702" s="302" t="str" cm="1">
        <f t="array" ref="CK702">IF($CJ702&gt;0, INDEX($CS$28:$DH$35, $CJ702, $CI702+CK$23), "-")</f>
        <v>-</v>
      </c>
      <c r="CL702" s="302" t="str" cm="1">
        <f t="array" ref="CL702">IF($CJ702&gt;0, INDEX($CS$28:$DH$35, $CJ702, $CI702+CL$23), "-")</f>
        <v>-</v>
      </c>
      <c r="CM702" s="302" t="str" cm="1">
        <f t="array" ref="CM702">IF($CJ702&gt;0, INDEX($CS$28:$DH$35, $CJ702, $CI702+CM$23), "-")</f>
        <v>-</v>
      </c>
      <c r="CN702" s="302" t="str" cm="1">
        <f t="array" ref="CN702">IF($CJ702&gt;0, INDEX($CS$28:$DH$35, $CJ702, $CI702+CN$23), "-")</f>
        <v>-</v>
      </c>
      <c r="CO702" s="300" t="str">
        <f t="shared" si="289"/>
        <v>-</v>
      </c>
      <c r="CP702" s="271"/>
      <c r="CQ702" s="272"/>
      <c r="CR702" s="273"/>
      <c r="CS702" s="273"/>
      <c r="CT702" s="273"/>
      <c r="CU702" s="273"/>
      <c r="CV702" s="273"/>
      <c r="CW702" s="273"/>
      <c r="CX702" s="273"/>
      <c r="CY702" s="273"/>
      <c r="CZ702" s="273"/>
      <c r="DA702" s="273"/>
      <c r="DB702" s="273"/>
      <c r="DC702" s="273"/>
      <c r="DD702" s="273"/>
      <c r="DE702" s="273"/>
      <c r="DF702" s="273"/>
      <c r="DG702" s="273"/>
      <c r="DH702" s="273"/>
      <c r="DI702" s="273"/>
      <c r="DJ702" s="271"/>
      <c r="DK702" s="271"/>
    </row>
    <row r="703" spans="1:115" s="45" customFormat="1" ht="12.75" customHeight="1" x14ac:dyDescent="0.25">
      <c r="A703" s="13" cm="1">
        <f t="array" ref="A703">IFERROR(INDEX(Operation, IFERROR(MATCH($N703,#REF!, 0), IFERROR(MATCH($N703,#REF!, 0), MATCH($N703,#REF!, 0))), 4), 0)</f>
        <v>0</v>
      </c>
      <c r="B703" s="10">
        <v>680</v>
      </c>
      <c r="C703" s="238"/>
      <c r="D703" s="238"/>
      <c r="E703" s="79"/>
      <c r="F703" s="80" t="str">
        <f>IF(ISBLANK(E703), "", VLOOKUP(E703, Z!$A$2:$C$4127, 3, FALSE))</f>
        <v/>
      </c>
      <c r="G703" s="238"/>
      <c r="H703" s="81"/>
      <c r="I703" s="255" t="b">
        <v>0</v>
      </c>
      <c r="J703" s="256"/>
      <c r="K703" s="82"/>
      <c r="L703" s="82"/>
      <c r="M703" s="83"/>
      <c r="N703" s="79"/>
      <c r="O703" s="84"/>
      <c r="P703" s="84"/>
      <c r="Q703" s="257"/>
      <c r="R703" s="257"/>
      <c r="S703" s="257"/>
      <c r="T703" s="85">
        <f t="shared" si="290"/>
        <v>0</v>
      </c>
      <c r="U703" s="238"/>
      <c r="V703" s="238"/>
      <c r="W703" s="238"/>
      <c r="X703" s="257"/>
      <c r="Y703" s="258"/>
      <c r="Z703" s="79"/>
      <c r="AA703" s="257"/>
      <c r="AB703" s="257"/>
      <c r="AC703" s="257"/>
      <c r="AD703" s="257"/>
      <c r="AE703" s="257"/>
      <c r="AF703" s="85">
        <f t="shared" si="291"/>
        <v>0</v>
      </c>
      <c r="AG703" s="259"/>
      <c r="AH703" s="238"/>
      <c r="AI703" s="79"/>
      <c r="AJ703" s="80" t="str">
        <f>IF(ISBLANK(AI703), "", VLOOKUP(AI703, Z!$A$2:$C$4127, 3, FALSE))</f>
        <v/>
      </c>
      <c r="AK703" s="260"/>
      <c r="AL703" s="127">
        <f t="shared" si="292"/>
        <v>0</v>
      </c>
      <c r="AM703" s="271"/>
      <c r="AN703" s="292">
        <f t="shared" si="294"/>
        <v>0</v>
      </c>
      <c r="AO703" s="279">
        <f t="shared" si="293"/>
        <v>1</v>
      </c>
      <c r="AP703" s="279">
        <v>0.75</v>
      </c>
      <c r="AQ703" s="293" t="str">
        <f t="shared" si="295"/>
        <v>-</v>
      </c>
      <c r="AR703" s="293" t="str">
        <f t="shared" si="296"/>
        <v>-</v>
      </c>
      <c r="AS703" s="293" t="str" cm="1">
        <f t="array" ref="AS703">IFERROR(IFERROR((AT703*AU703)/(3600*1000)/AZ703, BY703) * SUMPRODUCT($BA703:$BE703^2.5, $BF703:$BJ703) / 1000, "-")</f>
        <v>-</v>
      </c>
      <c r="AT703" s="279" t="str">
        <f t="shared" si="297"/>
        <v>-</v>
      </c>
      <c r="AU703" s="279" t="str">
        <f t="shared" si="298"/>
        <v>-</v>
      </c>
      <c r="AV703" s="294" t="str">
        <f t="shared" si="280"/>
        <v>-</v>
      </c>
      <c r="AW703" s="294" t="str" cm="1">
        <f t="array" ref="AW703">IF(CH703&gt;0, INDEX($CV$58:$CV$60, CH703), "-")</f>
        <v>-</v>
      </c>
      <c r="AX703" s="294" t="str">
        <f t="shared" si="299"/>
        <v>-</v>
      </c>
      <c r="AY703" s="295" t="str">
        <f t="shared" si="300"/>
        <v>-</v>
      </c>
      <c r="AZ703" s="294">
        <f t="shared" si="301"/>
        <v>0</v>
      </c>
      <c r="BA703" s="296" t="str" cm="1">
        <f t="array" ref="BA703">IFERROR(INDEX($CV$63:$CZ$65, $CF703, BA$23), "-")</f>
        <v>-</v>
      </c>
      <c r="BB703" s="296" t="str" cm="1">
        <f t="array" ref="BB703">IFERROR(INDEX($CV$63:$CZ$65, $CF703, BB$23), "-")</f>
        <v>-</v>
      </c>
      <c r="BC703" s="296" t="str" cm="1">
        <f t="array" ref="BC703">IFERROR(INDEX($CV$63:$CZ$65, $CF703, BC$23), "-")</f>
        <v>-</v>
      </c>
      <c r="BD703" s="296" t="str" cm="1">
        <f t="array" ref="BD703">IFERROR(INDEX($CV$63:$CZ$65, $CF703, BD$23), "-")</f>
        <v>-</v>
      </c>
      <c r="BE703" s="296" t="str" cm="1">
        <f t="array" ref="BE703">IFERROR(INDEX($CV$63:$CZ$65, $CF703, BE$23), "-")</f>
        <v>-</v>
      </c>
      <c r="BF703" s="297" cm="1">
        <f t="array" ref="BF703">IF($CF703=3,
IFERROR(INDEX($CV$68:$CZ$79, $CE703, BF$23), "-"),
IF($CF703=2,
IF(BF$23=5, $Q703, IF(BF$23=4, $R703, 0)), IF(BF$23=5, $Q703, 0)
))</f>
        <v>0</v>
      </c>
      <c r="BG703" s="297" cm="1">
        <f t="array" ref="BG703">IF($CF703=3,
IFERROR(INDEX($CV$68:$CZ$79, $CE703, BG$23), "-"),
IF($CF703=2,
IF(BG$23=5, $Q703, IF(BG$23=4, $R703, 0)), IF(BG$23=5, $Q703, 0)
))</f>
        <v>0</v>
      </c>
      <c r="BH703" s="297" cm="1">
        <f t="array" ref="BH703">IF($CF703=3,
IFERROR(INDEX($CV$68:$CZ$79, $CE703, BH$23), "-"),
IF($CF703=2,
IF(BH$23=5, $Q703, IF(BH$23=4, $R703, 0)), IF(BH$23=5, $Q703, 0)
))</f>
        <v>0</v>
      </c>
      <c r="BI703" s="297" cm="1">
        <f t="array" ref="BI703">IF($CF703=3,
IFERROR(INDEX($CV$68:$CZ$79, $CE703, BI$23), "-"),
IF($CF703=2,
IF(BI$23=5, $Q703, IF(BI$23=4, $R703, 0)), IF(BI$23=5, $Q703, 0)
))</f>
        <v>0</v>
      </c>
      <c r="BJ703" s="297" cm="1">
        <f t="array" ref="BJ703">IF($CF703=3,
IFERROR(INDEX($CV$68:$CZ$79, $CE703, BJ$23), "-"),
IF($CF703=2,
IF(BJ$23=5, $Q703, IF(BJ$23=4, $R703, 0)), IF(BJ$23=5, $Q703, 0)
))</f>
        <v>0</v>
      </c>
      <c r="BK703" s="293" t="str" cm="1">
        <f t="array" ref="BK703">IFERROR(IF(OR($AN$20="EZ", ISNUMBER((BL703*BM703)/(3600*1000)/BN703)), (BL703*BM703)/(3600*1000)/BN703, BY703) * SUMPRODUCT($BO703:$BS703^2.5, $BT703:$BX703) / 1000, "-")</f>
        <v>-</v>
      </c>
      <c r="BL703" s="279" t="str">
        <f t="shared" si="302"/>
        <v>-</v>
      </c>
      <c r="BM703" s="279" t="str">
        <f t="shared" si="303"/>
        <v>-</v>
      </c>
      <c r="BN703" s="298">
        <f t="shared" si="304"/>
        <v>0</v>
      </c>
      <c r="BO703" s="296" t="str" cm="1">
        <f t="array" ref="BO703">IFERROR(INDEX($CV$63:$CZ$65, $CO703, BO$23), "-")</f>
        <v>-</v>
      </c>
      <c r="BP703" s="296" t="str" cm="1">
        <f t="array" ref="BP703">IFERROR(INDEX($CV$63:$CZ$65, $CO703, BP$23), "-")</f>
        <v>-</v>
      </c>
      <c r="BQ703" s="296" t="str" cm="1">
        <f t="array" ref="BQ703">IFERROR(INDEX($CV$63:$CZ$65, $CO703, BQ$23), "-")</f>
        <v>-</v>
      </c>
      <c r="BR703" s="296" t="str" cm="1">
        <f t="array" ref="BR703">IFERROR(INDEX($CV$63:$CZ$65, $CO703, BR$23), "-")</f>
        <v>-</v>
      </c>
      <c r="BS703" s="296" t="str" cm="1">
        <f t="array" ref="BS703">IFERROR(INDEX($CV$63:$CZ$65, $CO703, BS$23), "-")</f>
        <v>-</v>
      </c>
      <c r="BT703" s="297" cm="1">
        <f t="array" ref="BT703">IF($CO703=3,
IFERROR(INDEX($CV$68:$CZ$79, $CE703, BT$23), "-"),
IF($CO703=2,
IF(BT$23=5, $AC703, IF(BT$23=4, $AD703, 0)), IF(BT$23=5, $AC703, 0)
))</f>
        <v>0</v>
      </c>
      <c r="BU703" s="297" cm="1">
        <f t="array" ref="BU703">IF($CO703=3,
IFERROR(INDEX($CV$68:$CZ$79, $CE703, BU$23), "-"),
IF($CO703=2,
IF(BU$23=5, $AC703, IF(BU$23=4, $AD703, 0)), IF(BU$23=5, $AC703, 0)
))</f>
        <v>0</v>
      </c>
      <c r="BV703" s="297" cm="1">
        <f t="array" ref="BV703">IF($CO703=3,
IFERROR(INDEX($CV$68:$CZ$79, $CE703, BV$23), "-"),
IF($CO703=2,
IF(BV$23=5, $AC703, IF(BV$23=4, $AD703, 0)), IF(BV$23=5, $AC703, 0)
))</f>
        <v>0</v>
      </c>
      <c r="BW703" s="297" cm="1">
        <f t="array" ref="BW703">IF($CO703=3,
IFERROR(INDEX($CV$68:$CZ$79, $CE703, BW$23), "-"),
IF($CO703=2,
IF(BW$23=5, $AC703, IF(BW$23=4, $AD703, 0)), IF(BW$23=5, $AC703, 0)
))</f>
        <v>0</v>
      </c>
      <c r="BX703" s="297" cm="1">
        <f t="array" ref="BX703">IF($CO703=3,
IFERROR(INDEX($CV$68:$CZ$79, $CE703, BX$23), "-"),
IF($CO703=2,
IF(BX$23=5, $AC703, IF(BX$23=4, $AD703, 0)), IF(BX$23=5, $AC703, 0)
))</f>
        <v>0</v>
      </c>
      <c r="BY703" s="293" t="str">
        <f t="shared" si="305"/>
        <v>-</v>
      </c>
      <c r="BZ703" s="299">
        <f t="shared" si="281"/>
        <v>0</v>
      </c>
      <c r="CA703" s="294" t="str">
        <f t="shared" si="306"/>
        <v>-</v>
      </c>
      <c r="CB703" s="295" t="str">
        <f t="shared" si="282"/>
        <v>-</v>
      </c>
      <c r="CC703" s="295" t="str">
        <f t="shared" si="307"/>
        <v>-</v>
      </c>
      <c r="CD703" s="299">
        <f t="shared" si="283"/>
        <v>0</v>
      </c>
      <c r="CE703" s="300" t="str">
        <f t="shared" si="284"/>
        <v>-</v>
      </c>
      <c r="CF703" s="300" t="str">
        <f t="shared" si="285"/>
        <v>-</v>
      </c>
      <c r="CG703" s="300">
        <v>0</v>
      </c>
      <c r="CH703" s="300">
        <f t="shared" si="286"/>
        <v>0</v>
      </c>
      <c r="CI703" s="301">
        <f t="shared" si="287"/>
        <v>0</v>
      </c>
      <c r="CJ703" s="301">
        <f t="shared" si="288"/>
        <v>0</v>
      </c>
      <c r="CK703" s="302" t="str" cm="1">
        <f t="array" ref="CK703">IF($CJ703&gt;0, INDEX($CS$28:$DH$35, $CJ703, $CI703+CK$23), "-")</f>
        <v>-</v>
      </c>
      <c r="CL703" s="302" t="str" cm="1">
        <f t="array" ref="CL703">IF($CJ703&gt;0, INDEX($CS$28:$DH$35, $CJ703, $CI703+CL$23), "-")</f>
        <v>-</v>
      </c>
      <c r="CM703" s="302" t="str" cm="1">
        <f t="array" ref="CM703">IF($CJ703&gt;0, INDEX($CS$28:$DH$35, $CJ703, $CI703+CM$23), "-")</f>
        <v>-</v>
      </c>
      <c r="CN703" s="302" t="str" cm="1">
        <f t="array" ref="CN703">IF($CJ703&gt;0, INDEX($CS$28:$DH$35, $CJ703, $CI703+CN$23), "-")</f>
        <v>-</v>
      </c>
      <c r="CO703" s="300" t="str">
        <f t="shared" si="289"/>
        <v>-</v>
      </c>
      <c r="CP703" s="271"/>
      <c r="CQ703" s="272"/>
      <c r="CR703" s="273"/>
      <c r="CS703" s="273"/>
      <c r="CT703" s="273"/>
      <c r="CU703" s="273"/>
      <c r="CV703" s="273"/>
      <c r="CW703" s="273"/>
      <c r="CX703" s="273"/>
      <c r="CY703" s="273"/>
      <c r="CZ703" s="273"/>
      <c r="DA703" s="273"/>
      <c r="DB703" s="273"/>
      <c r="DC703" s="273"/>
      <c r="DD703" s="273"/>
      <c r="DE703" s="273"/>
      <c r="DF703" s="273"/>
      <c r="DG703" s="273"/>
      <c r="DH703" s="273"/>
      <c r="DI703" s="273"/>
      <c r="DJ703" s="271"/>
      <c r="DK703" s="271"/>
    </row>
    <row r="704" spans="1:115" s="45" customFormat="1" ht="12.75" customHeight="1" x14ac:dyDescent="0.25">
      <c r="A704" s="13" cm="1">
        <f t="array" ref="A704">IFERROR(INDEX(Operation, IFERROR(MATCH($N704,#REF!, 0), IFERROR(MATCH($N704,#REF!, 0), MATCH($N704,#REF!, 0))), 4), 0)</f>
        <v>0</v>
      </c>
      <c r="B704" s="10">
        <v>681</v>
      </c>
      <c r="C704" s="238"/>
      <c r="D704" s="238"/>
      <c r="E704" s="79"/>
      <c r="F704" s="80" t="str">
        <f>IF(ISBLANK(E704), "", VLOOKUP(E704, Z!$A$2:$C$4127, 3, FALSE))</f>
        <v/>
      </c>
      <c r="G704" s="238"/>
      <c r="H704" s="81"/>
      <c r="I704" s="255" t="b">
        <v>0</v>
      </c>
      <c r="J704" s="256"/>
      <c r="K704" s="82"/>
      <c r="L704" s="82"/>
      <c r="M704" s="83"/>
      <c r="N704" s="79"/>
      <c r="O704" s="84"/>
      <c r="P704" s="84"/>
      <c r="Q704" s="257"/>
      <c r="R704" s="257"/>
      <c r="S704" s="257"/>
      <c r="T704" s="85">
        <f t="shared" si="290"/>
        <v>0</v>
      </c>
      <c r="U704" s="238"/>
      <c r="V704" s="238"/>
      <c r="W704" s="238"/>
      <c r="X704" s="257"/>
      <c r="Y704" s="258"/>
      <c r="Z704" s="79"/>
      <c r="AA704" s="257"/>
      <c r="AB704" s="257"/>
      <c r="AC704" s="257"/>
      <c r="AD704" s="257"/>
      <c r="AE704" s="257"/>
      <c r="AF704" s="85">
        <f t="shared" si="291"/>
        <v>0</v>
      </c>
      <c r="AG704" s="259"/>
      <c r="AH704" s="238"/>
      <c r="AI704" s="79"/>
      <c r="AJ704" s="80" t="str">
        <f>IF(ISBLANK(AI704), "", VLOOKUP(AI704, Z!$A$2:$C$4127, 3, FALSE))</f>
        <v/>
      </c>
      <c r="AK704" s="260"/>
      <c r="AL704" s="127">
        <f t="shared" si="292"/>
        <v>0</v>
      </c>
      <c r="AM704" s="271"/>
      <c r="AN704" s="292">
        <f t="shared" si="294"/>
        <v>0</v>
      </c>
      <c r="AO704" s="279">
        <f t="shared" si="293"/>
        <v>1</v>
      </c>
      <c r="AP704" s="279">
        <v>0.75</v>
      </c>
      <c r="AQ704" s="293" t="str">
        <f t="shared" si="295"/>
        <v>-</v>
      </c>
      <c r="AR704" s="293" t="str">
        <f t="shared" si="296"/>
        <v>-</v>
      </c>
      <c r="AS704" s="293" t="str" cm="1">
        <f t="array" ref="AS704">IFERROR(IFERROR((AT704*AU704)/(3600*1000)/AZ704, BY704) * SUMPRODUCT($BA704:$BE704^2.5, $BF704:$BJ704) / 1000, "-")</f>
        <v>-</v>
      </c>
      <c r="AT704" s="279" t="str">
        <f t="shared" si="297"/>
        <v>-</v>
      </c>
      <c r="AU704" s="279" t="str">
        <f t="shared" si="298"/>
        <v>-</v>
      </c>
      <c r="AV704" s="294" t="str">
        <f t="shared" si="280"/>
        <v>-</v>
      </c>
      <c r="AW704" s="294" t="str" cm="1">
        <f t="array" ref="AW704">IF(CH704&gt;0, INDEX($CV$58:$CV$60, CH704), "-")</f>
        <v>-</v>
      </c>
      <c r="AX704" s="294" t="str">
        <f t="shared" si="299"/>
        <v>-</v>
      </c>
      <c r="AY704" s="295" t="str">
        <f t="shared" si="300"/>
        <v>-</v>
      </c>
      <c r="AZ704" s="294">
        <f t="shared" si="301"/>
        <v>0</v>
      </c>
      <c r="BA704" s="296" t="str" cm="1">
        <f t="array" ref="BA704">IFERROR(INDEX($CV$63:$CZ$65, $CF704, BA$23), "-")</f>
        <v>-</v>
      </c>
      <c r="BB704" s="296" t="str" cm="1">
        <f t="array" ref="BB704">IFERROR(INDEX($CV$63:$CZ$65, $CF704, BB$23), "-")</f>
        <v>-</v>
      </c>
      <c r="BC704" s="296" t="str" cm="1">
        <f t="array" ref="BC704">IFERROR(INDEX($CV$63:$CZ$65, $CF704, BC$23), "-")</f>
        <v>-</v>
      </c>
      <c r="BD704" s="296" t="str" cm="1">
        <f t="array" ref="BD704">IFERROR(INDEX($CV$63:$CZ$65, $CF704, BD$23), "-")</f>
        <v>-</v>
      </c>
      <c r="BE704" s="296" t="str" cm="1">
        <f t="array" ref="BE704">IFERROR(INDEX($CV$63:$CZ$65, $CF704, BE$23), "-")</f>
        <v>-</v>
      </c>
      <c r="BF704" s="297" cm="1">
        <f t="array" ref="BF704">IF($CF704=3,
IFERROR(INDEX($CV$68:$CZ$79, $CE704, BF$23), "-"),
IF($CF704=2,
IF(BF$23=5, $Q704, IF(BF$23=4, $R704, 0)), IF(BF$23=5, $Q704, 0)
))</f>
        <v>0</v>
      </c>
      <c r="BG704" s="297" cm="1">
        <f t="array" ref="BG704">IF($CF704=3,
IFERROR(INDEX($CV$68:$CZ$79, $CE704, BG$23), "-"),
IF($CF704=2,
IF(BG$23=5, $Q704, IF(BG$23=4, $R704, 0)), IF(BG$23=5, $Q704, 0)
))</f>
        <v>0</v>
      </c>
      <c r="BH704" s="297" cm="1">
        <f t="array" ref="BH704">IF($CF704=3,
IFERROR(INDEX($CV$68:$CZ$79, $CE704, BH$23), "-"),
IF($CF704=2,
IF(BH$23=5, $Q704, IF(BH$23=4, $R704, 0)), IF(BH$23=5, $Q704, 0)
))</f>
        <v>0</v>
      </c>
      <c r="BI704" s="297" cm="1">
        <f t="array" ref="BI704">IF($CF704=3,
IFERROR(INDEX($CV$68:$CZ$79, $CE704, BI$23), "-"),
IF($CF704=2,
IF(BI$23=5, $Q704, IF(BI$23=4, $R704, 0)), IF(BI$23=5, $Q704, 0)
))</f>
        <v>0</v>
      </c>
      <c r="BJ704" s="297" cm="1">
        <f t="array" ref="BJ704">IF($CF704=3,
IFERROR(INDEX($CV$68:$CZ$79, $CE704, BJ$23), "-"),
IF($CF704=2,
IF(BJ$23=5, $Q704, IF(BJ$23=4, $R704, 0)), IF(BJ$23=5, $Q704, 0)
))</f>
        <v>0</v>
      </c>
      <c r="BK704" s="293" t="str" cm="1">
        <f t="array" ref="BK704">IFERROR(IF(OR($AN$20="EZ", ISNUMBER((BL704*BM704)/(3600*1000)/BN704)), (BL704*BM704)/(3600*1000)/BN704, BY704) * SUMPRODUCT($BO704:$BS704^2.5, $BT704:$BX704) / 1000, "-")</f>
        <v>-</v>
      </c>
      <c r="BL704" s="279" t="str">
        <f t="shared" si="302"/>
        <v>-</v>
      </c>
      <c r="BM704" s="279" t="str">
        <f t="shared" si="303"/>
        <v>-</v>
      </c>
      <c r="BN704" s="298">
        <f t="shared" si="304"/>
        <v>0</v>
      </c>
      <c r="BO704" s="296" t="str" cm="1">
        <f t="array" ref="BO704">IFERROR(INDEX($CV$63:$CZ$65, $CO704, BO$23), "-")</f>
        <v>-</v>
      </c>
      <c r="BP704" s="296" t="str" cm="1">
        <f t="array" ref="BP704">IFERROR(INDEX($CV$63:$CZ$65, $CO704, BP$23), "-")</f>
        <v>-</v>
      </c>
      <c r="BQ704" s="296" t="str" cm="1">
        <f t="array" ref="BQ704">IFERROR(INDEX($CV$63:$CZ$65, $CO704, BQ$23), "-")</f>
        <v>-</v>
      </c>
      <c r="BR704" s="296" t="str" cm="1">
        <f t="array" ref="BR704">IFERROR(INDEX($CV$63:$CZ$65, $CO704, BR$23), "-")</f>
        <v>-</v>
      </c>
      <c r="BS704" s="296" t="str" cm="1">
        <f t="array" ref="BS704">IFERROR(INDEX($CV$63:$CZ$65, $CO704, BS$23), "-")</f>
        <v>-</v>
      </c>
      <c r="BT704" s="297" cm="1">
        <f t="array" ref="BT704">IF($CO704=3,
IFERROR(INDEX($CV$68:$CZ$79, $CE704, BT$23), "-"),
IF($CO704=2,
IF(BT$23=5, $AC704, IF(BT$23=4, $AD704, 0)), IF(BT$23=5, $AC704, 0)
))</f>
        <v>0</v>
      </c>
      <c r="BU704" s="297" cm="1">
        <f t="array" ref="BU704">IF($CO704=3,
IFERROR(INDEX($CV$68:$CZ$79, $CE704, BU$23), "-"),
IF($CO704=2,
IF(BU$23=5, $AC704, IF(BU$23=4, $AD704, 0)), IF(BU$23=5, $AC704, 0)
))</f>
        <v>0</v>
      </c>
      <c r="BV704" s="297" cm="1">
        <f t="array" ref="BV704">IF($CO704=3,
IFERROR(INDEX($CV$68:$CZ$79, $CE704, BV$23), "-"),
IF($CO704=2,
IF(BV$23=5, $AC704, IF(BV$23=4, $AD704, 0)), IF(BV$23=5, $AC704, 0)
))</f>
        <v>0</v>
      </c>
      <c r="BW704" s="297" cm="1">
        <f t="array" ref="BW704">IF($CO704=3,
IFERROR(INDEX($CV$68:$CZ$79, $CE704, BW$23), "-"),
IF($CO704=2,
IF(BW$23=5, $AC704, IF(BW$23=4, $AD704, 0)), IF(BW$23=5, $AC704, 0)
))</f>
        <v>0</v>
      </c>
      <c r="BX704" s="297" cm="1">
        <f t="array" ref="BX704">IF($CO704=3,
IFERROR(INDEX($CV$68:$CZ$79, $CE704, BX$23), "-"),
IF($CO704=2,
IF(BX$23=5, $AC704, IF(BX$23=4, $AD704, 0)), IF(BX$23=5, $AC704, 0)
))</f>
        <v>0</v>
      </c>
      <c r="BY704" s="293" t="str">
        <f t="shared" si="305"/>
        <v>-</v>
      </c>
      <c r="BZ704" s="299">
        <f t="shared" si="281"/>
        <v>0</v>
      </c>
      <c r="CA704" s="294" t="str">
        <f t="shared" si="306"/>
        <v>-</v>
      </c>
      <c r="CB704" s="295" t="str">
        <f t="shared" si="282"/>
        <v>-</v>
      </c>
      <c r="CC704" s="295" t="str">
        <f t="shared" si="307"/>
        <v>-</v>
      </c>
      <c r="CD704" s="299">
        <f t="shared" si="283"/>
        <v>0</v>
      </c>
      <c r="CE704" s="300" t="str">
        <f t="shared" si="284"/>
        <v>-</v>
      </c>
      <c r="CF704" s="300" t="str">
        <f t="shared" si="285"/>
        <v>-</v>
      </c>
      <c r="CG704" s="300">
        <v>0</v>
      </c>
      <c r="CH704" s="300">
        <f t="shared" si="286"/>
        <v>0</v>
      </c>
      <c r="CI704" s="301">
        <f t="shared" si="287"/>
        <v>0</v>
      </c>
      <c r="CJ704" s="301">
        <f t="shared" si="288"/>
        <v>0</v>
      </c>
      <c r="CK704" s="302" t="str" cm="1">
        <f t="array" ref="CK704">IF($CJ704&gt;0, INDEX($CS$28:$DH$35, $CJ704, $CI704+CK$23), "-")</f>
        <v>-</v>
      </c>
      <c r="CL704" s="302" t="str" cm="1">
        <f t="array" ref="CL704">IF($CJ704&gt;0, INDEX($CS$28:$DH$35, $CJ704, $CI704+CL$23), "-")</f>
        <v>-</v>
      </c>
      <c r="CM704" s="302" t="str" cm="1">
        <f t="array" ref="CM704">IF($CJ704&gt;0, INDEX($CS$28:$DH$35, $CJ704, $CI704+CM$23), "-")</f>
        <v>-</v>
      </c>
      <c r="CN704" s="302" t="str" cm="1">
        <f t="array" ref="CN704">IF($CJ704&gt;0, INDEX($CS$28:$DH$35, $CJ704, $CI704+CN$23), "-")</f>
        <v>-</v>
      </c>
      <c r="CO704" s="300" t="str">
        <f t="shared" si="289"/>
        <v>-</v>
      </c>
      <c r="CP704" s="271"/>
      <c r="CQ704" s="272"/>
      <c r="CR704" s="273"/>
      <c r="CS704" s="273"/>
      <c r="CT704" s="273"/>
      <c r="CU704" s="273"/>
      <c r="CV704" s="273"/>
      <c r="CW704" s="273"/>
      <c r="CX704" s="273"/>
      <c r="CY704" s="273"/>
      <c r="CZ704" s="273"/>
      <c r="DA704" s="273"/>
      <c r="DB704" s="273"/>
      <c r="DC704" s="273"/>
      <c r="DD704" s="273"/>
      <c r="DE704" s="273"/>
      <c r="DF704" s="273"/>
      <c r="DG704" s="273"/>
      <c r="DH704" s="273"/>
      <c r="DI704" s="273"/>
      <c r="DJ704" s="271"/>
      <c r="DK704" s="271"/>
    </row>
    <row r="705" spans="1:115" s="45" customFormat="1" ht="12.75" customHeight="1" x14ac:dyDescent="0.25">
      <c r="A705" s="13" cm="1">
        <f t="array" ref="A705">IFERROR(INDEX(Operation, IFERROR(MATCH($N705,#REF!, 0), IFERROR(MATCH($N705,#REF!, 0), MATCH($N705,#REF!, 0))), 4), 0)</f>
        <v>0</v>
      </c>
      <c r="B705" s="10">
        <v>682</v>
      </c>
      <c r="C705" s="238"/>
      <c r="D705" s="238"/>
      <c r="E705" s="79"/>
      <c r="F705" s="80" t="str">
        <f>IF(ISBLANK(E705), "", VLOOKUP(E705, Z!$A$2:$C$4127, 3, FALSE))</f>
        <v/>
      </c>
      <c r="G705" s="238"/>
      <c r="H705" s="81"/>
      <c r="I705" s="255" t="b">
        <v>0</v>
      </c>
      <c r="J705" s="256"/>
      <c r="K705" s="82"/>
      <c r="L705" s="82"/>
      <c r="M705" s="83"/>
      <c r="N705" s="79"/>
      <c r="O705" s="84"/>
      <c r="P705" s="84"/>
      <c r="Q705" s="257"/>
      <c r="R705" s="257"/>
      <c r="S705" s="257"/>
      <c r="T705" s="85">
        <f t="shared" si="290"/>
        <v>0</v>
      </c>
      <c r="U705" s="238"/>
      <c r="V705" s="238"/>
      <c r="W705" s="238"/>
      <c r="X705" s="256"/>
      <c r="Y705" s="258"/>
      <c r="Z705" s="79"/>
      <c r="AA705" s="257"/>
      <c r="AB705" s="257"/>
      <c r="AC705" s="257"/>
      <c r="AD705" s="257"/>
      <c r="AE705" s="257"/>
      <c r="AF705" s="85">
        <f t="shared" si="291"/>
        <v>0</v>
      </c>
      <c r="AG705" s="259"/>
      <c r="AH705" s="238"/>
      <c r="AI705" s="79"/>
      <c r="AJ705" s="80" t="str">
        <f>IF(ISBLANK(AI705), "", VLOOKUP(AI705, Z!$A$2:$C$4127, 3, FALSE))</f>
        <v/>
      </c>
      <c r="AK705" s="260"/>
      <c r="AL705" s="127">
        <f t="shared" si="292"/>
        <v>0</v>
      </c>
      <c r="AM705" s="271"/>
      <c r="AN705" s="292">
        <f t="shared" si="294"/>
        <v>0</v>
      </c>
      <c r="AO705" s="279">
        <f t="shared" si="293"/>
        <v>1</v>
      </c>
      <c r="AP705" s="279">
        <v>0.75</v>
      </c>
      <c r="AQ705" s="293" t="str">
        <f t="shared" si="295"/>
        <v>-</v>
      </c>
      <c r="AR705" s="293" t="str">
        <f t="shared" si="296"/>
        <v>-</v>
      </c>
      <c r="AS705" s="293" t="str" cm="1">
        <f t="array" ref="AS705">IFERROR(IFERROR((AT705*AU705)/(3600*1000)/AZ705, BY705) * SUMPRODUCT($BA705:$BE705^2.5, $BF705:$BJ705) / 1000, "-")</f>
        <v>-</v>
      </c>
      <c r="AT705" s="279" t="str">
        <f t="shared" si="297"/>
        <v>-</v>
      </c>
      <c r="AU705" s="279" t="str">
        <f t="shared" si="298"/>
        <v>-</v>
      </c>
      <c r="AV705" s="294" t="str">
        <f t="shared" si="280"/>
        <v>-</v>
      </c>
      <c r="AW705" s="294" t="str" cm="1">
        <f t="array" ref="AW705">IF(CH705&gt;0, INDEX($CV$58:$CV$60, CH705), "-")</f>
        <v>-</v>
      </c>
      <c r="AX705" s="294" t="str">
        <f t="shared" si="299"/>
        <v>-</v>
      </c>
      <c r="AY705" s="295" t="str">
        <f t="shared" si="300"/>
        <v>-</v>
      </c>
      <c r="AZ705" s="294">
        <f t="shared" si="301"/>
        <v>0</v>
      </c>
      <c r="BA705" s="296" t="str" cm="1">
        <f t="array" ref="BA705">IFERROR(INDEX($CV$63:$CZ$65, $CF705, BA$23), "-")</f>
        <v>-</v>
      </c>
      <c r="BB705" s="296" t="str" cm="1">
        <f t="array" ref="BB705">IFERROR(INDEX($CV$63:$CZ$65, $CF705, BB$23), "-")</f>
        <v>-</v>
      </c>
      <c r="BC705" s="296" t="str" cm="1">
        <f t="array" ref="BC705">IFERROR(INDEX($CV$63:$CZ$65, $CF705, BC$23), "-")</f>
        <v>-</v>
      </c>
      <c r="BD705" s="296" t="str" cm="1">
        <f t="array" ref="BD705">IFERROR(INDEX($CV$63:$CZ$65, $CF705, BD$23), "-")</f>
        <v>-</v>
      </c>
      <c r="BE705" s="296" t="str" cm="1">
        <f t="array" ref="BE705">IFERROR(INDEX($CV$63:$CZ$65, $CF705, BE$23), "-")</f>
        <v>-</v>
      </c>
      <c r="BF705" s="297" cm="1">
        <f t="array" ref="BF705">IF($CF705=3,
IFERROR(INDEX($CV$68:$CZ$79, $CE705, BF$23), "-"),
IF($CF705=2,
IF(BF$23=5, $Q705, IF(BF$23=4, $R705, 0)), IF(BF$23=5, $Q705, 0)
))</f>
        <v>0</v>
      </c>
      <c r="BG705" s="297" cm="1">
        <f t="array" ref="BG705">IF($CF705=3,
IFERROR(INDEX($CV$68:$CZ$79, $CE705, BG$23), "-"),
IF($CF705=2,
IF(BG$23=5, $Q705, IF(BG$23=4, $R705, 0)), IF(BG$23=5, $Q705, 0)
))</f>
        <v>0</v>
      </c>
      <c r="BH705" s="297" cm="1">
        <f t="array" ref="BH705">IF($CF705=3,
IFERROR(INDEX($CV$68:$CZ$79, $CE705, BH$23), "-"),
IF($CF705=2,
IF(BH$23=5, $Q705, IF(BH$23=4, $R705, 0)), IF(BH$23=5, $Q705, 0)
))</f>
        <v>0</v>
      </c>
      <c r="BI705" s="297" cm="1">
        <f t="array" ref="BI705">IF($CF705=3,
IFERROR(INDEX($CV$68:$CZ$79, $CE705, BI$23), "-"),
IF($CF705=2,
IF(BI$23=5, $Q705, IF(BI$23=4, $R705, 0)), IF(BI$23=5, $Q705, 0)
))</f>
        <v>0</v>
      </c>
      <c r="BJ705" s="297" cm="1">
        <f t="array" ref="BJ705">IF($CF705=3,
IFERROR(INDEX($CV$68:$CZ$79, $CE705, BJ$23), "-"),
IF($CF705=2,
IF(BJ$23=5, $Q705, IF(BJ$23=4, $R705, 0)), IF(BJ$23=5, $Q705, 0)
))</f>
        <v>0</v>
      </c>
      <c r="BK705" s="293" t="str" cm="1">
        <f t="array" ref="BK705">IFERROR(IF(OR($AN$20="EZ", ISNUMBER((BL705*BM705)/(3600*1000)/BN705)), (BL705*BM705)/(3600*1000)/BN705, BY705) * SUMPRODUCT($BO705:$BS705^2.5, $BT705:$BX705) / 1000, "-")</f>
        <v>-</v>
      </c>
      <c r="BL705" s="279" t="str">
        <f t="shared" si="302"/>
        <v>-</v>
      </c>
      <c r="BM705" s="279" t="str">
        <f t="shared" si="303"/>
        <v>-</v>
      </c>
      <c r="BN705" s="298">
        <f t="shared" si="304"/>
        <v>0</v>
      </c>
      <c r="BO705" s="296" t="str" cm="1">
        <f t="array" ref="BO705">IFERROR(INDEX($CV$63:$CZ$65, $CO705, BO$23), "-")</f>
        <v>-</v>
      </c>
      <c r="BP705" s="296" t="str" cm="1">
        <f t="array" ref="BP705">IFERROR(INDEX($CV$63:$CZ$65, $CO705, BP$23), "-")</f>
        <v>-</v>
      </c>
      <c r="BQ705" s="296" t="str" cm="1">
        <f t="array" ref="BQ705">IFERROR(INDEX($CV$63:$CZ$65, $CO705, BQ$23), "-")</f>
        <v>-</v>
      </c>
      <c r="BR705" s="296" t="str" cm="1">
        <f t="array" ref="BR705">IFERROR(INDEX($CV$63:$CZ$65, $CO705, BR$23), "-")</f>
        <v>-</v>
      </c>
      <c r="BS705" s="296" t="str" cm="1">
        <f t="array" ref="BS705">IFERROR(INDEX($CV$63:$CZ$65, $CO705, BS$23), "-")</f>
        <v>-</v>
      </c>
      <c r="BT705" s="297" cm="1">
        <f t="array" ref="BT705">IF($CO705=3,
IFERROR(INDEX($CV$68:$CZ$79, $CE705, BT$23), "-"),
IF($CO705=2,
IF(BT$23=5, $AC705, IF(BT$23=4, $AD705, 0)), IF(BT$23=5, $AC705, 0)
))</f>
        <v>0</v>
      </c>
      <c r="BU705" s="297" cm="1">
        <f t="array" ref="BU705">IF($CO705=3,
IFERROR(INDEX($CV$68:$CZ$79, $CE705, BU$23), "-"),
IF($CO705=2,
IF(BU$23=5, $AC705, IF(BU$23=4, $AD705, 0)), IF(BU$23=5, $AC705, 0)
))</f>
        <v>0</v>
      </c>
      <c r="BV705" s="297" cm="1">
        <f t="array" ref="BV705">IF($CO705=3,
IFERROR(INDEX($CV$68:$CZ$79, $CE705, BV$23), "-"),
IF($CO705=2,
IF(BV$23=5, $AC705, IF(BV$23=4, $AD705, 0)), IF(BV$23=5, $AC705, 0)
))</f>
        <v>0</v>
      </c>
      <c r="BW705" s="297" cm="1">
        <f t="array" ref="BW705">IF($CO705=3,
IFERROR(INDEX($CV$68:$CZ$79, $CE705, BW$23), "-"),
IF($CO705=2,
IF(BW$23=5, $AC705, IF(BW$23=4, $AD705, 0)), IF(BW$23=5, $AC705, 0)
))</f>
        <v>0</v>
      </c>
      <c r="BX705" s="297" cm="1">
        <f t="array" ref="BX705">IF($CO705=3,
IFERROR(INDEX($CV$68:$CZ$79, $CE705, BX$23), "-"),
IF($CO705=2,
IF(BX$23=5, $AC705, IF(BX$23=4, $AD705, 0)), IF(BX$23=5, $AC705, 0)
))</f>
        <v>0</v>
      </c>
      <c r="BY705" s="293" t="str">
        <f t="shared" si="305"/>
        <v>-</v>
      </c>
      <c r="BZ705" s="299">
        <f t="shared" si="281"/>
        <v>0</v>
      </c>
      <c r="CA705" s="294" t="str">
        <f t="shared" si="306"/>
        <v>-</v>
      </c>
      <c r="CB705" s="295" t="str">
        <f t="shared" si="282"/>
        <v>-</v>
      </c>
      <c r="CC705" s="295" t="str">
        <f t="shared" si="307"/>
        <v>-</v>
      </c>
      <c r="CD705" s="299">
        <f t="shared" si="283"/>
        <v>0</v>
      </c>
      <c r="CE705" s="300" t="str">
        <f t="shared" si="284"/>
        <v>-</v>
      </c>
      <c r="CF705" s="300" t="str">
        <f t="shared" si="285"/>
        <v>-</v>
      </c>
      <c r="CG705" s="300">
        <v>0</v>
      </c>
      <c r="CH705" s="300">
        <f t="shared" si="286"/>
        <v>0</v>
      </c>
      <c r="CI705" s="301">
        <f t="shared" si="287"/>
        <v>0</v>
      </c>
      <c r="CJ705" s="301">
        <f t="shared" si="288"/>
        <v>0</v>
      </c>
      <c r="CK705" s="302" t="str" cm="1">
        <f t="array" ref="CK705">IF($CJ705&gt;0, INDEX($CS$28:$DH$35, $CJ705, $CI705+CK$23), "-")</f>
        <v>-</v>
      </c>
      <c r="CL705" s="302" t="str" cm="1">
        <f t="array" ref="CL705">IF($CJ705&gt;0, INDEX($CS$28:$DH$35, $CJ705, $CI705+CL$23), "-")</f>
        <v>-</v>
      </c>
      <c r="CM705" s="302" t="str" cm="1">
        <f t="array" ref="CM705">IF($CJ705&gt;0, INDEX($CS$28:$DH$35, $CJ705, $CI705+CM$23), "-")</f>
        <v>-</v>
      </c>
      <c r="CN705" s="302" t="str" cm="1">
        <f t="array" ref="CN705">IF($CJ705&gt;0, INDEX($CS$28:$DH$35, $CJ705, $CI705+CN$23), "-")</f>
        <v>-</v>
      </c>
      <c r="CO705" s="300" t="str">
        <f t="shared" si="289"/>
        <v>-</v>
      </c>
      <c r="CP705" s="271"/>
      <c r="CQ705" s="272"/>
      <c r="CR705" s="273"/>
      <c r="CS705" s="273"/>
      <c r="CT705" s="273"/>
      <c r="CU705" s="273"/>
      <c r="CV705" s="273"/>
      <c r="CW705" s="273"/>
      <c r="CX705" s="273"/>
      <c r="CY705" s="273"/>
      <c r="CZ705" s="273"/>
      <c r="DA705" s="273"/>
      <c r="DB705" s="273"/>
      <c r="DC705" s="273"/>
      <c r="DD705" s="273"/>
      <c r="DE705" s="273"/>
      <c r="DF705" s="273"/>
      <c r="DG705" s="273"/>
      <c r="DH705" s="273"/>
      <c r="DI705" s="273"/>
      <c r="DJ705" s="271"/>
      <c r="DK705" s="271"/>
    </row>
    <row r="706" spans="1:115" s="45" customFormat="1" ht="12.75" customHeight="1" x14ac:dyDescent="0.25">
      <c r="A706" s="13" cm="1">
        <f t="array" ref="A706">IFERROR(INDEX(Operation, IFERROR(MATCH($N706,#REF!, 0), IFERROR(MATCH($N706,#REF!, 0), MATCH($N706,#REF!, 0))), 4), 0)</f>
        <v>0</v>
      </c>
      <c r="B706" s="10">
        <v>683</v>
      </c>
      <c r="C706" s="238"/>
      <c r="D706" s="238"/>
      <c r="E706" s="79"/>
      <c r="F706" s="80" t="str">
        <f>IF(ISBLANK(E706), "", VLOOKUP(E706, Z!$A$2:$C$4127, 3, FALSE))</f>
        <v/>
      </c>
      <c r="G706" s="238"/>
      <c r="H706" s="81"/>
      <c r="I706" s="255" t="b">
        <v>0</v>
      </c>
      <c r="J706" s="256"/>
      <c r="K706" s="82"/>
      <c r="L706" s="82"/>
      <c r="M706" s="83"/>
      <c r="N706" s="79"/>
      <c r="O706" s="84"/>
      <c r="P706" s="84"/>
      <c r="Q706" s="257"/>
      <c r="R706" s="257"/>
      <c r="S706" s="257"/>
      <c r="T706" s="85">
        <f t="shared" si="290"/>
        <v>0</v>
      </c>
      <c r="U706" s="238"/>
      <c r="V706" s="238"/>
      <c r="W706" s="238"/>
      <c r="X706" s="257"/>
      <c r="Y706" s="258"/>
      <c r="Z706" s="79"/>
      <c r="AA706" s="257"/>
      <c r="AB706" s="257"/>
      <c r="AC706" s="257"/>
      <c r="AD706" s="257"/>
      <c r="AE706" s="257"/>
      <c r="AF706" s="85">
        <f t="shared" si="291"/>
        <v>0</v>
      </c>
      <c r="AG706" s="259"/>
      <c r="AH706" s="238"/>
      <c r="AI706" s="79"/>
      <c r="AJ706" s="80" t="str">
        <f>IF(ISBLANK(AI706), "", VLOOKUP(AI706, Z!$A$2:$C$4127, 3, FALSE))</f>
        <v/>
      </c>
      <c r="AK706" s="260"/>
      <c r="AL706" s="127">
        <f t="shared" si="292"/>
        <v>0</v>
      </c>
      <c r="AM706" s="271"/>
      <c r="AN706" s="292">
        <f t="shared" si="294"/>
        <v>0</v>
      </c>
      <c r="AO706" s="279">
        <f t="shared" si="293"/>
        <v>1</v>
      </c>
      <c r="AP706" s="279">
        <v>0.75</v>
      </c>
      <c r="AQ706" s="293" t="str">
        <f t="shared" si="295"/>
        <v>-</v>
      </c>
      <c r="AR706" s="293" t="str">
        <f t="shared" si="296"/>
        <v>-</v>
      </c>
      <c r="AS706" s="293" t="str" cm="1">
        <f t="array" ref="AS706">IFERROR(IFERROR((AT706*AU706)/(3600*1000)/AZ706, BY706) * SUMPRODUCT($BA706:$BE706^2.5, $BF706:$BJ706) / 1000, "-")</f>
        <v>-</v>
      </c>
      <c r="AT706" s="279" t="str">
        <f t="shared" si="297"/>
        <v>-</v>
      </c>
      <c r="AU706" s="279" t="str">
        <f t="shared" si="298"/>
        <v>-</v>
      </c>
      <c r="AV706" s="294" t="str">
        <f t="shared" si="280"/>
        <v>-</v>
      </c>
      <c r="AW706" s="294" t="str" cm="1">
        <f t="array" ref="AW706">IF(CH706&gt;0, INDEX($CV$58:$CV$60, CH706), "-")</f>
        <v>-</v>
      </c>
      <c r="AX706" s="294" t="str">
        <f t="shared" si="299"/>
        <v>-</v>
      </c>
      <c r="AY706" s="295" t="str">
        <f t="shared" si="300"/>
        <v>-</v>
      </c>
      <c r="AZ706" s="294">
        <f t="shared" si="301"/>
        <v>0</v>
      </c>
      <c r="BA706" s="296" t="str" cm="1">
        <f t="array" ref="BA706">IFERROR(INDEX($CV$63:$CZ$65, $CF706, BA$23), "-")</f>
        <v>-</v>
      </c>
      <c r="BB706" s="296" t="str" cm="1">
        <f t="array" ref="BB706">IFERROR(INDEX($CV$63:$CZ$65, $CF706, BB$23), "-")</f>
        <v>-</v>
      </c>
      <c r="BC706" s="296" t="str" cm="1">
        <f t="array" ref="BC706">IFERROR(INDEX($CV$63:$CZ$65, $CF706, BC$23), "-")</f>
        <v>-</v>
      </c>
      <c r="BD706" s="296" t="str" cm="1">
        <f t="array" ref="BD706">IFERROR(INDEX($CV$63:$CZ$65, $CF706, BD$23), "-")</f>
        <v>-</v>
      </c>
      <c r="BE706" s="296" t="str" cm="1">
        <f t="array" ref="BE706">IFERROR(INDEX($CV$63:$CZ$65, $CF706, BE$23), "-")</f>
        <v>-</v>
      </c>
      <c r="BF706" s="297" cm="1">
        <f t="array" ref="BF706">IF($CF706=3,
IFERROR(INDEX($CV$68:$CZ$79, $CE706, BF$23), "-"),
IF($CF706=2,
IF(BF$23=5, $Q706, IF(BF$23=4, $R706, 0)), IF(BF$23=5, $Q706, 0)
))</f>
        <v>0</v>
      </c>
      <c r="BG706" s="297" cm="1">
        <f t="array" ref="BG706">IF($CF706=3,
IFERROR(INDEX($CV$68:$CZ$79, $CE706, BG$23), "-"),
IF($CF706=2,
IF(BG$23=5, $Q706, IF(BG$23=4, $R706, 0)), IF(BG$23=5, $Q706, 0)
))</f>
        <v>0</v>
      </c>
      <c r="BH706" s="297" cm="1">
        <f t="array" ref="BH706">IF($CF706=3,
IFERROR(INDEX($CV$68:$CZ$79, $CE706, BH$23), "-"),
IF($CF706=2,
IF(BH$23=5, $Q706, IF(BH$23=4, $R706, 0)), IF(BH$23=5, $Q706, 0)
))</f>
        <v>0</v>
      </c>
      <c r="BI706" s="297" cm="1">
        <f t="array" ref="BI706">IF($CF706=3,
IFERROR(INDEX($CV$68:$CZ$79, $CE706, BI$23), "-"),
IF($CF706=2,
IF(BI$23=5, $Q706, IF(BI$23=4, $R706, 0)), IF(BI$23=5, $Q706, 0)
))</f>
        <v>0</v>
      </c>
      <c r="BJ706" s="297" cm="1">
        <f t="array" ref="BJ706">IF($CF706=3,
IFERROR(INDEX($CV$68:$CZ$79, $CE706, BJ$23), "-"),
IF($CF706=2,
IF(BJ$23=5, $Q706, IF(BJ$23=4, $R706, 0)), IF(BJ$23=5, $Q706, 0)
))</f>
        <v>0</v>
      </c>
      <c r="BK706" s="293" t="str" cm="1">
        <f t="array" ref="BK706">IFERROR(IF(OR($AN$20="EZ", ISNUMBER((BL706*BM706)/(3600*1000)/BN706)), (BL706*BM706)/(3600*1000)/BN706, BY706) * SUMPRODUCT($BO706:$BS706^2.5, $BT706:$BX706) / 1000, "-")</f>
        <v>-</v>
      </c>
      <c r="BL706" s="279" t="str">
        <f t="shared" si="302"/>
        <v>-</v>
      </c>
      <c r="BM706" s="279" t="str">
        <f t="shared" si="303"/>
        <v>-</v>
      </c>
      <c r="BN706" s="298">
        <f t="shared" si="304"/>
        <v>0</v>
      </c>
      <c r="BO706" s="296" t="str" cm="1">
        <f t="array" ref="BO706">IFERROR(INDEX($CV$63:$CZ$65, $CO706, BO$23), "-")</f>
        <v>-</v>
      </c>
      <c r="BP706" s="296" t="str" cm="1">
        <f t="array" ref="BP706">IFERROR(INDEX($CV$63:$CZ$65, $CO706, BP$23), "-")</f>
        <v>-</v>
      </c>
      <c r="BQ706" s="296" t="str" cm="1">
        <f t="array" ref="BQ706">IFERROR(INDEX($CV$63:$CZ$65, $CO706, BQ$23), "-")</f>
        <v>-</v>
      </c>
      <c r="BR706" s="296" t="str" cm="1">
        <f t="array" ref="BR706">IFERROR(INDEX($CV$63:$CZ$65, $CO706, BR$23), "-")</f>
        <v>-</v>
      </c>
      <c r="BS706" s="296" t="str" cm="1">
        <f t="array" ref="BS706">IFERROR(INDEX($CV$63:$CZ$65, $CO706, BS$23), "-")</f>
        <v>-</v>
      </c>
      <c r="BT706" s="297" cm="1">
        <f t="array" ref="BT706">IF($CO706=3,
IFERROR(INDEX($CV$68:$CZ$79, $CE706, BT$23), "-"),
IF($CO706=2,
IF(BT$23=5, $AC706, IF(BT$23=4, $AD706, 0)), IF(BT$23=5, $AC706, 0)
))</f>
        <v>0</v>
      </c>
      <c r="BU706" s="297" cm="1">
        <f t="array" ref="BU706">IF($CO706=3,
IFERROR(INDEX($CV$68:$CZ$79, $CE706, BU$23), "-"),
IF($CO706=2,
IF(BU$23=5, $AC706, IF(BU$23=4, $AD706, 0)), IF(BU$23=5, $AC706, 0)
))</f>
        <v>0</v>
      </c>
      <c r="BV706" s="297" cm="1">
        <f t="array" ref="BV706">IF($CO706=3,
IFERROR(INDEX($CV$68:$CZ$79, $CE706, BV$23), "-"),
IF($CO706=2,
IF(BV$23=5, $AC706, IF(BV$23=4, $AD706, 0)), IF(BV$23=5, $AC706, 0)
))</f>
        <v>0</v>
      </c>
      <c r="BW706" s="297" cm="1">
        <f t="array" ref="BW706">IF($CO706=3,
IFERROR(INDEX($CV$68:$CZ$79, $CE706, BW$23), "-"),
IF($CO706=2,
IF(BW$23=5, $AC706, IF(BW$23=4, $AD706, 0)), IF(BW$23=5, $AC706, 0)
))</f>
        <v>0</v>
      </c>
      <c r="BX706" s="297" cm="1">
        <f t="array" ref="BX706">IF($CO706=3,
IFERROR(INDEX($CV$68:$CZ$79, $CE706, BX$23), "-"),
IF($CO706=2,
IF(BX$23=5, $AC706, IF(BX$23=4, $AD706, 0)), IF(BX$23=5, $AC706, 0)
))</f>
        <v>0</v>
      </c>
      <c r="BY706" s="293" t="str">
        <f t="shared" si="305"/>
        <v>-</v>
      </c>
      <c r="BZ706" s="299">
        <f t="shared" si="281"/>
        <v>0</v>
      </c>
      <c r="CA706" s="294" t="str">
        <f t="shared" si="306"/>
        <v>-</v>
      </c>
      <c r="CB706" s="295" t="str">
        <f t="shared" si="282"/>
        <v>-</v>
      </c>
      <c r="CC706" s="295" t="str">
        <f t="shared" si="307"/>
        <v>-</v>
      </c>
      <c r="CD706" s="299">
        <f t="shared" si="283"/>
        <v>0</v>
      </c>
      <c r="CE706" s="300" t="str">
        <f t="shared" si="284"/>
        <v>-</v>
      </c>
      <c r="CF706" s="300" t="str">
        <f t="shared" si="285"/>
        <v>-</v>
      </c>
      <c r="CG706" s="300">
        <v>0</v>
      </c>
      <c r="CH706" s="300">
        <f t="shared" si="286"/>
        <v>0</v>
      </c>
      <c r="CI706" s="301">
        <f t="shared" si="287"/>
        <v>0</v>
      </c>
      <c r="CJ706" s="301">
        <f t="shared" si="288"/>
        <v>0</v>
      </c>
      <c r="CK706" s="302" t="str" cm="1">
        <f t="array" ref="CK706">IF($CJ706&gt;0, INDEX($CS$28:$DH$35, $CJ706, $CI706+CK$23), "-")</f>
        <v>-</v>
      </c>
      <c r="CL706" s="302" t="str" cm="1">
        <f t="array" ref="CL706">IF($CJ706&gt;0, INDEX($CS$28:$DH$35, $CJ706, $CI706+CL$23), "-")</f>
        <v>-</v>
      </c>
      <c r="CM706" s="302" t="str" cm="1">
        <f t="array" ref="CM706">IF($CJ706&gt;0, INDEX($CS$28:$DH$35, $CJ706, $CI706+CM$23), "-")</f>
        <v>-</v>
      </c>
      <c r="CN706" s="302" t="str" cm="1">
        <f t="array" ref="CN706">IF($CJ706&gt;0, INDEX($CS$28:$DH$35, $CJ706, $CI706+CN$23), "-")</f>
        <v>-</v>
      </c>
      <c r="CO706" s="300" t="str">
        <f t="shared" si="289"/>
        <v>-</v>
      </c>
      <c r="CP706" s="271"/>
      <c r="CQ706" s="272"/>
      <c r="CR706" s="273"/>
      <c r="CS706" s="273"/>
      <c r="CT706" s="273"/>
      <c r="CU706" s="273"/>
      <c r="CV706" s="273"/>
      <c r="CW706" s="273"/>
      <c r="CX706" s="273"/>
      <c r="CY706" s="273"/>
      <c r="CZ706" s="273"/>
      <c r="DA706" s="273"/>
      <c r="DB706" s="273"/>
      <c r="DC706" s="273"/>
      <c r="DD706" s="273"/>
      <c r="DE706" s="273"/>
      <c r="DF706" s="273"/>
      <c r="DG706" s="273"/>
      <c r="DH706" s="273"/>
      <c r="DI706" s="273"/>
      <c r="DJ706" s="271"/>
      <c r="DK706" s="271"/>
    </row>
    <row r="707" spans="1:115" s="45" customFormat="1" ht="12.75" customHeight="1" x14ac:dyDescent="0.25">
      <c r="A707" s="13" cm="1">
        <f t="array" ref="A707">IFERROR(INDEX(Operation, IFERROR(MATCH($N707,#REF!, 0), IFERROR(MATCH($N707,#REF!, 0), MATCH($N707,#REF!, 0))), 4), 0)</f>
        <v>0</v>
      </c>
      <c r="B707" s="10">
        <v>684</v>
      </c>
      <c r="C707" s="238"/>
      <c r="D707" s="238"/>
      <c r="E707" s="79"/>
      <c r="F707" s="80" t="str">
        <f>IF(ISBLANK(E707), "", VLOOKUP(E707, Z!$A$2:$C$4127, 3, FALSE))</f>
        <v/>
      </c>
      <c r="G707" s="238"/>
      <c r="H707" s="81"/>
      <c r="I707" s="255" t="b">
        <v>0</v>
      </c>
      <c r="J707" s="256"/>
      <c r="K707" s="82"/>
      <c r="L707" s="82"/>
      <c r="M707" s="83"/>
      <c r="N707" s="79"/>
      <c r="O707" s="84"/>
      <c r="P707" s="84"/>
      <c r="Q707" s="257"/>
      <c r="R707" s="257"/>
      <c r="S707" s="257"/>
      <c r="T707" s="85">
        <f t="shared" si="290"/>
        <v>0</v>
      </c>
      <c r="U707" s="238"/>
      <c r="V707" s="238"/>
      <c r="W707" s="238"/>
      <c r="X707" s="257"/>
      <c r="Y707" s="258"/>
      <c r="Z707" s="79"/>
      <c r="AA707" s="257"/>
      <c r="AB707" s="257"/>
      <c r="AC707" s="257"/>
      <c r="AD707" s="257"/>
      <c r="AE707" s="257"/>
      <c r="AF707" s="85">
        <f t="shared" si="291"/>
        <v>0</v>
      </c>
      <c r="AG707" s="259"/>
      <c r="AH707" s="238"/>
      <c r="AI707" s="79"/>
      <c r="AJ707" s="80" t="str">
        <f>IF(ISBLANK(AI707), "", VLOOKUP(AI707, Z!$A$2:$C$4127, 3, FALSE))</f>
        <v/>
      </c>
      <c r="AK707" s="260"/>
      <c r="AL707" s="127">
        <f t="shared" si="292"/>
        <v>0</v>
      </c>
      <c r="AM707" s="271"/>
      <c r="AN707" s="292">
        <f t="shared" si="294"/>
        <v>0</v>
      </c>
      <c r="AO707" s="279">
        <f t="shared" si="293"/>
        <v>1</v>
      </c>
      <c r="AP707" s="279">
        <v>0.75</v>
      </c>
      <c r="AQ707" s="293" t="str">
        <f t="shared" si="295"/>
        <v>-</v>
      </c>
      <c r="AR707" s="293" t="str">
        <f t="shared" si="296"/>
        <v>-</v>
      </c>
      <c r="AS707" s="293" t="str" cm="1">
        <f t="array" ref="AS707">IFERROR(IFERROR((AT707*AU707)/(3600*1000)/AZ707, BY707) * SUMPRODUCT($BA707:$BE707^2.5, $BF707:$BJ707) / 1000, "-")</f>
        <v>-</v>
      </c>
      <c r="AT707" s="279" t="str">
        <f t="shared" si="297"/>
        <v>-</v>
      </c>
      <c r="AU707" s="279" t="str">
        <f t="shared" si="298"/>
        <v>-</v>
      </c>
      <c r="AV707" s="294" t="str">
        <f t="shared" si="280"/>
        <v>-</v>
      </c>
      <c r="AW707" s="294" t="str" cm="1">
        <f t="array" ref="AW707">IF(CH707&gt;0, INDEX($CV$58:$CV$60, CH707), "-")</f>
        <v>-</v>
      </c>
      <c r="AX707" s="294" t="str">
        <f t="shared" si="299"/>
        <v>-</v>
      </c>
      <c r="AY707" s="295" t="str">
        <f t="shared" si="300"/>
        <v>-</v>
      </c>
      <c r="AZ707" s="294">
        <f t="shared" si="301"/>
        <v>0</v>
      </c>
      <c r="BA707" s="296" t="str" cm="1">
        <f t="array" ref="BA707">IFERROR(INDEX($CV$63:$CZ$65, $CF707, BA$23), "-")</f>
        <v>-</v>
      </c>
      <c r="BB707" s="296" t="str" cm="1">
        <f t="array" ref="BB707">IFERROR(INDEX($CV$63:$CZ$65, $CF707, BB$23), "-")</f>
        <v>-</v>
      </c>
      <c r="BC707" s="296" t="str" cm="1">
        <f t="array" ref="BC707">IFERROR(INDEX($CV$63:$CZ$65, $CF707, BC$23), "-")</f>
        <v>-</v>
      </c>
      <c r="BD707" s="296" t="str" cm="1">
        <f t="array" ref="BD707">IFERROR(INDEX($CV$63:$CZ$65, $CF707, BD$23), "-")</f>
        <v>-</v>
      </c>
      <c r="BE707" s="296" t="str" cm="1">
        <f t="array" ref="BE707">IFERROR(INDEX($CV$63:$CZ$65, $CF707, BE$23), "-")</f>
        <v>-</v>
      </c>
      <c r="BF707" s="297" cm="1">
        <f t="array" ref="BF707">IF($CF707=3,
IFERROR(INDEX($CV$68:$CZ$79, $CE707, BF$23), "-"),
IF($CF707=2,
IF(BF$23=5, $Q707, IF(BF$23=4, $R707, 0)), IF(BF$23=5, $Q707, 0)
))</f>
        <v>0</v>
      </c>
      <c r="BG707" s="297" cm="1">
        <f t="array" ref="BG707">IF($CF707=3,
IFERROR(INDEX($CV$68:$CZ$79, $CE707, BG$23), "-"),
IF($CF707=2,
IF(BG$23=5, $Q707, IF(BG$23=4, $R707, 0)), IF(BG$23=5, $Q707, 0)
))</f>
        <v>0</v>
      </c>
      <c r="BH707" s="297" cm="1">
        <f t="array" ref="BH707">IF($CF707=3,
IFERROR(INDEX($CV$68:$CZ$79, $CE707, BH$23), "-"),
IF($CF707=2,
IF(BH$23=5, $Q707, IF(BH$23=4, $R707, 0)), IF(BH$23=5, $Q707, 0)
))</f>
        <v>0</v>
      </c>
      <c r="BI707" s="297" cm="1">
        <f t="array" ref="BI707">IF($CF707=3,
IFERROR(INDEX($CV$68:$CZ$79, $CE707, BI$23), "-"),
IF($CF707=2,
IF(BI$23=5, $Q707, IF(BI$23=4, $R707, 0)), IF(BI$23=5, $Q707, 0)
))</f>
        <v>0</v>
      </c>
      <c r="BJ707" s="297" cm="1">
        <f t="array" ref="BJ707">IF($CF707=3,
IFERROR(INDEX($CV$68:$CZ$79, $CE707, BJ$23), "-"),
IF($CF707=2,
IF(BJ$23=5, $Q707, IF(BJ$23=4, $R707, 0)), IF(BJ$23=5, $Q707, 0)
))</f>
        <v>0</v>
      </c>
      <c r="BK707" s="293" t="str" cm="1">
        <f t="array" ref="BK707">IFERROR(IF(OR($AN$20="EZ", ISNUMBER((BL707*BM707)/(3600*1000)/BN707)), (BL707*BM707)/(3600*1000)/BN707, BY707) * SUMPRODUCT($BO707:$BS707^2.5, $BT707:$BX707) / 1000, "-")</f>
        <v>-</v>
      </c>
      <c r="BL707" s="279" t="str">
        <f t="shared" si="302"/>
        <v>-</v>
      </c>
      <c r="BM707" s="279" t="str">
        <f t="shared" si="303"/>
        <v>-</v>
      </c>
      <c r="BN707" s="298">
        <f t="shared" si="304"/>
        <v>0</v>
      </c>
      <c r="BO707" s="296" t="str" cm="1">
        <f t="array" ref="BO707">IFERROR(INDEX($CV$63:$CZ$65, $CO707, BO$23), "-")</f>
        <v>-</v>
      </c>
      <c r="BP707" s="296" t="str" cm="1">
        <f t="array" ref="BP707">IFERROR(INDEX($CV$63:$CZ$65, $CO707, BP$23), "-")</f>
        <v>-</v>
      </c>
      <c r="BQ707" s="296" t="str" cm="1">
        <f t="array" ref="BQ707">IFERROR(INDEX($CV$63:$CZ$65, $CO707, BQ$23), "-")</f>
        <v>-</v>
      </c>
      <c r="BR707" s="296" t="str" cm="1">
        <f t="array" ref="BR707">IFERROR(INDEX($CV$63:$CZ$65, $CO707, BR$23), "-")</f>
        <v>-</v>
      </c>
      <c r="BS707" s="296" t="str" cm="1">
        <f t="array" ref="BS707">IFERROR(INDEX($CV$63:$CZ$65, $CO707, BS$23), "-")</f>
        <v>-</v>
      </c>
      <c r="BT707" s="297" cm="1">
        <f t="array" ref="BT707">IF($CO707=3,
IFERROR(INDEX($CV$68:$CZ$79, $CE707, BT$23), "-"),
IF($CO707=2,
IF(BT$23=5, $AC707, IF(BT$23=4, $AD707, 0)), IF(BT$23=5, $AC707, 0)
))</f>
        <v>0</v>
      </c>
      <c r="BU707" s="297" cm="1">
        <f t="array" ref="BU707">IF($CO707=3,
IFERROR(INDEX($CV$68:$CZ$79, $CE707, BU$23), "-"),
IF($CO707=2,
IF(BU$23=5, $AC707, IF(BU$23=4, $AD707, 0)), IF(BU$23=5, $AC707, 0)
))</f>
        <v>0</v>
      </c>
      <c r="BV707" s="297" cm="1">
        <f t="array" ref="BV707">IF($CO707=3,
IFERROR(INDEX($CV$68:$CZ$79, $CE707, BV$23), "-"),
IF($CO707=2,
IF(BV$23=5, $AC707, IF(BV$23=4, $AD707, 0)), IF(BV$23=5, $AC707, 0)
))</f>
        <v>0</v>
      </c>
      <c r="BW707" s="297" cm="1">
        <f t="array" ref="BW707">IF($CO707=3,
IFERROR(INDEX($CV$68:$CZ$79, $CE707, BW$23), "-"),
IF($CO707=2,
IF(BW$23=5, $AC707, IF(BW$23=4, $AD707, 0)), IF(BW$23=5, $AC707, 0)
))</f>
        <v>0</v>
      </c>
      <c r="BX707" s="297" cm="1">
        <f t="array" ref="BX707">IF($CO707=3,
IFERROR(INDEX($CV$68:$CZ$79, $CE707, BX$23), "-"),
IF($CO707=2,
IF(BX$23=5, $AC707, IF(BX$23=4, $AD707, 0)), IF(BX$23=5, $AC707, 0)
))</f>
        <v>0</v>
      </c>
      <c r="BY707" s="293" t="str">
        <f t="shared" si="305"/>
        <v>-</v>
      </c>
      <c r="BZ707" s="299">
        <f t="shared" si="281"/>
        <v>0</v>
      </c>
      <c r="CA707" s="294" t="str">
        <f t="shared" si="306"/>
        <v>-</v>
      </c>
      <c r="CB707" s="295" t="str">
        <f t="shared" si="282"/>
        <v>-</v>
      </c>
      <c r="CC707" s="295" t="str">
        <f t="shared" si="307"/>
        <v>-</v>
      </c>
      <c r="CD707" s="299">
        <f t="shared" si="283"/>
        <v>0</v>
      </c>
      <c r="CE707" s="300" t="str">
        <f t="shared" si="284"/>
        <v>-</v>
      </c>
      <c r="CF707" s="300" t="str">
        <f t="shared" si="285"/>
        <v>-</v>
      </c>
      <c r="CG707" s="300">
        <v>0</v>
      </c>
      <c r="CH707" s="300">
        <f t="shared" si="286"/>
        <v>0</v>
      </c>
      <c r="CI707" s="301">
        <f t="shared" si="287"/>
        <v>0</v>
      </c>
      <c r="CJ707" s="301">
        <f t="shared" si="288"/>
        <v>0</v>
      </c>
      <c r="CK707" s="302" t="str" cm="1">
        <f t="array" ref="CK707">IF($CJ707&gt;0, INDEX($CS$28:$DH$35, $CJ707, $CI707+CK$23), "-")</f>
        <v>-</v>
      </c>
      <c r="CL707" s="302" t="str" cm="1">
        <f t="array" ref="CL707">IF($CJ707&gt;0, INDEX($CS$28:$DH$35, $CJ707, $CI707+CL$23), "-")</f>
        <v>-</v>
      </c>
      <c r="CM707" s="302" t="str" cm="1">
        <f t="array" ref="CM707">IF($CJ707&gt;0, INDEX($CS$28:$DH$35, $CJ707, $CI707+CM$23), "-")</f>
        <v>-</v>
      </c>
      <c r="CN707" s="302" t="str" cm="1">
        <f t="array" ref="CN707">IF($CJ707&gt;0, INDEX($CS$28:$DH$35, $CJ707, $CI707+CN$23), "-")</f>
        <v>-</v>
      </c>
      <c r="CO707" s="300" t="str">
        <f t="shared" si="289"/>
        <v>-</v>
      </c>
      <c r="CP707" s="271"/>
      <c r="CQ707" s="272"/>
      <c r="CR707" s="273"/>
      <c r="CS707" s="273"/>
      <c r="CT707" s="273"/>
      <c r="CU707" s="273"/>
      <c r="CV707" s="273"/>
      <c r="CW707" s="273"/>
      <c r="CX707" s="273"/>
      <c r="CY707" s="273"/>
      <c r="CZ707" s="273"/>
      <c r="DA707" s="273"/>
      <c r="DB707" s="273"/>
      <c r="DC707" s="273"/>
      <c r="DD707" s="273"/>
      <c r="DE707" s="273"/>
      <c r="DF707" s="273"/>
      <c r="DG707" s="273"/>
      <c r="DH707" s="273"/>
      <c r="DI707" s="273"/>
      <c r="DJ707" s="271"/>
      <c r="DK707" s="271"/>
    </row>
    <row r="708" spans="1:115" s="45" customFormat="1" ht="12.75" customHeight="1" x14ac:dyDescent="0.25">
      <c r="A708" s="13" cm="1">
        <f t="array" ref="A708">IFERROR(INDEX(Operation, IFERROR(MATCH($N708,#REF!, 0), IFERROR(MATCH($N708,#REF!, 0), MATCH($N708,#REF!, 0))), 4), 0)</f>
        <v>0</v>
      </c>
      <c r="B708" s="10">
        <v>685</v>
      </c>
      <c r="C708" s="238"/>
      <c r="D708" s="238"/>
      <c r="E708" s="79"/>
      <c r="F708" s="80" t="str">
        <f>IF(ISBLANK(E708), "", VLOOKUP(E708, Z!$A$2:$C$4127, 3, FALSE))</f>
        <v/>
      </c>
      <c r="G708" s="238"/>
      <c r="H708" s="81"/>
      <c r="I708" s="255" t="b">
        <v>0</v>
      </c>
      <c r="J708" s="256"/>
      <c r="K708" s="82"/>
      <c r="L708" s="82"/>
      <c r="M708" s="83"/>
      <c r="N708" s="79"/>
      <c r="O708" s="84"/>
      <c r="P708" s="84"/>
      <c r="Q708" s="257"/>
      <c r="R708" s="257"/>
      <c r="S708" s="257"/>
      <c r="T708" s="85">
        <f t="shared" si="290"/>
        <v>0</v>
      </c>
      <c r="U708" s="238"/>
      <c r="V708" s="238"/>
      <c r="W708" s="238"/>
      <c r="X708" s="257"/>
      <c r="Y708" s="258"/>
      <c r="Z708" s="79"/>
      <c r="AA708" s="257"/>
      <c r="AB708" s="257"/>
      <c r="AC708" s="257"/>
      <c r="AD708" s="257"/>
      <c r="AE708" s="257"/>
      <c r="AF708" s="85">
        <f t="shared" si="291"/>
        <v>0</v>
      </c>
      <c r="AG708" s="259"/>
      <c r="AH708" s="238"/>
      <c r="AI708" s="79"/>
      <c r="AJ708" s="80" t="str">
        <f>IF(ISBLANK(AI708), "", VLOOKUP(AI708, Z!$A$2:$C$4127, 3, FALSE))</f>
        <v/>
      </c>
      <c r="AK708" s="260"/>
      <c r="AL708" s="127">
        <f t="shared" si="292"/>
        <v>0</v>
      </c>
      <c r="AM708" s="271"/>
      <c r="AN708" s="292">
        <f t="shared" si="294"/>
        <v>0</v>
      </c>
      <c r="AO708" s="279">
        <f t="shared" si="293"/>
        <v>1</v>
      </c>
      <c r="AP708" s="279">
        <v>0.75</v>
      </c>
      <c r="AQ708" s="293" t="str">
        <f t="shared" si="295"/>
        <v>-</v>
      </c>
      <c r="AR708" s="293" t="str">
        <f t="shared" si="296"/>
        <v>-</v>
      </c>
      <c r="AS708" s="293" t="str" cm="1">
        <f t="array" ref="AS708">IFERROR(IFERROR((AT708*AU708)/(3600*1000)/AZ708, BY708) * SUMPRODUCT($BA708:$BE708^2.5, $BF708:$BJ708) / 1000, "-")</f>
        <v>-</v>
      </c>
      <c r="AT708" s="279" t="str">
        <f t="shared" si="297"/>
        <v>-</v>
      </c>
      <c r="AU708" s="279" t="str">
        <f t="shared" si="298"/>
        <v>-</v>
      </c>
      <c r="AV708" s="294" t="str">
        <f t="shared" si="280"/>
        <v>-</v>
      </c>
      <c r="AW708" s="294" t="str" cm="1">
        <f t="array" ref="AW708">IF(CH708&gt;0, INDEX($CV$58:$CV$60, CH708), "-")</f>
        <v>-</v>
      </c>
      <c r="AX708" s="294" t="str">
        <f t="shared" si="299"/>
        <v>-</v>
      </c>
      <c r="AY708" s="295" t="str">
        <f t="shared" si="300"/>
        <v>-</v>
      </c>
      <c r="AZ708" s="294">
        <f t="shared" si="301"/>
        <v>0</v>
      </c>
      <c r="BA708" s="296" t="str" cm="1">
        <f t="array" ref="BA708">IFERROR(INDEX($CV$63:$CZ$65, $CF708, BA$23), "-")</f>
        <v>-</v>
      </c>
      <c r="BB708" s="296" t="str" cm="1">
        <f t="array" ref="BB708">IFERROR(INDEX($CV$63:$CZ$65, $CF708, BB$23), "-")</f>
        <v>-</v>
      </c>
      <c r="BC708" s="296" t="str" cm="1">
        <f t="array" ref="BC708">IFERROR(INDEX($CV$63:$CZ$65, $CF708, BC$23), "-")</f>
        <v>-</v>
      </c>
      <c r="BD708" s="296" t="str" cm="1">
        <f t="array" ref="BD708">IFERROR(INDEX($CV$63:$CZ$65, $CF708, BD$23), "-")</f>
        <v>-</v>
      </c>
      <c r="BE708" s="296" t="str" cm="1">
        <f t="array" ref="BE708">IFERROR(INDEX($CV$63:$CZ$65, $CF708, BE$23), "-")</f>
        <v>-</v>
      </c>
      <c r="BF708" s="297" cm="1">
        <f t="array" ref="BF708">IF($CF708=3,
IFERROR(INDEX($CV$68:$CZ$79, $CE708, BF$23), "-"),
IF($CF708=2,
IF(BF$23=5, $Q708, IF(BF$23=4, $R708, 0)), IF(BF$23=5, $Q708, 0)
))</f>
        <v>0</v>
      </c>
      <c r="BG708" s="297" cm="1">
        <f t="array" ref="BG708">IF($CF708=3,
IFERROR(INDEX($CV$68:$CZ$79, $CE708, BG$23), "-"),
IF($CF708=2,
IF(BG$23=5, $Q708, IF(BG$23=4, $R708, 0)), IF(BG$23=5, $Q708, 0)
))</f>
        <v>0</v>
      </c>
      <c r="BH708" s="297" cm="1">
        <f t="array" ref="BH708">IF($CF708=3,
IFERROR(INDEX($CV$68:$CZ$79, $CE708, BH$23), "-"),
IF($CF708=2,
IF(BH$23=5, $Q708, IF(BH$23=4, $R708, 0)), IF(BH$23=5, $Q708, 0)
))</f>
        <v>0</v>
      </c>
      <c r="BI708" s="297" cm="1">
        <f t="array" ref="BI708">IF($CF708=3,
IFERROR(INDEX($CV$68:$CZ$79, $CE708, BI$23), "-"),
IF($CF708=2,
IF(BI$23=5, $Q708, IF(BI$23=4, $R708, 0)), IF(BI$23=5, $Q708, 0)
))</f>
        <v>0</v>
      </c>
      <c r="BJ708" s="297" cm="1">
        <f t="array" ref="BJ708">IF($CF708=3,
IFERROR(INDEX($CV$68:$CZ$79, $CE708, BJ$23), "-"),
IF($CF708=2,
IF(BJ$23=5, $Q708, IF(BJ$23=4, $R708, 0)), IF(BJ$23=5, $Q708, 0)
))</f>
        <v>0</v>
      </c>
      <c r="BK708" s="293" t="str" cm="1">
        <f t="array" ref="BK708">IFERROR(IF(OR($AN$20="EZ", ISNUMBER((BL708*BM708)/(3600*1000)/BN708)), (BL708*BM708)/(3600*1000)/BN708, BY708) * SUMPRODUCT($BO708:$BS708^2.5, $BT708:$BX708) / 1000, "-")</f>
        <v>-</v>
      </c>
      <c r="BL708" s="279" t="str">
        <f t="shared" si="302"/>
        <v>-</v>
      </c>
      <c r="BM708" s="279" t="str">
        <f t="shared" si="303"/>
        <v>-</v>
      </c>
      <c r="BN708" s="298">
        <f t="shared" si="304"/>
        <v>0</v>
      </c>
      <c r="BO708" s="296" t="str" cm="1">
        <f t="array" ref="BO708">IFERROR(INDEX($CV$63:$CZ$65, $CO708, BO$23), "-")</f>
        <v>-</v>
      </c>
      <c r="BP708" s="296" t="str" cm="1">
        <f t="array" ref="BP708">IFERROR(INDEX($CV$63:$CZ$65, $CO708, BP$23), "-")</f>
        <v>-</v>
      </c>
      <c r="BQ708" s="296" t="str" cm="1">
        <f t="array" ref="BQ708">IFERROR(INDEX($CV$63:$CZ$65, $CO708, BQ$23), "-")</f>
        <v>-</v>
      </c>
      <c r="BR708" s="296" t="str" cm="1">
        <f t="array" ref="BR708">IFERROR(INDEX($CV$63:$CZ$65, $CO708, BR$23), "-")</f>
        <v>-</v>
      </c>
      <c r="BS708" s="296" t="str" cm="1">
        <f t="array" ref="BS708">IFERROR(INDEX($CV$63:$CZ$65, $CO708, BS$23), "-")</f>
        <v>-</v>
      </c>
      <c r="BT708" s="297" cm="1">
        <f t="array" ref="BT708">IF($CO708=3,
IFERROR(INDEX($CV$68:$CZ$79, $CE708, BT$23), "-"),
IF($CO708=2,
IF(BT$23=5, $AC708, IF(BT$23=4, $AD708, 0)), IF(BT$23=5, $AC708, 0)
))</f>
        <v>0</v>
      </c>
      <c r="BU708" s="297" cm="1">
        <f t="array" ref="BU708">IF($CO708=3,
IFERROR(INDEX($CV$68:$CZ$79, $CE708, BU$23), "-"),
IF($CO708=2,
IF(BU$23=5, $AC708, IF(BU$23=4, $AD708, 0)), IF(BU$23=5, $AC708, 0)
))</f>
        <v>0</v>
      </c>
      <c r="BV708" s="297" cm="1">
        <f t="array" ref="BV708">IF($CO708=3,
IFERROR(INDEX($CV$68:$CZ$79, $CE708, BV$23), "-"),
IF($CO708=2,
IF(BV$23=5, $AC708, IF(BV$23=4, $AD708, 0)), IF(BV$23=5, $AC708, 0)
))</f>
        <v>0</v>
      </c>
      <c r="BW708" s="297" cm="1">
        <f t="array" ref="BW708">IF($CO708=3,
IFERROR(INDEX($CV$68:$CZ$79, $CE708, BW$23), "-"),
IF($CO708=2,
IF(BW$23=5, $AC708, IF(BW$23=4, $AD708, 0)), IF(BW$23=5, $AC708, 0)
))</f>
        <v>0</v>
      </c>
      <c r="BX708" s="297" cm="1">
        <f t="array" ref="BX708">IF($CO708=3,
IFERROR(INDEX($CV$68:$CZ$79, $CE708, BX$23), "-"),
IF($CO708=2,
IF(BX$23=5, $AC708, IF(BX$23=4, $AD708, 0)), IF(BX$23=5, $AC708, 0)
))</f>
        <v>0</v>
      </c>
      <c r="BY708" s="293" t="str">
        <f t="shared" si="305"/>
        <v>-</v>
      </c>
      <c r="BZ708" s="299">
        <f t="shared" si="281"/>
        <v>0</v>
      </c>
      <c r="CA708" s="294" t="str">
        <f t="shared" si="306"/>
        <v>-</v>
      </c>
      <c r="CB708" s="295" t="str">
        <f t="shared" si="282"/>
        <v>-</v>
      </c>
      <c r="CC708" s="295" t="str">
        <f t="shared" si="307"/>
        <v>-</v>
      </c>
      <c r="CD708" s="299">
        <f t="shared" si="283"/>
        <v>0</v>
      </c>
      <c r="CE708" s="300" t="str">
        <f t="shared" si="284"/>
        <v>-</v>
      </c>
      <c r="CF708" s="300" t="str">
        <f t="shared" si="285"/>
        <v>-</v>
      </c>
      <c r="CG708" s="300">
        <v>0</v>
      </c>
      <c r="CH708" s="300">
        <f t="shared" si="286"/>
        <v>0</v>
      </c>
      <c r="CI708" s="301">
        <f t="shared" si="287"/>
        <v>0</v>
      </c>
      <c r="CJ708" s="301">
        <f t="shared" si="288"/>
        <v>0</v>
      </c>
      <c r="CK708" s="302" t="str" cm="1">
        <f t="array" ref="CK708">IF($CJ708&gt;0, INDEX($CS$28:$DH$35, $CJ708, $CI708+CK$23), "-")</f>
        <v>-</v>
      </c>
      <c r="CL708" s="302" t="str" cm="1">
        <f t="array" ref="CL708">IF($CJ708&gt;0, INDEX($CS$28:$DH$35, $CJ708, $CI708+CL$23), "-")</f>
        <v>-</v>
      </c>
      <c r="CM708" s="302" t="str" cm="1">
        <f t="array" ref="CM708">IF($CJ708&gt;0, INDEX($CS$28:$DH$35, $CJ708, $CI708+CM$23), "-")</f>
        <v>-</v>
      </c>
      <c r="CN708" s="302" t="str" cm="1">
        <f t="array" ref="CN708">IF($CJ708&gt;0, INDEX($CS$28:$DH$35, $CJ708, $CI708+CN$23), "-")</f>
        <v>-</v>
      </c>
      <c r="CO708" s="300" t="str">
        <f t="shared" si="289"/>
        <v>-</v>
      </c>
      <c r="CP708" s="271"/>
      <c r="CQ708" s="272"/>
      <c r="CR708" s="273"/>
      <c r="CS708" s="273"/>
      <c r="CT708" s="273"/>
      <c r="CU708" s="273"/>
      <c r="CV708" s="273"/>
      <c r="CW708" s="273"/>
      <c r="CX708" s="273"/>
      <c r="CY708" s="273"/>
      <c r="CZ708" s="273"/>
      <c r="DA708" s="273"/>
      <c r="DB708" s="273"/>
      <c r="DC708" s="273"/>
      <c r="DD708" s="273"/>
      <c r="DE708" s="273"/>
      <c r="DF708" s="273"/>
      <c r="DG708" s="273"/>
      <c r="DH708" s="273"/>
      <c r="DI708" s="273"/>
      <c r="DJ708" s="271"/>
      <c r="DK708" s="271"/>
    </row>
    <row r="709" spans="1:115" s="45" customFormat="1" ht="12.75" customHeight="1" x14ac:dyDescent="0.25">
      <c r="A709" s="13" cm="1">
        <f t="array" ref="A709">IFERROR(INDEX(Operation, IFERROR(MATCH($N709,#REF!, 0), IFERROR(MATCH($N709,#REF!, 0), MATCH($N709,#REF!, 0))), 4), 0)</f>
        <v>0</v>
      </c>
      <c r="B709" s="10">
        <v>686</v>
      </c>
      <c r="C709" s="238"/>
      <c r="D709" s="238"/>
      <c r="E709" s="79"/>
      <c r="F709" s="80" t="str">
        <f>IF(ISBLANK(E709), "", VLOOKUP(E709, Z!$A$2:$C$4127, 3, FALSE))</f>
        <v/>
      </c>
      <c r="G709" s="238"/>
      <c r="H709" s="81"/>
      <c r="I709" s="255" t="b">
        <v>0</v>
      </c>
      <c r="J709" s="256"/>
      <c r="K709" s="82"/>
      <c r="L709" s="82"/>
      <c r="M709" s="83"/>
      <c r="N709" s="79"/>
      <c r="O709" s="84"/>
      <c r="P709" s="84"/>
      <c r="Q709" s="257"/>
      <c r="R709" s="257"/>
      <c r="S709" s="257"/>
      <c r="T709" s="85">
        <f t="shared" si="290"/>
        <v>0</v>
      </c>
      <c r="U709" s="238"/>
      <c r="V709" s="238"/>
      <c r="W709" s="238"/>
      <c r="X709" s="256"/>
      <c r="Y709" s="258"/>
      <c r="Z709" s="79"/>
      <c r="AA709" s="257"/>
      <c r="AB709" s="257"/>
      <c r="AC709" s="257"/>
      <c r="AD709" s="257"/>
      <c r="AE709" s="257"/>
      <c r="AF709" s="85">
        <f t="shared" si="291"/>
        <v>0</v>
      </c>
      <c r="AG709" s="259"/>
      <c r="AH709" s="238"/>
      <c r="AI709" s="79"/>
      <c r="AJ709" s="80" t="str">
        <f>IF(ISBLANK(AI709), "", VLOOKUP(AI709, Z!$A$2:$C$4127, 3, FALSE))</f>
        <v/>
      </c>
      <c r="AK709" s="260"/>
      <c r="AL709" s="127">
        <f t="shared" si="292"/>
        <v>0</v>
      </c>
      <c r="AM709" s="271"/>
      <c r="AN709" s="292">
        <f t="shared" si="294"/>
        <v>0</v>
      </c>
      <c r="AO709" s="279">
        <f t="shared" si="293"/>
        <v>1</v>
      </c>
      <c r="AP709" s="279">
        <v>0.75</v>
      </c>
      <c r="AQ709" s="293" t="str">
        <f t="shared" si="295"/>
        <v>-</v>
      </c>
      <c r="AR709" s="293" t="str">
        <f t="shared" si="296"/>
        <v>-</v>
      </c>
      <c r="AS709" s="293" t="str" cm="1">
        <f t="array" ref="AS709">IFERROR(IFERROR((AT709*AU709)/(3600*1000)/AZ709, BY709) * SUMPRODUCT($BA709:$BE709^2.5, $BF709:$BJ709) / 1000, "-")</f>
        <v>-</v>
      </c>
      <c r="AT709" s="279" t="str">
        <f t="shared" si="297"/>
        <v>-</v>
      </c>
      <c r="AU709" s="279" t="str">
        <f t="shared" si="298"/>
        <v>-</v>
      </c>
      <c r="AV709" s="294" t="str">
        <f t="shared" si="280"/>
        <v>-</v>
      </c>
      <c r="AW709" s="294" t="str" cm="1">
        <f t="array" ref="AW709">IF(CH709&gt;0, INDEX($CV$58:$CV$60, CH709), "-")</f>
        <v>-</v>
      </c>
      <c r="AX709" s="294" t="str">
        <f t="shared" si="299"/>
        <v>-</v>
      </c>
      <c r="AY709" s="295" t="str">
        <f t="shared" si="300"/>
        <v>-</v>
      </c>
      <c r="AZ709" s="294">
        <f t="shared" si="301"/>
        <v>0</v>
      </c>
      <c r="BA709" s="296" t="str" cm="1">
        <f t="array" ref="BA709">IFERROR(INDEX($CV$63:$CZ$65, $CF709, BA$23), "-")</f>
        <v>-</v>
      </c>
      <c r="BB709" s="296" t="str" cm="1">
        <f t="array" ref="BB709">IFERROR(INDEX($CV$63:$CZ$65, $CF709, BB$23), "-")</f>
        <v>-</v>
      </c>
      <c r="BC709" s="296" t="str" cm="1">
        <f t="array" ref="BC709">IFERROR(INDEX($CV$63:$CZ$65, $CF709, BC$23), "-")</f>
        <v>-</v>
      </c>
      <c r="BD709" s="296" t="str" cm="1">
        <f t="array" ref="BD709">IFERROR(INDEX($CV$63:$CZ$65, $CF709, BD$23), "-")</f>
        <v>-</v>
      </c>
      <c r="BE709" s="296" t="str" cm="1">
        <f t="array" ref="BE709">IFERROR(INDEX($CV$63:$CZ$65, $CF709, BE$23), "-")</f>
        <v>-</v>
      </c>
      <c r="BF709" s="297" cm="1">
        <f t="array" ref="BF709">IF($CF709=3,
IFERROR(INDEX($CV$68:$CZ$79, $CE709, BF$23), "-"),
IF($CF709=2,
IF(BF$23=5, $Q709, IF(BF$23=4, $R709, 0)), IF(BF$23=5, $Q709, 0)
))</f>
        <v>0</v>
      </c>
      <c r="BG709" s="297" cm="1">
        <f t="array" ref="BG709">IF($CF709=3,
IFERROR(INDEX($CV$68:$CZ$79, $CE709, BG$23), "-"),
IF($CF709=2,
IF(BG$23=5, $Q709, IF(BG$23=4, $R709, 0)), IF(BG$23=5, $Q709, 0)
))</f>
        <v>0</v>
      </c>
      <c r="BH709" s="297" cm="1">
        <f t="array" ref="BH709">IF($CF709=3,
IFERROR(INDEX($CV$68:$CZ$79, $CE709, BH$23), "-"),
IF($CF709=2,
IF(BH$23=5, $Q709, IF(BH$23=4, $R709, 0)), IF(BH$23=5, $Q709, 0)
))</f>
        <v>0</v>
      </c>
      <c r="BI709" s="297" cm="1">
        <f t="array" ref="BI709">IF($CF709=3,
IFERROR(INDEX($CV$68:$CZ$79, $CE709, BI$23), "-"),
IF($CF709=2,
IF(BI$23=5, $Q709, IF(BI$23=4, $R709, 0)), IF(BI$23=5, $Q709, 0)
))</f>
        <v>0</v>
      </c>
      <c r="BJ709" s="297" cm="1">
        <f t="array" ref="BJ709">IF($CF709=3,
IFERROR(INDEX($CV$68:$CZ$79, $CE709, BJ$23), "-"),
IF($CF709=2,
IF(BJ$23=5, $Q709, IF(BJ$23=4, $R709, 0)), IF(BJ$23=5, $Q709, 0)
))</f>
        <v>0</v>
      </c>
      <c r="BK709" s="293" t="str" cm="1">
        <f t="array" ref="BK709">IFERROR(IF(OR($AN$20="EZ", ISNUMBER((BL709*BM709)/(3600*1000)/BN709)), (BL709*BM709)/(3600*1000)/BN709, BY709) * SUMPRODUCT($BO709:$BS709^2.5, $BT709:$BX709) / 1000, "-")</f>
        <v>-</v>
      </c>
      <c r="BL709" s="279" t="str">
        <f t="shared" si="302"/>
        <v>-</v>
      </c>
      <c r="BM709" s="279" t="str">
        <f t="shared" si="303"/>
        <v>-</v>
      </c>
      <c r="BN709" s="298">
        <f t="shared" si="304"/>
        <v>0</v>
      </c>
      <c r="BO709" s="296" t="str" cm="1">
        <f t="array" ref="BO709">IFERROR(INDEX($CV$63:$CZ$65, $CO709, BO$23), "-")</f>
        <v>-</v>
      </c>
      <c r="BP709" s="296" t="str" cm="1">
        <f t="array" ref="BP709">IFERROR(INDEX($CV$63:$CZ$65, $CO709, BP$23), "-")</f>
        <v>-</v>
      </c>
      <c r="BQ709" s="296" t="str" cm="1">
        <f t="array" ref="BQ709">IFERROR(INDEX($CV$63:$CZ$65, $CO709, BQ$23), "-")</f>
        <v>-</v>
      </c>
      <c r="BR709" s="296" t="str" cm="1">
        <f t="array" ref="BR709">IFERROR(INDEX($CV$63:$CZ$65, $CO709, BR$23), "-")</f>
        <v>-</v>
      </c>
      <c r="BS709" s="296" t="str" cm="1">
        <f t="array" ref="BS709">IFERROR(INDEX($CV$63:$CZ$65, $CO709, BS$23), "-")</f>
        <v>-</v>
      </c>
      <c r="BT709" s="297" cm="1">
        <f t="array" ref="BT709">IF($CO709=3,
IFERROR(INDEX($CV$68:$CZ$79, $CE709, BT$23), "-"),
IF($CO709=2,
IF(BT$23=5, $AC709, IF(BT$23=4, $AD709, 0)), IF(BT$23=5, $AC709, 0)
))</f>
        <v>0</v>
      </c>
      <c r="BU709" s="297" cm="1">
        <f t="array" ref="BU709">IF($CO709=3,
IFERROR(INDEX($CV$68:$CZ$79, $CE709, BU$23), "-"),
IF($CO709=2,
IF(BU$23=5, $AC709, IF(BU$23=4, $AD709, 0)), IF(BU$23=5, $AC709, 0)
))</f>
        <v>0</v>
      </c>
      <c r="BV709" s="297" cm="1">
        <f t="array" ref="BV709">IF($CO709=3,
IFERROR(INDEX($CV$68:$CZ$79, $CE709, BV$23), "-"),
IF($CO709=2,
IF(BV$23=5, $AC709, IF(BV$23=4, $AD709, 0)), IF(BV$23=5, $AC709, 0)
))</f>
        <v>0</v>
      </c>
      <c r="BW709" s="297" cm="1">
        <f t="array" ref="BW709">IF($CO709=3,
IFERROR(INDEX($CV$68:$CZ$79, $CE709, BW$23), "-"),
IF($CO709=2,
IF(BW$23=5, $AC709, IF(BW$23=4, $AD709, 0)), IF(BW$23=5, $AC709, 0)
))</f>
        <v>0</v>
      </c>
      <c r="BX709" s="297" cm="1">
        <f t="array" ref="BX709">IF($CO709=3,
IFERROR(INDEX($CV$68:$CZ$79, $CE709, BX$23), "-"),
IF($CO709=2,
IF(BX$23=5, $AC709, IF(BX$23=4, $AD709, 0)), IF(BX$23=5, $AC709, 0)
))</f>
        <v>0</v>
      </c>
      <c r="BY709" s="293" t="str">
        <f t="shared" si="305"/>
        <v>-</v>
      </c>
      <c r="BZ709" s="299">
        <f t="shared" si="281"/>
        <v>0</v>
      </c>
      <c r="CA709" s="294" t="str">
        <f t="shared" si="306"/>
        <v>-</v>
      </c>
      <c r="CB709" s="295" t="str">
        <f t="shared" si="282"/>
        <v>-</v>
      </c>
      <c r="CC709" s="295" t="str">
        <f t="shared" si="307"/>
        <v>-</v>
      </c>
      <c r="CD709" s="299">
        <f t="shared" si="283"/>
        <v>0</v>
      </c>
      <c r="CE709" s="300" t="str">
        <f t="shared" si="284"/>
        <v>-</v>
      </c>
      <c r="CF709" s="300" t="str">
        <f t="shared" si="285"/>
        <v>-</v>
      </c>
      <c r="CG709" s="300">
        <v>0</v>
      </c>
      <c r="CH709" s="300">
        <f t="shared" si="286"/>
        <v>0</v>
      </c>
      <c r="CI709" s="301">
        <f t="shared" si="287"/>
        <v>0</v>
      </c>
      <c r="CJ709" s="301">
        <f t="shared" si="288"/>
        <v>0</v>
      </c>
      <c r="CK709" s="302" t="str" cm="1">
        <f t="array" ref="CK709">IF($CJ709&gt;0, INDEX($CS$28:$DH$35, $CJ709, $CI709+CK$23), "-")</f>
        <v>-</v>
      </c>
      <c r="CL709" s="302" t="str" cm="1">
        <f t="array" ref="CL709">IF($CJ709&gt;0, INDEX($CS$28:$DH$35, $CJ709, $CI709+CL$23), "-")</f>
        <v>-</v>
      </c>
      <c r="CM709" s="302" t="str" cm="1">
        <f t="array" ref="CM709">IF($CJ709&gt;0, INDEX($CS$28:$DH$35, $CJ709, $CI709+CM$23), "-")</f>
        <v>-</v>
      </c>
      <c r="CN709" s="302" t="str" cm="1">
        <f t="array" ref="CN709">IF($CJ709&gt;0, INDEX($CS$28:$DH$35, $CJ709, $CI709+CN$23), "-")</f>
        <v>-</v>
      </c>
      <c r="CO709" s="300" t="str">
        <f t="shared" si="289"/>
        <v>-</v>
      </c>
      <c r="CP709" s="271"/>
      <c r="CQ709" s="272"/>
      <c r="CR709" s="273"/>
      <c r="CS709" s="273"/>
      <c r="CT709" s="273"/>
      <c r="CU709" s="273"/>
      <c r="CV709" s="273"/>
      <c r="CW709" s="273"/>
      <c r="CX709" s="273"/>
      <c r="CY709" s="273"/>
      <c r="CZ709" s="273"/>
      <c r="DA709" s="273"/>
      <c r="DB709" s="273"/>
      <c r="DC709" s="273"/>
      <c r="DD709" s="273"/>
      <c r="DE709" s="273"/>
      <c r="DF709" s="273"/>
      <c r="DG709" s="273"/>
      <c r="DH709" s="273"/>
      <c r="DI709" s="273"/>
      <c r="DJ709" s="271"/>
      <c r="DK709" s="271"/>
    </row>
    <row r="710" spans="1:115" s="45" customFormat="1" ht="12.75" customHeight="1" x14ac:dyDescent="0.25">
      <c r="A710" s="13" cm="1">
        <f t="array" ref="A710">IFERROR(INDEX(Operation, IFERROR(MATCH($N710,#REF!, 0), IFERROR(MATCH($N710,#REF!, 0), MATCH($N710,#REF!, 0))), 4), 0)</f>
        <v>0</v>
      </c>
      <c r="B710" s="10">
        <v>687</v>
      </c>
      <c r="C710" s="238"/>
      <c r="D710" s="238"/>
      <c r="E710" s="79"/>
      <c r="F710" s="80" t="str">
        <f>IF(ISBLANK(E710), "", VLOOKUP(E710, Z!$A$2:$C$4127, 3, FALSE))</f>
        <v/>
      </c>
      <c r="G710" s="238"/>
      <c r="H710" s="81"/>
      <c r="I710" s="255" t="b">
        <v>0</v>
      </c>
      <c r="J710" s="256"/>
      <c r="K710" s="82"/>
      <c r="L710" s="82"/>
      <c r="M710" s="83"/>
      <c r="N710" s="79"/>
      <c r="O710" s="84"/>
      <c r="P710" s="84"/>
      <c r="Q710" s="257"/>
      <c r="R710" s="257"/>
      <c r="S710" s="257"/>
      <c r="T710" s="85">
        <f t="shared" si="290"/>
        <v>0</v>
      </c>
      <c r="U710" s="238"/>
      <c r="V710" s="238"/>
      <c r="W710" s="238"/>
      <c r="X710" s="257"/>
      <c r="Y710" s="258"/>
      <c r="Z710" s="79"/>
      <c r="AA710" s="257"/>
      <c r="AB710" s="257"/>
      <c r="AC710" s="257"/>
      <c r="AD710" s="257"/>
      <c r="AE710" s="257"/>
      <c r="AF710" s="85">
        <f t="shared" si="291"/>
        <v>0</v>
      </c>
      <c r="AG710" s="259"/>
      <c r="AH710" s="238"/>
      <c r="AI710" s="79"/>
      <c r="AJ710" s="80" t="str">
        <f>IF(ISBLANK(AI710), "", VLOOKUP(AI710, Z!$A$2:$C$4127, 3, FALSE))</f>
        <v/>
      </c>
      <c r="AK710" s="260"/>
      <c r="AL710" s="127">
        <f t="shared" si="292"/>
        <v>0</v>
      </c>
      <c r="AM710" s="271"/>
      <c r="AN710" s="292">
        <f t="shared" si="294"/>
        <v>0</v>
      </c>
      <c r="AO710" s="279">
        <f t="shared" si="293"/>
        <v>1</v>
      </c>
      <c r="AP710" s="279">
        <v>0.75</v>
      </c>
      <c r="AQ710" s="293" t="str">
        <f t="shared" si="295"/>
        <v>-</v>
      </c>
      <c r="AR710" s="293" t="str">
        <f t="shared" si="296"/>
        <v>-</v>
      </c>
      <c r="AS710" s="293" t="str" cm="1">
        <f t="array" ref="AS710">IFERROR(IFERROR((AT710*AU710)/(3600*1000)/AZ710, BY710) * SUMPRODUCT($BA710:$BE710^2.5, $BF710:$BJ710) / 1000, "-")</f>
        <v>-</v>
      </c>
      <c r="AT710" s="279" t="str">
        <f t="shared" si="297"/>
        <v>-</v>
      </c>
      <c r="AU710" s="279" t="str">
        <f t="shared" si="298"/>
        <v>-</v>
      </c>
      <c r="AV710" s="294" t="str">
        <f t="shared" si="280"/>
        <v>-</v>
      </c>
      <c r="AW710" s="294" t="str" cm="1">
        <f t="array" ref="AW710">IF(CH710&gt;0, INDEX($CV$58:$CV$60, CH710), "-")</f>
        <v>-</v>
      </c>
      <c r="AX710" s="294" t="str">
        <f t="shared" si="299"/>
        <v>-</v>
      </c>
      <c r="AY710" s="295" t="str">
        <f t="shared" si="300"/>
        <v>-</v>
      </c>
      <c r="AZ710" s="294">
        <f t="shared" si="301"/>
        <v>0</v>
      </c>
      <c r="BA710" s="296" t="str" cm="1">
        <f t="array" ref="BA710">IFERROR(INDEX($CV$63:$CZ$65, $CF710, BA$23), "-")</f>
        <v>-</v>
      </c>
      <c r="BB710" s="296" t="str" cm="1">
        <f t="array" ref="BB710">IFERROR(INDEX($CV$63:$CZ$65, $CF710, BB$23), "-")</f>
        <v>-</v>
      </c>
      <c r="BC710" s="296" t="str" cm="1">
        <f t="array" ref="BC710">IFERROR(INDEX($CV$63:$CZ$65, $CF710, BC$23), "-")</f>
        <v>-</v>
      </c>
      <c r="BD710" s="296" t="str" cm="1">
        <f t="array" ref="BD710">IFERROR(INDEX($CV$63:$CZ$65, $CF710, BD$23), "-")</f>
        <v>-</v>
      </c>
      <c r="BE710" s="296" t="str" cm="1">
        <f t="array" ref="BE710">IFERROR(INDEX($CV$63:$CZ$65, $CF710, BE$23), "-")</f>
        <v>-</v>
      </c>
      <c r="BF710" s="297" cm="1">
        <f t="array" ref="BF710">IF($CF710=3,
IFERROR(INDEX($CV$68:$CZ$79, $CE710, BF$23), "-"),
IF($CF710=2,
IF(BF$23=5, $Q710, IF(BF$23=4, $R710, 0)), IF(BF$23=5, $Q710, 0)
))</f>
        <v>0</v>
      </c>
      <c r="BG710" s="297" cm="1">
        <f t="array" ref="BG710">IF($CF710=3,
IFERROR(INDEX($CV$68:$CZ$79, $CE710, BG$23), "-"),
IF($CF710=2,
IF(BG$23=5, $Q710, IF(BG$23=4, $R710, 0)), IF(BG$23=5, $Q710, 0)
))</f>
        <v>0</v>
      </c>
      <c r="BH710" s="297" cm="1">
        <f t="array" ref="BH710">IF($CF710=3,
IFERROR(INDEX($CV$68:$CZ$79, $CE710, BH$23), "-"),
IF($CF710=2,
IF(BH$23=5, $Q710, IF(BH$23=4, $R710, 0)), IF(BH$23=5, $Q710, 0)
))</f>
        <v>0</v>
      </c>
      <c r="BI710" s="297" cm="1">
        <f t="array" ref="BI710">IF($CF710=3,
IFERROR(INDEX($CV$68:$CZ$79, $CE710, BI$23), "-"),
IF($CF710=2,
IF(BI$23=5, $Q710, IF(BI$23=4, $R710, 0)), IF(BI$23=5, $Q710, 0)
))</f>
        <v>0</v>
      </c>
      <c r="BJ710" s="297" cm="1">
        <f t="array" ref="BJ710">IF($CF710=3,
IFERROR(INDEX($CV$68:$CZ$79, $CE710, BJ$23), "-"),
IF($CF710=2,
IF(BJ$23=5, $Q710, IF(BJ$23=4, $R710, 0)), IF(BJ$23=5, $Q710, 0)
))</f>
        <v>0</v>
      </c>
      <c r="BK710" s="293" t="str" cm="1">
        <f t="array" ref="BK710">IFERROR(IF(OR($AN$20="EZ", ISNUMBER((BL710*BM710)/(3600*1000)/BN710)), (BL710*BM710)/(3600*1000)/BN710, BY710) * SUMPRODUCT($BO710:$BS710^2.5, $BT710:$BX710) / 1000, "-")</f>
        <v>-</v>
      </c>
      <c r="BL710" s="279" t="str">
        <f t="shared" si="302"/>
        <v>-</v>
      </c>
      <c r="BM710" s="279" t="str">
        <f t="shared" si="303"/>
        <v>-</v>
      </c>
      <c r="BN710" s="298">
        <f t="shared" si="304"/>
        <v>0</v>
      </c>
      <c r="BO710" s="296" t="str" cm="1">
        <f t="array" ref="BO710">IFERROR(INDEX($CV$63:$CZ$65, $CO710, BO$23), "-")</f>
        <v>-</v>
      </c>
      <c r="BP710" s="296" t="str" cm="1">
        <f t="array" ref="BP710">IFERROR(INDEX($CV$63:$CZ$65, $CO710, BP$23), "-")</f>
        <v>-</v>
      </c>
      <c r="BQ710" s="296" t="str" cm="1">
        <f t="array" ref="BQ710">IFERROR(INDEX($CV$63:$CZ$65, $CO710, BQ$23), "-")</f>
        <v>-</v>
      </c>
      <c r="BR710" s="296" t="str" cm="1">
        <f t="array" ref="BR710">IFERROR(INDEX($CV$63:$CZ$65, $CO710, BR$23), "-")</f>
        <v>-</v>
      </c>
      <c r="BS710" s="296" t="str" cm="1">
        <f t="array" ref="BS710">IFERROR(INDEX($CV$63:$CZ$65, $CO710, BS$23), "-")</f>
        <v>-</v>
      </c>
      <c r="BT710" s="297" cm="1">
        <f t="array" ref="BT710">IF($CO710=3,
IFERROR(INDEX($CV$68:$CZ$79, $CE710, BT$23), "-"),
IF($CO710=2,
IF(BT$23=5, $AC710, IF(BT$23=4, $AD710, 0)), IF(BT$23=5, $AC710, 0)
))</f>
        <v>0</v>
      </c>
      <c r="BU710" s="297" cm="1">
        <f t="array" ref="BU710">IF($CO710=3,
IFERROR(INDEX($CV$68:$CZ$79, $CE710, BU$23), "-"),
IF($CO710=2,
IF(BU$23=5, $AC710, IF(BU$23=4, $AD710, 0)), IF(BU$23=5, $AC710, 0)
))</f>
        <v>0</v>
      </c>
      <c r="BV710" s="297" cm="1">
        <f t="array" ref="BV710">IF($CO710=3,
IFERROR(INDEX($CV$68:$CZ$79, $CE710, BV$23), "-"),
IF($CO710=2,
IF(BV$23=5, $AC710, IF(BV$23=4, $AD710, 0)), IF(BV$23=5, $AC710, 0)
))</f>
        <v>0</v>
      </c>
      <c r="BW710" s="297" cm="1">
        <f t="array" ref="BW710">IF($CO710=3,
IFERROR(INDEX($CV$68:$CZ$79, $CE710, BW$23), "-"),
IF($CO710=2,
IF(BW$23=5, $AC710, IF(BW$23=4, $AD710, 0)), IF(BW$23=5, $AC710, 0)
))</f>
        <v>0</v>
      </c>
      <c r="BX710" s="297" cm="1">
        <f t="array" ref="BX710">IF($CO710=3,
IFERROR(INDEX($CV$68:$CZ$79, $CE710, BX$23), "-"),
IF($CO710=2,
IF(BX$23=5, $AC710, IF(BX$23=4, $AD710, 0)), IF(BX$23=5, $AC710, 0)
))</f>
        <v>0</v>
      </c>
      <c r="BY710" s="293" t="str">
        <f t="shared" si="305"/>
        <v>-</v>
      </c>
      <c r="BZ710" s="299">
        <f t="shared" si="281"/>
        <v>0</v>
      </c>
      <c r="CA710" s="294" t="str">
        <f t="shared" si="306"/>
        <v>-</v>
      </c>
      <c r="CB710" s="295" t="str">
        <f t="shared" si="282"/>
        <v>-</v>
      </c>
      <c r="CC710" s="295" t="str">
        <f t="shared" si="307"/>
        <v>-</v>
      </c>
      <c r="CD710" s="299">
        <f t="shared" si="283"/>
        <v>0</v>
      </c>
      <c r="CE710" s="300" t="str">
        <f t="shared" si="284"/>
        <v>-</v>
      </c>
      <c r="CF710" s="300" t="str">
        <f t="shared" si="285"/>
        <v>-</v>
      </c>
      <c r="CG710" s="300">
        <v>0</v>
      </c>
      <c r="CH710" s="300">
        <f t="shared" si="286"/>
        <v>0</v>
      </c>
      <c r="CI710" s="301">
        <f t="shared" si="287"/>
        <v>0</v>
      </c>
      <c r="CJ710" s="301">
        <f t="shared" si="288"/>
        <v>0</v>
      </c>
      <c r="CK710" s="302" t="str" cm="1">
        <f t="array" ref="CK710">IF($CJ710&gt;0, INDEX($CS$28:$DH$35, $CJ710, $CI710+CK$23), "-")</f>
        <v>-</v>
      </c>
      <c r="CL710" s="302" t="str" cm="1">
        <f t="array" ref="CL710">IF($CJ710&gt;0, INDEX($CS$28:$DH$35, $CJ710, $CI710+CL$23), "-")</f>
        <v>-</v>
      </c>
      <c r="CM710" s="302" t="str" cm="1">
        <f t="array" ref="CM710">IF($CJ710&gt;0, INDEX($CS$28:$DH$35, $CJ710, $CI710+CM$23), "-")</f>
        <v>-</v>
      </c>
      <c r="CN710" s="302" t="str" cm="1">
        <f t="array" ref="CN710">IF($CJ710&gt;0, INDEX($CS$28:$DH$35, $CJ710, $CI710+CN$23), "-")</f>
        <v>-</v>
      </c>
      <c r="CO710" s="300" t="str">
        <f t="shared" si="289"/>
        <v>-</v>
      </c>
      <c r="CP710" s="271"/>
      <c r="CQ710" s="272"/>
      <c r="CR710" s="273"/>
      <c r="CS710" s="273"/>
      <c r="CT710" s="273"/>
      <c r="CU710" s="273"/>
      <c r="CV710" s="273"/>
      <c r="CW710" s="273"/>
      <c r="CX710" s="273"/>
      <c r="CY710" s="273"/>
      <c r="CZ710" s="273"/>
      <c r="DA710" s="273"/>
      <c r="DB710" s="273"/>
      <c r="DC710" s="273"/>
      <c r="DD710" s="273"/>
      <c r="DE710" s="273"/>
      <c r="DF710" s="273"/>
      <c r="DG710" s="273"/>
      <c r="DH710" s="273"/>
      <c r="DI710" s="273"/>
      <c r="DJ710" s="271"/>
      <c r="DK710" s="271"/>
    </row>
    <row r="711" spans="1:115" s="45" customFormat="1" ht="12.75" customHeight="1" x14ac:dyDescent="0.25">
      <c r="A711" s="13" cm="1">
        <f t="array" ref="A711">IFERROR(INDEX(Operation, IFERROR(MATCH($N711,#REF!, 0), IFERROR(MATCH($N711,#REF!, 0), MATCH($N711,#REF!, 0))), 4), 0)</f>
        <v>0</v>
      </c>
      <c r="B711" s="10">
        <v>688</v>
      </c>
      <c r="C711" s="238"/>
      <c r="D711" s="238"/>
      <c r="E711" s="79"/>
      <c r="F711" s="80" t="str">
        <f>IF(ISBLANK(E711), "", VLOOKUP(E711, Z!$A$2:$C$4127, 3, FALSE))</f>
        <v/>
      </c>
      <c r="G711" s="238"/>
      <c r="H711" s="81"/>
      <c r="I711" s="255" t="b">
        <v>0</v>
      </c>
      <c r="J711" s="256"/>
      <c r="K711" s="82"/>
      <c r="L711" s="82"/>
      <c r="M711" s="83"/>
      <c r="N711" s="79"/>
      <c r="O711" s="84"/>
      <c r="P711" s="84"/>
      <c r="Q711" s="257"/>
      <c r="R711" s="257"/>
      <c r="S711" s="257"/>
      <c r="T711" s="85">
        <f t="shared" si="290"/>
        <v>0</v>
      </c>
      <c r="U711" s="238"/>
      <c r="V711" s="238"/>
      <c r="W711" s="238"/>
      <c r="X711" s="257"/>
      <c r="Y711" s="258"/>
      <c r="Z711" s="79"/>
      <c r="AA711" s="257"/>
      <c r="AB711" s="257"/>
      <c r="AC711" s="257"/>
      <c r="AD711" s="257"/>
      <c r="AE711" s="257"/>
      <c r="AF711" s="85">
        <f t="shared" si="291"/>
        <v>0</v>
      </c>
      <c r="AG711" s="259"/>
      <c r="AH711" s="238"/>
      <c r="AI711" s="79"/>
      <c r="AJ711" s="80" t="str">
        <f>IF(ISBLANK(AI711), "", VLOOKUP(AI711, Z!$A$2:$C$4127, 3, FALSE))</f>
        <v/>
      </c>
      <c r="AK711" s="260"/>
      <c r="AL711" s="127">
        <f t="shared" si="292"/>
        <v>0</v>
      </c>
      <c r="AM711" s="271"/>
      <c r="AN711" s="292">
        <f t="shared" si="294"/>
        <v>0</v>
      </c>
      <c r="AO711" s="279">
        <f t="shared" si="293"/>
        <v>1</v>
      </c>
      <c r="AP711" s="279">
        <v>0.75</v>
      </c>
      <c r="AQ711" s="293" t="str">
        <f t="shared" si="295"/>
        <v>-</v>
      </c>
      <c r="AR711" s="293" t="str">
        <f t="shared" si="296"/>
        <v>-</v>
      </c>
      <c r="AS711" s="293" t="str" cm="1">
        <f t="array" ref="AS711">IFERROR(IFERROR((AT711*AU711)/(3600*1000)/AZ711, BY711) * SUMPRODUCT($BA711:$BE711^2.5, $BF711:$BJ711) / 1000, "-")</f>
        <v>-</v>
      </c>
      <c r="AT711" s="279" t="str">
        <f t="shared" si="297"/>
        <v>-</v>
      </c>
      <c r="AU711" s="279" t="str">
        <f t="shared" si="298"/>
        <v>-</v>
      </c>
      <c r="AV711" s="294" t="str">
        <f t="shared" si="280"/>
        <v>-</v>
      </c>
      <c r="AW711" s="294" t="str" cm="1">
        <f t="array" ref="AW711">IF(CH711&gt;0, INDEX($CV$58:$CV$60, CH711), "-")</f>
        <v>-</v>
      </c>
      <c r="AX711" s="294" t="str">
        <f t="shared" si="299"/>
        <v>-</v>
      </c>
      <c r="AY711" s="295" t="str">
        <f t="shared" si="300"/>
        <v>-</v>
      </c>
      <c r="AZ711" s="294">
        <f t="shared" si="301"/>
        <v>0</v>
      </c>
      <c r="BA711" s="296" t="str" cm="1">
        <f t="array" ref="BA711">IFERROR(INDEX($CV$63:$CZ$65, $CF711, BA$23), "-")</f>
        <v>-</v>
      </c>
      <c r="BB711" s="296" t="str" cm="1">
        <f t="array" ref="BB711">IFERROR(INDEX($CV$63:$CZ$65, $CF711, BB$23), "-")</f>
        <v>-</v>
      </c>
      <c r="BC711" s="296" t="str" cm="1">
        <f t="array" ref="BC711">IFERROR(INDEX($CV$63:$CZ$65, $CF711, BC$23), "-")</f>
        <v>-</v>
      </c>
      <c r="BD711" s="296" t="str" cm="1">
        <f t="array" ref="BD711">IFERROR(INDEX($CV$63:$CZ$65, $CF711, BD$23), "-")</f>
        <v>-</v>
      </c>
      <c r="BE711" s="296" t="str" cm="1">
        <f t="array" ref="BE711">IFERROR(INDEX($CV$63:$CZ$65, $CF711, BE$23), "-")</f>
        <v>-</v>
      </c>
      <c r="BF711" s="297" cm="1">
        <f t="array" ref="BF711">IF($CF711=3,
IFERROR(INDEX($CV$68:$CZ$79, $CE711, BF$23), "-"),
IF($CF711=2,
IF(BF$23=5, $Q711, IF(BF$23=4, $R711, 0)), IF(BF$23=5, $Q711, 0)
))</f>
        <v>0</v>
      </c>
      <c r="BG711" s="297" cm="1">
        <f t="array" ref="BG711">IF($CF711=3,
IFERROR(INDEX($CV$68:$CZ$79, $CE711, BG$23), "-"),
IF($CF711=2,
IF(BG$23=5, $Q711, IF(BG$23=4, $R711, 0)), IF(BG$23=5, $Q711, 0)
))</f>
        <v>0</v>
      </c>
      <c r="BH711" s="297" cm="1">
        <f t="array" ref="BH711">IF($CF711=3,
IFERROR(INDEX($CV$68:$CZ$79, $CE711, BH$23), "-"),
IF($CF711=2,
IF(BH$23=5, $Q711, IF(BH$23=4, $R711, 0)), IF(BH$23=5, $Q711, 0)
))</f>
        <v>0</v>
      </c>
      <c r="BI711" s="297" cm="1">
        <f t="array" ref="BI711">IF($CF711=3,
IFERROR(INDEX($CV$68:$CZ$79, $CE711, BI$23), "-"),
IF($CF711=2,
IF(BI$23=5, $Q711, IF(BI$23=4, $R711, 0)), IF(BI$23=5, $Q711, 0)
))</f>
        <v>0</v>
      </c>
      <c r="BJ711" s="297" cm="1">
        <f t="array" ref="BJ711">IF($CF711=3,
IFERROR(INDEX($CV$68:$CZ$79, $CE711, BJ$23), "-"),
IF($CF711=2,
IF(BJ$23=5, $Q711, IF(BJ$23=4, $R711, 0)), IF(BJ$23=5, $Q711, 0)
))</f>
        <v>0</v>
      </c>
      <c r="BK711" s="293" t="str" cm="1">
        <f t="array" ref="BK711">IFERROR(IF(OR($AN$20="EZ", ISNUMBER((BL711*BM711)/(3600*1000)/BN711)), (BL711*BM711)/(3600*1000)/BN711, BY711) * SUMPRODUCT($BO711:$BS711^2.5, $BT711:$BX711) / 1000, "-")</f>
        <v>-</v>
      </c>
      <c r="BL711" s="279" t="str">
        <f t="shared" si="302"/>
        <v>-</v>
      </c>
      <c r="BM711" s="279" t="str">
        <f t="shared" si="303"/>
        <v>-</v>
      </c>
      <c r="BN711" s="298">
        <f t="shared" si="304"/>
        <v>0</v>
      </c>
      <c r="BO711" s="296" t="str" cm="1">
        <f t="array" ref="BO711">IFERROR(INDEX($CV$63:$CZ$65, $CO711, BO$23), "-")</f>
        <v>-</v>
      </c>
      <c r="BP711" s="296" t="str" cm="1">
        <f t="array" ref="BP711">IFERROR(INDEX($CV$63:$CZ$65, $CO711, BP$23), "-")</f>
        <v>-</v>
      </c>
      <c r="BQ711" s="296" t="str" cm="1">
        <f t="array" ref="BQ711">IFERROR(INDEX($CV$63:$CZ$65, $CO711, BQ$23), "-")</f>
        <v>-</v>
      </c>
      <c r="BR711" s="296" t="str" cm="1">
        <f t="array" ref="BR711">IFERROR(INDEX($CV$63:$CZ$65, $CO711, BR$23), "-")</f>
        <v>-</v>
      </c>
      <c r="BS711" s="296" t="str" cm="1">
        <f t="array" ref="BS711">IFERROR(INDEX($CV$63:$CZ$65, $CO711, BS$23), "-")</f>
        <v>-</v>
      </c>
      <c r="BT711" s="297" cm="1">
        <f t="array" ref="BT711">IF($CO711=3,
IFERROR(INDEX($CV$68:$CZ$79, $CE711, BT$23), "-"),
IF($CO711=2,
IF(BT$23=5, $AC711, IF(BT$23=4, $AD711, 0)), IF(BT$23=5, $AC711, 0)
))</f>
        <v>0</v>
      </c>
      <c r="BU711" s="297" cm="1">
        <f t="array" ref="BU711">IF($CO711=3,
IFERROR(INDEX($CV$68:$CZ$79, $CE711, BU$23), "-"),
IF($CO711=2,
IF(BU$23=5, $AC711, IF(BU$23=4, $AD711, 0)), IF(BU$23=5, $AC711, 0)
))</f>
        <v>0</v>
      </c>
      <c r="BV711" s="297" cm="1">
        <f t="array" ref="BV711">IF($CO711=3,
IFERROR(INDEX($CV$68:$CZ$79, $CE711, BV$23), "-"),
IF($CO711=2,
IF(BV$23=5, $AC711, IF(BV$23=4, $AD711, 0)), IF(BV$23=5, $AC711, 0)
))</f>
        <v>0</v>
      </c>
      <c r="BW711" s="297" cm="1">
        <f t="array" ref="BW711">IF($CO711=3,
IFERROR(INDEX($CV$68:$CZ$79, $CE711, BW$23), "-"),
IF($CO711=2,
IF(BW$23=5, $AC711, IF(BW$23=4, $AD711, 0)), IF(BW$23=5, $AC711, 0)
))</f>
        <v>0</v>
      </c>
      <c r="BX711" s="297" cm="1">
        <f t="array" ref="BX711">IF($CO711=3,
IFERROR(INDEX($CV$68:$CZ$79, $CE711, BX$23), "-"),
IF($CO711=2,
IF(BX$23=5, $AC711, IF(BX$23=4, $AD711, 0)), IF(BX$23=5, $AC711, 0)
))</f>
        <v>0</v>
      </c>
      <c r="BY711" s="293" t="str">
        <f t="shared" si="305"/>
        <v>-</v>
      </c>
      <c r="BZ711" s="299">
        <f t="shared" si="281"/>
        <v>0</v>
      </c>
      <c r="CA711" s="294" t="str">
        <f t="shared" si="306"/>
        <v>-</v>
      </c>
      <c r="CB711" s="295" t="str">
        <f t="shared" si="282"/>
        <v>-</v>
      </c>
      <c r="CC711" s="295" t="str">
        <f t="shared" si="307"/>
        <v>-</v>
      </c>
      <c r="CD711" s="299">
        <f t="shared" si="283"/>
        <v>0</v>
      </c>
      <c r="CE711" s="300" t="str">
        <f t="shared" si="284"/>
        <v>-</v>
      </c>
      <c r="CF711" s="300" t="str">
        <f t="shared" si="285"/>
        <v>-</v>
      </c>
      <c r="CG711" s="300">
        <v>0</v>
      </c>
      <c r="CH711" s="300">
        <f t="shared" si="286"/>
        <v>0</v>
      </c>
      <c r="CI711" s="301">
        <f t="shared" si="287"/>
        <v>0</v>
      </c>
      <c r="CJ711" s="301">
        <f t="shared" si="288"/>
        <v>0</v>
      </c>
      <c r="CK711" s="302" t="str" cm="1">
        <f t="array" ref="CK711">IF($CJ711&gt;0, INDEX($CS$28:$DH$35, $CJ711, $CI711+CK$23), "-")</f>
        <v>-</v>
      </c>
      <c r="CL711" s="302" t="str" cm="1">
        <f t="array" ref="CL711">IF($CJ711&gt;0, INDEX($CS$28:$DH$35, $CJ711, $CI711+CL$23), "-")</f>
        <v>-</v>
      </c>
      <c r="CM711" s="302" t="str" cm="1">
        <f t="array" ref="CM711">IF($CJ711&gt;0, INDEX($CS$28:$DH$35, $CJ711, $CI711+CM$23), "-")</f>
        <v>-</v>
      </c>
      <c r="CN711" s="302" t="str" cm="1">
        <f t="array" ref="CN711">IF($CJ711&gt;0, INDEX($CS$28:$DH$35, $CJ711, $CI711+CN$23), "-")</f>
        <v>-</v>
      </c>
      <c r="CO711" s="300" t="str">
        <f t="shared" si="289"/>
        <v>-</v>
      </c>
      <c r="CP711" s="271"/>
      <c r="CQ711" s="272"/>
      <c r="CR711" s="273"/>
      <c r="CS711" s="273"/>
      <c r="CT711" s="273"/>
      <c r="CU711" s="273"/>
      <c r="CV711" s="273"/>
      <c r="CW711" s="273"/>
      <c r="CX711" s="273"/>
      <c r="CY711" s="273"/>
      <c r="CZ711" s="273"/>
      <c r="DA711" s="273"/>
      <c r="DB711" s="273"/>
      <c r="DC711" s="273"/>
      <c r="DD711" s="273"/>
      <c r="DE711" s="273"/>
      <c r="DF711" s="273"/>
      <c r="DG711" s="273"/>
      <c r="DH711" s="273"/>
      <c r="DI711" s="273"/>
      <c r="DJ711" s="271"/>
      <c r="DK711" s="271"/>
    </row>
    <row r="712" spans="1:115" s="45" customFormat="1" ht="12.75" customHeight="1" x14ac:dyDescent="0.25">
      <c r="A712" s="13" cm="1">
        <f t="array" ref="A712">IFERROR(INDEX(Operation, IFERROR(MATCH($N712,#REF!, 0), IFERROR(MATCH($N712,#REF!, 0), MATCH($N712,#REF!, 0))), 4), 0)</f>
        <v>0</v>
      </c>
      <c r="B712" s="10">
        <v>689</v>
      </c>
      <c r="C712" s="238"/>
      <c r="D712" s="238"/>
      <c r="E712" s="79"/>
      <c r="F712" s="80" t="str">
        <f>IF(ISBLANK(E712), "", VLOOKUP(E712, Z!$A$2:$C$4127, 3, FALSE))</f>
        <v/>
      </c>
      <c r="G712" s="238"/>
      <c r="H712" s="81"/>
      <c r="I712" s="255" t="b">
        <v>0</v>
      </c>
      <c r="J712" s="256"/>
      <c r="K712" s="82"/>
      <c r="L712" s="82"/>
      <c r="M712" s="83"/>
      <c r="N712" s="79"/>
      <c r="O712" s="84"/>
      <c r="P712" s="84"/>
      <c r="Q712" s="257"/>
      <c r="R712" s="257"/>
      <c r="S712" s="257"/>
      <c r="T712" s="85">
        <f t="shared" si="290"/>
        <v>0</v>
      </c>
      <c r="U712" s="238"/>
      <c r="V712" s="238"/>
      <c r="W712" s="238"/>
      <c r="X712" s="257"/>
      <c r="Y712" s="258"/>
      <c r="Z712" s="79"/>
      <c r="AA712" s="257"/>
      <c r="AB712" s="257"/>
      <c r="AC712" s="257"/>
      <c r="AD712" s="257"/>
      <c r="AE712" s="257"/>
      <c r="AF712" s="85">
        <f t="shared" si="291"/>
        <v>0</v>
      </c>
      <c r="AG712" s="259"/>
      <c r="AH712" s="238"/>
      <c r="AI712" s="79"/>
      <c r="AJ712" s="80" t="str">
        <f>IF(ISBLANK(AI712), "", VLOOKUP(AI712, Z!$A$2:$C$4127, 3, FALSE))</f>
        <v/>
      </c>
      <c r="AK712" s="260"/>
      <c r="AL712" s="127">
        <f t="shared" si="292"/>
        <v>0</v>
      </c>
      <c r="AM712" s="271"/>
      <c r="AN712" s="292">
        <f t="shared" si="294"/>
        <v>0</v>
      </c>
      <c r="AO712" s="279">
        <f t="shared" si="293"/>
        <v>1</v>
      </c>
      <c r="AP712" s="279">
        <v>0.75</v>
      </c>
      <c r="AQ712" s="293" t="str">
        <f t="shared" si="295"/>
        <v>-</v>
      </c>
      <c r="AR712" s="293" t="str">
        <f t="shared" si="296"/>
        <v>-</v>
      </c>
      <c r="AS712" s="293" t="str" cm="1">
        <f t="array" ref="AS712">IFERROR(IFERROR((AT712*AU712)/(3600*1000)/AZ712, BY712) * SUMPRODUCT($BA712:$BE712^2.5, $BF712:$BJ712) / 1000, "-")</f>
        <v>-</v>
      </c>
      <c r="AT712" s="279" t="str">
        <f t="shared" si="297"/>
        <v>-</v>
      </c>
      <c r="AU712" s="279" t="str">
        <f t="shared" si="298"/>
        <v>-</v>
      </c>
      <c r="AV712" s="294" t="str">
        <f t="shared" si="280"/>
        <v>-</v>
      </c>
      <c r="AW712" s="294" t="str" cm="1">
        <f t="array" ref="AW712">IF(CH712&gt;0, INDEX($CV$58:$CV$60, CH712), "-")</f>
        <v>-</v>
      </c>
      <c r="AX712" s="294" t="str">
        <f t="shared" si="299"/>
        <v>-</v>
      </c>
      <c r="AY712" s="295" t="str">
        <f t="shared" si="300"/>
        <v>-</v>
      </c>
      <c r="AZ712" s="294">
        <f t="shared" si="301"/>
        <v>0</v>
      </c>
      <c r="BA712" s="296" t="str" cm="1">
        <f t="array" ref="BA712">IFERROR(INDEX($CV$63:$CZ$65, $CF712, BA$23), "-")</f>
        <v>-</v>
      </c>
      <c r="BB712" s="296" t="str" cm="1">
        <f t="array" ref="BB712">IFERROR(INDEX($CV$63:$CZ$65, $CF712, BB$23), "-")</f>
        <v>-</v>
      </c>
      <c r="BC712" s="296" t="str" cm="1">
        <f t="array" ref="BC712">IFERROR(INDEX($CV$63:$CZ$65, $CF712, BC$23), "-")</f>
        <v>-</v>
      </c>
      <c r="BD712" s="296" t="str" cm="1">
        <f t="array" ref="BD712">IFERROR(INDEX($CV$63:$CZ$65, $CF712, BD$23), "-")</f>
        <v>-</v>
      </c>
      <c r="BE712" s="296" t="str" cm="1">
        <f t="array" ref="BE712">IFERROR(INDEX($CV$63:$CZ$65, $CF712, BE$23), "-")</f>
        <v>-</v>
      </c>
      <c r="BF712" s="297" cm="1">
        <f t="array" ref="BF712">IF($CF712=3,
IFERROR(INDEX($CV$68:$CZ$79, $CE712, BF$23), "-"),
IF($CF712=2,
IF(BF$23=5, $Q712, IF(BF$23=4, $R712, 0)), IF(BF$23=5, $Q712, 0)
))</f>
        <v>0</v>
      </c>
      <c r="BG712" s="297" cm="1">
        <f t="array" ref="BG712">IF($CF712=3,
IFERROR(INDEX($CV$68:$CZ$79, $CE712, BG$23), "-"),
IF($CF712=2,
IF(BG$23=5, $Q712, IF(BG$23=4, $R712, 0)), IF(BG$23=5, $Q712, 0)
))</f>
        <v>0</v>
      </c>
      <c r="BH712" s="297" cm="1">
        <f t="array" ref="BH712">IF($CF712=3,
IFERROR(INDEX($CV$68:$CZ$79, $CE712, BH$23), "-"),
IF($CF712=2,
IF(BH$23=5, $Q712, IF(BH$23=4, $R712, 0)), IF(BH$23=5, $Q712, 0)
))</f>
        <v>0</v>
      </c>
      <c r="BI712" s="297" cm="1">
        <f t="array" ref="BI712">IF($CF712=3,
IFERROR(INDEX($CV$68:$CZ$79, $CE712, BI$23), "-"),
IF($CF712=2,
IF(BI$23=5, $Q712, IF(BI$23=4, $R712, 0)), IF(BI$23=5, $Q712, 0)
))</f>
        <v>0</v>
      </c>
      <c r="BJ712" s="297" cm="1">
        <f t="array" ref="BJ712">IF($CF712=3,
IFERROR(INDEX($CV$68:$CZ$79, $CE712, BJ$23), "-"),
IF($CF712=2,
IF(BJ$23=5, $Q712, IF(BJ$23=4, $R712, 0)), IF(BJ$23=5, $Q712, 0)
))</f>
        <v>0</v>
      </c>
      <c r="BK712" s="293" t="str" cm="1">
        <f t="array" ref="BK712">IFERROR(IF(OR($AN$20="EZ", ISNUMBER((BL712*BM712)/(3600*1000)/BN712)), (BL712*BM712)/(3600*1000)/BN712, BY712) * SUMPRODUCT($BO712:$BS712^2.5, $BT712:$BX712) / 1000, "-")</f>
        <v>-</v>
      </c>
      <c r="BL712" s="279" t="str">
        <f t="shared" si="302"/>
        <v>-</v>
      </c>
      <c r="BM712" s="279" t="str">
        <f t="shared" si="303"/>
        <v>-</v>
      </c>
      <c r="BN712" s="298">
        <f t="shared" si="304"/>
        <v>0</v>
      </c>
      <c r="BO712" s="296" t="str" cm="1">
        <f t="array" ref="BO712">IFERROR(INDEX($CV$63:$CZ$65, $CO712, BO$23), "-")</f>
        <v>-</v>
      </c>
      <c r="BP712" s="296" t="str" cm="1">
        <f t="array" ref="BP712">IFERROR(INDEX($CV$63:$CZ$65, $CO712, BP$23), "-")</f>
        <v>-</v>
      </c>
      <c r="BQ712" s="296" t="str" cm="1">
        <f t="array" ref="BQ712">IFERROR(INDEX($CV$63:$CZ$65, $CO712, BQ$23), "-")</f>
        <v>-</v>
      </c>
      <c r="BR712" s="296" t="str" cm="1">
        <f t="array" ref="BR712">IFERROR(INDEX($CV$63:$CZ$65, $CO712, BR$23), "-")</f>
        <v>-</v>
      </c>
      <c r="BS712" s="296" t="str" cm="1">
        <f t="array" ref="BS712">IFERROR(INDEX($CV$63:$CZ$65, $CO712, BS$23), "-")</f>
        <v>-</v>
      </c>
      <c r="BT712" s="297" cm="1">
        <f t="array" ref="BT712">IF($CO712=3,
IFERROR(INDEX($CV$68:$CZ$79, $CE712, BT$23), "-"),
IF($CO712=2,
IF(BT$23=5, $AC712, IF(BT$23=4, $AD712, 0)), IF(BT$23=5, $AC712, 0)
))</f>
        <v>0</v>
      </c>
      <c r="BU712" s="297" cm="1">
        <f t="array" ref="BU712">IF($CO712=3,
IFERROR(INDEX($CV$68:$CZ$79, $CE712, BU$23), "-"),
IF($CO712=2,
IF(BU$23=5, $AC712, IF(BU$23=4, $AD712, 0)), IF(BU$23=5, $AC712, 0)
))</f>
        <v>0</v>
      </c>
      <c r="BV712" s="297" cm="1">
        <f t="array" ref="BV712">IF($CO712=3,
IFERROR(INDEX($CV$68:$CZ$79, $CE712, BV$23), "-"),
IF($CO712=2,
IF(BV$23=5, $AC712, IF(BV$23=4, $AD712, 0)), IF(BV$23=5, $AC712, 0)
))</f>
        <v>0</v>
      </c>
      <c r="BW712" s="297" cm="1">
        <f t="array" ref="BW712">IF($CO712=3,
IFERROR(INDEX($CV$68:$CZ$79, $CE712, BW$23), "-"),
IF($CO712=2,
IF(BW$23=5, $AC712, IF(BW$23=4, $AD712, 0)), IF(BW$23=5, $AC712, 0)
))</f>
        <v>0</v>
      </c>
      <c r="BX712" s="297" cm="1">
        <f t="array" ref="BX712">IF($CO712=3,
IFERROR(INDEX($CV$68:$CZ$79, $CE712, BX$23), "-"),
IF($CO712=2,
IF(BX$23=5, $AC712, IF(BX$23=4, $AD712, 0)), IF(BX$23=5, $AC712, 0)
))</f>
        <v>0</v>
      </c>
      <c r="BY712" s="293" t="str">
        <f t="shared" si="305"/>
        <v>-</v>
      </c>
      <c r="BZ712" s="299">
        <f t="shared" si="281"/>
        <v>0</v>
      </c>
      <c r="CA712" s="294" t="str">
        <f t="shared" si="306"/>
        <v>-</v>
      </c>
      <c r="CB712" s="295" t="str">
        <f t="shared" si="282"/>
        <v>-</v>
      </c>
      <c r="CC712" s="295" t="str">
        <f t="shared" si="307"/>
        <v>-</v>
      </c>
      <c r="CD712" s="299">
        <f t="shared" si="283"/>
        <v>0</v>
      </c>
      <c r="CE712" s="300" t="str">
        <f t="shared" si="284"/>
        <v>-</v>
      </c>
      <c r="CF712" s="300" t="str">
        <f t="shared" si="285"/>
        <v>-</v>
      </c>
      <c r="CG712" s="300">
        <v>0</v>
      </c>
      <c r="CH712" s="300">
        <f t="shared" si="286"/>
        <v>0</v>
      </c>
      <c r="CI712" s="301">
        <f t="shared" si="287"/>
        <v>0</v>
      </c>
      <c r="CJ712" s="301">
        <f t="shared" si="288"/>
        <v>0</v>
      </c>
      <c r="CK712" s="302" t="str" cm="1">
        <f t="array" ref="CK712">IF($CJ712&gt;0, INDEX($CS$28:$DH$35, $CJ712, $CI712+CK$23), "-")</f>
        <v>-</v>
      </c>
      <c r="CL712" s="302" t="str" cm="1">
        <f t="array" ref="CL712">IF($CJ712&gt;0, INDEX($CS$28:$DH$35, $CJ712, $CI712+CL$23), "-")</f>
        <v>-</v>
      </c>
      <c r="CM712" s="302" t="str" cm="1">
        <f t="array" ref="CM712">IF($CJ712&gt;0, INDEX($CS$28:$DH$35, $CJ712, $CI712+CM$23), "-")</f>
        <v>-</v>
      </c>
      <c r="CN712" s="302" t="str" cm="1">
        <f t="array" ref="CN712">IF($CJ712&gt;0, INDEX($CS$28:$DH$35, $CJ712, $CI712+CN$23), "-")</f>
        <v>-</v>
      </c>
      <c r="CO712" s="300" t="str">
        <f t="shared" si="289"/>
        <v>-</v>
      </c>
      <c r="CP712" s="271"/>
      <c r="CQ712" s="272"/>
      <c r="CR712" s="273"/>
      <c r="CS712" s="273"/>
      <c r="CT712" s="273"/>
      <c r="CU712" s="273"/>
      <c r="CV712" s="273"/>
      <c r="CW712" s="273"/>
      <c r="CX712" s="273"/>
      <c r="CY712" s="273"/>
      <c r="CZ712" s="273"/>
      <c r="DA712" s="273"/>
      <c r="DB712" s="273"/>
      <c r="DC712" s="273"/>
      <c r="DD712" s="273"/>
      <c r="DE712" s="273"/>
      <c r="DF712" s="273"/>
      <c r="DG712" s="273"/>
      <c r="DH712" s="273"/>
      <c r="DI712" s="273"/>
      <c r="DJ712" s="271"/>
      <c r="DK712" s="271"/>
    </row>
    <row r="713" spans="1:115" s="45" customFormat="1" ht="12.75" customHeight="1" x14ac:dyDescent="0.25">
      <c r="A713" s="13" cm="1">
        <f t="array" ref="A713">IFERROR(INDEX(Operation, IFERROR(MATCH($N713,#REF!, 0), IFERROR(MATCH($N713,#REF!, 0), MATCH($N713,#REF!, 0))), 4), 0)</f>
        <v>0</v>
      </c>
      <c r="B713" s="10">
        <v>690</v>
      </c>
      <c r="C713" s="238"/>
      <c r="D713" s="238"/>
      <c r="E713" s="79"/>
      <c r="F713" s="80" t="str">
        <f>IF(ISBLANK(E713), "", VLOOKUP(E713, Z!$A$2:$C$4127, 3, FALSE))</f>
        <v/>
      </c>
      <c r="G713" s="238"/>
      <c r="H713" s="81"/>
      <c r="I713" s="255" t="b">
        <v>0</v>
      </c>
      <c r="J713" s="256"/>
      <c r="K713" s="82"/>
      <c r="L713" s="82"/>
      <c r="M713" s="83"/>
      <c r="N713" s="79"/>
      <c r="O713" s="84"/>
      <c r="P713" s="84"/>
      <c r="Q713" s="257"/>
      <c r="R713" s="257"/>
      <c r="S713" s="257"/>
      <c r="T713" s="85">
        <f t="shared" si="290"/>
        <v>0</v>
      </c>
      <c r="U713" s="238"/>
      <c r="V713" s="238"/>
      <c r="W713" s="238"/>
      <c r="X713" s="256"/>
      <c r="Y713" s="258"/>
      <c r="Z713" s="79"/>
      <c r="AA713" s="257"/>
      <c r="AB713" s="257"/>
      <c r="AC713" s="257"/>
      <c r="AD713" s="257"/>
      <c r="AE713" s="257"/>
      <c r="AF713" s="85">
        <f t="shared" si="291"/>
        <v>0</v>
      </c>
      <c r="AG713" s="259"/>
      <c r="AH713" s="238"/>
      <c r="AI713" s="79"/>
      <c r="AJ713" s="80" t="str">
        <f>IF(ISBLANK(AI713), "", VLOOKUP(AI713, Z!$A$2:$C$4127, 3, FALSE))</f>
        <v/>
      </c>
      <c r="AK713" s="260"/>
      <c r="AL713" s="127">
        <f t="shared" si="292"/>
        <v>0</v>
      </c>
      <c r="AM713" s="271"/>
      <c r="AN713" s="292">
        <f t="shared" si="294"/>
        <v>0</v>
      </c>
      <c r="AO713" s="279">
        <f t="shared" si="293"/>
        <v>1</v>
      </c>
      <c r="AP713" s="279">
        <v>0.75</v>
      </c>
      <c r="AQ713" s="293" t="str">
        <f t="shared" si="295"/>
        <v>-</v>
      </c>
      <c r="AR713" s="293" t="str">
        <f t="shared" si="296"/>
        <v>-</v>
      </c>
      <c r="AS713" s="293" t="str" cm="1">
        <f t="array" ref="AS713">IFERROR(IFERROR((AT713*AU713)/(3600*1000)/AZ713, BY713) * SUMPRODUCT($BA713:$BE713^2.5, $BF713:$BJ713) / 1000, "-")</f>
        <v>-</v>
      </c>
      <c r="AT713" s="279" t="str">
        <f t="shared" si="297"/>
        <v>-</v>
      </c>
      <c r="AU713" s="279" t="str">
        <f t="shared" si="298"/>
        <v>-</v>
      </c>
      <c r="AV713" s="294" t="str">
        <f t="shared" si="280"/>
        <v>-</v>
      </c>
      <c r="AW713" s="294" t="str" cm="1">
        <f t="array" ref="AW713">IF(CH713&gt;0, INDEX($CV$58:$CV$60, CH713), "-")</f>
        <v>-</v>
      </c>
      <c r="AX713" s="294" t="str">
        <f t="shared" si="299"/>
        <v>-</v>
      </c>
      <c r="AY713" s="295" t="str">
        <f t="shared" si="300"/>
        <v>-</v>
      </c>
      <c r="AZ713" s="294">
        <f t="shared" si="301"/>
        <v>0</v>
      </c>
      <c r="BA713" s="296" t="str" cm="1">
        <f t="array" ref="BA713">IFERROR(INDEX($CV$63:$CZ$65, $CF713, BA$23), "-")</f>
        <v>-</v>
      </c>
      <c r="BB713" s="296" t="str" cm="1">
        <f t="array" ref="BB713">IFERROR(INDEX($CV$63:$CZ$65, $CF713, BB$23), "-")</f>
        <v>-</v>
      </c>
      <c r="BC713" s="296" t="str" cm="1">
        <f t="array" ref="BC713">IFERROR(INDEX($CV$63:$CZ$65, $CF713, BC$23), "-")</f>
        <v>-</v>
      </c>
      <c r="BD713" s="296" t="str" cm="1">
        <f t="array" ref="BD713">IFERROR(INDEX($CV$63:$CZ$65, $CF713, BD$23), "-")</f>
        <v>-</v>
      </c>
      <c r="BE713" s="296" t="str" cm="1">
        <f t="array" ref="BE713">IFERROR(INDEX($CV$63:$CZ$65, $CF713, BE$23), "-")</f>
        <v>-</v>
      </c>
      <c r="BF713" s="297" cm="1">
        <f t="array" ref="BF713">IF($CF713=3,
IFERROR(INDEX($CV$68:$CZ$79, $CE713, BF$23), "-"),
IF($CF713=2,
IF(BF$23=5, $Q713, IF(BF$23=4, $R713, 0)), IF(BF$23=5, $Q713, 0)
))</f>
        <v>0</v>
      </c>
      <c r="BG713" s="297" cm="1">
        <f t="array" ref="BG713">IF($CF713=3,
IFERROR(INDEX($CV$68:$CZ$79, $CE713, BG$23), "-"),
IF($CF713=2,
IF(BG$23=5, $Q713, IF(BG$23=4, $R713, 0)), IF(BG$23=5, $Q713, 0)
))</f>
        <v>0</v>
      </c>
      <c r="BH713" s="297" cm="1">
        <f t="array" ref="BH713">IF($CF713=3,
IFERROR(INDEX($CV$68:$CZ$79, $CE713, BH$23), "-"),
IF($CF713=2,
IF(BH$23=5, $Q713, IF(BH$23=4, $R713, 0)), IF(BH$23=5, $Q713, 0)
))</f>
        <v>0</v>
      </c>
      <c r="BI713" s="297" cm="1">
        <f t="array" ref="BI713">IF($CF713=3,
IFERROR(INDEX($CV$68:$CZ$79, $CE713, BI$23), "-"),
IF($CF713=2,
IF(BI$23=5, $Q713, IF(BI$23=4, $R713, 0)), IF(BI$23=5, $Q713, 0)
))</f>
        <v>0</v>
      </c>
      <c r="BJ713" s="297" cm="1">
        <f t="array" ref="BJ713">IF($CF713=3,
IFERROR(INDEX($CV$68:$CZ$79, $CE713, BJ$23), "-"),
IF($CF713=2,
IF(BJ$23=5, $Q713, IF(BJ$23=4, $R713, 0)), IF(BJ$23=5, $Q713, 0)
))</f>
        <v>0</v>
      </c>
      <c r="BK713" s="293" t="str" cm="1">
        <f t="array" ref="BK713">IFERROR(IF(OR($AN$20="EZ", ISNUMBER((BL713*BM713)/(3600*1000)/BN713)), (BL713*BM713)/(3600*1000)/BN713, BY713) * SUMPRODUCT($BO713:$BS713^2.5, $BT713:$BX713) / 1000, "-")</f>
        <v>-</v>
      </c>
      <c r="BL713" s="279" t="str">
        <f t="shared" si="302"/>
        <v>-</v>
      </c>
      <c r="BM713" s="279" t="str">
        <f t="shared" si="303"/>
        <v>-</v>
      </c>
      <c r="BN713" s="298">
        <f t="shared" si="304"/>
        <v>0</v>
      </c>
      <c r="BO713" s="296" t="str" cm="1">
        <f t="array" ref="BO713">IFERROR(INDEX($CV$63:$CZ$65, $CO713, BO$23), "-")</f>
        <v>-</v>
      </c>
      <c r="BP713" s="296" t="str" cm="1">
        <f t="array" ref="BP713">IFERROR(INDEX($CV$63:$CZ$65, $CO713, BP$23), "-")</f>
        <v>-</v>
      </c>
      <c r="BQ713" s="296" t="str" cm="1">
        <f t="array" ref="BQ713">IFERROR(INDEX($CV$63:$CZ$65, $CO713, BQ$23), "-")</f>
        <v>-</v>
      </c>
      <c r="BR713" s="296" t="str" cm="1">
        <f t="array" ref="BR713">IFERROR(INDEX($CV$63:$CZ$65, $CO713, BR$23), "-")</f>
        <v>-</v>
      </c>
      <c r="BS713" s="296" t="str" cm="1">
        <f t="array" ref="BS713">IFERROR(INDEX($CV$63:$CZ$65, $CO713, BS$23), "-")</f>
        <v>-</v>
      </c>
      <c r="BT713" s="297" cm="1">
        <f t="array" ref="BT713">IF($CO713=3,
IFERROR(INDEX($CV$68:$CZ$79, $CE713, BT$23), "-"),
IF($CO713=2,
IF(BT$23=5, $AC713, IF(BT$23=4, $AD713, 0)), IF(BT$23=5, $AC713, 0)
))</f>
        <v>0</v>
      </c>
      <c r="BU713" s="297" cm="1">
        <f t="array" ref="BU713">IF($CO713=3,
IFERROR(INDEX($CV$68:$CZ$79, $CE713, BU$23), "-"),
IF($CO713=2,
IF(BU$23=5, $AC713, IF(BU$23=4, $AD713, 0)), IF(BU$23=5, $AC713, 0)
))</f>
        <v>0</v>
      </c>
      <c r="BV713" s="297" cm="1">
        <f t="array" ref="BV713">IF($CO713=3,
IFERROR(INDEX($CV$68:$CZ$79, $CE713, BV$23), "-"),
IF($CO713=2,
IF(BV$23=5, $AC713, IF(BV$23=4, $AD713, 0)), IF(BV$23=5, $AC713, 0)
))</f>
        <v>0</v>
      </c>
      <c r="BW713" s="297" cm="1">
        <f t="array" ref="BW713">IF($CO713=3,
IFERROR(INDEX($CV$68:$CZ$79, $CE713, BW$23), "-"),
IF($CO713=2,
IF(BW$23=5, $AC713, IF(BW$23=4, $AD713, 0)), IF(BW$23=5, $AC713, 0)
))</f>
        <v>0</v>
      </c>
      <c r="BX713" s="297" cm="1">
        <f t="array" ref="BX713">IF($CO713=3,
IFERROR(INDEX($CV$68:$CZ$79, $CE713, BX$23), "-"),
IF($CO713=2,
IF(BX$23=5, $AC713, IF(BX$23=4, $AD713, 0)), IF(BX$23=5, $AC713, 0)
))</f>
        <v>0</v>
      </c>
      <c r="BY713" s="293" t="str">
        <f t="shared" si="305"/>
        <v>-</v>
      </c>
      <c r="BZ713" s="299">
        <f t="shared" si="281"/>
        <v>0</v>
      </c>
      <c r="CA713" s="294" t="str">
        <f t="shared" si="306"/>
        <v>-</v>
      </c>
      <c r="CB713" s="295" t="str">
        <f t="shared" si="282"/>
        <v>-</v>
      </c>
      <c r="CC713" s="295" t="str">
        <f t="shared" si="307"/>
        <v>-</v>
      </c>
      <c r="CD713" s="299">
        <f t="shared" si="283"/>
        <v>0</v>
      </c>
      <c r="CE713" s="300" t="str">
        <f t="shared" si="284"/>
        <v>-</v>
      </c>
      <c r="CF713" s="300" t="str">
        <f t="shared" si="285"/>
        <v>-</v>
      </c>
      <c r="CG713" s="300">
        <v>0</v>
      </c>
      <c r="CH713" s="300">
        <f t="shared" si="286"/>
        <v>0</v>
      </c>
      <c r="CI713" s="301">
        <f t="shared" si="287"/>
        <v>0</v>
      </c>
      <c r="CJ713" s="301">
        <f t="shared" si="288"/>
        <v>0</v>
      </c>
      <c r="CK713" s="302" t="str" cm="1">
        <f t="array" ref="CK713">IF($CJ713&gt;0, INDEX($CS$28:$DH$35, $CJ713, $CI713+CK$23), "-")</f>
        <v>-</v>
      </c>
      <c r="CL713" s="302" t="str" cm="1">
        <f t="array" ref="CL713">IF($CJ713&gt;0, INDEX($CS$28:$DH$35, $CJ713, $CI713+CL$23), "-")</f>
        <v>-</v>
      </c>
      <c r="CM713" s="302" t="str" cm="1">
        <f t="array" ref="CM713">IF($CJ713&gt;0, INDEX($CS$28:$DH$35, $CJ713, $CI713+CM$23), "-")</f>
        <v>-</v>
      </c>
      <c r="CN713" s="302" t="str" cm="1">
        <f t="array" ref="CN713">IF($CJ713&gt;0, INDEX($CS$28:$DH$35, $CJ713, $CI713+CN$23), "-")</f>
        <v>-</v>
      </c>
      <c r="CO713" s="300" t="str">
        <f t="shared" si="289"/>
        <v>-</v>
      </c>
      <c r="CP713" s="271"/>
      <c r="CQ713" s="272"/>
      <c r="CR713" s="273"/>
      <c r="CS713" s="273"/>
      <c r="CT713" s="273"/>
      <c r="CU713" s="273"/>
      <c r="CV713" s="273"/>
      <c r="CW713" s="273"/>
      <c r="CX713" s="273"/>
      <c r="CY713" s="273"/>
      <c r="CZ713" s="273"/>
      <c r="DA713" s="273"/>
      <c r="DB713" s="273"/>
      <c r="DC713" s="273"/>
      <c r="DD713" s="273"/>
      <c r="DE713" s="273"/>
      <c r="DF713" s="273"/>
      <c r="DG713" s="273"/>
      <c r="DH713" s="273"/>
      <c r="DI713" s="273"/>
      <c r="DJ713" s="271"/>
      <c r="DK713" s="271"/>
    </row>
    <row r="714" spans="1:115" s="45" customFormat="1" ht="12.75" customHeight="1" x14ac:dyDescent="0.25">
      <c r="A714" s="13" cm="1">
        <f t="array" ref="A714">IFERROR(INDEX(Operation, IFERROR(MATCH($N714,#REF!, 0), IFERROR(MATCH($N714,#REF!, 0), MATCH($N714,#REF!, 0))), 4), 0)</f>
        <v>0</v>
      </c>
      <c r="B714" s="10">
        <v>691</v>
      </c>
      <c r="C714" s="238"/>
      <c r="D714" s="238"/>
      <c r="E714" s="79"/>
      <c r="F714" s="80" t="str">
        <f>IF(ISBLANK(E714), "", VLOOKUP(E714, Z!$A$2:$C$4127, 3, FALSE))</f>
        <v/>
      </c>
      <c r="G714" s="238"/>
      <c r="H714" s="81"/>
      <c r="I714" s="255" t="b">
        <v>0</v>
      </c>
      <c r="J714" s="256"/>
      <c r="K714" s="82"/>
      <c r="L714" s="82"/>
      <c r="M714" s="83"/>
      <c r="N714" s="79"/>
      <c r="O714" s="84"/>
      <c r="P714" s="84"/>
      <c r="Q714" s="257"/>
      <c r="R714" s="257"/>
      <c r="S714" s="257"/>
      <c r="T714" s="85">
        <f t="shared" si="290"/>
        <v>0</v>
      </c>
      <c r="U714" s="238"/>
      <c r="V714" s="238"/>
      <c r="W714" s="238"/>
      <c r="X714" s="257"/>
      <c r="Y714" s="258"/>
      <c r="Z714" s="79"/>
      <c r="AA714" s="257"/>
      <c r="AB714" s="257"/>
      <c r="AC714" s="257"/>
      <c r="AD714" s="257"/>
      <c r="AE714" s="257"/>
      <c r="AF714" s="85">
        <f t="shared" si="291"/>
        <v>0</v>
      </c>
      <c r="AG714" s="259"/>
      <c r="AH714" s="238"/>
      <c r="AI714" s="79"/>
      <c r="AJ714" s="80" t="str">
        <f>IF(ISBLANK(AI714), "", VLOOKUP(AI714, Z!$A$2:$C$4127, 3, FALSE))</f>
        <v/>
      </c>
      <c r="AK714" s="260"/>
      <c r="AL714" s="127">
        <f t="shared" si="292"/>
        <v>0</v>
      </c>
      <c r="AM714" s="271"/>
      <c r="AN714" s="292">
        <f t="shared" si="294"/>
        <v>0</v>
      </c>
      <c r="AO714" s="279">
        <f t="shared" si="293"/>
        <v>1</v>
      </c>
      <c r="AP714" s="279">
        <v>0.75</v>
      </c>
      <c r="AQ714" s="293" t="str">
        <f t="shared" si="295"/>
        <v>-</v>
      </c>
      <c r="AR714" s="293" t="str">
        <f t="shared" si="296"/>
        <v>-</v>
      </c>
      <c r="AS714" s="293" t="str" cm="1">
        <f t="array" ref="AS714">IFERROR(IFERROR((AT714*AU714)/(3600*1000)/AZ714, BY714) * SUMPRODUCT($BA714:$BE714^2.5, $BF714:$BJ714) / 1000, "-")</f>
        <v>-</v>
      </c>
      <c r="AT714" s="279" t="str">
        <f t="shared" si="297"/>
        <v>-</v>
      </c>
      <c r="AU714" s="279" t="str">
        <f t="shared" si="298"/>
        <v>-</v>
      </c>
      <c r="AV714" s="294" t="str">
        <f t="shared" si="280"/>
        <v>-</v>
      </c>
      <c r="AW714" s="294" t="str" cm="1">
        <f t="array" ref="AW714">IF(CH714&gt;0, INDEX($CV$58:$CV$60, CH714), "-")</f>
        <v>-</v>
      </c>
      <c r="AX714" s="294" t="str">
        <f t="shared" si="299"/>
        <v>-</v>
      </c>
      <c r="AY714" s="295" t="str">
        <f t="shared" si="300"/>
        <v>-</v>
      </c>
      <c r="AZ714" s="294">
        <f t="shared" si="301"/>
        <v>0</v>
      </c>
      <c r="BA714" s="296" t="str" cm="1">
        <f t="array" ref="BA714">IFERROR(INDEX($CV$63:$CZ$65, $CF714, BA$23), "-")</f>
        <v>-</v>
      </c>
      <c r="BB714" s="296" t="str" cm="1">
        <f t="array" ref="BB714">IFERROR(INDEX($CV$63:$CZ$65, $CF714, BB$23), "-")</f>
        <v>-</v>
      </c>
      <c r="BC714" s="296" t="str" cm="1">
        <f t="array" ref="BC714">IFERROR(INDEX($CV$63:$CZ$65, $CF714, BC$23), "-")</f>
        <v>-</v>
      </c>
      <c r="BD714" s="296" t="str" cm="1">
        <f t="array" ref="BD714">IFERROR(INDEX($CV$63:$CZ$65, $CF714, BD$23), "-")</f>
        <v>-</v>
      </c>
      <c r="BE714" s="296" t="str" cm="1">
        <f t="array" ref="BE714">IFERROR(INDEX($CV$63:$CZ$65, $CF714, BE$23), "-")</f>
        <v>-</v>
      </c>
      <c r="BF714" s="297" cm="1">
        <f t="array" ref="BF714">IF($CF714=3,
IFERROR(INDEX($CV$68:$CZ$79, $CE714, BF$23), "-"),
IF($CF714=2,
IF(BF$23=5, $Q714, IF(BF$23=4, $R714, 0)), IF(BF$23=5, $Q714, 0)
))</f>
        <v>0</v>
      </c>
      <c r="BG714" s="297" cm="1">
        <f t="array" ref="BG714">IF($CF714=3,
IFERROR(INDEX($CV$68:$CZ$79, $CE714, BG$23), "-"),
IF($CF714=2,
IF(BG$23=5, $Q714, IF(BG$23=4, $R714, 0)), IF(BG$23=5, $Q714, 0)
))</f>
        <v>0</v>
      </c>
      <c r="BH714" s="297" cm="1">
        <f t="array" ref="BH714">IF($CF714=3,
IFERROR(INDEX($CV$68:$CZ$79, $CE714, BH$23), "-"),
IF($CF714=2,
IF(BH$23=5, $Q714, IF(BH$23=4, $R714, 0)), IF(BH$23=5, $Q714, 0)
))</f>
        <v>0</v>
      </c>
      <c r="BI714" s="297" cm="1">
        <f t="array" ref="BI714">IF($CF714=3,
IFERROR(INDEX($CV$68:$CZ$79, $CE714, BI$23), "-"),
IF($CF714=2,
IF(BI$23=5, $Q714, IF(BI$23=4, $R714, 0)), IF(BI$23=5, $Q714, 0)
))</f>
        <v>0</v>
      </c>
      <c r="BJ714" s="297" cm="1">
        <f t="array" ref="BJ714">IF($CF714=3,
IFERROR(INDEX($CV$68:$CZ$79, $CE714, BJ$23), "-"),
IF($CF714=2,
IF(BJ$23=5, $Q714, IF(BJ$23=4, $R714, 0)), IF(BJ$23=5, $Q714, 0)
))</f>
        <v>0</v>
      </c>
      <c r="BK714" s="293" t="str" cm="1">
        <f t="array" ref="BK714">IFERROR(IF(OR($AN$20="EZ", ISNUMBER((BL714*BM714)/(3600*1000)/BN714)), (BL714*BM714)/(3600*1000)/BN714, BY714) * SUMPRODUCT($BO714:$BS714^2.5, $BT714:$BX714) / 1000, "-")</f>
        <v>-</v>
      </c>
      <c r="BL714" s="279" t="str">
        <f t="shared" si="302"/>
        <v>-</v>
      </c>
      <c r="BM714" s="279" t="str">
        <f t="shared" si="303"/>
        <v>-</v>
      </c>
      <c r="BN714" s="298">
        <f t="shared" si="304"/>
        <v>0</v>
      </c>
      <c r="BO714" s="296" t="str" cm="1">
        <f t="array" ref="BO714">IFERROR(INDEX($CV$63:$CZ$65, $CO714, BO$23), "-")</f>
        <v>-</v>
      </c>
      <c r="BP714" s="296" t="str" cm="1">
        <f t="array" ref="BP714">IFERROR(INDEX($CV$63:$CZ$65, $CO714, BP$23), "-")</f>
        <v>-</v>
      </c>
      <c r="BQ714" s="296" t="str" cm="1">
        <f t="array" ref="BQ714">IFERROR(INDEX($CV$63:$CZ$65, $CO714, BQ$23), "-")</f>
        <v>-</v>
      </c>
      <c r="BR714" s="296" t="str" cm="1">
        <f t="array" ref="BR714">IFERROR(INDEX($CV$63:$CZ$65, $CO714, BR$23), "-")</f>
        <v>-</v>
      </c>
      <c r="BS714" s="296" t="str" cm="1">
        <f t="array" ref="BS714">IFERROR(INDEX($CV$63:$CZ$65, $CO714, BS$23), "-")</f>
        <v>-</v>
      </c>
      <c r="BT714" s="297" cm="1">
        <f t="array" ref="BT714">IF($CO714=3,
IFERROR(INDEX($CV$68:$CZ$79, $CE714, BT$23), "-"),
IF($CO714=2,
IF(BT$23=5, $AC714, IF(BT$23=4, $AD714, 0)), IF(BT$23=5, $AC714, 0)
))</f>
        <v>0</v>
      </c>
      <c r="BU714" s="297" cm="1">
        <f t="array" ref="BU714">IF($CO714=3,
IFERROR(INDEX($CV$68:$CZ$79, $CE714, BU$23), "-"),
IF($CO714=2,
IF(BU$23=5, $AC714, IF(BU$23=4, $AD714, 0)), IF(BU$23=5, $AC714, 0)
))</f>
        <v>0</v>
      </c>
      <c r="BV714" s="297" cm="1">
        <f t="array" ref="BV714">IF($CO714=3,
IFERROR(INDEX($CV$68:$CZ$79, $CE714, BV$23), "-"),
IF($CO714=2,
IF(BV$23=5, $AC714, IF(BV$23=4, $AD714, 0)), IF(BV$23=5, $AC714, 0)
))</f>
        <v>0</v>
      </c>
      <c r="BW714" s="297" cm="1">
        <f t="array" ref="BW714">IF($CO714=3,
IFERROR(INDEX($CV$68:$CZ$79, $CE714, BW$23), "-"),
IF($CO714=2,
IF(BW$23=5, $AC714, IF(BW$23=4, $AD714, 0)), IF(BW$23=5, $AC714, 0)
))</f>
        <v>0</v>
      </c>
      <c r="BX714" s="297" cm="1">
        <f t="array" ref="BX714">IF($CO714=3,
IFERROR(INDEX($CV$68:$CZ$79, $CE714, BX$23), "-"),
IF($CO714=2,
IF(BX$23=5, $AC714, IF(BX$23=4, $AD714, 0)), IF(BX$23=5, $AC714, 0)
))</f>
        <v>0</v>
      </c>
      <c r="BY714" s="293" t="str">
        <f t="shared" si="305"/>
        <v>-</v>
      </c>
      <c r="BZ714" s="299">
        <f t="shared" si="281"/>
        <v>0</v>
      </c>
      <c r="CA714" s="294" t="str">
        <f t="shared" si="306"/>
        <v>-</v>
      </c>
      <c r="CB714" s="295" t="str">
        <f t="shared" si="282"/>
        <v>-</v>
      </c>
      <c r="CC714" s="295" t="str">
        <f t="shared" si="307"/>
        <v>-</v>
      </c>
      <c r="CD714" s="299">
        <f t="shared" si="283"/>
        <v>0</v>
      </c>
      <c r="CE714" s="300" t="str">
        <f t="shared" si="284"/>
        <v>-</v>
      </c>
      <c r="CF714" s="300" t="str">
        <f t="shared" si="285"/>
        <v>-</v>
      </c>
      <c r="CG714" s="300">
        <v>0</v>
      </c>
      <c r="CH714" s="300">
        <f t="shared" si="286"/>
        <v>0</v>
      </c>
      <c r="CI714" s="301">
        <f t="shared" si="287"/>
        <v>0</v>
      </c>
      <c r="CJ714" s="301">
        <f t="shared" si="288"/>
        <v>0</v>
      </c>
      <c r="CK714" s="302" t="str" cm="1">
        <f t="array" ref="CK714">IF($CJ714&gt;0, INDEX($CS$28:$DH$35, $CJ714, $CI714+CK$23), "-")</f>
        <v>-</v>
      </c>
      <c r="CL714" s="302" t="str" cm="1">
        <f t="array" ref="CL714">IF($CJ714&gt;0, INDEX($CS$28:$DH$35, $CJ714, $CI714+CL$23), "-")</f>
        <v>-</v>
      </c>
      <c r="CM714" s="302" t="str" cm="1">
        <f t="array" ref="CM714">IF($CJ714&gt;0, INDEX($CS$28:$DH$35, $CJ714, $CI714+CM$23), "-")</f>
        <v>-</v>
      </c>
      <c r="CN714" s="302" t="str" cm="1">
        <f t="array" ref="CN714">IF($CJ714&gt;0, INDEX($CS$28:$DH$35, $CJ714, $CI714+CN$23), "-")</f>
        <v>-</v>
      </c>
      <c r="CO714" s="300" t="str">
        <f t="shared" si="289"/>
        <v>-</v>
      </c>
      <c r="CP714" s="271"/>
      <c r="CQ714" s="272"/>
      <c r="CR714" s="273"/>
      <c r="CS714" s="273"/>
      <c r="CT714" s="273"/>
      <c r="CU714" s="273"/>
      <c r="CV714" s="273"/>
      <c r="CW714" s="273"/>
      <c r="CX714" s="273"/>
      <c r="CY714" s="273"/>
      <c r="CZ714" s="273"/>
      <c r="DA714" s="273"/>
      <c r="DB714" s="273"/>
      <c r="DC714" s="273"/>
      <c r="DD714" s="273"/>
      <c r="DE714" s="273"/>
      <c r="DF714" s="273"/>
      <c r="DG714" s="273"/>
      <c r="DH714" s="273"/>
      <c r="DI714" s="273"/>
      <c r="DJ714" s="271"/>
      <c r="DK714" s="271"/>
    </row>
    <row r="715" spans="1:115" s="45" customFormat="1" ht="12.75" customHeight="1" x14ac:dyDescent="0.25">
      <c r="A715" s="13" cm="1">
        <f t="array" ref="A715">IFERROR(INDEX(Operation, IFERROR(MATCH($N715,#REF!, 0), IFERROR(MATCH($N715,#REF!, 0), MATCH($N715,#REF!, 0))), 4), 0)</f>
        <v>0</v>
      </c>
      <c r="B715" s="10">
        <v>692</v>
      </c>
      <c r="C715" s="238"/>
      <c r="D715" s="238"/>
      <c r="E715" s="79"/>
      <c r="F715" s="80" t="str">
        <f>IF(ISBLANK(E715), "", VLOOKUP(E715, Z!$A$2:$C$4127, 3, FALSE))</f>
        <v/>
      </c>
      <c r="G715" s="238"/>
      <c r="H715" s="81"/>
      <c r="I715" s="255" t="b">
        <v>0</v>
      </c>
      <c r="J715" s="256"/>
      <c r="K715" s="82"/>
      <c r="L715" s="82"/>
      <c r="M715" s="83"/>
      <c r="N715" s="79"/>
      <c r="O715" s="84"/>
      <c r="P715" s="84"/>
      <c r="Q715" s="257"/>
      <c r="R715" s="257"/>
      <c r="S715" s="257"/>
      <c r="T715" s="85">
        <f t="shared" si="290"/>
        <v>0</v>
      </c>
      <c r="U715" s="238"/>
      <c r="V715" s="238"/>
      <c r="W715" s="238"/>
      <c r="X715" s="257"/>
      <c r="Y715" s="258"/>
      <c r="Z715" s="79"/>
      <c r="AA715" s="257"/>
      <c r="AB715" s="257"/>
      <c r="AC715" s="257"/>
      <c r="AD715" s="257"/>
      <c r="AE715" s="257"/>
      <c r="AF715" s="85">
        <f t="shared" si="291"/>
        <v>0</v>
      </c>
      <c r="AG715" s="259"/>
      <c r="AH715" s="238"/>
      <c r="AI715" s="79"/>
      <c r="AJ715" s="80" t="str">
        <f>IF(ISBLANK(AI715), "", VLOOKUP(AI715, Z!$A$2:$C$4127, 3, FALSE))</f>
        <v/>
      </c>
      <c r="AK715" s="260"/>
      <c r="AL715" s="127">
        <f t="shared" si="292"/>
        <v>0</v>
      </c>
      <c r="AM715" s="271"/>
      <c r="AN715" s="292">
        <f t="shared" si="294"/>
        <v>0</v>
      </c>
      <c r="AO715" s="279">
        <f t="shared" si="293"/>
        <v>1</v>
      </c>
      <c r="AP715" s="279">
        <v>0.75</v>
      </c>
      <c r="AQ715" s="293" t="str">
        <f t="shared" si="295"/>
        <v>-</v>
      </c>
      <c r="AR715" s="293" t="str">
        <f t="shared" si="296"/>
        <v>-</v>
      </c>
      <c r="AS715" s="293" t="str" cm="1">
        <f t="array" ref="AS715">IFERROR(IFERROR((AT715*AU715)/(3600*1000)/AZ715, BY715) * SUMPRODUCT($BA715:$BE715^2.5, $BF715:$BJ715) / 1000, "-")</f>
        <v>-</v>
      </c>
      <c r="AT715" s="279" t="str">
        <f t="shared" si="297"/>
        <v>-</v>
      </c>
      <c r="AU715" s="279" t="str">
        <f t="shared" si="298"/>
        <v>-</v>
      </c>
      <c r="AV715" s="294" t="str">
        <f t="shared" si="280"/>
        <v>-</v>
      </c>
      <c r="AW715" s="294" t="str" cm="1">
        <f t="array" ref="AW715">IF(CH715&gt;0, INDEX($CV$58:$CV$60, CH715), "-")</f>
        <v>-</v>
      </c>
      <c r="AX715" s="294" t="str">
        <f t="shared" si="299"/>
        <v>-</v>
      </c>
      <c r="AY715" s="295" t="str">
        <f t="shared" si="300"/>
        <v>-</v>
      </c>
      <c r="AZ715" s="294">
        <f t="shared" si="301"/>
        <v>0</v>
      </c>
      <c r="BA715" s="296" t="str" cm="1">
        <f t="array" ref="BA715">IFERROR(INDEX($CV$63:$CZ$65, $CF715, BA$23), "-")</f>
        <v>-</v>
      </c>
      <c r="BB715" s="296" t="str" cm="1">
        <f t="array" ref="BB715">IFERROR(INDEX($CV$63:$CZ$65, $CF715, BB$23), "-")</f>
        <v>-</v>
      </c>
      <c r="BC715" s="296" t="str" cm="1">
        <f t="array" ref="BC715">IFERROR(INDEX($CV$63:$CZ$65, $CF715, BC$23), "-")</f>
        <v>-</v>
      </c>
      <c r="BD715" s="296" t="str" cm="1">
        <f t="array" ref="BD715">IFERROR(INDEX($CV$63:$CZ$65, $CF715, BD$23), "-")</f>
        <v>-</v>
      </c>
      <c r="BE715" s="296" t="str" cm="1">
        <f t="array" ref="BE715">IFERROR(INDEX($CV$63:$CZ$65, $CF715, BE$23), "-")</f>
        <v>-</v>
      </c>
      <c r="BF715" s="297" cm="1">
        <f t="array" ref="BF715">IF($CF715=3,
IFERROR(INDEX($CV$68:$CZ$79, $CE715, BF$23), "-"),
IF($CF715=2,
IF(BF$23=5, $Q715, IF(BF$23=4, $R715, 0)), IF(BF$23=5, $Q715, 0)
))</f>
        <v>0</v>
      </c>
      <c r="BG715" s="297" cm="1">
        <f t="array" ref="BG715">IF($CF715=3,
IFERROR(INDEX($CV$68:$CZ$79, $CE715, BG$23), "-"),
IF($CF715=2,
IF(BG$23=5, $Q715, IF(BG$23=4, $R715, 0)), IF(BG$23=5, $Q715, 0)
))</f>
        <v>0</v>
      </c>
      <c r="BH715" s="297" cm="1">
        <f t="array" ref="BH715">IF($CF715=3,
IFERROR(INDEX($CV$68:$CZ$79, $CE715, BH$23), "-"),
IF($CF715=2,
IF(BH$23=5, $Q715, IF(BH$23=4, $R715, 0)), IF(BH$23=5, $Q715, 0)
))</f>
        <v>0</v>
      </c>
      <c r="BI715" s="297" cm="1">
        <f t="array" ref="BI715">IF($CF715=3,
IFERROR(INDEX($CV$68:$CZ$79, $CE715, BI$23), "-"),
IF($CF715=2,
IF(BI$23=5, $Q715, IF(BI$23=4, $R715, 0)), IF(BI$23=5, $Q715, 0)
))</f>
        <v>0</v>
      </c>
      <c r="BJ715" s="297" cm="1">
        <f t="array" ref="BJ715">IF($CF715=3,
IFERROR(INDEX($CV$68:$CZ$79, $CE715, BJ$23), "-"),
IF($CF715=2,
IF(BJ$23=5, $Q715, IF(BJ$23=4, $R715, 0)), IF(BJ$23=5, $Q715, 0)
))</f>
        <v>0</v>
      </c>
      <c r="BK715" s="293" t="str" cm="1">
        <f t="array" ref="BK715">IFERROR(IF(OR($AN$20="EZ", ISNUMBER((BL715*BM715)/(3600*1000)/BN715)), (BL715*BM715)/(3600*1000)/BN715, BY715) * SUMPRODUCT($BO715:$BS715^2.5, $BT715:$BX715) / 1000, "-")</f>
        <v>-</v>
      </c>
      <c r="BL715" s="279" t="str">
        <f t="shared" si="302"/>
        <v>-</v>
      </c>
      <c r="BM715" s="279" t="str">
        <f t="shared" si="303"/>
        <v>-</v>
      </c>
      <c r="BN715" s="298">
        <f t="shared" si="304"/>
        <v>0</v>
      </c>
      <c r="BO715" s="296" t="str" cm="1">
        <f t="array" ref="BO715">IFERROR(INDEX($CV$63:$CZ$65, $CO715, BO$23), "-")</f>
        <v>-</v>
      </c>
      <c r="BP715" s="296" t="str" cm="1">
        <f t="array" ref="BP715">IFERROR(INDEX($CV$63:$CZ$65, $CO715, BP$23), "-")</f>
        <v>-</v>
      </c>
      <c r="BQ715" s="296" t="str" cm="1">
        <f t="array" ref="BQ715">IFERROR(INDEX($CV$63:$CZ$65, $CO715, BQ$23), "-")</f>
        <v>-</v>
      </c>
      <c r="BR715" s="296" t="str" cm="1">
        <f t="array" ref="BR715">IFERROR(INDEX($CV$63:$CZ$65, $CO715, BR$23), "-")</f>
        <v>-</v>
      </c>
      <c r="BS715" s="296" t="str" cm="1">
        <f t="array" ref="BS715">IFERROR(INDEX($CV$63:$CZ$65, $CO715, BS$23), "-")</f>
        <v>-</v>
      </c>
      <c r="BT715" s="297" cm="1">
        <f t="array" ref="BT715">IF($CO715=3,
IFERROR(INDEX($CV$68:$CZ$79, $CE715, BT$23), "-"),
IF($CO715=2,
IF(BT$23=5, $AC715, IF(BT$23=4, $AD715, 0)), IF(BT$23=5, $AC715, 0)
))</f>
        <v>0</v>
      </c>
      <c r="BU715" s="297" cm="1">
        <f t="array" ref="BU715">IF($CO715=3,
IFERROR(INDEX($CV$68:$CZ$79, $CE715, BU$23), "-"),
IF($CO715=2,
IF(BU$23=5, $AC715, IF(BU$23=4, $AD715, 0)), IF(BU$23=5, $AC715, 0)
))</f>
        <v>0</v>
      </c>
      <c r="BV715" s="297" cm="1">
        <f t="array" ref="BV715">IF($CO715=3,
IFERROR(INDEX($CV$68:$CZ$79, $CE715, BV$23), "-"),
IF($CO715=2,
IF(BV$23=5, $AC715, IF(BV$23=4, $AD715, 0)), IF(BV$23=5, $AC715, 0)
))</f>
        <v>0</v>
      </c>
      <c r="BW715" s="297" cm="1">
        <f t="array" ref="BW715">IF($CO715=3,
IFERROR(INDEX($CV$68:$CZ$79, $CE715, BW$23), "-"),
IF($CO715=2,
IF(BW$23=5, $AC715, IF(BW$23=4, $AD715, 0)), IF(BW$23=5, $AC715, 0)
))</f>
        <v>0</v>
      </c>
      <c r="BX715" s="297" cm="1">
        <f t="array" ref="BX715">IF($CO715=3,
IFERROR(INDEX($CV$68:$CZ$79, $CE715, BX$23), "-"),
IF($CO715=2,
IF(BX$23=5, $AC715, IF(BX$23=4, $AD715, 0)), IF(BX$23=5, $AC715, 0)
))</f>
        <v>0</v>
      </c>
      <c r="BY715" s="293" t="str">
        <f t="shared" si="305"/>
        <v>-</v>
      </c>
      <c r="BZ715" s="299">
        <f t="shared" si="281"/>
        <v>0</v>
      </c>
      <c r="CA715" s="294" t="str">
        <f t="shared" si="306"/>
        <v>-</v>
      </c>
      <c r="CB715" s="295" t="str">
        <f t="shared" si="282"/>
        <v>-</v>
      </c>
      <c r="CC715" s="295" t="str">
        <f t="shared" si="307"/>
        <v>-</v>
      </c>
      <c r="CD715" s="299">
        <f t="shared" si="283"/>
        <v>0</v>
      </c>
      <c r="CE715" s="300" t="str">
        <f t="shared" si="284"/>
        <v>-</v>
      </c>
      <c r="CF715" s="300" t="str">
        <f t="shared" si="285"/>
        <v>-</v>
      </c>
      <c r="CG715" s="300">
        <v>0</v>
      </c>
      <c r="CH715" s="300">
        <f t="shared" si="286"/>
        <v>0</v>
      </c>
      <c r="CI715" s="301">
        <f t="shared" si="287"/>
        <v>0</v>
      </c>
      <c r="CJ715" s="301">
        <f t="shared" si="288"/>
        <v>0</v>
      </c>
      <c r="CK715" s="302" t="str" cm="1">
        <f t="array" ref="CK715">IF($CJ715&gt;0, INDEX($CS$28:$DH$35, $CJ715, $CI715+CK$23), "-")</f>
        <v>-</v>
      </c>
      <c r="CL715" s="302" t="str" cm="1">
        <f t="array" ref="CL715">IF($CJ715&gt;0, INDEX($CS$28:$DH$35, $CJ715, $CI715+CL$23), "-")</f>
        <v>-</v>
      </c>
      <c r="CM715" s="302" t="str" cm="1">
        <f t="array" ref="CM715">IF($CJ715&gt;0, INDEX($CS$28:$DH$35, $CJ715, $CI715+CM$23), "-")</f>
        <v>-</v>
      </c>
      <c r="CN715" s="302" t="str" cm="1">
        <f t="array" ref="CN715">IF($CJ715&gt;0, INDEX($CS$28:$DH$35, $CJ715, $CI715+CN$23), "-")</f>
        <v>-</v>
      </c>
      <c r="CO715" s="300" t="str">
        <f t="shared" si="289"/>
        <v>-</v>
      </c>
      <c r="CP715" s="271"/>
      <c r="CQ715" s="272"/>
      <c r="CR715" s="273"/>
      <c r="CS715" s="273"/>
      <c r="CT715" s="273"/>
      <c r="CU715" s="273"/>
      <c r="CV715" s="273"/>
      <c r="CW715" s="273"/>
      <c r="CX715" s="273"/>
      <c r="CY715" s="273"/>
      <c r="CZ715" s="273"/>
      <c r="DA715" s="273"/>
      <c r="DB715" s="273"/>
      <c r="DC715" s="273"/>
      <c r="DD715" s="273"/>
      <c r="DE715" s="273"/>
      <c r="DF715" s="273"/>
      <c r="DG715" s="273"/>
      <c r="DH715" s="273"/>
      <c r="DI715" s="273"/>
      <c r="DJ715" s="271"/>
      <c r="DK715" s="271"/>
    </row>
    <row r="716" spans="1:115" s="45" customFormat="1" ht="12.75" customHeight="1" x14ac:dyDescent="0.25">
      <c r="A716" s="13" cm="1">
        <f t="array" ref="A716">IFERROR(INDEX(Operation, IFERROR(MATCH($N716,#REF!, 0), IFERROR(MATCH($N716,#REF!, 0), MATCH($N716,#REF!, 0))), 4), 0)</f>
        <v>0</v>
      </c>
      <c r="B716" s="10">
        <v>693</v>
      </c>
      <c r="C716" s="238"/>
      <c r="D716" s="238"/>
      <c r="E716" s="79"/>
      <c r="F716" s="80" t="str">
        <f>IF(ISBLANK(E716), "", VLOOKUP(E716, Z!$A$2:$C$4127, 3, FALSE))</f>
        <v/>
      </c>
      <c r="G716" s="238"/>
      <c r="H716" s="81"/>
      <c r="I716" s="255" t="b">
        <v>0</v>
      </c>
      <c r="J716" s="256"/>
      <c r="K716" s="82"/>
      <c r="L716" s="82"/>
      <c r="M716" s="83"/>
      <c r="N716" s="79"/>
      <c r="O716" s="84"/>
      <c r="P716" s="84"/>
      <c r="Q716" s="257"/>
      <c r="R716" s="257"/>
      <c r="S716" s="257"/>
      <c r="T716" s="85">
        <f t="shared" si="290"/>
        <v>0</v>
      </c>
      <c r="U716" s="238"/>
      <c r="V716" s="238"/>
      <c r="W716" s="238"/>
      <c r="X716" s="257"/>
      <c r="Y716" s="258"/>
      <c r="Z716" s="79"/>
      <c r="AA716" s="257"/>
      <c r="AB716" s="257"/>
      <c r="AC716" s="257"/>
      <c r="AD716" s="257"/>
      <c r="AE716" s="257"/>
      <c r="AF716" s="85">
        <f t="shared" si="291"/>
        <v>0</v>
      </c>
      <c r="AG716" s="259"/>
      <c r="AH716" s="238"/>
      <c r="AI716" s="79"/>
      <c r="AJ716" s="80" t="str">
        <f>IF(ISBLANK(AI716), "", VLOOKUP(AI716, Z!$A$2:$C$4127, 3, FALSE))</f>
        <v/>
      </c>
      <c r="AK716" s="260"/>
      <c r="AL716" s="127">
        <f t="shared" si="292"/>
        <v>0</v>
      </c>
      <c r="AM716" s="271"/>
      <c r="AN716" s="292">
        <f t="shared" si="294"/>
        <v>0</v>
      </c>
      <c r="AO716" s="279">
        <f t="shared" si="293"/>
        <v>1</v>
      </c>
      <c r="AP716" s="279">
        <v>0.75</v>
      </c>
      <c r="AQ716" s="293" t="str">
        <f t="shared" si="295"/>
        <v>-</v>
      </c>
      <c r="AR716" s="293" t="str">
        <f t="shared" si="296"/>
        <v>-</v>
      </c>
      <c r="AS716" s="293" t="str" cm="1">
        <f t="array" ref="AS716">IFERROR(IFERROR((AT716*AU716)/(3600*1000)/AZ716, BY716) * SUMPRODUCT($BA716:$BE716^2.5, $BF716:$BJ716) / 1000, "-")</f>
        <v>-</v>
      </c>
      <c r="AT716" s="279" t="str">
        <f t="shared" si="297"/>
        <v>-</v>
      </c>
      <c r="AU716" s="279" t="str">
        <f t="shared" si="298"/>
        <v>-</v>
      </c>
      <c r="AV716" s="294" t="str">
        <f t="shared" si="280"/>
        <v>-</v>
      </c>
      <c r="AW716" s="294" t="str" cm="1">
        <f t="array" ref="AW716">IF(CH716&gt;0, INDEX($CV$58:$CV$60, CH716), "-")</f>
        <v>-</v>
      </c>
      <c r="AX716" s="294" t="str">
        <f t="shared" si="299"/>
        <v>-</v>
      </c>
      <c r="AY716" s="295" t="str">
        <f t="shared" si="300"/>
        <v>-</v>
      </c>
      <c r="AZ716" s="294">
        <f t="shared" si="301"/>
        <v>0</v>
      </c>
      <c r="BA716" s="296" t="str" cm="1">
        <f t="array" ref="BA716">IFERROR(INDEX($CV$63:$CZ$65, $CF716, BA$23), "-")</f>
        <v>-</v>
      </c>
      <c r="BB716" s="296" t="str" cm="1">
        <f t="array" ref="BB716">IFERROR(INDEX($CV$63:$CZ$65, $CF716, BB$23), "-")</f>
        <v>-</v>
      </c>
      <c r="BC716" s="296" t="str" cm="1">
        <f t="array" ref="BC716">IFERROR(INDEX($CV$63:$CZ$65, $CF716, BC$23), "-")</f>
        <v>-</v>
      </c>
      <c r="BD716" s="296" t="str" cm="1">
        <f t="array" ref="BD716">IFERROR(INDEX($CV$63:$CZ$65, $CF716, BD$23), "-")</f>
        <v>-</v>
      </c>
      <c r="BE716" s="296" t="str" cm="1">
        <f t="array" ref="BE716">IFERROR(INDEX($CV$63:$CZ$65, $CF716, BE$23), "-")</f>
        <v>-</v>
      </c>
      <c r="BF716" s="297" cm="1">
        <f t="array" ref="BF716">IF($CF716=3,
IFERROR(INDEX($CV$68:$CZ$79, $CE716, BF$23), "-"),
IF($CF716=2,
IF(BF$23=5, $Q716, IF(BF$23=4, $R716, 0)), IF(BF$23=5, $Q716, 0)
))</f>
        <v>0</v>
      </c>
      <c r="BG716" s="297" cm="1">
        <f t="array" ref="BG716">IF($CF716=3,
IFERROR(INDEX($CV$68:$CZ$79, $CE716, BG$23), "-"),
IF($CF716=2,
IF(BG$23=5, $Q716, IF(BG$23=4, $R716, 0)), IF(BG$23=5, $Q716, 0)
))</f>
        <v>0</v>
      </c>
      <c r="BH716" s="297" cm="1">
        <f t="array" ref="BH716">IF($CF716=3,
IFERROR(INDEX($CV$68:$CZ$79, $CE716, BH$23), "-"),
IF($CF716=2,
IF(BH$23=5, $Q716, IF(BH$23=4, $R716, 0)), IF(BH$23=5, $Q716, 0)
))</f>
        <v>0</v>
      </c>
      <c r="BI716" s="297" cm="1">
        <f t="array" ref="BI716">IF($CF716=3,
IFERROR(INDEX($CV$68:$CZ$79, $CE716, BI$23), "-"),
IF($CF716=2,
IF(BI$23=5, $Q716, IF(BI$23=4, $R716, 0)), IF(BI$23=5, $Q716, 0)
))</f>
        <v>0</v>
      </c>
      <c r="BJ716" s="297" cm="1">
        <f t="array" ref="BJ716">IF($CF716=3,
IFERROR(INDEX($CV$68:$CZ$79, $CE716, BJ$23), "-"),
IF($CF716=2,
IF(BJ$23=5, $Q716, IF(BJ$23=4, $R716, 0)), IF(BJ$23=5, $Q716, 0)
))</f>
        <v>0</v>
      </c>
      <c r="BK716" s="293" t="str" cm="1">
        <f t="array" ref="BK716">IFERROR(IF(OR($AN$20="EZ", ISNUMBER((BL716*BM716)/(3600*1000)/BN716)), (BL716*BM716)/(3600*1000)/BN716, BY716) * SUMPRODUCT($BO716:$BS716^2.5, $BT716:$BX716) / 1000, "-")</f>
        <v>-</v>
      </c>
      <c r="BL716" s="279" t="str">
        <f t="shared" si="302"/>
        <v>-</v>
      </c>
      <c r="BM716" s="279" t="str">
        <f t="shared" si="303"/>
        <v>-</v>
      </c>
      <c r="BN716" s="298">
        <f t="shared" si="304"/>
        <v>0</v>
      </c>
      <c r="BO716" s="296" t="str" cm="1">
        <f t="array" ref="BO716">IFERROR(INDEX($CV$63:$CZ$65, $CO716, BO$23), "-")</f>
        <v>-</v>
      </c>
      <c r="BP716" s="296" t="str" cm="1">
        <f t="array" ref="BP716">IFERROR(INDEX($CV$63:$CZ$65, $CO716, BP$23), "-")</f>
        <v>-</v>
      </c>
      <c r="BQ716" s="296" t="str" cm="1">
        <f t="array" ref="BQ716">IFERROR(INDEX($CV$63:$CZ$65, $CO716, BQ$23), "-")</f>
        <v>-</v>
      </c>
      <c r="BR716" s="296" t="str" cm="1">
        <f t="array" ref="BR716">IFERROR(INDEX($CV$63:$CZ$65, $CO716, BR$23), "-")</f>
        <v>-</v>
      </c>
      <c r="BS716" s="296" t="str" cm="1">
        <f t="array" ref="BS716">IFERROR(INDEX($CV$63:$CZ$65, $CO716, BS$23), "-")</f>
        <v>-</v>
      </c>
      <c r="BT716" s="297" cm="1">
        <f t="array" ref="BT716">IF($CO716=3,
IFERROR(INDEX($CV$68:$CZ$79, $CE716, BT$23), "-"),
IF($CO716=2,
IF(BT$23=5, $AC716, IF(BT$23=4, $AD716, 0)), IF(BT$23=5, $AC716, 0)
))</f>
        <v>0</v>
      </c>
      <c r="BU716" s="297" cm="1">
        <f t="array" ref="BU716">IF($CO716=3,
IFERROR(INDEX($CV$68:$CZ$79, $CE716, BU$23), "-"),
IF($CO716=2,
IF(BU$23=5, $AC716, IF(BU$23=4, $AD716, 0)), IF(BU$23=5, $AC716, 0)
))</f>
        <v>0</v>
      </c>
      <c r="BV716" s="297" cm="1">
        <f t="array" ref="BV716">IF($CO716=3,
IFERROR(INDEX($CV$68:$CZ$79, $CE716, BV$23), "-"),
IF($CO716=2,
IF(BV$23=5, $AC716, IF(BV$23=4, $AD716, 0)), IF(BV$23=5, $AC716, 0)
))</f>
        <v>0</v>
      </c>
      <c r="BW716" s="297" cm="1">
        <f t="array" ref="BW716">IF($CO716=3,
IFERROR(INDEX($CV$68:$CZ$79, $CE716, BW$23), "-"),
IF($CO716=2,
IF(BW$23=5, $AC716, IF(BW$23=4, $AD716, 0)), IF(BW$23=5, $AC716, 0)
))</f>
        <v>0</v>
      </c>
      <c r="BX716" s="297" cm="1">
        <f t="array" ref="BX716">IF($CO716=3,
IFERROR(INDEX($CV$68:$CZ$79, $CE716, BX$23), "-"),
IF($CO716=2,
IF(BX$23=5, $AC716, IF(BX$23=4, $AD716, 0)), IF(BX$23=5, $AC716, 0)
))</f>
        <v>0</v>
      </c>
      <c r="BY716" s="293" t="str">
        <f t="shared" si="305"/>
        <v>-</v>
      </c>
      <c r="BZ716" s="299">
        <f t="shared" si="281"/>
        <v>0</v>
      </c>
      <c r="CA716" s="294" t="str">
        <f t="shared" si="306"/>
        <v>-</v>
      </c>
      <c r="CB716" s="295" t="str">
        <f t="shared" si="282"/>
        <v>-</v>
      </c>
      <c r="CC716" s="295" t="str">
        <f t="shared" si="307"/>
        <v>-</v>
      </c>
      <c r="CD716" s="299">
        <f t="shared" si="283"/>
        <v>0</v>
      </c>
      <c r="CE716" s="300" t="str">
        <f t="shared" si="284"/>
        <v>-</v>
      </c>
      <c r="CF716" s="300" t="str">
        <f t="shared" si="285"/>
        <v>-</v>
      </c>
      <c r="CG716" s="300">
        <v>0</v>
      </c>
      <c r="CH716" s="300">
        <f t="shared" si="286"/>
        <v>0</v>
      </c>
      <c r="CI716" s="301">
        <f t="shared" si="287"/>
        <v>0</v>
      </c>
      <c r="CJ716" s="301">
        <f t="shared" si="288"/>
        <v>0</v>
      </c>
      <c r="CK716" s="302" t="str" cm="1">
        <f t="array" ref="CK716">IF($CJ716&gt;0, INDEX($CS$28:$DH$35, $CJ716, $CI716+CK$23), "-")</f>
        <v>-</v>
      </c>
      <c r="CL716" s="302" t="str" cm="1">
        <f t="array" ref="CL716">IF($CJ716&gt;0, INDEX($CS$28:$DH$35, $CJ716, $CI716+CL$23), "-")</f>
        <v>-</v>
      </c>
      <c r="CM716" s="302" t="str" cm="1">
        <f t="array" ref="CM716">IF($CJ716&gt;0, INDEX($CS$28:$DH$35, $CJ716, $CI716+CM$23), "-")</f>
        <v>-</v>
      </c>
      <c r="CN716" s="302" t="str" cm="1">
        <f t="array" ref="CN716">IF($CJ716&gt;0, INDEX($CS$28:$DH$35, $CJ716, $CI716+CN$23), "-")</f>
        <v>-</v>
      </c>
      <c r="CO716" s="300" t="str">
        <f t="shared" si="289"/>
        <v>-</v>
      </c>
      <c r="CP716" s="271"/>
      <c r="CQ716" s="272"/>
      <c r="CR716" s="273"/>
      <c r="CS716" s="273"/>
      <c r="CT716" s="273"/>
      <c r="CU716" s="273"/>
      <c r="CV716" s="273"/>
      <c r="CW716" s="273"/>
      <c r="CX716" s="273"/>
      <c r="CY716" s="273"/>
      <c r="CZ716" s="273"/>
      <c r="DA716" s="273"/>
      <c r="DB716" s="273"/>
      <c r="DC716" s="273"/>
      <c r="DD716" s="273"/>
      <c r="DE716" s="273"/>
      <c r="DF716" s="273"/>
      <c r="DG716" s="273"/>
      <c r="DH716" s="273"/>
      <c r="DI716" s="273"/>
      <c r="DJ716" s="271"/>
      <c r="DK716" s="271"/>
    </row>
    <row r="717" spans="1:115" s="45" customFormat="1" ht="12.75" customHeight="1" x14ac:dyDescent="0.25">
      <c r="A717" s="13" cm="1">
        <f t="array" ref="A717">IFERROR(INDEX(Operation, IFERROR(MATCH($N717,#REF!, 0), IFERROR(MATCH($N717,#REF!, 0), MATCH($N717,#REF!, 0))), 4), 0)</f>
        <v>0</v>
      </c>
      <c r="B717" s="10">
        <v>694</v>
      </c>
      <c r="C717" s="238"/>
      <c r="D717" s="238"/>
      <c r="E717" s="79"/>
      <c r="F717" s="80" t="str">
        <f>IF(ISBLANK(E717), "", VLOOKUP(E717, Z!$A$2:$C$4127, 3, FALSE))</f>
        <v/>
      </c>
      <c r="G717" s="238"/>
      <c r="H717" s="81"/>
      <c r="I717" s="255" t="b">
        <v>0</v>
      </c>
      <c r="J717" s="256"/>
      <c r="K717" s="82"/>
      <c r="L717" s="82"/>
      <c r="M717" s="83"/>
      <c r="N717" s="79"/>
      <c r="O717" s="84"/>
      <c r="P717" s="84"/>
      <c r="Q717" s="257"/>
      <c r="R717" s="257"/>
      <c r="S717" s="257"/>
      <c r="T717" s="85">
        <f t="shared" si="290"/>
        <v>0</v>
      </c>
      <c r="U717" s="238"/>
      <c r="V717" s="238"/>
      <c r="W717" s="238"/>
      <c r="X717" s="256"/>
      <c r="Y717" s="258"/>
      <c r="Z717" s="79"/>
      <c r="AA717" s="257"/>
      <c r="AB717" s="257"/>
      <c r="AC717" s="257"/>
      <c r="AD717" s="257"/>
      <c r="AE717" s="257"/>
      <c r="AF717" s="85">
        <f t="shared" si="291"/>
        <v>0</v>
      </c>
      <c r="AG717" s="259"/>
      <c r="AH717" s="238"/>
      <c r="AI717" s="79"/>
      <c r="AJ717" s="80" t="str">
        <f>IF(ISBLANK(AI717), "", VLOOKUP(AI717, Z!$A$2:$C$4127, 3, FALSE))</f>
        <v/>
      </c>
      <c r="AK717" s="260"/>
      <c r="AL717" s="127">
        <f t="shared" si="292"/>
        <v>0</v>
      </c>
      <c r="AM717" s="271"/>
      <c r="AN717" s="292">
        <f t="shared" si="294"/>
        <v>0</v>
      </c>
      <c r="AO717" s="279">
        <f t="shared" si="293"/>
        <v>1</v>
      </c>
      <c r="AP717" s="279">
        <v>0.75</v>
      </c>
      <c r="AQ717" s="293" t="str">
        <f t="shared" si="295"/>
        <v>-</v>
      </c>
      <c r="AR717" s="293" t="str">
        <f t="shared" si="296"/>
        <v>-</v>
      </c>
      <c r="AS717" s="293" t="str" cm="1">
        <f t="array" ref="AS717">IFERROR(IFERROR((AT717*AU717)/(3600*1000)/AZ717, BY717) * SUMPRODUCT($BA717:$BE717^2.5, $BF717:$BJ717) / 1000, "-")</f>
        <v>-</v>
      </c>
      <c r="AT717" s="279" t="str">
        <f t="shared" si="297"/>
        <v>-</v>
      </c>
      <c r="AU717" s="279" t="str">
        <f t="shared" si="298"/>
        <v>-</v>
      </c>
      <c r="AV717" s="294" t="str">
        <f t="shared" si="280"/>
        <v>-</v>
      </c>
      <c r="AW717" s="294" t="str" cm="1">
        <f t="array" ref="AW717">IF(CH717&gt;0, INDEX($CV$58:$CV$60, CH717), "-")</f>
        <v>-</v>
      </c>
      <c r="AX717" s="294" t="str">
        <f t="shared" si="299"/>
        <v>-</v>
      </c>
      <c r="AY717" s="295" t="str">
        <f t="shared" si="300"/>
        <v>-</v>
      </c>
      <c r="AZ717" s="294">
        <f t="shared" si="301"/>
        <v>0</v>
      </c>
      <c r="BA717" s="296" t="str" cm="1">
        <f t="array" ref="BA717">IFERROR(INDEX($CV$63:$CZ$65, $CF717, BA$23), "-")</f>
        <v>-</v>
      </c>
      <c r="BB717" s="296" t="str" cm="1">
        <f t="array" ref="BB717">IFERROR(INDEX($CV$63:$CZ$65, $CF717, BB$23), "-")</f>
        <v>-</v>
      </c>
      <c r="BC717" s="296" t="str" cm="1">
        <f t="array" ref="BC717">IFERROR(INDEX($CV$63:$CZ$65, $CF717, BC$23), "-")</f>
        <v>-</v>
      </c>
      <c r="BD717" s="296" t="str" cm="1">
        <f t="array" ref="BD717">IFERROR(INDEX($CV$63:$CZ$65, $CF717, BD$23), "-")</f>
        <v>-</v>
      </c>
      <c r="BE717" s="296" t="str" cm="1">
        <f t="array" ref="BE717">IFERROR(INDEX($CV$63:$CZ$65, $CF717, BE$23), "-")</f>
        <v>-</v>
      </c>
      <c r="BF717" s="297" cm="1">
        <f t="array" ref="BF717">IF($CF717=3,
IFERROR(INDEX($CV$68:$CZ$79, $CE717, BF$23), "-"),
IF($CF717=2,
IF(BF$23=5, $Q717, IF(BF$23=4, $R717, 0)), IF(BF$23=5, $Q717, 0)
))</f>
        <v>0</v>
      </c>
      <c r="BG717" s="297" cm="1">
        <f t="array" ref="BG717">IF($CF717=3,
IFERROR(INDEX($CV$68:$CZ$79, $CE717, BG$23), "-"),
IF($CF717=2,
IF(BG$23=5, $Q717, IF(BG$23=4, $R717, 0)), IF(BG$23=5, $Q717, 0)
))</f>
        <v>0</v>
      </c>
      <c r="BH717" s="297" cm="1">
        <f t="array" ref="BH717">IF($CF717=3,
IFERROR(INDEX($CV$68:$CZ$79, $CE717, BH$23), "-"),
IF($CF717=2,
IF(BH$23=5, $Q717, IF(BH$23=4, $R717, 0)), IF(BH$23=5, $Q717, 0)
))</f>
        <v>0</v>
      </c>
      <c r="BI717" s="297" cm="1">
        <f t="array" ref="BI717">IF($CF717=3,
IFERROR(INDEX($CV$68:$CZ$79, $CE717, BI$23), "-"),
IF($CF717=2,
IF(BI$23=5, $Q717, IF(BI$23=4, $R717, 0)), IF(BI$23=5, $Q717, 0)
))</f>
        <v>0</v>
      </c>
      <c r="BJ717" s="297" cm="1">
        <f t="array" ref="BJ717">IF($CF717=3,
IFERROR(INDEX($CV$68:$CZ$79, $CE717, BJ$23), "-"),
IF($CF717=2,
IF(BJ$23=5, $Q717, IF(BJ$23=4, $R717, 0)), IF(BJ$23=5, $Q717, 0)
))</f>
        <v>0</v>
      </c>
      <c r="BK717" s="293" t="str" cm="1">
        <f t="array" ref="BK717">IFERROR(IF(OR($AN$20="EZ", ISNUMBER((BL717*BM717)/(3600*1000)/BN717)), (BL717*BM717)/(3600*1000)/BN717, BY717) * SUMPRODUCT($BO717:$BS717^2.5, $BT717:$BX717) / 1000, "-")</f>
        <v>-</v>
      </c>
      <c r="BL717" s="279" t="str">
        <f t="shared" si="302"/>
        <v>-</v>
      </c>
      <c r="BM717" s="279" t="str">
        <f t="shared" si="303"/>
        <v>-</v>
      </c>
      <c r="BN717" s="298">
        <f t="shared" si="304"/>
        <v>0</v>
      </c>
      <c r="BO717" s="296" t="str" cm="1">
        <f t="array" ref="BO717">IFERROR(INDEX($CV$63:$CZ$65, $CO717, BO$23), "-")</f>
        <v>-</v>
      </c>
      <c r="BP717" s="296" t="str" cm="1">
        <f t="array" ref="BP717">IFERROR(INDEX($CV$63:$CZ$65, $CO717, BP$23), "-")</f>
        <v>-</v>
      </c>
      <c r="BQ717" s="296" t="str" cm="1">
        <f t="array" ref="BQ717">IFERROR(INDEX($CV$63:$CZ$65, $CO717, BQ$23), "-")</f>
        <v>-</v>
      </c>
      <c r="BR717" s="296" t="str" cm="1">
        <f t="array" ref="BR717">IFERROR(INDEX($CV$63:$CZ$65, $CO717, BR$23), "-")</f>
        <v>-</v>
      </c>
      <c r="BS717" s="296" t="str" cm="1">
        <f t="array" ref="BS717">IFERROR(INDEX($CV$63:$CZ$65, $CO717, BS$23), "-")</f>
        <v>-</v>
      </c>
      <c r="BT717" s="297" cm="1">
        <f t="array" ref="BT717">IF($CO717=3,
IFERROR(INDEX($CV$68:$CZ$79, $CE717, BT$23), "-"),
IF($CO717=2,
IF(BT$23=5, $AC717, IF(BT$23=4, $AD717, 0)), IF(BT$23=5, $AC717, 0)
))</f>
        <v>0</v>
      </c>
      <c r="BU717" s="297" cm="1">
        <f t="array" ref="BU717">IF($CO717=3,
IFERROR(INDEX($CV$68:$CZ$79, $CE717, BU$23), "-"),
IF($CO717=2,
IF(BU$23=5, $AC717, IF(BU$23=4, $AD717, 0)), IF(BU$23=5, $AC717, 0)
))</f>
        <v>0</v>
      </c>
      <c r="BV717" s="297" cm="1">
        <f t="array" ref="BV717">IF($CO717=3,
IFERROR(INDEX($CV$68:$CZ$79, $CE717, BV$23), "-"),
IF($CO717=2,
IF(BV$23=5, $AC717, IF(BV$23=4, $AD717, 0)), IF(BV$23=5, $AC717, 0)
))</f>
        <v>0</v>
      </c>
      <c r="BW717" s="297" cm="1">
        <f t="array" ref="BW717">IF($CO717=3,
IFERROR(INDEX($CV$68:$CZ$79, $CE717, BW$23), "-"),
IF($CO717=2,
IF(BW$23=5, $AC717, IF(BW$23=4, $AD717, 0)), IF(BW$23=5, $AC717, 0)
))</f>
        <v>0</v>
      </c>
      <c r="BX717" s="297" cm="1">
        <f t="array" ref="BX717">IF($CO717=3,
IFERROR(INDEX($CV$68:$CZ$79, $CE717, BX$23), "-"),
IF($CO717=2,
IF(BX$23=5, $AC717, IF(BX$23=4, $AD717, 0)), IF(BX$23=5, $AC717, 0)
))</f>
        <v>0</v>
      </c>
      <c r="BY717" s="293" t="str">
        <f t="shared" si="305"/>
        <v>-</v>
      </c>
      <c r="BZ717" s="299">
        <f t="shared" si="281"/>
        <v>0</v>
      </c>
      <c r="CA717" s="294" t="str">
        <f t="shared" si="306"/>
        <v>-</v>
      </c>
      <c r="CB717" s="295" t="str">
        <f t="shared" si="282"/>
        <v>-</v>
      </c>
      <c r="CC717" s="295" t="str">
        <f t="shared" si="307"/>
        <v>-</v>
      </c>
      <c r="CD717" s="299">
        <f t="shared" si="283"/>
        <v>0</v>
      </c>
      <c r="CE717" s="300" t="str">
        <f t="shared" si="284"/>
        <v>-</v>
      </c>
      <c r="CF717" s="300" t="str">
        <f t="shared" si="285"/>
        <v>-</v>
      </c>
      <c r="CG717" s="300">
        <v>0</v>
      </c>
      <c r="CH717" s="300">
        <f t="shared" si="286"/>
        <v>0</v>
      </c>
      <c r="CI717" s="301">
        <f t="shared" si="287"/>
        <v>0</v>
      </c>
      <c r="CJ717" s="301">
        <f t="shared" si="288"/>
        <v>0</v>
      </c>
      <c r="CK717" s="302" t="str" cm="1">
        <f t="array" ref="CK717">IF($CJ717&gt;0, INDEX($CS$28:$DH$35, $CJ717, $CI717+CK$23), "-")</f>
        <v>-</v>
      </c>
      <c r="CL717" s="302" t="str" cm="1">
        <f t="array" ref="CL717">IF($CJ717&gt;0, INDEX($CS$28:$DH$35, $CJ717, $CI717+CL$23), "-")</f>
        <v>-</v>
      </c>
      <c r="CM717" s="302" t="str" cm="1">
        <f t="array" ref="CM717">IF($CJ717&gt;0, INDEX($CS$28:$DH$35, $CJ717, $CI717+CM$23), "-")</f>
        <v>-</v>
      </c>
      <c r="CN717" s="302" t="str" cm="1">
        <f t="array" ref="CN717">IF($CJ717&gt;0, INDEX($CS$28:$DH$35, $CJ717, $CI717+CN$23), "-")</f>
        <v>-</v>
      </c>
      <c r="CO717" s="300" t="str">
        <f t="shared" si="289"/>
        <v>-</v>
      </c>
      <c r="CP717" s="271"/>
      <c r="CQ717" s="272"/>
      <c r="CR717" s="273"/>
      <c r="CS717" s="273"/>
      <c r="CT717" s="273"/>
      <c r="CU717" s="273"/>
      <c r="CV717" s="273"/>
      <c r="CW717" s="273"/>
      <c r="CX717" s="273"/>
      <c r="CY717" s="273"/>
      <c r="CZ717" s="273"/>
      <c r="DA717" s="273"/>
      <c r="DB717" s="273"/>
      <c r="DC717" s="273"/>
      <c r="DD717" s="273"/>
      <c r="DE717" s="273"/>
      <c r="DF717" s="273"/>
      <c r="DG717" s="273"/>
      <c r="DH717" s="273"/>
      <c r="DI717" s="273"/>
      <c r="DJ717" s="271"/>
      <c r="DK717" s="271"/>
    </row>
    <row r="718" spans="1:115" s="45" customFormat="1" ht="12.75" customHeight="1" x14ac:dyDescent="0.25">
      <c r="A718" s="13" cm="1">
        <f t="array" ref="A718">IFERROR(INDEX(Operation, IFERROR(MATCH($N718,#REF!, 0), IFERROR(MATCH($N718,#REF!, 0), MATCH($N718,#REF!, 0))), 4), 0)</f>
        <v>0</v>
      </c>
      <c r="B718" s="10">
        <v>695</v>
      </c>
      <c r="C718" s="238"/>
      <c r="D718" s="238"/>
      <c r="E718" s="79"/>
      <c r="F718" s="80" t="str">
        <f>IF(ISBLANK(E718), "", VLOOKUP(E718, Z!$A$2:$C$4127, 3, FALSE))</f>
        <v/>
      </c>
      <c r="G718" s="238"/>
      <c r="H718" s="81"/>
      <c r="I718" s="255" t="b">
        <v>0</v>
      </c>
      <c r="J718" s="256"/>
      <c r="K718" s="82"/>
      <c r="L718" s="82"/>
      <c r="M718" s="83"/>
      <c r="N718" s="79"/>
      <c r="O718" s="84"/>
      <c r="P718" s="84"/>
      <c r="Q718" s="257"/>
      <c r="R718" s="257"/>
      <c r="S718" s="257"/>
      <c r="T718" s="85">
        <f t="shared" si="290"/>
        <v>0</v>
      </c>
      <c r="U718" s="238"/>
      <c r="V718" s="238"/>
      <c r="W718" s="238"/>
      <c r="X718" s="257"/>
      <c r="Y718" s="258"/>
      <c r="Z718" s="79"/>
      <c r="AA718" s="257"/>
      <c r="AB718" s="257"/>
      <c r="AC718" s="257"/>
      <c r="AD718" s="257"/>
      <c r="AE718" s="257"/>
      <c r="AF718" s="85">
        <f t="shared" si="291"/>
        <v>0</v>
      </c>
      <c r="AG718" s="259"/>
      <c r="AH718" s="238"/>
      <c r="AI718" s="79"/>
      <c r="AJ718" s="80" t="str">
        <f>IF(ISBLANK(AI718), "", VLOOKUP(AI718, Z!$A$2:$C$4127, 3, FALSE))</f>
        <v/>
      </c>
      <c r="AK718" s="260"/>
      <c r="AL718" s="127">
        <f t="shared" si="292"/>
        <v>0</v>
      </c>
      <c r="AM718" s="271"/>
      <c r="AN718" s="292">
        <f t="shared" si="294"/>
        <v>0</v>
      </c>
      <c r="AO718" s="279">
        <f t="shared" si="293"/>
        <v>1</v>
      </c>
      <c r="AP718" s="279">
        <v>0.75</v>
      </c>
      <c r="AQ718" s="293" t="str">
        <f t="shared" si="295"/>
        <v>-</v>
      </c>
      <c r="AR718" s="293" t="str">
        <f t="shared" si="296"/>
        <v>-</v>
      </c>
      <c r="AS718" s="293" t="str" cm="1">
        <f t="array" ref="AS718">IFERROR(IFERROR((AT718*AU718)/(3600*1000)/AZ718, BY718) * SUMPRODUCT($BA718:$BE718^2.5, $BF718:$BJ718) / 1000, "-")</f>
        <v>-</v>
      </c>
      <c r="AT718" s="279" t="str">
        <f t="shared" si="297"/>
        <v>-</v>
      </c>
      <c r="AU718" s="279" t="str">
        <f t="shared" si="298"/>
        <v>-</v>
      </c>
      <c r="AV718" s="294" t="str">
        <f t="shared" si="280"/>
        <v>-</v>
      </c>
      <c r="AW718" s="294" t="str" cm="1">
        <f t="array" ref="AW718">IF(CH718&gt;0, INDEX($CV$58:$CV$60, CH718), "-")</f>
        <v>-</v>
      </c>
      <c r="AX718" s="294" t="str">
        <f t="shared" si="299"/>
        <v>-</v>
      </c>
      <c r="AY718" s="295" t="str">
        <f t="shared" si="300"/>
        <v>-</v>
      </c>
      <c r="AZ718" s="294">
        <f t="shared" si="301"/>
        <v>0</v>
      </c>
      <c r="BA718" s="296" t="str" cm="1">
        <f t="array" ref="BA718">IFERROR(INDEX($CV$63:$CZ$65, $CF718, BA$23), "-")</f>
        <v>-</v>
      </c>
      <c r="BB718" s="296" t="str" cm="1">
        <f t="array" ref="BB718">IFERROR(INDEX($CV$63:$CZ$65, $CF718, BB$23), "-")</f>
        <v>-</v>
      </c>
      <c r="BC718" s="296" t="str" cm="1">
        <f t="array" ref="BC718">IFERROR(INDEX($CV$63:$CZ$65, $CF718, BC$23), "-")</f>
        <v>-</v>
      </c>
      <c r="BD718" s="296" t="str" cm="1">
        <f t="array" ref="BD718">IFERROR(INDEX($CV$63:$CZ$65, $CF718, BD$23), "-")</f>
        <v>-</v>
      </c>
      <c r="BE718" s="296" t="str" cm="1">
        <f t="array" ref="BE718">IFERROR(INDEX($CV$63:$CZ$65, $CF718, BE$23), "-")</f>
        <v>-</v>
      </c>
      <c r="BF718" s="297" cm="1">
        <f t="array" ref="BF718">IF($CF718=3,
IFERROR(INDEX($CV$68:$CZ$79, $CE718, BF$23), "-"),
IF($CF718=2,
IF(BF$23=5, $Q718, IF(BF$23=4, $R718, 0)), IF(BF$23=5, $Q718, 0)
))</f>
        <v>0</v>
      </c>
      <c r="BG718" s="297" cm="1">
        <f t="array" ref="BG718">IF($CF718=3,
IFERROR(INDEX($CV$68:$CZ$79, $CE718, BG$23), "-"),
IF($CF718=2,
IF(BG$23=5, $Q718, IF(BG$23=4, $R718, 0)), IF(BG$23=5, $Q718, 0)
))</f>
        <v>0</v>
      </c>
      <c r="BH718" s="297" cm="1">
        <f t="array" ref="BH718">IF($CF718=3,
IFERROR(INDEX($CV$68:$CZ$79, $CE718, BH$23), "-"),
IF($CF718=2,
IF(BH$23=5, $Q718, IF(BH$23=4, $R718, 0)), IF(BH$23=5, $Q718, 0)
))</f>
        <v>0</v>
      </c>
      <c r="BI718" s="297" cm="1">
        <f t="array" ref="BI718">IF($CF718=3,
IFERROR(INDEX($CV$68:$CZ$79, $CE718, BI$23), "-"),
IF($CF718=2,
IF(BI$23=5, $Q718, IF(BI$23=4, $R718, 0)), IF(BI$23=5, $Q718, 0)
))</f>
        <v>0</v>
      </c>
      <c r="BJ718" s="297" cm="1">
        <f t="array" ref="BJ718">IF($CF718=3,
IFERROR(INDEX($CV$68:$CZ$79, $CE718, BJ$23), "-"),
IF($CF718=2,
IF(BJ$23=5, $Q718, IF(BJ$23=4, $R718, 0)), IF(BJ$23=5, $Q718, 0)
))</f>
        <v>0</v>
      </c>
      <c r="BK718" s="293" t="str" cm="1">
        <f t="array" ref="BK718">IFERROR(IF(OR($AN$20="EZ", ISNUMBER((BL718*BM718)/(3600*1000)/BN718)), (BL718*BM718)/(3600*1000)/BN718, BY718) * SUMPRODUCT($BO718:$BS718^2.5, $BT718:$BX718) / 1000, "-")</f>
        <v>-</v>
      </c>
      <c r="BL718" s="279" t="str">
        <f t="shared" si="302"/>
        <v>-</v>
      </c>
      <c r="BM718" s="279" t="str">
        <f t="shared" si="303"/>
        <v>-</v>
      </c>
      <c r="BN718" s="298">
        <f t="shared" si="304"/>
        <v>0</v>
      </c>
      <c r="BO718" s="296" t="str" cm="1">
        <f t="array" ref="BO718">IFERROR(INDEX($CV$63:$CZ$65, $CO718, BO$23), "-")</f>
        <v>-</v>
      </c>
      <c r="BP718" s="296" t="str" cm="1">
        <f t="array" ref="BP718">IFERROR(INDEX($CV$63:$CZ$65, $CO718, BP$23), "-")</f>
        <v>-</v>
      </c>
      <c r="BQ718" s="296" t="str" cm="1">
        <f t="array" ref="BQ718">IFERROR(INDEX($CV$63:$CZ$65, $CO718, BQ$23), "-")</f>
        <v>-</v>
      </c>
      <c r="BR718" s="296" t="str" cm="1">
        <f t="array" ref="BR718">IFERROR(INDEX($CV$63:$CZ$65, $CO718, BR$23), "-")</f>
        <v>-</v>
      </c>
      <c r="BS718" s="296" t="str" cm="1">
        <f t="array" ref="BS718">IFERROR(INDEX($CV$63:$CZ$65, $CO718, BS$23), "-")</f>
        <v>-</v>
      </c>
      <c r="BT718" s="297" cm="1">
        <f t="array" ref="BT718">IF($CO718=3,
IFERROR(INDEX($CV$68:$CZ$79, $CE718, BT$23), "-"),
IF($CO718=2,
IF(BT$23=5, $AC718, IF(BT$23=4, $AD718, 0)), IF(BT$23=5, $AC718, 0)
))</f>
        <v>0</v>
      </c>
      <c r="BU718" s="297" cm="1">
        <f t="array" ref="BU718">IF($CO718=3,
IFERROR(INDEX($CV$68:$CZ$79, $CE718, BU$23), "-"),
IF($CO718=2,
IF(BU$23=5, $AC718, IF(BU$23=4, $AD718, 0)), IF(BU$23=5, $AC718, 0)
))</f>
        <v>0</v>
      </c>
      <c r="BV718" s="297" cm="1">
        <f t="array" ref="BV718">IF($CO718=3,
IFERROR(INDEX($CV$68:$CZ$79, $CE718, BV$23), "-"),
IF($CO718=2,
IF(BV$23=5, $AC718, IF(BV$23=4, $AD718, 0)), IF(BV$23=5, $AC718, 0)
))</f>
        <v>0</v>
      </c>
      <c r="BW718" s="297" cm="1">
        <f t="array" ref="BW718">IF($CO718=3,
IFERROR(INDEX($CV$68:$CZ$79, $CE718, BW$23), "-"),
IF($CO718=2,
IF(BW$23=5, $AC718, IF(BW$23=4, $AD718, 0)), IF(BW$23=5, $AC718, 0)
))</f>
        <v>0</v>
      </c>
      <c r="BX718" s="297" cm="1">
        <f t="array" ref="BX718">IF($CO718=3,
IFERROR(INDEX($CV$68:$CZ$79, $CE718, BX$23), "-"),
IF($CO718=2,
IF(BX$23=5, $AC718, IF(BX$23=4, $AD718, 0)), IF(BX$23=5, $AC718, 0)
))</f>
        <v>0</v>
      </c>
      <c r="BY718" s="293" t="str">
        <f t="shared" si="305"/>
        <v>-</v>
      </c>
      <c r="BZ718" s="299">
        <f t="shared" si="281"/>
        <v>0</v>
      </c>
      <c r="CA718" s="294" t="str">
        <f t="shared" si="306"/>
        <v>-</v>
      </c>
      <c r="CB718" s="295" t="str">
        <f t="shared" si="282"/>
        <v>-</v>
      </c>
      <c r="CC718" s="295" t="str">
        <f t="shared" si="307"/>
        <v>-</v>
      </c>
      <c r="CD718" s="299">
        <f t="shared" si="283"/>
        <v>0</v>
      </c>
      <c r="CE718" s="300" t="str">
        <f t="shared" si="284"/>
        <v>-</v>
      </c>
      <c r="CF718" s="300" t="str">
        <f t="shared" si="285"/>
        <v>-</v>
      </c>
      <c r="CG718" s="300">
        <v>0</v>
      </c>
      <c r="CH718" s="300">
        <f t="shared" si="286"/>
        <v>0</v>
      </c>
      <c r="CI718" s="301">
        <f t="shared" si="287"/>
        <v>0</v>
      </c>
      <c r="CJ718" s="301">
        <f t="shared" si="288"/>
        <v>0</v>
      </c>
      <c r="CK718" s="302" t="str" cm="1">
        <f t="array" ref="CK718">IF($CJ718&gt;0, INDEX($CS$28:$DH$35, $CJ718, $CI718+CK$23), "-")</f>
        <v>-</v>
      </c>
      <c r="CL718" s="302" t="str" cm="1">
        <f t="array" ref="CL718">IF($CJ718&gt;0, INDEX($CS$28:$DH$35, $CJ718, $CI718+CL$23), "-")</f>
        <v>-</v>
      </c>
      <c r="CM718" s="302" t="str" cm="1">
        <f t="array" ref="CM718">IF($CJ718&gt;0, INDEX($CS$28:$DH$35, $CJ718, $CI718+CM$23), "-")</f>
        <v>-</v>
      </c>
      <c r="CN718" s="302" t="str" cm="1">
        <f t="array" ref="CN718">IF($CJ718&gt;0, INDEX($CS$28:$DH$35, $CJ718, $CI718+CN$23), "-")</f>
        <v>-</v>
      </c>
      <c r="CO718" s="300" t="str">
        <f t="shared" si="289"/>
        <v>-</v>
      </c>
      <c r="CP718" s="271"/>
      <c r="CQ718" s="272"/>
      <c r="CR718" s="273"/>
      <c r="CS718" s="273"/>
      <c r="CT718" s="273"/>
      <c r="CU718" s="273"/>
      <c r="CV718" s="273"/>
      <c r="CW718" s="273"/>
      <c r="CX718" s="273"/>
      <c r="CY718" s="273"/>
      <c r="CZ718" s="273"/>
      <c r="DA718" s="273"/>
      <c r="DB718" s="273"/>
      <c r="DC718" s="273"/>
      <c r="DD718" s="273"/>
      <c r="DE718" s="273"/>
      <c r="DF718" s="273"/>
      <c r="DG718" s="273"/>
      <c r="DH718" s="273"/>
      <c r="DI718" s="273"/>
      <c r="DJ718" s="271"/>
      <c r="DK718" s="271"/>
    </row>
    <row r="719" spans="1:115" s="45" customFormat="1" ht="12.75" customHeight="1" x14ac:dyDescent="0.25">
      <c r="A719" s="13" cm="1">
        <f t="array" ref="A719">IFERROR(INDEX(Operation, IFERROR(MATCH($N719,#REF!, 0), IFERROR(MATCH($N719,#REF!, 0), MATCH($N719,#REF!, 0))), 4), 0)</f>
        <v>0</v>
      </c>
      <c r="B719" s="10">
        <v>696</v>
      </c>
      <c r="C719" s="238"/>
      <c r="D719" s="238"/>
      <c r="E719" s="79"/>
      <c r="F719" s="80" t="str">
        <f>IF(ISBLANK(E719), "", VLOOKUP(E719, Z!$A$2:$C$4127, 3, FALSE))</f>
        <v/>
      </c>
      <c r="G719" s="238"/>
      <c r="H719" s="81"/>
      <c r="I719" s="255" t="b">
        <v>0</v>
      </c>
      <c r="J719" s="256"/>
      <c r="K719" s="82"/>
      <c r="L719" s="82"/>
      <c r="M719" s="83"/>
      <c r="N719" s="79"/>
      <c r="O719" s="84"/>
      <c r="P719" s="84"/>
      <c r="Q719" s="257"/>
      <c r="R719" s="257"/>
      <c r="S719" s="257"/>
      <c r="T719" s="85">
        <f t="shared" si="290"/>
        <v>0</v>
      </c>
      <c r="U719" s="238"/>
      <c r="V719" s="238"/>
      <c r="W719" s="238"/>
      <c r="X719" s="257"/>
      <c r="Y719" s="258"/>
      <c r="Z719" s="79"/>
      <c r="AA719" s="257"/>
      <c r="AB719" s="257"/>
      <c r="AC719" s="257"/>
      <c r="AD719" s="257"/>
      <c r="AE719" s="257"/>
      <c r="AF719" s="85">
        <f t="shared" si="291"/>
        <v>0</v>
      </c>
      <c r="AG719" s="259"/>
      <c r="AH719" s="238"/>
      <c r="AI719" s="79"/>
      <c r="AJ719" s="80" t="str">
        <f>IF(ISBLANK(AI719), "", VLOOKUP(AI719, Z!$A$2:$C$4127, 3, FALSE))</f>
        <v/>
      </c>
      <c r="AK719" s="260"/>
      <c r="AL719" s="127">
        <f t="shared" si="292"/>
        <v>0</v>
      </c>
      <c r="AM719" s="271"/>
      <c r="AN719" s="292">
        <f t="shared" si="294"/>
        <v>0</v>
      </c>
      <c r="AO719" s="279">
        <f t="shared" si="293"/>
        <v>1</v>
      </c>
      <c r="AP719" s="279">
        <v>0.75</v>
      </c>
      <c r="AQ719" s="293" t="str">
        <f t="shared" si="295"/>
        <v>-</v>
      </c>
      <c r="AR719" s="293" t="str">
        <f t="shared" si="296"/>
        <v>-</v>
      </c>
      <c r="AS719" s="293" t="str" cm="1">
        <f t="array" ref="AS719">IFERROR(IFERROR((AT719*AU719)/(3600*1000)/AZ719, BY719) * SUMPRODUCT($BA719:$BE719^2.5, $BF719:$BJ719) / 1000, "-")</f>
        <v>-</v>
      </c>
      <c r="AT719" s="279" t="str">
        <f t="shared" si="297"/>
        <v>-</v>
      </c>
      <c r="AU719" s="279" t="str">
        <f t="shared" si="298"/>
        <v>-</v>
      </c>
      <c r="AV719" s="294" t="str">
        <f t="shared" si="280"/>
        <v>-</v>
      </c>
      <c r="AW719" s="294" t="str" cm="1">
        <f t="array" ref="AW719">IF(CH719&gt;0, INDEX($CV$58:$CV$60, CH719), "-")</f>
        <v>-</v>
      </c>
      <c r="AX719" s="294" t="str">
        <f t="shared" si="299"/>
        <v>-</v>
      </c>
      <c r="AY719" s="295" t="str">
        <f t="shared" si="300"/>
        <v>-</v>
      </c>
      <c r="AZ719" s="294">
        <f t="shared" si="301"/>
        <v>0</v>
      </c>
      <c r="BA719" s="296" t="str" cm="1">
        <f t="array" ref="BA719">IFERROR(INDEX($CV$63:$CZ$65, $CF719, BA$23), "-")</f>
        <v>-</v>
      </c>
      <c r="BB719" s="296" t="str" cm="1">
        <f t="array" ref="BB719">IFERROR(INDEX($CV$63:$CZ$65, $CF719, BB$23), "-")</f>
        <v>-</v>
      </c>
      <c r="BC719" s="296" t="str" cm="1">
        <f t="array" ref="BC719">IFERROR(INDEX($CV$63:$CZ$65, $CF719, BC$23), "-")</f>
        <v>-</v>
      </c>
      <c r="BD719" s="296" t="str" cm="1">
        <f t="array" ref="BD719">IFERROR(INDEX($CV$63:$CZ$65, $CF719, BD$23), "-")</f>
        <v>-</v>
      </c>
      <c r="BE719" s="296" t="str" cm="1">
        <f t="array" ref="BE719">IFERROR(INDEX($CV$63:$CZ$65, $CF719, BE$23), "-")</f>
        <v>-</v>
      </c>
      <c r="BF719" s="297" cm="1">
        <f t="array" ref="BF719">IF($CF719=3,
IFERROR(INDEX($CV$68:$CZ$79, $CE719, BF$23), "-"),
IF($CF719=2,
IF(BF$23=5, $Q719, IF(BF$23=4, $R719, 0)), IF(BF$23=5, $Q719, 0)
))</f>
        <v>0</v>
      </c>
      <c r="BG719" s="297" cm="1">
        <f t="array" ref="BG719">IF($CF719=3,
IFERROR(INDEX($CV$68:$CZ$79, $CE719, BG$23), "-"),
IF($CF719=2,
IF(BG$23=5, $Q719, IF(BG$23=4, $R719, 0)), IF(BG$23=5, $Q719, 0)
))</f>
        <v>0</v>
      </c>
      <c r="BH719" s="297" cm="1">
        <f t="array" ref="BH719">IF($CF719=3,
IFERROR(INDEX($CV$68:$CZ$79, $CE719, BH$23), "-"),
IF($CF719=2,
IF(BH$23=5, $Q719, IF(BH$23=4, $R719, 0)), IF(BH$23=5, $Q719, 0)
))</f>
        <v>0</v>
      </c>
      <c r="BI719" s="297" cm="1">
        <f t="array" ref="BI719">IF($CF719=3,
IFERROR(INDEX($CV$68:$CZ$79, $CE719, BI$23), "-"),
IF($CF719=2,
IF(BI$23=5, $Q719, IF(BI$23=4, $R719, 0)), IF(BI$23=5, $Q719, 0)
))</f>
        <v>0</v>
      </c>
      <c r="BJ719" s="297" cm="1">
        <f t="array" ref="BJ719">IF($CF719=3,
IFERROR(INDEX($CV$68:$CZ$79, $CE719, BJ$23), "-"),
IF($CF719=2,
IF(BJ$23=5, $Q719, IF(BJ$23=4, $R719, 0)), IF(BJ$23=5, $Q719, 0)
))</f>
        <v>0</v>
      </c>
      <c r="BK719" s="293" t="str" cm="1">
        <f t="array" ref="BK719">IFERROR(IF(OR($AN$20="EZ", ISNUMBER((BL719*BM719)/(3600*1000)/BN719)), (BL719*BM719)/(3600*1000)/BN719, BY719) * SUMPRODUCT($BO719:$BS719^2.5, $BT719:$BX719) / 1000, "-")</f>
        <v>-</v>
      </c>
      <c r="BL719" s="279" t="str">
        <f t="shared" si="302"/>
        <v>-</v>
      </c>
      <c r="BM719" s="279" t="str">
        <f t="shared" si="303"/>
        <v>-</v>
      </c>
      <c r="BN719" s="298">
        <f t="shared" si="304"/>
        <v>0</v>
      </c>
      <c r="BO719" s="296" t="str" cm="1">
        <f t="array" ref="BO719">IFERROR(INDEX($CV$63:$CZ$65, $CO719, BO$23), "-")</f>
        <v>-</v>
      </c>
      <c r="BP719" s="296" t="str" cm="1">
        <f t="array" ref="BP719">IFERROR(INDEX($CV$63:$CZ$65, $CO719, BP$23), "-")</f>
        <v>-</v>
      </c>
      <c r="BQ719" s="296" t="str" cm="1">
        <f t="array" ref="BQ719">IFERROR(INDEX($CV$63:$CZ$65, $CO719, BQ$23), "-")</f>
        <v>-</v>
      </c>
      <c r="BR719" s="296" t="str" cm="1">
        <f t="array" ref="BR719">IFERROR(INDEX($CV$63:$CZ$65, $CO719, BR$23), "-")</f>
        <v>-</v>
      </c>
      <c r="BS719" s="296" t="str" cm="1">
        <f t="array" ref="BS719">IFERROR(INDEX($CV$63:$CZ$65, $CO719, BS$23), "-")</f>
        <v>-</v>
      </c>
      <c r="BT719" s="297" cm="1">
        <f t="array" ref="BT719">IF($CO719=3,
IFERROR(INDEX($CV$68:$CZ$79, $CE719, BT$23), "-"),
IF($CO719=2,
IF(BT$23=5, $AC719, IF(BT$23=4, $AD719, 0)), IF(BT$23=5, $AC719, 0)
))</f>
        <v>0</v>
      </c>
      <c r="BU719" s="297" cm="1">
        <f t="array" ref="BU719">IF($CO719=3,
IFERROR(INDEX($CV$68:$CZ$79, $CE719, BU$23), "-"),
IF($CO719=2,
IF(BU$23=5, $AC719, IF(BU$23=4, $AD719, 0)), IF(BU$23=5, $AC719, 0)
))</f>
        <v>0</v>
      </c>
      <c r="BV719" s="297" cm="1">
        <f t="array" ref="BV719">IF($CO719=3,
IFERROR(INDEX($CV$68:$CZ$79, $CE719, BV$23), "-"),
IF($CO719=2,
IF(BV$23=5, $AC719, IF(BV$23=4, $AD719, 0)), IF(BV$23=5, $AC719, 0)
))</f>
        <v>0</v>
      </c>
      <c r="BW719" s="297" cm="1">
        <f t="array" ref="BW719">IF($CO719=3,
IFERROR(INDEX($CV$68:$CZ$79, $CE719, BW$23), "-"),
IF($CO719=2,
IF(BW$23=5, $AC719, IF(BW$23=4, $AD719, 0)), IF(BW$23=5, $AC719, 0)
))</f>
        <v>0</v>
      </c>
      <c r="BX719" s="297" cm="1">
        <f t="array" ref="BX719">IF($CO719=3,
IFERROR(INDEX($CV$68:$CZ$79, $CE719, BX$23), "-"),
IF($CO719=2,
IF(BX$23=5, $AC719, IF(BX$23=4, $AD719, 0)), IF(BX$23=5, $AC719, 0)
))</f>
        <v>0</v>
      </c>
      <c r="BY719" s="293" t="str">
        <f t="shared" si="305"/>
        <v>-</v>
      </c>
      <c r="BZ719" s="299">
        <f t="shared" si="281"/>
        <v>0</v>
      </c>
      <c r="CA719" s="294" t="str">
        <f t="shared" si="306"/>
        <v>-</v>
      </c>
      <c r="CB719" s="295" t="str">
        <f t="shared" si="282"/>
        <v>-</v>
      </c>
      <c r="CC719" s="295" t="str">
        <f t="shared" si="307"/>
        <v>-</v>
      </c>
      <c r="CD719" s="299">
        <f t="shared" si="283"/>
        <v>0</v>
      </c>
      <c r="CE719" s="300" t="str">
        <f t="shared" si="284"/>
        <v>-</v>
      </c>
      <c r="CF719" s="300" t="str">
        <f t="shared" si="285"/>
        <v>-</v>
      </c>
      <c r="CG719" s="300">
        <v>0</v>
      </c>
      <c r="CH719" s="300">
        <f t="shared" si="286"/>
        <v>0</v>
      </c>
      <c r="CI719" s="301">
        <f t="shared" si="287"/>
        <v>0</v>
      </c>
      <c r="CJ719" s="301">
        <f t="shared" si="288"/>
        <v>0</v>
      </c>
      <c r="CK719" s="302" t="str" cm="1">
        <f t="array" ref="CK719">IF($CJ719&gt;0, INDEX($CS$28:$DH$35, $CJ719, $CI719+CK$23), "-")</f>
        <v>-</v>
      </c>
      <c r="CL719" s="302" t="str" cm="1">
        <f t="array" ref="CL719">IF($CJ719&gt;0, INDEX($CS$28:$DH$35, $CJ719, $CI719+CL$23), "-")</f>
        <v>-</v>
      </c>
      <c r="CM719" s="302" t="str" cm="1">
        <f t="array" ref="CM719">IF($CJ719&gt;0, INDEX($CS$28:$DH$35, $CJ719, $CI719+CM$23), "-")</f>
        <v>-</v>
      </c>
      <c r="CN719" s="302" t="str" cm="1">
        <f t="array" ref="CN719">IF($CJ719&gt;0, INDEX($CS$28:$DH$35, $CJ719, $CI719+CN$23), "-")</f>
        <v>-</v>
      </c>
      <c r="CO719" s="300" t="str">
        <f t="shared" si="289"/>
        <v>-</v>
      </c>
      <c r="CP719" s="271"/>
      <c r="CQ719" s="272"/>
      <c r="CR719" s="273"/>
      <c r="CS719" s="273"/>
      <c r="CT719" s="273"/>
      <c r="CU719" s="273"/>
      <c r="CV719" s="273"/>
      <c r="CW719" s="273"/>
      <c r="CX719" s="273"/>
      <c r="CY719" s="273"/>
      <c r="CZ719" s="273"/>
      <c r="DA719" s="273"/>
      <c r="DB719" s="273"/>
      <c r="DC719" s="273"/>
      <c r="DD719" s="273"/>
      <c r="DE719" s="273"/>
      <c r="DF719" s="273"/>
      <c r="DG719" s="273"/>
      <c r="DH719" s="273"/>
      <c r="DI719" s="273"/>
      <c r="DJ719" s="271"/>
      <c r="DK719" s="271"/>
    </row>
    <row r="720" spans="1:115" s="45" customFormat="1" ht="12.75" customHeight="1" x14ac:dyDescent="0.25">
      <c r="A720" s="13" cm="1">
        <f t="array" ref="A720">IFERROR(INDEX(Operation, IFERROR(MATCH($N720,#REF!, 0), IFERROR(MATCH($N720,#REF!, 0), MATCH($N720,#REF!, 0))), 4), 0)</f>
        <v>0</v>
      </c>
      <c r="B720" s="10">
        <v>697</v>
      </c>
      <c r="C720" s="238"/>
      <c r="D720" s="238"/>
      <c r="E720" s="79"/>
      <c r="F720" s="80" t="str">
        <f>IF(ISBLANK(E720), "", VLOOKUP(E720, Z!$A$2:$C$4127, 3, FALSE))</f>
        <v/>
      </c>
      <c r="G720" s="238"/>
      <c r="H720" s="81"/>
      <c r="I720" s="255" t="b">
        <v>0</v>
      </c>
      <c r="J720" s="256"/>
      <c r="K720" s="82"/>
      <c r="L720" s="82"/>
      <c r="M720" s="83"/>
      <c r="N720" s="79"/>
      <c r="O720" s="84"/>
      <c r="P720" s="84"/>
      <c r="Q720" s="257"/>
      <c r="R720" s="257"/>
      <c r="S720" s="257"/>
      <c r="T720" s="85">
        <f t="shared" si="290"/>
        <v>0</v>
      </c>
      <c r="U720" s="238"/>
      <c r="V720" s="238"/>
      <c r="W720" s="238"/>
      <c r="X720" s="257"/>
      <c r="Y720" s="258"/>
      <c r="Z720" s="79"/>
      <c r="AA720" s="257"/>
      <c r="AB720" s="257"/>
      <c r="AC720" s="257"/>
      <c r="AD720" s="257"/>
      <c r="AE720" s="257"/>
      <c r="AF720" s="85">
        <f t="shared" si="291"/>
        <v>0</v>
      </c>
      <c r="AG720" s="259"/>
      <c r="AH720" s="238"/>
      <c r="AI720" s="79"/>
      <c r="AJ720" s="80" t="str">
        <f>IF(ISBLANK(AI720), "", VLOOKUP(AI720, Z!$A$2:$C$4127, 3, FALSE))</f>
        <v/>
      </c>
      <c r="AK720" s="260"/>
      <c r="AL720" s="127">
        <f t="shared" si="292"/>
        <v>0</v>
      </c>
      <c r="AM720" s="271"/>
      <c r="AN720" s="292">
        <f t="shared" si="294"/>
        <v>0</v>
      </c>
      <c r="AO720" s="279">
        <f t="shared" si="293"/>
        <v>1</v>
      </c>
      <c r="AP720" s="279">
        <v>0.75</v>
      </c>
      <c r="AQ720" s="293" t="str">
        <f t="shared" si="295"/>
        <v>-</v>
      </c>
      <c r="AR720" s="293" t="str">
        <f t="shared" si="296"/>
        <v>-</v>
      </c>
      <c r="AS720" s="293" t="str" cm="1">
        <f t="array" ref="AS720">IFERROR(IFERROR((AT720*AU720)/(3600*1000)/AZ720, BY720) * SUMPRODUCT($BA720:$BE720^2.5, $BF720:$BJ720) / 1000, "-")</f>
        <v>-</v>
      </c>
      <c r="AT720" s="279" t="str">
        <f t="shared" si="297"/>
        <v>-</v>
      </c>
      <c r="AU720" s="279" t="str">
        <f t="shared" si="298"/>
        <v>-</v>
      </c>
      <c r="AV720" s="294" t="str">
        <f t="shared" si="280"/>
        <v>-</v>
      </c>
      <c r="AW720" s="294" t="str" cm="1">
        <f t="array" ref="AW720">IF(CH720&gt;0, INDEX($CV$58:$CV$60, CH720), "-")</f>
        <v>-</v>
      </c>
      <c r="AX720" s="294" t="str">
        <f t="shared" si="299"/>
        <v>-</v>
      </c>
      <c r="AY720" s="295" t="str">
        <f t="shared" si="300"/>
        <v>-</v>
      </c>
      <c r="AZ720" s="294">
        <f t="shared" si="301"/>
        <v>0</v>
      </c>
      <c r="BA720" s="296" t="str" cm="1">
        <f t="array" ref="BA720">IFERROR(INDEX($CV$63:$CZ$65, $CF720, BA$23), "-")</f>
        <v>-</v>
      </c>
      <c r="BB720" s="296" t="str" cm="1">
        <f t="array" ref="BB720">IFERROR(INDEX($CV$63:$CZ$65, $CF720, BB$23), "-")</f>
        <v>-</v>
      </c>
      <c r="BC720" s="296" t="str" cm="1">
        <f t="array" ref="BC720">IFERROR(INDEX($CV$63:$CZ$65, $CF720, BC$23), "-")</f>
        <v>-</v>
      </c>
      <c r="BD720" s="296" t="str" cm="1">
        <f t="array" ref="BD720">IFERROR(INDEX($CV$63:$CZ$65, $CF720, BD$23), "-")</f>
        <v>-</v>
      </c>
      <c r="BE720" s="296" t="str" cm="1">
        <f t="array" ref="BE720">IFERROR(INDEX($CV$63:$CZ$65, $CF720, BE$23), "-")</f>
        <v>-</v>
      </c>
      <c r="BF720" s="297" cm="1">
        <f t="array" ref="BF720">IF($CF720=3,
IFERROR(INDEX($CV$68:$CZ$79, $CE720, BF$23), "-"),
IF($CF720=2,
IF(BF$23=5, $Q720, IF(BF$23=4, $R720, 0)), IF(BF$23=5, $Q720, 0)
))</f>
        <v>0</v>
      </c>
      <c r="BG720" s="297" cm="1">
        <f t="array" ref="BG720">IF($CF720=3,
IFERROR(INDEX($CV$68:$CZ$79, $CE720, BG$23), "-"),
IF($CF720=2,
IF(BG$23=5, $Q720, IF(BG$23=4, $R720, 0)), IF(BG$23=5, $Q720, 0)
))</f>
        <v>0</v>
      </c>
      <c r="BH720" s="297" cm="1">
        <f t="array" ref="BH720">IF($CF720=3,
IFERROR(INDEX($CV$68:$CZ$79, $CE720, BH$23), "-"),
IF($CF720=2,
IF(BH$23=5, $Q720, IF(BH$23=4, $R720, 0)), IF(BH$23=5, $Q720, 0)
))</f>
        <v>0</v>
      </c>
      <c r="BI720" s="297" cm="1">
        <f t="array" ref="BI720">IF($CF720=3,
IFERROR(INDEX($CV$68:$CZ$79, $CE720, BI$23), "-"),
IF($CF720=2,
IF(BI$23=5, $Q720, IF(BI$23=4, $R720, 0)), IF(BI$23=5, $Q720, 0)
))</f>
        <v>0</v>
      </c>
      <c r="BJ720" s="297" cm="1">
        <f t="array" ref="BJ720">IF($CF720=3,
IFERROR(INDEX($CV$68:$CZ$79, $CE720, BJ$23), "-"),
IF($CF720=2,
IF(BJ$23=5, $Q720, IF(BJ$23=4, $R720, 0)), IF(BJ$23=5, $Q720, 0)
))</f>
        <v>0</v>
      </c>
      <c r="BK720" s="293" t="str" cm="1">
        <f t="array" ref="BK720">IFERROR(IF(OR($AN$20="EZ", ISNUMBER((BL720*BM720)/(3600*1000)/BN720)), (BL720*BM720)/(3600*1000)/BN720, BY720) * SUMPRODUCT($BO720:$BS720^2.5, $BT720:$BX720) / 1000, "-")</f>
        <v>-</v>
      </c>
      <c r="BL720" s="279" t="str">
        <f t="shared" si="302"/>
        <v>-</v>
      </c>
      <c r="BM720" s="279" t="str">
        <f t="shared" si="303"/>
        <v>-</v>
      </c>
      <c r="BN720" s="298">
        <f t="shared" si="304"/>
        <v>0</v>
      </c>
      <c r="BO720" s="296" t="str" cm="1">
        <f t="array" ref="BO720">IFERROR(INDEX($CV$63:$CZ$65, $CO720, BO$23), "-")</f>
        <v>-</v>
      </c>
      <c r="BP720" s="296" t="str" cm="1">
        <f t="array" ref="BP720">IFERROR(INDEX($CV$63:$CZ$65, $CO720, BP$23), "-")</f>
        <v>-</v>
      </c>
      <c r="BQ720" s="296" t="str" cm="1">
        <f t="array" ref="BQ720">IFERROR(INDEX($CV$63:$CZ$65, $CO720, BQ$23), "-")</f>
        <v>-</v>
      </c>
      <c r="BR720" s="296" t="str" cm="1">
        <f t="array" ref="BR720">IFERROR(INDEX($CV$63:$CZ$65, $CO720, BR$23), "-")</f>
        <v>-</v>
      </c>
      <c r="BS720" s="296" t="str" cm="1">
        <f t="array" ref="BS720">IFERROR(INDEX($CV$63:$CZ$65, $CO720, BS$23), "-")</f>
        <v>-</v>
      </c>
      <c r="BT720" s="297" cm="1">
        <f t="array" ref="BT720">IF($CO720=3,
IFERROR(INDEX($CV$68:$CZ$79, $CE720, BT$23), "-"),
IF($CO720=2,
IF(BT$23=5, $AC720, IF(BT$23=4, $AD720, 0)), IF(BT$23=5, $AC720, 0)
))</f>
        <v>0</v>
      </c>
      <c r="BU720" s="297" cm="1">
        <f t="array" ref="BU720">IF($CO720=3,
IFERROR(INDEX($CV$68:$CZ$79, $CE720, BU$23), "-"),
IF($CO720=2,
IF(BU$23=5, $AC720, IF(BU$23=4, $AD720, 0)), IF(BU$23=5, $AC720, 0)
))</f>
        <v>0</v>
      </c>
      <c r="BV720" s="297" cm="1">
        <f t="array" ref="BV720">IF($CO720=3,
IFERROR(INDEX($CV$68:$CZ$79, $CE720, BV$23), "-"),
IF($CO720=2,
IF(BV$23=5, $AC720, IF(BV$23=4, $AD720, 0)), IF(BV$23=5, $AC720, 0)
))</f>
        <v>0</v>
      </c>
      <c r="BW720" s="297" cm="1">
        <f t="array" ref="BW720">IF($CO720=3,
IFERROR(INDEX($CV$68:$CZ$79, $CE720, BW$23), "-"),
IF($CO720=2,
IF(BW$23=5, $AC720, IF(BW$23=4, $AD720, 0)), IF(BW$23=5, $AC720, 0)
))</f>
        <v>0</v>
      </c>
      <c r="BX720" s="297" cm="1">
        <f t="array" ref="BX720">IF($CO720=3,
IFERROR(INDEX($CV$68:$CZ$79, $CE720, BX$23), "-"),
IF($CO720=2,
IF(BX$23=5, $AC720, IF(BX$23=4, $AD720, 0)), IF(BX$23=5, $AC720, 0)
))</f>
        <v>0</v>
      </c>
      <c r="BY720" s="293" t="str">
        <f t="shared" si="305"/>
        <v>-</v>
      </c>
      <c r="BZ720" s="299">
        <f t="shared" si="281"/>
        <v>0</v>
      </c>
      <c r="CA720" s="294" t="str">
        <f t="shared" si="306"/>
        <v>-</v>
      </c>
      <c r="CB720" s="295" t="str">
        <f t="shared" si="282"/>
        <v>-</v>
      </c>
      <c r="CC720" s="295" t="str">
        <f t="shared" si="307"/>
        <v>-</v>
      </c>
      <c r="CD720" s="299">
        <f t="shared" si="283"/>
        <v>0</v>
      </c>
      <c r="CE720" s="300" t="str">
        <f t="shared" si="284"/>
        <v>-</v>
      </c>
      <c r="CF720" s="300" t="str">
        <f t="shared" si="285"/>
        <v>-</v>
      </c>
      <c r="CG720" s="300">
        <v>0</v>
      </c>
      <c r="CH720" s="300">
        <f t="shared" si="286"/>
        <v>0</v>
      </c>
      <c r="CI720" s="301">
        <f t="shared" si="287"/>
        <v>0</v>
      </c>
      <c r="CJ720" s="301">
        <f t="shared" si="288"/>
        <v>0</v>
      </c>
      <c r="CK720" s="302" t="str" cm="1">
        <f t="array" ref="CK720">IF($CJ720&gt;0, INDEX($CS$28:$DH$35, $CJ720, $CI720+CK$23), "-")</f>
        <v>-</v>
      </c>
      <c r="CL720" s="302" t="str" cm="1">
        <f t="array" ref="CL720">IF($CJ720&gt;0, INDEX($CS$28:$DH$35, $CJ720, $CI720+CL$23), "-")</f>
        <v>-</v>
      </c>
      <c r="CM720" s="302" t="str" cm="1">
        <f t="array" ref="CM720">IF($CJ720&gt;0, INDEX($CS$28:$DH$35, $CJ720, $CI720+CM$23), "-")</f>
        <v>-</v>
      </c>
      <c r="CN720" s="302" t="str" cm="1">
        <f t="array" ref="CN720">IF($CJ720&gt;0, INDEX($CS$28:$DH$35, $CJ720, $CI720+CN$23), "-")</f>
        <v>-</v>
      </c>
      <c r="CO720" s="300" t="str">
        <f t="shared" si="289"/>
        <v>-</v>
      </c>
      <c r="CP720" s="271"/>
      <c r="CQ720" s="272"/>
      <c r="CR720" s="273"/>
      <c r="CS720" s="273"/>
      <c r="CT720" s="273"/>
      <c r="CU720" s="273"/>
      <c r="CV720" s="273"/>
      <c r="CW720" s="273"/>
      <c r="CX720" s="273"/>
      <c r="CY720" s="273"/>
      <c r="CZ720" s="273"/>
      <c r="DA720" s="273"/>
      <c r="DB720" s="273"/>
      <c r="DC720" s="273"/>
      <c r="DD720" s="273"/>
      <c r="DE720" s="273"/>
      <c r="DF720" s="273"/>
      <c r="DG720" s="273"/>
      <c r="DH720" s="273"/>
      <c r="DI720" s="273"/>
      <c r="DJ720" s="271"/>
      <c r="DK720" s="271"/>
    </row>
    <row r="721" spans="1:115" s="45" customFormat="1" ht="12.75" customHeight="1" x14ac:dyDescent="0.25">
      <c r="A721" s="13" cm="1">
        <f t="array" ref="A721">IFERROR(INDEX(Operation, IFERROR(MATCH($N721,#REF!, 0), IFERROR(MATCH($N721,#REF!, 0), MATCH($N721,#REF!, 0))), 4), 0)</f>
        <v>0</v>
      </c>
      <c r="B721" s="10">
        <v>698</v>
      </c>
      <c r="C721" s="238"/>
      <c r="D721" s="238"/>
      <c r="E721" s="79"/>
      <c r="F721" s="80" t="str">
        <f>IF(ISBLANK(E721), "", VLOOKUP(E721, Z!$A$2:$C$4127, 3, FALSE))</f>
        <v/>
      </c>
      <c r="G721" s="238"/>
      <c r="H721" s="81"/>
      <c r="I721" s="255" t="b">
        <v>0</v>
      </c>
      <c r="J721" s="256"/>
      <c r="K721" s="82"/>
      <c r="L721" s="82"/>
      <c r="M721" s="83"/>
      <c r="N721" s="79"/>
      <c r="O721" s="84"/>
      <c r="P721" s="84"/>
      <c r="Q721" s="257"/>
      <c r="R721" s="257"/>
      <c r="S721" s="257"/>
      <c r="T721" s="85">
        <f t="shared" si="290"/>
        <v>0</v>
      </c>
      <c r="U721" s="238"/>
      <c r="V721" s="238"/>
      <c r="W721" s="238"/>
      <c r="X721" s="256"/>
      <c r="Y721" s="258"/>
      <c r="Z721" s="79"/>
      <c r="AA721" s="257"/>
      <c r="AB721" s="257"/>
      <c r="AC721" s="257"/>
      <c r="AD721" s="257"/>
      <c r="AE721" s="257"/>
      <c r="AF721" s="85">
        <f t="shared" si="291"/>
        <v>0</v>
      </c>
      <c r="AG721" s="259"/>
      <c r="AH721" s="238"/>
      <c r="AI721" s="79"/>
      <c r="AJ721" s="80" t="str">
        <f>IF(ISBLANK(AI721), "", VLOOKUP(AI721, Z!$A$2:$C$4127, 3, FALSE))</f>
        <v/>
      </c>
      <c r="AK721" s="260"/>
      <c r="AL721" s="127">
        <f t="shared" si="292"/>
        <v>0</v>
      </c>
      <c r="AM721" s="271"/>
      <c r="AN721" s="292">
        <f t="shared" si="294"/>
        <v>0</v>
      </c>
      <c r="AO721" s="279">
        <f t="shared" si="293"/>
        <v>1</v>
      </c>
      <c r="AP721" s="279">
        <v>0.75</v>
      </c>
      <c r="AQ721" s="293" t="str">
        <f t="shared" si="295"/>
        <v>-</v>
      </c>
      <c r="AR721" s="293" t="str">
        <f t="shared" si="296"/>
        <v>-</v>
      </c>
      <c r="AS721" s="293" t="str" cm="1">
        <f t="array" ref="AS721">IFERROR(IFERROR((AT721*AU721)/(3600*1000)/AZ721, BY721) * SUMPRODUCT($BA721:$BE721^2.5, $BF721:$BJ721) / 1000, "-")</f>
        <v>-</v>
      </c>
      <c r="AT721" s="279" t="str">
        <f t="shared" si="297"/>
        <v>-</v>
      </c>
      <c r="AU721" s="279" t="str">
        <f t="shared" si="298"/>
        <v>-</v>
      </c>
      <c r="AV721" s="294" t="str">
        <f t="shared" si="280"/>
        <v>-</v>
      </c>
      <c r="AW721" s="294" t="str" cm="1">
        <f t="array" ref="AW721">IF(CH721&gt;0, INDEX($CV$58:$CV$60, CH721), "-")</f>
        <v>-</v>
      </c>
      <c r="AX721" s="294" t="str">
        <f t="shared" si="299"/>
        <v>-</v>
      </c>
      <c r="AY721" s="295" t="str">
        <f t="shared" si="300"/>
        <v>-</v>
      </c>
      <c r="AZ721" s="294">
        <f t="shared" si="301"/>
        <v>0</v>
      </c>
      <c r="BA721" s="296" t="str" cm="1">
        <f t="array" ref="BA721">IFERROR(INDEX($CV$63:$CZ$65, $CF721, BA$23), "-")</f>
        <v>-</v>
      </c>
      <c r="BB721" s="296" t="str" cm="1">
        <f t="array" ref="BB721">IFERROR(INDEX($CV$63:$CZ$65, $CF721, BB$23), "-")</f>
        <v>-</v>
      </c>
      <c r="BC721" s="296" t="str" cm="1">
        <f t="array" ref="BC721">IFERROR(INDEX($CV$63:$CZ$65, $CF721, BC$23), "-")</f>
        <v>-</v>
      </c>
      <c r="BD721" s="296" t="str" cm="1">
        <f t="array" ref="BD721">IFERROR(INDEX($CV$63:$CZ$65, $CF721, BD$23), "-")</f>
        <v>-</v>
      </c>
      <c r="BE721" s="296" t="str" cm="1">
        <f t="array" ref="BE721">IFERROR(INDEX($CV$63:$CZ$65, $CF721, BE$23), "-")</f>
        <v>-</v>
      </c>
      <c r="BF721" s="297" cm="1">
        <f t="array" ref="BF721">IF($CF721=3,
IFERROR(INDEX($CV$68:$CZ$79, $CE721, BF$23), "-"),
IF($CF721=2,
IF(BF$23=5, $Q721, IF(BF$23=4, $R721, 0)), IF(BF$23=5, $Q721, 0)
))</f>
        <v>0</v>
      </c>
      <c r="BG721" s="297" cm="1">
        <f t="array" ref="BG721">IF($CF721=3,
IFERROR(INDEX($CV$68:$CZ$79, $CE721, BG$23), "-"),
IF($CF721=2,
IF(BG$23=5, $Q721, IF(BG$23=4, $R721, 0)), IF(BG$23=5, $Q721, 0)
))</f>
        <v>0</v>
      </c>
      <c r="BH721" s="297" cm="1">
        <f t="array" ref="BH721">IF($CF721=3,
IFERROR(INDEX($CV$68:$CZ$79, $CE721, BH$23), "-"),
IF($CF721=2,
IF(BH$23=5, $Q721, IF(BH$23=4, $R721, 0)), IF(BH$23=5, $Q721, 0)
))</f>
        <v>0</v>
      </c>
      <c r="BI721" s="297" cm="1">
        <f t="array" ref="BI721">IF($CF721=3,
IFERROR(INDEX($CV$68:$CZ$79, $CE721, BI$23), "-"),
IF($CF721=2,
IF(BI$23=5, $Q721, IF(BI$23=4, $R721, 0)), IF(BI$23=5, $Q721, 0)
))</f>
        <v>0</v>
      </c>
      <c r="BJ721" s="297" cm="1">
        <f t="array" ref="BJ721">IF($CF721=3,
IFERROR(INDEX($CV$68:$CZ$79, $CE721, BJ$23), "-"),
IF($CF721=2,
IF(BJ$23=5, $Q721, IF(BJ$23=4, $R721, 0)), IF(BJ$23=5, $Q721, 0)
))</f>
        <v>0</v>
      </c>
      <c r="BK721" s="293" t="str" cm="1">
        <f t="array" ref="BK721">IFERROR(IF(OR($AN$20="EZ", ISNUMBER((BL721*BM721)/(3600*1000)/BN721)), (BL721*BM721)/(3600*1000)/BN721, BY721) * SUMPRODUCT($BO721:$BS721^2.5, $BT721:$BX721) / 1000, "-")</f>
        <v>-</v>
      </c>
      <c r="BL721" s="279" t="str">
        <f t="shared" si="302"/>
        <v>-</v>
      </c>
      <c r="BM721" s="279" t="str">
        <f t="shared" si="303"/>
        <v>-</v>
      </c>
      <c r="BN721" s="298">
        <f t="shared" si="304"/>
        <v>0</v>
      </c>
      <c r="BO721" s="296" t="str" cm="1">
        <f t="array" ref="BO721">IFERROR(INDEX($CV$63:$CZ$65, $CO721, BO$23), "-")</f>
        <v>-</v>
      </c>
      <c r="BP721" s="296" t="str" cm="1">
        <f t="array" ref="BP721">IFERROR(INDEX($CV$63:$CZ$65, $CO721, BP$23), "-")</f>
        <v>-</v>
      </c>
      <c r="BQ721" s="296" t="str" cm="1">
        <f t="array" ref="BQ721">IFERROR(INDEX($CV$63:$CZ$65, $CO721, BQ$23), "-")</f>
        <v>-</v>
      </c>
      <c r="BR721" s="296" t="str" cm="1">
        <f t="array" ref="BR721">IFERROR(INDEX($CV$63:$CZ$65, $CO721, BR$23), "-")</f>
        <v>-</v>
      </c>
      <c r="BS721" s="296" t="str" cm="1">
        <f t="array" ref="BS721">IFERROR(INDEX($CV$63:$CZ$65, $CO721, BS$23), "-")</f>
        <v>-</v>
      </c>
      <c r="BT721" s="297" cm="1">
        <f t="array" ref="BT721">IF($CO721=3,
IFERROR(INDEX($CV$68:$CZ$79, $CE721, BT$23), "-"),
IF($CO721=2,
IF(BT$23=5, $AC721, IF(BT$23=4, $AD721, 0)), IF(BT$23=5, $AC721, 0)
))</f>
        <v>0</v>
      </c>
      <c r="BU721" s="297" cm="1">
        <f t="array" ref="BU721">IF($CO721=3,
IFERROR(INDEX($CV$68:$CZ$79, $CE721, BU$23), "-"),
IF($CO721=2,
IF(BU$23=5, $AC721, IF(BU$23=4, $AD721, 0)), IF(BU$23=5, $AC721, 0)
))</f>
        <v>0</v>
      </c>
      <c r="BV721" s="297" cm="1">
        <f t="array" ref="BV721">IF($CO721=3,
IFERROR(INDEX($CV$68:$CZ$79, $CE721, BV$23), "-"),
IF($CO721=2,
IF(BV$23=5, $AC721, IF(BV$23=4, $AD721, 0)), IF(BV$23=5, $AC721, 0)
))</f>
        <v>0</v>
      </c>
      <c r="BW721" s="297" cm="1">
        <f t="array" ref="BW721">IF($CO721=3,
IFERROR(INDEX($CV$68:$CZ$79, $CE721, BW$23), "-"),
IF($CO721=2,
IF(BW$23=5, $AC721, IF(BW$23=4, $AD721, 0)), IF(BW$23=5, $AC721, 0)
))</f>
        <v>0</v>
      </c>
      <c r="BX721" s="297" cm="1">
        <f t="array" ref="BX721">IF($CO721=3,
IFERROR(INDEX($CV$68:$CZ$79, $CE721, BX$23), "-"),
IF($CO721=2,
IF(BX$23=5, $AC721, IF(BX$23=4, $AD721, 0)), IF(BX$23=5, $AC721, 0)
))</f>
        <v>0</v>
      </c>
      <c r="BY721" s="293" t="str">
        <f t="shared" si="305"/>
        <v>-</v>
      </c>
      <c r="BZ721" s="299">
        <f t="shared" si="281"/>
        <v>0</v>
      </c>
      <c r="CA721" s="294" t="str">
        <f t="shared" si="306"/>
        <v>-</v>
      </c>
      <c r="CB721" s="295" t="str">
        <f t="shared" si="282"/>
        <v>-</v>
      </c>
      <c r="CC721" s="295" t="str">
        <f t="shared" si="307"/>
        <v>-</v>
      </c>
      <c r="CD721" s="299">
        <f t="shared" si="283"/>
        <v>0</v>
      </c>
      <c r="CE721" s="300" t="str">
        <f t="shared" si="284"/>
        <v>-</v>
      </c>
      <c r="CF721" s="300" t="str">
        <f t="shared" si="285"/>
        <v>-</v>
      </c>
      <c r="CG721" s="300">
        <v>0</v>
      </c>
      <c r="CH721" s="300">
        <f t="shared" si="286"/>
        <v>0</v>
      </c>
      <c r="CI721" s="301">
        <f t="shared" si="287"/>
        <v>0</v>
      </c>
      <c r="CJ721" s="301">
        <f t="shared" si="288"/>
        <v>0</v>
      </c>
      <c r="CK721" s="302" t="str" cm="1">
        <f t="array" ref="CK721">IF($CJ721&gt;0, INDEX($CS$28:$DH$35, $CJ721, $CI721+CK$23), "-")</f>
        <v>-</v>
      </c>
      <c r="CL721" s="302" t="str" cm="1">
        <f t="array" ref="CL721">IF($CJ721&gt;0, INDEX($CS$28:$DH$35, $CJ721, $CI721+CL$23), "-")</f>
        <v>-</v>
      </c>
      <c r="CM721" s="302" t="str" cm="1">
        <f t="array" ref="CM721">IF($CJ721&gt;0, INDEX($CS$28:$DH$35, $CJ721, $CI721+CM$23), "-")</f>
        <v>-</v>
      </c>
      <c r="CN721" s="302" t="str" cm="1">
        <f t="array" ref="CN721">IF($CJ721&gt;0, INDEX($CS$28:$DH$35, $CJ721, $CI721+CN$23), "-")</f>
        <v>-</v>
      </c>
      <c r="CO721" s="300" t="str">
        <f t="shared" si="289"/>
        <v>-</v>
      </c>
      <c r="CP721" s="271"/>
      <c r="CQ721" s="272"/>
      <c r="CR721" s="273"/>
      <c r="CS721" s="273"/>
      <c r="CT721" s="273"/>
      <c r="CU721" s="273"/>
      <c r="CV721" s="273"/>
      <c r="CW721" s="273"/>
      <c r="CX721" s="273"/>
      <c r="CY721" s="273"/>
      <c r="CZ721" s="273"/>
      <c r="DA721" s="273"/>
      <c r="DB721" s="273"/>
      <c r="DC721" s="273"/>
      <c r="DD721" s="273"/>
      <c r="DE721" s="273"/>
      <c r="DF721" s="273"/>
      <c r="DG721" s="273"/>
      <c r="DH721" s="273"/>
      <c r="DI721" s="273"/>
      <c r="DJ721" s="271"/>
      <c r="DK721" s="271"/>
    </row>
    <row r="722" spans="1:115" s="45" customFormat="1" ht="12.75" customHeight="1" x14ac:dyDescent="0.25">
      <c r="A722" s="13" cm="1">
        <f t="array" ref="A722">IFERROR(INDEX(Operation, IFERROR(MATCH($N722,#REF!, 0), IFERROR(MATCH($N722,#REF!, 0), MATCH($N722,#REF!, 0))), 4), 0)</f>
        <v>0</v>
      </c>
      <c r="B722" s="10">
        <v>699</v>
      </c>
      <c r="C722" s="238"/>
      <c r="D722" s="238"/>
      <c r="E722" s="79"/>
      <c r="F722" s="80" t="str">
        <f>IF(ISBLANK(E722), "", VLOOKUP(E722, Z!$A$2:$C$4127, 3, FALSE))</f>
        <v/>
      </c>
      <c r="G722" s="238"/>
      <c r="H722" s="81"/>
      <c r="I722" s="255" t="b">
        <v>0</v>
      </c>
      <c r="J722" s="256"/>
      <c r="K722" s="82"/>
      <c r="L722" s="82"/>
      <c r="M722" s="83"/>
      <c r="N722" s="79"/>
      <c r="O722" s="84"/>
      <c r="P722" s="84"/>
      <c r="Q722" s="257"/>
      <c r="R722" s="257"/>
      <c r="S722" s="257"/>
      <c r="T722" s="85">
        <f t="shared" si="290"/>
        <v>0</v>
      </c>
      <c r="U722" s="238"/>
      <c r="V722" s="238"/>
      <c r="W722" s="238"/>
      <c r="X722" s="257"/>
      <c r="Y722" s="258"/>
      <c r="Z722" s="79"/>
      <c r="AA722" s="257"/>
      <c r="AB722" s="257"/>
      <c r="AC722" s="257"/>
      <c r="AD722" s="257"/>
      <c r="AE722" s="257"/>
      <c r="AF722" s="85">
        <f t="shared" si="291"/>
        <v>0</v>
      </c>
      <c r="AG722" s="259"/>
      <c r="AH722" s="238"/>
      <c r="AI722" s="79"/>
      <c r="AJ722" s="80" t="str">
        <f>IF(ISBLANK(AI722), "", VLOOKUP(AI722, Z!$A$2:$C$4127, 3, FALSE))</f>
        <v/>
      </c>
      <c r="AK722" s="260"/>
      <c r="AL722" s="127">
        <f t="shared" si="292"/>
        <v>0</v>
      </c>
      <c r="AM722" s="271"/>
      <c r="AN722" s="292">
        <f t="shared" si="294"/>
        <v>0</v>
      </c>
      <c r="AO722" s="279">
        <f t="shared" si="293"/>
        <v>1</v>
      </c>
      <c r="AP722" s="279">
        <v>0.75</v>
      </c>
      <c r="AQ722" s="293" t="str">
        <f t="shared" si="295"/>
        <v>-</v>
      </c>
      <c r="AR722" s="293" t="str">
        <f t="shared" si="296"/>
        <v>-</v>
      </c>
      <c r="AS722" s="293" t="str" cm="1">
        <f t="array" ref="AS722">IFERROR(IFERROR((AT722*AU722)/(3600*1000)/AZ722, BY722) * SUMPRODUCT($BA722:$BE722^2.5, $BF722:$BJ722) / 1000, "-")</f>
        <v>-</v>
      </c>
      <c r="AT722" s="279" t="str">
        <f t="shared" si="297"/>
        <v>-</v>
      </c>
      <c r="AU722" s="279" t="str">
        <f t="shared" si="298"/>
        <v>-</v>
      </c>
      <c r="AV722" s="294" t="str">
        <f t="shared" si="280"/>
        <v>-</v>
      </c>
      <c r="AW722" s="294" t="str" cm="1">
        <f t="array" ref="AW722">IF(CH722&gt;0, INDEX($CV$58:$CV$60, CH722), "-")</f>
        <v>-</v>
      </c>
      <c r="AX722" s="294" t="str">
        <f t="shared" si="299"/>
        <v>-</v>
      </c>
      <c r="AY722" s="295" t="str">
        <f t="shared" si="300"/>
        <v>-</v>
      </c>
      <c r="AZ722" s="294">
        <f t="shared" si="301"/>
        <v>0</v>
      </c>
      <c r="BA722" s="296" t="str" cm="1">
        <f t="array" ref="BA722">IFERROR(INDEX($CV$63:$CZ$65, $CF722, BA$23), "-")</f>
        <v>-</v>
      </c>
      <c r="BB722" s="296" t="str" cm="1">
        <f t="array" ref="BB722">IFERROR(INDEX($CV$63:$CZ$65, $CF722, BB$23), "-")</f>
        <v>-</v>
      </c>
      <c r="BC722" s="296" t="str" cm="1">
        <f t="array" ref="BC722">IFERROR(INDEX($CV$63:$CZ$65, $CF722, BC$23), "-")</f>
        <v>-</v>
      </c>
      <c r="BD722" s="296" t="str" cm="1">
        <f t="array" ref="BD722">IFERROR(INDEX($CV$63:$CZ$65, $CF722, BD$23), "-")</f>
        <v>-</v>
      </c>
      <c r="BE722" s="296" t="str" cm="1">
        <f t="array" ref="BE722">IFERROR(INDEX($CV$63:$CZ$65, $CF722, BE$23), "-")</f>
        <v>-</v>
      </c>
      <c r="BF722" s="297" cm="1">
        <f t="array" ref="BF722">IF($CF722=3,
IFERROR(INDEX($CV$68:$CZ$79, $CE722, BF$23), "-"),
IF($CF722=2,
IF(BF$23=5, $Q722, IF(BF$23=4, $R722, 0)), IF(BF$23=5, $Q722, 0)
))</f>
        <v>0</v>
      </c>
      <c r="BG722" s="297" cm="1">
        <f t="array" ref="BG722">IF($CF722=3,
IFERROR(INDEX($CV$68:$CZ$79, $CE722, BG$23), "-"),
IF($CF722=2,
IF(BG$23=5, $Q722, IF(BG$23=4, $R722, 0)), IF(BG$23=5, $Q722, 0)
))</f>
        <v>0</v>
      </c>
      <c r="BH722" s="297" cm="1">
        <f t="array" ref="BH722">IF($CF722=3,
IFERROR(INDEX($CV$68:$CZ$79, $CE722, BH$23), "-"),
IF($CF722=2,
IF(BH$23=5, $Q722, IF(BH$23=4, $R722, 0)), IF(BH$23=5, $Q722, 0)
))</f>
        <v>0</v>
      </c>
      <c r="BI722" s="297" cm="1">
        <f t="array" ref="BI722">IF($CF722=3,
IFERROR(INDEX($CV$68:$CZ$79, $CE722, BI$23), "-"),
IF($CF722=2,
IF(BI$23=5, $Q722, IF(BI$23=4, $R722, 0)), IF(BI$23=5, $Q722, 0)
))</f>
        <v>0</v>
      </c>
      <c r="BJ722" s="297" cm="1">
        <f t="array" ref="BJ722">IF($CF722=3,
IFERROR(INDEX($CV$68:$CZ$79, $CE722, BJ$23), "-"),
IF($CF722=2,
IF(BJ$23=5, $Q722, IF(BJ$23=4, $R722, 0)), IF(BJ$23=5, $Q722, 0)
))</f>
        <v>0</v>
      </c>
      <c r="BK722" s="293" t="str" cm="1">
        <f t="array" ref="BK722">IFERROR(IF(OR($AN$20="EZ", ISNUMBER((BL722*BM722)/(3600*1000)/BN722)), (BL722*BM722)/(3600*1000)/BN722, BY722) * SUMPRODUCT($BO722:$BS722^2.5, $BT722:$BX722) / 1000, "-")</f>
        <v>-</v>
      </c>
      <c r="BL722" s="279" t="str">
        <f t="shared" si="302"/>
        <v>-</v>
      </c>
      <c r="BM722" s="279" t="str">
        <f t="shared" si="303"/>
        <v>-</v>
      </c>
      <c r="BN722" s="298">
        <f t="shared" si="304"/>
        <v>0</v>
      </c>
      <c r="BO722" s="296" t="str" cm="1">
        <f t="array" ref="BO722">IFERROR(INDEX($CV$63:$CZ$65, $CO722, BO$23), "-")</f>
        <v>-</v>
      </c>
      <c r="BP722" s="296" t="str" cm="1">
        <f t="array" ref="BP722">IFERROR(INDEX($CV$63:$CZ$65, $CO722, BP$23), "-")</f>
        <v>-</v>
      </c>
      <c r="BQ722" s="296" t="str" cm="1">
        <f t="array" ref="BQ722">IFERROR(INDEX($CV$63:$CZ$65, $CO722, BQ$23), "-")</f>
        <v>-</v>
      </c>
      <c r="BR722" s="296" t="str" cm="1">
        <f t="array" ref="BR722">IFERROR(INDEX($CV$63:$CZ$65, $CO722, BR$23), "-")</f>
        <v>-</v>
      </c>
      <c r="BS722" s="296" t="str" cm="1">
        <f t="array" ref="BS722">IFERROR(INDEX($CV$63:$CZ$65, $CO722, BS$23), "-")</f>
        <v>-</v>
      </c>
      <c r="BT722" s="297" cm="1">
        <f t="array" ref="BT722">IF($CO722=3,
IFERROR(INDEX($CV$68:$CZ$79, $CE722, BT$23), "-"),
IF($CO722=2,
IF(BT$23=5, $AC722, IF(BT$23=4, $AD722, 0)), IF(BT$23=5, $AC722, 0)
))</f>
        <v>0</v>
      </c>
      <c r="BU722" s="297" cm="1">
        <f t="array" ref="BU722">IF($CO722=3,
IFERROR(INDEX($CV$68:$CZ$79, $CE722, BU$23), "-"),
IF($CO722=2,
IF(BU$23=5, $AC722, IF(BU$23=4, $AD722, 0)), IF(BU$23=5, $AC722, 0)
))</f>
        <v>0</v>
      </c>
      <c r="BV722" s="297" cm="1">
        <f t="array" ref="BV722">IF($CO722=3,
IFERROR(INDEX($CV$68:$CZ$79, $CE722, BV$23), "-"),
IF($CO722=2,
IF(BV$23=5, $AC722, IF(BV$23=4, $AD722, 0)), IF(BV$23=5, $AC722, 0)
))</f>
        <v>0</v>
      </c>
      <c r="BW722" s="297" cm="1">
        <f t="array" ref="BW722">IF($CO722=3,
IFERROR(INDEX($CV$68:$CZ$79, $CE722, BW$23), "-"),
IF($CO722=2,
IF(BW$23=5, $AC722, IF(BW$23=4, $AD722, 0)), IF(BW$23=5, $AC722, 0)
))</f>
        <v>0</v>
      </c>
      <c r="BX722" s="297" cm="1">
        <f t="array" ref="BX722">IF($CO722=3,
IFERROR(INDEX($CV$68:$CZ$79, $CE722, BX$23), "-"),
IF($CO722=2,
IF(BX$23=5, $AC722, IF(BX$23=4, $AD722, 0)), IF(BX$23=5, $AC722, 0)
))</f>
        <v>0</v>
      </c>
      <c r="BY722" s="293" t="str">
        <f t="shared" si="305"/>
        <v>-</v>
      </c>
      <c r="BZ722" s="299">
        <f t="shared" si="281"/>
        <v>0</v>
      </c>
      <c r="CA722" s="294" t="str">
        <f t="shared" si="306"/>
        <v>-</v>
      </c>
      <c r="CB722" s="295" t="str">
        <f t="shared" si="282"/>
        <v>-</v>
      </c>
      <c r="CC722" s="295" t="str">
        <f t="shared" si="307"/>
        <v>-</v>
      </c>
      <c r="CD722" s="299">
        <f t="shared" si="283"/>
        <v>0</v>
      </c>
      <c r="CE722" s="300" t="str">
        <f t="shared" si="284"/>
        <v>-</v>
      </c>
      <c r="CF722" s="300" t="str">
        <f t="shared" si="285"/>
        <v>-</v>
      </c>
      <c r="CG722" s="300">
        <v>0</v>
      </c>
      <c r="CH722" s="300">
        <f t="shared" si="286"/>
        <v>0</v>
      </c>
      <c r="CI722" s="301">
        <f t="shared" si="287"/>
        <v>0</v>
      </c>
      <c r="CJ722" s="301">
        <f t="shared" si="288"/>
        <v>0</v>
      </c>
      <c r="CK722" s="302" t="str" cm="1">
        <f t="array" ref="CK722">IF($CJ722&gt;0, INDEX($CS$28:$DH$35, $CJ722, $CI722+CK$23), "-")</f>
        <v>-</v>
      </c>
      <c r="CL722" s="302" t="str" cm="1">
        <f t="array" ref="CL722">IF($CJ722&gt;0, INDEX($CS$28:$DH$35, $CJ722, $CI722+CL$23), "-")</f>
        <v>-</v>
      </c>
      <c r="CM722" s="302" t="str" cm="1">
        <f t="array" ref="CM722">IF($CJ722&gt;0, INDEX($CS$28:$DH$35, $CJ722, $CI722+CM$23), "-")</f>
        <v>-</v>
      </c>
      <c r="CN722" s="302" t="str" cm="1">
        <f t="array" ref="CN722">IF($CJ722&gt;0, INDEX($CS$28:$DH$35, $CJ722, $CI722+CN$23), "-")</f>
        <v>-</v>
      </c>
      <c r="CO722" s="300" t="str">
        <f t="shared" si="289"/>
        <v>-</v>
      </c>
      <c r="CP722" s="271"/>
      <c r="CQ722" s="272"/>
      <c r="CR722" s="273"/>
      <c r="CS722" s="273"/>
      <c r="CT722" s="273"/>
      <c r="CU722" s="273"/>
      <c r="CV722" s="273"/>
      <c r="CW722" s="273"/>
      <c r="CX722" s="273"/>
      <c r="CY722" s="273"/>
      <c r="CZ722" s="273"/>
      <c r="DA722" s="273"/>
      <c r="DB722" s="273"/>
      <c r="DC722" s="273"/>
      <c r="DD722" s="273"/>
      <c r="DE722" s="273"/>
      <c r="DF722" s="273"/>
      <c r="DG722" s="273"/>
      <c r="DH722" s="273"/>
      <c r="DI722" s="273"/>
      <c r="DJ722" s="271"/>
      <c r="DK722" s="271"/>
    </row>
    <row r="723" spans="1:115" s="45" customFormat="1" ht="12.75" customHeight="1" x14ac:dyDescent="0.25">
      <c r="A723" s="13" cm="1">
        <f t="array" ref="A723">IFERROR(INDEX(Operation, IFERROR(MATCH($N723,#REF!, 0), IFERROR(MATCH($N723,#REF!, 0), MATCH($N723,#REF!, 0))), 4), 0)</f>
        <v>0</v>
      </c>
      <c r="B723" s="10">
        <v>700</v>
      </c>
      <c r="C723" s="238"/>
      <c r="D723" s="238"/>
      <c r="E723" s="79"/>
      <c r="F723" s="80" t="str">
        <f>IF(ISBLANK(E723), "", VLOOKUP(E723, Z!$A$2:$C$4127, 3, FALSE))</f>
        <v/>
      </c>
      <c r="G723" s="238"/>
      <c r="H723" s="81"/>
      <c r="I723" s="255" t="b">
        <v>0</v>
      </c>
      <c r="J723" s="256"/>
      <c r="K723" s="82"/>
      <c r="L723" s="82"/>
      <c r="M723" s="83"/>
      <c r="N723" s="79"/>
      <c r="O723" s="84"/>
      <c r="P723" s="84"/>
      <c r="Q723" s="257"/>
      <c r="R723" s="257"/>
      <c r="S723" s="257"/>
      <c r="T723" s="85">
        <f t="shared" si="290"/>
        <v>0</v>
      </c>
      <c r="U723" s="238"/>
      <c r="V723" s="238"/>
      <c r="W723" s="238"/>
      <c r="X723" s="257"/>
      <c r="Y723" s="258"/>
      <c r="Z723" s="79"/>
      <c r="AA723" s="257"/>
      <c r="AB723" s="257"/>
      <c r="AC723" s="257"/>
      <c r="AD723" s="257"/>
      <c r="AE723" s="257"/>
      <c r="AF723" s="85">
        <f t="shared" si="291"/>
        <v>0</v>
      </c>
      <c r="AG723" s="259"/>
      <c r="AH723" s="238"/>
      <c r="AI723" s="79"/>
      <c r="AJ723" s="80" t="str">
        <f>IF(ISBLANK(AI723), "", VLOOKUP(AI723, Z!$A$2:$C$4127, 3, FALSE))</f>
        <v/>
      </c>
      <c r="AK723" s="260"/>
      <c r="AL723" s="127">
        <f t="shared" si="292"/>
        <v>0</v>
      </c>
      <c r="AM723" s="271"/>
      <c r="AN723" s="292">
        <f t="shared" si="294"/>
        <v>0</v>
      </c>
      <c r="AO723" s="279">
        <f t="shared" si="293"/>
        <v>1</v>
      </c>
      <c r="AP723" s="279">
        <v>0.75</v>
      </c>
      <c r="AQ723" s="293" t="str">
        <f t="shared" si="295"/>
        <v>-</v>
      </c>
      <c r="AR723" s="293" t="str">
        <f t="shared" si="296"/>
        <v>-</v>
      </c>
      <c r="AS723" s="293" t="str" cm="1">
        <f t="array" ref="AS723">IFERROR(IFERROR((AT723*AU723)/(3600*1000)/AZ723, BY723) * SUMPRODUCT($BA723:$BE723^2.5, $BF723:$BJ723) / 1000, "-")</f>
        <v>-</v>
      </c>
      <c r="AT723" s="279" t="str">
        <f t="shared" si="297"/>
        <v>-</v>
      </c>
      <c r="AU723" s="279" t="str">
        <f t="shared" si="298"/>
        <v>-</v>
      </c>
      <c r="AV723" s="294" t="str">
        <f t="shared" si="280"/>
        <v>-</v>
      </c>
      <c r="AW723" s="294" t="str" cm="1">
        <f t="array" ref="AW723">IF(CH723&gt;0, INDEX($CV$58:$CV$60, CH723), "-")</f>
        <v>-</v>
      </c>
      <c r="AX723" s="294" t="str">
        <f t="shared" si="299"/>
        <v>-</v>
      </c>
      <c r="AY723" s="295" t="str">
        <f t="shared" si="300"/>
        <v>-</v>
      </c>
      <c r="AZ723" s="294">
        <f t="shared" si="301"/>
        <v>0</v>
      </c>
      <c r="BA723" s="296" t="str" cm="1">
        <f t="array" ref="BA723">IFERROR(INDEX($CV$63:$CZ$65, $CF723, BA$23), "-")</f>
        <v>-</v>
      </c>
      <c r="BB723" s="296" t="str" cm="1">
        <f t="array" ref="BB723">IFERROR(INDEX($CV$63:$CZ$65, $CF723, BB$23), "-")</f>
        <v>-</v>
      </c>
      <c r="BC723" s="296" t="str" cm="1">
        <f t="array" ref="BC723">IFERROR(INDEX($CV$63:$CZ$65, $CF723, BC$23), "-")</f>
        <v>-</v>
      </c>
      <c r="BD723" s="296" t="str" cm="1">
        <f t="array" ref="BD723">IFERROR(INDEX($CV$63:$CZ$65, $CF723, BD$23), "-")</f>
        <v>-</v>
      </c>
      <c r="BE723" s="296" t="str" cm="1">
        <f t="array" ref="BE723">IFERROR(INDEX($CV$63:$CZ$65, $CF723, BE$23), "-")</f>
        <v>-</v>
      </c>
      <c r="BF723" s="297" cm="1">
        <f t="array" ref="BF723">IF($CF723=3,
IFERROR(INDEX($CV$68:$CZ$79, $CE723, BF$23), "-"),
IF($CF723=2,
IF(BF$23=5, $Q723, IF(BF$23=4, $R723, 0)), IF(BF$23=5, $Q723, 0)
))</f>
        <v>0</v>
      </c>
      <c r="BG723" s="297" cm="1">
        <f t="array" ref="BG723">IF($CF723=3,
IFERROR(INDEX($CV$68:$CZ$79, $CE723, BG$23), "-"),
IF($CF723=2,
IF(BG$23=5, $Q723, IF(BG$23=4, $R723, 0)), IF(BG$23=5, $Q723, 0)
))</f>
        <v>0</v>
      </c>
      <c r="BH723" s="297" cm="1">
        <f t="array" ref="BH723">IF($CF723=3,
IFERROR(INDEX($CV$68:$CZ$79, $CE723, BH$23), "-"),
IF($CF723=2,
IF(BH$23=5, $Q723, IF(BH$23=4, $R723, 0)), IF(BH$23=5, $Q723, 0)
))</f>
        <v>0</v>
      </c>
      <c r="BI723" s="297" cm="1">
        <f t="array" ref="BI723">IF($CF723=3,
IFERROR(INDEX($CV$68:$CZ$79, $CE723, BI$23), "-"),
IF($CF723=2,
IF(BI$23=5, $Q723, IF(BI$23=4, $R723, 0)), IF(BI$23=5, $Q723, 0)
))</f>
        <v>0</v>
      </c>
      <c r="BJ723" s="297" cm="1">
        <f t="array" ref="BJ723">IF($CF723=3,
IFERROR(INDEX($CV$68:$CZ$79, $CE723, BJ$23), "-"),
IF($CF723=2,
IF(BJ$23=5, $Q723, IF(BJ$23=4, $R723, 0)), IF(BJ$23=5, $Q723, 0)
))</f>
        <v>0</v>
      </c>
      <c r="BK723" s="293" t="str" cm="1">
        <f t="array" ref="BK723">IFERROR(IF(OR($AN$20="EZ", ISNUMBER((BL723*BM723)/(3600*1000)/BN723)), (BL723*BM723)/(3600*1000)/BN723, BY723) * SUMPRODUCT($BO723:$BS723^2.5, $BT723:$BX723) / 1000, "-")</f>
        <v>-</v>
      </c>
      <c r="BL723" s="279" t="str">
        <f t="shared" si="302"/>
        <v>-</v>
      </c>
      <c r="BM723" s="279" t="str">
        <f t="shared" si="303"/>
        <v>-</v>
      </c>
      <c r="BN723" s="298">
        <f t="shared" si="304"/>
        <v>0</v>
      </c>
      <c r="BO723" s="296" t="str" cm="1">
        <f t="array" ref="BO723">IFERROR(INDEX($CV$63:$CZ$65, $CO723, BO$23), "-")</f>
        <v>-</v>
      </c>
      <c r="BP723" s="296" t="str" cm="1">
        <f t="array" ref="BP723">IFERROR(INDEX($CV$63:$CZ$65, $CO723, BP$23), "-")</f>
        <v>-</v>
      </c>
      <c r="BQ723" s="296" t="str" cm="1">
        <f t="array" ref="BQ723">IFERROR(INDEX($CV$63:$CZ$65, $CO723, BQ$23), "-")</f>
        <v>-</v>
      </c>
      <c r="BR723" s="296" t="str" cm="1">
        <f t="array" ref="BR723">IFERROR(INDEX($CV$63:$CZ$65, $CO723, BR$23), "-")</f>
        <v>-</v>
      </c>
      <c r="BS723" s="296" t="str" cm="1">
        <f t="array" ref="BS723">IFERROR(INDEX($CV$63:$CZ$65, $CO723, BS$23), "-")</f>
        <v>-</v>
      </c>
      <c r="BT723" s="297" cm="1">
        <f t="array" ref="BT723">IF($CO723=3,
IFERROR(INDEX($CV$68:$CZ$79, $CE723, BT$23), "-"),
IF($CO723=2,
IF(BT$23=5, $AC723, IF(BT$23=4, $AD723, 0)), IF(BT$23=5, $AC723, 0)
))</f>
        <v>0</v>
      </c>
      <c r="BU723" s="297" cm="1">
        <f t="array" ref="BU723">IF($CO723=3,
IFERROR(INDEX($CV$68:$CZ$79, $CE723, BU$23), "-"),
IF($CO723=2,
IF(BU$23=5, $AC723, IF(BU$23=4, $AD723, 0)), IF(BU$23=5, $AC723, 0)
))</f>
        <v>0</v>
      </c>
      <c r="BV723" s="297" cm="1">
        <f t="array" ref="BV723">IF($CO723=3,
IFERROR(INDEX($CV$68:$CZ$79, $CE723, BV$23), "-"),
IF($CO723=2,
IF(BV$23=5, $AC723, IF(BV$23=4, $AD723, 0)), IF(BV$23=5, $AC723, 0)
))</f>
        <v>0</v>
      </c>
      <c r="BW723" s="297" cm="1">
        <f t="array" ref="BW723">IF($CO723=3,
IFERROR(INDEX($CV$68:$CZ$79, $CE723, BW$23), "-"),
IF($CO723=2,
IF(BW$23=5, $AC723, IF(BW$23=4, $AD723, 0)), IF(BW$23=5, $AC723, 0)
))</f>
        <v>0</v>
      </c>
      <c r="BX723" s="297" cm="1">
        <f t="array" ref="BX723">IF($CO723=3,
IFERROR(INDEX($CV$68:$CZ$79, $CE723, BX$23), "-"),
IF($CO723=2,
IF(BX$23=5, $AC723, IF(BX$23=4, $AD723, 0)), IF(BX$23=5, $AC723, 0)
))</f>
        <v>0</v>
      </c>
      <c r="BY723" s="293" t="str">
        <f t="shared" si="305"/>
        <v>-</v>
      </c>
      <c r="BZ723" s="299">
        <f t="shared" si="281"/>
        <v>0</v>
      </c>
      <c r="CA723" s="294" t="str">
        <f t="shared" si="306"/>
        <v>-</v>
      </c>
      <c r="CB723" s="295" t="str">
        <f t="shared" si="282"/>
        <v>-</v>
      </c>
      <c r="CC723" s="295" t="str">
        <f t="shared" si="307"/>
        <v>-</v>
      </c>
      <c r="CD723" s="299">
        <f t="shared" si="283"/>
        <v>0</v>
      </c>
      <c r="CE723" s="300" t="str">
        <f t="shared" si="284"/>
        <v>-</v>
      </c>
      <c r="CF723" s="300" t="str">
        <f t="shared" si="285"/>
        <v>-</v>
      </c>
      <c r="CG723" s="300">
        <v>0</v>
      </c>
      <c r="CH723" s="300">
        <f t="shared" si="286"/>
        <v>0</v>
      </c>
      <c r="CI723" s="301">
        <f t="shared" si="287"/>
        <v>0</v>
      </c>
      <c r="CJ723" s="301">
        <f t="shared" si="288"/>
        <v>0</v>
      </c>
      <c r="CK723" s="302" t="str" cm="1">
        <f t="array" ref="CK723">IF($CJ723&gt;0, INDEX($CS$28:$DH$35, $CJ723, $CI723+CK$23), "-")</f>
        <v>-</v>
      </c>
      <c r="CL723" s="302" t="str" cm="1">
        <f t="array" ref="CL723">IF($CJ723&gt;0, INDEX($CS$28:$DH$35, $CJ723, $CI723+CL$23), "-")</f>
        <v>-</v>
      </c>
      <c r="CM723" s="302" t="str" cm="1">
        <f t="array" ref="CM723">IF($CJ723&gt;0, INDEX($CS$28:$DH$35, $CJ723, $CI723+CM$23), "-")</f>
        <v>-</v>
      </c>
      <c r="CN723" s="302" t="str" cm="1">
        <f t="array" ref="CN723">IF($CJ723&gt;0, INDEX($CS$28:$DH$35, $CJ723, $CI723+CN$23), "-")</f>
        <v>-</v>
      </c>
      <c r="CO723" s="300" t="str">
        <f t="shared" si="289"/>
        <v>-</v>
      </c>
      <c r="CP723" s="271"/>
      <c r="CQ723" s="272"/>
      <c r="CR723" s="273"/>
      <c r="CS723" s="273"/>
      <c r="CT723" s="273"/>
      <c r="CU723" s="273"/>
      <c r="CV723" s="273"/>
      <c r="CW723" s="273"/>
      <c r="CX723" s="273"/>
      <c r="CY723" s="273"/>
      <c r="CZ723" s="273"/>
      <c r="DA723" s="273"/>
      <c r="DB723" s="273"/>
      <c r="DC723" s="273"/>
      <c r="DD723" s="273"/>
      <c r="DE723" s="273"/>
      <c r="DF723" s="273"/>
      <c r="DG723" s="273"/>
      <c r="DH723" s="273"/>
      <c r="DI723" s="273"/>
      <c r="DJ723" s="271"/>
      <c r="DK723" s="271"/>
    </row>
    <row r="724" spans="1:115" s="45" customFormat="1" ht="12.75" customHeight="1" x14ac:dyDescent="0.25">
      <c r="A724" s="13" cm="1">
        <f t="array" ref="A724">IFERROR(INDEX(Operation, IFERROR(MATCH($N724,#REF!, 0), IFERROR(MATCH($N724,#REF!, 0), MATCH($N724,#REF!, 0))), 4), 0)</f>
        <v>0</v>
      </c>
      <c r="B724" s="10">
        <v>701</v>
      </c>
      <c r="C724" s="238"/>
      <c r="D724" s="238"/>
      <c r="E724" s="79"/>
      <c r="F724" s="80" t="str">
        <f>IF(ISBLANK(E724), "", VLOOKUP(E724, Z!$A$2:$C$4127, 3, FALSE))</f>
        <v/>
      </c>
      <c r="G724" s="238"/>
      <c r="H724" s="81"/>
      <c r="I724" s="255" t="b">
        <v>0</v>
      </c>
      <c r="J724" s="256"/>
      <c r="K724" s="82"/>
      <c r="L724" s="82"/>
      <c r="M724" s="83"/>
      <c r="N724" s="79"/>
      <c r="O724" s="84"/>
      <c r="P724" s="84"/>
      <c r="Q724" s="257"/>
      <c r="R724" s="257"/>
      <c r="S724" s="257"/>
      <c r="T724" s="85">
        <f t="shared" si="290"/>
        <v>0</v>
      </c>
      <c r="U724" s="238"/>
      <c r="V724" s="238"/>
      <c r="W724" s="238"/>
      <c r="X724" s="257"/>
      <c r="Y724" s="258"/>
      <c r="Z724" s="79"/>
      <c r="AA724" s="257"/>
      <c r="AB724" s="257"/>
      <c r="AC724" s="257"/>
      <c r="AD724" s="257"/>
      <c r="AE724" s="257"/>
      <c r="AF724" s="85">
        <f t="shared" si="291"/>
        <v>0</v>
      </c>
      <c r="AG724" s="259"/>
      <c r="AH724" s="238"/>
      <c r="AI724" s="79"/>
      <c r="AJ724" s="80" t="str">
        <f>IF(ISBLANK(AI724), "", VLOOKUP(AI724, Z!$A$2:$C$4127, 3, FALSE))</f>
        <v/>
      </c>
      <c r="AK724" s="260"/>
      <c r="AL724" s="127">
        <f t="shared" si="292"/>
        <v>0</v>
      </c>
      <c r="AM724" s="271"/>
      <c r="AN724" s="292">
        <f t="shared" si="294"/>
        <v>0</v>
      </c>
      <c r="AO724" s="279">
        <f t="shared" si="293"/>
        <v>1</v>
      </c>
      <c r="AP724" s="279">
        <v>0.75</v>
      </c>
      <c r="AQ724" s="293" t="str">
        <f t="shared" si="295"/>
        <v>-</v>
      </c>
      <c r="AR724" s="293" t="str">
        <f t="shared" si="296"/>
        <v>-</v>
      </c>
      <c r="AS724" s="293" t="str" cm="1">
        <f t="array" ref="AS724">IFERROR(IFERROR((AT724*AU724)/(3600*1000)/AZ724, BY724) * SUMPRODUCT($BA724:$BE724^2.5, $BF724:$BJ724) / 1000, "-")</f>
        <v>-</v>
      </c>
      <c r="AT724" s="279" t="str">
        <f t="shared" si="297"/>
        <v>-</v>
      </c>
      <c r="AU724" s="279" t="str">
        <f t="shared" si="298"/>
        <v>-</v>
      </c>
      <c r="AV724" s="294" t="str">
        <f t="shared" si="280"/>
        <v>-</v>
      </c>
      <c r="AW724" s="294" t="str" cm="1">
        <f t="array" ref="AW724">IF(CH724&gt;0, INDEX($CV$58:$CV$60, CH724), "-")</f>
        <v>-</v>
      </c>
      <c r="AX724" s="294" t="str">
        <f t="shared" si="299"/>
        <v>-</v>
      </c>
      <c r="AY724" s="295" t="str">
        <f t="shared" si="300"/>
        <v>-</v>
      </c>
      <c r="AZ724" s="294">
        <f t="shared" si="301"/>
        <v>0</v>
      </c>
      <c r="BA724" s="296" t="str" cm="1">
        <f t="array" ref="BA724">IFERROR(INDEX($CV$63:$CZ$65, $CF724, BA$23), "-")</f>
        <v>-</v>
      </c>
      <c r="BB724" s="296" t="str" cm="1">
        <f t="array" ref="BB724">IFERROR(INDEX($CV$63:$CZ$65, $CF724, BB$23), "-")</f>
        <v>-</v>
      </c>
      <c r="BC724" s="296" t="str" cm="1">
        <f t="array" ref="BC724">IFERROR(INDEX($CV$63:$CZ$65, $CF724, BC$23), "-")</f>
        <v>-</v>
      </c>
      <c r="BD724" s="296" t="str" cm="1">
        <f t="array" ref="BD724">IFERROR(INDEX($CV$63:$CZ$65, $CF724, BD$23), "-")</f>
        <v>-</v>
      </c>
      <c r="BE724" s="296" t="str" cm="1">
        <f t="array" ref="BE724">IFERROR(INDEX($CV$63:$CZ$65, $CF724, BE$23), "-")</f>
        <v>-</v>
      </c>
      <c r="BF724" s="297" cm="1">
        <f t="array" ref="BF724">IF($CF724=3,
IFERROR(INDEX($CV$68:$CZ$79, $CE724, BF$23), "-"),
IF($CF724=2,
IF(BF$23=5, $Q724, IF(BF$23=4, $R724, 0)), IF(BF$23=5, $Q724, 0)
))</f>
        <v>0</v>
      </c>
      <c r="BG724" s="297" cm="1">
        <f t="array" ref="BG724">IF($CF724=3,
IFERROR(INDEX($CV$68:$CZ$79, $CE724, BG$23), "-"),
IF($CF724=2,
IF(BG$23=5, $Q724, IF(BG$23=4, $R724, 0)), IF(BG$23=5, $Q724, 0)
))</f>
        <v>0</v>
      </c>
      <c r="BH724" s="297" cm="1">
        <f t="array" ref="BH724">IF($CF724=3,
IFERROR(INDEX($CV$68:$CZ$79, $CE724, BH$23), "-"),
IF($CF724=2,
IF(BH$23=5, $Q724, IF(BH$23=4, $R724, 0)), IF(BH$23=5, $Q724, 0)
))</f>
        <v>0</v>
      </c>
      <c r="BI724" s="297" cm="1">
        <f t="array" ref="BI724">IF($CF724=3,
IFERROR(INDEX($CV$68:$CZ$79, $CE724, BI$23), "-"),
IF($CF724=2,
IF(BI$23=5, $Q724, IF(BI$23=4, $R724, 0)), IF(BI$23=5, $Q724, 0)
))</f>
        <v>0</v>
      </c>
      <c r="BJ724" s="297" cm="1">
        <f t="array" ref="BJ724">IF($CF724=3,
IFERROR(INDEX($CV$68:$CZ$79, $CE724, BJ$23), "-"),
IF($CF724=2,
IF(BJ$23=5, $Q724, IF(BJ$23=4, $R724, 0)), IF(BJ$23=5, $Q724, 0)
))</f>
        <v>0</v>
      </c>
      <c r="BK724" s="293" t="str" cm="1">
        <f t="array" ref="BK724">IFERROR(IF(OR($AN$20="EZ", ISNUMBER((BL724*BM724)/(3600*1000)/BN724)), (BL724*BM724)/(3600*1000)/BN724, BY724) * SUMPRODUCT($BO724:$BS724^2.5, $BT724:$BX724) / 1000, "-")</f>
        <v>-</v>
      </c>
      <c r="BL724" s="279" t="str">
        <f t="shared" si="302"/>
        <v>-</v>
      </c>
      <c r="BM724" s="279" t="str">
        <f t="shared" si="303"/>
        <v>-</v>
      </c>
      <c r="BN724" s="298">
        <f t="shared" si="304"/>
        <v>0</v>
      </c>
      <c r="BO724" s="296" t="str" cm="1">
        <f t="array" ref="BO724">IFERROR(INDEX($CV$63:$CZ$65, $CO724, BO$23), "-")</f>
        <v>-</v>
      </c>
      <c r="BP724" s="296" t="str" cm="1">
        <f t="array" ref="BP724">IFERROR(INDEX($CV$63:$CZ$65, $CO724, BP$23), "-")</f>
        <v>-</v>
      </c>
      <c r="BQ724" s="296" t="str" cm="1">
        <f t="array" ref="BQ724">IFERROR(INDEX($CV$63:$CZ$65, $CO724, BQ$23), "-")</f>
        <v>-</v>
      </c>
      <c r="BR724" s="296" t="str" cm="1">
        <f t="array" ref="BR724">IFERROR(INDEX($CV$63:$CZ$65, $CO724, BR$23), "-")</f>
        <v>-</v>
      </c>
      <c r="BS724" s="296" t="str" cm="1">
        <f t="array" ref="BS724">IFERROR(INDEX($CV$63:$CZ$65, $CO724, BS$23), "-")</f>
        <v>-</v>
      </c>
      <c r="BT724" s="297" cm="1">
        <f t="array" ref="BT724">IF($CO724=3,
IFERROR(INDEX($CV$68:$CZ$79, $CE724, BT$23), "-"),
IF($CO724=2,
IF(BT$23=5, $AC724, IF(BT$23=4, $AD724, 0)), IF(BT$23=5, $AC724, 0)
))</f>
        <v>0</v>
      </c>
      <c r="BU724" s="297" cm="1">
        <f t="array" ref="BU724">IF($CO724=3,
IFERROR(INDEX($CV$68:$CZ$79, $CE724, BU$23), "-"),
IF($CO724=2,
IF(BU$23=5, $AC724, IF(BU$23=4, $AD724, 0)), IF(BU$23=5, $AC724, 0)
))</f>
        <v>0</v>
      </c>
      <c r="BV724" s="297" cm="1">
        <f t="array" ref="BV724">IF($CO724=3,
IFERROR(INDEX($CV$68:$CZ$79, $CE724, BV$23), "-"),
IF($CO724=2,
IF(BV$23=5, $AC724, IF(BV$23=4, $AD724, 0)), IF(BV$23=5, $AC724, 0)
))</f>
        <v>0</v>
      </c>
      <c r="BW724" s="297" cm="1">
        <f t="array" ref="BW724">IF($CO724=3,
IFERROR(INDEX($CV$68:$CZ$79, $CE724, BW$23), "-"),
IF($CO724=2,
IF(BW$23=5, $AC724, IF(BW$23=4, $AD724, 0)), IF(BW$23=5, $AC724, 0)
))</f>
        <v>0</v>
      </c>
      <c r="BX724" s="297" cm="1">
        <f t="array" ref="BX724">IF($CO724=3,
IFERROR(INDEX($CV$68:$CZ$79, $CE724, BX$23), "-"),
IF($CO724=2,
IF(BX$23=5, $AC724, IF(BX$23=4, $AD724, 0)), IF(BX$23=5, $AC724, 0)
))</f>
        <v>0</v>
      </c>
      <c r="BY724" s="293" t="str">
        <f t="shared" si="305"/>
        <v>-</v>
      </c>
      <c r="BZ724" s="299">
        <f t="shared" si="281"/>
        <v>0</v>
      </c>
      <c r="CA724" s="294" t="str">
        <f t="shared" si="306"/>
        <v>-</v>
      </c>
      <c r="CB724" s="295" t="str">
        <f t="shared" si="282"/>
        <v>-</v>
      </c>
      <c r="CC724" s="295" t="str">
        <f t="shared" si="307"/>
        <v>-</v>
      </c>
      <c r="CD724" s="299">
        <f t="shared" si="283"/>
        <v>0</v>
      </c>
      <c r="CE724" s="300" t="str">
        <f t="shared" si="284"/>
        <v>-</v>
      </c>
      <c r="CF724" s="300" t="str">
        <f t="shared" si="285"/>
        <v>-</v>
      </c>
      <c r="CG724" s="300">
        <v>0</v>
      </c>
      <c r="CH724" s="300">
        <f t="shared" si="286"/>
        <v>0</v>
      </c>
      <c r="CI724" s="301">
        <f t="shared" si="287"/>
        <v>0</v>
      </c>
      <c r="CJ724" s="301">
        <f t="shared" si="288"/>
        <v>0</v>
      </c>
      <c r="CK724" s="302" t="str" cm="1">
        <f t="array" ref="CK724">IF($CJ724&gt;0, INDEX($CS$28:$DH$35, $CJ724, $CI724+CK$23), "-")</f>
        <v>-</v>
      </c>
      <c r="CL724" s="302" t="str" cm="1">
        <f t="array" ref="CL724">IF($CJ724&gt;0, INDEX($CS$28:$DH$35, $CJ724, $CI724+CL$23), "-")</f>
        <v>-</v>
      </c>
      <c r="CM724" s="302" t="str" cm="1">
        <f t="array" ref="CM724">IF($CJ724&gt;0, INDEX($CS$28:$DH$35, $CJ724, $CI724+CM$23), "-")</f>
        <v>-</v>
      </c>
      <c r="CN724" s="302" t="str" cm="1">
        <f t="array" ref="CN724">IF($CJ724&gt;0, INDEX($CS$28:$DH$35, $CJ724, $CI724+CN$23), "-")</f>
        <v>-</v>
      </c>
      <c r="CO724" s="300" t="str">
        <f t="shared" si="289"/>
        <v>-</v>
      </c>
      <c r="CP724" s="271"/>
      <c r="CQ724" s="272"/>
      <c r="CR724" s="273"/>
      <c r="CS724" s="273"/>
      <c r="CT724" s="273"/>
      <c r="CU724" s="273"/>
      <c r="CV724" s="273"/>
      <c r="CW724" s="273"/>
      <c r="CX724" s="273"/>
      <c r="CY724" s="273"/>
      <c r="CZ724" s="273"/>
      <c r="DA724" s="273"/>
      <c r="DB724" s="273"/>
      <c r="DC724" s="273"/>
      <c r="DD724" s="273"/>
      <c r="DE724" s="273"/>
      <c r="DF724" s="273"/>
      <c r="DG724" s="273"/>
      <c r="DH724" s="273"/>
      <c r="DI724" s="273"/>
      <c r="DJ724" s="271"/>
      <c r="DK724" s="271"/>
    </row>
    <row r="725" spans="1:115" s="45" customFormat="1" ht="12.75" customHeight="1" x14ac:dyDescent="0.25">
      <c r="A725" s="13" cm="1">
        <f t="array" ref="A725">IFERROR(INDEX(Operation, IFERROR(MATCH($N725,#REF!, 0), IFERROR(MATCH($N725,#REF!, 0), MATCH($N725,#REF!, 0))), 4), 0)</f>
        <v>0</v>
      </c>
      <c r="B725" s="10">
        <v>702</v>
      </c>
      <c r="C725" s="238"/>
      <c r="D725" s="238"/>
      <c r="E725" s="79"/>
      <c r="F725" s="80" t="str">
        <f>IF(ISBLANK(E725), "", VLOOKUP(E725, Z!$A$2:$C$4127, 3, FALSE))</f>
        <v/>
      </c>
      <c r="G725" s="238"/>
      <c r="H725" s="81"/>
      <c r="I725" s="255" t="b">
        <v>0</v>
      </c>
      <c r="J725" s="256"/>
      <c r="K725" s="82"/>
      <c r="L725" s="82"/>
      <c r="M725" s="83"/>
      <c r="N725" s="79"/>
      <c r="O725" s="84"/>
      <c r="P725" s="84"/>
      <c r="Q725" s="257"/>
      <c r="R725" s="257"/>
      <c r="S725" s="257"/>
      <c r="T725" s="85">
        <f t="shared" si="290"/>
        <v>0</v>
      </c>
      <c r="U725" s="238"/>
      <c r="V725" s="238"/>
      <c r="W725" s="238"/>
      <c r="X725" s="256"/>
      <c r="Y725" s="258"/>
      <c r="Z725" s="79"/>
      <c r="AA725" s="257"/>
      <c r="AB725" s="257"/>
      <c r="AC725" s="257"/>
      <c r="AD725" s="257"/>
      <c r="AE725" s="257"/>
      <c r="AF725" s="85">
        <f t="shared" si="291"/>
        <v>0</v>
      </c>
      <c r="AG725" s="259"/>
      <c r="AH725" s="238"/>
      <c r="AI725" s="79"/>
      <c r="AJ725" s="80" t="str">
        <f>IF(ISBLANK(AI725), "", VLOOKUP(AI725, Z!$A$2:$C$4127, 3, FALSE))</f>
        <v/>
      </c>
      <c r="AK725" s="260"/>
      <c r="AL725" s="127">
        <f t="shared" si="292"/>
        <v>0</v>
      </c>
      <c r="AM725" s="271"/>
      <c r="AN725" s="292">
        <f t="shared" si="294"/>
        <v>0</v>
      </c>
      <c r="AO725" s="279">
        <f t="shared" si="293"/>
        <v>1</v>
      </c>
      <c r="AP725" s="279">
        <v>0.75</v>
      </c>
      <c r="AQ725" s="293" t="str">
        <f t="shared" si="295"/>
        <v>-</v>
      </c>
      <c r="AR725" s="293" t="str">
        <f t="shared" si="296"/>
        <v>-</v>
      </c>
      <c r="AS725" s="293" t="str" cm="1">
        <f t="array" ref="AS725">IFERROR(IFERROR((AT725*AU725)/(3600*1000)/AZ725, BY725) * SUMPRODUCT($BA725:$BE725^2.5, $BF725:$BJ725) / 1000, "-")</f>
        <v>-</v>
      </c>
      <c r="AT725" s="279" t="str">
        <f t="shared" si="297"/>
        <v>-</v>
      </c>
      <c r="AU725" s="279" t="str">
        <f t="shared" si="298"/>
        <v>-</v>
      </c>
      <c r="AV725" s="294" t="str">
        <f t="shared" si="280"/>
        <v>-</v>
      </c>
      <c r="AW725" s="294" t="str" cm="1">
        <f t="array" ref="AW725">IF(CH725&gt;0, INDEX($CV$58:$CV$60, CH725), "-")</f>
        <v>-</v>
      </c>
      <c r="AX725" s="294" t="str">
        <f t="shared" si="299"/>
        <v>-</v>
      </c>
      <c r="AY725" s="295" t="str">
        <f t="shared" si="300"/>
        <v>-</v>
      </c>
      <c r="AZ725" s="294">
        <f t="shared" si="301"/>
        <v>0</v>
      </c>
      <c r="BA725" s="296" t="str" cm="1">
        <f t="array" ref="BA725">IFERROR(INDEX($CV$63:$CZ$65, $CF725, BA$23), "-")</f>
        <v>-</v>
      </c>
      <c r="BB725" s="296" t="str" cm="1">
        <f t="array" ref="BB725">IFERROR(INDEX($CV$63:$CZ$65, $CF725, BB$23), "-")</f>
        <v>-</v>
      </c>
      <c r="BC725" s="296" t="str" cm="1">
        <f t="array" ref="BC725">IFERROR(INDEX($CV$63:$CZ$65, $CF725, BC$23), "-")</f>
        <v>-</v>
      </c>
      <c r="BD725" s="296" t="str" cm="1">
        <f t="array" ref="BD725">IFERROR(INDEX($CV$63:$CZ$65, $CF725, BD$23), "-")</f>
        <v>-</v>
      </c>
      <c r="BE725" s="296" t="str" cm="1">
        <f t="array" ref="BE725">IFERROR(INDEX($CV$63:$CZ$65, $CF725, BE$23), "-")</f>
        <v>-</v>
      </c>
      <c r="BF725" s="297" cm="1">
        <f t="array" ref="BF725">IF($CF725=3,
IFERROR(INDEX($CV$68:$CZ$79, $CE725, BF$23), "-"),
IF($CF725=2,
IF(BF$23=5, $Q725, IF(BF$23=4, $R725, 0)), IF(BF$23=5, $Q725, 0)
))</f>
        <v>0</v>
      </c>
      <c r="BG725" s="297" cm="1">
        <f t="array" ref="BG725">IF($CF725=3,
IFERROR(INDEX($CV$68:$CZ$79, $CE725, BG$23), "-"),
IF($CF725=2,
IF(BG$23=5, $Q725, IF(BG$23=4, $R725, 0)), IF(BG$23=5, $Q725, 0)
))</f>
        <v>0</v>
      </c>
      <c r="BH725" s="297" cm="1">
        <f t="array" ref="BH725">IF($CF725=3,
IFERROR(INDEX($CV$68:$CZ$79, $CE725, BH$23), "-"),
IF($CF725=2,
IF(BH$23=5, $Q725, IF(BH$23=4, $R725, 0)), IF(BH$23=5, $Q725, 0)
))</f>
        <v>0</v>
      </c>
      <c r="BI725" s="297" cm="1">
        <f t="array" ref="BI725">IF($CF725=3,
IFERROR(INDEX($CV$68:$CZ$79, $CE725, BI$23), "-"),
IF($CF725=2,
IF(BI$23=5, $Q725, IF(BI$23=4, $R725, 0)), IF(BI$23=5, $Q725, 0)
))</f>
        <v>0</v>
      </c>
      <c r="BJ725" s="297" cm="1">
        <f t="array" ref="BJ725">IF($CF725=3,
IFERROR(INDEX($CV$68:$CZ$79, $CE725, BJ$23), "-"),
IF($CF725=2,
IF(BJ$23=5, $Q725, IF(BJ$23=4, $R725, 0)), IF(BJ$23=5, $Q725, 0)
))</f>
        <v>0</v>
      </c>
      <c r="BK725" s="293" t="str" cm="1">
        <f t="array" ref="BK725">IFERROR(IF(OR($AN$20="EZ", ISNUMBER((BL725*BM725)/(3600*1000)/BN725)), (BL725*BM725)/(3600*1000)/BN725, BY725) * SUMPRODUCT($BO725:$BS725^2.5, $BT725:$BX725) / 1000, "-")</f>
        <v>-</v>
      </c>
      <c r="BL725" s="279" t="str">
        <f t="shared" si="302"/>
        <v>-</v>
      </c>
      <c r="BM725" s="279" t="str">
        <f t="shared" si="303"/>
        <v>-</v>
      </c>
      <c r="BN725" s="298">
        <f t="shared" si="304"/>
        <v>0</v>
      </c>
      <c r="BO725" s="296" t="str" cm="1">
        <f t="array" ref="BO725">IFERROR(INDEX($CV$63:$CZ$65, $CO725, BO$23), "-")</f>
        <v>-</v>
      </c>
      <c r="BP725" s="296" t="str" cm="1">
        <f t="array" ref="BP725">IFERROR(INDEX($CV$63:$CZ$65, $CO725, BP$23), "-")</f>
        <v>-</v>
      </c>
      <c r="BQ725" s="296" t="str" cm="1">
        <f t="array" ref="BQ725">IFERROR(INDEX($CV$63:$CZ$65, $CO725, BQ$23), "-")</f>
        <v>-</v>
      </c>
      <c r="BR725" s="296" t="str" cm="1">
        <f t="array" ref="BR725">IFERROR(INDEX($CV$63:$CZ$65, $CO725, BR$23), "-")</f>
        <v>-</v>
      </c>
      <c r="BS725" s="296" t="str" cm="1">
        <f t="array" ref="BS725">IFERROR(INDEX($CV$63:$CZ$65, $CO725, BS$23), "-")</f>
        <v>-</v>
      </c>
      <c r="BT725" s="297" cm="1">
        <f t="array" ref="BT725">IF($CO725=3,
IFERROR(INDEX($CV$68:$CZ$79, $CE725, BT$23), "-"),
IF($CO725=2,
IF(BT$23=5, $AC725, IF(BT$23=4, $AD725, 0)), IF(BT$23=5, $AC725, 0)
))</f>
        <v>0</v>
      </c>
      <c r="BU725" s="297" cm="1">
        <f t="array" ref="BU725">IF($CO725=3,
IFERROR(INDEX($CV$68:$CZ$79, $CE725, BU$23), "-"),
IF($CO725=2,
IF(BU$23=5, $AC725, IF(BU$23=4, $AD725, 0)), IF(BU$23=5, $AC725, 0)
))</f>
        <v>0</v>
      </c>
      <c r="BV725" s="297" cm="1">
        <f t="array" ref="BV725">IF($CO725=3,
IFERROR(INDEX($CV$68:$CZ$79, $CE725, BV$23), "-"),
IF($CO725=2,
IF(BV$23=5, $AC725, IF(BV$23=4, $AD725, 0)), IF(BV$23=5, $AC725, 0)
))</f>
        <v>0</v>
      </c>
      <c r="BW725" s="297" cm="1">
        <f t="array" ref="BW725">IF($CO725=3,
IFERROR(INDEX($CV$68:$CZ$79, $CE725, BW$23), "-"),
IF($CO725=2,
IF(BW$23=5, $AC725, IF(BW$23=4, $AD725, 0)), IF(BW$23=5, $AC725, 0)
))</f>
        <v>0</v>
      </c>
      <c r="BX725" s="297" cm="1">
        <f t="array" ref="BX725">IF($CO725=3,
IFERROR(INDEX($CV$68:$CZ$79, $CE725, BX$23), "-"),
IF($CO725=2,
IF(BX$23=5, $AC725, IF(BX$23=4, $AD725, 0)), IF(BX$23=5, $AC725, 0)
))</f>
        <v>0</v>
      </c>
      <c r="BY725" s="293" t="str">
        <f t="shared" si="305"/>
        <v>-</v>
      </c>
      <c r="BZ725" s="299">
        <f t="shared" si="281"/>
        <v>0</v>
      </c>
      <c r="CA725" s="294" t="str">
        <f t="shared" si="306"/>
        <v>-</v>
      </c>
      <c r="CB725" s="295" t="str">
        <f t="shared" si="282"/>
        <v>-</v>
      </c>
      <c r="CC725" s="295" t="str">
        <f t="shared" si="307"/>
        <v>-</v>
      </c>
      <c r="CD725" s="299">
        <f t="shared" si="283"/>
        <v>0</v>
      </c>
      <c r="CE725" s="300" t="str">
        <f t="shared" si="284"/>
        <v>-</v>
      </c>
      <c r="CF725" s="300" t="str">
        <f t="shared" si="285"/>
        <v>-</v>
      </c>
      <c r="CG725" s="300">
        <v>0</v>
      </c>
      <c r="CH725" s="300">
        <f t="shared" si="286"/>
        <v>0</v>
      </c>
      <c r="CI725" s="301">
        <f t="shared" si="287"/>
        <v>0</v>
      </c>
      <c r="CJ725" s="301">
        <f t="shared" si="288"/>
        <v>0</v>
      </c>
      <c r="CK725" s="302" t="str" cm="1">
        <f t="array" ref="CK725">IF($CJ725&gt;0, INDEX($CS$28:$DH$35, $CJ725, $CI725+CK$23), "-")</f>
        <v>-</v>
      </c>
      <c r="CL725" s="302" t="str" cm="1">
        <f t="array" ref="CL725">IF($CJ725&gt;0, INDEX($CS$28:$DH$35, $CJ725, $CI725+CL$23), "-")</f>
        <v>-</v>
      </c>
      <c r="CM725" s="302" t="str" cm="1">
        <f t="array" ref="CM725">IF($CJ725&gt;0, INDEX($CS$28:$DH$35, $CJ725, $CI725+CM$23), "-")</f>
        <v>-</v>
      </c>
      <c r="CN725" s="302" t="str" cm="1">
        <f t="array" ref="CN725">IF($CJ725&gt;0, INDEX($CS$28:$DH$35, $CJ725, $CI725+CN$23), "-")</f>
        <v>-</v>
      </c>
      <c r="CO725" s="300" t="str">
        <f t="shared" si="289"/>
        <v>-</v>
      </c>
      <c r="CP725" s="271"/>
      <c r="CQ725" s="272"/>
      <c r="CR725" s="273"/>
      <c r="CS725" s="273"/>
      <c r="CT725" s="273"/>
      <c r="CU725" s="273"/>
      <c r="CV725" s="273"/>
      <c r="CW725" s="273"/>
      <c r="CX725" s="273"/>
      <c r="CY725" s="273"/>
      <c r="CZ725" s="273"/>
      <c r="DA725" s="273"/>
      <c r="DB725" s="273"/>
      <c r="DC725" s="273"/>
      <c r="DD725" s="273"/>
      <c r="DE725" s="273"/>
      <c r="DF725" s="273"/>
      <c r="DG725" s="273"/>
      <c r="DH725" s="273"/>
      <c r="DI725" s="273"/>
      <c r="DJ725" s="271"/>
      <c r="DK725" s="271"/>
    </row>
    <row r="726" spans="1:115" s="45" customFormat="1" ht="12.75" customHeight="1" x14ac:dyDescent="0.25">
      <c r="A726" s="13" cm="1">
        <f t="array" ref="A726">IFERROR(INDEX(Operation, IFERROR(MATCH($N726,#REF!, 0), IFERROR(MATCH($N726,#REF!, 0), MATCH($N726,#REF!, 0))), 4), 0)</f>
        <v>0</v>
      </c>
      <c r="B726" s="10">
        <v>703</v>
      </c>
      <c r="C726" s="238"/>
      <c r="D726" s="238"/>
      <c r="E726" s="79"/>
      <c r="F726" s="80" t="str">
        <f>IF(ISBLANK(E726), "", VLOOKUP(E726, Z!$A$2:$C$4127, 3, FALSE))</f>
        <v/>
      </c>
      <c r="G726" s="238"/>
      <c r="H726" s="81"/>
      <c r="I726" s="255" t="b">
        <v>0</v>
      </c>
      <c r="J726" s="256"/>
      <c r="K726" s="82"/>
      <c r="L726" s="82"/>
      <c r="M726" s="83"/>
      <c r="N726" s="79"/>
      <c r="O726" s="84"/>
      <c r="P726" s="84"/>
      <c r="Q726" s="257"/>
      <c r="R726" s="257"/>
      <c r="S726" s="257"/>
      <c r="T726" s="85">
        <f t="shared" si="290"/>
        <v>0</v>
      </c>
      <c r="U726" s="238"/>
      <c r="V726" s="238"/>
      <c r="W726" s="238"/>
      <c r="X726" s="257"/>
      <c r="Y726" s="258"/>
      <c r="Z726" s="79"/>
      <c r="AA726" s="257"/>
      <c r="AB726" s="257"/>
      <c r="AC726" s="257"/>
      <c r="AD726" s="257"/>
      <c r="AE726" s="257"/>
      <c r="AF726" s="85">
        <f t="shared" si="291"/>
        <v>0</v>
      </c>
      <c r="AG726" s="259"/>
      <c r="AH726" s="238"/>
      <c r="AI726" s="79"/>
      <c r="AJ726" s="80" t="str">
        <f>IF(ISBLANK(AI726), "", VLOOKUP(AI726, Z!$A$2:$C$4127, 3, FALSE))</f>
        <v/>
      </c>
      <c r="AK726" s="260"/>
      <c r="AL726" s="127">
        <f t="shared" si="292"/>
        <v>0</v>
      </c>
      <c r="AM726" s="271"/>
      <c r="AN726" s="292">
        <f t="shared" si="294"/>
        <v>0</v>
      </c>
      <c r="AO726" s="279">
        <f t="shared" si="293"/>
        <v>1</v>
      </c>
      <c r="AP726" s="279">
        <v>0.75</v>
      </c>
      <c r="AQ726" s="293" t="str">
        <f t="shared" si="295"/>
        <v>-</v>
      </c>
      <c r="AR726" s="293" t="str">
        <f t="shared" si="296"/>
        <v>-</v>
      </c>
      <c r="AS726" s="293" t="str" cm="1">
        <f t="array" ref="AS726">IFERROR(IFERROR((AT726*AU726)/(3600*1000)/AZ726, BY726) * SUMPRODUCT($BA726:$BE726^2.5, $BF726:$BJ726) / 1000, "-")</f>
        <v>-</v>
      </c>
      <c r="AT726" s="279" t="str">
        <f t="shared" si="297"/>
        <v>-</v>
      </c>
      <c r="AU726" s="279" t="str">
        <f t="shared" si="298"/>
        <v>-</v>
      </c>
      <c r="AV726" s="294" t="str">
        <f t="shared" si="280"/>
        <v>-</v>
      </c>
      <c r="AW726" s="294" t="str" cm="1">
        <f t="array" ref="AW726">IF(CH726&gt;0, INDEX($CV$58:$CV$60, CH726), "-")</f>
        <v>-</v>
      </c>
      <c r="AX726" s="294" t="str">
        <f t="shared" si="299"/>
        <v>-</v>
      </c>
      <c r="AY726" s="295" t="str">
        <f t="shared" si="300"/>
        <v>-</v>
      </c>
      <c r="AZ726" s="294">
        <f t="shared" si="301"/>
        <v>0</v>
      </c>
      <c r="BA726" s="296" t="str" cm="1">
        <f t="array" ref="BA726">IFERROR(INDEX($CV$63:$CZ$65, $CF726, BA$23), "-")</f>
        <v>-</v>
      </c>
      <c r="BB726" s="296" t="str" cm="1">
        <f t="array" ref="BB726">IFERROR(INDEX($CV$63:$CZ$65, $CF726, BB$23), "-")</f>
        <v>-</v>
      </c>
      <c r="BC726" s="296" t="str" cm="1">
        <f t="array" ref="BC726">IFERROR(INDEX($CV$63:$CZ$65, $CF726, BC$23), "-")</f>
        <v>-</v>
      </c>
      <c r="BD726" s="296" t="str" cm="1">
        <f t="array" ref="BD726">IFERROR(INDEX($CV$63:$CZ$65, $CF726, BD$23), "-")</f>
        <v>-</v>
      </c>
      <c r="BE726" s="296" t="str" cm="1">
        <f t="array" ref="BE726">IFERROR(INDEX($CV$63:$CZ$65, $CF726, BE$23), "-")</f>
        <v>-</v>
      </c>
      <c r="BF726" s="297" cm="1">
        <f t="array" ref="BF726">IF($CF726=3,
IFERROR(INDEX($CV$68:$CZ$79, $CE726, BF$23), "-"),
IF($CF726=2,
IF(BF$23=5, $Q726, IF(BF$23=4, $R726, 0)), IF(BF$23=5, $Q726, 0)
))</f>
        <v>0</v>
      </c>
      <c r="BG726" s="297" cm="1">
        <f t="array" ref="BG726">IF($CF726=3,
IFERROR(INDEX($CV$68:$CZ$79, $CE726, BG$23), "-"),
IF($CF726=2,
IF(BG$23=5, $Q726, IF(BG$23=4, $R726, 0)), IF(BG$23=5, $Q726, 0)
))</f>
        <v>0</v>
      </c>
      <c r="BH726" s="297" cm="1">
        <f t="array" ref="BH726">IF($CF726=3,
IFERROR(INDEX($CV$68:$CZ$79, $CE726, BH$23), "-"),
IF($CF726=2,
IF(BH$23=5, $Q726, IF(BH$23=4, $R726, 0)), IF(BH$23=5, $Q726, 0)
))</f>
        <v>0</v>
      </c>
      <c r="BI726" s="297" cm="1">
        <f t="array" ref="BI726">IF($CF726=3,
IFERROR(INDEX($CV$68:$CZ$79, $CE726, BI$23), "-"),
IF($CF726=2,
IF(BI$23=5, $Q726, IF(BI$23=4, $R726, 0)), IF(BI$23=5, $Q726, 0)
))</f>
        <v>0</v>
      </c>
      <c r="BJ726" s="297" cm="1">
        <f t="array" ref="BJ726">IF($CF726=3,
IFERROR(INDEX($CV$68:$CZ$79, $CE726, BJ$23), "-"),
IF($CF726=2,
IF(BJ$23=5, $Q726, IF(BJ$23=4, $R726, 0)), IF(BJ$23=5, $Q726, 0)
))</f>
        <v>0</v>
      </c>
      <c r="BK726" s="293" t="str" cm="1">
        <f t="array" ref="BK726">IFERROR(IF(OR($AN$20="EZ", ISNUMBER((BL726*BM726)/(3600*1000)/BN726)), (BL726*BM726)/(3600*1000)/BN726, BY726) * SUMPRODUCT($BO726:$BS726^2.5, $BT726:$BX726) / 1000, "-")</f>
        <v>-</v>
      </c>
      <c r="BL726" s="279" t="str">
        <f t="shared" si="302"/>
        <v>-</v>
      </c>
      <c r="BM726" s="279" t="str">
        <f t="shared" si="303"/>
        <v>-</v>
      </c>
      <c r="BN726" s="298">
        <f t="shared" si="304"/>
        <v>0</v>
      </c>
      <c r="BO726" s="296" t="str" cm="1">
        <f t="array" ref="BO726">IFERROR(INDEX($CV$63:$CZ$65, $CO726, BO$23), "-")</f>
        <v>-</v>
      </c>
      <c r="BP726" s="296" t="str" cm="1">
        <f t="array" ref="BP726">IFERROR(INDEX($CV$63:$CZ$65, $CO726, BP$23), "-")</f>
        <v>-</v>
      </c>
      <c r="BQ726" s="296" t="str" cm="1">
        <f t="array" ref="BQ726">IFERROR(INDEX($CV$63:$CZ$65, $CO726, BQ$23), "-")</f>
        <v>-</v>
      </c>
      <c r="BR726" s="296" t="str" cm="1">
        <f t="array" ref="BR726">IFERROR(INDEX($CV$63:$CZ$65, $CO726, BR$23), "-")</f>
        <v>-</v>
      </c>
      <c r="BS726" s="296" t="str" cm="1">
        <f t="array" ref="BS726">IFERROR(INDEX($CV$63:$CZ$65, $CO726, BS$23), "-")</f>
        <v>-</v>
      </c>
      <c r="BT726" s="297" cm="1">
        <f t="array" ref="BT726">IF($CO726=3,
IFERROR(INDEX($CV$68:$CZ$79, $CE726, BT$23), "-"),
IF($CO726=2,
IF(BT$23=5, $AC726, IF(BT$23=4, $AD726, 0)), IF(BT$23=5, $AC726, 0)
))</f>
        <v>0</v>
      </c>
      <c r="BU726" s="297" cm="1">
        <f t="array" ref="BU726">IF($CO726=3,
IFERROR(INDEX($CV$68:$CZ$79, $CE726, BU$23), "-"),
IF($CO726=2,
IF(BU$23=5, $AC726, IF(BU$23=4, $AD726, 0)), IF(BU$23=5, $AC726, 0)
))</f>
        <v>0</v>
      </c>
      <c r="BV726" s="297" cm="1">
        <f t="array" ref="BV726">IF($CO726=3,
IFERROR(INDEX($CV$68:$CZ$79, $CE726, BV$23), "-"),
IF($CO726=2,
IF(BV$23=5, $AC726, IF(BV$23=4, $AD726, 0)), IF(BV$23=5, $AC726, 0)
))</f>
        <v>0</v>
      </c>
      <c r="BW726" s="297" cm="1">
        <f t="array" ref="BW726">IF($CO726=3,
IFERROR(INDEX($CV$68:$CZ$79, $CE726, BW$23), "-"),
IF($CO726=2,
IF(BW$23=5, $AC726, IF(BW$23=4, $AD726, 0)), IF(BW$23=5, $AC726, 0)
))</f>
        <v>0</v>
      </c>
      <c r="BX726" s="297" cm="1">
        <f t="array" ref="BX726">IF($CO726=3,
IFERROR(INDEX($CV$68:$CZ$79, $CE726, BX$23), "-"),
IF($CO726=2,
IF(BX$23=5, $AC726, IF(BX$23=4, $AD726, 0)), IF(BX$23=5, $AC726, 0)
))</f>
        <v>0</v>
      </c>
      <c r="BY726" s="293" t="str">
        <f t="shared" si="305"/>
        <v>-</v>
      </c>
      <c r="BZ726" s="299">
        <f t="shared" si="281"/>
        <v>0</v>
      </c>
      <c r="CA726" s="294" t="str">
        <f t="shared" si="306"/>
        <v>-</v>
      </c>
      <c r="CB726" s="295" t="str">
        <f t="shared" si="282"/>
        <v>-</v>
      </c>
      <c r="CC726" s="295" t="str">
        <f t="shared" si="307"/>
        <v>-</v>
      </c>
      <c r="CD726" s="299">
        <f t="shared" si="283"/>
        <v>0</v>
      </c>
      <c r="CE726" s="300" t="str">
        <f t="shared" si="284"/>
        <v>-</v>
      </c>
      <c r="CF726" s="300" t="str">
        <f t="shared" si="285"/>
        <v>-</v>
      </c>
      <c r="CG726" s="300">
        <v>0</v>
      </c>
      <c r="CH726" s="300">
        <f t="shared" si="286"/>
        <v>0</v>
      </c>
      <c r="CI726" s="301">
        <f t="shared" si="287"/>
        <v>0</v>
      </c>
      <c r="CJ726" s="301">
        <f t="shared" si="288"/>
        <v>0</v>
      </c>
      <c r="CK726" s="302" t="str" cm="1">
        <f t="array" ref="CK726">IF($CJ726&gt;0, INDEX($CS$28:$DH$35, $CJ726, $CI726+CK$23), "-")</f>
        <v>-</v>
      </c>
      <c r="CL726" s="302" t="str" cm="1">
        <f t="array" ref="CL726">IF($CJ726&gt;0, INDEX($CS$28:$DH$35, $CJ726, $CI726+CL$23), "-")</f>
        <v>-</v>
      </c>
      <c r="CM726" s="302" t="str" cm="1">
        <f t="array" ref="CM726">IF($CJ726&gt;0, INDEX($CS$28:$DH$35, $CJ726, $CI726+CM$23), "-")</f>
        <v>-</v>
      </c>
      <c r="CN726" s="302" t="str" cm="1">
        <f t="array" ref="CN726">IF($CJ726&gt;0, INDEX($CS$28:$DH$35, $CJ726, $CI726+CN$23), "-")</f>
        <v>-</v>
      </c>
      <c r="CO726" s="300" t="str">
        <f t="shared" si="289"/>
        <v>-</v>
      </c>
      <c r="CP726" s="271"/>
      <c r="CQ726" s="272"/>
      <c r="CR726" s="273"/>
      <c r="CS726" s="273"/>
      <c r="CT726" s="273"/>
      <c r="CU726" s="273"/>
      <c r="CV726" s="273"/>
      <c r="CW726" s="273"/>
      <c r="CX726" s="273"/>
      <c r="CY726" s="273"/>
      <c r="CZ726" s="273"/>
      <c r="DA726" s="273"/>
      <c r="DB726" s="273"/>
      <c r="DC726" s="273"/>
      <c r="DD726" s="273"/>
      <c r="DE726" s="273"/>
      <c r="DF726" s="273"/>
      <c r="DG726" s="273"/>
      <c r="DH726" s="273"/>
      <c r="DI726" s="273"/>
      <c r="DJ726" s="271"/>
      <c r="DK726" s="271"/>
    </row>
    <row r="727" spans="1:115" s="45" customFormat="1" ht="12.75" customHeight="1" x14ac:dyDescent="0.25">
      <c r="A727" s="13" cm="1">
        <f t="array" ref="A727">IFERROR(INDEX(Operation, IFERROR(MATCH($N727,#REF!, 0), IFERROR(MATCH($N727,#REF!, 0), MATCH($N727,#REF!, 0))), 4), 0)</f>
        <v>0</v>
      </c>
      <c r="B727" s="10">
        <v>704</v>
      </c>
      <c r="C727" s="238"/>
      <c r="D727" s="238"/>
      <c r="E727" s="79"/>
      <c r="F727" s="80" t="str">
        <f>IF(ISBLANK(E727), "", VLOOKUP(E727, Z!$A$2:$C$4127, 3, FALSE))</f>
        <v/>
      </c>
      <c r="G727" s="238"/>
      <c r="H727" s="81"/>
      <c r="I727" s="255" t="b">
        <v>0</v>
      </c>
      <c r="J727" s="256"/>
      <c r="K727" s="82"/>
      <c r="L727" s="82"/>
      <c r="M727" s="83"/>
      <c r="N727" s="79"/>
      <c r="O727" s="84"/>
      <c r="P727" s="84"/>
      <c r="Q727" s="257"/>
      <c r="R727" s="257"/>
      <c r="S727" s="257"/>
      <c r="T727" s="85">
        <f t="shared" si="290"/>
        <v>0</v>
      </c>
      <c r="U727" s="238"/>
      <c r="V727" s="238"/>
      <c r="W727" s="238"/>
      <c r="X727" s="257"/>
      <c r="Y727" s="258"/>
      <c r="Z727" s="79"/>
      <c r="AA727" s="257"/>
      <c r="AB727" s="257"/>
      <c r="AC727" s="257"/>
      <c r="AD727" s="257"/>
      <c r="AE727" s="257"/>
      <c r="AF727" s="85">
        <f t="shared" si="291"/>
        <v>0</v>
      </c>
      <c r="AG727" s="259"/>
      <c r="AH727" s="238"/>
      <c r="AI727" s="79"/>
      <c r="AJ727" s="80" t="str">
        <f>IF(ISBLANK(AI727), "", VLOOKUP(AI727, Z!$A$2:$C$4127, 3, FALSE))</f>
        <v/>
      </c>
      <c r="AK727" s="260"/>
      <c r="AL727" s="127">
        <f t="shared" si="292"/>
        <v>0</v>
      </c>
      <c r="AM727" s="271"/>
      <c r="AN727" s="292">
        <f t="shared" si="294"/>
        <v>0</v>
      </c>
      <c r="AO727" s="279">
        <f t="shared" si="293"/>
        <v>1</v>
      </c>
      <c r="AP727" s="279">
        <v>0.75</v>
      </c>
      <c r="AQ727" s="293" t="str">
        <f t="shared" si="295"/>
        <v>-</v>
      </c>
      <c r="AR727" s="293" t="str">
        <f t="shared" si="296"/>
        <v>-</v>
      </c>
      <c r="AS727" s="293" t="str" cm="1">
        <f t="array" ref="AS727">IFERROR(IFERROR((AT727*AU727)/(3600*1000)/AZ727, BY727) * SUMPRODUCT($BA727:$BE727^2.5, $BF727:$BJ727) / 1000, "-")</f>
        <v>-</v>
      </c>
      <c r="AT727" s="279" t="str">
        <f t="shared" si="297"/>
        <v>-</v>
      </c>
      <c r="AU727" s="279" t="str">
        <f t="shared" si="298"/>
        <v>-</v>
      </c>
      <c r="AV727" s="294" t="str">
        <f t="shared" si="280"/>
        <v>-</v>
      </c>
      <c r="AW727" s="294" t="str" cm="1">
        <f t="array" ref="AW727">IF(CH727&gt;0, INDEX($CV$58:$CV$60, CH727), "-")</f>
        <v>-</v>
      </c>
      <c r="AX727" s="294" t="str">
        <f t="shared" si="299"/>
        <v>-</v>
      </c>
      <c r="AY727" s="295" t="str">
        <f t="shared" si="300"/>
        <v>-</v>
      </c>
      <c r="AZ727" s="294">
        <f t="shared" si="301"/>
        <v>0</v>
      </c>
      <c r="BA727" s="296" t="str" cm="1">
        <f t="array" ref="BA727">IFERROR(INDEX($CV$63:$CZ$65, $CF727, BA$23), "-")</f>
        <v>-</v>
      </c>
      <c r="BB727" s="296" t="str" cm="1">
        <f t="array" ref="BB727">IFERROR(INDEX($CV$63:$CZ$65, $CF727, BB$23), "-")</f>
        <v>-</v>
      </c>
      <c r="BC727" s="296" t="str" cm="1">
        <f t="array" ref="BC727">IFERROR(INDEX($CV$63:$CZ$65, $CF727, BC$23), "-")</f>
        <v>-</v>
      </c>
      <c r="BD727" s="296" t="str" cm="1">
        <f t="array" ref="BD727">IFERROR(INDEX($CV$63:$CZ$65, $CF727, BD$23), "-")</f>
        <v>-</v>
      </c>
      <c r="BE727" s="296" t="str" cm="1">
        <f t="array" ref="BE727">IFERROR(INDEX($CV$63:$CZ$65, $CF727, BE$23), "-")</f>
        <v>-</v>
      </c>
      <c r="BF727" s="297" cm="1">
        <f t="array" ref="BF727">IF($CF727=3,
IFERROR(INDEX($CV$68:$CZ$79, $CE727, BF$23), "-"),
IF($CF727=2,
IF(BF$23=5, $Q727, IF(BF$23=4, $R727, 0)), IF(BF$23=5, $Q727, 0)
))</f>
        <v>0</v>
      </c>
      <c r="BG727" s="297" cm="1">
        <f t="array" ref="BG727">IF($CF727=3,
IFERROR(INDEX($CV$68:$CZ$79, $CE727, BG$23), "-"),
IF($CF727=2,
IF(BG$23=5, $Q727, IF(BG$23=4, $R727, 0)), IF(BG$23=5, $Q727, 0)
))</f>
        <v>0</v>
      </c>
      <c r="BH727" s="297" cm="1">
        <f t="array" ref="BH727">IF($CF727=3,
IFERROR(INDEX($CV$68:$CZ$79, $CE727, BH$23), "-"),
IF($CF727=2,
IF(BH$23=5, $Q727, IF(BH$23=4, $R727, 0)), IF(BH$23=5, $Q727, 0)
))</f>
        <v>0</v>
      </c>
      <c r="BI727" s="297" cm="1">
        <f t="array" ref="BI727">IF($CF727=3,
IFERROR(INDEX($CV$68:$CZ$79, $CE727, BI$23), "-"),
IF($CF727=2,
IF(BI$23=5, $Q727, IF(BI$23=4, $R727, 0)), IF(BI$23=5, $Q727, 0)
))</f>
        <v>0</v>
      </c>
      <c r="BJ727" s="297" cm="1">
        <f t="array" ref="BJ727">IF($CF727=3,
IFERROR(INDEX($CV$68:$CZ$79, $CE727, BJ$23), "-"),
IF($CF727=2,
IF(BJ$23=5, $Q727, IF(BJ$23=4, $R727, 0)), IF(BJ$23=5, $Q727, 0)
))</f>
        <v>0</v>
      </c>
      <c r="BK727" s="293" t="str" cm="1">
        <f t="array" ref="BK727">IFERROR(IF(OR($AN$20="EZ", ISNUMBER((BL727*BM727)/(3600*1000)/BN727)), (BL727*BM727)/(3600*1000)/BN727, BY727) * SUMPRODUCT($BO727:$BS727^2.5, $BT727:$BX727) / 1000, "-")</f>
        <v>-</v>
      </c>
      <c r="BL727" s="279" t="str">
        <f t="shared" si="302"/>
        <v>-</v>
      </c>
      <c r="BM727" s="279" t="str">
        <f t="shared" si="303"/>
        <v>-</v>
      </c>
      <c r="BN727" s="298">
        <f t="shared" si="304"/>
        <v>0</v>
      </c>
      <c r="BO727" s="296" t="str" cm="1">
        <f t="array" ref="BO727">IFERROR(INDEX($CV$63:$CZ$65, $CO727, BO$23), "-")</f>
        <v>-</v>
      </c>
      <c r="BP727" s="296" t="str" cm="1">
        <f t="array" ref="BP727">IFERROR(INDEX($CV$63:$CZ$65, $CO727, BP$23), "-")</f>
        <v>-</v>
      </c>
      <c r="BQ727" s="296" t="str" cm="1">
        <f t="array" ref="BQ727">IFERROR(INDEX($CV$63:$CZ$65, $CO727, BQ$23), "-")</f>
        <v>-</v>
      </c>
      <c r="BR727" s="296" t="str" cm="1">
        <f t="array" ref="BR727">IFERROR(INDEX($CV$63:$CZ$65, $CO727, BR$23), "-")</f>
        <v>-</v>
      </c>
      <c r="BS727" s="296" t="str" cm="1">
        <f t="array" ref="BS727">IFERROR(INDEX($CV$63:$CZ$65, $CO727, BS$23), "-")</f>
        <v>-</v>
      </c>
      <c r="BT727" s="297" cm="1">
        <f t="array" ref="BT727">IF($CO727=3,
IFERROR(INDEX($CV$68:$CZ$79, $CE727, BT$23), "-"),
IF($CO727=2,
IF(BT$23=5, $AC727, IF(BT$23=4, $AD727, 0)), IF(BT$23=5, $AC727, 0)
))</f>
        <v>0</v>
      </c>
      <c r="BU727" s="297" cm="1">
        <f t="array" ref="BU727">IF($CO727=3,
IFERROR(INDEX($CV$68:$CZ$79, $CE727, BU$23), "-"),
IF($CO727=2,
IF(BU$23=5, $AC727, IF(BU$23=4, $AD727, 0)), IF(BU$23=5, $AC727, 0)
))</f>
        <v>0</v>
      </c>
      <c r="BV727" s="297" cm="1">
        <f t="array" ref="BV727">IF($CO727=3,
IFERROR(INDEX($CV$68:$CZ$79, $CE727, BV$23), "-"),
IF($CO727=2,
IF(BV$23=5, $AC727, IF(BV$23=4, $AD727, 0)), IF(BV$23=5, $AC727, 0)
))</f>
        <v>0</v>
      </c>
      <c r="BW727" s="297" cm="1">
        <f t="array" ref="BW727">IF($CO727=3,
IFERROR(INDEX($CV$68:$CZ$79, $CE727, BW$23), "-"),
IF($CO727=2,
IF(BW$23=5, $AC727, IF(BW$23=4, $AD727, 0)), IF(BW$23=5, $AC727, 0)
))</f>
        <v>0</v>
      </c>
      <c r="BX727" s="297" cm="1">
        <f t="array" ref="BX727">IF($CO727=3,
IFERROR(INDEX($CV$68:$CZ$79, $CE727, BX$23), "-"),
IF($CO727=2,
IF(BX$23=5, $AC727, IF(BX$23=4, $AD727, 0)), IF(BX$23=5, $AC727, 0)
))</f>
        <v>0</v>
      </c>
      <c r="BY727" s="293" t="str">
        <f t="shared" si="305"/>
        <v>-</v>
      </c>
      <c r="BZ727" s="299">
        <f t="shared" si="281"/>
        <v>0</v>
      </c>
      <c r="CA727" s="294" t="str">
        <f t="shared" si="306"/>
        <v>-</v>
      </c>
      <c r="CB727" s="295" t="str">
        <f t="shared" si="282"/>
        <v>-</v>
      </c>
      <c r="CC727" s="295" t="str">
        <f t="shared" si="307"/>
        <v>-</v>
      </c>
      <c r="CD727" s="299">
        <f t="shared" si="283"/>
        <v>0</v>
      </c>
      <c r="CE727" s="300" t="str">
        <f t="shared" si="284"/>
        <v>-</v>
      </c>
      <c r="CF727" s="300" t="str">
        <f t="shared" si="285"/>
        <v>-</v>
      </c>
      <c r="CG727" s="300">
        <v>0</v>
      </c>
      <c r="CH727" s="300">
        <f t="shared" si="286"/>
        <v>0</v>
      </c>
      <c r="CI727" s="301">
        <f t="shared" si="287"/>
        <v>0</v>
      </c>
      <c r="CJ727" s="301">
        <f t="shared" si="288"/>
        <v>0</v>
      </c>
      <c r="CK727" s="302" t="str" cm="1">
        <f t="array" ref="CK727">IF($CJ727&gt;0, INDEX($CS$28:$DH$35, $CJ727, $CI727+CK$23), "-")</f>
        <v>-</v>
      </c>
      <c r="CL727" s="302" t="str" cm="1">
        <f t="array" ref="CL727">IF($CJ727&gt;0, INDEX($CS$28:$DH$35, $CJ727, $CI727+CL$23), "-")</f>
        <v>-</v>
      </c>
      <c r="CM727" s="302" t="str" cm="1">
        <f t="array" ref="CM727">IF($CJ727&gt;0, INDEX($CS$28:$DH$35, $CJ727, $CI727+CM$23), "-")</f>
        <v>-</v>
      </c>
      <c r="CN727" s="302" t="str" cm="1">
        <f t="array" ref="CN727">IF($CJ727&gt;0, INDEX($CS$28:$DH$35, $CJ727, $CI727+CN$23), "-")</f>
        <v>-</v>
      </c>
      <c r="CO727" s="300" t="str">
        <f t="shared" si="289"/>
        <v>-</v>
      </c>
      <c r="CP727" s="271"/>
      <c r="CQ727" s="272"/>
      <c r="CR727" s="273"/>
      <c r="CS727" s="273"/>
      <c r="CT727" s="273"/>
      <c r="CU727" s="273"/>
      <c r="CV727" s="273"/>
      <c r="CW727" s="273"/>
      <c r="CX727" s="273"/>
      <c r="CY727" s="273"/>
      <c r="CZ727" s="273"/>
      <c r="DA727" s="273"/>
      <c r="DB727" s="273"/>
      <c r="DC727" s="273"/>
      <c r="DD727" s="273"/>
      <c r="DE727" s="273"/>
      <c r="DF727" s="273"/>
      <c r="DG727" s="273"/>
      <c r="DH727" s="273"/>
      <c r="DI727" s="273"/>
      <c r="DJ727" s="271"/>
      <c r="DK727" s="271"/>
    </row>
    <row r="728" spans="1:115" s="45" customFormat="1" ht="12.75" customHeight="1" x14ac:dyDescent="0.25">
      <c r="A728" s="13" cm="1">
        <f t="array" ref="A728">IFERROR(INDEX(Operation, IFERROR(MATCH($N728,#REF!, 0), IFERROR(MATCH($N728,#REF!, 0), MATCH($N728,#REF!, 0))), 4), 0)</f>
        <v>0</v>
      </c>
      <c r="B728" s="10">
        <v>705</v>
      </c>
      <c r="C728" s="238"/>
      <c r="D728" s="238"/>
      <c r="E728" s="79"/>
      <c r="F728" s="80" t="str">
        <f>IF(ISBLANK(E728), "", VLOOKUP(E728, Z!$A$2:$C$4127, 3, FALSE))</f>
        <v/>
      </c>
      <c r="G728" s="238"/>
      <c r="H728" s="81"/>
      <c r="I728" s="255" t="b">
        <v>0</v>
      </c>
      <c r="J728" s="256"/>
      <c r="K728" s="82"/>
      <c r="L728" s="82"/>
      <c r="M728" s="83"/>
      <c r="N728" s="79"/>
      <c r="O728" s="84"/>
      <c r="P728" s="84"/>
      <c r="Q728" s="257"/>
      <c r="R728" s="257"/>
      <c r="S728" s="257"/>
      <c r="T728" s="85">
        <f t="shared" si="290"/>
        <v>0</v>
      </c>
      <c r="U728" s="238"/>
      <c r="V728" s="238"/>
      <c r="W728" s="238"/>
      <c r="X728" s="257"/>
      <c r="Y728" s="258"/>
      <c r="Z728" s="79"/>
      <c r="AA728" s="257"/>
      <c r="AB728" s="257"/>
      <c r="AC728" s="257"/>
      <c r="AD728" s="257"/>
      <c r="AE728" s="257"/>
      <c r="AF728" s="85">
        <f t="shared" si="291"/>
        <v>0</v>
      </c>
      <c r="AG728" s="259"/>
      <c r="AH728" s="238"/>
      <c r="AI728" s="79"/>
      <c r="AJ728" s="80" t="str">
        <f>IF(ISBLANK(AI728), "", VLOOKUP(AI728, Z!$A$2:$C$4127, 3, FALSE))</f>
        <v/>
      </c>
      <c r="AK728" s="260"/>
      <c r="AL728" s="127">
        <f t="shared" si="292"/>
        <v>0</v>
      </c>
      <c r="AM728" s="271"/>
      <c r="AN728" s="292">
        <f t="shared" si="294"/>
        <v>0</v>
      </c>
      <c r="AO728" s="279">
        <f t="shared" si="293"/>
        <v>1</v>
      </c>
      <c r="AP728" s="279">
        <v>0.75</v>
      </c>
      <c r="AQ728" s="293" t="str">
        <f t="shared" si="295"/>
        <v>-</v>
      </c>
      <c r="AR728" s="293" t="str">
        <f t="shared" si="296"/>
        <v>-</v>
      </c>
      <c r="AS728" s="293" t="str" cm="1">
        <f t="array" ref="AS728">IFERROR(IFERROR((AT728*AU728)/(3600*1000)/AZ728, BY728) * SUMPRODUCT($BA728:$BE728^2.5, $BF728:$BJ728) / 1000, "-")</f>
        <v>-</v>
      </c>
      <c r="AT728" s="279" t="str">
        <f t="shared" si="297"/>
        <v>-</v>
      </c>
      <c r="AU728" s="279" t="str">
        <f t="shared" si="298"/>
        <v>-</v>
      </c>
      <c r="AV728" s="294" t="str">
        <f t="shared" ref="AV728:AV791" si="308">IFERROR(0.00357 * LN($J728) + 0.6656, "-")</f>
        <v>-</v>
      </c>
      <c r="AW728" s="294" t="str" cm="1">
        <f t="array" ref="AW728">IF(CH728&gt;0, INDEX($CV$58:$CV$60, CH728), "-")</f>
        <v>-</v>
      </c>
      <c r="AX728" s="294" t="str">
        <f t="shared" si="299"/>
        <v>-</v>
      </c>
      <c r="AY728" s="295" t="str">
        <f t="shared" si="300"/>
        <v>-</v>
      </c>
      <c r="AZ728" s="294">
        <f t="shared" si="301"/>
        <v>0</v>
      </c>
      <c r="BA728" s="296" t="str" cm="1">
        <f t="array" ref="BA728">IFERROR(INDEX($CV$63:$CZ$65, $CF728, BA$23), "-")</f>
        <v>-</v>
      </c>
      <c r="BB728" s="296" t="str" cm="1">
        <f t="array" ref="BB728">IFERROR(INDEX($CV$63:$CZ$65, $CF728, BB$23), "-")</f>
        <v>-</v>
      </c>
      <c r="BC728" s="296" t="str" cm="1">
        <f t="array" ref="BC728">IFERROR(INDEX($CV$63:$CZ$65, $CF728, BC$23), "-")</f>
        <v>-</v>
      </c>
      <c r="BD728" s="296" t="str" cm="1">
        <f t="array" ref="BD728">IFERROR(INDEX($CV$63:$CZ$65, $CF728, BD$23), "-")</f>
        <v>-</v>
      </c>
      <c r="BE728" s="296" t="str" cm="1">
        <f t="array" ref="BE728">IFERROR(INDEX($CV$63:$CZ$65, $CF728, BE$23), "-")</f>
        <v>-</v>
      </c>
      <c r="BF728" s="297" cm="1">
        <f t="array" ref="BF728">IF($CF728=3,
IFERROR(INDEX($CV$68:$CZ$79, $CE728, BF$23), "-"),
IF($CF728=2,
IF(BF$23=5, $Q728, IF(BF$23=4, $R728, 0)), IF(BF$23=5, $Q728, 0)
))</f>
        <v>0</v>
      </c>
      <c r="BG728" s="297" cm="1">
        <f t="array" ref="BG728">IF($CF728=3,
IFERROR(INDEX($CV$68:$CZ$79, $CE728, BG$23), "-"),
IF($CF728=2,
IF(BG$23=5, $Q728, IF(BG$23=4, $R728, 0)), IF(BG$23=5, $Q728, 0)
))</f>
        <v>0</v>
      </c>
      <c r="BH728" s="297" cm="1">
        <f t="array" ref="BH728">IF($CF728=3,
IFERROR(INDEX($CV$68:$CZ$79, $CE728, BH$23), "-"),
IF($CF728=2,
IF(BH$23=5, $Q728, IF(BH$23=4, $R728, 0)), IF(BH$23=5, $Q728, 0)
))</f>
        <v>0</v>
      </c>
      <c r="BI728" s="297" cm="1">
        <f t="array" ref="BI728">IF($CF728=3,
IFERROR(INDEX($CV$68:$CZ$79, $CE728, BI$23), "-"),
IF($CF728=2,
IF(BI$23=5, $Q728, IF(BI$23=4, $R728, 0)), IF(BI$23=5, $Q728, 0)
))</f>
        <v>0</v>
      </c>
      <c r="BJ728" s="297" cm="1">
        <f t="array" ref="BJ728">IF($CF728=3,
IFERROR(INDEX($CV$68:$CZ$79, $CE728, BJ$23), "-"),
IF($CF728=2,
IF(BJ$23=5, $Q728, IF(BJ$23=4, $R728, 0)), IF(BJ$23=5, $Q728, 0)
))</f>
        <v>0</v>
      </c>
      <c r="BK728" s="293" t="str" cm="1">
        <f t="array" ref="BK728">IFERROR(IF(OR($AN$20="EZ", ISNUMBER((BL728*BM728)/(3600*1000)/BN728)), (BL728*BM728)/(3600*1000)/BN728, BY728) * SUMPRODUCT($BO728:$BS728^2.5, $BT728:$BX728) / 1000, "-")</f>
        <v>-</v>
      </c>
      <c r="BL728" s="279" t="str">
        <f t="shared" si="302"/>
        <v>-</v>
      </c>
      <c r="BM728" s="279" t="str">
        <f t="shared" si="303"/>
        <v>-</v>
      </c>
      <c r="BN728" s="298">
        <f t="shared" si="304"/>
        <v>0</v>
      </c>
      <c r="BO728" s="296" t="str" cm="1">
        <f t="array" ref="BO728">IFERROR(INDEX($CV$63:$CZ$65, $CO728, BO$23), "-")</f>
        <v>-</v>
      </c>
      <c r="BP728" s="296" t="str" cm="1">
        <f t="array" ref="BP728">IFERROR(INDEX($CV$63:$CZ$65, $CO728, BP$23), "-")</f>
        <v>-</v>
      </c>
      <c r="BQ728" s="296" t="str" cm="1">
        <f t="array" ref="BQ728">IFERROR(INDEX($CV$63:$CZ$65, $CO728, BQ$23), "-")</f>
        <v>-</v>
      </c>
      <c r="BR728" s="296" t="str" cm="1">
        <f t="array" ref="BR728">IFERROR(INDEX($CV$63:$CZ$65, $CO728, BR$23), "-")</f>
        <v>-</v>
      </c>
      <c r="BS728" s="296" t="str" cm="1">
        <f t="array" ref="BS728">IFERROR(INDEX($CV$63:$CZ$65, $CO728, BS$23), "-")</f>
        <v>-</v>
      </c>
      <c r="BT728" s="297" cm="1">
        <f t="array" ref="BT728">IF($CO728=3,
IFERROR(INDEX($CV$68:$CZ$79, $CE728, BT$23), "-"),
IF($CO728=2,
IF(BT$23=5, $AC728, IF(BT$23=4, $AD728, 0)), IF(BT$23=5, $AC728, 0)
))</f>
        <v>0</v>
      </c>
      <c r="BU728" s="297" cm="1">
        <f t="array" ref="BU728">IF($CO728=3,
IFERROR(INDEX($CV$68:$CZ$79, $CE728, BU$23), "-"),
IF($CO728=2,
IF(BU$23=5, $AC728, IF(BU$23=4, $AD728, 0)), IF(BU$23=5, $AC728, 0)
))</f>
        <v>0</v>
      </c>
      <c r="BV728" s="297" cm="1">
        <f t="array" ref="BV728">IF($CO728=3,
IFERROR(INDEX($CV$68:$CZ$79, $CE728, BV$23), "-"),
IF($CO728=2,
IF(BV$23=5, $AC728, IF(BV$23=4, $AD728, 0)), IF(BV$23=5, $AC728, 0)
))</f>
        <v>0</v>
      </c>
      <c r="BW728" s="297" cm="1">
        <f t="array" ref="BW728">IF($CO728=3,
IFERROR(INDEX($CV$68:$CZ$79, $CE728, BW$23), "-"),
IF($CO728=2,
IF(BW$23=5, $AC728, IF(BW$23=4, $AD728, 0)), IF(BW$23=5, $AC728, 0)
))</f>
        <v>0</v>
      </c>
      <c r="BX728" s="297" cm="1">
        <f t="array" ref="BX728">IF($CO728=3,
IFERROR(INDEX($CV$68:$CZ$79, $CE728, BX$23), "-"),
IF($CO728=2,
IF(BX$23=5, $AC728, IF(BX$23=4, $AD728, 0)), IF(BX$23=5, $AC728, 0)
))</f>
        <v>0</v>
      </c>
      <c r="BY728" s="293" t="str">
        <f t="shared" si="305"/>
        <v>-</v>
      </c>
      <c r="BZ728" s="299">
        <f t="shared" ref="BZ728:BZ791" si="309">$J728</f>
        <v>0</v>
      </c>
      <c r="CA728" s="294" t="str">
        <f t="shared" si="306"/>
        <v>-</v>
      </c>
      <c r="CB728" s="295" t="str">
        <f t="shared" ref="CB728:CB791" si="310">CC728</f>
        <v>-</v>
      </c>
      <c r="CC728" s="295" t="str">
        <f t="shared" si="307"/>
        <v>-</v>
      </c>
      <c r="CD728" s="299">
        <f t="shared" ref="CD728:CD791" si="311">$J728</f>
        <v>0</v>
      </c>
      <c r="CE728" s="300" t="str">
        <f t="shared" ref="CE728:CE791" si="312">IFERROR(IFERROR( IFERROR(MATCH($H728,INDEX(categories,,1),0), MATCH($H728,INDEX(categories,,2),0)), MATCH($H728,INDEX(categories,,3),0)), "-")</f>
        <v>-</v>
      </c>
      <c r="CF728" s="300" t="str">
        <f t="shared" ref="CF728:CF791" si="313">IFERROR(MATCH($N728, $CU$63:$CU$65), "-")</f>
        <v>-</v>
      </c>
      <c r="CG728" s="300">
        <v>0</v>
      </c>
      <c r="CH728" s="300">
        <f t="shared" ref="CH728:CH791" si="314">IFERROR(IFERROR( IFERROR(MATCH($M728,INDEX(Transmission,,1),0), MATCH($M728,INDEX(Transmission,,2),0)), MATCH($M728,INDEX(Transmission,,3),0)), 0)</f>
        <v>0</v>
      </c>
      <c r="CI728" s="301">
        <f t="shared" ref="CI728:CI791" si="315">IFERROR((MATCH($L728, $CS$38:$CS$41, 0) - 1)*4, 0)</f>
        <v>0</v>
      </c>
      <c r="CJ728" s="301">
        <f t="shared" ref="CJ728:CJ791" si="316">IFERROR($K728/2 + IF($J728&lt;0.75, 0, 4), 0)</f>
        <v>0</v>
      </c>
      <c r="CK728" s="302" t="str" cm="1">
        <f t="array" ref="CK728">IF($CJ728&gt;0, INDEX($CS$28:$DH$35, $CJ728, $CI728+CK$23), "-")</f>
        <v>-</v>
      </c>
      <c r="CL728" s="302" t="str" cm="1">
        <f t="array" ref="CL728">IF($CJ728&gt;0, INDEX($CS$28:$DH$35, $CJ728, $CI728+CL$23), "-")</f>
        <v>-</v>
      </c>
      <c r="CM728" s="302" t="str" cm="1">
        <f t="array" ref="CM728">IF($CJ728&gt;0, INDEX($CS$28:$DH$35, $CJ728, $CI728+CM$23), "-")</f>
        <v>-</v>
      </c>
      <c r="CN728" s="302" t="str" cm="1">
        <f t="array" ref="CN728">IF($CJ728&gt;0, INDEX($CS$28:$DH$35, $CJ728, $CI728+CN$23), "-")</f>
        <v>-</v>
      </c>
      <c r="CO728" s="300" t="str">
        <f t="shared" ref="CO728:CO791" si="317">IF($AN$20="EZ", 3, IFERROR(MATCH($Z728, $CU$63:$CU$65), "-"))</f>
        <v>-</v>
      </c>
      <c r="CP728" s="271"/>
      <c r="CQ728" s="272"/>
      <c r="CR728" s="273"/>
      <c r="CS728" s="273"/>
      <c r="CT728" s="273"/>
      <c r="CU728" s="273"/>
      <c r="CV728" s="273"/>
      <c r="CW728" s="273"/>
      <c r="CX728" s="273"/>
      <c r="CY728" s="273"/>
      <c r="CZ728" s="273"/>
      <c r="DA728" s="273"/>
      <c r="DB728" s="273"/>
      <c r="DC728" s="273"/>
      <c r="DD728" s="273"/>
      <c r="DE728" s="273"/>
      <c r="DF728" s="273"/>
      <c r="DG728" s="273"/>
      <c r="DH728" s="273"/>
      <c r="DI728" s="273"/>
      <c r="DJ728" s="271"/>
      <c r="DK728" s="271"/>
    </row>
    <row r="729" spans="1:115" s="45" customFormat="1" ht="12.75" customHeight="1" x14ac:dyDescent="0.25">
      <c r="A729" s="13" cm="1">
        <f t="array" ref="A729">IFERROR(INDEX(Operation, IFERROR(MATCH($N729,#REF!, 0), IFERROR(MATCH($N729,#REF!, 0), MATCH($N729,#REF!, 0))), 4), 0)</f>
        <v>0</v>
      </c>
      <c r="B729" s="10">
        <v>706</v>
      </c>
      <c r="C729" s="238"/>
      <c r="D729" s="238"/>
      <c r="E729" s="79"/>
      <c r="F729" s="80" t="str">
        <f>IF(ISBLANK(E729), "", VLOOKUP(E729, Z!$A$2:$C$4127, 3, FALSE))</f>
        <v/>
      </c>
      <c r="G729" s="238"/>
      <c r="H729" s="81"/>
      <c r="I729" s="255" t="b">
        <v>0</v>
      </c>
      <c r="J729" s="256"/>
      <c r="K729" s="82"/>
      <c r="L729" s="82"/>
      <c r="M729" s="83"/>
      <c r="N729" s="79"/>
      <c r="O729" s="84"/>
      <c r="P729" s="84"/>
      <c r="Q729" s="257"/>
      <c r="R729" s="257"/>
      <c r="S729" s="257"/>
      <c r="T729" s="85">
        <f t="shared" ref="T729:T792" si="318">IFERROR(AQ729*1000, 0)</f>
        <v>0</v>
      </c>
      <c r="U729" s="238"/>
      <c r="V729" s="238"/>
      <c r="W729" s="238"/>
      <c r="X729" s="256"/>
      <c r="Y729" s="258"/>
      <c r="Z729" s="79"/>
      <c r="AA729" s="257"/>
      <c r="AB729" s="257"/>
      <c r="AC729" s="257"/>
      <c r="AD729" s="257"/>
      <c r="AE729" s="257"/>
      <c r="AF729" s="85">
        <f t="shared" ref="AF729:AF792" si="319">IFERROR(AR729*1000, 0)</f>
        <v>0</v>
      </c>
      <c r="AG729" s="259"/>
      <c r="AH729" s="238"/>
      <c r="AI729" s="79"/>
      <c r="AJ729" s="80" t="str">
        <f>IF(ISBLANK(AI729), "", VLOOKUP(AI729, Z!$A$2:$C$4127, 3, FALSE))</f>
        <v/>
      </c>
      <c r="AK729" s="260"/>
      <c r="AL729" s="127">
        <f t="shared" ref="AL729:AL792" si="320">AN729*1000</f>
        <v>0</v>
      </c>
      <c r="AM729" s="271"/>
      <c r="AN729" s="292">
        <f t="shared" si="294"/>
        <v>0</v>
      </c>
      <c r="AO729" s="279">
        <f t="shared" ref="AO729:AO792" si="321">IF($AN$20="EZ", 15, IF(OR($I729=TRUE, AND(CO729=3,CF729&lt;&gt; 3)), 4, 1))</f>
        <v>1</v>
      </c>
      <c r="AP729" s="279">
        <v>0.75</v>
      </c>
      <c r="AQ729" s="293" t="str">
        <f t="shared" si="295"/>
        <v>-</v>
      </c>
      <c r="AR729" s="293" t="str">
        <f t="shared" si="296"/>
        <v>-</v>
      </c>
      <c r="AS729" s="293" t="str" cm="1">
        <f t="array" ref="AS729">IFERROR(IFERROR((AT729*AU729)/(3600*1000)/AZ729, BY729) * SUMPRODUCT($BA729:$BE729^2.5, $BF729:$BJ729) / 1000, "-")</f>
        <v>-</v>
      </c>
      <c r="AT729" s="279" t="str">
        <f t="shared" si="297"/>
        <v>-</v>
      </c>
      <c r="AU729" s="279" t="str">
        <f t="shared" si="298"/>
        <v>-</v>
      </c>
      <c r="AV729" s="294" t="str">
        <f t="shared" si="308"/>
        <v>-</v>
      </c>
      <c r="AW729" s="294" t="str" cm="1">
        <f t="array" ref="AW729">IF(CH729&gt;0, INDEX($CV$58:$CV$60, CH729), "-")</f>
        <v>-</v>
      </c>
      <c r="AX729" s="294" t="str">
        <f t="shared" si="299"/>
        <v>-</v>
      </c>
      <c r="AY729" s="295" t="str">
        <f t="shared" si="300"/>
        <v>-</v>
      </c>
      <c r="AZ729" s="294">
        <f t="shared" si="301"/>
        <v>0</v>
      </c>
      <c r="BA729" s="296" t="str" cm="1">
        <f t="array" ref="BA729">IFERROR(INDEX($CV$63:$CZ$65, $CF729, BA$23), "-")</f>
        <v>-</v>
      </c>
      <c r="BB729" s="296" t="str" cm="1">
        <f t="array" ref="BB729">IFERROR(INDEX($CV$63:$CZ$65, $CF729, BB$23), "-")</f>
        <v>-</v>
      </c>
      <c r="BC729" s="296" t="str" cm="1">
        <f t="array" ref="BC729">IFERROR(INDEX($CV$63:$CZ$65, $CF729, BC$23), "-")</f>
        <v>-</v>
      </c>
      <c r="BD729" s="296" t="str" cm="1">
        <f t="array" ref="BD729">IFERROR(INDEX($CV$63:$CZ$65, $CF729, BD$23), "-")</f>
        <v>-</v>
      </c>
      <c r="BE729" s="296" t="str" cm="1">
        <f t="array" ref="BE729">IFERROR(INDEX($CV$63:$CZ$65, $CF729, BE$23), "-")</f>
        <v>-</v>
      </c>
      <c r="BF729" s="297" cm="1">
        <f t="array" ref="BF729">IF($CF729=3,
IFERROR(INDEX($CV$68:$CZ$79, $CE729, BF$23), "-"),
IF($CF729=2,
IF(BF$23=5, $Q729, IF(BF$23=4, $R729, 0)), IF(BF$23=5, $Q729, 0)
))</f>
        <v>0</v>
      </c>
      <c r="BG729" s="297" cm="1">
        <f t="array" ref="BG729">IF($CF729=3,
IFERROR(INDEX($CV$68:$CZ$79, $CE729, BG$23), "-"),
IF($CF729=2,
IF(BG$23=5, $Q729, IF(BG$23=4, $R729, 0)), IF(BG$23=5, $Q729, 0)
))</f>
        <v>0</v>
      </c>
      <c r="BH729" s="297" cm="1">
        <f t="array" ref="BH729">IF($CF729=3,
IFERROR(INDEX($CV$68:$CZ$79, $CE729, BH$23), "-"),
IF($CF729=2,
IF(BH$23=5, $Q729, IF(BH$23=4, $R729, 0)), IF(BH$23=5, $Q729, 0)
))</f>
        <v>0</v>
      </c>
      <c r="BI729" s="297" cm="1">
        <f t="array" ref="BI729">IF($CF729=3,
IFERROR(INDEX($CV$68:$CZ$79, $CE729, BI$23), "-"),
IF($CF729=2,
IF(BI$23=5, $Q729, IF(BI$23=4, $R729, 0)), IF(BI$23=5, $Q729, 0)
))</f>
        <v>0</v>
      </c>
      <c r="BJ729" s="297" cm="1">
        <f t="array" ref="BJ729">IF($CF729=3,
IFERROR(INDEX($CV$68:$CZ$79, $CE729, BJ$23), "-"),
IF($CF729=2,
IF(BJ$23=5, $Q729, IF(BJ$23=4, $R729, 0)), IF(BJ$23=5, $Q729, 0)
))</f>
        <v>0</v>
      </c>
      <c r="BK729" s="293" t="str" cm="1">
        <f t="array" ref="BK729">IFERROR(IF(OR($AN$20="EZ", ISNUMBER((BL729*BM729)/(3600*1000)/BN729)), (BL729*BM729)/(3600*1000)/BN729, BY729) * SUMPRODUCT($BO729:$BS729^2.5, $BT729:$BX729) / 1000, "-")</f>
        <v>-</v>
      </c>
      <c r="BL729" s="279" t="str">
        <f t="shared" si="302"/>
        <v>-</v>
      </c>
      <c r="BM729" s="279" t="str">
        <f t="shared" si="303"/>
        <v>-</v>
      </c>
      <c r="BN729" s="298">
        <f t="shared" si="304"/>
        <v>0</v>
      </c>
      <c r="BO729" s="296" t="str" cm="1">
        <f t="array" ref="BO729">IFERROR(INDEX($CV$63:$CZ$65, $CO729, BO$23), "-")</f>
        <v>-</v>
      </c>
      <c r="BP729" s="296" t="str" cm="1">
        <f t="array" ref="BP729">IFERROR(INDEX($CV$63:$CZ$65, $CO729, BP$23), "-")</f>
        <v>-</v>
      </c>
      <c r="BQ729" s="296" t="str" cm="1">
        <f t="array" ref="BQ729">IFERROR(INDEX($CV$63:$CZ$65, $CO729, BQ$23), "-")</f>
        <v>-</v>
      </c>
      <c r="BR729" s="296" t="str" cm="1">
        <f t="array" ref="BR729">IFERROR(INDEX($CV$63:$CZ$65, $CO729, BR$23), "-")</f>
        <v>-</v>
      </c>
      <c r="BS729" s="296" t="str" cm="1">
        <f t="array" ref="BS729">IFERROR(INDEX($CV$63:$CZ$65, $CO729, BS$23), "-")</f>
        <v>-</v>
      </c>
      <c r="BT729" s="297" cm="1">
        <f t="array" ref="BT729">IF($CO729=3,
IFERROR(INDEX($CV$68:$CZ$79, $CE729, BT$23), "-"),
IF($CO729=2,
IF(BT$23=5, $AC729, IF(BT$23=4, $AD729, 0)), IF(BT$23=5, $AC729, 0)
))</f>
        <v>0</v>
      </c>
      <c r="BU729" s="297" cm="1">
        <f t="array" ref="BU729">IF($CO729=3,
IFERROR(INDEX($CV$68:$CZ$79, $CE729, BU$23), "-"),
IF($CO729=2,
IF(BU$23=5, $AC729, IF(BU$23=4, $AD729, 0)), IF(BU$23=5, $AC729, 0)
))</f>
        <v>0</v>
      </c>
      <c r="BV729" s="297" cm="1">
        <f t="array" ref="BV729">IF($CO729=3,
IFERROR(INDEX($CV$68:$CZ$79, $CE729, BV$23), "-"),
IF($CO729=2,
IF(BV$23=5, $AC729, IF(BV$23=4, $AD729, 0)), IF(BV$23=5, $AC729, 0)
))</f>
        <v>0</v>
      </c>
      <c r="BW729" s="297" cm="1">
        <f t="array" ref="BW729">IF($CO729=3,
IFERROR(INDEX($CV$68:$CZ$79, $CE729, BW$23), "-"),
IF($CO729=2,
IF(BW$23=5, $AC729, IF(BW$23=4, $AD729, 0)), IF(BW$23=5, $AC729, 0)
))</f>
        <v>0</v>
      </c>
      <c r="BX729" s="297" cm="1">
        <f t="array" ref="BX729">IF($CO729=3,
IFERROR(INDEX($CV$68:$CZ$79, $CE729, BX$23), "-"),
IF($CO729=2,
IF(BX$23=5, $AC729, IF(BX$23=4, $AD729, 0)), IF(BX$23=5, $AC729, 0)
))</f>
        <v>0</v>
      </c>
      <c r="BY729" s="293" t="str">
        <f t="shared" si="305"/>
        <v>-</v>
      </c>
      <c r="BZ729" s="299">
        <f t="shared" si="309"/>
        <v>0</v>
      </c>
      <c r="CA729" s="294" t="str">
        <f t="shared" si="306"/>
        <v>-</v>
      </c>
      <c r="CB729" s="295" t="str">
        <f t="shared" si="310"/>
        <v>-</v>
      </c>
      <c r="CC729" s="295" t="str">
        <f t="shared" si="307"/>
        <v>-</v>
      </c>
      <c r="CD729" s="299">
        <f t="shared" si="311"/>
        <v>0</v>
      </c>
      <c r="CE729" s="300" t="str">
        <f t="shared" si="312"/>
        <v>-</v>
      </c>
      <c r="CF729" s="300" t="str">
        <f t="shared" si="313"/>
        <v>-</v>
      </c>
      <c r="CG729" s="300">
        <v>0</v>
      </c>
      <c r="CH729" s="300">
        <f t="shared" si="314"/>
        <v>0</v>
      </c>
      <c r="CI729" s="301">
        <f t="shared" si="315"/>
        <v>0</v>
      </c>
      <c r="CJ729" s="301">
        <f t="shared" si="316"/>
        <v>0</v>
      </c>
      <c r="CK729" s="302" t="str" cm="1">
        <f t="array" ref="CK729">IF($CJ729&gt;0, INDEX($CS$28:$DH$35, $CJ729, $CI729+CK$23), "-")</f>
        <v>-</v>
      </c>
      <c r="CL729" s="302" t="str" cm="1">
        <f t="array" ref="CL729">IF($CJ729&gt;0, INDEX($CS$28:$DH$35, $CJ729, $CI729+CL$23), "-")</f>
        <v>-</v>
      </c>
      <c r="CM729" s="302" t="str" cm="1">
        <f t="array" ref="CM729">IF($CJ729&gt;0, INDEX($CS$28:$DH$35, $CJ729, $CI729+CM$23), "-")</f>
        <v>-</v>
      </c>
      <c r="CN729" s="302" t="str" cm="1">
        <f t="array" ref="CN729">IF($CJ729&gt;0, INDEX($CS$28:$DH$35, $CJ729, $CI729+CN$23), "-")</f>
        <v>-</v>
      </c>
      <c r="CO729" s="300" t="str">
        <f t="shared" si="317"/>
        <v>-</v>
      </c>
      <c r="CP729" s="271"/>
      <c r="CQ729" s="272"/>
      <c r="CR729" s="273"/>
      <c r="CS729" s="273"/>
      <c r="CT729" s="273"/>
      <c r="CU729" s="273"/>
      <c r="CV729" s="273"/>
      <c r="CW729" s="273"/>
      <c r="CX729" s="273"/>
      <c r="CY729" s="273"/>
      <c r="CZ729" s="273"/>
      <c r="DA729" s="273"/>
      <c r="DB729" s="273"/>
      <c r="DC729" s="273"/>
      <c r="DD729" s="273"/>
      <c r="DE729" s="273"/>
      <c r="DF729" s="273"/>
      <c r="DG729" s="273"/>
      <c r="DH729" s="273"/>
      <c r="DI729" s="273"/>
      <c r="DJ729" s="271"/>
      <c r="DK729" s="271"/>
    </row>
    <row r="730" spans="1:115" s="45" customFormat="1" ht="12.75" customHeight="1" x14ac:dyDescent="0.25">
      <c r="A730" s="13" cm="1">
        <f t="array" ref="A730">IFERROR(INDEX(Operation, IFERROR(MATCH($N730,#REF!, 0), IFERROR(MATCH($N730,#REF!, 0), MATCH($N730,#REF!, 0))), 4), 0)</f>
        <v>0</v>
      </c>
      <c r="B730" s="10">
        <v>707</v>
      </c>
      <c r="C730" s="238"/>
      <c r="D730" s="238"/>
      <c r="E730" s="79"/>
      <c r="F730" s="80" t="str">
        <f>IF(ISBLANK(E730), "", VLOOKUP(E730, Z!$A$2:$C$4127, 3, FALSE))</f>
        <v/>
      </c>
      <c r="G730" s="238"/>
      <c r="H730" s="81"/>
      <c r="I730" s="255" t="b">
        <v>0</v>
      </c>
      <c r="J730" s="256"/>
      <c r="K730" s="82"/>
      <c r="L730" s="82"/>
      <c r="M730" s="83"/>
      <c r="N730" s="79"/>
      <c r="O730" s="84"/>
      <c r="P730" s="84"/>
      <c r="Q730" s="257"/>
      <c r="R730" s="257"/>
      <c r="S730" s="257"/>
      <c r="T730" s="85">
        <f t="shared" si="318"/>
        <v>0</v>
      </c>
      <c r="U730" s="238"/>
      <c r="V730" s="238"/>
      <c r="W730" s="238"/>
      <c r="X730" s="257"/>
      <c r="Y730" s="258"/>
      <c r="Z730" s="79"/>
      <c r="AA730" s="257"/>
      <c r="AB730" s="257"/>
      <c r="AC730" s="257"/>
      <c r="AD730" s="257"/>
      <c r="AE730" s="257"/>
      <c r="AF730" s="85">
        <f t="shared" si="319"/>
        <v>0</v>
      </c>
      <c r="AG730" s="259"/>
      <c r="AH730" s="238"/>
      <c r="AI730" s="79"/>
      <c r="AJ730" s="80" t="str">
        <f>IF(ISBLANK(AI730), "", VLOOKUP(AI730, Z!$A$2:$C$4127, 3, FALSE))</f>
        <v/>
      </c>
      <c r="AK730" s="260"/>
      <c r="AL730" s="127">
        <f t="shared" si="320"/>
        <v>0</v>
      </c>
      <c r="AM730" s="271"/>
      <c r="AN730" s="292">
        <f t="shared" si="294"/>
        <v>0</v>
      </c>
      <c r="AO730" s="279">
        <f t="shared" si="321"/>
        <v>1</v>
      </c>
      <c r="AP730" s="279">
        <v>0.75</v>
      </c>
      <c r="AQ730" s="293" t="str">
        <f t="shared" si="295"/>
        <v>-</v>
      </c>
      <c r="AR730" s="293" t="str">
        <f t="shared" si="296"/>
        <v>-</v>
      </c>
      <c r="AS730" s="293" t="str" cm="1">
        <f t="array" ref="AS730">IFERROR(IFERROR((AT730*AU730)/(3600*1000)/AZ730, BY730) * SUMPRODUCT($BA730:$BE730^2.5, $BF730:$BJ730) / 1000, "-")</f>
        <v>-</v>
      </c>
      <c r="AT730" s="279" t="str">
        <f t="shared" si="297"/>
        <v>-</v>
      </c>
      <c r="AU730" s="279" t="str">
        <f t="shared" si="298"/>
        <v>-</v>
      </c>
      <c r="AV730" s="294" t="str">
        <f t="shared" si="308"/>
        <v>-</v>
      </c>
      <c r="AW730" s="294" t="str" cm="1">
        <f t="array" ref="AW730">IF(CH730&gt;0, INDEX($CV$58:$CV$60, CH730), "-")</f>
        <v>-</v>
      </c>
      <c r="AX730" s="294" t="str">
        <f t="shared" si="299"/>
        <v>-</v>
      </c>
      <c r="AY730" s="295" t="str">
        <f t="shared" si="300"/>
        <v>-</v>
      </c>
      <c r="AZ730" s="294">
        <f t="shared" si="301"/>
        <v>0</v>
      </c>
      <c r="BA730" s="296" t="str" cm="1">
        <f t="array" ref="BA730">IFERROR(INDEX($CV$63:$CZ$65, $CF730, BA$23), "-")</f>
        <v>-</v>
      </c>
      <c r="BB730" s="296" t="str" cm="1">
        <f t="array" ref="BB730">IFERROR(INDEX($CV$63:$CZ$65, $CF730, BB$23), "-")</f>
        <v>-</v>
      </c>
      <c r="BC730" s="296" t="str" cm="1">
        <f t="array" ref="BC730">IFERROR(INDEX($CV$63:$CZ$65, $CF730, BC$23), "-")</f>
        <v>-</v>
      </c>
      <c r="BD730" s="296" t="str" cm="1">
        <f t="array" ref="BD730">IFERROR(INDEX($CV$63:$CZ$65, $CF730, BD$23), "-")</f>
        <v>-</v>
      </c>
      <c r="BE730" s="296" t="str" cm="1">
        <f t="array" ref="BE730">IFERROR(INDEX($CV$63:$CZ$65, $CF730, BE$23), "-")</f>
        <v>-</v>
      </c>
      <c r="BF730" s="297" cm="1">
        <f t="array" ref="BF730">IF($CF730=3,
IFERROR(INDEX($CV$68:$CZ$79, $CE730, BF$23), "-"),
IF($CF730=2,
IF(BF$23=5, $Q730, IF(BF$23=4, $R730, 0)), IF(BF$23=5, $Q730, 0)
))</f>
        <v>0</v>
      </c>
      <c r="BG730" s="297" cm="1">
        <f t="array" ref="BG730">IF($CF730=3,
IFERROR(INDEX($CV$68:$CZ$79, $CE730, BG$23), "-"),
IF($CF730=2,
IF(BG$23=5, $Q730, IF(BG$23=4, $R730, 0)), IF(BG$23=5, $Q730, 0)
))</f>
        <v>0</v>
      </c>
      <c r="BH730" s="297" cm="1">
        <f t="array" ref="BH730">IF($CF730=3,
IFERROR(INDEX($CV$68:$CZ$79, $CE730, BH$23), "-"),
IF($CF730=2,
IF(BH$23=5, $Q730, IF(BH$23=4, $R730, 0)), IF(BH$23=5, $Q730, 0)
))</f>
        <v>0</v>
      </c>
      <c r="BI730" s="297" cm="1">
        <f t="array" ref="BI730">IF($CF730=3,
IFERROR(INDEX($CV$68:$CZ$79, $CE730, BI$23), "-"),
IF($CF730=2,
IF(BI$23=5, $Q730, IF(BI$23=4, $R730, 0)), IF(BI$23=5, $Q730, 0)
))</f>
        <v>0</v>
      </c>
      <c r="BJ730" s="297" cm="1">
        <f t="array" ref="BJ730">IF($CF730=3,
IFERROR(INDEX($CV$68:$CZ$79, $CE730, BJ$23), "-"),
IF($CF730=2,
IF(BJ$23=5, $Q730, IF(BJ$23=4, $R730, 0)), IF(BJ$23=5, $Q730, 0)
))</f>
        <v>0</v>
      </c>
      <c r="BK730" s="293" t="str" cm="1">
        <f t="array" ref="BK730">IFERROR(IF(OR($AN$20="EZ", ISNUMBER((BL730*BM730)/(3600*1000)/BN730)), (BL730*BM730)/(3600*1000)/BN730, BY730) * SUMPRODUCT($BO730:$BS730^2.5, $BT730:$BX730) / 1000, "-")</f>
        <v>-</v>
      </c>
      <c r="BL730" s="279" t="str">
        <f t="shared" si="302"/>
        <v>-</v>
      </c>
      <c r="BM730" s="279" t="str">
        <f t="shared" si="303"/>
        <v>-</v>
      </c>
      <c r="BN730" s="298">
        <f t="shared" si="304"/>
        <v>0</v>
      </c>
      <c r="BO730" s="296" t="str" cm="1">
        <f t="array" ref="BO730">IFERROR(INDEX($CV$63:$CZ$65, $CO730, BO$23), "-")</f>
        <v>-</v>
      </c>
      <c r="BP730" s="296" t="str" cm="1">
        <f t="array" ref="BP730">IFERROR(INDEX($CV$63:$CZ$65, $CO730, BP$23), "-")</f>
        <v>-</v>
      </c>
      <c r="BQ730" s="296" t="str" cm="1">
        <f t="array" ref="BQ730">IFERROR(INDEX($CV$63:$CZ$65, $CO730, BQ$23), "-")</f>
        <v>-</v>
      </c>
      <c r="BR730" s="296" t="str" cm="1">
        <f t="array" ref="BR730">IFERROR(INDEX($CV$63:$CZ$65, $CO730, BR$23), "-")</f>
        <v>-</v>
      </c>
      <c r="BS730" s="296" t="str" cm="1">
        <f t="array" ref="BS730">IFERROR(INDEX($CV$63:$CZ$65, $CO730, BS$23), "-")</f>
        <v>-</v>
      </c>
      <c r="BT730" s="297" cm="1">
        <f t="array" ref="BT730">IF($CO730=3,
IFERROR(INDEX($CV$68:$CZ$79, $CE730, BT$23), "-"),
IF($CO730=2,
IF(BT$23=5, $AC730, IF(BT$23=4, $AD730, 0)), IF(BT$23=5, $AC730, 0)
))</f>
        <v>0</v>
      </c>
      <c r="BU730" s="297" cm="1">
        <f t="array" ref="BU730">IF($CO730=3,
IFERROR(INDEX($CV$68:$CZ$79, $CE730, BU$23), "-"),
IF($CO730=2,
IF(BU$23=5, $AC730, IF(BU$23=4, $AD730, 0)), IF(BU$23=5, $AC730, 0)
))</f>
        <v>0</v>
      </c>
      <c r="BV730" s="297" cm="1">
        <f t="array" ref="BV730">IF($CO730=3,
IFERROR(INDEX($CV$68:$CZ$79, $CE730, BV$23), "-"),
IF($CO730=2,
IF(BV$23=5, $AC730, IF(BV$23=4, $AD730, 0)), IF(BV$23=5, $AC730, 0)
))</f>
        <v>0</v>
      </c>
      <c r="BW730" s="297" cm="1">
        <f t="array" ref="BW730">IF($CO730=3,
IFERROR(INDEX($CV$68:$CZ$79, $CE730, BW$23), "-"),
IF($CO730=2,
IF(BW$23=5, $AC730, IF(BW$23=4, $AD730, 0)), IF(BW$23=5, $AC730, 0)
))</f>
        <v>0</v>
      </c>
      <c r="BX730" s="297" cm="1">
        <f t="array" ref="BX730">IF($CO730=3,
IFERROR(INDEX($CV$68:$CZ$79, $CE730, BX$23), "-"),
IF($CO730=2,
IF(BX$23=5, $AC730, IF(BX$23=4, $AD730, 0)), IF(BX$23=5, $AC730, 0)
))</f>
        <v>0</v>
      </c>
      <c r="BY730" s="293" t="str">
        <f t="shared" si="305"/>
        <v>-</v>
      </c>
      <c r="BZ730" s="299">
        <f t="shared" si="309"/>
        <v>0</v>
      </c>
      <c r="CA730" s="294" t="str">
        <f t="shared" si="306"/>
        <v>-</v>
      </c>
      <c r="CB730" s="295" t="str">
        <f t="shared" si="310"/>
        <v>-</v>
      </c>
      <c r="CC730" s="295" t="str">
        <f t="shared" si="307"/>
        <v>-</v>
      </c>
      <c r="CD730" s="299">
        <f t="shared" si="311"/>
        <v>0</v>
      </c>
      <c r="CE730" s="300" t="str">
        <f t="shared" si="312"/>
        <v>-</v>
      </c>
      <c r="CF730" s="300" t="str">
        <f t="shared" si="313"/>
        <v>-</v>
      </c>
      <c r="CG730" s="300">
        <v>0</v>
      </c>
      <c r="CH730" s="300">
        <f t="shared" si="314"/>
        <v>0</v>
      </c>
      <c r="CI730" s="301">
        <f t="shared" si="315"/>
        <v>0</v>
      </c>
      <c r="CJ730" s="301">
        <f t="shared" si="316"/>
        <v>0</v>
      </c>
      <c r="CK730" s="302" t="str" cm="1">
        <f t="array" ref="CK730">IF($CJ730&gt;0, INDEX($CS$28:$DH$35, $CJ730, $CI730+CK$23), "-")</f>
        <v>-</v>
      </c>
      <c r="CL730" s="302" t="str" cm="1">
        <f t="array" ref="CL730">IF($CJ730&gt;0, INDEX($CS$28:$DH$35, $CJ730, $CI730+CL$23), "-")</f>
        <v>-</v>
      </c>
      <c r="CM730" s="302" t="str" cm="1">
        <f t="array" ref="CM730">IF($CJ730&gt;0, INDEX($CS$28:$DH$35, $CJ730, $CI730+CM$23), "-")</f>
        <v>-</v>
      </c>
      <c r="CN730" s="302" t="str" cm="1">
        <f t="array" ref="CN730">IF($CJ730&gt;0, INDEX($CS$28:$DH$35, $CJ730, $CI730+CN$23), "-")</f>
        <v>-</v>
      </c>
      <c r="CO730" s="300" t="str">
        <f t="shared" si="317"/>
        <v>-</v>
      </c>
      <c r="CP730" s="271"/>
      <c r="CQ730" s="272"/>
      <c r="CR730" s="273"/>
      <c r="CS730" s="273"/>
      <c r="CT730" s="273"/>
      <c r="CU730" s="273"/>
      <c r="CV730" s="273"/>
      <c r="CW730" s="273"/>
      <c r="CX730" s="273"/>
      <c r="CY730" s="273"/>
      <c r="CZ730" s="273"/>
      <c r="DA730" s="273"/>
      <c r="DB730" s="273"/>
      <c r="DC730" s="273"/>
      <c r="DD730" s="273"/>
      <c r="DE730" s="273"/>
      <c r="DF730" s="273"/>
      <c r="DG730" s="273"/>
      <c r="DH730" s="273"/>
      <c r="DI730" s="273"/>
      <c r="DJ730" s="271"/>
      <c r="DK730" s="271"/>
    </row>
    <row r="731" spans="1:115" s="45" customFormat="1" ht="12.75" customHeight="1" x14ac:dyDescent="0.25">
      <c r="A731" s="13" cm="1">
        <f t="array" ref="A731">IFERROR(INDEX(Operation, IFERROR(MATCH($N731,#REF!, 0), IFERROR(MATCH($N731,#REF!, 0), MATCH($N731,#REF!, 0))), 4), 0)</f>
        <v>0</v>
      </c>
      <c r="B731" s="10">
        <v>708</v>
      </c>
      <c r="C731" s="238"/>
      <c r="D731" s="238"/>
      <c r="E731" s="79"/>
      <c r="F731" s="80" t="str">
        <f>IF(ISBLANK(E731), "", VLOOKUP(E731, Z!$A$2:$C$4127, 3, FALSE))</f>
        <v/>
      </c>
      <c r="G731" s="238"/>
      <c r="H731" s="81"/>
      <c r="I731" s="255" t="b">
        <v>0</v>
      </c>
      <c r="J731" s="256"/>
      <c r="K731" s="82"/>
      <c r="L731" s="82"/>
      <c r="M731" s="83"/>
      <c r="N731" s="79"/>
      <c r="O731" s="84"/>
      <c r="P731" s="84"/>
      <c r="Q731" s="257"/>
      <c r="R731" s="257"/>
      <c r="S731" s="257"/>
      <c r="T731" s="85">
        <f t="shared" si="318"/>
        <v>0</v>
      </c>
      <c r="U731" s="238"/>
      <c r="V731" s="238"/>
      <c r="W731" s="238"/>
      <c r="X731" s="257"/>
      <c r="Y731" s="258"/>
      <c r="Z731" s="79"/>
      <c r="AA731" s="257"/>
      <c r="AB731" s="257"/>
      <c r="AC731" s="257"/>
      <c r="AD731" s="257"/>
      <c r="AE731" s="257"/>
      <c r="AF731" s="85">
        <f t="shared" si="319"/>
        <v>0</v>
      </c>
      <c r="AG731" s="259"/>
      <c r="AH731" s="238"/>
      <c r="AI731" s="79"/>
      <c r="AJ731" s="80" t="str">
        <f>IF(ISBLANK(AI731), "", VLOOKUP(AI731, Z!$A$2:$C$4127, 3, FALSE))</f>
        <v/>
      </c>
      <c r="AK731" s="260"/>
      <c r="AL731" s="127">
        <f t="shared" si="320"/>
        <v>0</v>
      </c>
      <c r="AM731" s="271"/>
      <c r="AN731" s="292">
        <f t="shared" si="294"/>
        <v>0</v>
      </c>
      <c r="AO731" s="279">
        <f t="shared" si="321"/>
        <v>1</v>
      </c>
      <c r="AP731" s="279">
        <v>0.75</v>
      </c>
      <c r="AQ731" s="293" t="str">
        <f t="shared" si="295"/>
        <v>-</v>
      </c>
      <c r="AR731" s="293" t="str">
        <f t="shared" si="296"/>
        <v>-</v>
      </c>
      <c r="AS731" s="293" t="str" cm="1">
        <f t="array" ref="AS731">IFERROR(IFERROR((AT731*AU731)/(3600*1000)/AZ731, BY731) * SUMPRODUCT($BA731:$BE731^2.5, $BF731:$BJ731) / 1000, "-")</f>
        <v>-</v>
      </c>
      <c r="AT731" s="279" t="str">
        <f t="shared" si="297"/>
        <v>-</v>
      </c>
      <c r="AU731" s="279" t="str">
        <f t="shared" si="298"/>
        <v>-</v>
      </c>
      <c r="AV731" s="294" t="str">
        <f t="shared" si="308"/>
        <v>-</v>
      </c>
      <c r="AW731" s="294" t="str" cm="1">
        <f t="array" ref="AW731">IF(CH731&gt;0, INDEX($CV$58:$CV$60, CH731), "-")</f>
        <v>-</v>
      </c>
      <c r="AX731" s="294" t="str">
        <f t="shared" si="299"/>
        <v>-</v>
      </c>
      <c r="AY731" s="295" t="str">
        <f t="shared" si="300"/>
        <v>-</v>
      </c>
      <c r="AZ731" s="294">
        <f t="shared" si="301"/>
        <v>0</v>
      </c>
      <c r="BA731" s="296" t="str" cm="1">
        <f t="array" ref="BA731">IFERROR(INDEX($CV$63:$CZ$65, $CF731, BA$23), "-")</f>
        <v>-</v>
      </c>
      <c r="BB731" s="296" t="str" cm="1">
        <f t="array" ref="BB731">IFERROR(INDEX($CV$63:$CZ$65, $CF731, BB$23), "-")</f>
        <v>-</v>
      </c>
      <c r="BC731" s="296" t="str" cm="1">
        <f t="array" ref="BC731">IFERROR(INDEX($CV$63:$CZ$65, $CF731, BC$23), "-")</f>
        <v>-</v>
      </c>
      <c r="BD731" s="296" t="str" cm="1">
        <f t="array" ref="BD731">IFERROR(INDEX($CV$63:$CZ$65, $CF731, BD$23), "-")</f>
        <v>-</v>
      </c>
      <c r="BE731" s="296" t="str" cm="1">
        <f t="array" ref="BE731">IFERROR(INDEX($CV$63:$CZ$65, $CF731, BE$23), "-")</f>
        <v>-</v>
      </c>
      <c r="BF731" s="297" cm="1">
        <f t="array" ref="BF731">IF($CF731=3,
IFERROR(INDEX($CV$68:$CZ$79, $CE731, BF$23), "-"),
IF($CF731=2,
IF(BF$23=5, $Q731, IF(BF$23=4, $R731, 0)), IF(BF$23=5, $Q731, 0)
))</f>
        <v>0</v>
      </c>
      <c r="BG731" s="297" cm="1">
        <f t="array" ref="BG731">IF($CF731=3,
IFERROR(INDEX($CV$68:$CZ$79, $CE731, BG$23), "-"),
IF($CF731=2,
IF(BG$23=5, $Q731, IF(BG$23=4, $R731, 0)), IF(BG$23=5, $Q731, 0)
))</f>
        <v>0</v>
      </c>
      <c r="BH731" s="297" cm="1">
        <f t="array" ref="BH731">IF($CF731=3,
IFERROR(INDEX($CV$68:$CZ$79, $CE731, BH$23), "-"),
IF($CF731=2,
IF(BH$23=5, $Q731, IF(BH$23=4, $R731, 0)), IF(BH$23=5, $Q731, 0)
))</f>
        <v>0</v>
      </c>
      <c r="BI731" s="297" cm="1">
        <f t="array" ref="BI731">IF($CF731=3,
IFERROR(INDEX($CV$68:$CZ$79, $CE731, BI$23), "-"),
IF($CF731=2,
IF(BI$23=5, $Q731, IF(BI$23=4, $R731, 0)), IF(BI$23=5, $Q731, 0)
))</f>
        <v>0</v>
      </c>
      <c r="BJ731" s="297" cm="1">
        <f t="array" ref="BJ731">IF($CF731=3,
IFERROR(INDEX($CV$68:$CZ$79, $CE731, BJ$23), "-"),
IF($CF731=2,
IF(BJ$23=5, $Q731, IF(BJ$23=4, $R731, 0)), IF(BJ$23=5, $Q731, 0)
))</f>
        <v>0</v>
      </c>
      <c r="BK731" s="293" t="str" cm="1">
        <f t="array" ref="BK731">IFERROR(IF(OR($AN$20="EZ", ISNUMBER((BL731*BM731)/(3600*1000)/BN731)), (BL731*BM731)/(3600*1000)/BN731, BY731) * SUMPRODUCT($BO731:$BS731^2.5, $BT731:$BX731) / 1000, "-")</f>
        <v>-</v>
      </c>
      <c r="BL731" s="279" t="str">
        <f t="shared" si="302"/>
        <v>-</v>
      </c>
      <c r="BM731" s="279" t="str">
        <f t="shared" si="303"/>
        <v>-</v>
      </c>
      <c r="BN731" s="298">
        <f t="shared" si="304"/>
        <v>0</v>
      </c>
      <c r="BO731" s="296" t="str" cm="1">
        <f t="array" ref="BO731">IFERROR(INDEX($CV$63:$CZ$65, $CO731, BO$23), "-")</f>
        <v>-</v>
      </c>
      <c r="BP731" s="296" t="str" cm="1">
        <f t="array" ref="BP731">IFERROR(INDEX($CV$63:$CZ$65, $CO731, BP$23), "-")</f>
        <v>-</v>
      </c>
      <c r="BQ731" s="296" t="str" cm="1">
        <f t="array" ref="BQ731">IFERROR(INDEX($CV$63:$CZ$65, $CO731, BQ$23), "-")</f>
        <v>-</v>
      </c>
      <c r="BR731" s="296" t="str" cm="1">
        <f t="array" ref="BR731">IFERROR(INDEX($CV$63:$CZ$65, $CO731, BR$23), "-")</f>
        <v>-</v>
      </c>
      <c r="BS731" s="296" t="str" cm="1">
        <f t="array" ref="BS731">IFERROR(INDEX($CV$63:$CZ$65, $CO731, BS$23), "-")</f>
        <v>-</v>
      </c>
      <c r="BT731" s="297" cm="1">
        <f t="array" ref="BT731">IF($CO731=3,
IFERROR(INDEX($CV$68:$CZ$79, $CE731, BT$23), "-"),
IF($CO731=2,
IF(BT$23=5, $AC731, IF(BT$23=4, $AD731, 0)), IF(BT$23=5, $AC731, 0)
))</f>
        <v>0</v>
      </c>
      <c r="BU731" s="297" cm="1">
        <f t="array" ref="BU731">IF($CO731=3,
IFERROR(INDEX($CV$68:$CZ$79, $CE731, BU$23), "-"),
IF($CO731=2,
IF(BU$23=5, $AC731, IF(BU$23=4, $AD731, 0)), IF(BU$23=5, $AC731, 0)
))</f>
        <v>0</v>
      </c>
      <c r="BV731" s="297" cm="1">
        <f t="array" ref="BV731">IF($CO731=3,
IFERROR(INDEX($CV$68:$CZ$79, $CE731, BV$23), "-"),
IF($CO731=2,
IF(BV$23=5, $AC731, IF(BV$23=4, $AD731, 0)), IF(BV$23=5, $AC731, 0)
))</f>
        <v>0</v>
      </c>
      <c r="BW731" s="297" cm="1">
        <f t="array" ref="BW731">IF($CO731=3,
IFERROR(INDEX($CV$68:$CZ$79, $CE731, BW$23), "-"),
IF($CO731=2,
IF(BW$23=5, $AC731, IF(BW$23=4, $AD731, 0)), IF(BW$23=5, $AC731, 0)
))</f>
        <v>0</v>
      </c>
      <c r="BX731" s="297" cm="1">
        <f t="array" ref="BX731">IF($CO731=3,
IFERROR(INDEX($CV$68:$CZ$79, $CE731, BX$23), "-"),
IF($CO731=2,
IF(BX$23=5, $AC731, IF(BX$23=4, $AD731, 0)), IF(BX$23=5, $AC731, 0)
))</f>
        <v>0</v>
      </c>
      <c r="BY731" s="293" t="str">
        <f t="shared" si="305"/>
        <v>-</v>
      </c>
      <c r="BZ731" s="299">
        <f t="shared" si="309"/>
        <v>0</v>
      </c>
      <c r="CA731" s="294" t="str">
        <f t="shared" si="306"/>
        <v>-</v>
      </c>
      <c r="CB731" s="295" t="str">
        <f t="shared" si="310"/>
        <v>-</v>
      </c>
      <c r="CC731" s="295" t="str">
        <f t="shared" si="307"/>
        <v>-</v>
      </c>
      <c r="CD731" s="299">
        <f t="shared" si="311"/>
        <v>0</v>
      </c>
      <c r="CE731" s="300" t="str">
        <f t="shared" si="312"/>
        <v>-</v>
      </c>
      <c r="CF731" s="300" t="str">
        <f t="shared" si="313"/>
        <v>-</v>
      </c>
      <c r="CG731" s="300">
        <v>0</v>
      </c>
      <c r="CH731" s="300">
        <f t="shared" si="314"/>
        <v>0</v>
      </c>
      <c r="CI731" s="301">
        <f t="shared" si="315"/>
        <v>0</v>
      </c>
      <c r="CJ731" s="301">
        <f t="shared" si="316"/>
        <v>0</v>
      </c>
      <c r="CK731" s="302" t="str" cm="1">
        <f t="array" ref="CK731">IF($CJ731&gt;0, INDEX($CS$28:$DH$35, $CJ731, $CI731+CK$23), "-")</f>
        <v>-</v>
      </c>
      <c r="CL731" s="302" t="str" cm="1">
        <f t="array" ref="CL731">IF($CJ731&gt;0, INDEX($CS$28:$DH$35, $CJ731, $CI731+CL$23), "-")</f>
        <v>-</v>
      </c>
      <c r="CM731" s="302" t="str" cm="1">
        <f t="array" ref="CM731">IF($CJ731&gt;0, INDEX($CS$28:$DH$35, $CJ731, $CI731+CM$23), "-")</f>
        <v>-</v>
      </c>
      <c r="CN731" s="302" t="str" cm="1">
        <f t="array" ref="CN731">IF($CJ731&gt;0, INDEX($CS$28:$DH$35, $CJ731, $CI731+CN$23), "-")</f>
        <v>-</v>
      </c>
      <c r="CO731" s="300" t="str">
        <f t="shared" si="317"/>
        <v>-</v>
      </c>
      <c r="CP731" s="271"/>
      <c r="CQ731" s="272"/>
      <c r="CR731" s="273"/>
      <c r="CS731" s="273"/>
      <c r="CT731" s="273"/>
      <c r="CU731" s="273"/>
      <c r="CV731" s="273"/>
      <c r="CW731" s="273"/>
      <c r="CX731" s="273"/>
      <c r="CY731" s="273"/>
      <c r="CZ731" s="273"/>
      <c r="DA731" s="273"/>
      <c r="DB731" s="273"/>
      <c r="DC731" s="273"/>
      <c r="DD731" s="273"/>
      <c r="DE731" s="273"/>
      <c r="DF731" s="273"/>
      <c r="DG731" s="273"/>
      <c r="DH731" s="273"/>
      <c r="DI731" s="273"/>
      <c r="DJ731" s="271"/>
      <c r="DK731" s="271"/>
    </row>
    <row r="732" spans="1:115" s="45" customFormat="1" ht="12.75" customHeight="1" x14ac:dyDescent="0.25">
      <c r="A732" s="13" cm="1">
        <f t="array" ref="A732">IFERROR(INDEX(Operation, IFERROR(MATCH($N732,#REF!, 0), IFERROR(MATCH($N732,#REF!, 0), MATCH($N732,#REF!, 0))), 4), 0)</f>
        <v>0</v>
      </c>
      <c r="B732" s="10">
        <v>709</v>
      </c>
      <c r="C732" s="238"/>
      <c r="D732" s="238"/>
      <c r="E732" s="79"/>
      <c r="F732" s="80" t="str">
        <f>IF(ISBLANK(E732), "", VLOOKUP(E732, Z!$A$2:$C$4127, 3, FALSE))</f>
        <v/>
      </c>
      <c r="G732" s="238"/>
      <c r="H732" s="81"/>
      <c r="I732" s="255" t="b">
        <v>0</v>
      </c>
      <c r="J732" s="256"/>
      <c r="K732" s="82"/>
      <c r="L732" s="82"/>
      <c r="M732" s="83"/>
      <c r="N732" s="79"/>
      <c r="O732" s="84"/>
      <c r="P732" s="84"/>
      <c r="Q732" s="257"/>
      <c r="R732" s="257"/>
      <c r="S732" s="257"/>
      <c r="T732" s="85">
        <f t="shared" si="318"/>
        <v>0</v>
      </c>
      <c r="U732" s="238"/>
      <c r="V732" s="238"/>
      <c r="W732" s="238"/>
      <c r="X732" s="257"/>
      <c r="Y732" s="258"/>
      <c r="Z732" s="79"/>
      <c r="AA732" s="257"/>
      <c r="AB732" s="257"/>
      <c r="AC732" s="257"/>
      <c r="AD732" s="257"/>
      <c r="AE732" s="257"/>
      <c r="AF732" s="85">
        <f t="shared" si="319"/>
        <v>0</v>
      </c>
      <c r="AG732" s="259"/>
      <c r="AH732" s="238"/>
      <c r="AI732" s="79"/>
      <c r="AJ732" s="80" t="str">
        <f>IF(ISBLANK(AI732), "", VLOOKUP(AI732, Z!$A$2:$C$4127, 3, FALSE))</f>
        <v/>
      </c>
      <c r="AK732" s="260"/>
      <c r="AL732" s="127">
        <f t="shared" si="320"/>
        <v>0</v>
      </c>
      <c r="AM732" s="271"/>
      <c r="AN732" s="292">
        <f t="shared" si="294"/>
        <v>0</v>
      </c>
      <c r="AO732" s="279">
        <f t="shared" si="321"/>
        <v>1</v>
      </c>
      <c r="AP732" s="279">
        <v>0.75</v>
      </c>
      <c r="AQ732" s="293" t="str">
        <f t="shared" si="295"/>
        <v>-</v>
      </c>
      <c r="AR732" s="293" t="str">
        <f t="shared" si="296"/>
        <v>-</v>
      </c>
      <c r="AS732" s="293" t="str" cm="1">
        <f t="array" ref="AS732">IFERROR(IFERROR((AT732*AU732)/(3600*1000)/AZ732, BY732) * SUMPRODUCT($BA732:$BE732^2.5, $BF732:$BJ732) / 1000, "-")</f>
        <v>-</v>
      </c>
      <c r="AT732" s="279" t="str">
        <f t="shared" si="297"/>
        <v>-</v>
      </c>
      <c r="AU732" s="279" t="str">
        <f t="shared" si="298"/>
        <v>-</v>
      </c>
      <c r="AV732" s="294" t="str">
        <f t="shared" si="308"/>
        <v>-</v>
      </c>
      <c r="AW732" s="294" t="str" cm="1">
        <f t="array" ref="AW732">IF(CH732&gt;0, INDEX($CV$58:$CV$60, CH732), "-")</f>
        <v>-</v>
      </c>
      <c r="AX732" s="294" t="str">
        <f t="shared" si="299"/>
        <v>-</v>
      </c>
      <c r="AY732" s="295" t="str">
        <f t="shared" si="300"/>
        <v>-</v>
      </c>
      <c r="AZ732" s="294">
        <f t="shared" si="301"/>
        <v>0</v>
      </c>
      <c r="BA732" s="296" t="str" cm="1">
        <f t="array" ref="BA732">IFERROR(INDEX($CV$63:$CZ$65, $CF732, BA$23), "-")</f>
        <v>-</v>
      </c>
      <c r="BB732" s="296" t="str" cm="1">
        <f t="array" ref="BB732">IFERROR(INDEX($CV$63:$CZ$65, $CF732, BB$23), "-")</f>
        <v>-</v>
      </c>
      <c r="BC732" s="296" t="str" cm="1">
        <f t="array" ref="BC732">IFERROR(INDEX($CV$63:$CZ$65, $CF732, BC$23), "-")</f>
        <v>-</v>
      </c>
      <c r="BD732" s="296" t="str" cm="1">
        <f t="array" ref="BD732">IFERROR(INDEX($CV$63:$CZ$65, $CF732, BD$23), "-")</f>
        <v>-</v>
      </c>
      <c r="BE732" s="296" t="str" cm="1">
        <f t="array" ref="BE732">IFERROR(INDEX($CV$63:$CZ$65, $CF732, BE$23), "-")</f>
        <v>-</v>
      </c>
      <c r="BF732" s="297" cm="1">
        <f t="array" ref="BF732">IF($CF732=3,
IFERROR(INDEX($CV$68:$CZ$79, $CE732, BF$23), "-"),
IF($CF732=2,
IF(BF$23=5, $Q732, IF(BF$23=4, $R732, 0)), IF(BF$23=5, $Q732, 0)
))</f>
        <v>0</v>
      </c>
      <c r="BG732" s="297" cm="1">
        <f t="array" ref="BG732">IF($CF732=3,
IFERROR(INDEX($CV$68:$CZ$79, $CE732, BG$23), "-"),
IF($CF732=2,
IF(BG$23=5, $Q732, IF(BG$23=4, $R732, 0)), IF(BG$23=5, $Q732, 0)
))</f>
        <v>0</v>
      </c>
      <c r="BH732" s="297" cm="1">
        <f t="array" ref="BH732">IF($CF732=3,
IFERROR(INDEX($CV$68:$CZ$79, $CE732, BH$23), "-"),
IF($CF732=2,
IF(BH$23=5, $Q732, IF(BH$23=4, $R732, 0)), IF(BH$23=5, $Q732, 0)
))</f>
        <v>0</v>
      </c>
      <c r="BI732" s="297" cm="1">
        <f t="array" ref="BI732">IF($CF732=3,
IFERROR(INDEX($CV$68:$CZ$79, $CE732, BI$23), "-"),
IF($CF732=2,
IF(BI$23=5, $Q732, IF(BI$23=4, $R732, 0)), IF(BI$23=5, $Q732, 0)
))</f>
        <v>0</v>
      </c>
      <c r="BJ732" s="297" cm="1">
        <f t="array" ref="BJ732">IF($CF732=3,
IFERROR(INDEX($CV$68:$CZ$79, $CE732, BJ$23), "-"),
IF($CF732=2,
IF(BJ$23=5, $Q732, IF(BJ$23=4, $R732, 0)), IF(BJ$23=5, $Q732, 0)
))</f>
        <v>0</v>
      </c>
      <c r="BK732" s="293" t="str" cm="1">
        <f t="array" ref="BK732">IFERROR(IF(OR($AN$20="EZ", ISNUMBER((BL732*BM732)/(3600*1000)/BN732)), (BL732*BM732)/(3600*1000)/BN732, BY732) * SUMPRODUCT($BO732:$BS732^2.5, $BT732:$BX732) / 1000, "-")</f>
        <v>-</v>
      </c>
      <c r="BL732" s="279" t="str">
        <f t="shared" si="302"/>
        <v>-</v>
      </c>
      <c r="BM732" s="279" t="str">
        <f t="shared" si="303"/>
        <v>-</v>
      </c>
      <c r="BN732" s="298">
        <f t="shared" si="304"/>
        <v>0</v>
      </c>
      <c r="BO732" s="296" t="str" cm="1">
        <f t="array" ref="BO732">IFERROR(INDEX($CV$63:$CZ$65, $CO732, BO$23), "-")</f>
        <v>-</v>
      </c>
      <c r="BP732" s="296" t="str" cm="1">
        <f t="array" ref="BP732">IFERROR(INDEX($CV$63:$CZ$65, $CO732, BP$23), "-")</f>
        <v>-</v>
      </c>
      <c r="BQ732" s="296" t="str" cm="1">
        <f t="array" ref="BQ732">IFERROR(INDEX($CV$63:$CZ$65, $CO732, BQ$23), "-")</f>
        <v>-</v>
      </c>
      <c r="BR732" s="296" t="str" cm="1">
        <f t="array" ref="BR732">IFERROR(INDEX($CV$63:$CZ$65, $CO732, BR$23), "-")</f>
        <v>-</v>
      </c>
      <c r="BS732" s="296" t="str" cm="1">
        <f t="array" ref="BS732">IFERROR(INDEX($CV$63:$CZ$65, $CO732, BS$23), "-")</f>
        <v>-</v>
      </c>
      <c r="BT732" s="297" cm="1">
        <f t="array" ref="BT732">IF($CO732=3,
IFERROR(INDEX($CV$68:$CZ$79, $CE732, BT$23), "-"),
IF($CO732=2,
IF(BT$23=5, $AC732, IF(BT$23=4, $AD732, 0)), IF(BT$23=5, $AC732, 0)
))</f>
        <v>0</v>
      </c>
      <c r="BU732" s="297" cm="1">
        <f t="array" ref="BU732">IF($CO732=3,
IFERROR(INDEX($CV$68:$CZ$79, $CE732, BU$23), "-"),
IF($CO732=2,
IF(BU$23=5, $AC732, IF(BU$23=4, $AD732, 0)), IF(BU$23=5, $AC732, 0)
))</f>
        <v>0</v>
      </c>
      <c r="BV732" s="297" cm="1">
        <f t="array" ref="BV732">IF($CO732=3,
IFERROR(INDEX($CV$68:$CZ$79, $CE732, BV$23), "-"),
IF($CO732=2,
IF(BV$23=5, $AC732, IF(BV$23=4, $AD732, 0)), IF(BV$23=5, $AC732, 0)
))</f>
        <v>0</v>
      </c>
      <c r="BW732" s="297" cm="1">
        <f t="array" ref="BW732">IF($CO732=3,
IFERROR(INDEX($CV$68:$CZ$79, $CE732, BW$23), "-"),
IF($CO732=2,
IF(BW$23=5, $AC732, IF(BW$23=4, $AD732, 0)), IF(BW$23=5, $AC732, 0)
))</f>
        <v>0</v>
      </c>
      <c r="BX732" s="297" cm="1">
        <f t="array" ref="BX732">IF($CO732=3,
IFERROR(INDEX($CV$68:$CZ$79, $CE732, BX$23), "-"),
IF($CO732=2,
IF(BX$23=5, $AC732, IF(BX$23=4, $AD732, 0)), IF(BX$23=5, $AC732, 0)
))</f>
        <v>0</v>
      </c>
      <c r="BY732" s="293" t="str">
        <f t="shared" si="305"/>
        <v>-</v>
      </c>
      <c r="BZ732" s="299">
        <f t="shared" si="309"/>
        <v>0</v>
      </c>
      <c r="CA732" s="294" t="str">
        <f t="shared" si="306"/>
        <v>-</v>
      </c>
      <c r="CB732" s="295" t="str">
        <f t="shared" si="310"/>
        <v>-</v>
      </c>
      <c r="CC732" s="295" t="str">
        <f t="shared" si="307"/>
        <v>-</v>
      </c>
      <c r="CD732" s="299">
        <f t="shared" si="311"/>
        <v>0</v>
      </c>
      <c r="CE732" s="300" t="str">
        <f t="shared" si="312"/>
        <v>-</v>
      </c>
      <c r="CF732" s="300" t="str">
        <f t="shared" si="313"/>
        <v>-</v>
      </c>
      <c r="CG732" s="300">
        <v>0</v>
      </c>
      <c r="CH732" s="300">
        <f t="shared" si="314"/>
        <v>0</v>
      </c>
      <c r="CI732" s="301">
        <f t="shared" si="315"/>
        <v>0</v>
      </c>
      <c r="CJ732" s="301">
        <f t="shared" si="316"/>
        <v>0</v>
      </c>
      <c r="CK732" s="302" t="str" cm="1">
        <f t="array" ref="CK732">IF($CJ732&gt;0, INDEX($CS$28:$DH$35, $CJ732, $CI732+CK$23), "-")</f>
        <v>-</v>
      </c>
      <c r="CL732" s="302" t="str" cm="1">
        <f t="array" ref="CL732">IF($CJ732&gt;0, INDEX($CS$28:$DH$35, $CJ732, $CI732+CL$23), "-")</f>
        <v>-</v>
      </c>
      <c r="CM732" s="302" t="str" cm="1">
        <f t="array" ref="CM732">IF($CJ732&gt;0, INDEX($CS$28:$DH$35, $CJ732, $CI732+CM$23), "-")</f>
        <v>-</v>
      </c>
      <c r="CN732" s="302" t="str" cm="1">
        <f t="array" ref="CN732">IF($CJ732&gt;0, INDEX($CS$28:$DH$35, $CJ732, $CI732+CN$23), "-")</f>
        <v>-</v>
      </c>
      <c r="CO732" s="300" t="str">
        <f t="shared" si="317"/>
        <v>-</v>
      </c>
      <c r="CP732" s="271"/>
      <c r="CQ732" s="272"/>
      <c r="CR732" s="273"/>
      <c r="CS732" s="273"/>
      <c r="CT732" s="273"/>
      <c r="CU732" s="273"/>
      <c r="CV732" s="273"/>
      <c r="CW732" s="273"/>
      <c r="CX732" s="273"/>
      <c r="CY732" s="273"/>
      <c r="CZ732" s="273"/>
      <c r="DA732" s="273"/>
      <c r="DB732" s="273"/>
      <c r="DC732" s="273"/>
      <c r="DD732" s="273"/>
      <c r="DE732" s="273"/>
      <c r="DF732" s="273"/>
      <c r="DG732" s="273"/>
      <c r="DH732" s="273"/>
      <c r="DI732" s="273"/>
      <c r="DJ732" s="271"/>
      <c r="DK732" s="271"/>
    </row>
    <row r="733" spans="1:115" s="45" customFormat="1" ht="12.75" customHeight="1" x14ac:dyDescent="0.25">
      <c r="A733" s="13" cm="1">
        <f t="array" ref="A733">IFERROR(INDEX(Operation, IFERROR(MATCH($N733,#REF!, 0), IFERROR(MATCH($N733,#REF!, 0), MATCH($N733,#REF!, 0))), 4), 0)</f>
        <v>0</v>
      </c>
      <c r="B733" s="10">
        <v>710</v>
      </c>
      <c r="C733" s="238"/>
      <c r="D733" s="238"/>
      <c r="E733" s="79"/>
      <c r="F733" s="80" t="str">
        <f>IF(ISBLANK(E733), "", VLOOKUP(E733, Z!$A$2:$C$4127, 3, FALSE))</f>
        <v/>
      </c>
      <c r="G733" s="238"/>
      <c r="H733" s="81"/>
      <c r="I733" s="255" t="b">
        <v>0</v>
      </c>
      <c r="J733" s="256"/>
      <c r="K733" s="82"/>
      <c r="L733" s="82"/>
      <c r="M733" s="83"/>
      <c r="N733" s="79"/>
      <c r="O733" s="84"/>
      <c r="P733" s="84"/>
      <c r="Q733" s="257"/>
      <c r="R733" s="257"/>
      <c r="S733" s="257"/>
      <c r="T733" s="85">
        <f t="shared" si="318"/>
        <v>0</v>
      </c>
      <c r="U733" s="238"/>
      <c r="V733" s="238"/>
      <c r="W733" s="238"/>
      <c r="X733" s="256"/>
      <c r="Y733" s="258"/>
      <c r="Z733" s="79"/>
      <c r="AA733" s="257"/>
      <c r="AB733" s="257"/>
      <c r="AC733" s="257"/>
      <c r="AD733" s="257"/>
      <c r="AE733" s="257"/>
      <c r="AF733" s="85">
        <f t="shared" si="319"/>
        <v>0</v>
      </c>
      <c r="AG733" s="259"/>
      <c r="AH733" s="238"/>
      <c r="AI733" s="79"/>
      <c r="AJ733" s="80" t="str">
        <f>IF(ISBLANK(AI733), "", VLOOKUP(AI733, Z!$A$2:$C$4127, 3, FALSE))</f>
        <v/>
      </c>
      <c r="AK733" s="260"/>
      <c r="AL733" s="127">
        <f t="shared" si="320"/>
        <v>0</v>
      </c>
      <c r="AM733" s="271"/>
      <c r="AN733" s="292">
        <f t="shared" si="294"/>
        <v>0</v>
      </c>
      <c r="AO733" s="279">
        <f t="shared" si="321"/>
        <v>1</v>
      </c>
      <c r="AP733" s="279">
        <v>0.75</v>
      </c>
      <c r="AQ733" s="293" t="str">
        <f t="shared" si="295"/>
        <v>-</v>
      </c>
      <c r="AR733" s="293" t="str">
        <f t="shared" si="296"/>
        <v>-</v>
      </c>
      <c r="AS733" s="293" t="str" cm="1">
        <f t="array" ref="AS733">IFERROR(IFERROR((AT733*AU733)/(3600*1000)/AZ733, BY733) * SUMPRODUCT($BA733:$BE733^2.5, $BF733:$BJ733) / 1000, "-")</f>
        <v>-</v>
      </c>
      <c r="AT733" s="279" t="str">
        <f t="shared" si="297"/>
        <v>-</v>
      </c>
      <c r="AU733" s="279" t="str">
        <f t="shared" si="298"/>
        <v>-</v>
      </c>
      <c r="AV733" s="294" t="str">
        <f t="shared" si="308"/>
        <v>-</v>
      </c>
      <c r="AW733" s="294" t="str" cm="1">
        <f t="array" ref="AW733">IF(CH733&gt;0, INDEX($CV$58:$CV$60, CH733), "-")</f>
        <v>-</v>
      </c>
      <c r="AX733" s="294" t="str">
        <f t="shared" si="299"/>
        <v>-</v>
      </c>
      <c r="AY733" s="295" t="str">
        <f t="shared" si="300"/>
        <v>-</v>
      </c>
      <c r="AZ733" s="294">
        <f t="shared" si="301"/>
        <v>0</v>
      </c>
      <c r="BA733" s="296" t="str" cm="1">
        <f t="array" ref="BA733">IFERROR(INDEX($CV$63:$CZ$65, $CF733, BA$23), "-")</f>
        <v>-</v>
      </c>
      <c r="BB733" s="296" t="str" cm="1">
        <f t="array" ref="BB733">IFERROR(INDEX($CV$63:$CZ$65, $CF733, BB$23), "-")</f>
        <v>-</v>
      </c>
      <c r="BC733" s="296" t="str" cm="1">
        <f t="array" ref="BC733">IFERROR(INDEX($CV$63:$CZ$65, $CF733, BC$23), "-")</f>
        <v>-</v>
      </c>
      <c r="BD733" s="296" t="str" cm="1">
        <f t="array" ref="BD733">IFERROR(INDEX($CV$63:$CZ$65, $CF733, BD$23), "-")</f>
        <v>-</v>
      </c>
      <c r="BE733" s="296" t="str" cm="1">
        <f t="array" ref="BE733">IFERROR(INDEX($CV$63:$CZ$65, $CF733, BE$23), "-")</f>
        <v>-</v>
      </c>
      <c r="BF733" s="297" cm="1">
        <f t="array" ref="BF733">IF($CF733=3,
IFERROR(INDEX($CV$68:$CZ$79, $CE733, BF$23), "-"),
IF($CF733=2,
IF(BF$23=5, $Q733, IF(BF$23=4, $R733, 0)), IF(BF$23=5, $Q733, 0)
))</f>
        <v>0</v>
      </c>
      <c r="BG733" s="297" cm="1">
        <f t="array" ref="BG733">IF($CF733=3,
IFERROR(INDEX($CV$68:$CZ$79, $CE733, BG$23), "-"),
IF($CF733=2,
IF(BG$23=5, $Q733, IF(BG$23=4, $R733, 0)), IF(BG$23=5, $Q733, 0)
))</f>
        <v>0</v>
      </c>
      <c r="BH733" s="297" cm="1">
        <f t="array" ref="BH733">IF($CF733=3,
IFERROR(INDEX($CV$68:$CZ$79, $CE733, BH$23), "-"),
IF($CF733=2,
IF(BH$23=5, $Q733, IF(BH$23=4, $R733, 0)), IF(BH$23=5, $Q733, 0)
))</f>
        <v>0</v>
      </c>
      <c r="BI733" s="297" cm="1">
        <f t="array" ref="BI733">IF($CF733=3,
IFERROR(INDEX($CV$68:$CZ$79, $CE733, BI$23), "-"),
IF($CF733=2,
IF(BI$23=5, $Q733, IF(BI$23=4, $R733, 0)), IF(BI$23=5, $Q733, 0)
))</f>
        <v>0</v>
      </c>
      <c r="BJ733" s="297" cm="1">
        <f t="array" ref="BJ733">IF($CF733=3,
IFERROR(INDEX($CV$68:$CZ$79, $CE733, BJ$23), "-"),
IF($CF733=2,
IF(BJ$23=5, $Q733, IF(BJ$23=4, $R733, 0)), IF(BJ$23=5, $Q733, 0)
))</f>
        <v>0</v>
      </c>
      <c r="BK733" s="293" t="str" cm="1">
        <f t="array" ref="BK733">IFERROR(IF(OR($AN$20="EZ", ISNUMBER((BL733*BM733)/(3600*1000)/BN733)), (BL733*BM733)/(3600*1000)/BN733, BY733) * SUMPRODUCT($BO733:$BS733^2.5, $BT733:$BX733) / 1000, "-")</f>
        <v>-</v>
      </c>
      <c r="BL733" s="279" t="str">
        <f t="shared" si="302"/>
        <v>-</v>
      </c>
      <c r="BM733" s="279" t="str">
        <f t="shared" si="303"/>
        <v>-</v>
      </c>
      <c r="BN733" s="298">
        <f t="shared" si="304"/>
        <v>0</v>
      </c>
      <c r="BO733" s="296" t="str" cm="1">
        <f t="array" ref="BO733">IFERROR(INDEX($CV$63:$CZ$65, $CO733, BO$23), "-")</f>
        <v>-</v>
      </c>
      <c r="BP733" s="296" t="str" cm="1">
        <f t="array" ref="BP733">IFERROR(INDEX($CV$63:$CZ$65, $CO733, BP$23), "-")</f>
        <v>-</v>
      </c>
      <c r="BQ733" s="296" t="str" cm="1">
        <f t="array" ref="BQ733">IFERROR(INDEX($CV$63:$CZ$65, $CO733, BQ$23), "-")</f>
        <v>-</v>
      </c>
      <c r="BR733" s="296" t="str" cm="1">
        <f t="array" ref="BR733">IFERROR(INDEX($CV$63:$CZ$65, $CO733, BR$23), "-")</f>
        <v>-</v>
      </c>
      <c r="BS733" s="296" t="str" cm="1">
        <f t="array" ref="BS733">IFERROR(INDEX($CV$63:$CZ$65, $CO733, BS$23), "-")</f>
        <v>-</v>
      </c>
      <c r="BT733" s="297" cm="1">
        <f t="array" ref="BT733">IF($CO733=3,
IFERROR(INDEX($CV$68:$CZ$79, $CE733, BT$23), "-"),
IF($CO733=2,
IF(BT$23=5, $AC733, IF(BT$23=4, $AD733, 0)), IF(BT$23=5, $AC733, 0)
))</f>
        <v>0</v>
      </c>
      <c r="BU733" s="297" cm="1">
        <f t="array" ref="BU733">IF($CO733=3,
IFERROR(INDEX($CV$68:$CZ$79, $CE733, BU$23), "-"),
IF($CO733=2,
IF(BU$23=5, $AC733, IF(BU$23=4, $AD733, 0)), IF(BU$23=5, $AC733, 0)
))</f>
        <v>0</v>
      </c>
      <c r="BV733" s="297" cm="1">
        <f t="array" ref="BV733">IF($CO733=3,
IFERROR(INDEX($CV$68:$CZ$79, $CE733, BV$23), "-"),
IF($CO733=2,
IF(BV$23=5, $AC733, IF(BV$23=4, $AD733, 0)), IF(BV$23=5, $AC733, 0)
))</f>
        <v>0</v>
      </c>
      <c r="BW733" s="297" cm="1">
        <f t="array" ref="BW733">IF($CO733=3,
IFERROR(INDEX($CV$68:$CZ$79, $CE733, BW$23), "-"),
IF($CO733=2,
IF(BW$23=5, $AC733, IF(BW$23=4, $AD733, 0)), IF(BW$23=5, $AC733, 0)
))</f>
        <v>0</v>
      </c>
      <c r="BX733" s="297" cm="1">
        <f t="array" ref="BX733">IF($CO733=3,
IFERROR(INDEX($CV$68:$CZ$79, $CE733, BX$23), "-"),
IF($CO733=2,
IF(BX$23=5, $AC733, IF(BX$23=4, $AD733, 0)), IF(BX$23=5, $AC733, 0)
))</f>
        <v>0</v>
      </c>
      <c r="BY733" s="293" t="str">
        <f t="shared" si="305"/>
        <v>-</v>
      </c>
      <c r="BZ733" s="299">
        <f t="shared" si="309"/>
        <v>0</v>
      </c>
      <c r="CA733" s="294" t="str">
        <f t="shared" si="306"/>
        <v>-</v>
      </c>
      <c r="CB733" s="295" t="str">
        <f t="shared" si="310"/>
        <v>-</v>
      </c>
      <c r="CC733" s="295" t="str">
        <f t="shared" si="307"/>
        <v>-</v>
      </c>
      <c r="CD733" s="299">
        <f t="shared" si="311"/>
        <v>0</v>
      </c>
      <c r="CE733" s="300" t="str">
        <f t="shared" si="312"/>
        <v>-</v>
      </c>
      <c r="CF733" s="300" t="str">
        <f t="shared" si="313"/>
        <v>-</v>
      </c>
      <c r="CG733" s="300">
        <v>0</v>
      </c>
      <c r="CH733" s="300">
        <f t="shared" si="314"/>
        <v>0</v>
      </c>
      <c r="CI733" s="301">
        <f t="shared" si="315"/>
        <v>0</v>
      </c>
      <c r="CJ733" s="301">
        <f t="shared" si="316"/>
        <v>0</v>
      </c>
      <c r="CK733" s="302" t="str" cm="1">
        <f t="array" ref="CK733">IF($CJ733&gt;0, INDEX($CS$28:$DH$35, $CJ733, $CI733+CK$23), "-")</f>
        <v>-</v>
      </c>
      <c r="CL733" s="302" t="str" cm="1">
        <f t="array" ref="CL733">IF($CJ733&gt;0, INDEX($CS$28:$DH$35, $CJ733, $CI733+CL$23), "-")</f>
        <v>-</v>
      </c>
      <c r="CM733" s="302" t="str" cm="1">
        <f t="array" ref="CM733">IF($CJ733&gt;0, INDEX($CS$28:$DH$35, $CJ733, $CI733+CM$23), "-")</f>
        <v>-</v>
      </c>
      <c r="CN733" s="302" t="str" cm="1">
        <f t="array" ref="CN733">IF($CJ733&gt;0, INDEX($CS$28:$DH$35, $CJ733, $CI733+CN$23), "-")</f>
        <v>-</v>
      </c>
      <c r="CO733" s="300" t="str">
        <f t="shared" si="317"/>
        <v>-</v>
      </c>
      <c r="CP733" s="271"/>
      <c r="CQ733" s="272"/>
      <c r="CR733" s="273"/>
      <c r="CS733" s="273"/>
      <c r="CT733" s="273"/>
      <c r="CU733" s="273"/>
      <c r="CV733" s="273"/>
      <c r="CW733" s="273"/>
      <c r="CX733" s="273"/>
      <c r="CY733" s="273"/>
      <c r="CZ733" s="273"/>
      <c r="DA733" s="273"/>
      <c r="DB733" s="273"/>
      <c r="DC733" s="273"/>
      <c r="DD733" s="273"/>
      <c r="DE733" s="273"/>
      <c r="DF733" s="273"/>
      <c r="DG733" s="273"/>
      <c r="DH733" s="273"/>
      <c r="DI733" s="273"/>
      <c r="DJ733" s="271"/>
      <c r="DK733" s="271"/>
    </row>
    <row r="734" spans="1:115" s="45" customFormat="1" ht="12.75" customHeight="1" x14ac:dyDescent="0.25">
      <c r="A734" s="13" cm="1">
        <f t="array" ref="A734">IFERROR(INDEX(Operation, IFERROR(MATCH($N734,#REF!, 0), IFERROR(MATCH($N734,#REF!, 0), MATCH($N734,#REF!, 0))), 4), 0)</f>
        <v>0</v>
      </c>
      <c r="B734" s="10">
        <v>711</v>
      </c>
      <c r="C734" s="238"/>
      <c r="D734" s="238"/>
      <c r="E734" s="79"/>
      <c r="F734" s="80" t="str">
        <f>IF(ISBLANK(E734), "", VLOOKUP(E734, Z!$A$2:$C$4127, 3, FALSE))</f>
        <v/>
      </c>
      <c r="G734" s="238"/>
      <c r="H734" s="81"/>
      <c r="I734" s="255" t="b">
        <v>0</v>
      </c>
      <c r="J734" s="256"/>
      <c r="K734" s="82"/>
      <c r="L734" s="82"/>
      <c r="M734" s="83"/>
      <c r="N734" s="79"/>
      <c r="O734" s="84"/>
      <c r="P734" s="84"/>
      <c r="Q734" s="257"/>
      <c r="R734" s="257"/>
      <c r="S734" s="257"/>
      <c r="T734" s="85">
        <f t="shared" si="318"/>
        <v>0</v>
      </c>
      <c r="U734" s="238"/>
      <c r="V734" s="238"/>
      <c r="W734" s="238"/>
      <c r="X734" s="257"/>
      <c r="Y734" s="258"/>
      <c r="Z734" s="79"/>
      <c r="AA734" s="257"/>
      <c r="AB734" s="257"/>
      <c r="AC734" s="257"/>
      <c r="AD734" s="257"/>
      <c r="AE734" s="257"/>
      <c r="AF734" s="85">
        <f t="shared" si="319"/>
        <v>0</v>
      </c>
      <c r="AG734" s="259"/>
      <c r="AH734" s="238"/>
      <c r="AI734" s="79"/>
      <c r="AJ734" s="80" t="str">
        <f>IF(ISBLANK(AI734), "", VLOOKUP(AI734, Z!$A$2:$C$4127, 3, FALSE))</f>
        <v/>
      </c>
      <c r="AK734" s="260"/>
      <c r="AL734" s="127">
        <f t="shared" si="320"/>
        <v>0</v>
      </c>
      <c r="AM734" s="271"/>
      <c r="AN734" s="292">
        <f t="shared" si="294"/>
        <v>0</v>
      </c>
      <c r="AO734" s="279">
        <f t="shared" si="321"/>
        <v>1</v>
      </c>
      <c r="AP734" s="279">
        <v>0.75</v>
      </c>
      <c r="AQ734" s="293" t="str">
        <f t="shared" si="295"/>
        <v>-</v>
      </c>
      <c r="AR734" s="293" t="str">
        <f t="shared" si="296"/>
        <v>-</v>
      </c>
      <c r="AS734" s="293" t="str" cm="1">
        <f t="array" ref="AS734">IFERROR(IFERROR((AT734*AU734)/(3600*1000)/AZ734, BY734) * SUMPRODUCT($BA734:$BE734^2.5, $BF734:$BJ734) / 1000, "-")</f>
        <v>-</v>
      </c>
      <c r="AT734" s="279" t="str">
        <f t="shared" si="297"/>
        <v>-</v>
      </c>
      <c r="AU734" s="279" t="str">
        <f t="shared" si="298"/>
        <v>-</v>
      </c>
      <c r="AV734" s="294" t="str">
        <f t="shared" si="308"/>
        <v>-</v>
      </c>
      <c r="AW734" s="294" t="str" cm="1">
        <f t="array" ref="AW734">IF(CH734&gt;0, INDEX($CV$58:$CV$60, CH734), "-")</f>
        <v>-</v>
      </c>
      <c r="AX734" s="294" t="str">
        <f t="shared" si="299"/>
        <v>-</v>
      </c>
      <c r="AY734" s="295" t="str">
        <f t="shared" si="300"/>
        <v>-</v>
      </c>
      <c r="AZ734" s="294">
        <f t="shared" si="301"/>
        <v>0</v>
      </c>
      <c r="BA734" s="296" t="str" cm="1">
        <f t="array" ref="BA734">IFERROR(INDEX($CV$63:$CZ$65, $CF734, BA$23), "-")</f>
        <v>-</v>
      </c>
      <c r="BB734" s="296" t="str" cm="1">
        <f t="array" ref="BB734">IFERROR(INDEX($CV$63:$CZ$65, $CF734, BB$23), "-")</f>
        <v>-</v>
      </c>
      <c r="BC734" s="296" t="str" cm="1">
        <f t="array" ref="BC734">IFERROR(INDEX($CV$63:$CZ$65, $CF734, BC$23), "-")</f>
        <v>-</v>
      </c>
      <c r="BD734" s="296" t="str" cm="1">
        <f t="array" ref="BD734">IFERROR(INDEX($CV$63:$CZ$65, $CF734, BD$23), "-")</f>
        <v>-</v>
      </c>
      <c r="BE734" s="296" t="str" cm="1">
        <f t="array" ref="BE734">IFERROR(INDEX($CV$63:$CZ$65, $CF734, BE$23), "-")</f>
        <v>-</v>
      </c>
      <c r="BF734" s="297" cm="1">
        <f t="array" ref="BF734">IF($CF734=3,
IFERROR(INDEX($CV$68:$CZ$79, $CE734, BF$23), "-"),
IF($CF734=2,
IF(BF$23=5, $Q734, IF(BF$23=4, $R734, 0)), IF(BF$23=5, $Q734, 0)
))</f>
        <v>0</v>
      </c>
      <c r="BG734" s="297" cm="1">
        <f t="array" ref="BG734">IF($CF734=3,
IFERROR(INDEX($CV$68:$CZ$79, $CE734, BG$23), "-"),
IF($CF734=2,
IF(BG$23=5, $Q734, IF(BG$23=4, $R734, 0)), IF(BG$23=5, $Q734, 0)
))</f>
        <v>0</v>
      </c>
      <c r="BH734" s="297" cm="1">
        <f t="array" ref="BH734">IF($CF734=3,
IFERROR(INDEX($CV$68:$CZ$79, $CE734, BH$23), "-"),
IF($CF734=2,
IF(BH$23=5, $Q734, IF(BH$23=4, $R734, 0)), IF(BH$23=5, $Q734, 0)
))</f>
        <v>0</v>
      </c>
      <c r="BI734" s="297" cm="1">
        <f t="array" ref="BI734">IF($CF734=3,
IFERROR(INDEX($CV$68:$CZ$79, $CE734, BI$23), "-"),
IF($CF734=2,
IF(BI$23=5, $Q734, IF(BI$23=4, $R734, 0)), IF(BI$23=5, $Q734, 0)
))</f>
        <v>0</v>
      </c>
      <c r="BJ734" s="297" cm="1">
        <f t="array" ref="BJ734">IF($CF734=3,
IFERROR(INDEX($CV$68:$CZ$79, $CE734, BJ$23), "-"),
IF($CF734=2,
IF(BJ$23=5, $Q734, IF(BJ$23=4, $R734, 0)), IF(BJ$23=5, $Q734, 0)
))</f>
        <v>0</v>
      </c>
      <c r="BK734" s="293" t="str" cm="1">
        <f t="array" ref="BK734">IFERROR(IF(OR($AN$20="EZ", ISNUMBER((BL734*BM734)/(3600*1000)/BN734)), (BL734*BM734)/(3600*1000)/BN734, BY734) * SUMPRODUCT($BO734:$BS734^2.5, $BT734:$BX734) / 1000, "-")</f>
        <v>-</v>
      </c>
      <c r="BL734" s="279" t="str">
        <f t="shared" si="302"/>
        <v>-</v>
      </c>
      <c r="BM734" s="279" t="str">
        <f t="shared" si="303"/>
        <v>-</v>
      </c>
      <c r="BN734" s="298">
        <f t="shared" si="304"/>
        <v>0</v>
      </c>
      <c r="BO734" s="296" t="str" cm="1">
        <f t="array" ref="BO734">IFERROR(INDEX($CV$63:$CZ$65, $CO734, BO$23), "-")</f>
        <v>-</v>
      </c>
      <c r="BP734" s="296" t="str" cm="1">
        <f t="array" ref="BP734">IFERROR(INDEX($CV$63:$CZ$65, $CO734, BP$23), "-")</f>
        <v>-</v>
      </c>
      <c r="BQ734" s="296" t="str" cm="1">
        <f t="array" ref="BQ734">IFERROR(INDEX($CV$63:$CZ$65, $CO734, BQ$23), "-")</f>
        <v>-</v>
      </c>
      <c r="BR734" s="296" t="str" cm="1">
        <f t="array" ref="BR734">IFERROR(INDEX($CV$63:$CZ$65, $CO734, BR$23), "-")</f>
        <v>-</v>
      </c>
      <c r="BS734" s="296" t="str" cm="1">
        <f t="array" ref="BS734">IFERROR(INDEX($CV$63:$CZ$65, $CO734, BS$23), "-")</f>
        <v>-</v>
      </c>
      <c r="BT734" s="297" cm="1">
        <f t="array" ref="BT734">IF($CO734=3,
IFERROR(INDEX($CV$68:$CZ$79, $CE734, BT$23), "-"),
IF($CO734=2,
IF(BT$23=5, $AC734, IF(BT$23=4, $AD734, 0)), IF(BT$23=5, $AC734, 0)
))</f>
        <v>0</v>
      </c>
      <c r="BU734" s="297" cm="1">
        <f t="array" ref="BU734">IF($CO734=3,
IFERROR(INDEX($CV$68:$CZ$79, $CE734, BU$23), "-"),
IF($CO734=2,
IF(BU$23=5, $AC734, IF(BU$23=4, $AD734, 0)), IF(BU$23=5, $AC734, 0)
))</f>
        <v>0</v>
      </c>
      <c r="BV734" s="297" cm="1">
        <f t="array" ref="BV734">IF($CO734=3,
IFERROR(INDEX($CV$68:$CZ$79, $CE734, BV$23), "-"),
IF($CO734=2,
IF(BV$23=5, $AC734, IF(BV$23=4, $AD734, 0)), IF(BV$23=5, $AC734, 0)
))</f>
        <v>0</v>
      </c>
      <c r="BW734" s="297" cm="1">
        <f t="array" ref="BW734">IF($CO734=3,
IFERROR(INDEX($CV$68:$CZ$79, $CE734, BW$23), "-"),
IF($CO734=2,
IF(BW$23=5, $AC734, IF(BW$23=4, $AD734, 0)), IF(BW$23=5, $AC734, 0)
))</f>
        <v>0</v>
      </c>
      <c r="BX734" s="297" cm="1">
        <f t="array" ref="BX734">IF($CO734=3,
IFERROR(INDEX($CV$68:$CZ$79, $CE734, BX$23), "-"),
IF($CO734=2,
IF(BX$23=5, $AC734, IF(BX$23=4, $AD734, 0)), IF(BX$23=5, $AC734, 0)
))</f>
        <v>0</v>
      </c>
      <c r="BY734" s="293" t="str">
        <f t="shared" si="305"/>
        <v>-</v>
      </c>
      <c r="BZ734" s="299">
        <f t="shared" si="309"/>
        <v>0</v>
      </c>
      <c r="CA734" s="294" t="str">
        <f t="shared" si="306"/>
        <v>-</v>
      </c>
      <c r="CB734" s="295" t="str">
        <f t="shared" si="310"/>
        <v>-</v>
      </c>
      <c r="CC734" s="295" t="str">
        <f t="shared" si="307"/>
        <v>-</v>
      </c>
      <c r="CD734" s="299">
        <f t="shared" si="311"/>
        <v>0</v>
      </c>
      <c r="CE734" s="300" t="str">
        <f t="shared" si="312"/>
        <v>-</v>
      </c>
      <c r="CF734" s="300" t="str">
        <f t="shared" si="313"/>
        <v>-</v>
      </c>
      <c r="CG734" s="300">
        <v>0</v>
      </c>
      <c r="CH734" s="300">
        <f t="shared" si="314"/>
        <v>0</v>
      </c>
      <c r="CI734" s="301">
        <f t="shared" si="315"/>
        <v>0</v>
      </c>
      <c r="CJ734" s="301">
        <f t="shared" si="316"/>
        <v>0</v>
      </c>
      <c r="CK734" s="302" t="str" cm="1">
        <f t="array" ref="CK734">IF($CJ734&gt;0, INDEX($CS$28:$DH$35, $CJ734, $CI734+CK$23), "-")</f>
        <v>-</v>
      </c>
      <c r="CL734" s="302" t="str" cm="1">
        <f t="array" ref="CL734">IF($CJ734&gt;0, INDEX($CS$28:$DH$35, $CJ734, $CI734+CL$23), "-")</f>
        <v>-</v>
      </c>
      <c r="CM734" s="302" t="str" cm="1">
        <f t="array" ref="CM734">IF($CJ734&gt;0, INDEX($CS$28:$DH$35, $CJ734, $CI734+CM$23), "-")</f>
        <v>-</v>
      </c>
      <c r="CN734" s="302" t="str" cm="1">
        <f t="array" ref="CN734">IF($CJ734&gt;0, INDEX($CS$28:$DH$35, $CJ734, $CI734+CN$23), "-")</f>
        <v>-</v>
      </c>
      <c r="CO734" s="300" t="str">
        <f t="shared" si="317"/>
        <v>-</v>
      </c>
      <c r="CP734" s="271"/>
      <c r="CQ734" s="272"/>
      <c r="CR734" s="273"/>
      <c r="CS734" s="273"/>
      <c r="CT734" s="273"/>
      <c r="CU734" s="273"/>
      <c r="CV734" s="273"/>
      <c r="CW734" s="273"/>
      <c r="CX734" s="273"/>
      <c r="CY734" s="273"/>
      <c r="CZ734" s="273"/>
      <c r="DA734" s="273"/>
      <c r="DB734" s="273"/>
      <c r="DC734" s="273"/>
      <c r="DD734" s="273"/>
      <c r="DE734" s="273"/>
      <c r="DF734" s="273"/>
      <c r="DG734" s="273"/>
      <c r="DH734" s="273"/>
      <c r="DI734" s="273"/>
      <c r="DJ734" s="271"/>
      <c r="DK734" s="271"/>
    </row>
    <row r="735" spans="1:115" s="45" customFormat="1" ht="12.75" customHeight="1" x14ac:dyDescent="0.25">
      <c r="A735" s="13" cm="1">
        <f t="array" ref="A735">IFERROR(INDEX(Operation, IFERROR(MATCH($N735,#REF!, 0), IFERROR(MATCH($N735,#REF!, 0), MATCH($N735,#REF!, 0))), 4), 0)</f>
        <v>0</v>
      </c>
      <c r="B735" s="10">
        <v>712</v>
      </c>
      <c r="C735" s="238"/>
      <c r="D735" s="238"/>
      <c r="E735" s="79"/>
      <c r="F735" s="80" t="str">
        <f>IF(ISBLANK(E735), "", VLOOKUP(E735, Z!$A$2:$C$4127, 3, FALSE))</f>
        <v/>
      </c>
      <c r="G735" s="238"/>
      <c r="H735" s="81"/>
      <c r="I735" s="255" t="b">
        <v>0</v>
      </c>
      <c r="J735" s="256"/>
      <c r="K735" s="82"/>
      <c r="L735" s="82"/>
      <c r="M735" s="83"/>
      <c r="N735" s="79"/>
      <c r="O735" s="84"/>
      <c r="P735" s="84"/>
      <c r="Q735" s="257"/>
      <c r="R735" s="257"/>
      <c r="S735" s="257"/>
      <c r="T735" s="85">
        <f t="shared" si="318"/>
        <v>0</v>
      </c>
      <c r="U735" s="238"/>
      <c r="V735" s="238"/>
      <c r="W735" s="238"/>
      <c r="X735" s="257"/>
      <c r="Y735" s="258"/>
      <c r="Z735" s="79"/>
      <c r="AA735" s="257"/>
      <c r="AB735" s="257"/>
      <c r="AC735" s="257"/>
      <c r="AD735" s="257"/>
      <c r="AE735" s="257"/>
      <c r="AF735" s="85">
        <f t="shared" si="319"/>
        <v>0</v>
      </c>
      <c r="AG735" s="259"/>
      <c r="AH735" s="238"/>
      <c r="AI735" s="79"/>
      <c r="AJ735" s="80" t="str">
        <f>IF(ISBLANK(AI735), "", VLOOKUP(AI735, Z!$A$2:$C$4127, 3, FALSE))</f>
        <v/>
      </c>
      <c r="AK735" s="260"/>
      <c r="AL735" s="127">
        <f t="shared" si="320"/>
        <v>0</v>
      </c>
      <c r="AM735" s="271"/>
      <c r="AN735" s="292">
        <f t="shared" si="294"/>
        <v>0</v>
      </c>
      <c r="AO735" s="279">
        <f t="shared" si="321"/>
        <v>1</v>
      </c>
      <c r="AP735" s="279">
        <v>0.75</v>
      </c>
      <c r="AQ735" s="293" t="str">
        <f t="shared" si="295"/>
        <v>-</v>
      </c>
      <c r="AR735" s="293" t="str">
        <f t="shared" si="296"/>
        <v>-</v>
      </c>
      <c r="AS735" s="293" t="str" cm="1">
        <f t="array" ref="AS735">IFERROR(IFERROR((AT735*AU735)/(3600*1000)/AZ735, BY735) * SUMPRODUCT($BA735:$BE735^2.5, $BF735:$BJ735) / 1000, "-")</f>
        <v>-</v>
      </c>
      <c r="AT735" s="279" t="str">
        <f t="shared" si="297"/>
        <v>-</v>
      </c>
      <c r="AU735" s="279" t="str">
        <f t="shared" si="298"/>
        <v>-</v>
      </c>
      <c r="AV735" s="294" t="str">
        <f t="shared" si="308"/>
        <v>-</v>
      </c>
      <c r="AW735" s="294" t="str" cm="1">
        <f t="array" ref="AW735">IF(CH735&gt;0, INDEX($CV$58:$CV$60, CH735), "-")</f>
        <v>-</v>
      </c>
      <c r="AX735" s="294" t="str">
        <f t="shared" si="299"/>
        <v>-</v>
      </c>
      <c r="AY735" s="295" t="str">
        <f t="shared" si="300"/>
        <v>-</v>
      </c>
      <c r="AZ735" s="294">
        <f t="shared" si="301"/>
        <v>0</v>
      </c>
      <c r="BA735" s="296" t="str" cm="1">
        <f t="array" ref="BA735">IFERROR(INDEX($CV$63:$CZ$65, $CF735, BA$23), "-")</f>
        <v>-</v>
      </c>
      <c r="BB735" s="296" t="str" cm="1">
        <f t="array" ref="BB735">IFERROR(INDEX($CV$63:$CZ$65, $CF735, BB$23), "-")</f>
        <v>-</v>
      </c>
      <c r="BC735" s="296" t="str" cm="1">
        <f t="array" ref="BC735">IFERROR(INDEX($CV$63:$CZ$65, $CF735, BC$23), "-")</f>
        <v>-</v>
      </c>
      <c r="BD735" s="296" t="str" cm="1">
        <f t="array" ref="BD735">IFERROR(INDEX($CV$63:$CZ$65, $CF735, BD$23), "-")</f>
        <v>-</v>
      </c>
      <c r="BE735" s="296" t="str" cm="1">
        <f t="array" ref="BE735">IFERROR(INDEX($CV$63:$CZ$65, $CF735, BE$23), "-")</f>
        <v>-</v>
      </c>
      <c r="BF735" s="297" cm="1">
        <f t="array" ref="BF735">IF($CF735=3,
IFERROR(INDEX($CV$68:$CZ$79, $CE735, BF$23), "-"),
IF($CF735=2,
IF(BF$23=5, $Q735, IF(BF$23=4, $R735, 0)), IF(BF$23=5, $Q735, 0)
))</f>
        <v>0</v>
      </c>
      <c r="BG735" s="297" cm="1">
        <f t="array" ref="BG735">IF($CF735=3,
IFERROR(INDEX($CV$68:$CZ$79, $CE735, BG$23), "-"),
IF($CF735=2,
IF(BG$23=5, $Q735, IF(BG$23=4, $R735, 0)), IF(BG$23=5, $Q735, 0)
))</f>
        <v>0</v>
      </c>
      <c r="BH735" s="297" cm="1">
        <f t="array" ref="BH735">IF($CF735=3,
IFERROR(INDEX($CV$68:$CZ$79, $CE735, BH$23), "-"),
IF($CF735=2,
IF(BH$23=5, $Q735, IF(BH$23=4, $R735, 0)), IF(BH$23=5, $Q735, 0)
))</f>
        <v>0</v>
      </c>
      <c r="BI735" s="297" cm="1">
        <f t="array" ref="BI735">IF($CF735=3,
IFERROR(INDEX($CV$68:$CZ$79, $CE735, BI$23), "-"),
IF($CF735=2,
IF(BI$23=5, $Q735, IF(BI$23=4, $R735, 0)), IF(BI$23=5, $Q735, 0)
))</f>
        <v>0</v>
      </c>
      <c r="BJ735" s="297" cm="1">
        <f t="array" ref="BJ735">IF($CF735=3,
IFERROR(INDEX($CV$68:$CZ$79, $CE735, BJ$23), "-"),
IF($CF735=2,
IF(BJ$23=5, $Q735, IF(BJ$23=4, $R735, 0)), IF(BJ$23=5, $Q735, 0)
))</f>
        <v>0</v>
      </c>
      <c r="BK735" s="293" t="str" cm="1">
        <f t="array" ref="BK735">IFERROR(IF(OR($AN$20="EZ", ISNUMBER((BL735*BM735)/(3600*1000)/BN735)), (BL735*BM735)/(3600*1000)/BN735, BY735) * SUMPRODUCT($BO735:$BS735^2.5, $BT735:$BX735) / 1000, "-")</f>
        <v>-</v>
      </c>
      <c r="BL735" s="279" t="str">
        <f t="shared" si="302"/>
        <v>-</v>
      </c>
      <c r="BM735" s="279" t="str">
        <f t="shared" si="303"/>
        <v>-</v>
      </c>
      <c r="BN735" s="298">
        <f t="shared" si="304"/>
        <v>0</v>
      </c>
      <c r="BO735" s="296" t="str" cm="1">
        <f t="array" ref="BO735">IFERROR(INDEX($CV$63:$CZ$65, $CO735, BO$23), "-")</f>
        <v>-</v>
      </c>
      <c r="BP735" s="296" t="str" cm="1">
        <f t="array" ref="BP735">IFERROR(INDEX($CV$63:$CZ$65, $CO735, BP$23), "-")</f>
        <v>-</v>
      </c>
      <c r="BQ735" s="296" t="str" cm="1">
        <f t="array" ref="BQ735">IFERROR(INDEX($CV$63:$CZ$65, $CO735, BQ$23), "-")</f>
        <v>-</v>
      </c>
      <c r="BR735" s="296" t="str" cm="1">
        <f t="array" ref="BR735">IFERROR(INDEX($CV$63:$CZ$65, $CO735, BR$23), "-")</f>
        <v>-</v>
      </c>
      <c r="BS735" s="296" t="str" cm="1">
        <f t="array" ref="BS735">IFERROR(INDEX($CV$63:$CZ$65, $CO735, BS$23), "-")</f>
        <v>-</v>
      </c>
      <c r="BT735" s="297" cm="1">
        <f t="array" ref="BT735">IF($CO735=3,
IFERROR(INDEX($CV$68:$CZ$79, $CE735, BT$23), "-"),
IF($CO735=2,
IF(BT$23=5, $AC735, IF(BT$23=4, $AD735, 0)), IF(BT$23=5, $AC735, 0)
))</f>
        <v>0</v>
      </c>
      <c r="BU735" s="297" cm="1">
        <f t="array" ref="BU735">IF($CO735=3,
IFERROR(INDEX($CV$68:$CZ$79, $CE735, BU$23), "-"),
IF($CO735=2,
IF(BU$23=5, $AC735, IF(BU$23=4, $AD735, 0)), IF(BU$23=5, $AC735, 0)
))</f>
        <v>0</v>
      </c>
      <c r="BV735" s="297" cm="1">
        <f t="array" ref="BV735">IF($CO735=3,
IFERROR(INDEX($CV$68:$CZ$79, $CE735, BV$23), "-"),
IF($CO735=2,
IF(BV$23=5, $AC735, IF(BV$23=4, $AD735, 0)), IF(BV$23=5, $AC735, 0)
))</f>
        <v>0</v>
      </c>
      <c r="BW735" s="297" cm="1">
        <f t="array" ref="BW735">IF($CO735=3,
IFERROR(INDEX($CV$68:$CZ$79, $CE735, BW$23), "-"),
IF($CO735=2,
IF(BW$23=5, $AC735, IF(BW$23=4, $AD735, 0)), IF(BW$23=5, $AC735, 0)
))</f>
        <v>0</v>
      </c>
      <c r="BX735" s="297" cm="1">
        <f t="array" ref="BX735">IF($CO735=3,
IFERROR(INDEX($CV$68:$CZ$79, $CE735, BX$23), "-"),
IF($CO735=2,
IF(BX$23=5, $AC735, IF(BX$23=4, $AD735, 0)), IF(BX$23=5, $AC735, 0)
))</f>
        <v>0</v>
      </c>
      <c r="BY735" s="293" t="str">
        <f t="shared" si="305"/>
        <v>-</v>
      </c>
      <c r="BZ735" s="299">
        <f t="shared" si="309"/>
        <v>0</v>
      </c>
      <c r="CA735" s="294" t="str">
        <f t="shared" si="306"/>
        <v>-</v>
      </c>
      <c r="CB735" s="295" t="str">
        <f t="shared" si="310"/>
        <v>-</v>
      </c>
      <c r="CC735" s="295" t="str">
        <f t="shared" si="307"/>
        <v>-</v>
      </c>
      <c r="CD735" s="299">
        <f t="shared" si="311"/>
        <v>0</v>
      </c>
      <c r="CE735" s="300" t="str">
        <f t="shared" si="312"/>
        <v>-</v>
      </c>
      <c r="CF735" s="300" t="str">
        <f t="shared" si="313"/>
        <v>-</v>
      </c>
      <c r="CG735" s="300">
        <v>0</v>
      </c>
      <c r="CH735" s="300">
        <f t="shared" si="314"/>
        <v>0</v>
      </c>
      <c r="CI735" s="301">
        <f t="shared" si="315"/>
        <v>0</v>
      </c>
      <c r="CJ735" s="301">
        <f t="shared" si="316"/>
        <v>0</v>
      </c>
      <c r="CK735" s="302" t="str" cm="1">
        <f t="array" ref="CK735">IF($CJ735&gt;0, INDEX($CS$28:$DH$35, $CJ735, $CI735+CK$23), "-")</f>
        <v>-</v>
      </c>
      <c r="CL735" s="302" t="str" cm="1">
        <f t="array" ref="CL735">IF($CJ735&gt;0, INDEX($CS$28:$DH$35, $CJ735, $CI735+CL$23), "-")</f>
        <v>-</v>
      </c>
      <c r="CM735" s="302" t="str" cm="1">
        <f t="array" ref="CM735">IF($CJ735&gt;0, INDEX($CS$28:$DH$35, $CJ735, $CI735+CM$23), "-")</f>
        <v>-</v>
      </c>
      <c r="CN735" s="302" t="str" cm="1">
        <f t="array" ref="CN735">IF($CJ735&gt;0, INDEX($CS$28:$DH$35, $CJ735, $CI735+CN$23), "-")</f>
        <v>-</v>
      </c>
      <c r="CO735" s="300" t="str">
        <f t="shared" si="317"/>
        <v>-</v>
      </c>
      <c r="CP735" s="271"/>
      <c r="CQ735" s="272"/>
      <c r="CR735" s="273"/>
      <c r="CS735" s="273"/>
      <c r="CT735" s="273"/>
      <c r="CU735" s="273"/>
      <c r="CV735" s="273"/>
      <c r="CW735" s="273"/>
      <c r="CX735" s="273"/>
      <c r="CY735" s="273"/>
      <c r="CZ735" s="273"/>
      <c r="DA735" s="273"/>
      <c r="DB735" s="273"/>
      <c r="DC735" s="273"/>
      <c r="DD735" s="273"/>
      <c r="DE735" s="273"/>
      <c r="DF735" s="273"/>
      <c r="DG735" s="273"/>
      <c r="DH735" s="273"/>
      <c r="DI735" s="273"/>
      <c r="DJ735" s="271"/>
      <c r="DK735" s="271"/>
    </row>
    <row r="736" spans="1:115" s="45" customFormat="1" ht="12.75" customHeight="1" x14ac:dyDescent="0.25">
      <c r="A736" s="13" cm="1">
        <f t="array" ref="A736">IFERROR(INDEX(Operation, IFERROR(MATCH($N736,#REF!, 0), IFERROR(MATCH($N736,#REF!, 0), MATCH($N736,#REF!, 0))), 4), 0)</f>
        <v>0</v>
      </c>
      <c r="B736" s="10">
        <v>713</v>
      </c>
      <c r="C736" s="238"/>
      <c r="D736" s="238"/>
      <c r="E736" s="79"/>
      <c r="F736" s="80" t="str">
        <f>IF(ISBLANK(E736), "", VLOOKUP(E736, Z!$A$2:$C$4127, 3, FALSE))</f>
        <v/>
      </c>
      <c r="G736" s="238"/>
      <c r="H736" s="81"/>
      <c r="I736" s="255" t="b">
        <v>0</v>
      </c>
      <c r="J736" s="256"/>
      <c r="K736" s="82"/>
      <c r="L736" s="82"/>
      <c r="M736" s="83"/>
      <c r="N736" s="79"/>
      <c r="O736" s="84"/>
      <c r="P736" s="84"/>
      <c r="Q736" s="257"/>
      <c r="R736" s="257"/>
      <c r="S736" s="257"/>
      <c r="T736" s="85">
        <f t="shared" si="318"/>
        <v>0</v>
      </c>
      <c r="U736" s="238"/>
      <c r="V736" s="238"/>
      <c r="W736" s="238"/>
      <c r="X736" s="257"/>
      <c r="Y736" s="258"/>
      <c r="Z736" s="79"/>
      <c r="AA736" s="257"/>
      <c r="AB736" s="257"/>
      <c r="AC736" s="257"/>
      <c r="AD736" s="257"/>
      <c r="AE736" s="257"/>
      <c r="AF736" s="85">
        <f t="shared" si="319"/>
        <v>0</v>
      </c>
      <c r="AG736" s="259"/>
      <c r="AH736" s="238"/>
      <c r="AI736" s="79"/>
      <c r="AJ736" s="80" t="str">
        <f>IF(ISBLANK(AI736), "", VLOOKUP(AI736, Z!$A$2:$C$4127, 3, FALSE))</f>
        <v/>
      </c>
      <c r="AK736" s="260"/>
      <c r="AL736" s="127">
        <f t="shared" si="320"/>
        <v>0</v>
      </c>
      <c r="AM736" s="271"/>
      <c r="AN736" s="292">
        <f t="shared" ref="AN736:AN799" si="322">IFERROR(AP736*AO736*(AQ736-AR736), 0)</f>
        <v>0</v>
      </c>
      <c r="AO736" s="279">
        <f t="shared" si="321"/>
        <v>1</v>
      </c>
      <c r="AP736" s="279">
        <v>0.75</v>
      </c>
      <c r="AQ736" s="293" t="str">
        <f t="shared" ref="AQ736:AQ799" si="323">IF($I736, S736/1000, AS736)</f>
        <v>-</v>
      </c>
      <c r="AR736" s="293" t="str">
        <f t="shared" ref="AR736:AR799" si="324">IF($I736, AE736/1000, BK736)</f>
        <v>-</v>
      </c>
      <c r="AS736" s="293" t="str" cm="1">
        <f t="array" ref="AS736">IFERROR(IFERROR((AT736*AU736)/(3600*1000)/AZ736, BY736) * SUMPRODUCT($BA736:$BE736^2.5, $BF736:$BJ736) / 1000, "-")</f>
        <v>-</v>
      </c>
      <c r="AT736" s="279" t="str">
        <f t="shared" ref="AT736:AT799" si="325">IF(ISNUMBER(O736),O736,"-")</f>
        <v>-</v>
      </c>
      <c r="AU736" s="279" t="str">
        <f t="shared" ref="AU736:AU799" si="326">IF(ISNUMBER(P736),P736,"-")</f>
        <v>-</v>
      </c>
      <c r="AV736" s="294" t="str">
        <f t="shared" si="308"/>
        <v>-</v>
      </c>
      <c r="AW736" s="294" t="str" cm="1">
        <f t="array" ref="AW736">IF(CH736&gt;0, INDEX($CV$58:$CV$60, CH736), "-")</f>
        <v>-</v>
      </c>
      <c r="AX736" s="294" t="str">
        <f t="shared" ref="AX736:AX799" si="327">CA736</f>
        <v>-</v>
      </c>
      <c r="AY736" s="295" t="str">
        <f t="shared" ref="AY736:AY799" si="328">CC736</f>
        <v>-</v>
      </c>
      <c r="AZ736" s="294">
        <f t="shared" ref="AZ736:AZ799" si="329">PRODUCT(AV736:AY736)</f>
        <v>0</v>
      </c>
      <c r="BA736" s="296" t="str" cm="1">
        <f t="array" ref="BA736">IFERROR(INDEX($CV$63:$CZ$65, $CF736, BA$23), "-")</f>
        <v>-</v>
      </c>
      <c r="BB736" s="296" t="str" cm="1">
        <f t="array" ref="BB736">IFERROR(INDEX($CV$63:$CZ$65, $CF736, BB$23), "-")</f>
        <v>-</v>
      </c>
      <c r="BC736" s="296" t="str" cm="1">
        <f t="array" ref="BC736">IFERROR(INDEX($CV$63:$CZ$65, $CF736, BC$23), "-")</f>
        <v>-</v>
      </c>
      <c r="BD736" s="296" t="str" cm="1">
        <f t="array" ref="BD736">IFERROR(INDEX($CV$63:$CZ$65, $CF736, BD$23), "-")</f>
        <v>-</v>
      </c>
      <c r="BE736" s="296" t="str" cm="1">
        <f t="array" ref="BE736">IFERROR(INDEX($CV$63:$CZ$65, $CF736, BE$23), "-")</f>
        <v>-</v>
      </c>
      <c r="BF736" s="297" cm="1">
        <f t="array" ref="BF736">IF($CF736=3,
IFERROR(INDEX($CV$68:$CZ$79, $CE736, BF$23), "-"),
IF($CF736=2,
IF(BF$23=5, $Q736, IF(BF$23=4, $R736, 0)), IF(BF$23=5, $Q736, 0)
))</f>
        <v>0</v>
      </c>
      <c r="BG736" s="297" cm="1">
        <f t="array" ref="BG736">IF($CF736=3,
IFERROR(INDEX($CV$68:$CZ$79, $CE736, BG$23), "-"),
IF($CF736=2,
IF(BG$23=5, $Q736, IF(BG$23=4, $R736, 0)), IF(BG$23=5, $Q736, 0)
))</f>
        <v>0</v>
      </c>
      <c r="BH736" s="297" cm="1">
        <f t="array" ref="BH736">IF($CF736=3,
IFERROR(INDEX($CV$68:$CZ$79, $CE736, BH$23), "-"),
IF($CF736=2,
IF(BH$23=5, $Q736, IF(BH$23=4, $R736, 0)), IF(BH$23=5, $Q736, 0)
))</f>
        <v>0</v>
      </c>
      <c r="BI736" s="297" cm="1">
        <f t="array" ref="BI736">IF($CF736=3,
IFERROR(INDEX($CV$68:$CZ$79, $CE736, BI$23), "-"),
IF($CF736=2,
IF(BI$23=5, $Q736, IF(BI$23=4, $R736, 0)), IF(BI$23=5, $Q736, 0)
))</f>
        <v>0</v>
      </c>
      <c r="BJ736" s="297" cm="1">
        <f t="array" ref="BJ736">IF($CF736=3,
IFERROR(INDEX($CV$68:$CZ$79, $CE736, BJ$23), "-"),
IF($CF736=2,
IF(BJ$23=5, $Q736, IF(BJ$23=4, $R736, 0)), IF(BJ$23=5, $Q736, 0)
))</f>
        <v>0</v>
      </c>
      <c r="BK736" s="293" t="str" cm="1">
        <f t="array" ref="BK736">IFERROR(IF(OR($AN$20="EZ", ISNUMBER((BL736*BM736)/(3600*1000)/BN736)), (BL736*BM736)/(3600*1000)/BN736, BY736) * SUMPRODUCT($BO736:$BS736^2.5, $BT736:$BX736) / 1000, "-")</f>
        <v>-</v>
      </c>
      <c r="BL736" s="279" t="str">
        <f t="shared" ref="BL736:BL799" si="330">IF($AN$20="EZ", IF(ISNUMBER(AA736),AA736,"-"), AT736)</f>
        <v>-</v>
      </c>
      <c r="BM736" s="279" t="str">
        <f t="shared" ref="BM736:BM799" si="331">IF($AN$20="EZ", IF(ISNUMBER(AB736),AB736,"-"), AU736)</f>
        <v>-</v>
      </c>
      <c r="BN736" s="298">
        <f t="shared" ref="BN736:BN799" si="332">IF($AN$20="EZ", IF(ISNUMBER(Y736), Y736,"-"), AZ736)</f>
        <v>0</v>
      </c>
      <c r="BO736" s="296" t="str" cm="1">
        <f t="array" ref="BO736">IFERROR(INDEX($CV$63:$CZ$65, $CO736, BO$23), "-")</f>
        <v>-</v>
      </c>
      <c r="BP736" s="296" t="str" cm="1">
        <f t="array" ref="BP736">IFERROR(INDEX($CV$63:$CZ$65, $CO736, BP$23), "-")</f>
        <v>-</v>
      </c>
      <c r="BQ736" s="296" t="str" cm="1">
        <f t="array" ref="BQ736">IFERROR(INDEX($CV$63:$CZ$65, $CO736, BQ$23), "-")</f>
        <v>-</v>
      </c>
      <c r="BR736" s="296" t="str" cm="1">
        <f t="array" ref="BR736">IFERROR(INDEX($CV$63:$CZ$65, $CO736, BR$23), "-")</f>
        <v>-</v>
      </c>
      <c r="BS736" s="296" t="str" cm="1">
        <f t="array" ref="BS736">IFERROR(INDEX($CV$63:$CZ$65, $CO736, BS$23), "-")</f>
        <v>-</v>
      </c>
      <c r="BT736" s="297" cm="1">
        <f t="array" ref="BT736">IF($CO736=3,
IFERROR(INDEX($CV$68:$CZ$79, $CE736, BT$23), "-"),
IF($CO736=2,
IF(BT$23=5, $AC736, IF(BT$23=4, $AD736, 0)), IF(BT$23=5, $AC736, 0)
))</f>
        <v>0</v>
      </c>
      <c r="BU736" s="297" cm="1">
        <f t="array" ref="BU736">IF($CO736=3,
IFERROR(INDEX($CV$68:$CZ$79, $CE736, BU$23), "-"),
IF($CO736=2,
IF(BU$23=5, $AC736, IF(BU$23=4, $AD736, 0)), IF(BU$23=5, $AC736, 0)
))</f>
        <v>0</v>
      </c>
      <c r="BV736" s="297" cm="1">
        <f t="array" ref="BV736">IF($CO736=3,
IFERROR(INDEX($CV$68:$CZ$79, $CE736, BV$23), "-"),
IF($CO736=2,
IF(BV$23=5, $AC736, IF(BV$23=4, $AD736, 0)), IF(BV$23=5, $AC736, 0)
))</f>
        <v>0</v>
      </c>
      <c r="BW736" s="297" cm="1">
        <f t="array" ref="BW736">IF($CO736=3,
IFERROR(INDEX($CV$68:$CZ$79, $CE736, BW$23), "-"),
IF($CO736=2,
IF(BW$23=5, $AC736, IF(BW$23=4, $AD736, 0)), IF(BW$23=5, $AC736, 0)
))</f>
        <v>0</v>
      </c>
      <c r="BX736" s="297" cm="1">
        <f t="array" ref="BX736">IF($CO736=3,
IFERROR(INDEX($CV$68:$CZ$79, $CE736, BX$23), "-"),
IF($CO736=2,
IF(BX$23=5, $AC736, IF(BX$23=4, $AD736, 0)), IF(BX$23=5, $AC736, 0)
))</f>
        <v>0</v>
      </c>
      <c r="BY736" s="293" t="str">
        <f t="shared" ref="BY736:BY799" si="333">IFERROR(0.75*BZ736/(CA736*CB736), "-")</f>
        <v>-</v>
      </c>
      <c r="BZ736" s="299">
        <f t="shared" si="309"/>
        <v>0</v>
      </c>
      <c r="CA736" s="294" t="str">
        <f t="shared" ref="CA736:CA799" si="334">IFERROR((CK736*LOG($J736)^3 + CL736*LOG($J736)^2 + CM736*LOG($J736) + CN736) / 100, "-")</f>
        <v>-</v>
      </c>
      <c r="CB736" s="295" t="str">
        <f t="shared" si="310"/>
        <v>-</v>
      </c>
      <c r="CC736" s="295" t="str">
        <f t="shared" ref="CC736:CC799" si="335">IF(CD736&gt;0, IF(CF736=3, 0.79 + 0.22 * (1 - 1 /LOG10(40 * CD736)), 1), "-")</f>
        <v>-</v>
      </c>
      <c r="CD736" s="299">
        <f t="shared" si="311"/>
        <v>0</v>
      </c>
      <c r="CE736" s="300" t="str">
        <f t="shared" si="312"/>
        <v>-</v>
      </c>
      <c r="CF736" s="300" t="str">
        <f t="shared" si="313"/>
        <v>-</v>
      </c>
      <c r="CG736" s="300">
        <v>0</v>
      </c>
      <c r="CH736" s="300">
        <f t="shared" si="314"/>
        <v>0</v>
      </c>
      <c r="CI736" s="301">
        <f t="shared" si="315"/>
        <v>0</v>
      </c>
      <c r="CJ736" s="301">
        <f t="shared" si="316"/>
        <v>0</v>
      </c>
      <c r="CK736" s="302" t="str" cm="1">
        <f t="array" ref="CK736">IF($CJ736&gt;0, INDEX($CS$28:$DH$35, $CJ736, $CI736+CK$23), "-")</f>
        <v>-</v>
      </c>
      <c r="CL736" s="302" t="str" cm="1">
        <f t="array" ref="CL736">IF($CJ736&gt;0, INDEX($CS$28:$DH$35, $CJ736, $CI736+CL$23), "-")</f>
        <v>-</v>
      </c>
      <c r="CM736" s="302" t="str" cm="1">
        <f t="array" ref="CM736">IF($CJ736&gt;0, INDEX($CS$28:$DH$35, $CJ736, $CI736+CM$23), "-")</f>
        <v>-</v>
      </c>
      <c r="CN736" s="302" t="str" cm="1">
        <f t="array" ref="CN736">IF($CJ736&gt;0, INDEX($CS$28:$DH$35, $CJ736, $CI736+CN$23), "-")</f>
        <v>-</v>
      </c>
      <c r="CO736" s="300" t="str">
        <f t="shared" si="317"/>
        <v>-</v>
      </c>
      <c r="CP736" s="271"/>
      <c r="CQ736" s="272"/>
      <c r="CR736" s="273"/>
      <c r="CS736" s="273"/>
      <c r="CT736" s="273"/>
      <c r="CU736" s="273"/>
      <c r="CV736" s="273"/>
      <c r="CW736" s="273"/>
      <c r="CX736" s="273"/>
      <c r="CY736" s="273"/>
      <c r="CZ736" s="273"/>
      <c r="DA736" s="273"/>
      <c r="DB736" s="273"/>
      <c r="DC736" s="273"/>
      <c r="DD736" s="273"/>
      <c r="DE736" s="273"/>
      <c r="DF736" s="273"/>
      <c r="DG736" s="273"/>
      <c r="DH736" s="273"/>
      <c r="DI736" s="273"/>
      <c r="DJ736" s="271"/>
      <c r="DK736" s="271"/>
    </row>
    <row r="737" spans="1:115" s="45" customFormat="1" ht="12.75" customHeight="1" x14ac:dyDescent="0.25">
      <c r="A737" s="13" cm="1">
        <f t="array" ref="A737">IFERROR(INDEX(Operation, IFERROR(MATCH($N737,#REF!, 0), IFERROR(MATCH($N737,#REF!, 0), MATCH($N737,#REF!, 0))), 4), 0)</f>
        <v>0</v>
      </c>
      <c r="B737" s="10">
        <v>714</v>
      </c>
      <c r="C737" s="238"/>
      <c r="D737" s="238"/>
      <c r="E737" s="79"/>
      <c r="F737" s="80" t="str">
        <f>IF(ISBLANK(E737), "", VLOOKUP(E737, Z!$A$2:$C$4127, 3, FALSE))</f>
        <v/>
      </c>
      <c r="G737" s="238"/>
      <c r="H737" s="81"/>
      <c r="I737" s="255" t="b">
        <v>0</v>
      </c>
      <c r="J737" s="256"/>
      <c r="K737" s="82"/>
      <c r="L737" s="82"/>
      <c r="M737" s="83"/>
      <c r="N737" s="79"/>
      <c r="O737" s="84"/>
      <c r="P737" s="84"/>
      <c r="Q737" s="257"/>
      <c r="R737" s="257"/>
      <c r="S737" s="257"/>
      <c r="T737" s="85">
        <f t="shared" si="318"/>
        <v>0</v>
      </c>
      <c r="U737" s="238"/>
      <c r="V737" s="238"/>
      <c r="W737" s="238"/>
      <c r="X737" s="256"/>
      <c r="Y737" s="258"/>
      <c r="Z737" s="79"/>
      <c r="AA737" s="257"/>
      <c r="AB737" s="257"/>
      <c r="AC737" s="257"/>
      <c r="AD737" s="257"/>
      <c r="AE737" s="257"/>
      <c r="AF737" s="85">
        <f t="shared" si="319"/>
        <v>0</v>
      </c>
      <c r="AG737" s="259"/>
      <c r="AH737" s="238"/>
      <c r="AI737" s="79"/>
      <c r="AJ737" s="80" t="str">
        <f>IF(ISBLANK(AI737), "", VLOOKUP(AI737, Z!$A$2:$C$4127, 3, FALSE))</f>
        <v/>
      </c>
      <c r="AK737" s="260"/>
      <c r="AL737" s="127">
        <f t="shared" si="320"/>
        <v>0</v>
      </c>
      <c r="AM737" s="271"/>
      <c r="AN737" s="292">
        <f t="shared" si="322"/>
        <v>0</v>
      </c>
      <c r="AO737" s="279">
        <f t="shared" si="321"/>
        <v>1</v>
      </c>
      <c r="AP737" s="279">
        <v>0.75</v>
      </c>
      <c r="AQ737" s="293" t="str">
        <f t="shared" si="323"/>
        <v>-</v>
      </c>
      <c r="AR737" s="293" t="str">
        <f t="shared" si="324"/>
        <v>-</v>
      </c>
      <c r="AS737" s="293" t="str" cm="1">
        <f t="array" ref="AS737">IFERROR(IFERROR((AT737*AU737)/(3600*1000)/AZ737, BY737) * SUMPRODUCT($BA737:$BE737^2.5, $BF737:$BJ737) / 1000, "-")</f>
        <v>-</v>
      </c>
      <c r="AT737" s="279" t="str">
        <f t="shared" si="325"/>
        <v>-</v>
      </c>
      <c r="AU737" s="279" t="str">
        <f t="shared" si="326"/>
        <v>-</v>
      </c>
      <c r="AV737" s="294" t="str">
        <f t="shared" si="308"/>
        <v>-</v>
      </c>
      <c r="AW737" s="294" t="str" cm="1">
        <f t="array" ref="AW737">IF(CH737&gt;0, INDEX($CV$58:$CV$60, CH737), "-")</f>
        <v>-</v>
      </c>
      <c r="AX737" s="294" t="str">
        <f t="shared" si="327"/>
        <v>-</v>
      </c>
      <c r="AY737" s="295" t="str">
        <f t="shared" si="328"/>
        <v>-</v>
      </c>
      <c r="AZ737" s="294">
        <f t="shared" si="329"/>
        <v>0</v>
      </c>
      <c r="BA737" s="296" t="str" cm="1">
        <f t="array" ref="BA737">IFERROR(INDEX($CV$63:$CZ$65, $CF737, BA$23), "-")</f>
        <v>-</v>
      </c>
      <c r="BB737" s="296" t="str" cm="1">
        <f t="array" ref="BB737">IFERROR(INDEX($CV$63:$CZ$65, $CF737, BB$23), "-")</f>
        <v>-</v>
      </c>
      <c r="BC737" s="296" t="str" cm="1">
        <f t="array" ref="BC737">IFERROR(INDEX($CV$63:$CZ$65, $CF737, BC$23), "-")</f>
        <v>-</v>
      </c>
      <c r="BD737" s="296" t="str" cm="1">
        <f t="array" ref="BD737">IFERROR(INDEX($CV$63:$CZ$65, $CF737, BD$23), "-")</f>
        <v>-</v>
      </c>
      <c r="BE737" s="296" t="str" cm="1">
        <f t="array" ref="BE737">IFERROR(INDEX($CV$63:$CZ$65, $CF737, BE$23), "-")</f>
        <v>-</v>
      </c>
      <c r="BF737" s="297" cm="1">
        <f t="array" ref="BF737">IF($CF737=3,
IFERROR(INDEX($CV$68:$CZ$79, $CE737, BF$23), "-"),
IF($CF737=2,
IF(BF$23=5, $Q737, IF(BF$23=4, $R737, 0)), IF(BF$23=5, $Q737, 0)
))</f>
        <v>0</v>
      </c>
      <c r="BG737" s="297" cm="1">
        <f t="array" ref="BG737">IF($CF737=3,
IFERROR(INDEX($CV$68:$CZ$79, $CE737, BG$23), "-"),
IF($CF737=2,
IF(BG$23=5, $Q737, IF(BG$23=4, $R737, 0)), IF(BG$23=5, $Q737, 0)
))</f>
        <v>0</v>
      </c>
      <c r="BH737" s="297" cm="1">
        <f t="array" ref="BH737">IF($CF737=3,
IFERROR(INDEX($CV$68:$CZ$79, $CE737, BH$23), "-"),
IF($CF737=2,
IF(BH$23=5, $Q737, IF(BH$23=4, $R737, 0)), IF(BH$23=5, $Q737, 0)
))</f>
        <v>0</v>
      </c>
      <c r="BI737" s="297" cm="1">
        <f t="array" ref="BI737">IF($CF737=3,
IFERROR(INDEX($CV$68:$CZ$79, $CE737, BI$23), "-"),
IF($CF737=2,
IF(BI$23=5, $Q737, IF(BI$23=4, $R737, 0)), IF(BI$23=5, $Q737, 0)
))</f>
        <v>0</v>
      </c>
      <c r="BJ737" s="297" cm="1">
        <f t="array" ref="BJ737">IF($CF737=3,
IFERROR(INDEX($CV$68:$CZ$79, $CE737, BJ$23), "-"),
IF($CF737=2,
IF(BJ$23=5, $Q737, IF(BJ$23=4, $R737, 0)), IF(BJ$23=5, $Q737, 0)
))</f>
        <v>0</v>
      </c>
      <c r="BK737" s="293" t="str" cm="1">
        <f t="array" ref="BK737">IFERROR(IF(OR($AN$20="EZ", ISNUMBER((BL737*BM737)/(3600*1000)/BN737)), (BL737*BM737)/(3600*1000)/BN737, BY737) * SUMPRODUCT($BO737:$BS737^2.5, $BT737:$BX737) / 1000, "-")</f>
        <v>-</v>
      </c>
      <c r="BL737" s="279" t="str">
        <f t="shared" si="330"/>
        <v>-</v>
      </c>
      <c r="BM737" s="279" t="str">
        <f t="shared" si="331"/>
        <v>-</v>
      </c>
      <c r="BN737" s="298">
        <f t="shared" si="332"/>
        <v>0</v>
      </c>
      <c r="BO737" s="296" t="str" cm="1">
        <f t="array" ref="BO737">IFERROR(INDEX($CV$63:$CZ$65, $CO737, BO$23), "-")</f>
        <v>-</v>
      </c>
      <c r="BP737" s="296" t="str" cm="1">
        <f t="array" ref="BP737">IFERROR(INDEX($CV$63:$CZ$65, $CO737, BP$23), "-")</f>
        <v>-</v>
      </c>
      <c r="BQ737" s="296" t="str" cm="1">
        <f t="array" ref="BQ737">IFERROR(INDEX($CV$63:$CZ$65, $CO737, BQ$23), "-")</f>
        <v>-</v>
      </c>
      <c r="BR737" s="296" t="str" cm="1">
        <f t="array" ref="BR737">IFERROR(INDEX($CV$63:$CZ$65, $CO737, BR$23), "-")</f>
        <v>-</v>
      </c>
      <c r="BS737" s="296" t="str" cm="1">
        <f t="array" ref="BS737">IFERROR(INDEX($CV$63:$CZ$65, $CO737, BS$23), "-")</f>
        <v>-</v>
      </c>
      <c r="BT737" s="297" cm="1">
        <f t="array" ref="BT737">IF($CO737=3,
IFERROR(INDEX($CV$68:$CZ$79, $CE737, BT$23), "-"),
IF($CO737=2,
IF(BT$23=5, $AC737, IF(BT$23=4, $AD737, 0)), IF(BT$23=5, $AC737, 0)
))</f>
        <v>0</v>
      </c>
      <c r="BU737" s="297" cm="1">
        <f t="array" ref="BU737">IF($CO737=3,
IFERROR(INDEX($CV$68:$CZ$79, $CE737, BU$23), "-"),
IF($CO737=2,
IF(BU$23=5, $AC737, IF(BU$23=4, $AD737, 0)), IF(BU$23=5, $AC737, 0)
))</f>
        <v>0</v>
      </c>
      <c r="BV737" s="297" cm="1">
        <f t="array" ref="BV737">IF($CO737=3,
IFERROR(INDEX($CV$68:$CZ$79, $CE737, BV$23), "-"),
IF($CO737=2,
IF(BV$23=5, $AC737, IF(BV$23=4, $AD737, 0)), IF(BV$23=5, $AC737, 0)
))</f>
        <v>0</v>
      </c>
      <c r="BW737" s="297" cm="1">
        <f t="array" ref="BW737">IF($CO737=3,
IFERROR(INDEX($CV$68:$CZ$79, $CE737, BW$23), "-"),
IF($CO737=2,
IF(BW$23=5, $AC737, IF(BW$23=4, $AD737, 0)), IF(BW$23=5, $AC737, 0)
))</f>
        <v>0</v>
      </c>
      <c r="BX737" s="297" cm="1">
        <f t="array" ref="BX737">IF($CO737=3,
IFERROR(INDEX($CV$68:$CZ$79, $CE737, BX$23), "-"),
IF($CO737=2,
IF(BX$23=5, $AC737, IF(BX$23=4, $AD737, 0)), IF(BX$23=5, $AC737, 0)
))</f>
        <v>0</v>
      </c>
      <c r="BY737" s="293" t="str">
        <f t="shared" si="333"/>
        <v>-</v>
      </c>
      <c r="BZ737" s="299">
        <f t="shared" si="309"/>
        <v>0</v>
      </c>
      <c r="CA737" s="294" t="str">
        <f t="shared" si="334"/>
        <v>-</v>
      </c>
      <c r="CB737" s="295" t="str">
        <f t="shared" si="310"/>
        <v>-</v>
      </c>
      <c r="CC737" s="295" t="str">
        <f t="shared" si="335"/>
        <v>-</v>
      </c>
      <c r="CD737" s="299">
        <f t="shared" si="311"/>
        <v>0</v>
      </c>
      <c r="CE737" s="300" t="str">
        <f t="shared" si="312"/>
        <v>-</v>
      </c>
      <c r="CF737" s="300" t="str">
        <f t="shared" si="313"/>
        <v>-</v>
      </c>
      <c r="CG737" s="300">
        <v>0</v>
      </c>
      <c r="CH737" s="300">
        <f t="shared" si="314"/>
        <v>0</v>
      </c>
      <c r="CI737" s="301">
        <f t="shared" si="315"/>
        <v>0</v>
      </c>
      <c r="CJ737" s="301">
        <f t="shared" si="316"/>
        <v>0</v>
      </c>
      <c r="CK737" s="302" t="str" cm="1">
        <f t="array" ref="CK737">IF($CJ737&gt;0, INDEX($CS$28:$DH$35, $CJ737, $CI737+CK$23), "-")</f>
        <v>-</v>
      </c>
      <c r="CL737" s="302" t="str" cm="1">
        <f t="array" ref="CL737">IF($CJ737&gt;0, INDEX($CS$28:$DH$35, $CJ737, $CI737+CL$23), "-")</f>
        <v>-</v>
      </c>
      <c r="CM737" s="302" t="str" cm="1">
        <f t="array" ref="CM737">IF($CJ737&gt;0, INDEX($CS$28:$DH$35, $CJ737, $CI737+CM$23), "-")</f>
        <v>-</v>
      </c>
      <c r="CN737" s="302" t="str" cm="1">
        <f t="array" ref="CN737">IF($CJ737&gt;0, INDEX($CS$28:$DH$35, $CJ737, $CI737+CN$23), "-")</f>
        <v>-</v>
      </c>
      <c r="CO737" s="300" t="str">
        <f t="shared" si="317"/>
        <v>-</v>
      </c>
      <c r="CP737" s="271"/>
      <c r="CQ737" s="272"/>
      <c r="CR737" s="273"/>
      <c r="CS737" s="273"/>
      <c r="CT737" s="273"/>
      <c r="CU737" s="273"/>
      <c r="CV737" s="273"/>
      <c r="CW737" s="273"/>
      <c r="CX737" s="273"/>
      <c r="CY737" s="273"/>
      <c r="CZ737" s="273"/>
      <c r="DA737" s="273"/>
      <c r="DB737" s="273"/>
      <c r="DC737" s="273"/>
      <c r="DD737" s="273"/>
      <c r="DE737" s="273"/>
      <c r="DF737" s="273"/>
      <c r="DG737" s="273"/>
      <c r="DH737" s="273"/>
      <c r="DI737" s="273"/>
      <c r="DJ737" s="271"/>
      <c r="DK737" s="271"/>
    </row>
    <row r="738" spans="1:115" s="45" customFormat="1" ht="12.75" customHeight="1" x14ac:dyDescent="0.25">
      <c r="A738" s="13" cm="1">
        <f t="array" ref="A738">IFERROR(INDEX(Operation, IFERROR(MATCH($N738,#REF!, 0), IFERROR(MATCH($N738,#REF!, 0), MATCH($N738,#REF!, 0))), 4), 0)</f>
        <v>0</v>
      </c>
      <c r="B738" s="10">
        <v>715</v>
      </c>
      <c r="C738" s="238"/>
      <c r="D738" s="238"/>
      <c r="E738" s="79"/>
      <c r="F738" s="80" t="str">
        <f>IF(ISBLANK(E738), "", VLOOKUP(E738, Z!$A$2:$C$4127, 3, FALSE))</f>
        <v/>
      </c>
      <c r="G738" s="238"/>
      <c r="H738" s="81"/>
      <c r="I738" s="255" t="b">
        <v>0</v>
      </c>
      <c r="J738" s="256"/>
      <c r="K738" s="82"/>
      <c r="L738" s="82"/>
      <c r="M738" s="83"/>
      <c r="N738" s="79"/>
      <c r="O738" s="84"/>
      <c r="P738" s="84"/>
      <c r="Q738" s="257"/>
      <c r="R738" s="257"/>
      <c r="S738" s="257"/>
      <c r="T738" s="85">
        <f t="shared" si="318"/>
        <v>0</v>
      </c>
      <c r="U738" s="238"/>
      <c r="V738" s="238"/>
      <c r="W738" s="238"/>
      <c r="X738" s="257"/>
      <c r="Y738" s="258"/>
      <c r="Z738" s="79"/>
      <c r="AA738" s="257"/>
      <c r="AB738" s="257"/>
      <c r="AC738" s="257"/>
      <c r="AD738" s="257"/>
      <c r="AE738" s="257"/>
      <c r="AF738" s="85">
        <f t="shared" si="319"/>
        <v>0</v>
      </c>
      <c r="AG738" s="259"/>
      <c r="AH738" s="238"/>
      <c r="AI738" s="79"/>
      <c r="AJ738" s="80" t="str">
        <f>IF(ISBLANK(AI738), "", VLOOKUP(AI738, Z!$A$2:$C$4127, 3, FALSE))</f>
        <v/>
      </c>
      <c r="AK738" s="260"/>
      <c r="AL738" s="127">
        <f t="shared" si="320"/>
        <v>0</v>
      </c>
      <c r="AM738" s="271"/>
      <c r="AN738" s="292">
        <f t="shared" si="322"/>
        <v>0</v>
      </c>
      <c r="AO738" s="279">
        <f t="shared" si="321"/>
        <v>1</v>
      </c>
      <c r="AP738" s="279">
        <v>0.75</v>
      </c>
      <c r="AQ738" s="293" t="str">
        <f t="shared" si="323"/>
        <v>-</v>
      </c>
      <c r="AR738" s="293" t="str">
        <f t="shared" si="324"/>
        <v>-</v>
      </c>
      <c r="AS738" s="293" t="str" cm="1">
        <f t="array" ref="AS738">IFERROR(IFERROR((AT738*AU738)/(3600*1000)/AZ738, BY738) * SUMPRODUCT($BA738:$BE738^2.5, $BF738:$BJ738) / 1000, "-")</f>
        <v>-</v>
      </c>
      <c r="AT738" s="279" t="str">
        <f t="shared" si="325"/>
        <v>-</v>
      </c>
      <c r="AU738" s="279" t="str">
        <f t="shared" si="326"/>
        <v>-</v>
      </c>
      <c r="AV738" s="294" t="str">
        <f t="shared" si="308"/>
        <v>-</v>
      </c>
      <c r="AW738" s="294" t="str" cm="1">
        <f t="array" ref="AW738">IF(CH738&gt;0, INDEX($CV$58:$CV$60, CH738), "-")</f>
        <v>-</v>
      </c>
      <c r="AX738" s="294" t="str">
        <f t="shared" si="327"/>
        <v>-</v>
      </c>
      <c r="AY738" s="295" t="str">
        <f t="shared" si="328"/>
        <v>-</v>
      </c>
      <c r="AZ738" s="294">
        <f t="shared" si="329"/>
        <v>0</v>
      </c>
      <c r="BA738" s="296" t="str" cm="1">
        <f t="array" ref="BA738">IFERROR(INDEX($CV$63:$CZ$65, $CF738, BA$23), "-")</f>
        <v>-</v>
      </c>
      <c r="BB738" s="296" t="str" cm="1">
        <f t="array" ref="BB738">IFERROR(INDEX($CV$63:$CZ$65, $CF738, BB$23), "-")</f>
        <v>-</v>
      </c>
      <c r="BC738" s="296" t="str" cm="1">
        <f t="array" ref="BC738">IFERROR(INDEX($CV$63:$CZ$65, $CF738, BC$23), "-")</f>
        <v>-</v>
      </c>
      <c r="BD738" s="296" t="str" cm="1">
        <f t="array" ref="BD738">IFERROR(INDEX($CV$63:$CZ$65, $CF738, BD$23), "-")</f>
        <v>-</v>
      </c>
      <c r="BE738" s="296" t="str" cm="1">
        <f t="array" ref="BE738">IFERROR(INDEX($CV$63:$CZ$65, $CF738, BE$23), "-")</f>
        <v>-</v>
      </c>
      <c r="BF738" s="297" cm="1">
        <f t="array" ref="BF738">IF($CF738=3,
IFERROR(INDEX($CV$68:$CZ$79, $CE738, BF$23), "-"),
IF($CF738=2,
IF(BF$23=5, $Q738, IF(BF$23=4, $R738, 0)), IF(BF$23=5, $Q738, 0)
))</f>
        <v>0</v>
      </c>
      <c r="BG738" s="297" cm="1">
        <f t="array" ref="BG738">IF($CF738=3,
IFERROR(INDEX($CV$68:$CZ$79, $CE738, BG$23), "-"),
IF($CF738=2,
IF(BG$23=5, $Q738, IF(BG$23=4, $R738, 0)), IF(BG$23=5, $Q738, 0)
))</f>
        <v>0</v>
      </c>
      <c r="BH738" s="297" cm="1">
        <f t="array" ref="BH738">IF($CF738=3,
IFERROR(INDEX($CV$68:$CZ$79, $CE738, BH$23), "-"),
IF($CF738=2,
IF(BH$23=5, $Q738, IF(BH$23=4, $R738, 0)), IF(BH$23=5, $Q738, 0)
))</f>
        <v>0</v>
      </c>
      <c r="BI738" s="297" cm="1">
        <f t="array" ref="BI738">IF($CF738=3,
IFERROR(INDEX($CV$68:$CZ$79, $CE738, BI$23), "-"),
IF($CF738=2,
IF(BI$23=5, $Q738, IF(BI$23=4, $R738, 0)), IF(BI$23=5, $Q738, 0)
))</f>
        <v>0</v>
      </c>
      <c r="BJ738" s="297" cm="1">
        <f t="array" ref="BJ738">IF($CF738=3,
IFERROR(INDEX($CV$68:$CZ$79, $CE738, BJ$23), "-"),
IF($CF738=2,
IF(BJ$23=5, $Q738, IF(BJ$23=4, $R738, 0)), IF(BJ$23=5, $Q738, 0)
))</f>
        <v>0</v>
      </c>
      <c r="BK738" s="293" t="str" cm="1">
        <f t="array" ref="BK738">IFERROR(IF(OR($AN$20="EZ", ISNUMBER((BL738*BM738)/(3600*1000)/BN738)), (BL738*BM738)/(3600*1000)/BN738, BY738) * SUMPRODUCT($BO738:$BS738^2.5, $BT738:$BX738) / 1000, "-")</f>
        <v>-</v>
      </c>
      <c r="BL738" s="279" t="str">
        <f t="shared" si="330"/>
        <v>-</v>
      </c>
      <c r="BM738" s="279" t="str">
        <f t="shared" si="331"/>
        <v>-</v>
      </c>
      <c r="BN738" s="298">
        <f t="shared" si="332"/>
        <v>0</v>
      </c>
      <c r="BO738" s="296" t="str" cm="1">
        <f t="array" ref="BO738">IFERROR(INDEX($CV$63:$CZ$65, $CO738, BO$23), "-")</f>
        <v>-</v>
      </c>
      <c r="BP738" s="296" t="str" cm="1">
        <f t="array" ref="BP738">IFERROR(INDEX($CV$63:$CZ$65, $CO738, BP$23), "-")</f>
        <v>-</v>
      </c>
      <c r="BQ738" s="296" t="str" cm="1">
        <f t="array" ref="BQ738">IFERROR(INDEX($CV$63:$CZ$65, $CO738, BQ$23), "-")</f>
        <v>-</v>
      </c>
      <c r="BR738" s="296" t="str" cm="1">
        <f t="array" ref="BR738">IFERROR(INDEX($CV$63:$CZ$65, $CO738, BR$23), "-")</f>
        <v>-</v>
      </c>
      <c r="BS738" s="296" t="str" cm="1">
        <f t="array" ref="BS738">IFERROR(INDEX($CV$63:$CZ$65, $CO738, BS$23), "-")</f>
        <v>-</v>
      </c>
      <c r="BT738" s="297" cm="1">
        <f t="array" ref="BT738">IF($CO738=3,
IFERROR(INDEX($CV$68:$CZ$79, $CE738, BT$23), "-"),
IF($CO738=2,
IF(BT$23=5, $AC738, IF(BT$23=4, $AD738, 0)), IF(BT$23=5, $AC738, 0)
))</f>
        <v>0</v>
      </c>
      <c r="BU738" s="297" cm="1">
        <f t="array" ref="BU738">IF($CO738=3,
IFERROR(INDEX($CV$68:$CZ$79, $CE738, BU$23), "-"),
IF($CO738=2,
IF(BU$23=5, $AC738, IF(BU$23=4, $AD738, 0)), IF(BU$23=5, $AC738, 0)
))</f>
        <v>0</v>
      </c>
      <c r="BV738" s="297" cm="1">
        <f t="array" ref="BV738">IF($CO738=3,
IFERROR(INDEX($CV$68:$CZ$79, $CE738, BV$23), "-"),
IF($CO738=2,
IF(BV$23=5, $AC738, IF(BV$23=4, $AD738, 0)), IF(BV$23=5, $AC738, 0)
))</f>
        <v>0</v>
      </c>
      <c r="BW738" s="297" cm="1">
        <f t="array" ref="BW738">IF($CO738=3,
IFERROR(INDEX($CV$68:$CZ$79, $CE738, BW$23), "-"),
IF($CO738=2,
IF(BW$23=5, $AC738, IF(BW$23=4, $AD738, 0)), IF(BW$23=5, $AC738, 0)
))</f>
        <v>0</v>
      </c>
      <c r="BX738" s="297" cm="1">
        <f t="array" ref="BX738">IF($CO738=3,
IFERROR(INDEX($CV$68:$CZ$79, $CE738, BX$23), "-"),
IF($CO738=2,
IF(BX$23=5, $AC738, IF(BX$23=4, $AD738, 0)), IF(BX$23=5, $AC738, 0)
))</f>
        <v>0</v>
      </c>
      <c r="BY738" s="293" t="str">
        <f t="shared" si="333"/>
        <v>-</v>
      </c>
      <c r="BZ738" s="299">
        <f t="shared" si="309"/>
        <v>0</v>
      </c>
      <c r="CA738" s="294" t="str">
        <f t="shared" si="334"/>
        <v>-</v>
      </c>
      <c r="CB738" s="295" t="str">
        <f t="shared" si="310"/>
        <v>-</v>
      </c>
      <c r="CC738" s="295" t="str">
        <f t="shared" si="335"/>
        <v>-</v>
      </c>
      <c r="CD738" s="299">
        <f t="shared" si="311"/>
        <v>0</v>
      </c>
      <c r="CE738" s="300" t="str">
        <f t="shared" si="312"/>
        <v>-</v>
      </c>
      <c r="CF738" s="300" t="str">
        <f t="shared" si="313"/>
        <v>-</v>
      </c>
      <c r="CG738" s="300">
        <v>0</v>
      </c>
      <c r="CH738" s="300">
        <f t="shared" si="314"/>
        <v>0</v>
      </c>
      <c r="CI738" s="301">
        <f t="shared" si="315"/>
        <v>0</v>
      </c>
      <c r="CJ738" s="301">
        <f t="shared" si="316"/>
        <v>0</v>
      </c>
      <c r="CK738" s="302" t="str" cm="1">
        <f t="array" ref="CK738">IF($CJ738&gt;0, INDEX($CS$28:$DH$35, $CJ738, $CI738+CK$23), "-")</f>
        <v>-</v>
      </c>
      <c r="CL738" s="302" t="str" cm="1">
        <f t="array" ref="CL738">IF($CJ738&gt;0, INDEX($CS$28:$DH$35, $CJ738, $CI738+CL$23), "-")</f>
        <v>-</v>
      </c>
      <c r="CM738" s="302" t="str" cm="1">
        <f t="array" ref="CM738">IF($CJ738&gt;0, INDEX($CS$28:$DH$35, $CJ738, $CI738+CM$23), "-")</f>
        <v>-</v>
      </c>
      <c r="CN738" s="302" t="str" cm="1">
        <f t="array" ref="CN738">IF($CJ738&gt;0, INDEX($CS$28:$DH$35, $CJ738, $CI738+CN$23), "-")</f>
        <v>-</v>
      </c>
      <c r="CO738" s="300" t="str">
        <f t="shared" si="317"/>
        <v>-</v>
      </c>
      <c r="CP738" s="271"/>
      <c r="CQ738" s="272"/>
      <c r="CR738" s="273"/>
      <c r="CS738" s="273"/>
      <c r="CT738" s="273"/>
      <c r="CU738" s="273"/>
      <c r="CV738" s="273"/>
      <c r="CW738" s="273"/>
      <c r="CX738" s="273"/>
      <c r="CY738" s="273"/>
      <c r="CZ738" s="273"/>
      <c r="DA738" s="273"/>
      <c r="DB738" s="273"/>
      <c r="DC738" s="273"/>
      <c r="DD738" s="273"/>
      <c r="DE738" s="273"/>
      <c r="DF738" s="273"/>
      <c r="DG738" s="273"/>
      <c r="DH738" s="273"/>
      <c r="DI738" s="273"/>
      <c r="DJ738" s="271"/>
      <c r="DK738" s="271"/>
    </row>
    <row r="739" spans="1:115" s="45" customFormat="1" ht="12.75" customHeight="1" x14ac:dyDescent="0.25">
      <c r="A739" s="13" cm="1">
        <f t="array" ref="A739">IFERROR(INDEX(Operation, IFERROR(MATCH($N739,#REF!, 0), IFERROR(MATCH($N739,#REF!, 0), MATCH($N739,#REF!, 0))), 4), 0)</f>
        <v>0</v>
      </c>
      <c r="B739" s="10">
        <v>716</v>
      </c>
      <c r="C739" s="238"/>
      <c r="D739" s="238"/>
      <c r="E739" s="79"/>
      <c r="F739" s="80" t="str">
        <f>IF(ISBLANK(E739), "", VLOOKUP(E739, Z!$A$2:$C$4127, 3, FALSE))</f>
        <v/>
      </c>
      <c r="G739" s="238"/>
      <c r="H739" s="81"/>
      <c r="I739" s="255" t="b">
        <v>0</v>
      </c>
      <c r="J739" s="256"/>
      <c r="K739" s="82"/>
      <c r="L739" s="82"/>
      <c r="M739" s="83"/>
      <c r="N739" s="79"/>
      <c r="O739" s="84"/>
      <c r="P739" s="84"/>
      <c r="Q739" s="257"/>
      <c r="R739" s="257"/>
      <c r="S739" s="257"/>
      <c r="T739" s="85">
        <f t="shared" si="318"/>
        <v>0</v>
      </c>
      <c r="U739" s="238"/>
      <c r="V739" s="238"/>
      <c r="W739" s="238"/>
      <c r="X739" s="257"/>
      <c r="Y739" s="258"/>
      <c r="Z739" s="79"/>
      <c r="AA739" s="257"/>
      <c r="AB739" s="257"/>
      <c r="AC739" s="257"/>
      <c r="AD739" s="257"/>
      <c r="AE739" s="257"/>
      <c r="AF739" s="85">
        <f t="shared" si="319"/>
        <v>0</v>
      </c>
      <c r="AG739" s="259"/>
      <c r="AH739" s="238"/>
      <c r="AI739" s="79"/>
      <c r="AJ739" s="80" t="str">
        <f>IF(ISBLANK(AI739), "", VLOOKUP(AI739, Z!$A$2:$C$4127, 3, FALSE))</f>
        <v/>
      </c>
      <c r="AK739" s="260"/>
      <c r="AL739" s="127">
        <f t="shared" si="320"/>
        <v>0</v>
      </c>
      <c r="AM739" s="271"/>
      <c r="AN739" s="292">
        <f t="shared" si="322"/>
        <v>0</v>
      </c>
      <c r="AO739" s="279">
        <f t="shared" si="321"/>
        <v>1</v>
      </c>
      <c r="AP739" s="279">
        <v>0.75</v>
      </c>
      <c r="AQ739" s="293" t="str">
        <f t="shared" si="323"/>
        <v>-</v>
      </c>
      <c r="AR739" s="293" t="str">
        <f t="shared" si="324"/>
        <v>-</v>
      </c>
      <c r="AS739" s="293" t="str" cm="1">
        <f t="array" ref="AS739">IFERROR(IFERROR((AT739*AU739)/(3600*1000)/AZ739, BY739) * SUMPRODUCT($BA739:$BE739^2.5, $BF739:$BJ739) / 1000, "-")</f>
        <v>-</v>
      </c>
      <c r="AT739" s="279" t="str">
        <f t="shared" si="325"/>
        <v>-</v>
      </c>
      <c r="AU739" s="279" t="str">
        <f t="shared" si="326"/>
        <v>-</v>
      </c>
      <c r="AV739" s="294" t="str">
        <f t="shared" si="308"/>
        <v>-</v>
      </c>
      <c r="AW739" s="294" t="str" cm="1">
        <f t="array" ref="AW739">IF(CH739&gt;0, INDEX($CV$58:$CV$60, CH739), "-")</f>
        <v>-</v>
      </c>
      <c r="AX739" s="294" t="str">
        <f t="shared" si="327"/>
        <v>-</v>
      </c>
      <c r="AY739" s="295" t="str">
        <f t="shared" si="328"/>
        <v>-</v>
      </c>
      <c r="AZ739" s="294">
        <f t="shared" si="329"/>
        <v>0</v>
      </c>
      <c r="BA739" s="296" t="str" cm="1">
        <f t="array" ref="BA739">IFERROR(INDEX($CV$63:$CZ$65, $CF739, BA$23), "-")</f>
        <v>-</v>
      </c>
      <c r="BB739" s="296" t="str" cm="1">
        <f t="array" ref="BB739">IFERROR(INDEX($CV$63:$CZ$65, $CF739, BB$23), "-")</f>
        <v>-</v>
      </c>
      <c r="BC739" s="296" t="str" cm="1">
        <f t="array" ref="BC739">IFERROR(INDEX($CV$63:$CZ$65, $CF739, BC$23), "-")</f>
        <v>-</v>
      </c>
      <c r="BD739" s="296" t="str" cm="1">
        <f t="array" ref="BD739">IFERROR(INDEX($CV$63:$CZ$65, $CF739, BD$23), "-")</f>
        <v>-</v>
      </c>
      <c r="BE739" s="296" t="str" cm="1">
        <f t="array" ref="BE739">IFERROR(INDEX($CV$63:$CZ$65, $CF739, BE$23), "-")</f>
        <v>-</v>
      </c>
      <c r="BF739" s="297" cm="1">
        <f t="array" ref="BF739">IF($CF739=3,
IFERROR(INDEX($CV$68:$CZ$79, $CE739, BF$23), "-"),
IF($CF739=2,
IF(BF$23=5, $Q739, IF(BF$23=4, $R739, 0)), IF(BF$23=5, $Q739, 0)
))</f>
        <v>0</v>
      </c>
      <c r="BG739" s="297" cm="1">
        <f t="array" ref="BG739">IF($CF739=3,
IFERROR(INDEX($CV$68:$CZ$79, $CE739, BG$23), "-"),
IF($CF739=2,
IF(BG$23=5, $Q739, IF(BG$23=4, $R739, 0)), IF(BG$23=5, $Q739, 0)
))</f>
        <v>0</v>
      </c>
      <c r="BH739" s="297" cm="1">
        <f t="array" ref="BH739">IF($CF739=3,
IFERROR(INDEX($CV$68:$CZ$79, $CE739, BH$23), "-"),
IF($CF739=2,
IF(BH$23=5, $Q739, IF(BH$23=4, $R739, 0)), IF(BH$23=5, $Q739, 0)
))</f>
        <v>0</v>
      </c>
      <c r="BI739" s="297" cm="1">
        <f t="array" ref="BI739">IF($CF739=3,
IFERROR(INDEX($CV$68:$CZ$79, $CE739, BI$23), "-"),
IF($CF739=2,
IF(BI$23=5, $Q739, IF(BI$23=4, $R739, 0)), IF(BI$23=5, $Q739, 0)
))</f>
        <v>0</v>
      </c>
      <c r="BJ739" s="297" cm="1">
        <f t="array" ref="BJ739">IF($CF739=3,
IFERROR(INDEX($CV$68:$CZ$79, $CE739, BJ$23), "-"),
IF($CF739=2,
IF(BJ$23=5, $Q739, IF(BJ$23=4, $R739, 0)), IF(BJ$23=5, $Q739, 0)
))</f>
        <v>0</v>
      </c>
      <c r="BK739" s="293" t="str" cm="1">
        <f t="array" ref="BK739">IFERROR(IF(OR($AN$20="EZ", ISNUMBER((BL739*BM739)/(3600*1000)/BN739)), (BL739*BM739)/(3600*1000)/BN739, BY739) * SUMPRODUCT($BO739:$BS739^2.5, $BT739:$BX739) / 1000, "-")</f>
        <v>-</v>
      </c>
      <c r="BL739" s="279" t="str">
        <f t="shared" si="330"/>
        <v>-</v>
      </c>
      <c r="BM739" s="279" t="str">
        <f t="shared" si="331"/>
        <v>-</v>
      </c>
      <c r="BN739" s="298">
        <f t="shared" si="332"/>
        <v>0</v>
      </c>
      <c r="BO739" s="296" t="str" cm="1">
        <f t="array" ref="BO739">IFERROR(INDEX($CV$63:$CZ$65, $CO739, BO$23), "-")</f>
        <v>-</v>
      </c>
      <c r="BP739" s="296" t="str" cm="1">
        <f t="array" ref="BP739">IFERROR(INDEX($CV$63:$CZ$65, $CO739, BP$23), "-")</f>
        <v>-</v>
      </c>
      <c r="BQ739" s="296" t="str" cm="1">
        <f t="array" ref="BQ739">IFERROR(INDEX($CV$63:$CZ$65, $CO739, BQ$23), "-")</f>
        <v>-</v>
      </c>
      <c r="BR739" s="296" t="str" cm="1">
        <f t="array" ref="BR739">IFERROR(INDEX($CV$63:$CZ$65, $CO739, BR$23), "-")</f>
        <v>-</v>
      </c>
      <c r="BS739" s="296" t="str" cm="1">
        <f t="array" ref="BS739">IFERROR(INDEX($CV$63:$CZ$65, $CO739, BS$23), "-")</f>
        <v>-</v>
      </c>
      <c r="BT739" s="297" cm="1">
        <f t="array" ref="BT739">IF($CO739=3,
IFERROR(INDEX($CV$68:$CZ$79, $CE739, BT$23), "-"),
IF($CO739=2,
IF(BT$23=5, $AC739, IF(BT$23=4, $AD739, 0)), IF(BT$23=5, $AC739, 0)
))</f>
        <v>0</v>
      </c>
      <c r="BU739" s="297" cm="1">
        <f t="array" ref="BU739">IF($CO739=3,
IFERROR(INDEX($CV$68:$CZ$79, $CE739, BU$23), "-"),
IF($CO739=2,
IF(BU$23=5, $AC739, IF(BU$23=4, $AD739, 0)), IF(BU$23=5, $AC739, 0)
))</f>
        <v>0</v>
      </c>
      <c r="BV739" s="297" cm="1">
        <f t="array" ref="BV739">IF($CO739=3,
IFERROR(INDEX($CV$68:$CZ$79, $CE739, BV$23), "-"),
IF($CO739=2,
IF(BV$23=5, $AC739, IF(BV$23=4, $AD739, 0)), IF(BV$23=5, $AC739, 0)
))</f>
        <v>0</v>
      </c>
      <c r="BW739" s="297" cm="1">
        <f t="array" ref="BW739">IF($CO739=3,
IFERROR(INDEX($CV$68:$CZ$79, $CE739, BW$23), "-"),
IF($CO739=2,
IF(BW$23=5, $AC739, IF(BW$23=4, $AD739, 0)), IF(BW$23=5, $AC739, 0)
))</f>
        <v>0</v>
      </c>
      <c r="BX739" s="297" cm="1">
        <f t="array" ref="BX739">IF($CO739=3,
IFERROR(INDEX($CV$68:$CZ$79, $CE739, BX$23), "-"),
IF($CO739=2,
IF(BX$23=5, $AC739, IF(BX$23=4, $AD739, 0)), IF(BX$23=5, $AC739, 0)
))</f>
        <v>0</v>
      </c>
      <c r="BY739" s="293" t="str">
        <f t="shared" si="333"/>
        <v>-</v>
      </c>
      <c r="BZ739" s="299">
        <f t="shared" si="309"/>
        <v>0</v>
      </c>
      <c r="CA739" s="294" t="str">
        <f t="shared" si="334"/>
        <v>-</v>
      </c>
      <c r="CB739" s="295" t="str">
        <f t="shared" si="310"/>
        <v>-</v>
      </c>
      <c r="CC739" s="295" t="str">
        <f t="shared" si="335"/>
        <v>-</v>
      </c>
      <c r="CD739" s="299">
        <f t="shared" si="311"/>
        <v>0</v>
      </c>
      <c r="CE739" s="300" t="str">
        <f t="shared" si="312"/>
        <v>-</v>
      </c>
      <c r="CF739" s="300" t="str">
        <f t="shared" si="313"/>
        <v>-</v>
      </c>
      <c r="CG739" s="300">
        <v>0</v>
      </c>
      <c r="CH739" s="300">
        <f t="shared" si="314"/>
        <v>0</v>
      </c>
      <c r="CI739" s="301">
        <f t="shared" si="315"/>
        <v>0</v>
      </c>
      <c r="CJ739" s="301">
        <f t="shared" si="316"/>
        <v>0</v>
      </c>
      <c r="CK739" s="302" t="str" cm="1">
        <f t="array" ref="CK739">IF($CJ739&gt;0, INDEX($CS$28:$DH$35, $CJ739, $CI739+CK$23), "-")</f>
        <v>-</v>
      </c>
      <c r="CL739" s="302" t="str" cm="1">
        <f t="array" ref="CL739">IF($CJ739&gt;0, INDEX($CS$28:$DH$35, $CJ739, $CI739+CL$23), "-")</f>
        <v>-</v>
      </c>
      <c r="CM739" s="302" t="str" cm="1">
        <f t="array" ref="CM739">IF($CJ739&gt;0, INDEX($CS$28:$DH$35, $CJ739, $CI739+CM$23), "-")</f>
        <v>-</v>
      </c>
      <c r="CN739" s="302" t="str" cm="1">
        <f t="array" ref="CN739">IF($CJ739&gt;0, INDEX($CS$28:$DH$35, $CJ739, $CI739+CN$23), "-")</f>
        <v>-</v>
      </c>
      <c r="CO739" s="300" t="str">
        <f t="shared" si="317"/>
        <v>-</v>
      </c>
      <c r="CP739" s="271"/>
      <c r="CQ739" s="272"/>
      <c r="CR739" s="273"/>
      <c r="CS739" s="273"/>
      <c r="CT739" s="273"/>
      <c r="CU739" s="273"/>
      <c r="CV739" s="273"/>
      <c r="CW739" s="273"/>
      <c r="CX739" s="273"/>
      <c r="CY739" s="273"/>
      <c r="CZ739" s="273"/>
      <c r="DA739" s="273"/>
      <c r="DB739" s="273"/>
      <c r="DC739" s="273"/>
      <c r="DD739" s="273"/>
      <c r="DE739" s="273"/>
      <c r="DF739" s="273"/>
      <c r="DG739" s="273"/>
      <c r="DH739" s="273"/>
      <c r="DI739" s="273"/>
      <c r="DJ739" s="271"/>
      <c r="DK739" s="271"/>
    </row>
    <row r="740" spans="1:115" s="45" customFormat="1" ht="12.75" customHeight="1" x14ac:dyDescent="0.25">
      <c r="A740" s="13" cm="1">
        <f t="array" ref="A740">IFERROR(INDEX(Operation, IFERROR(MATCH($N740,#REF!, 0), IFERROR(MATCH($N740,#REF!, 0), MATCH($N740,#REF!, 0))), 4), 0)</f>
        <v>0</v>
      </c>
      <c r="B740" s="10">
        <v>717</v>
      </c>
      <c r="C740" s="238"/>
      <c r="D740" s="238"/>
      <c r="E740" s="79"/>
      <c r="F740" s="80" t="str">
        <f>IF(ISBLANK(E740), "", VLOOKUP(E740, Z!$A$2:$C$4127, 3, FALSE))</f>
        <v/>
      </c>
      <c r="G740" s="238"/>
      <c r="H740" s="81"/>
      <c r="I740" s="255" t="b">
        <v>0</v>
      </c>
      <c r="J740" s="256"/>
      <c r="K740" s="82"/>
      <c r="L740" s="82"/>
      <c r="M740" s="83"/>
      <c r="N740" s="79"/>
      <c r="O740" s="84"/>
      <c r="P740" s="84"/>
      <c r="Q740" s="257"/>
      <c r="R740" s="257"/>
      <c r="S740" s="257"/>
      <c r="T740" s="85">
        <f t="shared" si="318"/>
        <v>0</v>
      </c>
      <c r="U740" s="238"/>
      <c r="V740" s="238"/>
      <c r="W740" s="238"/>
      <c r="X740" s="257"/>
      <c r="Y740" s="258"/>
      <c r="Z740" s="79"/>
      <c r="AA740" s="257"/>
      <c r="AB740" s="257"/>
      <c r="AC740" s="257"/>
      <c r="AD740" s="257"/>
      <c r="AE740" s="257"/>
      <c r="AF740" s="85">
        <f t="shared" si="319"/>
        <v>0</v>
      </c>
      <c r="AG740" s="259"/>
      <c r="AH740" s="238"/>
      <c r="AI740" s="79"/>
      <c r="AJ740" s="80" t="str">
        <f>IF(ISBLANK(AI740), "", VLOOKUP(AI740, Z!$A$2:$C$4127, 3, FALSE))</f>
        <v/>
      </c>
      <c r="AK740" s="260"/>
      <c r="AL740" s="127">
        <f t="shared" si="320"/>
        <v>0</v>
      </c>
      <c r="AM740" s="271"/>
      <c r="AN740" s="292">
        <f t="shared" si="322"/>
        <v>0</v>
      </c>
      <c r="AO740" s="279">
        <f t="shared" si="321"/>
        <v>1</v>
      </c>
      <c r="AP740" s="279">
        <v>0.75</v>
      </c>
      <c r="AQ740" s="293" t="str">
        <f t="shared" si="323"/>
        <v>-</v>
      </c>
      <c r="AR740" s="293" t="str">
        <f t="shared" si="324"/>
        <v>-</v>
      </c>
      <c r="AS740" s="293" t="str" cm="1">
        <f t="array" ref="AS740">IFERROR(IFERROR((AT740*AU740)/(3600*1000)/AZ740, BY740) * SUMPRODUCT($BA740:$BE740^2.5, $BF740:$BJ740) / 1000, "-")</f>
        <v>-</v>
      </c>
      <c r="AT740" s="279" t="str">
        <f t="shared" si="325"/>
        <v>-</v>
      </c>
      <c r="AU740" s="279" t="str">
        <f t="shared" si="326"/>
        <v>-</v>
      </c>
      <c r="AV740" s="294" t="str">
        <f t="shared" si="308"/>
        <v>-</v>
      </c>
      <c r="AW740" s="294" t="str" cm="1">
        <f t="array" ref="AW740">IF(CH740&gt;0, INDEX($CV$58:$CV$60, CH740), "-")</f>
        <v>-</v>
      </c>
      <c r="AX740" s="294" t="str">
        <f t="shared" si="327"/>
        <v>-</v>
      </c>
      <c r="AY740" s="295" t="str">
        <f t="shared" si="328"/>
        <v>-</v>
      </c>
      <c r="AZ740" s="294">
        <f t="shared" si="329"/>
        <v>0</v>
      </c>
      <c r="BA740" s="296" t="str" cm="1">
        <f t="array" ref="BA740">IFERROR(INDEX($CV$63:$CZ$65, $CF740, BA$23), "-")</f>
        <v>-</v>
      </c>
      <c r="BB740" s="296" t="str" cm="1">
        <f t="array" ref="BB740">IFERROR(INDEX($CV$63:$CZ$65, $CF740, BB$23), "-")</f>
        <v>-</v>
      </c>
      <c r="BC740" s="296" t="str" cm="1">
        <f t="array" ref="BC740">IFERROR(INDEX($CV$63:$CZ$65, $CF740, BC$23), "-")</f>
        <v>-</v>
      </c>
      <c r="BD740" s="296" t="str" cm="1">
        <f t="array" ref="BD740">IFERROR(INDEX($CV$63:$CZ$65, $CF740, BD$23), "-")</f>
        <v>-</v>
      </c>
      <c r="BE740" s="296" t="str" cm="1">
        <f t="array" ref="BE740">IFERROR(INDEX($CV$63:$CZ$65, $CF740, BE$23), "-")</f>
        <v>-</v>
      </c>
      <c r="BF740" s="297" cm="1">
        <f t="array" ref="BF740">IF($CF740=3,
IFERROR(INDEX($CV$68:$CZ$79, $CE740, BF$23), "-"),
IF($CF740=2,
IF(BF$23=5, $Q740, IF(BF$23=4, $R740, 0)), IF(BF$23=5, $Q740, 0)
))</f>
        <v>0</v>
      </c>
      <c r="BG740" s="297" cm="1">
        <f t="array" ref="BG740">IF($CF740=3,
IFERROR(INDEX($CV$68:$CZ$79, $CE740, BG$23), "-"),
IF($CF740=2,
IF(BG$23=5, $Q740, IF(BG$23=4, $R740, 0)), IF(BG$23=5, $Q740, 0)
))</f>
        <v>0</v>
      </c>
      <c r="BH740" s="297" cm="1">
        <f t="array" ref="BH740">IF($CF740=3,
IFERROR(INDEX($CV$68:$CZ$79, $CE740, BH$23), "-"),
IF($CF740=2,
IF(BH$23=5, $Q740, IF(BH$23=4, $R740, 0)), IF(BH$23=5, $Q740, 0)
))</f>
        <v>0</v>
      </c>
      <c r="BI740" s="297" cm="1">
        <f t="array" ref="BI740">IF($CF740=3,
IFERROR(INDEX($CV$68:$CZ$79, $CE740, BI$23), "-"),
IF($CF740=2,
IF(BI$23=5, $Q740, IF(BI$23=4, $R740, 0)), IF(BI$23=5, $Q740, 0)
))</f>
        <v>0</v>
      </c>
      <c r="BJ740" s="297" cm="1">
        <f t="array" ref="BJ740">IF($CF740=3,
IFERROR(INDEX($CV$68:$CZ$79, $CE740, BJ$23), "-"),
IF($CF740=2,
IF(BJ$23=5, $Q740, IF(BJ$23=4, $R740, 0)), IF(BJ$23=5, $Q740, 0)
))</f>
        <v>0</v>
      </c>
      <c r="BK740" s="293" t="str" cm="1">
        <f t="array" ref="BK740">IFERROR(IF(OR($AN$20="EZ", ISNUMBER((BL740*BM740)/(3600*1000)/BN740)), (BL740*BM740)/(3600*1000)/BN740, BY740) * SUMPRODUCT($BO740:$BS740^2.5, $BT740:$BX740) / 1000, "-")</f>
        <v>-</v>
      </c>
      <c r="BL740" s="279" t="str">
        <f t="shared" si="330"/>
        <v>-</v>
      </c>
      <c r="BM740" s="279" t="str">
        <f t="shared" si="331"/>
        <v>-</v>
      </c>
      <c r="BN740" s="298">
        <f t="shared" si="332"/>
        <v>0</v>
      </c>
      <c r="BO740" s="296" t="str" cm="1">
        <f t="array" ref="BO740">IFERROR(INDEX($CV$63:$CZ$65, $CO740, BO$23), "-")</f>
        <v>-</v>
      </c>
      <c r="BP740" s="296" t="str" cm="1">
        <f t="array" ref="BP740">IFERROR(INDEX($CV$63:$CZ$65, $CO740, BP$23), "-")</f>
        <v>-</v>
      </c>
      <c r="BQ740" s="296" t="str" cm="1">
        <f t="array" ref="BQ740">IFERROR(INDEX($CV$63:$CZ$65, $CO740, BQ$23), "-")</f>
        <v>-</v>
      </c>
      <c r="BR740" s="296" t="str" cm="1">
        <f t="array" ref="BR740">IFERROR(INDEX($CV$63:$CZ$65, $CO740, BR$23), "-")</f>
        <v>-</v>
      </c>
      <c r="BS740" s="296" t="str" cm="1">
        <f t="array" ref="BS740">IFERROR(INDEX($CV$63:$CZ$65, $CO740, BS$23), "-")</f>
        <v>-</v>
      </c>
      <c r="BT740" s="297" cm="1">
        <f t="array" ref="BT740">IF($CO740=3,
IFERROR(INDEX($CV$68:$CZ$79, $CE740, BT$23), "-"),
IF($CO740=2,
IF(BT$23=5, $AC740, IF(BT$23=4, $AD740, 0)), IF(BT$23=5, $AC740, 0)
))</f>
        <v>0</v>
      </c>
      <c r="BU740" s="297" cm="1">
        <f t="array" ref="BU740">IF($CO740=3,
IFERROR(INDEX($CV$68:$CZ$79, $CE740, BU$23), "-"),
IF($CO740=2,
IF(BU$23=5, $AC740, IF(BU$23=4, $AD740, 0)), IF(BU$23=5, $AC740, 0)
))</f>
        <v>0</v>
      </c>
      <c r="BV740" s="297" cm="1">
        <f t="array" ref="BV740">IF($CO740=3,
IFERROR(INDEX($CV$68:$CZ$79, $CE740, BV$23), "-"),
IF($CO740=2,
IF(BV$23=5, $AC740, IF(BV$23=4, $AD740, 0)), IF(BV$23=5, $AC740, 0)
))</f>
        <v>0</v>
      </c>
      <c r="BW740" s="297" cm="1">
        <f t="array" ref="BW740">IF($CO740=3,
IFERROR(INDEX($CV$68:$CZ$79, $CE740, BW$23), "-"),
IF($CO740=2,
IF(BW$23=5, $AC740, IF(BW$23=4, $AD740, 0)), IF(BW$23=5, $AC740, 0)
))</f>
        <v>0</v>
      </c>
      <c r="BX740" s="297" cm="1">
        <f t="array" ref="BX740">IF($CO740=3,
IFERROR(INDEX($CV$68:$CZ$79, $CE740, BX$23), "-"),
IF($CO740=2,
IF(BX$23=5, $AC740, IF(BX$23=4, $AD740, 0)), IF(BX$23=5, $AC740, 0)
))</f>
        <v>0</v>
      </c>
      <c r="BY740" s="293" t="str">
        <f t="shared" si="333"/>
        <v>-</v>
      </c>
      <c r="BZ740" s="299">
        <f t="shared" si="309"/>
        <v>0</v>
      </c>
      <c r="CA740" s="294" t="str">
        <f t="shared" si="334"/>
        <v>-</v>
      </c>
      <c r="CB740" s="295" t="str">
        <f t="shared" si="310"/>
        <v>-</v>
      </c>
      <c r="CC740" s="295" t="str">
        <f t="shared" si="335"/>
        <v>-</v>
      </c>
      <c r="CD740" s="299">
        <f t="shared" si="311"/>
        <v>0</v>
      </c>
      <c r="CE740" s="300" t="str">
        <f t="shared" si="312"/>
        <v>-</v>
      </c>
      <c r="CF740" s="300" t="str">
        <f t="shared" si="313"/>
        <v>-</v>
      </c>
      <c r="CG740" s="300">
        <v>0</v>
      </c>
      <c r="CH740" s="300">
        <f t="shared" si="314"/>
        <v>0</v>
      </c>
      <c r="CI740" s="301">
        <f t="shared" si="315"/>
        <v>0</v>
      </c>
      <c r="CJ740" s="301">
        <f t="shared" si="316"/>
        <v>0</v>
      </c>
      <c r="CK740" s="302" t="str" cm="1">
        <f t="array" ref="CK740">IF($CJ740&gt;0, INDEX($CS$28:$DH$35, $CJ740, $CI740+CK$23), "-")</f>
        <v>-</v>
      </c>
      <c r="CL740" s="302" t="str" cm="1">
        <f t="array" ref="CL740">IF($CJ740&gt;0, INDEX($CS$28:$DH$35, $CJ740, $CI740+CL$23), "-")</f>
        <v>-</v>
      </c>
      <c r="CM740" s="302" t="str" cm="1">
        <f t="array" ref="CM740">IF($CJ740&gt;0, INDEX($CS$28:$DH$35, $CJ740, $CI740+CM$23), "-")</f>
        <v>-</v>
      </c>
      <c r="CN740" s="302" t="str" cm="1">
        <f t="array" ref="CN740">IF($CJ740&gt;0, INDEX($CS$28:$DH$35, $CJ740, $CI740+CN$23), "-")</f>
        <v>-</v>
      </c>
      <c r="CO740" s="300" t="str">
        <f t="shared" si="317"/>
        <v>-</v>
      </c>
      <c r="CP740" s="271"/>
      <c r="CQ740" s="272"/>
      <c r="CR740" s="273"/>
      <c r="CS740" s="273"/>
      <c r="CT740" s="273"/>
      <c r="CU740" s="273"/>
      <c r="CV740" s="273"/>
      <c r="CW740" s="273"/>
      <c r="CX740" s="273"/>
      <c r="CY740" s="273"/>
      <c r="CZ740" s="273"/>
      <c r="DA740" s="273"/>
      <c r="DB740" s="273"/>
      <c r="DC740" s="273"/>
      <c r="DD740" s="273"/>
      <c r="DE740" s="273"/>
      <c r="DF740" s="273"/>
      <c r="DG740" s="273"/>
      <c r="DH740" s="273"/>
      <c r="DI740" s="273"/>
      <c r="DJ740" s="271"/>
      <c r="DK740" s="271"/>
    </row>
    <row r="741" spans="1:115" s="45" customFormat="1" ht="12.75" customHeight="1" x14ac:dyDescent="0.25">
      <c r="A741" s="13" cm="1">
        <f t="array" ref="A741">IFERROR(INDEX(Operation, IFERROR(MATCH($N741,#REF!, 0), IFERROR(MATCH($N741,#REF!, 0), MATCH($N741,#REF!, 0))), 4), 0)</f>
        <v>0</v>
      </c>
      <c r="B741" s="10">
        <v>718</v>
      </c>
      <c r="C741" s="238"/>
      <c r="D741" s="238"/>
      <c r="E741" s="79"/>
      <c r="F741" s="80" t="str">
        <f>IF(ISBLANK(E741), "", VLOOKUP(E741, Z!$A$2:$C$4127, 3, FALSE))</f>
        <v/>
      </c>
      <c r="G741" s="238"/>
      <c r="H741" s="81"/>
      <c r="I741" s="255" t="b">
        <v>0</v>
      </c>
      <c r="J741" s="256"/>
      <c r="K741" s="82"/>
      <c r="L741" s="82"/>
      <c r="M741" s="83"/>
      <c r="N741" s="79"/>
      <c r="O741" s="84"/>
      <c r="P741" s="84"/>
      <c r="Q741" s="257"/>
      <c r="R741" s="257"/>
      <c r="S741" s="257"/>
      <c r="T741" s="85">
        <f t="shared" si="318"/>
        <v>0</v>
      </c>
      <c r="U741" s="238"/>
      <c r="V741" s="238"/>
      <c r="W741" s="238"/>
      <c r="X741" s="256"/>
      <c r="Y741" s="258"/>
      <c r="Z741" s="79"/>
      <c r="AA741" s="257"/>
      <c r="AB741" s="257"/>
      <c r="AC741" s="257"/>
      <c r="AD741" s="257"/>
      <c r="AE741" s="257"/>
      <c r="AF741" s="85">
        <f t="shared" si="319"/>
        <v>0</v>
      </c>
      <c r="AG741" s="259"/>
      <c r="AH741" s="238"/>
      <c r="AI741" s="79"/>
      <c r="AJ741" s="80" t="str">
        <f>IF(ISBLANK(AI741), "", VLOOKUP(AI741, Z!$A$2:$C$4127, 3, FALSE))</f>
        <v/>
      </c>
      <c r="AK741" s="260"/>
      <c r="AL741" s="127">
        <f t="shared" si="320"/>
        <v>0</v>
      </c>
      <c r="AM741" s="271"/>
      <c r="AN741" s="292">
        <f t="shared" si="322"/>
        <v>0</v>
      </c>
      <c r="AO741" s="279">
        <f t="shared" si="321"/>
        <v>1</v>
      </c>
      <c r="AP741" s="279">
        <v>0.75</v>
      </c>
      <c r="AQ741" s="293" t="str">
        <f t="shared" si="323"/>
        <v>-</v>
      </c>
      <c r="AR741" s="293" t="str">
        <f t="shared" si="324"/>
        <v>-</v>
      </c>
      <c r="AS741" s="293" t="str" cm="1">
        <f t="array" ref="AS741">IFERROR(IFERROR((AT741*AU741)/(3600*1000)/AZ741, BY741) * SUMPRODUCT($BA741:$BE741^2.5, $BF741:$BJ741) / 1000, "-")</f>
        <v>-</v>
      </c>
      <c r="AT741" s="279" t="str">
        <f t="shared" si="325"/>
        <v>-</v>
      </c>
      <c r="AU741" s="279" t="str">
        <f t="shared" si="326"/>
        <v>-</v>
      </c>
      <c r="AV741" s="294" t="str">
        <f t="shared" si="308"/>
        <v>-</v>
      </c>
      <c r="AW741" s="294" t="str" cm="1">
        <f t="array" ref="AW741">IF(CH741&gt;0, INDEX($CV$58:$CV$60, CH741), "-")</f>
        <v>-</v>
      </c>
      <c r="AX741" s="294" t="str">
        <f t="shared" si="327"/>
        <v>-</v>
      </c>
      <c r="AY741" s="295" t="str">
        <f t="shared" si="328"/>
        <v>-</v>
      </c>
      <c r="AZ741" s="294">
        <f t="shared" si="329"/>
        <v>0</v>
      </c>
      <c r="BA741" s="296" t="str" cm="1">
        <f t="array" ref="BA741">IFERROR(INDEX($CV$63:$CZ$65, $CF741, BA$23), "-")</f>
        <v>-</v>
      </c>
      <c r="BB741" s="296" t="str" cm="1">
        <f t="array" ref="BB741">IFERROR(INDEX($CV$63:$CZ$65, $CF741, BB$23), "-")</f>
        <v>-</v>
      </c>
      <c r="BC741" s="296" t="str" cm="1">
        <f t="array" ref="BC741">IFERROR(INDEX($CV$63:$CZ$65, $CF741, BC$23), "-")</f>
        <v>-</v>
      </c>
      <c r="BD741" s="296" t="str" cm="1">
        <f t="array" ref="BD741">IFERROR(INDEX($CV$63:$CZ$65, $CF741, BD$23), "-")</f>
        <v>-</v>
      </c>
      <c r="BE741" s="296" t="str" cm="1">
        <f t="array" ref="BE741">IFERROR(INDEX($CV$63:$CZ$65, $CF741, BE$23), "-")</f>
        <v>-</v>
      </c>
      <c r="BF741" s="297" cm="1">
        <f t="array" ref="BF741">IF($CF741=3,
IFERROR(INDEX($CV$68:$CZ$79, $CE741, BF$23), "-"),
IF($CF741=2,
IF(BF$23=5, $Q741, IF(BF$23=4, $R741, 0)), IF(BF$23=5, $Q741, 0)
))</f>
        <v>0</v>
      </c>
      <c r="BG741" s="297" cm="1">
        <f t="array" ref="BG741">IF($CF741=3,
IFERROR(INDEX($CV$68:$CZ$79, $CE741, BG$23), "-"),
IF($CF741=2,
IF(BG$23=5, $Q741, IF(BG$23=4, $R741, 0)), IF(BG$23=5, $Q741, 0)
))</f>
        <v>0</v>
      </c>
      <c r="BH741" s="297" cm="1">
        <f t="array" ref="BH741">IF($CF741=3,
IFERROR(INDEX($CV$68:$CZ$79, $CE741, BH$23), "-"),
IF($CF741=2,
IF(BH$23=5, $Q741, IF(BH$23=4, $R741, 0)), IF(BH$23=5, $Q741, 0)
))</f>
        <v>0</v>
      </c>
      <c r="BI741" s="297" cm="1">
        <f t="array" ref="BI741">IF($CF741=3,
IFERROR(INDEX($CV$68:$CZ$79, $CE741, BI$23), "-"),
IF($CF741=2,
IF(BI$23=5, $Q741, IF(BI$23=4, $R741, 0)), IF(BI$23=5, $Q741, 0)
))</f>
        <v>0</v>
      </c>
      <c r="BJ741" s="297" cm="1">
        <f t="array" ref="BJ741">IF($CF741=3,
IFERROR(INDEX($CV$68:$CZ$79, $CE741, BJ$23), "-"),
IF($CF741=2,
IF(BJ$23=5, $Q741, IF(BJ$23=4, $R741, 0)), IF(BJ$23=5, $Q741, 0)
))</f>
        <v>0</v>
      </c>
      <c r="BK741" s="293" t="str" cm="1">
        <f t="array" ref="BK741">IFERROR(IF(OR($AN$20="EZ", ISNUMBER((BL741*BM741)/(3600*1000)/BN741)), (BL741*BM741)/(3600*1000)/BN741, BY741) * SUMPRODUCT($BO741:$BS741^2.5, $BT741:$BX741) / 1000, "-")</f>
        <v>-</v>
      </c>
      <c r="BL741" s="279" t="str">
        <f t="shared" si="330"/>
        <v>-</v>
      </c>
      <c r="BM741" s="279" t="str">
        <f t="shared" si="331"/>
        <v>-</v>
      </c>
      <c r="BN741" s="298">
        <f t="shared" si="332"/>
        <v>0</v>
      </c>
      <c r="BO741" s="296" t="str" cm="1">
        <f t="array" ref="BO741">IFERROR(INDEX($CV$63:$CZ$65, $CO741, BO$23), "-")</f>
        <v>-</v>
      </c>
      <c r="BP741" s="296" t="str" cm="1">
        <f t="array" ref="BP741">IFERROR(INDEX($CV$63:$CZ$65, $CO741, BP$23), "-")</f>
        <v>-</v>
      </c>
      <c r="BQ741" s="296" t="str" cm="1">
        <f t="array" ref="BQ741">IFERROR(INDEX($CV$63:$CZ$65, $CO741, BQ$23), "-")</f>
        <v>-</v>
      </c>
      <c r="BR741" s="296" t="str" cm="1">
        <f t="array" ref="BR741">IFERROR(INDEX($CV$63:$CZ$65, $CO741, BR$23), "-")</f>
        <v>-</v>
      </c>
      <c r="BS741" s="296" t="str" cm="1">
        <f t="array" ref="BS741">IFERROR(INDEX($CV$63:$CZ$65, $CO741, BS$23), "-")</f>
        <v>-</v>
      </c>
      <c r="BT741" s="297" cm="1">
        <f t="array" ref="BT741">IF($CO741=3,
IFERROR(INDEX($CV$68:$CZ$79, $CE741, BT$23), "-"),
IF($CO741=2,
IF(BT$23=5, $AC741, IF(BT$23=4, $AD741, 0)), IF(BT$23=5, $AC741, 0)
))</f>
        <v>0</v>
      </c>
      <c r="BU741" s="297" cm="1">
        <f t="array" ref="BU741">IF($CO741=3,
IFERROR(INDEX($CV$68:$CZ$79, $CE741, BU$23), "-"),
IF($CO741=2,
IF(BU$23=5, $AC741, IF(BU$23=4, $AD741, 0)), IF(BU$23=5, $AC741, 0)
))</f>
        <v>0</v>
      </c>
      <c r="BV741" s="297" cm="1">
        <f t="array" ref="BV741">IF($CO741=3,
IFERROR(INDEX($CV$68:$CZ$79, $CE741, BV$23), "-"),
IF($CO741=2,
IF(BV$23=5, $AC741, IF(BV$23=4, $AD741, 0)), IF(BV$23=5, $AC741, 0)
))</f>
        <v>0</v>
      </c>
      <c r="BW741" s="297" cm="1">
        <f t="array" ref="BW741">IF($CO741=3,
IFERROR(INDEX($CV$68:$CZ$79, $CE741, BW$23), "-"),
IF($CO741=2,
IF(BW$23=5, $AC741, IF(BW$23=4, $AD741, 0)), IF(BW$23=5, $AC741, 0)
))</f>
        <v>0</v>
      </c>
      <c r="BX741" s="297" cm="1">
        <f t="array" ref="BX741">IF($CO741=3,
IFERROR(INDEX($CV$68:$CZ$79, $CE741, BX$23), "-"),
IF($CO741=2,
IF(BX$23=5, $AC741, IF(BX$23=4, $AD741, 0)), IF(BX$23=5, $AC741, 0)
))</f>
        <v>0</v>
      </c>
      <c r="BY741" s="293" t="str">
        <f t="shared" si="333"/>
        <v>-</v>
      </c>
      <c r="BZ741" s="299">
        <f t="shared" si="309"/>
        <v>0</v>
      </c>
      <c r="CA741" s="294" t="str">
        <f t="shared" si="334"/>
        <v>-</v>
      </c>
      <c r="CB741" s="295" t="str">
        <f t="shared" si="310"/>
        <v>-</v>
      </c>
      <c r="CC741" s="295" t="str">
        <f t="shared" si="335"/>
        <v>-</v>
      </c>
      <c r="CD741" s="299">
        <f t="shared" si="311"/>
        <v>0</v>
      </c>
      <c r="CE741" s="300" t="str">
        <f t="shared" si="312"/>
        <v>-</v>
      </c>
      <c r="CF741" s="300" t="str">
        <f t="shared" si="313"/>
        <v>-</v>
      </c>
      <c r="CG741" s="300">
        <v>0</v>
      </c>
      <c r="CH741" s="300">
        <f t="shared" si="314"/>
        <v>0</v>
      </c>
      <c r="CI741" s="301">
        <f t="shared" si="315"/>
        <v>0</v>
      </c>
      <c r="CJ741" s="301">
        <f t="shared" si="316"/>
        <v>0</v>
      </c>
      <c r="CK741" s="302" t="str" cm="1">
        <f t="array" ref="CK741">IF($CJ741&gt;0, INDEX($CS$28:$DH$35, $CJ741, $CI741+CK$23), "-")</f>
        <v>-</v>
      </c>
      <c r="CL741" s="302" t="str" cm="1">
        <f t="array" ref="CL741">IF($CJ741&gt;0, INDEX($CS$28:$DH$35, $CJ741, $CI741+CL$23), "-")</f>
        <v>-</v>
      </c>
      <c r="CM741" s="302" t="str" cm="1">
        <f t="array" ref="CM741">IF($CJ741&gt;0, INDEX($CS$28:$DH$35, $CJ741, $CI741+CM$23), "-")</f>
        <v>-</v>
      </c>
      <c r="CN741" s="302" t="str" cm="1">
        <f t="array" ref="CN741">IF($CJ741&gt;0, INDEX($CS$28:$DH$35, $CJ741, $CI741+CN$23), "-")</f>
        <v>-</v>
      </c>
      <c r="CO741" s="300" t="str">
        <f t="shared" si="317"/>
        <v>-</v>
      </c>
      <c r="CP741" s="271"/>
      <c r="CQ741" s="272"/>
      <c r="CR741" s="273"/>
      <c r="CS741" s="273"/>
      <c r="CT741" s="273"/>
      <c r="CU741" s="273"/>
      <c r="CV741" s="273"/>
      <c r="CW741" s="273"/>
      <c r="CX741" s="273"/>
      <c r="CY741" s="273"/>
      <c r="CZ741" s="273"/>
      <c r="DA741" s="273"/>
      <c r="DB741" s="273"/>
      <c r="DC741" s="273"/>
      <c r="DD741" s="273"/>
      <c r="DE741" s="273"/>
      <c r="DF741" s="273"/>
      <c r="DG741" s="273"/>
      <c r="DH741" s="273"/>
      <c r="DI741" s="273"/>
      <c r="DJ741" s="271"/>
      <c r="DK741" s="271"/>
    </row>
    <row r="742" spans="1:115" s="45" customFormat="1" ht="12.75" customHeight="1" x14ac:dyDescent="0.25">
      <c r="A742" s="13" cm="1">
        <f t="array" ref="A742">IFERROR(INDEX(Operation, IFERROR(MATCH($N742,#REF!, 0), IFERROR(MATCH($N742,#REF!, 0), MATCH($N742,#REF!, 0))), 4), 0)</f>
        <v>0</v>
      </c>
      <c r="B742" s="10">
        <v>719</v>
      </c>
      <c r="C742" s="238"/>
      <c r="D742" s="238"/>
      <c r="E742" s="79"/>
      <c r="F742" s="80" t="str">
        <f>IF(ISBLANK(E742), "", VLOOKUP(E742, Z!$A$2:$C$4127, 3, FALSE))</f>
        <v/>
      </c>
      <c r="G742" s="238"/>
      <c r="H742" s="81"/>
      <c r="I742" s="255" t="b">
        <v>0</v>
      </c>
      <c r="J742" s="256"/>
      <c r="K742" s="82"/>
      <c r="L742" s="82"/>
      <c r="M742" s="83"/>
      <c r="N742" s="79"/>
      <c r="O742" s="84"/>
      <c r="P742" s="84"/>
      <c r="Q742" s="257"/>
      <c r="R742" s="257"/>
      <c r="S742" s="257"/>
      <c r="T742" s="85">
        <f t="shared" si="318"/>
        <v>0</v>
      </c>
      <c r="U742" s="238"/>
      <c r="V742" s="238"/>
      <c r="W742" s="238"/>
      <c r="X742" s="257"/>
      <c r="Y742" s="258"/>
      <c r="Z742" s="79"/>
      <c r="AA742" s="257"/>
      <c r="AB742" s="257"/>
      <c r="AC742" s="257"/>
      <c r="AD742" s="257"/>
      <c r="AE742" s="257"/>
      <c r="AF742" s="85">
        <f t="shared" si="319"/>
        <v>0</v>
      </c>
      <c r="AG742" s="259"/>
      <c r="AH742" s="238"/>
      <c r="AI742" s="79"/>
      <c r="AJ742" s="80" t="str">
        <f>IF(ISBLANK(AI742), "", VLOOKUP(AI742, Z!$A$2:$C$4127, 3, FALSE))</f>
        <v/>
      </c>
      <c r="AK742" s="260"/>
      <c r="AL742" s="127">
        <f t="shared" si="320"/>
        <v>0</v>
      </c>
      <c r="AM742" s="271"/>
      <c r="AN742" s="292">
        <f t="shared" si="322"/>
        <v>0</v>
      </c>
      <c r="AO742" s="279">
        <f t="shared" si="321"/>
        <v>1</v>
      </c>
      <c r="AP742" s="279">
        <v>0.75</v>
      </c>
      <c r="AQ742" s="293" t="str">
        <f t="shared" si="323"/>
        <v>-</v>
      </c>
      <c r="AR742" s="293" t="str">
        <f t="shared" si="324"/>
        <v>-</v>
      </c>
      <c r="AS742" s="293" t="str" cm="1">
        <f t="array" ref="AS742">IFERROR(IFERROR((AT742*AU742)/(3600*1000)/AZ742, BY742) * SUMPRODUCT($BA742:$BE742^2.5, $BF742:$BJ742) / 1000, "-")</f>
        <v>-</v>
      </c>
      <c r="AT742" s="279" t="str">
        <f t="shared" si="325"/>
        <v>-</v>
      </c>
      <c r="AU742" s="279" t="str">
        <f t="shared" si="326"/>
        <v>-</v>
      </c>
      <c r="AV742" s="294" t="str">
        <f t="shared" si="308"/>
        <v>-</v>
      </c>
      <c r="AW742" s="294" t="str" cm="1">
        <f t="array" ref="AW742">IF(CH742&gt;0, INDEX($CV$58:$CV$60, CH742), "-")</f>
        <v>-</v>
      </c>
      <c r="AX742" s="294" t="str">
        <f t="shared" si="327"/>
        <v>-</v>
      </c>
      <c r="AY742" s="295" t="str">
        <f t="shared" si="328"/>
        <v>-</v>
      </c>
      <c r="AZ742" s="294">
        <f t="shared" si="329"/>
        <v>0</v>
      </c>
      <c r="BA742" s="296" t="str" cm="1">
        <f t="array" ref="BA742">IFERROR(INDEX($CV$63:$CZ$65, $CF742, BA$23), "-")</f>
        <v>-</v>
      </c>
      <c r="BB742" s="296" t="str" cm="1">
        <f t="array" ref="BB742">IFERROR(INDEX($CV$63:$CZ$65, $CF742, BB$23), "-")</f>
        <v>-</v>
      </c>
      <c r="BC742" s="296" t="str" cm="1">
        <f t="array" ref="BC742">IFERROR(INDEX($CV$63:$CZ$65, $CF742, BC$23), "-")</f>
        <v>-</v>
      </c>
      <c r="BD742" s="296" t="str" cm="1">
        <f t="array" ref="BD742">IFERROR(INDEX($CV$63:$CZ$65, $CF742, BD$23), "-")</f>
        <v>-</v>
      </c>
      <c r="BE742" s="296" t="str" cm="1">
        <f t="array" ref="BE742">IFERROR(INDEX($CV$63:$CZ$65, $CF742, BE$23), "-")</f>
        <v>-</v>
      </c>
      <c r="BF742" s="297" cm="1">
        <f t="array" ref="BF742">IF($CF742=3,
IFERROR(INDEX($CV$68:$CZ$79, $CE742, BF$23), "-"),
IF($CF742=2,
IF(BF$23=5, $Q742, IF(BF$23=4, $R742, 0)), IF(BF$23=5, $Q742, 0)
))</f>
        <v>0</v>
      </c>
      <c r="BG742" s="297" cm="1">
        <f t="array" ref="BG742">IF($CF742=3,
IFERROR(INDEX($CV$68:$CZ$79, $CE742, BG$23), "-"),
IF($CF742=2,
IF(BG$23=5, $Q742, IF(BG$23=4, $R742, 0)), IF(BG$23=5, $Q742, 0)
))</f>
        <v>0</v>
      </c>
      <c r="BH742" s="297" cm="1">
        <f t="array" ref="BH742">IF($CF742=3,
IFERROR(INDEX($CV$68:$CZ$79, $CE742, BH$23), "-"),
IF($CF742=2,
IF(BH$23=5, $Q742, IF(BH$23=4, $R742, 0)), IF(BH$23=5, $Q742, 0)
))</f>
        <v>0</v>
      </c>
      <c r="BI742" s="297" cm="1">
        <f t="array" ref="BI742">IF($CF742=3,
IFERROR(INDEX($CV$68:$CZ$79, $CE742, BI$23), "-"),
IF($CF742=2,
IF(BI$23=5, $Q742, IF(BI$23=4, $R742, 0)), IF(BI$23=5, $Q742, 0)
))</f>
        <v>0</v>
      </c>
      <c r="BJ742" s="297" cm="1">
        <f t="array" ref="BJ742">IF($CF742=3,
IFERROR(INDEX($CV$68:$CZ$79, $CE742, BJ$23), "-"),
IF($CF742=2,
IF(BJ$23=5, $Q742, IF(BJ$23=4, $R742, 0)), IF(BJ$23=5, $Q742, 0)
))</f>
        <v>0</v>
      </c>
      <c r="BK742" s="293" t="str" cm="1">
        <f t="array" ref="BK742">IFERROR(IF(OR($AN$20="EZ", ISNUMBER((BL742*BM742)/(3600*1000)/BN742)), (BL742*BM742)/(3600*1000)/BN742, BY742) * SUMPRODUCT($BO742:$BS742^2.5, $BT742:$BX742) / 1000, "-")</f>
        <v>-</v>
      </c>
      <c r="BL742" s="279" t="str">
        <f t="shared" si="330"/>
        <v>-</v>
      </c>
      <c r="BM742" s="279" t="str">
        <f t="shared" si="331"/>
        <v>-</v>
      </c>
      <c r="BN742" s="298">
        <f t="shared" si="332"/>
        <v>0</v>
      </c>
      <c r="BO742" s="296" t="str" cm="1">
        <f t="array" ref="BO742">IFERROR(INDEX($CV$63:$CZ$65, $CO742, BO$23), "-")</f>
        <v>-</v>
      </c>
      <c r="BP742" s="296" t="str" cm="1">
        <f t="array" ref="BP742">IFERROR(INDEX($CV$63:$CZ$65, $CO742, BP$23), "-")</f>
        <v>-</v>
      </c>
      <c r="BQ742" s="296" t="str" cm="1">
        <f t="array" ref="BQ742">IFERROR(INDEX($CV$63:$CZ$65, $CO742, BQ$23), "-")</f>
        <v>-</v>
      </c>
      <c r="BR742" s="296" t="str" cm="1">
        <f t="array" ref="BR742">IFERROR(INDEX($CV$63:$CZ$65, $CO742, BR$23), "-")</f>
        <v>-</v>
      </c>
      <c r="BS742" s="296" t="str" cm="1">
        <f t="array" ref="BS742">IFERROR(INDEX($CV$63:$CZ$65, $CO742, BS$23), "-")</f>
        <v>-</v>
      </c>
      <c r="BT742" s="297" cm="1">
        <f t="array" ref="BT742">IF($CO742=3,
IFERROR(INDEX($CV$68:$CZ$79, $CE742, BT$23), "-"),
IF($CO742=2,
IF(BT$23=5, $AC742, IF(BT$23=4, $AD742, 0)), IF(BT$23=5, $AC742, 0)
))</f>
        <v>0</v>
      </c>
      <c r="BU742" s="297" cm="1">
        <f t="array" ref="BU742">IF($CO742=3,
IFERROR(INDEX($CV$68:$CZ$79, $CE742, BU$23), "-"),
IF($CO742=2,
IF(BU$23=5, $AC742, IF(BU$23=4, $AD742, 0)), IF(BU$23=5, $AC742, 0)
))</f>
        <v>0</v>
      </c>
      <c r="BV742" s="297" cm="1">
        <f t="array" ref="BV742">IF($CO742=3,
IFERROR(INDEX($CV$68:$CZ$79, $CE742, BV$23), "-"),
IF($CO742=2,
IF(BV$23=5, $AC742, IF(BV$23=4, $AD742, 0)), IF(BV$23=5, $AC742, 0)
))</f>
        <v>0</v>
      </c>
      <c r="BW742" s="297" cm="1">
        <f t="array" ref="BW742">IF($CO742=3,
IFERROR(INDEX($CV$68:$CZ$79, $CE742, BW$23), "-"),
IF($CO742=2,
IF(BW$23=5, $AC742, IF(BW$23=4, $AD742, 0)), IF(BW$23=5, $AC742, 0)
))</f>
        <v>0</v>
      </c>
      <c r="BX742" s="297" cm="1">
        <f t="array" ref="BX742">IF($CO742=3,
IFERROR(INDEX($CV$68:$CZ$79, $CE742, BX$23), "-"),
IF($CO742=2,
IF(BX$23=5, $AC742, IF(BX$23=4, $AD742, 0)), IF(BX$23=5, $AC742, 0)
))</f>
        <v>0</v>
      </c>
      <c r="BY742" s="293" t="str">
        <f t="shared" si="333"/>
        <v>-</v>
      </c>
      <c r="BZ742" s="299">
        <f t="shared" si="309"/>
        <v>0</v>
      </c>
      <c r="CA742" s="294" t="str">
        <f t="shared" si="334"/>
        <v>-</v>
      </c>
      <c r="CB742" s="295" t="str">
        <f t="shared" si="310"/>
        <v>-</v>
      </c>
      <c r="CC742" s="295" t="str">
        <f t="shared" si="335"/>
        <v>-</v>
      </c>
      <c r="CD742" s="299">
        <f t="shared" si="311"/>
        <v>0</v>
      </c>
      <c r="CE742" s="300" t="str">
        <f t="shared" si="312"/>
        <v>-</v>
      </c>
      <c r="CF742" s="300" t="str">
        <f t="shared" si="313"/>
        <v>-</v>
      </c>
      <c r="CG742" s="300">
        <v>0</v>
      </c>
      <c r="CH742" s="300">
        <f t="shared" si="314"/>
        <v>0</v>
      </c>
      <c r="CI742" s="301">
        <f t="shared" si="315"/>
        <v>0</v>
      </c>
      <c r="CJ742" s="301">
        <f t="shared" si="316"/>
        <v>0</v>
      </c>
      <c r="CK742" s="302" t="str" cm="1">
        <f t="array" ref="CK742">IF($CJ742&gt;0, INDEX($CS$28:$DH$35, $CJ742, $CI742+CK$23), "-")</f>
        <v>-</v>
      </c>
      <c r="CL742" s="302" t="str" cm="1">
        <f t="array" ref="CL742">IF($CJ742&gt;0, INDEX($CS$28:$DH$35, $CJ742, $CI742+CL$23), "-")</f>
        <v>-</v>
      </c>
      <c r="CM742" s="302" t="str" cm="1">
        <f t="array" ref="CM742">IF($CJ742&gt;0, INDEX($CS$28:$DH$35, $CJ742, $CI742+CM$23), "-")</f>
        <v>-</v>
      </c>
      <c r="CN742" s="302" t="str" cm="1">
        <f t="array" ref="CN742">IF($CJ742&gt;0, INDEX($CS$28:$DH$35, $CJ742, $CI742+CN$23), "-")</f>
        <v>-</v>
      </c>
      <c r="CO742" s="300" t="str">
        <f t="shared" si="317"/>
        <v>-</v>
      </c>
      <c r="CP742" s="271"/>
      <c r="CQ742" s="272"/>
      <c r="CR742" s="273"/>
      <c r="CS742" s="273"/>
      <c r="CT742" s="273"/>
      <c r="CU742" s="273"/>
      <c r="CV742" s="273"/>
      <c r="CW742" s="273"/>
      <c r="CX742" s="273"/>
      <c r="CY742" s="273"/>
      <c r="CZ742" s="273"/>
      <c r="DA742" s="273"/>
      <c r="DB742" s="273"/>
      <c r="DC742" s="273"/>
      <c r="DD742" s="273"/>
      <c r="DE742" s="273"/>
      <c r="DF742" s="273"/>
      <c r="DG742" s="273"/>
      <c r="DH742" s="273"/>
      <c r="DI742" s="273"/>
      <c r="DJ742" s="271"/>
      <c r="DK742" s="271"/>
    </row>
    <row r="743" spans="1:115" s="45" customFormat="1" ht="12.75" customHeight="1" x14ac:dyDescent="0.25">
      <c r="A743" s="13" cm="1">
        <f t="array" ref="A743">IFERROR(INDEX(Operation, IFERROR(MATCH($N743,#REF!, 0), IFERROR(MATCH($N743,#REF!, 0), MATCH($N743,#REF!, 0))), 4), 0)</f>
        <v>0</v>
      </c>
      <c r="B743" s="10">
        <v>720</v>
      </c>
      <c r="C743" s="238"/>
      <c r="D743" s="238"/>
      <c r="E743" s="79"/>
      <c r="F743" s="80" t="str">
        <f>IF(ISBLANK(E743), "", VLOOKUP(E743, Z!$A$2:$C$4127, 3, FALSE))</f>
        <v/>
      </c>
      <c r="G743" s="238"/>
      <c r="H743" s="81"/>
      <c r="I743" s="255" t="b">
        <v>0</v>
      </c>
      <c r="J743" s="256"/>
      <c r="K743" s="82"/>
      <c r="L743" s="82"/>
      <c r="M743" s="83"/>
      <c r="N743" s="79"/>
      <c r="O743" s="84"/>
      <c r="P743" s="84"/>
      <c r="Q743" s="257"/>
      <c r="R743" s="257"/>
      <c r="S743" s="257"/>
      <c r="T743" s="85">
        <f t="shared" si="318"/>
        <v>0</v>
      </c>
      <c r="U743" s="238"/>
      <c r="V743" s="238"/>
      <c r="W743" s="238"/>
      <c r="X743" s="257"/>
      <c r="Y743" s="258"/>
      <c r="Z743" s="79"/>
      <c r="AA743" s="257"/>
      <c r="AB743" s="257"/>
      <c r="AC743" s="257"/>
      <c r="AD743" s="257"/>
      <c r="AE743" s="257"/>
      <c r="AF743" s="85">
        <f t="shared" si="319"/>
        <v>0</v>
      </c>
      <c r="AG743" s="259"/>
      <c r="AH743" s="238"/>
      <c r="AI743" s="79"/>
      <c r="AJ743" s="80" t="str">
        <f>IF(ISBLANK(AI743), "", VLOOKUP(AI743, Z!$A$2:$C$4127, 3, FALSE))</f>
        <v/>
      </c>
      <c r="AK743" s="260"/>
      <c r="AL743" s="127">
        <f t="shared" si="320"/>
        <v>0</v>
      </c>
      <c r="AM743" s="271"/>
      <c r="AN743" s="292">
        <f t="shared" si="322"/>
        <v>0</v>
      </c>
      <c r="AO743" s="279">
        <f t="shared" si="321"/>
        <v>1</v>
      </c>
      <c r="AP743" s="279">
        <v>0.75</v>
      </c>
      <c r="AQ743" s="293" t="str">
        <f t="shared" si="323"/>
        <v>-</v>
      </c>
      <c r="AR743" s="293" t="str">
        <f t="shared" si="324"/>
        <v>-</v>
      </c>
      <c r="AS743" s="293" t="str" cm="1">
        <f t="array" ref="AS743">IFERROR(IFERROR((AT743*AU743)/(3600*1000)/AZ743, BY743) * SUMPRODUCT($BA743:$BE743^2.5, $BF743:$BJ743) / 1000, "-")</f>
        <v>-</v>
      </c>
      <c r="AT743" s="279" t="str">
        <f t="shared" si="325"/>
        <v>-</v>
      </c>
      <c r="AU743" s="279" t="str">
        <f t="shared" si="326"/>
        <v>-</v>
      </c>
      <c r="AV743" s="294" t="str">
        <f t="shared" si="308"/>
        <v>-</v>
      </c>
      <c r="AW743" s="294" t="str" cm="1">
        <f t="array" ref="AW743">IF(CH743&gt;0, INDEX($CV$58:$CV$60, CH743), "-")</f>
        <v>-</v>
      </c>
      <c r="AX743" s="294" t="str">
        <f t="shared" si="327"/>
        <v>-</v>
      </c>
      <c r="AY743" s="295" t="str">
        <f t="shared" si="328"/>
        <v>-</v>
      </c>
      <c r="AZ743" s="294">
        <f t="shared" si="329"/>
        <v>0</v>
      </c>
      <c r="BA743" s="296" t="str" cm="1">
        <f t="array" ref="BA743">IFERROR(INDEX($CV$63:$CZ$65, $CF743, BA$23), "-")</f>
        <v>-</v>
      </c>
      <c r="BB743" s="296" t="str" cm="1">
        <f t="array" ref="BB743">IFERROR(INDEX($CV$63:$CZ$65, $CF743, BB$23), "-")</f>
        <v>-</v>
      </c>
      <c r="BC743" s="296" t="str" cm="1">
        <f t="array" ref="BC743">IFERROR(INDEX($CV$63:$CZ$65, $CF743, BC$23), "-")</f>
        <v>-</v>
      </c>
      <c r="BD743" s="296" t="str" cm="1">
        <f t="array" ref="BD743">IFERROR(INDEX($CV$63:$CZ$65, $CF743, BD$23), "-")</f>
        <v>-</v>
      </c>
      <c r="BE743" s="296" t="str" cm="1">
        <f t="array" ref="BE743">IFERROR(INDEX($CV$63:$CZ$65, $CF743, BE$23), "-")</f>
        <v>-</v>
      </c>
      <c r="BF743" s="297" cm="1">
        <f t="array" ref="BF743">IF($CF743=3,
IFERROR(INDEX($CV$68:$CZ$79, $CE743, BF$23), "-"),
IF($CF743=2,
IF(BF$23=5, $Q743, IF(BF$23=4, $R743, 0)), IF(BF$23=5, $Q743, 0)
))</f>
        <v>0</v>
      </c>
      <c r="BG743" s="297" cm="1">
        <f t="array" ref="BG743">IF($CF743=3,
IFERROR(INDEX($CV$68:$CZ$79, $CE743, BG$23), "-"),
IF($CF743=2,
IF(BG$23=5, $Q743, IF(BG$23=4, $R743, 0)), IF(BG$23=5, $Q743, 0)
))</f>
        <v>0</v>
      </c>
      <c r="BH743" s="297" cm="1">
        <f t="array" ref="BH743">IF($CF743=3,
IFERROR(INDEX($CV$68:$CZ$79, $CE743, BH$23), "-"),
IF($CF743=2,
IF(BH$23=5, $Q743, IF(BH$23=4, $R743, 0)), IF(BH$23=5, $Q743, 0)
))</f>
        <v>0</v>
      </c>
      <c r="BI743" s="297" cm="1">
        <f t="array" ref="BI743">IF($CF743=3,
IFERROR(INDEX($CV$68:$CZ$79, $CE743, BI$23), "-"),
IF($CF743=2,
IF(BI$23=5, $Q743, IF(BI$23=4, $R743, 0)), IF(BI$23=5, $Q743, 0)
))</f>
        <v>0</v>
      </c>
      <c r="BJ743" s="297" cm="1">
        <f t="array" ref="BJ743">IF($CF743=3,
IFERROR(INDEX($CV$68:$CZ$79, $CE743, BJ$23), "-"),
IF($CF743=2,
IF(BJ$23=5, $Q743, IF(BJ$23=4, $R743, 0)), IF(BJ$23=5, $Q743, 0)
))</f>
        <v>0</v>
      </c>
      <c r="BK743" s="293" t="str" cm="1">
        <f t="array" ref="BK743">IFERROR(IF(OR($AN$20="EZ", ISNUMBER((BL743*BM743)/(3600*1000)/BN743)), (BL743*BM743)/(3600*1000)/BN743, BY743) * SUMPRODUCT($BO743:$BS743^2.5, $BT743:$BX743) / 1000, "-")</f>
        <v>-</v>
      </c>
      <c r="BL743" s="279" t="str">
        <f t="shared" si="330"/>
        <v>-</v>
      </c>
      <c r="BM743" s="279" t="str">
        <f t="shared" si="331"/>
        <v>-</v>
      </c>
      <c r="BN743" s="298">
        <f t="shared" si="332"/>
        <v>0</v>
      </c>
      <c r="BO743" s="296" t="str" cm="1">
        <f t="array" ref="BO743">IFERROR(INDEX($CV$63:$CZ$65, $CO743, BO$23), "-")</f>
        <v>-</v>
      </c>
      <c r="BP743" s="296" t="str" cm="1">
        <f t="array" ref="BP743">IFERROR(INDEX($CV$63:$CZ$65, $CO743, BP$23), "-")</f>
        <v>-</v>
      </c>
      <c r="BQ743" s="296" t="str" cm="1">
        <f t="array" ref="BQ743">IFERROR(INDEX($CV$63:$CZ$65, $CO743, BQ$23), "-")</f>
        <v>-</v>
      </c>
      <c r="BR743" s="296" t="str" cm="1">
        <f t="array" ref="BR743">IFERROR(INDEX($CV$63:$CZ$65, $CO743, BR$23), "-")</f>
        <v>-</v>
      </c>
      <c r="BS743" s="296" t="str" cm="1">
        <f t="array" ref="BS743">IFERROR(INDEX($CV$63:$CZ$65, $CO743, BS$23), "-")</f>
        <v>-</v>
      </c>
      <c r="BT743" s="297" cm="1">
        <f t="array" ref="BT743">IF($CO743=3,
IFERROR(INDEX($CV$68:$CZ$79, $CE743, BT$23), "-"),
IF($CO743=2,
IF(BT$23=5, $AC743, IF(BT$23=4, $AD743, 0)), IF(BT$23=5, $AC743, 0)
))</f>
        <v>0</v>
      </c>
      <c r="BU743" s="297" cm="1">
        <f t="array" ref="BU743">IF($CO743=3,
IFERROR(INDEX($CV$68:$CZ$79, $CE743, BU$23), "-"),
IF($CO743=2,
IF(BU$23=5, $AC743, IF(BU$23=4, $AD743, 0)), IF(BU$23=5, $AC743, 0)
))</f>
        <v>0</v>
      </c>
      <c r="BV743" s="297" cm="1">
        <f t="array" ref="BV743">IF($CO743=3,
IFERROR(INDEX($CV$68:$CZ$79, $CE743, BV$23), "-"),
IF($CO743=2,
IF(BV$23=5, $AC743, IF(BV$23=4, $AD743, 0)), IF(BV$23=5, $AC743, 0)
))</f>
        <v>0</v>
      </c>
      <c r="BW743" s="297" cm="1">
        <f t="array" ref="BW743">IF($CO743=3,
IFERROR(INDEX($CV$68:$CZ$79, $CE743, BW$23), "-"),
IF($CO743=2,
IF(BW$23=5, $AC743, IF(BW$23=4, $AD743, 0)), IF(BW$23=5, $AC743, 0)
))</f>
        <v>0</v>
      </c>
      <c r="BX743" s="297" cm="1">
        <f t="array" ref="BX743">IF($CO743=3,
IFERROR(INDEX($CV$68:$CZ$79, $CE743, BX$23), "-"),
IF($CO743=2,
IF(BX$23=5, $AC743, IF(BX$23=4, $AD743, 0)), IF(BX$23=5, $AC743, 0)
))</f>
        <v>0</v>
      </c>
      <c r="BY743" s="293" t="str">
        <f t="shared" si="333"/>
        <v>-</v>
      </c>
      <c r="BZ743" s="299">
        <f t="shared" si="309"/>
        <v>0</v>
      </c>
      <c r="CA743" s="294" t="str">
        <f t="shared" si="334"/>
        <v>-</v>
      </c>
      <c r="CB743" s="295" t="str">
        <f t="shared" si="310"/>
        <v>-</v>
      </c>
      <c r="CC743" s="295" t="str">
        <f t="shared" si="335"/>
        <v>-</v>
      </c>
      <c r="CD743" s="299">
        <f t="shared" si="311"/>
        <v>0</v>
      </c>
      <c r="CE743" s="300" t="str">
        <f t="shared" si="312"/>
        <v>-</v>
      </c>
      <c r="CF743" s="300" t="str">
        <f t="shared" si="313"/>
        <v>-</v>
      </c>
      <c r="CG743" s="300">
        <v>0</v>
      </c>
      <c r="CH743" s="300">
        <f t="shared" si="314"/>
        <v>0</v>
      </c>
      <c r="CI743" s="301">
        <f t="shared" si="315"/>
        <v>0</v>
      </c>
      <c r="CJ743" s="301">
        <f t="shared" si="316"/>
        <v>0</v>
      </c>
      <c r="CK743" s="302" t="str" cm="1">
        <f t="array" ref="CK743">IF($CJ743&gt;0, INDEX($CS$28:$DH$35, $CJ743, $CI743+CK$23), "-")</f>
        <v>-</v>
      </c>
      <c r="CL743" s="302" t="str" cm="1">
        <f t="array" ref="CL743">IF($CJ743&gt;0, INDEX($CS$28:$DH$35, $CJ743, $CI743+CL$23), "-")</f>
        <v>-</v>
      </c>
      <c r="CM743" s="302" t="str" cm="1">
        <f t="array" ref="CM743">IF($CJ743&gt;0, INDEX($CS$28:$DH$35, $CJ743, $CI743+CM$23), "-")</f>
        <v>-</v>
      </c>
      <c r="CN743" s="302" t="str" cm="1">
        <f t="array" ref="CN743">IF($CJ743&gt;0, INDEX($CS$28:$DH$35, $CJ743, $CI743+CN$23), "-")</f>
        <v>-</v>
      </c>
      <c r="CO743" s="300" t="str">
        <f t="shared" si="317"/>
        <v>-</v>
      </c>
      <c r="CP743" s="271"/>
      <c r="CQ743" s="272"/>
      <c r="CR743" s="273"/>
      <c r="CS743" s="273"/>
      <c r="CT743" s="273"/>
      <c r="CU743" s="273"/>
      <c r="CV743" s="273"/>
      <c r="CW743" s="273"/>
      <c r="CX743" s="273"/>
      <c r="CY743" s="273"/>
      <c r="CZ743" s="273"/>
      <c r="DA743" s="273"/>
      <c r="DB743" s="273"/>
      <c r="DC743" s="273"/>
      <c r="DD743" s="273"/>
      <c r="DE743" s="273"/>
      <c r="DF743" s="273"/>
      <c r="DG743" s="273"/>
      <c r="DH743" s="273"/>
      <c r="DI743" s="273"/>
      <c r="DJ743" s="271"/>
      <c r="DK743" s="271"/>
    </row>
    <row r="744" spans="1:115" s="45" customFormat="1" ht="12.75" customHeight="1" x14ac:dyDescent="0.25">
      <c r="A744" s="13" cm="1">
        <f t="array" ref="A744">IFERROR(INDEX(Operation, IFERROR(MATCH($N744,#REF!, 0), IFERROR(MATCH($N744,#REF!, 0), MATCH($N744,#REF!, 0))), 4), 0)</f>
        <v>0</v>
      </c>
      <c r="B744" s="10">
        <v>721</v>
      </c>
      <c r="C744" s="238"/>
      <c r="D744" s="238"/>
      <c r="E744" s="79"/>
      <c r="F744" s="80" t="str">
        <f>IF(ISBLANK(E744), "", VLOOKUP(E744, Z!$A$2:$C$4127, 3, FALSE))</f>
        <v/>
      </c>
      <c r="G744" s="238"/>
      <c r="H744" s="81"/>
      <c r="I744" s="255" t="b">
        <v>0</v>
      </c>
      <c r="J744" s="256"/>
      <c r="K744" s="82"/>
      <c r="L744" s="82"/>
      <c r="M744" s="83"/>
      <c r="N744" s="79"/>
      <c r="O744" s="84"/>
      <c r="P744" s="84"/>
      <c r="Q744" s="257"/>
      <c r="R744" s="257"/>
      <c r="S744" s="257"/>
      <c r="T744" s="85">
        <f t="shared" si="318"/>
        <v>0</v>
      </c>
      <c r="U744" s="238"/>
      <c r="V744" s="238"/>
      <c r="W744" s="238"/>
      <c r="X744" s="257"/>
      <c r="Y744" s="258"/>
      <c r="Z744" s="79"/>
      <c r="AA744" s="257"/>
      <c r="AB744" s="257"/>
      <c r="AC744" s="257"/>
      <c r="AD744" s="257"/>
      <c r="AE744" s="257"/>
      <c r="AF744" s="85">
        <f t="shared" si="319"/>
        <v>0</v>
      </c>
      <c r="AG744" s="259"/>
      <c r="AH744" s="238"/>
      <c r="AI744" s="79"/>
      <c r="AJ744" s="80" t="str">
        <f>IF(ISBLANK(AI744), "", VLOOKUP(AI744, Z!$A$2:$C$4127, 3, FALSE))</f>
        <v/>
      </c>
      <c r="AK744" s="260"/>
      <c r="AL744" s="127">
        <f t="shared" si="320"/>
        <v>0</v>
      </c>
      <c r="AM744" s="271"/>
      <c r="AN744" s="292">
        <f t="shared" si="322"/>
        <v>0</v>
      </c>
      <c r="AO744" s="279">
        <f t="shared" si="321"/>
        <v>1</v>
      </c>
      <c r="AP744" s="279">
        <v>0.75</v>
      </c>
      <c r="AQ744" s="293" t="str">
        <f t="shared" si="323"/>
        <v>-</v>
      </c>
      <c r="AR744" s="293" t="str">
        <f t="shared" si="324"/>
        <v>-</v>
      </c>
      <c r="AS744" s="293" t="str" cm="1">
        <f t="array" ref="AS744">IFERROR(IFERROR((AT744*AU744)/(3600*1000)/AZ744, BY744) * SUMPRODUCT($BA744:$BE744^2.5, $BF744:$BJ744) / 1000, "-")</f>
        <v>-</v>
      </c>
      <c r="AT744" s="279" t="str">
        <f t="shared" si="325"/>
        <v>-</v>
      </c>
      <c r="AU744" s="279" t="str">
        <f t="shared" si="326"/>
        <v>-</v>
      </c>
      <c r="AV744" s="294" t="str">
        <f t="shared" si="308"/>
        <v>-</v>
      </c>
      <c r="AW744" s="294" t="str" cm="1">
        <f t="array" ref="AW744">IF(CH744&gt;0, INDEX($CV$58:$CV$60, CH744), "-")</f>
        <v>-</v>
      </c>
      <c r="AX744" s="294" t="str">
        <f t="shared" si="327"/>
        <v>-</v>
      </c>
      <c r="AY744" s="295" t="str">
        <f t="shared" si="328"/>
        <v>-</v>
      </c>
      <c r="AZ744" s="294">
        <f t="shared" si="329"/>
        <v>0</v>
      </c>
      <c r="BA744" s="296" t="str" cm="1">
        <f t="array" ref="BA744">IFERROR(INDEX($CV$63:$CZ$65, $CF744, BA$23), "-")</f>
        <v>-</v>
      </c>
      <c r="BB744" s="296" t="str" cm="1">
        <f t="array" ref="BB744">IFERROR(INDEX($CV$63:$CZ$65, $CF744, BB$23), "-")</f>
        <v>-</v>
      </c>
      <c r="BC744" s="296" t="str" cm="1">
        <f t="array" ref="BC744">IFERROR(INDEX($CV$63:$CZ$65, $CF744, BC$23), "-")</f>
        <v>-</v>
      </c>
      <c r="BD744" s="296" t="str" cm="1">
        <f t="array" ref="BD744">IFERROR(INDEX($CV$63:$CZ$65, $CF744, BD$23), "-")</f>
        <v>-</v>
      </c>
      <c r="BE744" s="296" t="str" cm="1">
        <f t="array" ref="BE744">IFERROR(INDEX($CV$63:$CZ$65, $CF744, BE$23), "-")</f>
        <v>-</v>
      </c>
      <c r="BF744" s="297" cm="1">
        <f t="array" ref="BF744">IF($CF744=3,
IFERROR(INDEX($CV$68:$CZ$79, $CE744, BF$23), "-"),
IF($CF744=2,
IF(BF$23=5, $Q744, IF(BF$23=4, $R744, 0)), IF(BF$23=5, $Q744, 0)
))</f>
        <v>0</v>
      </c>
      <c r="BG744" s="297" cm="1">
        <f t="array" ref="BG744">IF($CF744=3,
IFERROR(INDEX($CV$68:$CZ$79, $CE744, BG$23), "-"),
IF($CF744=2,
IF(BG$23=5, $Q744, IF(BG$23=4, $R744, 0)), IF(BG$23=5, $Q744, 0)
))</f>
        <v>0</v>
      </c>
      <c r="BH744" s="297" cm="1">
        <f t="array" ref="BH744">IF($CF744=3,
IFERROR(INDEX($CV$68:$CZ$79, $CE744, BH$23), "-"),
IF($CF744=2,
IF(BH$23=5, $Q744, IF(BH$23=4, $R744, 0)), IF(BH$23=5, $Q744, 0)
))</f>
        <v>0</v>
      </c>
      <c r="BI744" s="297" cm="1">
        <f t="array" ref="BI744">IF($CF744=3,
IFERROR(INDEX($CV$68:$CZ$79, $CE744, BI$23), "-"),
IF($CF744=2,
IF(BI$23=5, $Q744, IF(BI$23=4, $R744, 0)), IF(BI$23=5, $Q744, 0)
))</f>
        <v>0</v>
      </c>
      <c r="BJ744" s="297" cm="1">
        <f t="array" ref="BJ744">IF($CF744=3,
IFERROR(INDEX($CV$68:$CZ$79, $CE744, BJ$23), "-"),
IF($CF744=2,
IF(BJ$23=5, $Q744, IF(BJ$23=4, $R744, 0)), IF(BJ$23=5, $Q744, 0)
))</f>
        <v>0</v>
      </c>
      <c r="BK744" s="293" t="str" cm="1">
        <f t="array" ref="BK744">IFERROR(IF(OR($AN$20="EZ", ISNUMBER((BL744*BM744)/(3600*1000)/BN744)), (BL744*BM744)/(3600*1000)/BN744, BY744) * SUMPRODUCT($BO744:$BS744^2.5, $BT744:$BX744) / 1000, "-")</f>
        <v>-</v>
      </c>
      <c r="BL744" s="279" t="str">
        <f t="shared" si="330"/>
        <v>-</v>
      </c>
      <c r="BM744" s="279" t="str">
        <f t="shared" si="331"/>
        <v>-</v>
      </c>
      <c r="BN744" s="298">
        <f t="shared" si="332"/>
        <v>0</v>
      </c>
      <c r="BO744" s="296" t="str" cm="1">
        <f t="array" ref="BO744">IFERROR(INDEX($CV$63:$CZ$65, $CO744, BO$23), "-")</f>
        <v>-</v>
      </c>
      <c r="BP744" s="296" t="str" cm="1">
        <f t="array" ref="BP744">IFERROR(INDEX($CV$63:$CZ$65, $CO744, BP$23), "-")</f>
        <v>-</v>
      </c>
      <c r="BQ744" s="296" t="str" cm="1">
        <f t="array" ref="BQ744">IFERROR(INDEX($CV$63:$CZ$65, $CO744, BQ$23), "-")</f>
        <v>-</v>
      </c>
      <c r="BR744" s="296" t="str" cm="1">
        <f t="array" ref="BR744">IFERROR(INDEX($CV$63:$CZ$65, $CO744, BR$23), "-")</f>
        <v>-</v>
      </c>
      <c r="BS744" s="296" t="str" cm="1">
        <f t="array" ref="BS744">IFERROR(INDEX($CV$63:$CZ$65, $CO744, BS$23), "-")</f>
        <v>-</v>
      </c>
      <c r="BT744" s="297" cm="1">
        <f t="array" ref="BT744">IF($CO744=3,
IFERROR(INDEX($CV$68:$CZ$79, $CE744, BT$23), "-"),
IF($CO744=2,
IF(BT$23=5, $AC744, IF(BT$23=4, $AD744, 0)), IF(BT$23=5, $AC744, 0)
))</f>
        <v>0</v>
      </c>
      <c r="BU744" s="297" cm="1">
        <f t="array" ref="BU744">IF($CO744=3,
IFERROR(INDEX($CV$68:$CZ$79, $CE744, BU$23), "-"),
IF($CO744=2,
IF(BU$23=5, $AC744, IF(BU$23=4, $AD744, 0)), IF(BU$23=5, $AC744, 0)
))</f>
        <v>0</v>
      </c>
      <c r="BV744" s="297" cm="1">
        <f t="array" ref="BV744">IF($CO744=3,
IFERROR(INDEX($CV$68:$CZ$79, $CE744, BV$23), "-"),
IF($CO744=2,
IF(BV$23=5, $AC744, IF(BV$23=4, $AD744, 0)), IF(BV$23=5, $AC744, 0)
))</f>
        <v>0</v>
      </c>
      <c r="BW744" s="297" cm="1">
        <f t="array" ref="BW744">IF($CO744=3,
IFERROR(INDEX($CV$68:$CZ$79, $CE744, BW$23), "-"),
IF($CO744=2,
IF(BW$23=5, $AC744, IF(BW$23=4, $AD744, 0)), IF(BW$23=5, $AC744, 0)
))</f>
        <v>0</v>
      </c>
      <c r="BX744" s="297" cm="1">
        <f t="array" ref="BX744">IF($CO744=3,
IFERROR(INDEX($CV$68:$CZ$79, $CE744, BX$23), "-"),
IF($CO744=2,
IF(BX$23=5, $AC744, IF(BX$23=4, $AD744, 0)), IF(BX$23=5, $AC744, 0)
))</f>
        <v>0</v>
      </c>
      <c r="BY744" s="293" t="str">
        <f t="shared" si="333"/>
        <v>-</v>
      </c>
      <c r="BZ744" s="299">
        <f t="shared" si="309"/>
        <v>0</v>
      </c>
      <c r="CA744" s="294" t="str">
        <f t="shared" si="334"/>
        <v>-</v>
      </c>
      <c r="CB744" s="295" t="str">
        <f t="shared" si="310"/>
        <v>-</v>
      </c>
      <c r="CC744" s="295" t="str">
        <f t="shared" si="335"/>
        <v>-</v>
      </c>
      <c r="CD744" s="299">
        <f t="shared" si="311"/>
        <v>0</v>
      </c>
      <c r="CE744" s="300" t="str">
        <f t="shared" si="312"/>
        <v>-</v>
      </c>
      <c r="CF744" s="300" t="str">
        <f t="shared" si="313"/>
        <v>-</v>
      </c>
      <c r="CG744" s="300">
        <v>0</v>
      </c>
      <c r="CH744" s="300">
        <f t="shared" si="314"/>
        <v>0</v>
      </c>
      <c r="CI744" s="301">
        <f t="shared" si="315"/>
        <v>0</v>
      </c>
      <c r="CJ744" s="301">
        <f t="shared" si="316"/>
        <v>0</v>
      </c>
      <c r="CK744" s="302" t="str" cm="1">
        <f t="array" ref="CK744">IF($CJ744&gt;0, INDEX($CS$28:$DH$35, $CJ744, $CI744+CK$23), "-")</f>
        <v>-</v>
      </c>
      <c r="CL744" s="302" t="str" cm="1">
        <f t="array" ref="CL744">IF($CJ744&gt;0, INDEX($CS$28:$DH$35, $CJ744, $CI744+CL$23), "-")</f>
        <v>-</v>
      </c>
      <c r="CM744" s="302" t="str" cm="1">
        <f t="array" ref="CM744">IF($CJ744&gt;0, INDEX($CS$28:$DH$35, $CJ744, $CI744+CM$23), "-")</f>
        <v>-</v>
      </c>
      <c r="CN744" s="302" t="str" cm="1">
        <f t="array" ref="CN744">IF($CJ744&gt;0, INDEX($CS$28:$DH$35, $CJ744, $CI744+CN$23), "-")</f>
        <v>-</v>
      </c>
      <c r="CO744" s="300" t="str">
        <f t="shared" si="317"/>
        <v>-</v>
      </c>
      <c r="CP744" s="271"/>
      <c r="CQ744" s="272"/>
      <c r="CR744" s="273"/>
      <c r="CS744" s="273"/>
      <c r="CT744" s="273"/>
      <c r="CU744" s="273"/>
      <c r="CV744" s="273"/>
      <c r="CW744" s="273"/>
      <c r="CX744" s="273"/>
      <c r="CY744" s="273"/>
      <c r="CZ744" s="273"/>
      <c r="DA744" s="273"/>
      <c r="DB744" s="273"/>
      <c r="DC744" s="273"/>
      <c r="DD744" s="273"/>
      <c r="DE744" s="273"/>
      <c r="DF744" s="273"/>
      <c r="DG744" s="273"/>
      <c r="DH744" s="273"/>
      <c r="DI744" s="273"/>
      <c r="DJ744" s="271"/>
      <c r="DK744" s="271"/>
    </row>
    <row r="745" spans="1:115" s="45" customFormat="1" ht="12.75" customHeight="1" x14ac:dyDescent="0.25">
      <c r="A745" s="13" cm="1">
        <f t="array" ref="A745">IFERROR(INDEX(Operation, IFERROR(MATCH($N745,#REF!, 0), IFERROR(MATCH($N745,#REF!, 0), MATCH($N745,#REF!, 0))), 4), 0)</f>
        <v>0</v>
      </c>
      <c r="B745" s="10">
        <v>722</v>
      </c>
      <c r="C745" s="238"/>
      <c r="D745" s="238"/>
      <c r="E745" s="79"/>
      <c r="F745" s="80" t="str">
        <f>IF(ISBLANK(E745), "", VLOOKUP(E745, Z!$A$2:$C$4127, 3, FALSE))</f>
        <v/>
      </c>
      <c r="G745" s="238"/>
      <c r="H745" s="81"/>
      <c r="I745" s="255" t="b">
        <v>0</v>
      </c>
      <c r="J745" s="256"/>
      <c r="K745" s="82"/>
      <c r="L745" s="82"/>
      <c r="M745" s="83"/>
      <c r="N745" s="79"/>
      <c r="O745" s="84"/>
      <c r="P745" s="84"/>
      <c r="Q745" s="257"/>
      <c r="R745" s="257"/>
      <c r="S745" s="257"/>
      <c r="T745" s="85">
        <f t="shared" si="318"/>
        <v>0</v>
      </c>
      <c r="U745" s="238"/>
      <c r="V745" s="238"/>
      <c r="W745" s="238"/>
      <c r="X745" s="256"/>
      <c r="Y745" s="258"/>
      <c r="Z745" s="79"/>
      <c r="AA745" s="257"/>
      <c r="AB745" s="257"/>
      <c r="AC745" s="257"/>
      <c r="AD745" s="257"/>
      <c r="AE745" s="257"/>
      <c r="AF745" s="85">
        <f t="shared" si="319"/>
        <v>0</v>
      </c>
      <c r="AG745" s="259"/>
      <c r="AH745" s="238"/>
      <c r="AI745" s="79"/>
      <c r="AJ745" s="80" t="str">
        <f>IF(ISBLANK(AI745), "", VLOOKUP(AI745, Z!$A$2:$C$4127, 3, FALSE))</f>
        <v/>
      </c>
      <c r="AK745" s="260"/>
      <c r="AL745" s="127">
        <f t="shared" si="320"/>
        <v>0</v>
      </c>
      <c r="AM745" s="271"/>
      <c r="AN745" s="292">
        <f t="shared" si="322"/>
        <v>0</v>
      </c>
      <c r="AO745" s="279">
        <f t="shared" si="321"/>
        <v>1</v>
      </c>
      <c r="AP745" s="279">
        <v>0.75</v>
      </c>
      <c r="AQ745" s="293" t="str">
        <f t="shared" si="323"/>
        <v>-</v>
      </c>
      <c r="AR745" s="293" t="str">
        <f t="shared" si="324"/>
        <v>-</v>
      </c>
      <c r="AS745" s="293" t="str" cm="1">
        <f t="array" ref="AS745">IFERROR(IFERROR((AT745*AU745)/(3600*1000)/AZ745, BY745) * SUMPRODUCT($BA745:$BE745^2.5, $BF745:$BJ745) / 1000, "-")</f>
        <v>-</v>
      </c>
      <c r="AT745" s="279" t="str">
        <f t="shared" si="325"/>
        <v>-</v>
      </c>
      <c r="AU745" s="279" t="str">
        <f t="shared" si="326"/>
        <v>-</v>
      </c>
      <c r="AV745" s="294" t="str">
        <f t="shared" si="308"/>
        <v>-</v>
      </c>
      <c r="AW745" s="294" t="str" cm="1">
        <f t="array" ref="AW745">IF(CH745&gt;0, INDEX($CV$58:$CV$60, CH745), "-")</f>
        <v>-</v>
      </c>
      <c r="AX745" s="294" t="str">
        <f t="shared" si="327"/>
        <v>-</v>
      </c>
      <c r="AY745" s="295" t="str">
        <f t="shared" si="328"/>
        <v>-</v>
      </c>
      <c r="AZ745" s="294">
        <f t="shared" si="329"/>
        <v>0</v>
      </c>
      <c r="BA745" s="296" t="str" cm="1">
        <f t="array" ref="BA745">IFERROR(INDEX($CV$63:$CZ$65, $CF745, BA$23), "-")</f>
        <v>-</v>
      </c>
      <c r="BB745" s="296" t="str" cm="1">
        <f t="array" ref="BB745">IFERROR(INDEX($CV$63:$CZ$65, $CF745, BB$23), "-")</f>
        <v>-</v>
      </c>
      <c r="BC745" s="296" t="str" cm="1">
        <f t="array" ref="BC745">IFERROR(INDEX($CV$63:$CZ$65, $CF745, BC$23), "-")</f>
        <v>-</v>
      </c>
      <c r="BD745" s="296" t="str" cm="1">
        <f t="array" ref="BD745">IFERROR(INDEX($CV$63:$CZ$65, $CF745, BD$23), "-")</f>
        <v>-</v>
      </c>
      <c r="BE745" s="296" t="str" cm="1">
        <f t="array" ref="BE745">IFERROR(INDEX($CV$63:$CZ$65, $CF745, BE$23), "-")</f>
        <v>-</v>
      </c>
      <c r="BF745" s="297" cm="1">
        <f t="array" ref="BF745">IF($CF745=3,
IFERROR(INDEX($CV$68:$CZ$79, $CE745, BF$23), "-"),
IF($CF745=2,
IF(BF$23=5, $Q745, IF(BF$23=4, $R745, 0)), IF(BF$23=5, $Q745, 0)
))</f>
        <v>0</v>
      </c>
      <c r="BG745" s="297" cm="1">
        <f t="array" ref="BG745">IF($CF745=3,
IFERROR(INDEX($CV$68:$CZ$79, $CE745, BG$23), "-"),
IF($CF745=2,
IF(BG$23=5, $Q745, IF(BG$23=4, $R745, 0)), IF(BG$23=5, $Q745, 0)
))</f>
        <v>0</v>
      </c>
      <c r="BH745" s="297" cm="1">
        <f t="array" ref="BH745">IF($CF745=3,
IFERROR(INDEX($CV$68:$CZ$79, $CE745, BH$23), "-"),
IF($CF745=2,
IF(BH$23=5, $Q745, IF(BH$23=4, $R745, 0)), IF(BH$23=5, $Q745, 0)
))</f>
        <v>0</v>
      </c>
      <c r="BI745" s="297" cm="1">
        <f t="array" ref="BI745">IF($CF745=3,
IFERROR(INDEX($CV$68:$CZ$79, $CE745, BI$23), "-"),
IF($CF745=2,
IF(BI$23=5, $Q745, IF(BI$23=4, $R745, 0)), IF(BI$23=5, $Q745, 0)
))</f>
        <v>0</v>
      </c>
      <c r="BJ745" s="297" cm="1">
        <f t="array" ref="BJ745">IF($CF745=3,
IFERROR(INDEX($CV$68:$CZ$79, $CE745, BJ$23), "-"),
IF($CF745=2,
IF(BJ$23=5, $Q745, IF(BJ$23=4, $R745, 0)), IF(BJ$23=5, $Q745, 0)
))</f>
        <v>0</v>
      </c>
      <c r="BK745" s="293" t="str" cm="1">
        <f t="array" ref="BK745">IFERROR(IF(OR($AN$20="EZ", ISNUMBER((BL745*BM745)/(3600*1000)/BN745)), (BL745*BM745)/(3600*1000)/BN745, BY745) * SUMPRODUCT($BO745:$BS745^2.5, $BT745:$BX745) / 1000, "-")</f>
        <v>-</v>
      </c>
      <c r="BL745" s="279" t="str">
        <f t="shared" si="330"/>
        <v>-</v>
      </c>
      <c r="BM745" s="279" t="str">
        <f t="shared" si="331"/>
        <v>-</v>
      </c>
      <c r="BN745" s="298">
        <f t="shared" si="332"/>
        <v>0</v>
      </c>
      <c r="BO745" s="296" t="str" cm="1">
        <f t="array" ref="BO745">IFERROR(INDEX($CV$63:$CZ$65, $CO745, BO$23), "-")</f>
        <v>-</v>
      </c>
      <c r="BP745" s="296" t="str" cm="1">
        <f t="array" ref="BP745">IFERROR(INDEX($CV$63:$CZ$65, $CO745, BP$23), "-")</f>
        <v>-</v>
      </c>
      <c r="BQ745" s="296" t="str" cm="1">
        <f t="array" ref="BQ745">IFERROR(INDEX($CV$63:$CZ$65, $CO745, BQ$23), "-")</f>
        <v>-</v>
      </c>
      <c r="BR745" s="296" t="str" cm="1">
        <f t="array" ref="BR745">IFERROR(INDEX($CV$63:$CZ$65, $CO745, BR$23), "-")</f>
        <v>-</v>
      </c>
      <c r="BS745" s="296" t="str" cm="1">
        <f t="array" ref="BS745">IFERROR(INDEX($CV$63:$CZ$65, $CO745, BS$23), "-")</f>
        <v>-</v>
      </c>
      <c r="BT745" s="297" cm="1">
        <f t="array" ref="BT745">IF($CO745=3,
IFERROR(INDEX($CV$68:$CZ$79, $CE745, BT$23), "-"),
IF($CO745=2,
IF(BT$23=5, $AC745, IF(BT$23=4, $AD745, 0)), IF(BT$23=5, $AC745, 0)
))</f>
        <v>0</v>
      </c>
      <c r="BU745" s="297" cm="1">
        <f t="array" ref="BU745">IF($CO745=3,
IFERROR(INDEX($CV$68:$CZ$79, $CE745, BU$23), "-"),
IF($CO745=2,
IF(BU$23=5, $AC745, IF(BU$23=4, $AD745, 0)), IF(BU$23=5, $AC745, 0)
))</f>
        <v>0</v>
      </c>
      <c r="BV745" s="297" cm="1">
        <f t="array" ref="BV745">IF($CO745=3,
IFERROR(INDEX($CV$68:$CZ$79, $CE745, BV$23), "-"),
IF($CO745=2,
IF(BV$23=5, $AC745, IF(BV$23=4, $AD745, 0)), IF(BV$23=5, $AC745, 0)
))</f>
        <v>0</v>
      </c>
      <c r="BW745" s="297" cm="1">
        <f t="array" ref="BW745">IF($CO745=3,
IFERROR(INDEX($CV$68:$CZ$79, $CE745, BW$23), "-"),
IF($CO745=2,
IF(BW$23=5, $AC745, IF(BW$23=4, $AD745, 0)), IF(BW$23=5, $AC745, 0)
))</f>
        <v>0</v>
      </c>
      <c r="BX745" s="297" cm="1">
        <f t="array" ref="BX745">IF($CO745=3,
IFERROR(INDEX($CV$68:$CZ$79, $CE745, BX$23), "-"),
IF($CO745=2,
IF(BX$23=5, $AC745, IF(BX$23=4, $AD745, 0)), IF(BX$23=5, $AC745, 0)
))</f>
        <v>0</v>
      </c>
      <c r="BY745" s="293" t="str">
        <f t="shared" si="333"/>
        <v>-</v>
      </c>
      <c r="BZ745" s="299">
        <f t="shared" si="309"/>
        <v>0</v>
      </c>
      <c r="CA745" s="294" t="str">
        <f t="shared" si="334"/>
        <v>-</v>
      </c>
      <c r="CB745" s="295" t="str">
        <f t="shared" si="310"/>
        <v>-</v>
      </c>
      <c r="CC745" s="295" t="str">
        <f t="shared" si="335"/>
        <v>-</v>
      </c>
      <c r="CD745" s="299">
        <f t="shared" si="311"/>
        <v>0</v>
      </c>
      <c r="CE745" s="300" t="str">
        <f t="shared" si="312"/>
        <v>-</v>
      </c>
      <c r="CF745" s="300" t="str">
        <f t="shared" si="313"/>
        <v>-</v>
      </c>
      <c r="CG745" s="300">
        <v>0</v>
      </c>
      <c r="CH745" s="300">
        <f t="shared" si="314"/>
        <v>0</v>
      </c>
      <c r="CI745" s="301">
        <f t="shared" si="315"/>
        <v>0</v>
      </c>
      <c r="CJ745" s="301">
        <f t="shared" si="316"/>
        <v>0</v>
      </c>
      <c r="CK745" s="302" t="str" cm="1">
        <f t="array" ref="CK745">IF($CJ745&gt;0, INDEX($CS$28:$DH$35, $CJ745, $CI745+CK$23), "-")</f>
        <v>-</v>
      </c>
      <c r="CL745" s="302" t="str" cm="1">
        <f t="array" ref="CL745">IF($CJ745&gt;0, INDEX($CS$28:$DH$35, $CJ745, $CI745+CL$23), "-")</f>
        <v>-</v>
      </c>
      <c r="CM745" s="302" t="str" cm="1">
        <f t="array" ref="CM745">IF($CJ745&gt;0, INDEX($CS$28:$DH$35, $CJ745, $CI745+CM$23), "-")</f>
        <v>-</v>
      </c>
      <c r="CN745" s="302" t="str" cm="1">
        <f t="array" ref="CN745">IF($CJ745&gt;0, INDEX($CS$28:$DH$35, $CJ745, $CI745+CN$23), "-")</f>
        <v>-</v>
      </c>
      <c r="CO745" s="300" t="str">
        <f t="shared" si="317"/>
        <v>-</v>
      </c>
      <c r="CP745" s="271"/>
      <c r="CQ745" s="272"/>
      <c r="CR745" s="273"/>
      <c r="CS745" s="273"/>
      <c r="CT745" s="273"/>
      <c r="CU745" s="273"/>
      <c r="CV745" s="273"/>
      <c r="CW745" s="273"/>
      <c r="CX745" s="273"/>
      <c r="CY745" s="273"/>
      <c r="CZ745" s="273"/>
      <c r="DA745" s="273"/>
      <c r="DB745" s="273"/>
      <c r="DC745" s="273"/>
      <c r="DD745" s="273"/>
      <c r="DE745" s="273"/>
      <c r="DF745" s="273"/>
      <c r="DG745" s="273"/>
      <c r="DH745" s="273"/>
      <c r="DI745" s="273"/>
      <c r="DJ745" s="271"/>
      <c r="DK745" s="271"/>
    </row>
    <row r="746" spans="1:115" s="45" customFormat="1" ht="12.75" customHeight="1" x14ac:dyDescent="0.25">
      <c r="A746" s="13" cm="1">
        <f t="array" ref="A746">IFERROR(INDEX(Operation, IFERROR(MATCH($N746,#REF!, 0), IFERROR(MATCH($N746,#REF!, 0), MATCH($N746,#REF!, 0))), 4), 0)</f>
        <v>0</v>
      </c>
      <c r="B746" s="10">
        <v>723</v>
      </c>
      <c r="C746" s="238"/>
      <c r="D746" s="238"/>
      <c r="E746" s="79"/>
      <c r="F746" s="80" t="str">
        <f>IF(ISBLANK(E746), "", VLOOKUP(E746, Z!$A$2:$C$4127, 3, FALSE))</f>
        <v/>
      </c>
      <c r="G746" s="238"/>
      <c r="H746" s="81"/>
      <c r="I746" s="255" t="b">
        <v>0</v>
      </c>
      <c r="J746" s="256"/>
      <c r="K746" s="82"/>
      <c r="L746" s="82"/>
      <c r="M746" s="83"/>
      <c r="N746" s="79"/>
      <c r="O746" s="84"/>
      <c r="P746" s="84"/>
      <c r="Q746" s="257"/>
      <c r="R746" s="257"/>
      <c r="S746" s="257"/>
      <c r="T746" s="85">
        <f t="shared" si="318"/>
        <v>0</v>
      </c>
      <c r="U746" s="238"/>
      <c r="V746" s="238"/>
      <c r="W746" s="238"/>
      <c r="X746" s="257"/>
      <c r="Y746" s="258"/>
      <c r="Z746" s="79"/>
      <c r="AA746" s="257"/>
      <c r="AB746" s="257"/>
      <c r="AC746" s="257"/>
      <c r="AD746" s="257"/>
      <c r="AE746" s="257"/>
      <c r="AF746" s="85">
        <f t="shared" si="319"/>
        <v>0</v>
      </c>
      <c r="AG746" s="259"/>
      <c r="AH746" s="238"/>
      <c r="AI746" s="79"/>
      <c r="AJ746" s="80" t="str">
        <f>IF(ISBLANK(AI746), "", VLOOKUP(AI746, Z!$A$2:$C$4127, 3, FALSE))</f>
        <v/>
      </c>
      <c r="AK746" s="260"/>
      <c r="AL746" s="127">
        <f t="shared" si="320"/>
        <v>0</v>
      </c>
      <c r="AM746" s="271"/>
      <c r="AN746" s="292">
        <f t="shared" si="322"/>
        <v>0</v>
      </c>
      <c r="AO746" s="279">
        <f t="shared" si="321"/>
        <v>1</v>
      </c>
      <c r="AP746" s="279">
        <v>0.75</v>
      </c>
      <c r="AQ746" s="293" t="str">
        <f t="shared" si="323"/>
        <v>-</v>
      </c>
      <c r="AR746" s="293" t="str">
        <f t="shared" si="324"/>
        <v>-</v>
      </c>
      <c r="AS746" s="293" t="str" cm="1">
        <f t="array" ref="AS746">IFERROR(IFERROR((AT746*AU746)/(3600*1000)/AZ746, BY746) * SUMPRODUCT($BA746:$BE746^2.5, $BF746:$BJ746) / 1000, "-")</f>
        <v>-</v>
      </c>
      <c r="AT746" s="279" t="str">
        <f t="shared" si="325"/>
        <v>-</v>
      </c>
      <c r="AU746" s="279" t="str">
        <f t="shared" si="326"/>
        <v>-</v>
      </c>
      <c r="AV746" s="294" t="str">
        <f t="shared" si="308"/>
        <v>-</v>
      </c>
      <c r="AW746" s="294" t="str" cm="1">
        <f t="array" ref="AW746">IF(CH746&gt;0, INDEX($CV$58:$CV$60, CH746), "-")</f>
        <v>-</v>
      </c>
      <c r="AX746" s="294" t="str">
        <f t="shared" si="327"/>
        <v>-</v>
      </c>
      <c r="AY746" s="295" t="str">
        <f t="shared" si="328"/>
        <v>-</v>
      </c>
      <c r="AZ746" s="294">
        <f t="shared" si="329"/>
        <v>0</v>
      </c>
      <c r="BA746" s="296" t="str" cm="1">
        <f t="array" ref="BA746">IFERROR(INDEX($CV$63:$CZ$65, $CF746, BA$23), "-")</f>
        <v>-</v>
      </c>
      <c r="BB746" s="296" t="str" cm="1">
        <f t="array" ref="BB746">IFERROR(INDEX($CV$63:$CZ$65, $CF746, BB$23), "-")</f>
        <v>-</v>
      </c>
      <c r="BC746" s="296" t="str" cm="1">
        <f t="array" ref="BC746">IFERROR(INDEX($CV$63:$CZ$65, $CF746, BC$23), "-")</f>
        <v>-</v>
      </c>
      <c r="BD746" s="296" t="str" cm="1">
        <f t="array" ref="BD746">IFERROR(INDEX($CV$63:$CZ$65, $CF746, BD$23), "-")</f>
        <v>-</v>
      </c>
      <c r="BE746" s="296" t="str" cm="1">
        <f t="array" ref="BE746">IFERROR(INDEX($CV$63:$CZ$65, $CF746, BE$23), "-")</f>
        <v>-</v>
      </c>
      <c r="BF746" s="297" cm="1">
        <f t="array" ref="BF746">IF($CF746=3,
IFERROR(INDEX($CV$68:$CZ$79, $CE746, BF$23), "-"),
IF($CF746=2,
IF(BF$23=5, $Q746, IF(BF$23=4, $R746, 0)), IF(BF$23=5, $Q746, 0)
))</f>
        <v>0</v>
      </c>
      <c r="BG746" s="297" cm="1">
        <f t="array" ref="BG746">IF($CF746=3,
IFERROR(INDEX($CV$68:$CZ$79, $CE746, BG$23), "-"),
IF($CF746=2,
IF(BG$23=5, $Q746, IF(BG$23=4, $R746, 0)), IF(BG$23=5, $Q746, 0)
))</f>
        <v>0</v>
      </c>
      <c r="BH746" s="297" cm="1">
        <f t="array" ref="BH746">IF($CF746=3,
IFERROR(INDEX($CV$68:$CZ$79, $CE746, BH$23), "-"),
IF($CF746=2,
IF(BH$23=5, $Q746, IF(BH$23=4, $R746, 0)), IF(BH$23=5, $Q746, 0)
))</f>
        <v>0</v>
      </c>
      <c r="BI746" s="297" cm="1">
        <f t="array" ref="BI746">IF($CF746=3,
IFERROR(INDEX($CV$68:$CZ$79, $CE746, BI$23), "-"),
IF($CF746=2,
IF(BI$23=5, $Q746, IF(BI$23=4, $R746, 0)), IF(BI$23=5, $Q746, 0)
))</f>
        <v>0</v>
      </c>
      <c r="BJ746" s="297" cm="1">
        <f t="array" ref="BJ746">IF($CF746=3,
IFERROR(INDEX($CV$68:$CZ$79, $CE746, BJ$23), "-"),
IF($CF746=2,
IF(BJ$23=5, $Q746, IF(BJ$23=4, $R746, 0)), IF(BJ$23=5, $Q746, 0)
))</f>
        <v>0</v>
      </c>
      <c r="BK746" s="293" t="str" cm="1">
        <f t="array" ref="BK746">IFERROR(IF(OR($AN$20="EZ", ISNUMBER((BL746*BM746)/(3600*1000)/BN746)), (BL746*BM746)/(3600*1000)/BN746, BY746) * SUMPRODUCT($BO746:$BS746^2.5, $BT746:$BX746) / 1000, "-")</f>
        <v>-</v>
      </c>
      <c r="BL746" s="279" t="str">
        <f t="shared" si="330"/>
        <v>-</v>
      </c>
      <c r="BM746" s="279" t="str">
        <f t="shared" si="331"/>
        <v>-</v>
      </c>
      <c r="BN746" s="298">
        <f t="shared" si="332"/>
        <v>0</v>
      </c>
      <c r="BO746" s="296" t="str" cm="1">
        <f t="array" ref="BO746">IFERROR(INDEX($CV$63:$CZ$65, $CO746, BO$23), "-")</f>
        <v>-</v>
      </c>
      <c r="BP746" s="296" t="str" cm="1">
        <f t="array" ref="BP746">IFERROR(INDEX($CV$63:$CZ$65, $CO746, BP$23), "-")</f>
        <v>-</v>
      </c>
      <c r="BQ746" s="296" t="str" cm="1">
        <f t="array" ref="BQ746">IFERROR(INDEX($CV$63:$CZ$65, $CO746, BQ$23), "-")</f>
        <v>-</v>
      </c>
      <c r="BR746" s="296" t="str" cm="1">
        <f t="array" ref="BR746">IFERROR(INDEX($CV$63:$CZ$65, $CO746, BR$23), "-")</f>
        <v>-</v>
      </c>
      <c r="BS746" s="296" t="str" cm="1">
        <f t="array" ref="BS746">IFERROR(INDEX($CV$63:$CZ$65, $CO746, BS$23), "-")</f>
        <v>-</v>
      </c>
      <c r="BT746" s="297" cm="1">
        <f t="array" ref="BT746">IF($CO746=3,
IFERROR(INDEX($CV$68:$CZ$79, $CE746, BT$23), "-"),
IF($CO746=2,
IF(BT$23=5, $AC746, IF(BT$23=4, $AD746, 0)), IF(BT$23=5, $AC746, 0)
))</f>
        <v>0</v>
      </c>
      <c r="BU746" s="297" cm="1">
        <f t="array" ref="BU746">IF($CO746=3,
IFERROR(INDEX($CV$68:$CZ$79, $CE746, BU$23), "-"),
IF($CO746=2,
IF(BU$23=5, $AC746, IF(BU$23=4, $AD746, 0)), IF(BU$23=5, $AC746, 0)
))</f>
        <v>0</v>
      </c>
      <c r="BV746" s="297" cm="1">
        <f t="array" ref="BV746">IF($CO746=3,
IFERROR(INDEX($CV$68:$CZ$79, $CE746, BV$23), "-"),
IF($CO746=2,
IF(BV$23=5, $AC746, IF(BV$23=4, $AD746, 0)), IF(BV$23=5, $AC746, 0)
))</f>
        <v>0</v>
      </c>
      <c r="BW746" s="297" cm="1">
        <f t="array" ref="BW746">IF($CO746=3,
IFERROR(INDEX($CV$68:$CZ$79, $CE746, BW$23), "-"),
IF($CO746=2,
IF(BW$23=5, $AC746, IF(BW$23=4, $AD746, 0)), IF(BW$23=5, $AC746, 0)
))</f>
        <v>0</v>
      </c>
      <c r="BX746" s="297" cm="1">
        <f t="array" ref="BX746">IF($CO746=3,
IFERROR(INDEX($CV$68:$CZ$79, $CE746, BX$23), "-"),
IF($CO746=2,
IF(BX$23=5, $AC746, IF(BX$23=4, $AD746, 0)), IF(BX$23=5, $AC746, 0)
))</f>
        <v>0</v>
      </c>
      <c r="BY746" s="293" t="str">
        <f t="shared" si="333"/>
        <v>-</v>
      </c>
      <c r="BZ746" s="299">
        <f t="shared" si="309"/>
        <v>0</v>
      </c>
      <c r="CA746" s="294" t="str">
        <f t="shared" si="334"/>
        <v>-</v>
      </c>
      <c r="CB746" s="295" t="str">
        <f t="shared" si="310"/>
        <v>-</v>
      </c>
      <c r="CC746" s="295" t="str">
        <f t="shared" si="335"/>
        <v>-</v>
      </c>
      <c r="CD746" s="299">
        <f t="shared" si="311"/>
        <v>0</v>
      </c>
      <c r="CE746" s="300" t="str">
        <f t="shared" si="312"/>
        <v>-</v>
      </c>
      <c r="CF746" s="300" t="str">
        <f t="shared" si="313"/>
        <v>-</v>
      </c>
      <c r="CG746" s="300">
        <v>0</v>
      </c>
      <c r="CH746" s="300">
        <f t="shared" si="314"/>
        <v>0</v>
      </c>
      <c r="CI746" s="301">
        <f t="shared" si="315"/>
        <v>0</v>
      </c>
      <c r="CJ746" s="301">
        <f t="shared" si="316"/>
        <v>0</v>
      </c>
      <c r="CK746" s="302" t="str" cm="1">
        <f t="array" ref="CK746">IF($CJ746&gt;0, INDEX($CS$28:$DH$35, $CJ746, $CI746+CK$23), "-")</f>
        <v>-</v>
      </c>
      <c r="CL746" s="302" t="str" cm="1">
        <f t="array" ref="CL746">IF($CJ746&gt;0, INDEX($CS$28:$DH$35, $CJ746, $CI746+CL$23), "-")</f>
        <v>-</v>
      </c>
      <c r="CM746" s="302" t="str" cm="1">
        <f t="array" ref="CM746">IF($CJ746&gt;0, INDEX($CS$28:$DH$35, $CJ746, $CI746+CM$23), "-")</f>
        <v>-</v>
      </c>
      <c r="CN746" s="302" t="str" cm="1">
        <f t="array" ref="CN746">IF($CJ746&gt;0, INDEX($CS$28:$DH$35, $CJ746, $CI746+CN$23), "-")</f>
        <v>-</v>
      </c>
      <c r="CO746" s="300" t="str">
        <f t="shared" si="317"/>
        <v>-</v>
      </c>
      <c r="CP746" s="271"/>
      <c r="CQ746" s="272"/>
      <c r="CR746" s="273"/>
      <c r="CS746" s="273"/>
      <c r="CT746" s="273"/>
      <c r="CU746" s="273"/>
      <c r="CV746" s="273"/>
      <c r="CW746" s="273"/>
      <c r="CX746" s="273"/>
      <c r="CY746" s="273"/>
      <c r="CZ746" s="273"/>
      <c r="DA746" s="273"/>
      <c r="DB746" s="273"/>
      <c r="DC746" s="273"/>
      <c r="DD746" s="273"/>
      <c r="DE746" s="273"/>
      <c r="DF746" s="273"/>
      <c r="DG746" s="273"/>
      <c r="DH746" s="273"/>
      <c r="DI746" s="273"/>
      <c r="DJ746" s="271"/>
      <c r="DK746" s="271"/>
    </row>
    <row r="747" spans="1:115" s="45" customFormat="1" ht="12.75" customHeight="1" x14ac:dyDescent="0.25">
      <c r="A747" s="13" cm="1">
        <f t="array" ref="A747">IFERROR(INDEX(Operation, IFERROR(MATCH($N747,#REF!, 0), IFERROR(MATCH($N747,#REF!, 0), MATCH($N747,#REF!, 0))), 4), 0)</f>
        <v>0</v>
      </c>
      <c r="B747" s="10">
        <v>724</v>
      </c>
      <c r="C747" s="238"/>
      <c r="D747" s="238"/>
      <c r="E747" s="79"/>
      <c r="F747" s="80" t="str">
        <f>IF(ISBLANK(E747), "", VLOOKUP(E747, Z!$A$2:$C$4127, 3, FALSE))</f>
        <v/>
      </c>
      <c r="G747" s="238"/>
      <c r="H747" s="81"/>
      <c r="I747" s="255" t="b">
        <v>0</v>
      </c>
      <c r="J747" s="256"/>
      <c r="K747" s="82"/>
      <c r="L747" s="82"/>
      <c r="M747" s="83"/>
      <c r="N747" s="79"/>
      <c r="O747" s="84"/>
      <c r="P747" s="84"/>
      <c r="Q747" s="257"/>
      <c r="R747" s="257"/>
      <c r="S747" s="257"/>
      <c r="T747" s="85">
        <f t="shared" si="318"/>
        <v>0</v>
      </c>
      <c r="U747" s="238"/>
      <c r="V747" s="238"/>
      <c r="W747" s="238"/>
      <c r="X747" s="257"/>
      <c r="Y747" s="258"/>
      <c r="Z747" s="79"/>
      <c r="AA747" s="257"/>
      <c r="AB747" s="257"/>
      <c r="AC747" s="257"/>
      <c r="AD747" s="257"/>
      <c r="AE747" s="257"/>
      <c r="AF747" s="85">
        <f t="shared" si="319"/>
        <v>0</v>
      </c>
      <c r="AG747" s="259"/>
      <c r="AH747" s="238"/>
      <c r="AI747" s="79"/>
      <c r="AJ747" s="80" t="str">
        <f>IF(ISBLANK(AI747), "", VLOOKUP(AI747, Z!$A$2:$C$4127, 3, FALSE))</f>
        <v/>
      </c>
      <c r="AK747" s="260"/>
      <c r="AL747" s="127">
        <f t="shared" si="320"/>
        <v>0</v>
      </c>
      <c r="AM747" s="271"/>
      <c r="AN747" s="292">
        <f t="shared" si="322"/>
        <v>0</v>
      </c>
      <c r="AO747" s="279">
        <f t="shared" si="321"/>
        <v>1</v>
      </c>
      <c r="AP747" s="279">
        <v>0.75</v>
      </c>
      <c r="AQ747" s="293" t="str">
        <f t="shared" si="323"/>
        <v>-</v>
      </c>
      <c r="AR747" s="293" t="str">
        <f t="shared" si="324"/>
        <v>-</v>
      </c>
      <c r="AS747" s="293" t="str" cm="1">
        <f t="array" ref="AS747">IFERROR(IFERROR((AT747*AU747)/(3600*1000)/AZ747, BY747) * SUMPRODUCT($BA747:$BE747^2.5, $BF747:$BJ747) / 1000, "-")</f>
        <v>-</v>
      </c>
      <c r="AT747" s="279" t="str">
        <f t="shared" si="325"/>
        <v>-</v>
      </c>
      <c r="AU747" s="279" t="str">
        <f t="shared" si="326"/>
        <v>-</v>
      </c>
      <c r="AV747" s="294" t="str">
        <f t="shared" si="308"/>
        <v>-</v>
      </c>
      <c r="AW747" s="294" t="str" cm="1">
        <f t="array" ref="AW747">IF(CH747&gt;0, INDEX($CV$58:$CV$60, CH747), "-")</f>
        <v>-</v>
      </c>
      <c r="AX747" s="294" t="str">
        <f t="shared" si="327"/>
        <v>-</v>
      </c>
      <c r="AY747" s="295" t="str">
        <f t="shared" si="328"/>
        <v>-</v>
      </c>
      <c r="AZ747" s="294">
        <f t="shared" si="329"/>
        <v>0</v>
      </c>
      <c r="BA747" s="296" t="str" cm="1">
        <f t="array" ref="BA747">IFERROR(INDEX($CV$63:$CZ$65, $CF747, BA$23), "-")</f>
        <v>-</v>
      </c>
      <c r="BB747" s="296" t="str" cm="1">
        <f t="array" ref="BB747">IFERROR(INDEX($CV$63:$CZ$65, $CF747, BB$23), "-")</f>
        <v>-</v>
      </c>
      <c r="BC747" s="296" t="str" cm="1">
        <f t="array" ref="BC747">IFERROR(INDEX($CV$63:$CZ$65, $CF747, BC$23), "-")</f>
        <v>-</v>
      </c>
      <c r="BD747" s="296" t="str" cm="1">
        <f t="array" ref="BD747">IFERROR(INDEX($CV$63:$CZ$65, $CF747, BD$23), "-")</f>
        <v>-</v>
      </c>
      <c r="BE747" s="296" t="str" cm="1">
        <f t="array" ref="BE747">IFERROR(INDEX($CV$63:$CZ$65, $CF747, BE$23), "-")</f>
        <v>-</v>
      </c>
      <c r="BF747" s="297" cm="1">
        <f t="array" ref="BF747">IF($CF747=3,
IFERROR(INDEX($CV$68:$CZ$79, $CE747, BF$23), "-"),
IF($CF747=2,
IF(BF$23=5, $Q747, IF(BF$23=4, $R747, 0)), IF(BF$23=5, $Q747, 0)
))</f>
        <v>0</v>
      </c>
      <c r="BG747" s="297" cm="1">
        <f t="array" ref="BG747">IF($CF747=3,
IFERROR(INDEX($CV$68:$CZ$79, $CE747, BG$23), "-"),
IF($CF747=2,
IF(BG$23=5, $Q747, IF(BG$23=4, $R747, 0)), IF(BG$23=5, $Q747, 0)
))</f>
        <v>0</v>
      </c>
      <c r="BH747" s="297" cm="1">
        <f t="array" ref="BH747">IF($CF747=3,
IFERROR(INDEX($CV$68:$CZ$79, $CE747, BH$23), "-"),
IF($CF747=2,
IF(BH$23=5, $Q747, IF(BH$23=4, $R747, 0)), IF(BH$23=5, $Q747, 0)
))</f>
        <v>0</v>
      </c>
      <c r="BI747" s="297" cm="1">
        <f t="array" ref="BI747">IF($CF747=3,
IFERROR(INDEX($CV$68:$CZ$79, $CE747, BI$23), "-"),
IF($CF747=2,
IF(BI$23=5, $Q747, IF(BI$23=4, $R747, 0)), IF(BI$23=5, $Q747, 0)
))</f>
        <v>0</v>
      </c>
      <c r="BJ747" s="297" cm="1">
        <f t="array" ref="BJ747">IF($CF747=3,
IFERROR(INDEX($CV$68:$CZ$79, $CE747, BJ$23), "-"),
IF($CF747=2,
IF(BJ$23=5, $Q747, IF(BJ$23=4, $R747, 0)), IF(BJ$23=5, $Q747, 0)
))</f>
        <v>0</v>
      </c>
      <c r="BK747" s="293" t="str" cm="1">
        <f t="array" ref="BK747">IFERROR(IF(OR($AN$20="EZ", ISNUMBER((BL747*BM747)/(3600*1000)/BN747)), (BL747*BM747)/(3600*1000)/BN747, BY747) * SUMPRODUCT($BO747:$BS747^2.5, $BT747:$BX747) / 1000, "-")</f>
        <v>-</v>
      </c>
      <c r="BL747" s="279" t="str">
        <f t="shared" si="330"/>
        <v>-</v>
      </c>
      <c r="BM747" s="279" t="str">
        <f t="shared" si="331"/>
        <v>-</v>
      </c>
      <c r="BN747" s="298">
        <f t="shared" si="332"/>
        <v>0</v>
      </c>
      <c r="BO747" s="296" t="str" cm="1">
        <f t="array" ref="BO747">IFERROR(INDEX($CV$63:$CZ$65, $CO747, BO$23), "-")</f>
        <v>-</v>
      </c>
      <c r="BP747" s="296" t="str" cm="1">
        <f t="array" ref="BP747">IFERROR(INDEX($CV$63:$CZ$65, $CO747, BP$23), "-")</f>
        <v>-</v>
      </c>
      <c r="BQ747" s="296" t="str" cm="1">
        <f t="array" ref="BQ747">IFERROR(INDEX($CV$63:$CZ$65, $CO747, BQ$23), "-")</f>
        <v>-</v>
      </c>
      <c r="BR747" s="296" t="str" cm="1">
        <f t="array" ref="BR747">IFERROR(INDEX($CV$63:$CZ$65, $CO747, BR$23), "-")</f>
        <v>-</v>
      </c>
      <c r="BS747" s="296" t="str" cm="1">
        <f t="array" ref="BS747">IFERROR(INDEX($CV$63:$CZ$65, $CO747, BS$23), "-")</f>
        <v>-</v>
      </c>
      <c r="BT747" s="297" cm="1">
        <f t="array" ref="BT747">IF($CO747=3,
IFERROR(INDEX($CV$68:$CZ$79, $CE747, BT$23), "-"),
IF($CO747=2,
IF(BT$23=5, $AC747, IF(BT$23=4, $AD747, 0)), IF(BT$23=5, $AC747, 0)
))</f>
        <v>0</v>
      </c>
      <c r="BU747" s="297" cm="1">
        <f t="array" ref="BU747">IF($CO747=3,
IFERROR(INDEX($CV$68:$CZ$79, $CE747, BU$23), "-"),
IF($CO747=2,
IF(BU$23=5, $AC747, IF(BU$23=4, $AD747, 0)), IF(BU$23=5, $AC747, 0)
))</f>
        <v>0</v>
      </c>
      <c r="BV747" s="297" cm="1">
        <f t="array" ref="BV747">IF($CO747=3,
IFERROR(INDEX($CV$68:$CZ$79, $CE747, BV$23), "-"),
IF($CO747=2,
IF(BV$23=5, $AC747, IF(BV$23=4, $AD747, 0)), IF(BV$23=5, $AC747, 0)
))</f>
        <v>0</v>
      </c>
      <c r="BW747" s="297" cm="1">
        <f t="array" ref="BW747">IF($CO747=3,
IFERROR(INDEX($CV$68:$CZ$79, $CE747, BW$23), "-"),
IF($CO747=2,
IF(BW$23=5, $AC747, IF(BW$23=4, $AD747, 0)), IF(BW$23=5, $AC747, 0)
))</f>
        <v>0</v>
      </c>
      <c r="BX747" s="297" cm="1">
        <f t="array" ref="BX747">IF($CO747=3,
IFERROR(INDEX($CV$68:$CZ$79, $CE747, BX$23), "-"),
IF($CO747=2,
IF(BX$23=5, $AC747, IF(BX$23=4, $AD747, 0)), IF(BX$23=5, $AC747, 0)
))</f>
        <v>0</v>
      </c>
      <c r="BY747" s="293" t="str">
        <f t="shared" si="333"/>
        <v>-</v>
      </c>
      <c r="BZ747" s="299">
        <f t="shared" si="309"/>
        <v>0</v>
      </c>
      <c r="CA747" s="294" t="str">
        <f t="shared" si="334"/>
        <v>-</v>
      </c>
      <c r="CB747" s="295" t="str">
        <f t="shared" si="310"/>
        <v>-</v>
      </c>
      <c r="CC747" s="295" t="str">
        <f t="shared" si="335"/>
        <v>-</v>
      </c>
      <c r="CD747" s="299">
        <f t="shared" si="311"/>
        <v>0</v>
      </c>
      <c r="CE747" s="300" t="str">
        <f t="shared" si="312"/>
        <v>-</v>
      </c>
      <c r="CF747" s="300" t="str">
        <f t="shared" si="313"/>
        <v>-</v>
      </c>
      <c r="CG747" s="300">
        <v>0</v>
      </c>
      <c r="CH747" s="300">
        <f t="shared" si="314"/>
        <v>0</v>
      </c>
      <c r="CI747" s="301">
        <f t="shared" si="315"/>
        <v>0</v>
      </c>
      <c r="CJ747" s="301">
        <f t="shared" si="316"/>
        <v>0</v>
      </c>
      <c r="CK747" s="302" t="str" cm="1">
        <f t="array" ref="CK747">IF($CJ747&gt;0, INDEX($CS$28:$DH$35, $CJ747, $CI747+CK$23), "-")</f>
        <v>-</v>
      </c>
      <c r="CL747" s="302" t="str" cm="1">
        <f t="array" ref="CL747">IF($CJ747&gt;0, INDEX($CS$28:$DH$35, $CJ747, $CI747+CL$23), "-")</f>
        <v>-</v>
      </c>
      <c r="CM747" s="302" t="str" cm="1">
        <f t="array" ref="CM747">IF($CJ747&gt;0, INDEX($CS$28:$DH$35, $CJ747, $CI747+CM$23), "-")</f>
        <v>-</v>
      </c>
      <c r="CN747" s="302" t="str" cm="1">
        <f t="array" ref="CN747">IF($CJ747&gt;0, INDEX($CS$28:$DH$35, $CJ747, $CI747+CN$23), "-")</f>
        <v>-</v>
      </c>
      <c r="CO747" s="300" t="str">
        <f t="shared" si="317"/>
        <v>-</v>
      </c>
      <c r="CP747" s="271"/>
      <c r="CQ747" s="272"/>
      <c r="CR747" s="273"/>
      <c r="CS747" s="273"/>
      <c r="CT747" s="273"/>
      <c r="CU747" s="273"/>
      <c r="CV747" s="273"/>
      <c r="CW747" s="273"/>
      <c r="CX747" s="273"/>
      <c r="CY747" s="273"/>
      <c r="CZ747" s="273"/>
      <c r="DA747" s="273"/>
      <c r="DB747" s="273"/>
      <c r="DC747" s="273"/>
      <c r="DD747" s="273"/>
      <c r="DE747" s="273"/>
      <c r="DF747" s="273"/>
      <c r="DG747" s="273"/>
      <c r="DH747" s="273"/>
      <c r="DI747" s="273"/>
      <c r="DJ747" s="271"/>
      <c r="DK747" s="271"/>
    </row>
    <row r="748" spans="1:115" s="45" customFormat="1" ht="12.75" customHeight="1" x14ac:dyDescent="0.25">
      <c r="A748" s="13" cm="1">
        <f t="array" ref="A748">IFERROR(INDEX(Operation, IFERROR(MATCH($N748,#REF!, 0), IFERROR(MATCH($N748,#REF!, 0), MATCH($N748,#REF!, 0))), 4), 0)</f>
        <v>0</v>
      </c>
      <c r="B748" s="10">
        <v>725</v>
      </c>
      <c r="C748" s="238"/>
      <c r="D748" s="238"/>
      <c r="E748" s="79"/>
      <c r="F748" s="80" t="str">
        <f>IF(ISBLANK(E748), "", VLOOKUP(E748, Z!$A$2:$C$4127, 3, FALSE))</f>
        <v/>
      </c>
      <c r="G748" s="238"/>
      <c r="H748" s="81"/>
      <c r="I748" s="255" t="b">
        <v>0</v>
      </c>
      <c r="J748" s="256"/>
      <c r="K748" s="82"/>
      <c r="L748" s="82"/>
      <c r="M748" s="83"/>
      <c r="N748" s="79"/>
      <c r="O748" s="84"/>
      <c r="P748" s="84"/>
      <c r="Q748" s="257"/>
      <c r="R748" s="257"/>
      <c r="S748" s="257"/>
      <c r="T748" s="85">
        <f t="shared" si="318"/>
        <v>0</v>
      </c>
      <c r="U748" s="238"/>
      <c r="V748" s="238"/>
      <c r="W748" s="238"/>
      <c r="X748" s="257"/>
      <c r="Y748" s="258"/>
      <c r="Z748" s="79"/>
      <c r="AA748" s="257"/>
      <c r="AB748" s="257"/>
      <c r="AC748" s="257"/>
      <c r="AD748" s="257"/>
      <c r="AE748" s="257"/>
      <c r="AF748" s="85">
        <f t="shared" si="319"/>
        <v>0</v>
      </c>
      <c r="AG748" s="259"/>
      <c r="AH748" s="238"/>
      <c r="AI748" s="79"/>
      <c r="AJ748" s="80" t="str">
        <f>IF(ISBLANK(AI748), "", VLOOKUP(AI748, Z!$A$2:$C$4127, 3, FALSE))</f>
        <v/>
      </c>
      <c r="AK748" s="260"/>
      <c r="AL748" s="127">
        <f t="shared" si="320"/>
        <v>0</v>
      </c>
      <c r="AM748" s="271"/>
      <c r="AN748" s="292">
        <f t="shared" si="322"/>
        <v>0</v>
      </c>
      <c r="AO748" s="279">
        <f t="shared" si="321"/>
        <v>1</v>
      </c>
      <c r="AP748" s="279">
        <v>0.75</v>
      </c>
      <c r="AQ748" s="293" t="str">
        <f t="shared" si="323"/>
        <v>-</v>
      </c>
      <c r="AR748" s="293" t="str">
        <f t="shared" si="324"/>
        <v>-</v>
      </c>
      <c r="AS748" s="293" t="str" cm="1">
        <f t="array" ref="AS748">IFERROR(IFERROR((AT748*AU748)/(3600*1000)/AZ748, BY748) * SUMPRODUCT($BA748:$BE748^2.5, $BF748:$BJ748) / 1000, "-")</f>
        <v>-</v>
      </c>
      <c r="AT748" s="279" t="str">
        <f t="shared" si="325"/>
        <v>-</v>
      </c>
      <c r="AU748" s="279" t="str">
        <f t="shared" si="326"/>
        <v>-</v>
      </c>
      <c r="AV748" s="294" t="str">
        <f t="shared" si="308"/>
        <v>-</v>
      </c>
      <c r="AW748" s="294" t="str" cm="1">
        <f t="array" ref="AW748">IF(CH748&gt;0, INDEX($CV$58:$CV$60, CH748), "-")</f>
        <v>-</v>
      </c>
      <c r="AX748" s="294" t="str">
        <f t="shared" si="327"/>
        <v>-</v>
      </c>
      <c r="AY748" s="295" t="str">
        <f t="shared" si="328"/>
        <v>-</v>
      </c>
      <c r="AZ748" s="294">
        <f t="shared" si="329"/>
        <v>0</v>
      </c>
      <c r="BA748" s="296" t="str" cm="1">
        <f t="array" ref="BA748">IFERROR(INDEX($CV$63:$CZ$65, $CF748, BA$23), "-")</f>
        <v>-</v>
      </c>
      <c r="BB748" s="296" t="str" cm="1">
        <f t="array" ref="BB748">IFERROR(INDEX($CV$63:$CZ$65, $CF748, BB$23), "-")</f>
        <v>-</v>
      </c>
      <c r="BC748" s="296" t="str" cm="1">
        <f t="array" ref="BC748">IFERROR(INDEX($CV$63:$CZ$65, $CF748, BC$23), "-")</f>
        <v>-</v>
      </c>
      <c r="BD748" s="296" t="str" cm="1">
        <f t="array" ref="BD748">IFERROR(INDEX($CV$63:$CZ$65, $CF748, BD$23), "-")</f>
        <v>-</v>
      </c>
      <c r="BE748" s="296" t="str" cm="1">
        <f t="array" ref="BE748">IFERROR(INDEX($CV$63:$CZ$65, $CF748, BE$23), "-")</f>
        <v>-</v>
      </c>
      <c r="BF748" s="297" cm="1">
        <f t="array" ref="BF748">IF($CF748=3,
IFERROR(INDEX($CV$68:$CZ$79, $CE748, BF$23), "-"),
IF($CF748=2,
IF(BF$23=5, $Q748, IF(BF$23=4, $R748, 0)), IF(BF$23=5, $Q748, 0)
))</f>
        <v>0</v>
      </c>
      <c r="BG748" s="297" cm="1">
        <f t="array" ref="BG748">IF($CF748=3,
IFERROR(INDEX($CV$68:$CZ$79, $CE748, BG$23), "-"),
IF($CF748=2,
IF(BG$23=5, $Q748, IF(BG$23=4, $R748, 0)), IF(BG$23=5, $Q748, 0)
))</f>
        <v>0</v>
      </c>
      <c r="BH748" s="297" cm="1">
        <f t="array" ref="BH748">IF($CF748=3,
IFERROR(INDEX($CV$68:$CZ$79, $CE748, BH$23), "-"),
IF($CF748=2,
IF(BH$23=5, $Q748, IF(BH$23=4, $R748, 0)), IF(BH$23=5, $Q748, 0)
))</f>
        <v>0</v>
      </c>
      <c r="BI748" s="297" cm="1">
        <f t="array" ref="BI748">IF($CF748=3,
IFERROR(INDEX($CV$68:$CZ$79, $CE748, BI$23), "-"),
IF($CF748=2,
IF(BI$23=5, $Q748, IF(BI$23=4, $R748, 0)), IF(BI$23=5, $Q748, 0)
))</f>
        <v>0</v>
      </c>
      <c r="BJ748" s="297" cm="1">
        <f t="array" ref="BJ748">IF($CF748=3,
IFERROR(INDEX($CV$68:$CZ$79, $CE748, BJ$23), "-"),
IF($CF748=2,
IF(BJ$23=5, $Q748, IF(BJ$23=4, $R748, 0)), IF(BJ$23=5, $Q748, 0)
))</f>
        <v>0</v>
      </c>
      <c r="BK748" s="293" t="str" cm="1">
        <f t="array" ref="BK748">IFERROR(IF(OR($AN$20="EZ", ISNUMBER((BL748*BM748)/(3600*1000)/BN748)), (BL748*BM748)/(3600*1000)/BN748, BY748) * SUMPRODUCT($BO748:$BS748^2.5, $BT748:$BX748) / 1000, "-")</f>
        <v>-</v>
      </c>
      <c r="BL748" s="279" t="str">
        <f t="shared" si="330"/>
        <v>-</v>
      </c>
      <c r="BM748" s="279" t="str">
        <f t="shared" si="331"/>
        <v>-</v>
      </c>
      <c r="BN748" s="298">
        <f t="shared" si="332"/>
        <v>0</v>
      </c>
      <c r="BO748" s="296" t="str" cm="1">
        <f t="array" ref="BO748">IFERROR(INDEX($CV$63:$CZ$65, $CO748, BO$23), "-")</f>
        <v>-</v>
      </c>
      <c r="BP748" s="296" t="str" cm="1">
        <f t="array" ref="BP748">IFERROR(INDEX($CV$63:$CZ$65, $CO748, BP$23), "-")</f>
        <v>-</v>
      </c>
      <c r="BQ748" s="296" t="str" cm="1">
        <f t="array" ref="BQ748">IFERROR(INDEX($CV$63:$CZ$65, $CO748, BQ$23), "-")</f>
        <v>-</v>
      </c>
      <c r="BR748" s="296" t="str" cm="1">
        <f t="array" ref="BR748">IFERROR(INDEX($CV$63:$CZ$65, $CO748, BR$23), "-")</f>
        <v>-</v>
      </c>
      <c r="BS748" s="296" t="str" cm="1">
        <f t="array" ref="BS748">IFERROR(INDEX($CV$63:$CZ$65, $CO748, BS$23), "-")</f>
        <v>-</v>
      </c>
      <c r="BT748" s="297" cm="1">
        <f t="array" ref="BT748">IF($CO748=3,
IFERROR(INDEX($CV$68:$CZ$79, $CE748, BT$23), "-"),
IF($CO748=2,
IF(BT$23=5, $AC748, IF(BT$23=4, $AD748, 0)), IF(BT$23=5, $AC748, 0)
))</f>
        <v>0</v>
      </c>
      <c r="BU748" s="297" cm="1">
        <f t="array" ref="BU748">IF($CO748=3,
IFERROR(INDEX($CV$68:$CZ$79, $CE748, BU$23), "-"),
IF($CO748=2,
IF(BU$23=5, $AC748, IF(BU$23=4, $AD748, 0)), IF(BU$23=5, $AC748, 0)
))</f>
        <v>0</v>
      </c>
      <c r="BV748" s="297" cm="1">
        <f t="array" ref="BV748">IF($CO748=3,
IFERROR(INDEX($CV$68:$CZ$79, $CE748, BV$23), "-"),
IF($CO748=2,
IF(BV$23=5, $AC748, IF(BV$23=4, $AD748, 0)), IF(BV$23=5, $AC748, 0)
))</f>
        <v>0</v>
      </c>
      <c r="BW748" s="297" cm="1">
        <f t="array" ref="BW748">IF($CO748=3,
IFERROR(INDEX($CV$68:$CZ$79, $CE748, BW$23), "-"),
IF($CO748=2,
IF(BW$23=5, $AC748, IF(BW$23=4, $AD748, 0)), IF(BW$23=5, $AC748, 0)
))</f>
        <v>0</v>
      </c>
      <c r="BX748" s="297" cm="1">
        <f t="array" ref="BX748">IF($CO748=3,
IFERROR(INDEX($CV$68:$CZ$79, $CE748, BX$23), "-"),
IF($CO748=2,
IF(BX$23=5, $AC748, IF(BX$23=4, $AD748, 0)), IF(BX$23=5, $AC748, 0)
))</f>
        <v>0</v>
      </c>
      <c r="BY748" s="293" t="str">
        <f t="shared" si="333"/>
        <v>-</v>
      </c>
      <c r="BZ748" s="299">
        <f t="shared" si="309"/>
        <v>0</v>
      </c>
      <c r="CA748" s="294" t="str">
        <f t="shared" si="334"/>
        <v>-</v>
      </c>
      <c r="CB748" s="295" t="str">
        <f t="shared" si="310"/>
        <v>-</v>
      </c>
      <c r="CC748" s="295" t="str">
        <f t="shared" si="335"/>
        <v>-</v>
      </c>
      <c r="CD748" s="299">
        <f t="shared" si="311"/>
        <v>0</v>
      </c>
      <c r="CE748" s="300" t="str">
        <f t="shared" si="312"/>
        <v>-</v>
      </c>
      <c r="CF748" s="300" t="str">
        <f t="shared" si="313"/>
        <v>-</v>
      </c>
      <c r="CG748" s="300">
        <v>0</v>
      </c>
      <c r="CH748" s="300">
        <f t="shared" si="314"/>
        <v>0</v>
      </c>
      <c r="CI748" s="301">
        <f t="shared" si="315"/>
        <v>0</v>
      </c>
      <c r="CJ748" s="301">
        <f t="shared" si="316"/>
        <v>0</v>
      </c>
      <c r="CK748" s="302" t="str" cm="1">
        <f t="array" ref="CK748">IF($CJ748&gt;0, INDEX($CS$28:$DH$35, $CJ748, $CI748+CK$23), "-")</f>
        <v>-</v>
      </c>
      <c r="CL748" s="302" t="str" cm="1">
        <f t="array" ref="CL748">IF($CJ748&gt;0, INDEX($CS$28:$DH$35, $CJ748, $CI748+CL$23), "-")</f>
        <v>-</v>
      </c>
      <c r="CM748" s="302" t="str" cm="1">
        <f t="array" ref="CM748">IF($CJ748&gt;0, INDEX($CS$28:$DH$35, $CJ748, $CI748+CM$23), "-")</f>
        <v>-</v>
      </c>
      <c r="CN748" s="302" t="str" cm="1">
        <f t="array" ref="CN748">IF($CJ748&gt;0, INDEX($CS$28:$DH$35, $CJ748, $CI748+CN$23), "-")</f>
        <v>-</v>
      </c>
      <c r="CO748" s="300" t="str">
        <f t="shared" si="317"/>
        <v>-</v>
      </c>
      <c r="CP748" s="271"/>
      <c r="CQ748" s="272"/>
      <c r="CR748" s="273"/>
      <c r="CS748" s="273"/>
      <c r="CT748" s="273"/>
      <c r="CU748" s="273"/>
      <c r="CV748" s="273"/>
      <c r="CW748" s="273"/>
      <c r="CX748" s="273"/>
      <c r="CY748" s="273"/>
      <c r="CZ748" s="273"/>
      <c r="DA748" s="273"/>
      <c r="DB748" s="273"/>
      <c r="DC748" s="273"/>
      <c r="DD748" s="273"/>
      <c r="DE748" s="273"/>
      <c r="DF748" s="273"/>
      <c r="DG748" s="273"/>
      <c r="DH748" s="273"/>
      <c r="DI748" s="273"/>
      <c r="DJ748" s="271"/>
      <c r="DK748" s="271"/>
    </row>
    <row r="749" spans="1:115" s="45" customFormat="1" ht="12.75" customHeight="1" x14ac:dyDescent="0.25">
      <c r="A749" s="13" cm="1">
        <f t="array" ref="A749">IFERROR(INDEX(Operation, IFERROR(MATCH($N749,#REF!, 0), IFERROR(MATCH($N749,#REF!, 0), MATCH($N749,#REF!, 0))), 4), 0)</f>
        <v>0</v>
      </c>
      <c r="B749" s="10">
        <v>726</v>
      </c>
      <c r="C749" s="238"/>
      <c r="D749" s="238"/>
      <c r="E749" s="79"/>
      <c r="F749" s="80" t="str">
        <f>IF(ISBLANK(E749), "", VLOOKUP(E749, Z!$A$2:$C$4127, 3, FALSE))</f>
        <v/>
      </c>
      <c r="G749" s="238"/>
      <c r="H749" s="81"/>
      <c r="I749" s="255" t="b">
        <v>0</v>
      </c>
      <c r="J749" s="256"/>
      <c r="K749" s="82"/>
      <c r="L749" s="82"/>
      <c r="M749" s="83"/>
      <c r="N749" s="79"/>
      <c r="O749" s="84"/>
      <c r="P749" s="84"/>
      <c r="Q749" s="257"/>
      <c r="R749" s="257"/>
      <c r="S749" s="257"/>
      <c r="T749" s="85">
        <f t="shared" si="318"/>
        <v>0</v>
      </c>
      <c r="U749" s="238"/>
      <c r="V749" s="238"/>
      <c r="W749" s="238"/>
      <c r="X749" s="256"/>
      <c r="Y749" s="258"/>
      <c r="Z749" s="79"/>
      <c r="AA749" s="257"/>
      <c r="AB749" s="257"/>
      <c r="AC749" s="257"/>
      <c r="AD749" s="257"/>
      <c r="AE749" s="257"/>
      <c r="AF749" s="85">
        <f t="shared" si="319"/>
        <v>0</v>
      </c>
      <c r="AG749" s="259"/>
      <c r="AH749" s="238"/>
      <c r="AI749" s="79"/>
      <c r="AJ749" s="80" t="str">
        <f>IF(ISBLANK(AI749), "", VLOOKUP(AI749, Z!$A$2:$C$4127, 3, FALSE))</f>
        <v/>
      </c>
      <c r="AK749" s="260"/>
      <c r="AL749" s="127">
        <f t="shared" si="320"/>
        <v>0</v>
      </c>
      <c r="AM749" s="271"/>
      <c r="AN749" s="292">
        <f t="shared" si="322"/>
        <v>0</v>
      </c>
      <c r="AO749" s="279">
        <f t="shared" si="321"/>
        <v>1</v>
      </c>
      <c r="AP749" s="279">
        <v>0.75</v>
      </c>
      <c r="AQ749" s="293" t="str">
        <f t="shared" si="323"/>
        <v>-</v>
      </c>
      <c r="AR749" s="293" t="str">
        <f t="shared" si="324"/>
        <v>-</v>
      </c>
      <c r="AS749" s="293" t="str" cm="1">
        <f t="array" ref="AS749">IFERROR(IFERROR((AT749*AU749)/(3600*1000)/AZ749, BY749) * SUMPRODUCT($BA749:$BE749^2.5, $BF749:$BJ749) / 1000, "-")</f>
        <v>-</v>
      </c>
      <c r="AT749" s="279" t="str">
        <f t="shared" si="325"/>
        <v>-</v>
      </c>
      <c r="AU749" s="279" t="str">
        <f t="shared" si="326"/>
        <v>-</v>
      </c>
      <c r="AV749" s="294" t="str">
        <f t="shared" si="308"/>
        <v>-</v>
      </c>
      <c r="AW749" s="294" t="str" cm="1">
        <f t="array" ref="AW749">IF(CH749&gt;0, INDEX($CV$58:$CV$60, CH749), "-")</f>
        <v>-</v>
      </c>
      <c r="AX749" s="294" t="str">
        <f t="shared" si="327"/>
        <v>-</v>
      </c>
      <c r="AY749" s="295" t="str">
        <f t="shared" si="328"/>
        <v>-</v>
      </c>
      <c r="AZ749" s="294">
        <f t="shared" si="329"/>
        <v>0</v>
      </c>
      <c r="BA749" s="296" t="str" cm="1">
        <f t="array" ref="BA749">IFERROR(INDEX($CV$63:$CZ$65, $CF749, BA$23), "-")</f>
        <v>-</v>
      </c>
      <c r="BB749" s="296" t="str" cm="1">
        <f t="array" ref="BB749">IFERROR(INDEX($CV$63:$CZ$65, $CF749, BB$23), "-")</f>
        <v>-</v>
      </c>
      <c r="BC749" s="296" t="str" cm="1">
        <f t="array" ref="BC749">IFERROR(INDEX($CV$63:$CZ$65, $CF749, BC$23), "-")</f>
        <v>-</v>
      </c>
      <c r="BD749" s="296" t="str" cm="1">
        <f t="array" ref="BD749">IFERROR(INDEX($CV$63:$CZ$65, $CF749, BD$23), "-")</f>
        <v>-</v>
      </c>
      <c r="BE749" s="296" t="str" cm="1">
        <f t="array" ref="BE749">IFERROR(INDEX($CV$63:$CZ$65, $CF749, BE$23), "-")</f>
        <v>-</v>
      </c>
      <c r="BF749" s="297" cm="1">
        <f t="array" ref="BF749">IF($CF749=3,
IFERROR(INDEX($CV$68:$CZ$79, $CE749, BF$23), "-"),
IF($CF749=2,
IF(BF$23=5, $Q749, IF(BF$23=4, $R749, 0)), IF(BF$23=5, $Q749, 0)
))</f>
        <v>0</v>
      </c>
      <c r="BG749" s="297" cm="1">
        <f t="array" ref="BG749">IF($CF749=3,
IFERROR(INDEX($CV$68:$CZ$79, $CE749, BG$23), "-"),
IF($CF749=2,
IF(BG$23=5, $Q749, IF(BG$23=4, $R749, 0)), IF(BG$23=5, $Q749, 0)
))</f>
        <v>0</v>
      </c>
      <c r="BH749" s="297" cm="1">
        <f t="array" ref="BH749">IF($CF749=3,
IFERROR(INDEX($CV$68:$CZ$79, $CE749, BH$23), "-"),
IF($CF749=2,
IF(BH$23=5, $Q749, IF(BH$23=4, $R749, 0)), IF(BH$23=5, $Q749, 0)
))</f>
        <v>0</v>
      </c>
      <c r="BI749" s="297" cm="1">
        <f t="array" ref="BI749">IF($CF749=3,
IFERROR(INDEX($CV$68:$CZ$79, $CE749, BI$23), "-"),
IF($CF749=2,
IF(BI$23=5, $Q749, IF(BI$23=4, $R749, 0)), IF(BI$23=5, $Q749, 0)
))</f>
        <v>0</v>
      </c>
      <c r="BJ749" s="297" cm="1">
        <f t="array" ref="BJ749">IF($CF749=3,
IFERROR(INDEX($CV$68:$CZ$79, $CE749, BJ$23), "-"),
IF($CF749=2,
IF(BJ$23=5, $Q749, IF(BJ$23=4, $R749, 0)), IF(BJ$23=5, $Q749, 0)
))</f>
        <v>0</v>
      </c>
      <c r="BK749" s="293" t="str" cm="1">
        <f t="array" ref="BK749">IFERROR(IF(OR($AN$20="EZ", ISNUMBER((BL749*BM749)/(3600*1000)/BN749)), (BL749*BM749)/(3600*1000)/BN749, BY749) * SUMPRODUCT($BO749:$BS749^2.5, $BT749:$BX749) / 1000, "-")</f>
        <v>-</v>
      </c>
      <c r="BL749" s="279" t="str">
        <f t="shared" si="330"/>
        <v>-</v>
      </c>
      <c r="BM749" s="279" t="str">
        <f t="shared" si="331"/>
        <v>-</v>
      </c>
      <c r="BN749" s="298">
        <f t="shared" si="332"/>
        <v>0</v>
      </c>
      <c r="BO749" s="296" t="str" cm="1">
        <f t="array" ref="BO749">IFERROR(INDEX($CV$63:$CZ$65, $CO749, BO$23), "-")</f>
        <v>-</v>
      </c>
      <c r="BP749" s="296" t="str" cm="1">
        <f t="array" ref="BP749">IFERROR(INDEX($CV$63:$CZ$65, $CO749, BP$23), "-")</f>
        <v>-</v>
      </c>
      <c r="BQ749" s="296" t="str" cm="1">
        <f t="array" ref="BQ749">IFERROR(INDEX($CV$63:$CZ$65, $CO749, BQ$23), "-")</f>
        <v>-</v>
      </c>
      <c r="BR749" s="296" t="str" cm="1">
        <f t="array" ref="BR749">IFERROR(INDEX($CV$63:$CZ$65, $CO749, BR$23), "-")</f>
        <v>-</v>
      </c>
      <c r="BS749" s="296" t="str" cm="1">
        <f t="array" ref="BS749">IFERROR(INDEX($CV$63:$CZ$65, $CO749, BS$23), "-")</f>
        <v>-</v>
      </c>
      <c r="BT749" s="297" cm="1">
        <f t="array" ref="BT749">IF($CO749=3,
IFERROR(INDEX($CV$68:$CZ$79, $CE749, BT$23), "-"),
IF($CO749=2,
IF(BT$23=5, $AC749, IF(BT$23=4, $AD749, 0)), IF(BT$23=5, $AC749, 0)
))</f>
        <v>0</v>
      </c>
      <c r="BU749" s="297" cm="1">
        <f t="array" ref="BU749">IF($CO749=3,
IFERROR(INDEX($CV$68:$CZ$79, $CE749, BU$23), "-"),
IF($CO749=2,
IF(BU$23=5, $AC749, IF(BU$23=4, $AD749, 0)), IF(BU$23=5, $AC749, 0)
))</f>
        <v>0</v>
      </c>
      <c r="BV749" s="297" cm="1">
        <f t="array" ref="BV749">IF($CO749=3,
IFERROR(INDEX($CV$68:$CZ$79, $CE749, BV$23), "-"),
IF($CO749=2,
IF(BV$23=5, $AC749, IF(BV$23=4, $AD749, 0)), IF(BV$23=5, $AC749, 0)
))</f>
        <v>0</v>
      </c>
      <c r="BW749" s="297" cm="1">
        <f t="array" ref="BW749">IF($CO749=3,
IFERROR(INDEX($CV$68:$CZ$79, $CE749, BW$23), "-"),
IF($CO749=2,
IF(BW$23=5, $AC749, IF(BW$23=4, $AD749, 0)), IF(BW$23=5, $AC749, 0)
))</f>
        <v>0</v>
      </c>
      <c r="BX749" s="297" cm="1">
        <f t="array" ref="BX749">IF($CO749=3,
IFERROR(INDEX($CV$68:$CZ$79, $CE749, BX$23), "-"),
IF($CO749=2,
IF(BX$23=5, $AC749, IF(BX$23=4, $AD749, 0)), IF(BX$23=5, $AC749, 0)
))</f>
        <v>0</v>
      </c>
      <c r="BY749" s="293" t="str">
        <f t="shared" si="333"/>
        <v>-</v>
      </c>
      <c r="BZ749" s="299">
        <f t="shared" si="309"/>
        <v>0</v>
      </c>
      <c r="CA749" s="294" t="str">
        <f t="shared" si="334"/>
        <v>-</v>
      </c>
      <c r="CB749" s="295" t="str">
        <f t="shared" si="310"/>
        <v>-</v>
      </c>
      <c r="CC749" s="295" t="str">
        <f t="shared" si="335"/>
        <v>-</v>
      </c>
      <c r="CD749" s="299">
        <f t="shared" si="311"/>
        <v>0</v>
      </c>
      <c r="CE749" s="300" t="str">
        <f t="shared" si="312"/>
        <v>-</v>
      </c>
      <c r="CF749" s="300" t="str">
        <f t="shared" si="313"/>
        <v>-</v>
      </c>
      <c r="CG749" s="300">
        <v>0</v>
      </c>
      <c r="CH749" s="300">
        <f t="shared" si="314"/>
        <v>0</v>
      </c>
      <c r="CI749" s="301">
        <f t="shared" si="315"/>
        <v>0</v>
      </c>
      <c r="CJ749" s="301">
        <f t="shared" si="316"/>
        <v>0</v>
      </c>
      <c r="CK749" s="302" t="str" cm="1">
        <f t="array" ref="CK749">IF($CJ749&gt;0, INDEX($CS$28:$DH$35, $CJ749, $CI749+CK$23), "-")</f>
        <v>-</v>
      </c>
      <c r="CL749" s="302" t="str" cm="1">
        <f t="array" ref="CL749">IF($CJ749&gt;0, INDEX($CS$28:$DH$35, $CJ749, $CI749+CL$23), "-")</f>
        <v>-</v>
      </c>
      <c r="CM749" s="302" t="str" cm="1">
        <f t="array" ref="CM749">IF($CJ749&gt;0, INDEX($CS$28:$DH$35, $CJ749, $CI749+CM$23), "-")</f>
        <v>-</v>
      </c>
      <c r="CN749" s="302" t="str" cm="1">
        <f t="array" ref="CN749">IF($CJ749&gt;0, INDEX($CS$28:$DH$35, $CJ749, $CI749+CN$23), "-")</f>
        <v>-</v>
      </c>
      <c r="CO749" s="300" t="str">
        <f t="shared" si="317"/>
        <v>-</v>
      </c>
      <c r="CP749" s="271"/>
      <c r="CQ749" s="272"/>
      <c r="CR749" s="273"/>
      <c r="CS749" s="273"/>
      <c r="CT749" s="273"/>
      <c r="CU749" s="273"/>
      <c r="CV749" s="273"/>
      <c r="CW749" s="273"/>
      <c r="CX749" s="273"/>
      <c r="CY749" s="273"/>
      <c r="CZ749" s="273"/>
      <c r="DA749" s="273"/>
      <c r="DB749" s="273"/>
      <c r="DC749" s="273"/>
      <c r="DD749" s="273"/>
      <c r="DE749" s="273"/>
      <c r="DF749" s="273"/>
      <c r="DG749" s="273"/>
      <c r="DH749" s="273"/>
      <c r="DI749" s="273"/>
      <c r="DJ749" s="271"/>
      <c r="DK749" s="271"/>
    </row>
    <row r="750" spans="1:115" s="45" customFormat="1" ht="12.75" customHeight="1" x14ac:dyDescent="0.25">
      <c r="A750" s="13" cm="1">
        <f t="array" ref="A750">IFERROR(INDEX(Operation, IFERROR(MATCH($N750,#REF!, 0), IFERROR(MATCH($N750,#REF!, 0), MATCH($N750,#REF!, 0))), 4), 0)</f>
        <v>0</v>
      </c>
      <c r="B750" s="10">
        <v>727</v>
      </c>
      <c r="C750" s="238"/>
      <c r="D750" s="238"/>
      <c r="E750" s="79"/>
      <c r="F750" s="80" t="str">
        <f>IF(ISBLANK(E750), "", VLOOKUP(E750, Z!$A$2:$C$4127, 3, FALSE))</f>
        <v/>
      </c>
      <c r="G750" s="238"/>
      <c r="H750" s="81"/>
      <c r="I750" s="255" t="b">
        <v>0</v>
      </c>
      <c r="J750" s="256"/>
      <c r="K750" s="82"/>
      <c r="L750" s="82"/>
      <c r="M750" s="83"/>
      <c r="N750" s="79"/>
      <c r="O750" s="84"/>
      <c r="P750" s="84"/>
      <c r="Q750" s="257"/>
      <c r="R750" s="257"/>
      <c r="S750" s="257"/>
      <c r="T750" s="85">
        <f t="shared" si="318"/>
        <v>0</v>
      </c>
      <c r="U750" s="238"/>
      <c r="V750" s="238"/>
      <c r="W750" s="238"/>
      <c r="X750" s="257"/>
      <c r="Y750" s="258"/>
      <c r="Z750" s="79"/>
      <c r="AA750" s="257"/>
      <c r="AB750" s="257"/>
      <c r="AC750" s="257"/>
      <c r="AD750" s="257"/>
      <c r="AE750" s="257"/>
      <c r="AF750" s="85">
        <f t="shared" si="319"/>
        <v>0</v>
      </c>
      <c r="AG750" s="259"/>
      <c r="AH750" s="238"/>
      <c r="AI750" s="79"/>
      <c r="AJ750" s="80" t="str">
        <f>IF(ISBLANK(AI750), "", VLOOKUP(AI750, Z!$A$2:$C$4127, 3, FALSE))</f>
        <v/>
      </c>
      <c r="AK750" s="260"/>
      <c r="AL750" s="127">
        <f t="shared" si="320"/>
        <v>0</v>
      </c>
      <c r="AM750" s="271"/>
      <c r="AN750" s="292">
        <f t="shared" si="322"/>
        <v>0</v>
      </c>
      <c r="AO750" s="279">
        <f t="shared" si="321"/>
        <v>1</v>
      </c>
      <c r="AP750" s="279">
        <v>0.75</v>
      </c>
      <c r="AQ750" s="293" t="str">
        <f t="shared" si="323"/>
        <v>-</v>
      </c>
      <c r="AR750" s="293" t="str">
        <f t="shared" si="324"/>
        <v>-</v>
      </c>
      <c r="AS750" s="293" t="str" cm="1">
        <f t="array" ref="AS750">IFERROR(IFERROR((AT750*AU750)/(3600*1000)/AZ750, BY750) * SUMPRODUCT($BA750:$BE750^2.5, $BF750:$BJ750) / 1000, "-")</f>
        <v>-</v>
      </c>
      <c r="AT750" s="279" t="str">
        <f t="shared" si="325"/>
        <v>-</v>
      </c>
      <c r="AU750" s="279" t="str">
        <f t="shared" si="326"/>
        <v>-</v>
      </c>
      <c r="AV750" s="294" t="str">
        <f t="shared" si="308"/>
        <v>-</v>
      </c>
      <c r="AW750" s="294" t="str" cm="1">
        <f t="array" ref="AW750">IF(CH750&gt;0, INDEX($CV$58:$CV$60, CH750), "-")</f>
        <v>-</v>
      </c>
      <c r="AX750" s="294" t="str">
        <f t="shared" si="327"/>
        <v>-</v>
      </c>
      <c r="AY750" s="295" t="str">
        <f t="shared" si="328"/>
        <v>-</v>
      </c>
      <c r="AZ750" s="294">
        <f t="shared" si="329"/>
        <v>0</v>
      </c>
      <c r="BA750" s="296" t="str" cm="1">
        <f t="array" ref="BA750">IFERROR(INDEX($CV$63:$CZ$65, $CF750, BA$23), "-")</f>
        <v>-</v>
      </c>
      <c r="BB750" s="296" t="str" cm="1">
        <f t="array" ref="BB750">IFERROR(INDEX($CV$63:$CZ$65, $CF750, BB$23), "-")</f>
        <v>-</v>
      </c>
      <c r="BC750" s="296" t="str" cm="1">
        <f t="array" ref="BC750">IFERROR(INDEX($CV$63:$CZ$65, $CF750, BC$23), "-")</f>
        <v>-</v>
      </c>
      <c r="BD750" s="296" t="str" cm="1">
        <f t="array" ref="BD750">IFERROR(INDEX($CV$63:$CZ$65, $CF750, BD$23), "-")</f>
        <v>-</v>
      </c>
      <c r="BE750" s="296" t="str" cm="1">
        <f t="array" ref="BE750">IFERROR(INDEX($CV$63:$CZ$65, $CF750, BE$23), "-")</f>
        <v>-</v>
      </c>
      <c r="BF750" s="297" cm="1">
        <f t="array" ref="BF750">IF($CF750=3,
IFERROR(INDEX($CV$68:$CZ$79, $CE750, BF$23), "-"),
IF($CF750=2,
IF(BF$23=5, $Q750, IF(BF$23=4, $R750, 0)), IF(BF$23=5, $Q750, 0)
))</f>
        <v>0</v>
      </c>
      <c r="BG750" s="297" cm="1">
        <f t="array" ref="BG750">IF($CF750=3,
IFERROR(INDEX($CV$68:$CZ$79, $CE750, BG$23), "-"),
IF($CF750=2,
IF(BG$23=5, $Q750, IF(BG$23=4, $R750, 0)), IF(BG$23=5, $Q750, 0)
))</f>
        <v>0</v>
      </c>
      <c r="BH750" s="297" cm="1">
        <f t="array" ref="BH750">IF($CF750=3,
IFERROR(INDEX($CV$68:$CZ$79, $CE750, BH$23), "-"),
IF($CF750=2,
IF(BH$23=5, $Q750, IF(BH$23=4, $R750, 0)), IF(BH$23=5, $Q750, 0)
))</f>
        <v>0</v>
      </c>
      <c r="BI750" s="297" cm="1">
        <f t="array" ref="BI750">IF($CF750=3,
IFERROR(INDEX($CV$68:$CZ$79, $CE750, BI$23), "-"),
IF($CF750=2,
IF(BI$23=5, $Q750, IF(BI$23=4, $R750, 0)), IF(BI$23=5, $Q750, 0)
))</f>
        <v>0</v>
      </c>
      <c r="BJ750" s="297" cm="1">
        <f t="array" ref="BJ750">IF($CF750=3,
IFERROR(INDEX($CV$68:$CZ$79, $CE750, BJ$23), "-"),
IF($CF750=2,
IF(BJ$23=5, $Q750, IF(BJ$23=4, $R750, 0)), IF(BJ$23=5, $Q750, 0)
))</f>
        <v>0</v>
      </c>
      <c r="BK750" s="293" t="str" cm="1">
        <f t="array" ref="BK750">IFERROR(IF(OR($AN$20="EZ", ISNUMBER((BL750*BM750)/(3600*1000)/BN750)), (BL750*BM750)/(3600*1000)/BN750, BY750) * SUMPRODUCT($BO750:$BS750^2.5, $BT750:$BX750) / 1000, "-")</f>
        <v>-</v>
      </c>
      <c r="BL750" s="279" t="str">
        <f t="shared" si="330"/>
        <v>-</v>
      </c>
      <c r="BM750" s="279" t="str">
        <f t="shared" si="331"/>
        <v>-</v>
      </c>
      <c r="BN750" s="298">
        <f t="shared" si="332"/>
        <v>0</v>
      </c>
      <c r="BO750" s="296" t="str" cm="1">
        <f t="array" ref="BO750">IFERROR(INDEX($CV$63:$CZ$65, $CO750, BO$23), "-")</f>
        <v>-</v>
      </c>
      <c r="BP750" s="296" t="str" cm="1">
        <f t="array" ref="BP750">IFERROR(INDEX($CV$63:$CZ$65, $CO750, BP$23), "-")</f>
        <v>-</v>
      </c>
      <c r="BQ750" s="296" t="str" cm="1">
        <f t="array" ref="BQ750">IFERROR(INDEX($CV$63:$CZ$65, $CO750, BQ$23), "-")</f>
        <v>-</v>
      </c>
      <c r="BR750" s="296" t="str" cm="1">
        <f t="array" ref="BR750">IFERROR(INDEX($CV$63:$CZ$65, $CO750, BR$23), "-")</f>
        <v>-</v>
      </c>
      <c r="BS750" s="296" t="str" cm="1">
        <f t="array" ref="BS750">IFERROR(INDEX($CV$63:$CZ$65, $CO750, BS$23), "-")</f>
        <v>-</v>
      </c>
      <c r="BT750" s="297" cm="1">
        <f t="array" ref="BT750">IF($CO750=3,
IFERROR(INDEX($CV$68:$CZ$79, $CE750, BT$23), "-"),
IF($CO750=2,
IF(BT$23=5, $AC750, IF(BT$23=4, $AD750, 0)), IF(BT$23=5, $AC750, 0)
))</f>
        <v>0</v>
      </c>
      <c r="BU750" s="297" cm="1">
        <f t="array" ref="BU750">IF($CO750=3,
IFERROR(INDEX($CV$68:$CZ$79, $CE750, BU$23), "-"),
IF($CO750=2,
IF(BU$23=5, $AC750, IF(BU$23=4, $AD750, 0)), IF(BU$23=5, $AC750, 0)
))</f>
        <v>0</v>
      </c>
      <c r="BV750" s="297" cm="1">
        <f t="array" ref="BV750">IF($CO750=3,
IFERROR(INDEX($CV$68:$CZ$79, $CE750, BV$23), "-"),
IF($CO750=2,
IF(BV$23=5, $AC750, IF(BV$23=4, $AD750, 0)), IF(BV$23=5, $AC750, 0)
))</f>
        <v>0</v>
      </c>
      <c r="BW750" s="297" cm="1">
        <f t="array" ref="BW750">IF($CO750=3,
IFERROR(INDEX($CV$68:$CZ$79, $CE750, BW$23), "-"),
IF($CO750=2,
IF(BW$23=5, $AC750, IF(BW$23=4, $AD750, 0)), IF(BW$23=5, $AC750, 0)
))</f>
        <v>0</v>
      </c>
      <c r="BX750" s="297" cm="1">
        <f t="array" ref="BX750">IF($CO750=3,
IFERROR(INDEX($CV$68:$CZ$79, $CE750, BX$23), "-"),
IF($CO750=2,
IF(BX$23=5, $AC750, IF(BX$23=4, $AD750, 0)), IF(BX$23=5, $AC750, 0)
))</f>
        <v>0</v>
      </c>
      <c r="BY750" s="293" t="str">
        <f t="shared" si="333"/>
        <v>-</v>
      </c>
      <c r="BZ750" s="299">
        <f t="shared" si="309"/>
        <v>0</v>
      </c>
      <c r="CA750" s="294" t="str">
        <f t="shared" si="334"/>
        <v>-</v>
      </c>
      <c r="CB750" s="295" t="str">
        <f t="shared" si="310"/>
        <v>-</v>
      </c>
      <c r="CC750" s="295" t="str">
        <f t="shared" si="335"/>
        <v>-</v>
      </c>
      <c r="CD750" s="299">
        <f t="shared" si="311"/>
        <v>0</v>
      </c>
      <c r="CE750" s="300" t="str">
        <f t="shared" si="312"/>
        <v>-</v>
      </c>
      <c r="CF750" s="300" t="str">
        <f t="shared" si="313"/>
        <v>-</v>
      </c>
      <c r="CG750" s="300">
        <v>0</v>
      </c>
      <c r="CH750" s="300">
        <f t="shared" si="314"/>
        <v>0</v>
      </c>
      <c r="CI750" s="301">
        <f t="shared" si="315"/>
        <v>0</v>
      </c>
      <c r="CJ750" s="301">
        <f t="shared" si="316"/>
        <v>0</v>
      </c>
      <c r="CK750" s="302" t="str" cm="1">
        <f t="array" ref="CK750">IF($CJ750&gt;0, INDEX($CS$28:$DH$35, $CJ750, $CI750+CK$23), "-")</f>
        <v>-</v>
      </c>
      <c r="CL750" s="302" t="str" cm="1">
        <f t="array" ref="CL750">IF($CJ750&gt;0, INDEX($CS$28:$DH$35, $CJ750, $CI750+CL$23), "-")</f>
        <v>-</v>
      </c>
      <c r="CM750" s="302" t="str" cm="1">
        <f t="array" ref="CM750">IF($CJ750&gt;0, INDEX($CS$28:$DH$35, $CJ750, $CI750+CM$23), "-")</f>
        <v>-</v>
      </c>
      <c r="CN750" s="302" t="str" cm="1">
        <f t="array" ref="CN750">IF($CJ750&gt;0, INDEX($CS$28:$DH$35, $CJ750, $CI750+CN$23), "-")</f>
        <v>-</v>
      </c>
      <c r="CO750" s="300" t="str">
        <f t="shared" si="317"/>
        <v>-</v>
      </c>
      <c r="CP750" s="271"/>
      <c r="CQ750" s="272"/>
      <c r="CR750" s="273"/>
      <c r="CS750" s="273"/>
      <c r="CT750" s="273"/>
      <c r="CU750" s="273"/>
      <c r="CV750" s="273"/>
      <c r="CW750" s="273"/>
      <c r="CX750" s="273"/>
      <c r="CY750" s="273"/>
      <c r="CZ750" s="273"/>
      <c r="DA750" s="273"/>
      <c r="DB750" s="273"/>
      <c r="DC750" s="273"/>
      <c r="DD750" s="273"/>
      <c r="DE750" s="273"/>
      <c r="DF750" s="273"/>
      <c r="DG750" s="273"/>
      <c r="DH750" s="273"/>
      <c r="DI750" s="273"/>
      <c r="DJ750" s="271"/>
      <c r="DK750" s="271"/>
    </row>
    <row r="751" spans="1:115" s="45" customFormat="1" ht="12.75" customHeight="1" x14ac:dyDescent="0.25">
      <c r="A751" s="13" cm="1">
        <f t="array" ref="A751">IFERROR(INDEX(Operation, IFERROR(MATCH($N751,#REF!, 0), IFERROR(MATCH($N751,#REF!, 0), MATCH($N751,#REF!, 0))), 4), 0)</f>
        <v>0</v>
      </c>
      <c r="B751" s="10">
        <v>728</v>
      </c>
      <c r="C751" s="238"/>
      <c r="D751" s="238"/>
      <c r="E751" s="79"/>
      <c r="F751" s="80" t="str">
        <f>IF(ISBLANK(E751), "", VLOOKUP(E751, Z!$A$2:$C$4127, 3, FALSE))</f>
        <v/>
      </c>
      <c r="G751" s="238"/>
      <c r="H751" s="81"/>
      <c r="I751" s="255" t="b">
        <v>0</v>
      </c>
      <c r="J751" s="256"/>
      <c r="K751" s="82"/>
      <c r="L751" s="82"/>
      <c r="M751" s="83"/>
      <c r="N751" s="79"/>
      <c r="O751" s="84"/>
      <c r="P751" s="84"/>
      <c r="Q751" s="257"/>
      <c r="R751" s="257"/>
      <c r="S751" s="257"/>
      <c r="T751" s="85">
        <f t="shared" si="318"/>
        <v>0</v>
      </c>
      <c r="U751" s="238"/>
      <c r="V751" s="238"/>
      <c r="W751" s="238"/>
      <c r="X751" s="257"/>
      <c r="Y751" s="258"/>
      <c r="Z751" s="79"/>
      <c r="AA751" s="257"/>
      <c r="AB751" s="257"/>
      <c r="AC751" s="257"/>
      <c r="AD751" s="257"/>
      <c r="AE751" s="257"/>
      <c r="AF751" s="85">
        <f t="shared" si="319"/>
        <v>0</v>
      </c>
      <c r="AG751" s="259"/>
      <c r="AH751" s="238"/>
      <c r="AI751" s="79"/>
      <c r="AJ751" s="80" t="str">
        <f>IF(ISBLANK(AI751), "", VLOOKUP(AI751, Z!$A$2:$C$4127, 3, FALSE))</f>
        <v/>
      </c>
      <c r="AK751" s="260"/>
      <c r="AL751" s="127">
        <f t="shared" si="320"/>
        <v>0</v>
      </c>
      <c r="AM751" s="271"/>
      <c r="AN751" s="292">
        <f t="shared" si="322"/>
        <v>0</v>
      </c>
      <c r="AO751" s="279">
        <f t="shared" si="321"/>
        <v>1</v>
      </c>
      <c r="AP751" s="279">
        <v>0.75</v>
      </c>
      <c r="AQ751" s="293" t="str">
        <f t="shared" si="323"/>
        <v>-</v>
      </c>
      <c r="AR751" s="293" t="str">
        <f t="shared" si="324"/>
        <v>-</v>
      </c>
      <c r="AS751" s="293" t="str" cm="1">
        <f t="array" ref="AS751">IFERROR(IFERROR((AT751*AU751)/(3600*1000)/AZ751, BY751) * SUMPRODUCT($BA751:$BE751^2.5, $BF751:$BJ751) / 1000, "-")</f>
        <v>-</v>
      </c>
      <c r="AT751" s="279" t="str">
        <f t="shared" si="325"/>
        <v>-</v>
      </c>
      <c r="AU751" s="279" t="str">
        <f t="shared" si="326"/>
        <v>-</v>
      </c>
      <c r="AV751" s="294" t="str">
        <f t="shared" si="308"/>
        <v>-</v>
      </c>
      <c r="AW751" s="294" t="str" cm="1">
        <f t="array" ref="AW751">IF(CH751&gt;0, INDEX($CV$58:$CV$60, CH751), "-")</f>
        <v>-</v>
      </c>
      <c r="AX751" s="294" t="str">
        <f t="shared" si="327"/>
        <v>-</v>
      </c>
      <c r="AY751" s="295" t="str">
        <f t="shared" si="328"/>
        <v>-</v>
      </c>
      <c r="AZ751" s="294">
        <f t="shared" si="329"/>
        <v>0</v>
      </c>
      <c r="BA751" s="296" t="str" cm="1">
        <f t="array" ref="BA751">IFERROR(INDEX($CV$63:$CZ$65, $CF751, BA$23), "-")</f>
        <v>-</v>
      </c>
      <c r="BB751" s="296" t="str" cm="1">
        <f t="array" ref="BB751">IFERROR(INDEX($CV$63:$CZ$65, $CF751, BB$23), "-")</f>
        <v>-</v>
      </c>
      <c r="BC751" s="296" t="str" cm="1">
        <f t="array" ref="BC751">IFERROR(INDEX($CV$63:$CZ$65, $CF751, BC$23), "-")</f>
        <v>-</v>
      </c>
      <c r="BD751" s="296" t="str" cm="1">
        <f t="array" ref="BD751">IFERROR(INDEX($CV$63:$CZ$65, $CF751, BD$23), "-")</f>
        <v>-</v>
      </c>
      <c r="BE751" s="296" t="str" cm="1">
        <f t="array" ref="BE751">IFERROR(INDEX($CV$63:$CZ$65, $CF751, BE$23), "-")</f>
        <v>-</v>
      </c>
      <c r="BF751" s="297" cm="1">
        <f t="array" ref="BF751">IF($CF751=3,
IFERROR(INDEX($CV$68:$CZ$79, $CE751, BF$23), "-"),
IF($CF751=2,
IF(BF$23=5, $Q751, IF(BF$23=4, $R751, 0)), IF(BF$23=5, $Q751, 0)
))</f>
        <v>0</v>
      </c>
      <c r="BG751" s="297" cm="1">
        <f t="array" ref="BG751">IF($CF751=3,
IFERROR(INDEX($CV$68:$CZ$79, $CE751, BG$23), "-"),
IF($CF751=2,
IF(BG$23=5, $Q751, IF(BG$23=4, $R751, 0)), IF(BG$23=5, $Q751, 0)
))</f>
        <v>0</v>
      </c>
      <c r="BH751" s="297" cm="1">
        <f t="array" ref="BH751">IF($CF751=3,
IFERROR(INDEX($CV$68:$CZ$79, $CE751, BH$23), "-"),
IF($CF751=2,
IF(BH$23=5, $Q751, IF(BH$23=4, $R751, 0)), IF(BH$23=5, $Q751, 0)
))</f>
        <v>0</v>
      </c>
      <c r="BI751" s="297" cm="1">
        <f t="array" ref="BI751">IF($CF751=3,
IFERROR(INDEX($CV$68:$CZ$79, $CE751, BI$23), "-"),
IF($CF751=2,
IF(BI$23=5, $Q751, IF(BI$23=4, $R751, 0)), IF(BI$23=5, $Q751, 0)
))</f>
        <v>0</v>
      </c>
      <c r="BJ751" s="297" cm="1">
        <f t="array" ref="BJ751">IF($CF751=3,
IFERROR(INDEX($CV$68:$CZ$79, $CE751, BJ$23), "-"),
IF($CF751=2,
IF(BJ$23=5, $Q751, IF(BJ$23=4, $R751, 0)), IF(BJ$23=5, $Q751, 0)
))</f>
        <v>0</v>
      </c>
      <c r="BK751" s="293" t="str" cm="1">
        <f t="array" ref="BK751">IFERROR(IF(OR($AN$20="EZ", ISNUMBER((BL751*BM751)/(3600*1000)/BN751)), (BL751*BM751)/(3600*1000)/BN751, BY751) * SUMPRODUCT($BO751:$BS751^2.5, $BT751:$BX751) / 1000, "-")</f>
        <v>-</v>
      </c>
      <c r="BL751" s="279" t="str">
        <f t="shared" si="330"/>
        <v>-</v>
      </c>
      <c r="BM751" s="279" t="str">
        <f t="shared" si="331"/>
        <v>-</v>
      </c>
      <c r="BN751" s="298">
        <f t="shared" si="332"/>
        <v>0</v>
      </c>
      <c r="BO751" s="296" t="str" cm="1">
        <f t="array" ref="BO751">IFERROR(INDEX($CV$63:$CZ$65, $CO751, BO$23), "-")</f>
        <v>-</v>
      </c>
      <c r="BP751" s="296" t="str" cm="1">
        <f t="array" ref="BP751">IFERROR(INDEX($CV$63:$CZ$65, $CO751, BP$23), "-")</f>
        <v>-</v>
      </c>
      <c r="BQ751" s="296" t="str" cm="1">
        <f t="array" ref="BQ751">IFERROR(INDEX($CV$63:$CZ$65, $CO751, BQ$23), "-")</f>
        <v>-</v>
      </c>
      <c r="BR751" s="296" t="str" cm="1">
        <f t="array" ref="BR751">IFERROR(INDEX($CV$63:$CZ$65, $CO751, BR$23), "-")</f>
        <v>-</v>
      </c>
      <c r="BS751" s="296" t="str" cm="1">
        <f t="array" ref="BS751">IFERROR(INDEX($CV$63:$CZ$65, $CO751, BS$23), "-")</f>
        <v>-</v>
      </c>
      <c r="BT751" s="297" cm="1">
        <f t="array" ref="BT751">IF($CO751=3,
IFERROR(INDEX($CV$68:$CZ$79, $CE751, BT$23), "-"),
IF($CO751=2,
IF(BT$23=5, $AC751, IF(BT$23=4, $AD751, 0)), IF(BT$23=5, $AC751, 0)
))</f>
        <v>0</v>
      </c>
      <c r="BU751" s="297" cm="1">
        <f t="array" ref="BU751">IF($CO751=3,
IFERROR(INDEX($CV$68:$CZ$79, $CE751, BU$23), "-"),
IF($CO751=2,
IF(BU$23=5, $AC751, IF(BU$23=4, $AD751, 0)), IF(BU$23=5, $AC751, 0)
))</f>
        <v>0</v>
      </c>
      <c r="BV751" s="297" cm="1">
        <f t="array" ref="BV751">IF($CO751=3,
IFERROR(INDEX($CV$68:$CZ$79, $CE751, BV$23), "-"),
IF($CO751=2,
IF(BV$23=5, $AC751, IF(BV$23=4, $AD751, 0)), IF(BV$23=5, $AC751, 0)
))</f>
        <v>0</v>
      </c>
      <c r="BW751" s="297" cm="1">
        <f t="array" ref="BW751">IF($CO751=3,
IFERROR(INDEX($CV$68:$CZ$79, $CE751, BW$23), "-"),
IF($CO751=2,
IF(BW$23=5, $AC751, IF(BW$23=4, $AD751, 0)), IF(BW$23=5, $AC751, 0)
))</f>
        <v>0</v>
      </c>
      <c r="BX751" s="297" cm="1">
        <f t="array" ref="BX751">IF($CO751=3,
IFERROR(INDEX($CV$68:$CZ$79, $CE751, BX$23), "-"),
IF($CO751=2,
IF(BX$23=5, $AC751, IF(BX$23=4, $AD751, 0)), IF(BX$23=5, $AC751, 0)
))</f>
        <v>0</v>
      </c>
      <c r="BY751" s="293" t="str">
        <f t="shared" si="333"/>
        <v>-</v>
      </c>
      <c r="BZ751" s="299">
        <f t="shared" si="309"/>
        <v>0</v>
      </c>
      <c r="CA751" s="294" t="str">
        <f t="shared" si="334"/>
        <v>-</v>
      </c>
      <c r="CB751" s="295" t="str">
        <f t="shared" si="310"/>
        <v>-</v>
      </c>
      <c r="CC751" s="295" t="str">
        <f t="shared" si="335"/>
        <v>-</v>
      </c>
      <c r="CD751" s="299">
        <f t="shared" si="311"/>
        <v>0</v>
      </c>
      <c r="CE751" s="300" t="str">
        <f t="shared" si="312"/>
        <v>-</v>
      </c>
      <c r="CF751" s="300" t="str">
        <f t="shared" si="313"/>
        <v>-</v>
      </c>
      <c r="CG751" s="300">
        <v>0</v>
      </c>
      <c r="CH751" s="300">
        <f t="shared" si="314"/>
        <v>0</v>
      </c>
      <c r="CI751" s="301">
        <f t="shared" si="315"/>
        <v>0</v>
      </c>
      <c r="CJ751" s="301">
        <f t="shared" si="316"/>
        <v>0</v>
      </c>
      <c r="CK751" s="302" t="str" cm="1">
        <f t="array" ref="CK751">IF($CJ751&gt;0, INDEX($CS$28:$DH$35, $CJ751, $CI751+CK$23), "-")</f>
        <v>-</v>
      </c>
      <c r="CL751" s="302" t="str" cm="1">
        <f t="array" ref="CL751">IF($CJ751&gt;0, INDEX($CS$28:$DH$35, $CJ751, $CI751+CL$23), "-")</f>
        <v>-</v>
      </c>
      <c r="CM751" s="302" t="str" cm="1">
        <f t="array" ref="CM751">IF($CJ751&gt;0, INDEX($CS$28:$DH$35, $CJ751, $CI751+CM$23), "-")</f>
        <v>-</v>
      </c>
      <c r="CN751" s="302" t="str" cm="1">
        <f t="array" ref="CN751">IF($CJ751&gt;0, INDEX($CS$28:$DH$35, $CJ751, $CI751+CN$23), "-")</f>
        <v>-</v>
      </c>
      <c r="CO751" s="300" t="str">
        <f t="shared" si="317"/>
        <v>-</v>
      </c>
      <c r="CP751" s="271"/>
      <c r="CQ751" s="272"/>
      <c r="CR751" s="273"/>
      <c r="CS751" s="273"/>
      <c r="CT751" s="273"/>
      <c r="CU751" s="273"/>
      <c r="CV751" s="273"/>
      <c r="CW751" s="273"/>
      <c r="CX751" s="273"/>
      <c r="CY751" s="273"/>
      <c r="CZ751" s="273"/>
      <c r="DA751" s="273"/>
      <c r="DB751" s="273"/>
      <c r="DC751" s="273"/>
      <c r="DD751" s="273"/>
      <c r="DE751" s="273"/>
      <c r="DF751" s="273"/>
      <c r="DG751" s="273"/>
      <c r="DH751" s="273"/>
      <c r="DI751" s="273"/>
      <c r="DJ751" s="271"/>
      <c r="DK751" s="271"/>
    </row>
    <row r="752" spans="1:115" s="45" customFormat="1" ht="12.75" customHeight="1" x14ac:dyDescent="0.25">
      <c r="A752" s="13" cm="1">
        <f t="array" ref="A752">IFERROR(INDEX(Operation, IFERROR(MATCH($N752,#REF!, 0), IFERROR(MATCH($N752,#REF!, 0), MATCH($N752,#REF!, 0))), 4), 0)</f>
        <v>0</v>
      </c>
      <c r="B752" s="10">
        <v>729</v>
      </c>
      <c r="C752" s="238"/>
      <c r="D752" s="238"/>
      <c r="E752" s="79"/>
      <c r="F752" s="80" t="str">
        <f>IF(ISBLANK(E752), "", VLOOKUP(E752, Z!$A$2:$C$4127, 3, FALSE))</f>
        <v/>
      </c>
      <c r="G752" s="238"/>
      <c r="H752" s="81"/>
      <c r="I752" s="255" t="b">
        <v>0</v>
      </c>
      <c r="J752" s="256"/>
      <c r="K752" s="82"/>
      <c r="L752" s="82"/>
      <c r="M752" s="83"/>
      <c r="N752" s="79"/>
      <c r="O752" s="84"/>
      <c r="P752" s="84"/>
      <c r="Q752" s="257"/>
      <c r="R752" s="257"/>
      <c r="S752" s="257"/>
      <c r="T752" s="85">
        <f t="shared" si="318"/>
        <v>0</v>
      </c>
      <c r="U752" s="238"/>
      <c r="V752" s="238"/>
      <c r="W752" s="238"/>
      <c r="X752" s="257"/>
      <c r="Y752" s="258"/>
      <c r="Z752" s="79"/>
      <c r="AA752" s="257"/>
      <c r="AB752" s="257"/>
      <c r="AC752" s="257"/>
      <c r="AD752" s="257"/>
      <c r="AE752" s="257"/>
      <c r="AF752" s="85">
        <f t="shared" si="319"/>
        <v>0</v>
      </c>
      <c r="AG752" s="259"/>
      <c r="AH752" s="238"/>
      <c r="AI752" s="79"/>
      <c r="AJ752" s="80" t="str">
        <f>IF(ISBLANK(AI752), "", VLOOKUP(AI752, Z!$A$2:$C$4127, 3, FALSE))</f>
        <v/>
      </c>
      <c r="AK752" s="260"/>
      <c r="AL752" s="127">
        <f t="shared" si="320"/>
        <v>0</v>
      </c>
      <c r="AM752" s="271"/>
      <c r="AN752" s="292">
        <f t="shared" si="322"/>
        <v>0</v>
      </c>
      <c r="AO752" s="279">
        <f t="shared" si="321"/>
        <v>1</v>
      </c>
      <c r="AP752" s="279">
        <v>0.75</v>
      </c>
      <c r="AQ752" s="293" t="str">
        <f t="shared" si="323"/>
        <v>-</v>
      </c>
      <c r="AR752" s="293" t="str">
        <f t="shared" si="324"/>
        <v>-</v>
      </c>
      <c r="AS752" s="293" t="str" cm="1">
        <f t="array" ref="AS752">IFERROR(IFERROR((AT752*AU752)/(3600*1000)/AZ752, BY752) * SUMPRODUCT($BA752:$BE752^2.5, $BF752:$BJ752) / 1000, "-")</f>
        <v>-</v>
      </c>
      <c r="AT752" s="279" t="str">
        <f t="shared" si="325"/>
        <v>-</v>
      </c>
      <c r="AU752" s="279" t="str">
        <f t="shared" si="326"/>
        <v>-</v>
      </c>
      <c r="AV752" s="294" t="str">
        <f t="shared" si="308"/>
        <v>-</v>
      </c>
      <c r="AW752" s="294" t="str" cm="1">
        <f t="array" ref="AW752">IF(CH752&gt;0, INDEX($CV$58:$CV$60, CH752), "-")</f>
        <v>-</v>
      </c>
      <c r="AX752" s="294" t="str">
        <f t="shared" si="327"/>
        <v>-</v>
      </c>
      <c r="AY752" s="295" t="str">
        <f t="shared" si="328"/>
        <v>-</v>
      </c>
      <c r="AZ752" s="294">
        <f t="shared" si="329"/>
        <v>0</v>
      </c>
      <c r="BA752" s="296" t="str" cm="1">
        <f t="array" ref="BA752">IFERROR(INDEX($CV$63:$CZ$65, $CF752, BA$23), "-")</f>
        <v>-</v>
      </c>
      <c r="BB752" s="296" t="str" cm="1">
        <f t="array" ref="BB752">IFERROR(INDEX($CV$63:$CZ$65, $CF752, BB$23), "-")</f>
        <v>-</v>
      </c>
      <c r="BC752" s="296" t="str" cm="1">
        <f t="array" ref="BC752">IFERROR(INDEX($CV$63:$CZ$65, $CF752, BC$23), "-")</f>
        <v>-</v>
      </c>
      <c r="BD752" s="296" t="str" cm="1">
        <f t="array" ref="BD752">IFERROR(INDEX($CV$63:$CZ$65, $CF752, BD$23), "-")</f>
        <v>-</v>
      </c>
      <c r="BE752" s="296" t="str" cm="1">
        <f t="array" ref="BE752">IFERROR(INDEX($CV$63:$CZ$65, $CF752, BE$23), "-")</f>
        <v>-</v>
      </c>
      <c r="BF752" s="297" cm="1">
        <f t="array" ref="BF752">IF($CF752=3,
IFERROR(INDEX($CV$68:$CZ$79, $CE752, BF$23), "-"),
IF($CF752=2,
IF(BF$23=5, $Q752, IF(BF$23=4, $R752, 0)), IF(BF$23=5, $Q752, 0)
))</f>
        <v>0</v>
      </c>
      <c r="BG752" s="297" cm="1">
        <f t="array" ref="BG752">IF($CF752=3,
IFERROR(INDEX($CV$68:$CZ$79, $CE752, BG$23), "-"),
IF($CF752=2,
IF(BG$23=5, $Q752, IF(BG$23=4, $R752, 0)), IF(BG$23=5, $Q752, 0)
))</f>
        <v>0</v>
      </c>
      <c r="BH752" s="297" cm="1">
        <f t="array" ref="BH752">IF($CF752=3,
IFERROR(INDEX($CV$68:$CZ$79, $CE752, BH$23), "-"),
IF($CF752=2,
IF(BH$23=5, $Q752, IF(BH$23=4, $R752, 0)), IF(BH$23=5, $Q752, 0)
))</f>
        <v>0</v>
      </c>
      <c r="BI752" s="297" cm="1">
        <f t="array" ref="BI752">IF($CF752=3,
IFERROR(INDEX($CV$68:$CZ$79, $CE752, BI$23), "-"),
IF($CF752=2,
IF(BI$23=5, $Q752, IF(BI$23=4, $R752, 0)), IF(BI$23=5, $Q752, 0)
))</f>
        <v>0</v>
      </c>
      <c r="BJ752" s="297" cm="1">
        <f t="array" ref="BJ752">IF($CF752=3,
IFERROR(INDEX($CV$68:$CZ$79, $CE752, BJ$23), "-"),
IF($CF752=2,
IF(BJ$23=5, $Q752, IF(BJ$23=4, $R752, 0)), IF(BJ$23=5, $Q752, 0)
))</f>
        <v>0</v>
      </c>
      <c r="BK752" s="293" t="str" cm="1">
        <f t="array" ref="BK752">IFERROR(IF(OR($AN$20="EZ", ISNUMBER((BL752*BM752)/(3600*1000)/BN752)), (BL752*BM752)/(3600*1000)/BN752, BY752) * SUMPRODUCT($BO752:$BS752^2.5, $BT752:$BX752) / 1000, "-")</f>
        <v>-</v>
      </c>
      <c r="BL752" s="279" t="str">
        <f t="shared" si="330"/>
        <v>-</v>
      </c>
      <c r="BM752" s="279" t="str">
        <f t="shared" si="331"/>
        <v>-</v>
      </c>
      <c r="BN752" s="298">
        <f t="shared" si="332"/>
        <v>0</v>
      </c>
      <c r="BO752" s="296" t="str" cm="1">
        <f t="array" ref="BO752">IFERROR(INDEX($CV$63:$CZ$65, $CO752, BO$23), "-")</f>
        <v>-</v>
      </c>
      <c r="BP752" s="296" t="str" cm="1">
        <f t="array" ref="BP752">IFERROR(INDEX($CV$63:$CZ$65, $CO752, BP$23), "-")</f>
        <v>-</v>
      </c>
      <c r="BQ752" s="296" t="str" cm="1">
        <f t="array" ref="BQ752">IFERROR(INDEX($CV$63:$CZ$65, $CO752, BQ$23), "-")</f>
        <v>-</v>
      </c>
      <c r="BR752" s="296" t="str" cm="1">
        <f t="array" ref="BR752">IFERROR(INDEX($CV$63:$CZ$65, $CO752, BR$23), "-")</f>
        <v>-</v>
      </c>
      <c r="BS752" s="296" t="str" cm="1">
        <f t="array" ref="BS752">IFERROR(INDEX($CV$63:$CZ$65, $CO752, BS$23), "-")</f>
        <v>-</v>
      </c>
      <c r="BT752" s="297" cm="1">
        <f t="array" ref="BT752">IF($CO752=3,
IFERROR(INDEX($CV$68:$CZ$79, $CE752, BT$23), "-"),
IF($CO752=2,
IF(BT$23=5, $AC752, IF(BT$23=4, $AD752, 0)), IF(BT$23=5, $AC752, 0)
))</f>
        <v>0</v>
      </c>
      <c r="BU752" s="297" cm="1">
        <f t="array" ref="BU752">IF($CO752=3,
IFERROR(INDEX($CV$68:$CZ$79, $CE752, BU$23), "-"),
IF($CO752=2,
IF(BU$23=5, $AC752, IF(BU$23=4, $AD752, 0)), IF(BU$23=5, $AC752, 0)
))</f>
        <v>0</v>
      </c>
      <c r="BV752" s="297" cm="1">
        <f t="array" ref="BV752">IF($CO752=3,
IFERROR(INDEX($CV$68:$CZ$79, $CE752, BV$23), "-"),
IF($CO752=2,
IF(BV$23=5, $AC752, IF(BV$23=4, $AD752, 0)), IF(BV$23=5, $AC752, 0)
))</f>
        <v>0</v>
      </c>
      <c r="BW752" s="297" cm="1">
        <f t="array" ref="BW752">IF($CO752=3,
IFERROR(INDEX($CV$68:$CZ$79, $CE752, BW$23), "-"),
IF($CO752=2,
IF(BW$23=5, $AC752, IF(BW$23=4, $AD752, 0)), IF(BW$23=5, $AC752, 0)
))</f>
        <v>0</v>
      </c>
      <c r="BX752" s="297" cm="1">
        <f t="array" ref="BX752">IF($CO752=3,
IFERROR(INDEX($CV$68:$CZ$79, $CE752, BX$23), "-"),
IF($CO752=2,
IF(BX$23=5, $AC752, IF(BX$23=4, $AD752, 0)), IF(BX$23=5, $AC752, 0)
))</f>
        <v>0</v>
      </c>
      <c r="BY752" s="293" t="str">
        <f t="shared" si="333"/>
        <v>-</v>
      </c>
      <c r="BZ752" s="299">
        <f t="shared" si="309"/>
        <v>0</v>
      </c>
      <c r="CA752" s="294" t="str">
        <f t="shared" si="334"/>
        <v>-</v>
      </c>
      <c r="CB752" s="295" t="str">
        <f t="shared" si="310"/>
        <v>-</v>
      </c>
      <c r="CC752" s="295" t="str">
        <f t="shared" si="335"/>
        <v>-</v>
      </c>
      <c r="CD752" s="299">
        <f t="shared" si="311"/>
        <v>0</v>
      </c>
      <c r="CE752" s="300" t="str">
        <f t="shared" si="312"/>
        <v>-</v>
      </c>
      <c r="CF752" s="300" t="str">
        <f t="shared" si="313"/>
        <v>-</v>
      </c>
      <c r="CG752" s="300">
        <v>0</v>
      </c>
      <c r="CH752" s="300">
        <f t="shared" si="314"/>
        <v>0</v>
      </c>
      <c r="CI752" s="301">
        <f t="shared" si="315"/>
        <v>0</v>
      </c>
      <c r="CJ752" s="301">
        <f t="shared" si="316"/>
        <v>0</v>
      </c>
      <c r="CK752" s="302" t="str" cm="1">
        <f t="array" ref="CK752">IF($CJ752&gt;0, INDEX($CS$28:$DH$35, $CJ752, $CI752+CK$23), "-")</f>
        <v>-</v>
      </c>
      <c r="CL752" s="302" t="str" cm="1">
        <f t="array" ref="CL752">IF($CJ752&gt;0, INDEX($CS$28:$DH$35, $CJ752, $CI752+CL$23), "-")</f>
        <v>-</v>
      </c>
      <c r="CM752" s="302" t="str" cm="1">
        <f t="array" ref="CM752">IF($CJ752&gt;0, INDEX($CS$28:$DH$35, $CJ752, $CI752+CM$23), "-")</f>
        <v>-</v>
      </c>
      <c r="CN752" s="302" t="str" cm="1">
        <f t="array" ref="CN752">IF($CJ752&gt;0, INDEX($CS$28:$DH$35, $CJ752, $CI752+CN$23), "-")</f>
        <v>-</v>
      </c>
      <c r="CO752" s="300" t="str">
        <f t="shared" si="317"/>
        <v>-</v>
      </c>
      <c r="CP752" s="271"/>
      <c r="CQ752" s="272"/>
      <c r="CR752" s="273"/>
      <c r="CS752" s="273"/>
      <c r="CT752" s="273"/>
      <c r="CU752" s="273"/>
      <c r="CV752" s="273"/>
      <c r="CW752" s="273"/>
      <c r="CX752" s="273"/>
      <c r="CY752" s="273"/>
      <c r="CZ752" s="273"/>
      <c r="DA752" s="273"/>
      <c r="DB752" s="273"/>
      <c r="DC752" s="273"/>
      <c r="DD752" s="273"/>
      <c r="DE752" s="273"/>
      <c r="DF752" s="273"/>
      <c r="DG752" s="273"/>
      <c r="DH752" s="273"/>
      <c r="DI752" s="273"/>
      <c r="DJ752" s="271"/>
      <c r="DK752" s="271"/>
    </row>
    <row r="753" spans="1:115" s="45" customFormat="1" ht="12.75" customHeight="1" x14ac:dyDescent="0.25">
      <c r="A753" s="13" cm="1">
        <f t="array" ref="A753">IFERROR(INDEX(Operation, IFERROR(MATCH($N753,#REF!, 0), IFERROR(MATCH($N753,#REF!, 0), MATCH($N753,#REF!, 0))), 4), 0)</f>
        <v>0</v>
      </c>
      <c r="B753" s="10">
        <v>730</v>
      </c>
      <c r="C753" s="238"/>
      <c r="D753" s="238"/>
      <c r="E753" s="79"/>
      <c r="F753" s="80" t="str">
        <f>IF(ISBLANK(E753), "", VLOOKUP(E753, Z!$A$2:$C$4127, 3, FALSE))</f>
        <v/>
      </c>
      <c r="G753" s="238"/>
      <c r="H753" s="81"/>
      <c r="I753" s="255" t="b">
        <v>0</v>
      </c>
      <c r="J753" s="256"/>
      <c r="K753" s="82"/>
      <c r="L753" s="82"/>
      <c r="M753" s="83"/>
      <c r="N753" s="79"/>
      <c r="O753" s="84"/>
      <c r="P753" s="84"/>
      <c r="Q753" s="257"/>
      <c r="R753" s="257"/>
      <c r="S753" s="257"/>
      <c r="T753" s="85">
        <f t="shared" si="318"/>
        <v>0</v>
      </c>
      <c r="U753" s="238"/>
      <c r="V753" s="238"/>
      <c r="W753" s="238"/>
      <c r="X753" s="256"/>
      <c r="Y753" s="258"/>
      <c r="Z753" s="79"/>
      <c r="AA753" s="257"/>
      <c r="AB753" s="257"/>
      <c r="AC753" s="257"/>
      <c r="AD753" s="257"/>
      <c r="AE753" s="257"/>
      <c r="AF753" s="85">
        <f t="shared" si="319"/>
        <v>0</v>
      </c>
      <c r="AG753" s="259"/>
      <c r="AH753" s="238"/>
      <c r="AI753" s="79"/>
      <c r="AJ753" s="80" t="str">
        <f>IF(ISBLANK(AI753), "", VLOOKUP(AI753, Z!$A$2:$C$4127, 3, FALSE))</f>
        <v/>
      </c>
      <c r="AK753" s="260"/>
      <c r="AL753" s="127">
        <f t="shared" si="320"/>
        <v>0</v>
      </c>
      <c r="AM753" s="271"/>
      <c r="AN753" s="292">
        <f t="shared" si="322"/>
        <v>0</v>
      </c>
      <c r="AO753" s="279">
        <f t="shared" si="321"/>
        <v>1</v>
      </c>
      <c r="AP753" s="279">
        <v>0.75</v>
      </c>
      <c r="AQ753" s="293" t="str">
        <f t="shared" si="323"/>
        <v>-</v>
      </c>
      <c r="AR753" s="293" t="str">
        <f t="shared" si="324"/>
        <v>-</v>
      </c>
      <c r="AS753" s="293" t="str" cm="1">
        <f t="array" ref="AS753">IFERROR(IFERROR((AT753*AU753)/(3600*1000)/AZ753, BY753) * SUMPRODUCT($BA753:$BE753^2.5, $BF753:$BJ753) / 1000, "-")</f>
        <v>-</v>
      </c>
      <c r="AT753" s="279" t="str">
        <f t="shared" si="325"/>
        <v>-</v>
      </c>
      <c r="AU753" s="279" t="str">
        <f t="shared" si="326"/>
        <v>-</v>
      </c>
      <c r="AV753" s="294" t="str">
        <f t="shared" si="308"/>
        <v>-</v>
      </c>
      <c r="AW753" s="294" t="str" cm="1">
        <f t="array" ref="AW753">IF(CH753&gt;0, INDEX($CV$58:$CV$60, CH753), "-")</f>
        <v>-</v>
      </c>
      <c r="AX753" s="294" t="str">
        <f t="shared" si="327"/>
        <v>-</v>
      </c>
      <c r="AY753" s="295" t="str">
        <f t="shared" si="328"/>
        <v>-</v>
      </c>
      <c r="AZ753" s="294">
        <f t="shared" si="329"/>
        <v>0</v>
      </c>
      <c r="BA753" s="296" t="str" cm="1">
        <f t="array" ref="BA753">IFERROR(INDEX($CV$63:$CZ$65, $CF753, BA$23), "-")</f>
        <v>-</v>
      </c>
      <c r="BB753" s="296" t="str" cm="1">
        <f t="array" ref="BB753">IFERROR(INDEX($CV$63:$CZ$65, $CF753, BB$23), "-")</f>
        <v>-</v>
      </c>
      <c r="BC753" s="296" t="str" cm="1">
        <f t="array" ref="BC753">IFERROR(INDEX($CV$63:$CZ$65, $CF753, BC$23), "-")</f>
        <v>-</v>
      </c>
      <c r="BD753" s="296" t="str" cm="1">
        <f t="array" ref="BD753">IFERROR(INDEX($CV$63:$CZ$65, $CF753, BD$23), "-")</f>
        <v>-</v>
      </c>
      <c r="BE753" s="296" t="str" cm="1">
        <f t="array" ref="BE753">IFERROR(INDEX($CV$63:$CZ$65, $CF753, BE$23), "-")</f>
        <v>-</v>
      </c>
      <c r="BF753" s="297" cm="1">
        <f t="array" ref="BF753">IF($CF753=3,
IFERROR(INDEX($CV$68:$CZ$79, $CE753, BF$23), "-"),
IF($CF753=2,
IF(BF$23=5, $Q753, IF(BF$23=4, $R753, 0)), IF(BF$23=5, $Q753, 0)
))</f>
        <v>0</v>
      </c>
      <c r="BG753" s="297" cm="1">
        <f t="array" ref="BG753">IF($CF753=3,
IFERROR(INDEX($CV$68:$CZ$79, $CE753, BG$23), "-"),
IF($CF753=2,
IF(BG$23=5, $Q753, IF(BG$23=4, $R753, 0)), IF(BG$23=5, $Q753, 0)
))</f>
        <v>0</v>
      </c>
      <c r="BH753" s="297" cm="1">
        <f t="array" ref="BH753">IF($CF753=3,
IFERROR(INDEX($CV$68:$CZ$79, $CE753, BH$23), "-"),
IF($CF753=2,
IF(BH$23=5, $Q753, IF(BH$23=4, $R753, 0)), IF(BH$23=5, $Q753, 0)
))</f>
        <v>0</v>
      </c>
      <c r="BI753" s="297" cm="1">
        <f t="array" ref="BI753">IF($CF753=3,
IFERROR(INDEX($CV$68:$CZ$79, $CE753, BI$23), "-"),
IF($CF753=2,
IF(BI$23=5, $Q753, IF(BI$23=4, $R753, 0)), IF(BI$23=5, $Q753, 0)
))</f>
        <v>0</v>
      </c>
      <c r="BJ753" s="297" cm="1">
        <f t="array" ref="BJ753">IF($CF753=3,
IFERROR(INDEX($CV$68:$CZ$79, $CE753, BJ$23), "-"),
IF($CF753=2,
IF(BJ$23=5, $Q753, IF(BJ$23=4, $R753, 0)), IF(BJ$23=5, $Q753, 0)
))</f>
        <v>0</v>
      </c>
      <c r="BK753" s="293" t="str" cm="1">
        <f t="array" ref="BK753">IFERROR(IF(OR($AN$20="EZ", ISNUMBER((BL753*BM753)/(3600*1000)/BN753)), (BL753*BM753)/(3600*1000)/BN753, BY753) * SUMPRODUCT($BO753:$BS753^2.5, $BT753:$BX753) / 1000, "-")</f>
        <v>-</v>
      </c>
      <c r="BL753" s="279" t="str">
        <f t="shared" si="330"/>
        <v>-</v>
      </c>
      <c r="BM753" s="279" t="str">
        <f t="shared" si="331"/>
        <v>-</v>
      </c>
      <c r="BN753" s="298">
        <f t="shared" si="332"/>
        <v>0</v>
      </c>
      <c r="BO753" s="296" t="str" cm="1">
        <f t="array" ref="BO753">IFERROR(INDEX($CV$63:$CZ$65, $CO753, BO$23), "-")</f>
        <v>-</v>
      </c>
      <c r="BP753" s="296" t="str" cm="1">
        <f t="array" ref="BP753">IFERROR(INDEX($CV$63:$CZ$65, $CO753, BP$23), "-")</f>
        <v>-</v>
      </c>
      <c r="BQ753" s="296" t="str" cm="1">
        <f t="array" ref="BQ753">IFERROR(INDEX($CV$63:$CZ$65, $CO753, BQ$23), "-")</f>
        <v>-</v>
      </c>
      <c r="BR753" s="296" t="str" cm="1">
        <f t="array" ref="BR753">IFERROR(INDEX($CV$63:$CZ$65, $CO753, BR$23), "-")</f>
        <v>-</v>
      </c>
      <c r="BS753" s="296" t="str" cm="1">
        <f t="array" ref="BS753">IFERROR(INDEX($CV$63:$CZ$65, $CO753, BS$23), "-")</f>
        <v>-</v>
      </c>
      <c r="BT753" s="297" cm="1">
        <f t="array" ref="BT753">IF($CO753=3,
IFERROR(INDEX($CV$68:$CZ$79, $CE753, BT$23), "-"),
IF($CO753=2,
IF(BT$23=5, $AC753, IF(BT$23=4, $AD753, 0)), IF(BT$23=5, $AC753, 0)
))</f>
        <v>0</v>
      </c>
      <c r="BU753" s="297" cm="1">
        <f t="array" ref="BU753">IF($CO753=3,
IFERROR(INDEX($CV$68:$CZ$79, $CE753, BU$23), "-"),
IF($CO753=2,
IF(BU$23=5, $AC753, IF(BU$23=4, $AD753, 0)), IF(BU$23=5, $AC753, 0)
))</f>
        <v>0</v>
      </c>
      <c r="BV753" s="297" cm="1">
        <f t="array" ref="BV753">IF($CO753=3,
IFERROR(INDEX($CV$68:$CZ$79, $CE753, BV$23), "-"),
IF($CO753=2,
IF(BV$23=5, $AC753, IF(BV$23=4, $AD753, 0)), IF(BV$23=5, $AC753, 0)
))</f>
        <v>0</v>
      </c>
      <c r="BW753" s="297" cm="1">
        <f t="array" ref="BW753">IF($CO753=3,
IFERROR(INDEX($CV$68:$CZ$79, $CE753, BW$23), "-"),
IF($CO753=2,
IF(BW$23=5, $AC753, IF(BW$23=4, $AD753, 0)), IF(BW$23=5, $AC753, 0)
))</f>
        <v>0</v>
      </c>
      <c r="BX753" s="297" cm="1">
        <f t="array" ref="BX753">IF($CO753=3,
IFERROR(INDEX($CV$68:$CZ$79, $CE753, BX$23), "-"),
IF($CO753=2,
IF(BX$23=5, $AC753, IF(BX$23=4, $AD753, 0)), IF(BX$23=5, $AC753, 0)
))</f>
        <v>0</v>
      </c>
      <c r="BY753" s="293" t="str">
        <f t="shared" si="333"/>
        <v>-</v>
      </c>
      <c r="BZ753" s="299">
        <f t="shared" si="309"/>
        <v>0</v>
      </c>
      <c r="CA753" s="294" t="str">
        <f t="shared" si="334"/>
        <v>-</v>
      </c>
      <c r="CB753" s="295" t="str">
        <f t="shared" si="310"/>
        <v>-</v>
      </c>
      <c r="CC753" s="295" t="str">
        <f t="shared" si="335"/>
        <v>-</v>
      </c>
      <c r="CD753" s="299">
        <f t="shared" si="311"/>
        <v>0</v>
      </c>
      <c r="CE753" s="300" t="str">
        <f t="shared" si="312"/>
        <v>-</v>
      </c>
      <c r="CF753" s="300" t="str">
        <f t="shared" si="313"/>
        <v>-</v>
      </c>
      <c r="CG753" s="300">
        <v>0</v>
      </c>
      <c r="CH753" s="300">
        <f t="shared" si="314"/>
        <v>0</v>
      </c>
      <c r="CI753" s="301">
        <f t="shared" si="315"/>
        <v>0</v>
      </c>
      <c r="CJ753" s="301">
        <f t="shared" si="316"/>
        <v>0</v>
      </c>
      <c r="CK753" s="302" t="str" cm="1">
        <f t="array" ref="CK753">IF($CJ753&gt;0, INDEX($CS$28:$DH$35, $CJ753, $CI753+CK$23), "-")</f>
        <v>-</v>
      </c>
      <c r="CL753" s="302" t="str" cm="1">
        <f t="array" ref="CL753">IF($CJ753&gt;0, INDEX($CS$28:$DH$35, $CJ753, $CI753+CL$23), "-")</f>
        <v>-</v>
      </c>
      <c r="CM753" s="302" t="str" cm="1">
        <f t="array" ref="CM753">IF($CJ753&gt;0, INDEX($CS$28:$DH$35, $CJ753, $CI753+CM$23), "-")</f>
        <v>-</v>
      </c>
      <c r="CN753" s="302" t="str" cm="1">
        <f t="array" ref="CN753">IF($CJ753&gt;0, INDEX($CS$28:$DH$35, $CJ753, $CI753+CN$23), "-")</f>
        <v>-</v>
      </c>
      <c r="CO753" s="300" t="str">
        <f t="shared" si="317"/>
        <v>-</v>
      </c>
      <c r="CP753" s="271"/>
      <c r="CQ753" s="272"/>
      <c r="CR753" s="273"/>
      <c r="CS753" s="273"/>
      <c r="CT753" s="273"/>
      <c r="CU753" s="273"/>
      <c r="CV753" s="273"/>
      <c r="CW753" s="273"/>
      <c r="CX753" s="273"/>
      <c r="CY753" s="273"/>
      <c r="CZ753" s="273"/>
      <c r="DA753" s="273"/>
      <c r="DB753" s="273"/>
      <c r="DC753" s="273"/>
      <c r="DD753" s="273"/>
      <c r="DE753" s="273"/>
      <c r="DF753" s="273"/>
      <c r="DG753" s="273"/>
      <c r="DH753" s="273"/>
      <c r="DI753" s="273"/>
      <c r="DJ753" s="271"/>
      <c r="DK753" s="271"/>
    </row>
    <row r="754" spans="1:115" s="45" customFormat="1" ht="12.75" customHeight="1" x14ac:dyDescent="0.25">
      <c r="A754" s="13" cm="1">
        <f t="array" ref="A754">IFERROR(INDEX(Operation, IFERROR(MATCH($N754,#REF!, 0), IFERROR(MATCH($N754,#REF!, 0), MATCH($N754,#REF!, 0))), 4), 0)</f>
        <v>0</v>
      </c>
      <c r="B754" s="10">
        <v>731</v>
      </c>
      <c r="C754" s="238"/>
      <c r="D754" s="238"/>
      <c r="E754" s="79"/>
      <c r="F754" s="80" t="str">
        <f>IF(ISBLANK(E754), "", VLOOKUP(E754, Z!$A$2:$C$4127, 3, FALSE))</f>
        <v/>
      </c>
      <c r="G754" s="238"/>
      <c r="H754" s="81"/>
      <c r="I754" s="255" t="b">
        <v>0</v>
      </c>
      <c r="J754" s="256"/>
      <c r="K754" s="82"/>
      <c r="L754" s="82"/>
      <c r="M754" s="83"/>
      <c r="N754" s="79"/>
      <c r="O754" s="84"/>
      <c r="P754" s="84"/>
      <c r="Q754" s="257"/>
      <c r="R754" s="257"/>
      <c r="S754" s="257"/>
      <c r="T754" s="85">
        <f t="shared" si="318"/>
        <v>0</v>
      </c>
      <c r="U754" s="238"/>
      <c r="V754" s="238"/>
      <c r="W754" s="238"/>
      <c r="X754" s="257"/>
      <c r="Y754" s="258"/>
      <c r="Z754" s="79"/>
      <c r="AA754" s="257"/>
      <c r="AB754" s="257"/>
      <c r="AC754" s="257"/>
      <c r="AD754" s="257"/>
      <c r="AE754" s="257"/>
      <c r="AF754" s="85">
        <f t="shared" si="319"/>
        <v>0</v>
      </c>
      <c r="AG754" s="259"/>
      <c r="AH754" s="238"/>
      <c r="AI754" s="79"/>
      <c r="AJ754" s="80" t="str">
        <f>IF(ISBLANK(AI754), "", VLOOKUP(AI754, Z!$A$2:$C$4127, 3, FALSE))</f>
        <v/>
      </c>
      <c r="AK754" s="260"/>
      <c r="AL754" s="127">
        <f t="shared" si="320"/>
        <v>0</v>
      </c>
      <c r="AM754" s="271"/>
      <c r="AN754" s="292">
        <f t="shared" si="322"/>
        <v>0</v>
      </c>
      <c r="AO754" s="279">
        <f t="shared" si="321"/>
        <v>1</v>
      </c>
      <c r="AP754" s="279">
        <v>0.75</v>
      </c>
      <c r="AQ754" s="293" t="str">
        <f t="shared" si="323"/>
        <v>-</v>
      </c>
      <c r="AR754" s="293" t="str">
        <f t="shared" si="324"/>
        <v>-</v>
      </c>
      <c r="AS754" s="293" t="str" cm="1">
        <f t="array" ref="AS754">IFERROR(IFERROR((AT754*AU754)/(3600*1000)/AZ754, BY754) * SUMPRODUCT($BA754:$BE754^2.5, $BF754:$BJ754) / 1000, "-")</f>
        <v>-</v>
      </c>
      <c r="AT754" s="279" t="str">
        <f t="shared" si="325"/>
        <v>-</v>
      </c>
      <c r="AU754" s="279" t="str">
        <f t="shared" si="326"/>
        <v>-</v>
      </c>
      <c r="AV754" s="294" t="str">
        <f t="shared" si="308"/>
        <v>-</v>
      </c>
      <c r="AW754" s="294" t="str" cm="1">
        <f t="array" ref="AW754">IF(CH754&gt;0, INDEX($CV$58:$CV$60, CH754), "-")</f>
        <v>-</v>
      </c>
      <c r="AX754" s="294" t="str">
        <f t="shared" si="327"/>
        <v>-</v>
      </c>
      <c r="AY754" s="295" t="str">
        <f t="shared" si="328"/>
        <v>-</v>
      </c>
      <c r="AZ754" s="294">
        <f t="shared" si="329"/>
        <v>0</v>
      </c>
      <c r="BA754" s="296" t="str" cm="1">
        <f t="array" ref="BA754">IFERROR(INDEX($CV$63:$CZ$65, $CF754, BA$23), "-")</f>
        <v>-</v>
      </c>
      <c r="BB754" s="296" t="str" cm="1">
        <f t="array" ref="BB754">IFERROR(INDEX($CV$63:$CZ$65, $CF754, BB$23), "-")</f>
        <v>-</v>
      </c>
      <c r="BC754" s="296" t="str" cm="1">
        <f t="array" ref="BC754">IFERROR(INDEX($CV$63:$CZ$65, $CF754, BC$23), "-")</f>
        <v>-</v>
      </c>
      <c r="BD754" s="296" t="str" cm="1">
        <f t="array" ref="BD754">IFERROR(INDEX($CV$63:$CZ$65, $CF754, BD$23), "-")</f>
        <v>-</v>
      </c>
      <c r="BE754" s="296" t="str" cm="1">
        <f t="array" ref="BE754">IFERROR(INDEX($CV$63:$CZ$65, $CF754, BE$23), "-")</f>
        <v>-</v>
      </c>
      <c r="BF754" s="297" cm="1">
        <f t="array" ref="BF754">IF($CF754=3,
IFERROR(INDEX($CV$68:$CZ$79, $CE754, BF$23), "-"),
IF($CF754=2,
IF(BF$23=5, $Q754, IF(BF$23=4, $R754, 0)), IF(BF$23=5, $Q754, 0)
))</f>
        <v>0</v>
      </c>
      <c r="BG754" s="297" cm="1">
        <f t="array" ref="BG754">IF($CF754=3,
IFERROR(INDEX($CV$68:$CZ$79, $CE754, BG$23), "-"),
IF($CF754=2,
IF(BG$23=5, $Q754, IF(BG$23=4, $R754, 0)), IF(BG$23=5, $Q754, 0)
))</f>
        <v>0</v>
      </c>
      <c r="BH754" s="297" cm="1">
        <f t="array" ref="BH754">IF($CF754=3,
IFERROR(INDEX($CV$68:$CZ$79, $CE754, BH$23), "-"),
IF($CF754=2,
IF(BH$23=5, $Q754, IF(BH$23=4, $R754, 0)), IF(BH$23=5, $Q754, 0)
))</f>
        <v>0</v>
      </c>
      <c r="BI754" s="297" cm="1">
        <f t="array" ref="BI754">IF($CF754=3,
IFERROR(INDEX($CV$68:$CZ$79, $CE754, BI$23), "-"),
IF($CF754=2,
IF(BI$23=5, $Q754, IF(BI$23=4, $R754, 0)), IF(BI$23=5, $Q754, 0)
))</f>
        <v>0</v>
      </c>
      <c r="BJ754" s="297" cm="1">
        <f t="array" ref="BJ754">IF($CF754=3,
IFERROR(INDEX($CV$68:$CZ$79, $CE754, BJ$23), "-"),
IF($CF754=2,
IF(BJ$23=5, $Q754, IF(BJ$23=4, $R754, 0)), IF(BJ$23=5, $Q754, 0)
))</f>
        <v>0</v>
      </c>
      <c r="BK754" s="293" t="str" cm="1">
        <f t="array" ref="BK754">IFERROR(IF(OR($AN$20="EZ", ISNUMBER((BL754*BM754)/(3600*1000)/BN754)), (BL754*BM754)/(3600*1000)/BN754, BY754) * SUMPRODUCT($BO754:$BS754^2.5, $BT754:$BX754) / 1000, "-")</f>
        <v>-</v>
      </c>
      <c r="BL754" s="279" t="str">
        <f t="shared" si="330"/>
        <v>-</v>
      </c>
      <c r="BM754" s="279" t="str">
        <f t="shared" si="331"/>
        <v>-</v>
      </c>
      <c r="BN754" s="298">
        <f t="shared" si="332"/>
        <v>0</v>
      </c>
      <c r="BO754" s="296" t="str" cm="1">
        <f t="array" ref="BO754">IFERROR(INDEX($CV$63:$CZ$65, $CO754, BO$23), "-")</f>
        <v>-</v>
      </c>
      <c r="BP754" s="296" t="str" cm="1">
        <f t="array" ref="BP754">IFERROR(INDEX($CV$63:$CZ$65, $CO754, BP$23), "-")</f>
        <v>-</v>
      </c>
      <c r="BQ754" s="296" t="str" cm="1">
        <f t="array" ref="BQ754">IFERROR(INDEX($CV$63:$CZ$65, $CO754, BQ$23), "-")</f>
        <v>-</v>
      </c>
      <c r="BR754" s="296" t="str" cm="1">
        <f t="array" ref="BR754">IFERROR(INDEX($CV$63:$CZ$65, $CO754, BR$23), "-")</f>
        <v>-</v>
      </c>
      <c r="BS754" s="296" t="str" cm="1">
        <f t="array" ref="BS754">IFERROR(INDEX($CV$63:$CZ$65, $CO754, BS$23), "-")</f>
        <v>-</v>
      </c>
      <c r="BT754" s="297" cm="1">
        <f t="array" ref="BT754">IF($CO754=3,
IFERROR(INDEX($CV$68:$CZ$79, $CE754, BT$23), "-"),
IF($CO754=2,
IF(BT$23=5, $AC754, IF(BT$23=4, $AD754, 0)), IF(BT$23=5, $AC754, 0)
))</f>
        <v>0</v>
      </c>
      <c r="BU754" s="297" cm="1">
        <f t="array" ref="BU754">IF($CO754=3,
IFERROR(INDEX($CV$68:$CZ$79, $CE754, BU$23), "-"),
IF($CO754=2,
IF(BU$23=5, $AC754, IF(BU$23=4, $AD754, 0)), IF(BU$23=5, $AC754, 0)
))</f>
        <v>0</v>
      </c>
      <c r="BV754" s="297" cm="1">
        <f t="array" ref="BV754">IF($CO754=3,
IFERROR(INDEX($CV$68:$CZ$79, $CE754, BV$23), "-"),
IF($CO754=2,
IF(BV$23=5, $AC754, IF(BV$23=4, $AD754, 0)), IF(BV$23=5, $AC754, 0)
))</f>
        <v>0</v>
      </c>
      <c r="BW754" s="297" cm="1">
        <f t="array" ref="BW754">IF($CO754=3,
IFERROR(INDEX($CV$68:$CZ$79, $CE754, BW$23), "-"),
IF($CO754=2,
IF(BW$23=5, $AC754, IF(BW$23=4, $AD754, 0)), IF(BW$23=5, $AC754, 0)
))</f>
        <v>0</v>
      </c>
      <c r="BX754" s="297" cm="1">
        <f t="array" ref="BX754">IF($CO754=3,
IFERROR(INDEX($CV$68:$CZ$79, $CE754, BX$23), "-"),
IF($CO754=2,
IF(BX$23=5, $AC754, IF(BX$23=4, $AD754, 0)), IF(BX$23=5, $AC754, 0)
))</f>
        <v>0</v>
      </c>
      <c r="BY754" s="293" t="str">
        <f t="shared" si="333"/>
        <v>-</v>
      </c>
      <c r="BZ754" s="299">
        <f t="shared" si="309"/>
        <v>0</v>
      </c>
      <c r="CA754" s="294" t="str">
        <f t="shared" si="334"/>
        <v>-</v>
      </c>
      <c r="CB754" s="295" t="str">
        <f t="shared" si="310"/>
        <v>-</v>
      </c>
      <c r="CC754" s="295" t="str">
        <f t="shared" si="335"/>
        <v>-</v>
      </c>
      <c r="CD754" s="299">
        <f t="shared" si="311"/>
        <v>0</v>
      </c>
      <c r="CE754" s="300" t="str">
        <f t="shared" si="312"/>
        <v>-</v>
      </c>
      <c r="CF754" s="300" t="str">
        <f t="shared" si="313"/>
        <v>-</v>
      </c>
      <c r="CG754" s="300">
        <v>0</v>
      </c>
      <c r="CH754" s="300">
        <f t="shared" si="314"/>
        <v>0</v>
      </c>
      <c r="CI754" s="301">
        <f t="shared" si="315"/>
        <v>0</v>
      </c>
      <c r="CJ754" s="301">
        <f t="shared" si="316"/>
        <v>0</v>
      </c>
      <c r="CK754" s="302" t="str" cm="1">
        <f t="array" ref="CK754">IF($CJ754&gt;0, INDEX($CS$28:$DH$35, $CJ754, $CI754+CK$23), "-")</f>
        <v>-</v>
      </c>
      <c r="CL754" s="302" t="str" cm="1">
        <f t="array" ref="CL754">IF($CJ754&gt;0, INDEX($CS$28:$DH$35, $CJ754, $CI754+CL$23), "-")</f>
        <v>-</v>
      </c>
      <c r="CM754" s="302" t="str" cm="1">
        <f t="array" ref="CM754">IF($CJ754&gt;0, INDEX($CS$28:$DH$35, $CJ754, $CI754+CM$23), "-")</f>
        <v>-</v>
      </c>
      <c r="CN754" s="302" t="str" cm="1">
        <f t="array" ref="CN754">IF($CJ754&gt;0, INDEX($CS$28:$DH$35, $CJ754, $CI754+CN$23), "-")</f>
        <v>-</v>
      </c>
      <c r="CO754" s="300" t="str">
        <f t="shared" si="317"/>
        <v>-</v>
      </c>
      <c r="CP754" s="271"/>
      <c r="CQ754" s="272"/>
      <c r="CR754" s="273"/>
      <c r="CS754" s="273"/>
      <c r="CT754" s="273"/>
      <c r="CU754" s="273"/>
      <c r="CV754" s="273"/>
      <c r="CW754" s="273"/>
      <c r="CX754" s="273"/>
      <c r="CY754" s="273"/>
      <c r="CZ754" s="273"/>
      <c r="DA754" s="273"/>
      <c r="DB754" s="273"/>
      <c r="DC754" s="273"/>
      <c r="DD754" s="273"/>
      <c r="DE754" s="273"/>
      <c r="DF754" s="273"/>
      <c r="DG754" s="273"/>
      <c r="DH754" s="273"/>
      <c r="DI754" s="273"/>
      <c r="DJ754" s="271"/>
      <c r="DK754" s="271"/>
    </row>
    <row r="755" spans="1:115" s="45" customFormat="1" ht="12.75" customHeight="1" x14ac:dyDescent="0.25">
      <c r="A755" s="13" cm="1">
        <f t="array" ref="A755">IFERROR(INDEX(Operation, IFERROR(MATCH($N755,#REF!, 0), IFERROR(MATCH($N755,#REF!, 0), MATCH($N755,#REF!, 0))), 4), 0)</f>
        <v>0</v>
      </c>
      <c r="B755" s="10">
        <v>732</v>
      </c>
      <c r="C755" s="238"/>
      <c r="D755" s="238"/>
      <c r="E755" s="79"/>
      <c r="F755" s="80" t="str">
        <f>IF(ISBLANK(E755), "", VLOOKUP(E755, Z!$A$2:$C$4127, 3, FALSE))</f>
        <v/>
      </c>
      <c r="G755" s="238"/>
      <c r="H755" s="81"/>
      <c r="I755" s="255" t="b">
        <v>0</v>
      </c>
      <c r="J755" s="256"/>
      <c r="K755" s="82"/>
      <c r="L755" s="82"/>
      <c r="M755" s="83"/>
      <c r="N755" s="79"/>
      <c r="O755" s="84"/>
      <c r="P755" s="84"/>
      <c r="Q755" s="257"/>
      <c r="R755" s="257"/>
      <c r="S755" s="257"/>
      <c r="T755" s="85">
        <f t="shared" si="318"/>
        <v>0</v>
      </c>
      <c r="U755" s="238"/>
      <c r="V755" s="238"/>
      <c r="W755" s="238"/>
      <c r="X755" s="257"/>
      <c r="Y755" s="258"/>
      <c r="Z755" s="79"/>
      <c r="AA755" s="257"/>
      <c r="AB755" s="257"/>
      <c r="AC755" s="257"/>
      <c r="AD755" s="257"/>
      <c r="AE755" s="257"/>
      <c r="AF755" s="85">
        <f t="shared" si="319"/>
        <v>0</v>
      </c>
      <c r="AG755" s="259"/>
      <c r="AH755" s="238"/>
      <c r="AI755" s="79"/>
      <c r="AJ755" s="80" t="str">
        <f>IF(ISBLANK(AI755), "", VLOOKUP(AI755, Z!$A$2:$C$4127, 3, FALSE))</f>
        <v/>
      </c>
      <c r="AK755" s="260"/>
      <c r="AL755" s="127">
        <f t="shared" si="320"/>
        <v>0</v>
      </c>
      <c r="AM755" s="271"/>
      <c r="AN755" s="292">
        <f t="shared" si="322"/>
        <v>0</v>
      </c>
      <c r="AO755" s="279">
        <f t="shared" si="321"/>
        <v>1</v>
      </c>
      <c r="AP755" s="279">
        <v>0.75</v>
      </c>
      <c r="AQ755" s="293" t="str">
        <f t="shared" si="323"/>
        <v>-</v>
      </c>
      <c r="AR755" s="293" t="str">
        <f t="shared" si="324"/>
        <v>-</v>
      </c>
      <c r="AS755" s="293" t="str" cm="1">
        <f t="array" ref="AS755">IFERROR(IFERROR((AT755*AU755)/(3600*1000)/AZ755, BY755) * SUMPRODUCT($BA755:$BE755^2.5, $BF755:$BJ755) / 1000, "-")</f>
        <v>-</v>
      </c>
      <c r="AT755" s="279" t="str">
        <f t="shared" si="325"/>
        <v>-</v>
      </c>
      <c r="AU755" s="279" t="str">
        <f t="shared" si="326"/>
        <v>-</v>
      </c>
      <c r="AV755" s="294" t="str">
        <f t="shared" si="308"/>
        <v>-</v>
      </c>
      <c r="AW755" s="294" t="str" cm="1">
        <f t="array" ref="AW755">IF(CH755&gt;0, INDEX($CV$58:$CV$60, CH755), "-")</f>
        <v>-</v>
      </c>
      <c r="AX755" s="294" t="str">
        <f t="shared" si="327"/>
        <v>-</v>
      </c>
      <c r="AY755" s="295" t="str">
        <f t="shared" si="328"/>
        <v>-</v>
      </c>
      <c r="AZ755" s="294">
        <f t="shared" si="329"/>
        <v>0</v>
      </c>
      <c r="BA755" s="296" t="str" cm="1">
        <f t="array" ref="BA755">IFERROR(INDEX($CV$63:$CZ$65, $CF755, BA$23), "-")</f>
        <v>-</v>
      </c>
      <c r="BB755" s="296" t="str" cm="1">
        <f t="array" ref="BB755">IFERROR(INDEX($CV$63:$CZ$65, $CF755, BB$23), "-")</f>
        <v>-</v>
      </c>
      <c r="BC755" s="296" t="str" cm="1">
        <f t="array" ref="BC755">IFERROR(INDEX($CV$63:$CZ$65, $CF755, BC$23), "-")</f>
        <v>-</v>
      </c>
      <c r="BD755" s="296" t="str" cm="1">
        <f t="array" ref="BD755">IFERROR(INDEX($CV$63:$CZ$65, $CF755, BD$23), "-")</f>
        <v>-</v>
      </c>
      <c r="BE755" s="296" t="str" cm="1">
        <f t="array" ref="BE755">IFERROR(INDEX($CV$63:$CZ$65, $CF755, BE$23), "-")</f>
        <v>-</v>
      </c>
      <c r="BF755" s="297" cm="1">
        <f t="array" ref="BF755">IF($CF755=3,
IFERROR(INDEX($CV$68:$CZ$79, $CE755, BF$23), "-"),
IF($CF755=2,
IF(BF$23=5, $Q755, IF(BF$23=4, $R755, 0)), IF(BF$23=5, $Q755, 0)
))</f>
        <v>0</v>
      </c>
      <c r="BG755" s="297" cm="1">
        <f t="array" ref="BG755">IF($CF755=3,
IFERROR(INDEX($CV$68:$CZ$79, $CE755, BG$23), "-"),
IF($CF755=2,
IF(BG$23=5, $Q755, IF(BG$23=4, $R755, 0)), IF(BG$23=5, $Q755, 0)
))</f>
        <v>0</v>
      </c>
      <c r="BH755" s="297" cm="1">
        <f t="array" ref="BH755">IF($CF755=3,
IFERROR(INDEX($CV$68:$CZ$79, $CE755, BH$23), "-"),
IF($CF755=2,
IF(BH$23=5, $Q755, IF(BH$23=4, $R755, 0)), IF(BH$23=5, $Q755, 0)
))</f>
        <v>0</v>
      </c>
      <c r="BI755" s="297" cm="1">
        <f t="array" ref="BI755">IF($CF755=3,
IFERROR(INDEX($CV$68:$CZ$79, $CE755, BI$23), "-"),
IF($CF755=2,
IF(BI$23=5, $Q755, IF(BI$23=4, $R755, 0)), IF(BI$23=5, $Q755, 0)
))</f>
        <v>0</v>
      </c>
      <c r="BJ755" s="297" cm="1">
        <f t="array" ref="BJ755">IF($CF755=3,
IFERROR(INDEX($CV$68:$CZ$79, $CE755, BJ$23), "-"),
IF($CF755=2,
IF(BJ$23=5, $Q755, IF(BJ$23=4, $R755, 0)), IF(BJ$23=5, $Q755, 0)
))</f>
        <v>0</v>
      </c>
      <c r="BK755" s="293" t="str" cm="1">
        <f t="array" ref="BK755">IFERROR(IF(OR($AN$20="EZ", ISNUMBER((BL755*BM755)/(3600*1000)/BN755)), (BL755*BM755)/(3600*1000)/BN755, BY755) * SUMPRODUCT($BO755:$BS755^2.5, $BT755:$BX755) / 1000, "-")</f>
        <v>-</v>
      </c>
      <c r="BL755" s="279" t="str">
        <f t="shared" si="330"/>
        <v>-</v>
      </c>
      <c r="BM755" s="279" t="str">
        <f t="shared" si="331"/>
        <v>-</v>
      </c>
      <c r="BN755" s="298">
        <f t="shared" si="332"/>
        <v>0</v>
      </c>
      <c r="BO755" s="296" t="str" cm="1">
        <f t="array" ref="BO755">IFERROR(INDEX($CV$63:$CZ$65, $CO755, BO$23), "-")</f>
        <v>-</v>
      </c>
      <c r="BP755" s="296" t="str" cm="1">
        <f t="array" ref="BP755">IFERROR(INDEX($CV$63:$CZ$65, $CO755, BP$23), "-")</f>
        <v>-</v>
      </c>
      <c r="BQ755" s="296" t="str" cm="1">
        <f t="array" ref="BQ755">IFERROR(INDEX($CV$63:$CZ$65, $CO755, BQ$23), "-")</f>
        <v>-</v>
      </c>
      <c r="BR755" s="296" t="str" cm="1">
        <f t="array" ref="BR755">IFERROR(INDEX($CV$63:$CZ$65, $CO755, BR$23), "-")</f>
        <v>-</v>
      </c>
      <c r="BS755" s="296" t="str" cm="1">
        <f t="array" ref="BS755">IFERROR(INDEX($CV$63:$CZ$65, $CO755, BS$23), "-")</f>
        <v>-</v>
      </c>
      <c r="BT755" s="297" cm="1">
        <f t="array" ref="BT755">IF($CO755=3,
IFERROR(INDEX($CV$68:$CZ$79, $CE755, BT$23), "-"),
IF($CO755=2,
IF(BT$23=5, $AC755, IF(BT$23=4, $AD755, 0)), IF(BT$23=5, $AC755, 0)
))</f>
        <v>0</v>
      </c>
      <c r="BU755" s="297" cm="1">
        <f t="array" ref="BU755">IF($CO755=3,
IFERROR(INDEX($CV$68:$CZ$79, $CE755, BU$23), "-"),
IF($CO755=2,
IF(BU$23=5, $AC755, IF(BU$23=4, $AD755, 0)), IF(BU$23=5, $AC755, 0)
))</f>
        <v>0</v>
      </c>
      <c r="BV755" s="297" cm="1">
        <f t="array" ref="BV755">IF($CO755=3,
IFERROR(INDEX($CV$68:$CZ$79, $CE755, BV$23), "-"),
IF($CO755=2,
IF(BV$23=5, $AC755, IF(BV$23=4, $AD755, 0)), IF(BV$23=5, $AC755, 0)
))</f>
        <v>0</v>
      </c>
      <c r="BW755" s="297" cm="1">
        <f t="array" ref="BW755">IF($CO755=3,
IFERROR(INDEX($CV$68:$CZ$79, $CE755, BW$23), "-"),
IF($CO755=2,
IF(BW$23=5, $AC755, IF(BW$23=4, $AD755, 0)), IF(BW$23=5, $AC755, 0)
))</f>
        <v>0</v>
      </c>
      <c r="BX755" s="297" cm="1">
        <f t="array" ref="BX755">IF($CO755=3,
IFERROR(INDEX($CV$68:$CZ$79, $CE755, BX$23), "-"),
IF($CO755=2,
IF(BX$23=5, $AC755, IF(BX$23=4, $AD755, 0)), IF(BX$23=5, $AC755, 0)
))</f>
        <v>0</v>
      </c>
      <c r="BY755" s="293" t="str">
        <f t="shared" si="333"/>
        <v>-</v>
      </c>
      <c r="BZ755" s="299">
        <f t="shared" si="309"/>
        <v>0</v>
      </c>
      <c r="CA755" s="294" t="str">
        <f t="shared" si="334"/>
        <v>-</v>
      </c>
      <c r="CB755" s="295" t="str">
        <f t="shared" si="310"/>
        <v>-</v>
      </c>
      <c r="CC755" s="295" t="str">
        <f t="shared" si="335"/>
        <v>-</v>
      </c>
      <c r="CD755" s="299">
        <f t="shared" si="311"/>
        <v>0</v>
      </c>
      <c r="CE755" s="300" t="str">
        <f t="shared" si="312"/>
        <v>-</v>
      </c>
      <c r="CF755" s="300" t="str">
        <f t="shared" si="313"/>
        <v>-</v>
      </c>
      <c r="CG755" s="300">
        <v>0</v>
      </c>
      <c r="CH755" s="300">
        <f t="shared" si="314"/>
        <v>0</v>
      </c>
      <c r="CI755" s="301">
        <f t="shared" si="315"/>
        <v>0</v>
      </c>
      <c r="CJ755" s="301">
        <f t="shared" si="316"/>
        <v>0</v>
      </c>
      <c r="CK755" s="302" t="str" cm="1">
        <f t="array" ref="CK755">IF($CJ755&gt;0, INDEX($CS$28:$DH$35, $CJ755, $CI755+CK$23), "-")</f>
        <v>-</v>
      </c>
      <c r="CL755" s="302" t="str" cm="1">
        <f t="array" ref="CL755">IF($CJ755&gt;0, INDEX($CS$28:$DH$35, $CJ755, $CI755+CL$23), "-")</f>
        <v>-</v>
      </c>
      <c r="CM755" s="302" t="str" cm="1">
        <f t="array" ref="CM755">IF($CJ755&gt;0, INDEX($CS$28:$DH$35, $CJ755, $CI755+CM$23), "-")</f>
        <v>-</v>
      </c>
      <c r="CN755" s="302" t="str" cm="1">
        <f t="array" ref="CN755">IF($CJ755&gt;0, INDEX($CS$28:$DH$35, $CJ755, $CI755+CN$23), "-")</f>
        <v>-</v>
      </c>
      <c r="CO755" s="300" t="str">
        <f t="shared" si="317"/>
        <v>-</v>
      </c>
      <c r="CP755" s="271"/>
      <c r="CQ755" s="272"/>
      <c r="CR755" s="273"/>
      <c r="CS755" s="273"/>
      <c r="CT755" s="273"/>
      <c r="CU755" s="273"/>
      <c r="CV755" s="273"/>
      <c r="CW755" s="273"/>
      <c r="CX755" s="273"/>
      <c r="CY755" s="273"/>
      <c r="CZ755" s="273"/>
      <c r="DA755" s="273"/>
      <c r="DB755" s="273"/>
      <c r="DC755" s="273"/>
      <c r="DD755" s="273"/>
      <c r="DE755" s="273"/>
      <c r="DF755" s="273"/>
      <c r="DG755" s="273"/>
      <c r="DH755" s="273"/>
      <c r="DI755" s="273"/>
      <c r="DJ755" s="271"/>
      <c r="DK755" s="271"/>
    </row>
    <row r="756" spans="1:115" s="45" customFormat="1" ht="12.75" customHeight="1" x14ac:dyDescent="0.25">
      <c r="A756" s="13" cm="1">
        <f t="array" ref="A756">IFERROR(INDEX(Operation, IFERROR(MATCH($N756,#REF!, 0), IFERROR(MATCH($N756,#REF!, 0), MATCH($N756,#REF!, 0))), 4), 0)</f>
        <v>0</v>
      </c>
      <c r="B756" s="10">
        <v>733</v>
      </c>
      <c r="C756" s="238"/>
      <c r="D756" s="238"/>
      <c r="E756" s="79"/>
      <c r="F756" s="80" t="str">
        <f>IF(ISBLANK(E756), "", VLOOKUP(E756, Z!$A$2:$C$4127, 3, FALSE))</f>
        <v/>
      </c>
      <c r="G756" s="238"/>
      <c r="H756" s="81"/>
      <c r="I756" s="255" t="b">
        <v>0</v>
      </c>
      <c r="J756" s="256"/>
      <c r="K756" s="82"/>
      <c r="L756" s="82"/>
      <c r="M756" s="83"/>
      <c r="N756" s="79"/>
      <c r="O756" s="84"/>
      <c r="P756" s="84"/>
      <c r="Q756" s="257"/>
      <c r="R756" s="257"/>
      <c r="S756" s="257"/>
      <c r="T756" s="85">
        <f t="shared" si="318"/>
        <v>0</v>
      </c>
      <c r="U756" s="238"/>
      <c r="V756" s="238"/>
      <c r="W756" s="238"/>
      <c r="X756" s="257"/>
      <c r="Y756" s="258"/>
      <c r="Z756" s="79"/>
      <c r="AA756" s="257"/>
      <c r="AB756" s="257"/>
      <c r="AC756" s="257"/>
      <c r="AD756" s="257"/>
      <c r="AE756" s="257"/>
      <c r="AF756" s="85">
        <f t="shared" si="319"/>
        <v>0</v>
      </c>
      <c r="AG756" s="259"/>
      <c r="AH756" s="238"/>
      <c r="AI756" s="79"/>
      <c r="AJ756" s="80" t="str">
        <f>IF(ISBLANK(AI756), "", VLOOKUP(AI756, Z!$A$2:$C$4127, 3, FALSE))</f>
        <v/>
      </c>
      <c r="AK756" s="260"/>
      <c r="AL756" s="127">
        <f t="shared" si="320"/>
        <v>0</v>
      </c>
      <c r="AM756" s="271"/>
      <c r="AN756" s="292">
        <f t="shared" si="322"/>
        <v>0</v>
      </c>
      <c r="AO756" s="279">
        <f t="shared" si="321"/>
        <v>1</v>
      </c>
      <c r="AP756" s="279">
        <v>0.75</v>
      </c>
      <c r="AQ756" s="293" t="str">
        <f t="shared" si="323"/>
        <v>-</v>
      </c>
      <c r="AR756" s="293" t="str">
        <f t="shared" si="324"/>
        <v>-</v>
      </c>
      <c r="AS756" s="293" t="str" cm="1">
        <f t="array" ref="AS756">IFERROR(IFERROR((AT756*AU756)/(3600*1000)/AZ756, BY756) * SUMPRODUCT($BA756:$BE756^2.5, $BF756:$BJ756) / 1000, "-")</f>
        <v>-</v>
      </c>
      <c r="AT756" s="279" t="str">
        <f t="shared" si="325"/>
        <v>-</v>
      </c>
      <c r="AU756" s="279" t="str">
        <f t="shared" si="326"/>
        <v>-</v>
      </c>
      <c r="AV756" s="294" t="str">
        <f t="shared" si="308"/>
        <v>-</v>
      </c>
      <c r="AW756" s="294" t="str" cm="1">
        <f t="array" ref="AW756">IF(CH756&gt;0, INDEX($CV$58:$CV$60, CH756), "-")</f>
        <v>-</v>
      </c>
      <c r="AX756" s="294" t="str">
        <f t="shared" si="327"/>
        <v>-</v>
      </c>
      <c r="AY756" s="295" t="str">
        <f t="shared" si="328"/>
        <v>-</v>
      </c>
      <c r="AZ756" s="294">
        <f t="shared" si="329"/>
        <v>0</v>
      </c>
      <c r="BA756" s="296" t="str" cm="1">
        <f t="array" ref="BA756">IFERROR(INDEX($CV$63:$CZ$65, $CF756, BA$23), "-")</f>
        <v>-</v>
      </c>
      <c r="BB756" s="296" t="str" cm="1">
        <f t="array" ref="BB756">IFERROR(INDEX($CV$63:$CZ$65, $CF756, BB$23), "-")</f>
        <v>-</v>
      </c>
      <c r="BC756" s="296" t="str" cm="1">
        <f t="array" ref="BC756">IFERROR(INDEX($CV$63:$CZ$65, $CF756, BC$23), "-")</f>
        <v>-</v>
      </c>
      <c r="BD756" s="296" t="str" cm="1">
        <f t="array" ref="BD756">IFERROR(INDEX($CV$63:$CZ$65, $CF756, BD$23), "-")</f>
        <v>-</v>
      </c>
      <c r="BE756" s="296" t="str" cm="1">
        <f t="array" ref="BE756">IFERROR(INDEX($CV$63:$CZ$65, $CF756, BE$23), "-")</f>
        <v>-</v>
      </c>
      <c r="BF756" s="297" cm="1">
        <f t="array" ref="BF756">IF($CF756=3,
IFERROR(INDEX($CV$68:$CZ$79, $CE756, BF$23), "-"),
IF($CF756=2,
IF(BF$23=5, $Q756, IF(BF$23=4, $R756, 0)), IF(BF$23=5, $Q756, 0)
))</f>
        <v>0</v>
      </c>
      <c r="BG756" s="297" cm="1">
        <f t="array" ref="BG756">IF($CF756=3,
IFERROR(INDEX($CV$68:$CZ$79, $CE756, BG$23), "-"),
IF($CF756=2,
IF(BG$23=5, $Q756, IF(BG$23=4, $R756, 0)), IF(BG$23=5, $Q756, 0)
))</f>
        <v>0</v>
      </c>
      <c r="BH756" s="297" cm="1">
        <f t="array" ref="BH756">IF($CF756=3,
IFERROR(INDEX($CV$68:$CZ$79, $CE756, BH$23), "-"),
IF($CF756=2,
IF(BH$23=5, $Q756, IF(BH$23=4, $R756, 0)), IF(BH$23=5, $Q756, 0)
))</f>
        <v>0</v>
      </c>
      <c r="BI756" s="297" cm="1">
        <f t="array" ref="BI756">IF($CF756=3,
IFERROR(INDEX($CV$68:$CZ$79, $CE756, BI$23), "-"),
IF($CF756=2,
IF(BI$23=5, $Q756, IF(BI$23=4, $R756, 0)), IF(BI$23=5, $Q756, 0)
))</f>
        <v>0</v>
      </c>
      <c r="BJ756" s="297" cm="1">
        <f t="array" ref="BJ756">IF($CF756=3,
IFERROR(INDEX($CV$68:$CZ$79, $CE756, BJ$23), "-"),
IF($CF756=2,
IF(BJ$23=5, $Q756, IF(BJ$23=4, $R756, 0)), IF(BJ$23=5, $Q756, 0)
))</f>
        <v>0</v>
      </c>
      <c r="BK756" s="293" t="str" cm="1">
        <f t="array" ref="BK756">IFERROR(IF(OR($AN$20="EZ", ISNUMBER((BL756*BM756)/(3600*1000)/BN756)), (BL756*BM756)/(3600*1000)/BN756, BY756) * SUMPRODUCT($BO756:$BS756^2.5, $BT756:$BX756) / 1000, "-")</f>
        <v>-</v>
      </c>
      <c r="BL756" s="279" t="str">
        <f t="shared" si="330"/>
        <v>-</v>
      </c>
      <c r="BM756" s="279" t="str">
        <f t="shared" si="331"/>
        <v>-</v>
      </c>
      <c r="BN756" s="298">
        <f t="shared" si="332"/>
        <v>0</v>
      </c>
      <c r="BO756" s="296" t="str" cm="1">
        <f t="array" ref="BO756">IFERROR(INDEX($CV$63:$CZ$65, $CO756, BO$23), "-")</f>
        <v>-</v>
      </c>
      <c r="BP756" s="296" t="str" cm="1">
        <f t="array" ref="BP756">IFERROR(INDEX($CV$63:$CZ$65, $CO756, BP$23), "-")</f>
        <v>-</v>
      </c>
      <c r="BQ756" s="296" t="str" cm="1">
        <f t="array" ref="BQ756">IFERROR(INDEX($CV$63:$CZ$65, $CO756, BQ$23), "-")</f>
        <v>-</v>
      </c>
      <c r="BR756" s="296" t="str" cm="1">
        <f t="array" ref="BR756">IFERROR(INDEX($CV$63:$CZ$65, $CO756, BR$23), "-")</f>
        <v>-</v>
      </c>
      <c r="BS756" s="296" t="str" cm="1">
        <f t="array" ref="BS756">IFERROR(INDEX($CV$63:$CZ$65, $CO756, BS$23), "-")</f>
        <v>-</v>
      </c>
      <c r="BT756" s="297" cm="1">
        <f t="array" ref="BT756">IF($CO756=3,
IFERROR(INDEX($CV$68:$CZ$79, $CE756, BT$23), "-"),
IF($CO756=2,
IF(BT$23=5, $AC756, IF(BT$23=4, $AD756, 0)), IF(BT$23=5, $AC756, 0)
))</f>
        <v>0</v>
      </c>
      <c r="BU756" s="297" cm="1">
        <f t="array" ref="BU756">IF($CO756=3,
IFERROR(INDEX($CV$68:$CZ$79, $CE756, BU$23), "-"),
IF($CO756=2,
IF(BU$23=5, $AC756, IF(BU$23=4, $AD756, 0)), IF(BU$23=5, $AC756, 0)
))</f>
        <v>0</v>
      </c>
      <c r="BV756" s="297" cm="1">
        <f t="array" ref="BV756">IF($CO756=3,
IFERROR(INDEX($CV$68:$CZ$79, $CE756, BV$23), "-"),
IF($CO756=2,
IF(BV$23=5, $AC756, IF(BV$23=4, $AD756, 0)), IF(BV$23=5, $AC756, 0)
))</f>
        <v>0</v>
      </c>
      <c r="BW756" s="297" cm="1">
        <f t="array" ref="BW756">IF($CO756=3,
IFERROR(INDEX($CV$68:$CZ$79, $CE756, BW$23), "-"),
IF($CO756=2,
IF(BW$23=5, $AC756, IF(BW$23=4, $AD756, 0)), IF(BW$23=5, $AC756, 0)
))</f>
        <v>0</v>
      </c>
      <c r="BX756" s="297" cm="1">
        <f t="array" ref="BX756">IF($CO756=3,
IFERROR(INDEX($CV$68:$CZ$79, $CE756, BX$23), "-"),
IF($CO756=2,
IF(BX$23=5, $AC756, IF(BX$23=4, $AD756, 0)), IF(BX$23=5, $AC756, 0)
))</f>
        <v>0</v>
      </c>
      <c r="BY756" s="293" t="str">
        <f t="shared" si="333"/>
        <v>-</v>
      </c>
      <c r="BZ756" s="299">
        <f t="shared" si="309"/>
        <v>0</v>
      </c>
      <c r="CA756" s="294" t="str">
        <f t="shared" si="334"/>
        <v>-</v>
      </c>
      <c r="CB756" s="295" t="str">
        <f t="shared" si="310"/>
        <v>-</v>
      </c>
      <c r="CC756" s="295" t="str">
        <f t="shared" si="335"/>
        <v>-</v>
      </c>
      <c r="CD756" s="299">
        <f t="shared" si="311"/>
        <v>0</v>
      </c>
      <c r="CE756" s="300" t="str">
        <f t="shared" si="312"/>
        <v>-</v>
      </c>
      <c r="CF756" s="300" t="str">
        <f t="shared" si="313"/>
        <v>-</v>
      </c>
      <c r="CG756" s="300">
        <v>0</v>
      </c>
      <c r="CH756" s="300">
        <f t="shared" si="314"/>
        <v>0</v>
      </c>
      <c r="CI756" s="301">
        <f t="shared" si="315"/>
        <v>0</v>
      </c>
      <c r="CJ756" s="301">
        <f t="shared" si="316"/>
        <v>0</v>
      </c>
      <c r="CK756" s="302" t="str" cm="1">
        <f t="array" ref="CK756">IF($CJ756&gt;0, INDEX($CS$28:$DH$35, $CJ756, $CI756+CK$23), "-")</f>
        <v>-</v>
      </c>
      <c r="CL756" s="302" t="str" cm="1">
        <f t="array" ref="CL756">IF($CJ756&gt;0, INDEX($CS$28:$DH$35, $CJ756, $CI756+CL$23), "-")</f>
        <v>-</v>
      </c>
      <c r="CM756" s="302" t="str" cm="1">
        <f t="array" ref="CM756">IF($CJ756&gt;0, INDEX($CS$28:$DH$35, $CJ756, $CI756+CM$23), "-")</f>
        <v>-</v>
      </c>
      <c r="CN756" s="302" t="str" cm="1">
        <f t="array" ref="CN756">IF($CJ756&gt;0, INDEX($CS$28:$DH$35, $CJ756, $CI756+CN$23), "-")</f>
        <v>-</v>
      </c>
      <c r="CO756" s="300" t="str">
        <f t="shared" si="317"/>
        <v>-</v>
      </c>
      <c r="CP756" s="271"/>
      <c r="CQ756" s="272"/>
      <c r="CR756" s="273"/>
      <c r="CS756" s="273"/>
      <c r="CT756" s="273"/>
      <c r="CU756" s="273"/>
      <c r="CV756" s="273"/>
      <c r="CW756" s="273"/>
      <c r="CX756" s="273"/>
      <c r="CY756" s="273"/>
      <c r="CZ756" s="273"/>
      <c r="DA756" s="273"/>
      <c r="DB756" s="273"/>
      <c r="DC756" s="273"/>
      <c r="DD756" s="273"/>
      <c r="DE756" s="273"/>
      <c r="DF756" s="273"/>
      <c r="DG756" s="273"/>
      <c r="DH756" s="273"/>
      <c r="DI756" s="273"/>
      <c r="DJ756" s="271"/>
      <c r="DK756" s="271"/>
    </row>
    <row r="757" spans="1:115" s="45" customFormat="1" ht="12.75" customHeight="1" x14ac:dyDescent="0.25">
      <c r="A757" s="13" cm="1">
        <f t="array" ref="A757">IFERROR(INDEX(Operation, IFERROR(MATCH($N757,#REF!, 0), IFERROR(MATCH($N757,#REF!, 0), MATCH($N757,#REF!, 0))), 4), 0)</f>
        <v>0</v>
      </c>
      <c r="B757" s="10">
        <v>734</v>
      </c>
      <c r="C757" s="238"/>
      <c r="D757" s="238"/>
      <c r="E757" s="79"/>
      <c r="F757" s="80" t="str">
        <f>IF(ISBLANK(E757), "", VLOOKUP(E757, Z!$A$2:$C$4127, 3, FALSE))</f>
        <v/>
      </c>
      <c r="G757" s="238"/>
      <c r="H757" s="81"/>
      <c r="I757" s="255" t="b">
        <v>0</v>
      </c>
      <c r="J757" s="256"/>
      <c r="K757" s="82"/>
      <c r="L757" s="82"/>
      <c r="M757" s="83"/>
      <c r="N757" s="79"/>
      <c r="O757" s="84"/>
      <c r="P757" s="84"/>
      <c r="Q757" s="257"/>
      <c r="R757" s="257"/>
      <c r="S757" s="257"/>
      <c r="T757" s="85">
        <f t="shared" si="318"/>
        <v>0</v>
      </c>
      <c r="U757" s="238"/>
      <c r="V757" s="238"/>
      <c r="W757" s="238"/>
      <c r="X757" s="257"/>
      <c r="Y757" s="258"/>
      <c r="Z757" s="79"/>
      <c r="AA757" s="257"/>
      <c r="AB757" s="257"/>
      <c r="AC757" s="257"/>
      <c r="AD757" s="257"/>
      <c r="AE757" s="257"/>
      <c r="AF757" s="85">
        <f t="shared" si="319"/>
        <v>0</v>
      </c>
      <c r="AG757" s="259"/>
      <c r="AH757" s="238"/>
      <c r="AI757" s="79"/>
      <c r="AJ757" s="80" t="str">
        <f>IF(ISBLANK(AI757), "", VLOOKUP(AI757, Z!$A$2:$C$4127, 3, FALSE))</f>
        <v/>
      </c>
      <c r="AK757" s="260"/>
      <c r="AL757" s="127">
        <f t="shared" si="320"/>
        <v>0</v>
      </c>
      <c r="AM757" s="271"/>
      <c r="AN757" s="292">
        <f t="shared" si="322"/>
        <v>0</v>
      </c>
      <c r="AO757" s="279">
        <f t="shared" si="321"/>
        <v>1</v>
      </c>
      <c r="AP757" s="279">
        <v>0.75</v>
      </c>
      <c r="AQ757" s="293" t="str">
        <f t="shared" si="323"/>
        <v>-</v>
      </c>
      <c r="AR757" s="293" t="str">
        <f t="shared" si="324"/>
        <v>-</v>
      </c>
      <c r="AS757" s="293" t="str" cm="1">
        <f t="array" ref="AS757">IFERROR(IFERROR((AT757*AU757)/(3600*1000)/AZ757, BY757) * SUMPRODUCT($BA757:$BE757^2.5, $BF757:$BJ757) / 1000, "-")</f>
        <v>-</v>
      </c>
      <c r="AT757" s="279" t="str">
        <f t="shared" si="325"/>
        <v>-</v>
      </c>
      <c r="AU757" s="279" t="str">
        <f t="shared" si="326"/>
        <v>-</v>
      </c>
      <c r="AV757" s="294" t="str">
        <f t="shared" si="308"/>
        <v>-</v>
      </c>
      <c r="AW757" s="294" t="str" cm="1">
        <f t="array" ref="AW757">IF(CH757&gt;0, INDEX($CV$58:$CV$60, CH757), "-")</f>
        <v>-</v>
      </c>
      <c r="AX757" s="294" t="str">
        <f t="shared" si="327"/>
        <v>-</v>
      </c>
      <c r="AY757" s="295" t="str">
        <f t="shared" si="328"/>
        <v>-</v>
      </c>
      <c r="AZ757" s="294">
        <f t="shared" si="329"/>
        <v>0</v>
      </c>
      <c r="BA757" s="296" t="str" cm="1">
        <f t="array" ref="BA757">IFERROR(INDEX($CV$63:$CZ$65, $CF757, BA$23), "-")</f>
        <v>-</v>
      </c>
      <c r="BB757" s="296" t="str" cm="1">
        <f t="array" ref="BB757">IFERROR(INDEX($CV$63:$CZ$65, $CF757, BB$23), "-")</f>
        <v>-</v>
      </c>
      <c r="BC757" s="296" t="str" cm="1">
        <f t="array" ref="BC757">IFERROR(INDEX($CV$63:$CZ$65, $CF757, BC$23), "-")</f>
        <v>-</v>
      </c>
      <c r="BD757" s="296" t="str" cm="1">
        <f t="array" ref="BD757">IFERROR(INDEX($CV$63:$CZ$65, $CF757, BD$23), "-")</f>
        <v>-</v>
      </c>
      <c r="BE757" s="296" t="str" cm="1">
        <f t="array" ref="BE757">IFERROR(INDEX($CV$63:$CZ$65, $CF757, BE$23), "-")</f>
        <v>-</v>
      </c>
      <c r="BF757" s="297" cm="1">
        <f t="array" ref="BF757">IF($CF757=3,
IFERROR(INDEX($CV$68:$CZ$79, $CE757, BF$23), "-"),
IF($CF757=2,
IF(BF$23=5, $Q757, IF(BF$23=4, $R757, 0)), IF(BF$23=5, $Q757, 0)
))</f>
        <v>0</v>
      </c>
      <c r="BG757" s="297" cm="1">
        <f t="array" ref="BG757">IF($CF757=3,
IFERROR(INDEX($CV$68:$CZ$79, $CE757, BG$23), "-"),
IF($CF757=2,
IF(BG$23=5, $Q757, IF(BG$23=4, $R757, 0)), IF(BG$23=5, $Q757, 0)
))</f>
        <v>0</v>
      </c>
      <c r="BH757" s="297" cm="1">
        <f t="array" ref="BH757">IF($CF757=3,
IFERROR(INDEX($CV$68:$CZ$79, $CE757, BH$23), "-"),
IF($CF757=2,
IF(BH$23=5, $Q757, IF(BH$23=4, $R757, 0)), IF(BH$23=5, $Q757, 0)
))</f>
        <v>0</v>
      </c>
      <c r="BI757" s="297" cm="1">
        <f t="array" ref="BI757">IF($CF757=3,
IFERROR(INDEX($CV$68:$CZ$79, $CE757, BI$23), "-"),
IF($CF757=2,
IF(BI$23=5, $Q757, IF(BI$23=4, $R757, 0)), IF(BI$23=5, $Q757, 0)
))</f>
        <v>0</v>
      </c>
      <c r="BJ757" s="297" cm="1">
        <f t="array" ref="BJ757">IF($CF757=3,
IFERROR(INDEX($CV$68:$CZ$79, $CE757, BJ$23), "-"),
IF($CF757=2,
IF(BJ$23=5, $Q757, IF(BJ$23=4, $R757, 0)), IF(BJ$23=5, $Q757, 0)
))</f>
        <v>0</v>
      </c>
      <c r="BK757" s="293" t="str" cm="1">
        <f t="array" ref="BK757">IFERROR(IF(OR($AN$20="EZ", ISNUMBER((BL757*BM757)/(3600*1000)/BN757)), (BL757*BM757)/(3600*1000)/BN757, BY757) * SUMPRODUCT($BO757:$BS757^2.5, $BT757:$BX757) / 1000, "-")</f>
        <v>-</v>
      </c>
      <c r="BL757" s="279" t="str">
        <f t="shared" si="330"/>
        <v>-</v>
      </c>
      <c r="BM757" s="279" t="str">
        <f t="shared" si="331"/>
        <v>-</v>
      </c>
      <c r="BN757" s="298">
        <f t="shared" si="332"/>
        <v>0</v>
      </c>
      <c r="BO757" s="296" t="str" cm="1">
        <f t="array" ref="BO757">IFERROR(INDEX($CV$63:$CZ$65, $CO757, BO$23), "-")</f>
        <v>-</v>
      </c>
      <c r="BP757" s="296" t="str" cm="1">
        <f t="array" ref="BP757">IFERROR(INDEX($CV$63:$CZ$65, $CO757, BP$23), "-")</f>
        <v>-</v>
      </c>
      <c r="BQ757" s="296" t="str" cm="1">
        <f t="array" ref="BQ757">IFERROR(INDEX($CV$63:$CZ$65, $CO757, BQ$23), "-")</f>
        <v>-</v>
      </c>
      <c r="BR757" s="296" t="str" cm="1">
        <f t="array" ref="BR757">IFERROR(INDEX($CV$63:$CZ$65, $CO757, BR$23), "-")</f>
        <v>-</v>
      </c>
      <c r="BS757" s="296" t="str" cm="1">
        <f t="array" ref="BS757">IFERROR(INDEX($CV$63:$CZ$65, $CO757, BS$23), "-")</f>
        <v>-</v>
      </c>
      <c r="BT757" s="297" cm="1">
        <f t="array" ref="BT757">IF($CO757=3,
IFERROR(INDEX($CV$68:$CZ$79, $CE757, BT$23), "-"),
IF($CO757=2,
IF(BT$23=5, $AC757, IF(BT$23=4, $AD757, 0)), IF(BT$23=5, $AC757, 0)
))</f>
        <v>0</v>
      </c>
      <c r="BU757" s="297" cm="1">
        <f t="array" ref="BU757">IF($CO757=3,
IFERROR(INDEX($CV$68:$CZ$79, $CE757, BU$23), "-"),
IF($CO757=2,
IF(BU$23=5, $AC757, IF(BU$23=4, $AD757, 0)), IF(BU$23=5, $AC757, 0)
))</f>
        <v>0</v>
      </c>
      <c r="BV757" s="297" cm="1">
        <f t="array" ref="BV757">IF($CO757=3,
IFERROR(INDEX($CV$68:$CZ$79, $CE757, BV$23), "-"),
IF($CO757=2,
IF(BV$23=5, $AC757, IF(BV$23=4, $AD757, 0)), IF(BV$23=5, $AC757, 0)
))</f>
        <v>0</v>
      </c>
      <c r="BW757" s="297" cm="1">
        <f t="array" ref="BW757">IF($CO757=3,
IFERROR(INDEX($CV$68:$CZ$79, $CE757, BW$23), "-"),
IF($CO757=2,
IF(BW$23=5, $AC757, IF(BW$23=4, $AD757, 0)), IF(BW$23=5, $AC757, 0)
))</f>
        <v>0</v>
      </c>
      <c r="BX757" s="297" cm="1">
        <f t="array" ref="BX757">IF($CO757=3,
IFERROR(INDEX($CV$68:$CZ$79, $CE757, BX$23), "-"),
IF($CO757=2,
IF(BX$23=5, $AC757, IF(BX$23=4, $AD757, 0)), IF(BX$23=5, $AC757, 0)
))</f>
        <v>0</v>
      </c>
      <c r="BY757" s="293" t="str">
        <f t="shared" si="333"/>
        <v>-</v>
      </c>
      <c r="BZ757" s="299">
        <f t="shared" si="309"/>
        <v>0</v>
      </c>
      <c r="CA757" s="294" t="str">
        <f t="shared" si="334"/>
        <v>-</v>
      </c>
      <c r="CB757" s="295" t="str">
        <f t="shared" si="310"/>
        <v>-</v>
      </c>
      <c r="CC757" s="295" t="str">
        <f t="shared" si="335"/>
        <v>-</v>
      </c>
      <c r="CD757" s="299">
        <f t="shared" si="311"/>
        <v>0</v>
      </c>
      <c r="CE757" s="300" t="str">
        <f t="shared" si="312"/>
        <v>-</v>
      </c>
      <c r="CF757" s="300" t="str">
        <f t="shared" si="313"/>
        <v>-</v>
      </c>
      <c r="CG757" s="300">
        <v>0</v>
      </c>
      <c r="CH757" s="300">
        <f t="shared" si="314"/>
        <v>0</v>
      </c>
      <c r="CI757" s="301">
        <f t="shared" si="315"/>
        <v>0</v>
      </c>
      <c r="CJ757" s="301">
        <f t="shared" si="316"/>
        <v>0</v>
      </c>
      <c r="CK757" s="302" t="str" cm="1">
        <f t="array" ref="CK757">IF($CJ757&gt;0, INDEX($CS$28:$DH$35, $CJ757, $CI757+CK$23), "-")</f>
        <v>-</v>
      </c>
      <c r="CL757" s="302" t="str" cm="1">
        <f t="array" ref="CL757">IF($CJ757&gt;0, INDEX($CS$28:$DH$35, $CJ757, $CI757+CL$23), "-")</f>
        <v>-</v>
      </c>
      <c r="CM757" s="302" t="str" cm="1">
        <f t="array" ref="CM757">IF($CJ757&gt;0, INDEX($CS$28:$DH$35, $CJ757, $CI757+CM$23), "-")</f>
        <v>-</v>
      </c>
      <c r="CN757" s="302" t="str" cm="1">
        <f t="array" ref="CN757">IF($CJ757&gt;0, INDEX($CS$28:$DH$35, $CJ757, $CI757+CN$23), "-")</f>
        <v>-</v>
      </c>
      <c r="CO757" s="300" t="str">
        <f t="shared" si="317"/>
        <v>-</v>
      </c>
      <c r="CP757" s="271"/>
      <c r="CQ757" s="272"/>
      <c r="CR757" s="273"/>
      <c r="CS757" s="273"/>
      <c r="CT757" s="273"/>
      <c r="CU757" s="273"/>
      <c r="CV757" s="273"/>
      <c r="CW757" s="273"/>
      <c r="CX757" s="273"/>
      <c r="CY757" s="273"/>
      <c r="CZ757" s="273"/>
      <c r="DA757" s="273"/>
      <c r="DB757" s="273"/>
      <c r="DC757" s="273"/>
      <c r="DD757" s="273"/>
      <c r="DE757" s="273"/>
      <c r="DF757" s="273"/>
      <c r="DG757" s="273"/>
      <c r="DH757" s="273"/>
      <c r="DI757" s="273"/>
      <c r="DJ757" s="271"/>
      <c r="DK757" s="271"/>
    </row>
    <row r="758" spans="1:115" s="45" customFormat="1" ht="12.75" customHeight="1" x14ac:dyDescent="0.25">
      <c r="A758" s="13" cm="1">
        <f t="array" ref="A758">IFERROR(INDEX(Operation, IFERROR(MATCH($N758,#REF!, 0), IFERROR(MATCH($N758,#REF!, 0), MATCH($N758,#REF!, 0))), 4), 0)</f>
        <v>0</v>
      </c>
      <c r="B758" s="10">
        <v>735</v>
      </c>
      <c r="C758" s="238"/>
      <c r="D758" s="238"/>
      <c r="E758" s="79"/>
      <c r="F758" s="80" t="str">
        <f>IF(ISBLANK(E758), "", VLOOKUP(E758, Z!$A$2:$C$4127, 3, FALSE))</f>
        <v/>
      </c>
      <c r="G758" s="238"/>
      <c r="H758" s="81"/>
      <c r="I758" s="255" t="b">
        <v>0</v>
      </c>
      <c r="J758" s="256"/>
      <c r="K758" s="82"/>
      <c r="L758" s="82"/>
      <c r="M758" s="83"/>
      <c r="N758" s="79"/>
      <c r="O758" s="84"/>
      <c r="P758" s="84"/>
      <c r="Q758" s="257"/>
      <c r="R758" s="257"/>
      <c r="S758" s="257"/>
      <c r="T758" s="85">
        <f t="shared" si="318"/>
        <v>0</v>
      </c>
      <c r="U758" s="238"/>
      <c r="V758" s="238"/>
      <c r="W758" s="238"/>
      <c r="X758" s="257"/>
      <c r="Y758" s="258"/>
      <c r="Z758" s="79"/>
      <c r="AA758" s="257"/>
      <c r="AB758" s="257"/>
      <c r="AC758" s="257"/>
      <c r="AD758" s="257"/>
      <c r="AE758" s="257"/>
      <c r="AF758" s="85">
        <f t="shared" si="319"/>
        <v>0</v>
      </c>
      <c r="AG758" s="259"/>
      <c r="AH758" s="238"/>
      <c r="AI758" s="79"/>
      <c r="AJ758" s="80" t="str">
        <f>IF(ISBLANK(AI758), "", VLOOKUP(AI758, Z!$A$2:$C$4127, 3, FALSE))</f>
        <v/>
      </c>
      <c r="AK758" s="260"/>
      <c r="AL758" s="127">
        <f t="shared" si="320"/>
        <v>0</v>
      </c>
      <c r="AM758" s="271"/>
      <c r="AN758" s="292">
        <f t="shared" si="322"/>
        <v>0</v>
      </c>
      <c r="AO758" s="279">
        <f t="shared" si="321"/>
        <v>1</v>
      </c>
      <c r="AP758" s="279">
        <v>0.75</v>
      </c>
      <c r="AQ758" s="293" t="str">
        <f t="shared" si="323"/>
        <v>-</v>
      </c>
      <c r="AR758" s="293" t="str">
        <f t="shared" si="324"/>
        <v>-</v>
      </c>
      <c r="AS758" s="293" t="str" cm="1">
        <f t="array" ref="AS758">IFERROR(IFERROR((AT758*AU758)/(3600*1000)/AZ758, BY758) * SUMPRODUCT($BA758:$BE758^2.5, $BF758:$BJ758) / 1000, "-")</f>
        <v>-</v>
      </c>
      <c r="AT758" s="279" t="str">
        <f t="shared" si="325"/>
        <v>-</v>
      </c>
      <c r="AU758" s="279" t="str">
        <f t="shared" si="326"/>
        <v>-</v>
      </c>
      <c r="AV758" s="294" t="str">
        <f t="shared" si="308"/>
        <v>-</v>
      </c>
      <c r="AW758" s="294" t="str" cm="1">
        <f t="array" ref="AW758">IF(CH758&gt;0, INDEX($CV$58:$CV$60, CH758), "-")</f>
        <v>-</v>
      </c>
      <c r="AX758" s="294" t="str">
        <f t="shared" si="327"/>
        <v>-</v>
      </c>
      <c r="AY758" s="295" t="str">
        <f t="shared" si="328"/>
        <v>-</v>
      </c>
      <c r="AZ758" s="294">
        <f t="shared" si="329"/>
        <v>0</v>
      </c>
      <c r="BA758" s="296" t="str" cm="1">
        <f t="array" ref="BA758">IFERROR(INDEX($CV$63:$CZ$65, $CF758, BA$23), "-")</f>
        <v>-</v>
      </c>
      <c r="BB758" s="296" t="str" cm="1">
        <f t="array" ref="BB758">IFERROR(INDEX($CV$63:$CZ$65, $CF758, BB$23), "-")</f>
        <v>-</v>
      </c>
      <c r="BC758" s="296" t="str" cm="1">
        <f t="array" ref="BC758">IFERROR(INDEX($CV$63:$CZ$65, $CF758, BC$23), "-")</f>
        <v>-</v>
      </c>
      <c r="BD758" s="296" t="str" cm="1">
        <f t="array" ref="BD758">IFERROR(INDEX($CV$63:$CZ$65, $CF758, BD$23), "-")</f>
        <v>-</v>
      </c>
      <c r="BE758" s="296" t="str" cm="1">
        <f t="array" ref="BE758">IFERROR(INDEX($CV$63:$CZ$65, $CF758, BE$23), "-")</f>
        <v>-</v>
      </c>
      <c r="BF758" s="297" cm="1">
        <f t="array" ref="BF758">IF($CF758=3,
IFERROR(INDEX($CV$68:$CZ$79, $CE758, BF$23), "-"),
IF($CF758=2,
IF(BF$23=5, $Q758, IF(BF$23=4, $R758, 0)), IF(BF$23=5, $Q758, 0)
))</f>
        <v>0</v>
      </c>
      <c r="BG758" s="297" cm="1">
        <f t="array" ref="BG758">IF($CF758=3,
IFERROR(INDEX($CV$68:$CZ$79, $CE758, BG$23), "-"),
IF($CF758=2,
IF(BG$23=5, $Q758, IF(BG$23=4, $R758, 0)), IF(BG$23=5, $Q758, 0)
))</f>
        <v>0</v>
      </c>
      <c r="BH758" s="297" cm="1">
        <f t="array" ref="BH758">IF($CF758=3,
IFERROR(INDEX($CV$68:$CZ$79, $CE758, BH$23), "-"),
IF($CF758=2,
IF(BH$23=5, $Q758, IF(BH$23=4, $R758, 0)), IF(BH$23=5, $Q758, 0)
))</f>
        <v>0</v>
      </c>
      <c r="BI758" s="297" cm="1">
        <f t="array" ref="BI758">IF($CF758=3,
IFERROR(INDEX($CV$68:$CZ$79, $CE758, BI$23), "-"),
IF($CF758=2,
IF(BI$23=5, $Q758, IF(BI$23=4, $R758, 0)), IF(BI$23=5, $Q758, 0)
))</f>
        <v>0</v>
      </c>
      <c r="BJ758" s="297" cm="1">
        <f t="array" ref="BJ758">IF($CF758=3,
IFERROR(INDEX($CV$68:$CZ$79, $CE758, BJ$23), "-"),
IF($CF758=2,
IF(BJ$23=5, $Q758, IF(BJ$23=4, $R758, 0)), IF(BJ$23=5, $Q758, 0)
))</f>
        <v>0</v>
      </c>
      <c r="BK758" s="293" t="str" cm="1">
        <f t="array" ref="BK758">IFERROR(IF(OR($AN$20="EZ", ISNUMBER((BL758*BM758)/(3600*1000)/BN758)), (BL758*BM758)/(3600*1000)/BN758, BY758) * SUMPRODUCT($BO758:$BS758^2.5, $BT758:$BX758) / 1000, "-")</f>
        <v>-</v>
      </c>
      <c r="BL758" s="279" t="str">
        <f t="shared" si="330"/>
        <v>-</v>
      </c>
      <c r="BM758" s="279" t="str">
        <f t="shared" si="331"/>
        <v>-</v>
      </c>
      <c r="BN758" s="298">
        <f t="shared" si="332"/>
        <v>0</v>
      </c>
      <c r="BO758" s="296" t="str" cm="1">
        <f t="array" ref="BO758">IFERROR(INDEX($CV$63:$CZ$65, $CO758, BO$23), "-")</f>
        <v>-</v>
      </c>
      <c r="BP758" s="296" t="str" cm="1">
        <f t="array" ref="BP758">IFERROR(INDEX($CV$63:$CZ$65, $CO758, BP$23), "-")</f>
        <v>-</v>
      </c>
      <c r="BQ758" s="296" t="str" cm="1">
        <f t="array" ref="BQ758">IFERROR(INDEX($CV$63:$CZ$65, $CO758, BQ$23), "-")</f>
        <v>-</v>
      </c>
      <c r="BR758" s="296" t="str" cm="1">
        <f t="array" ref="BR758">IFERROR(INDEX($CV$63:$CZ$65, $CO758, BR$23), "-")</f>
        <v>-</v>
      </c>
      <c r="BS758" s="296" t="str" cm="1">
        <f t="array" ref="BS758">IFERROR(INDEX($CV$63:$CZ$65, $CO758, BS$23), "-")</f>
        <v>-</v>
      </c>
      <c r="BT758" s="297" cm="1">
        <f t="array" ref="BT758">IF($CO758=3,
IFERROR(INDEX($CV$68:$CZ$79, $CE758, BT$23), "-"),
IF($CO758=2,
IF(BT$23=5, $AC758, IF(BT$23=4, $AD758, 0)), IF(BT$23=5, $AC758, 0)
))</f>
        <v>0</v>
      </c>
      <c r="BU758" s="297" cm="1">
        <f t="array" ref="BU758">IF($CO758=3,
IFERROR(INDEX($CV$68:$CZ$79, $CE758, BU$23), "-"),
IF($CO758=2,
IF(BU$23=5, $AC758, IF(BU$23=4, $AD758, 0)), IF(BU$23=5, $AC758, 0)
))</f>
        <v>0</v>
      </c>
      <c r="BV758" s="297" cm="1">
        <f t="array" ref="BV758">IF($CO758=3,
IFERROR(INDEX($CV$68:$CZ$79, $CE758, BV$23), "-"),
IF($CO758=2,
IF(BV$23=5, $AC758, IF(BV$23=4, $AD758, 0)), IF(BV$23=5, $AC758, 0)
))</f>
        <v>0</v>
      </c>
      <c r="BW758" s="297" cm="1">
        <f t="array" ref="BW758">IF($CO758=3,
IFERROR(INDEX($CV$68:$CZ$79, $CE758, BW$23), "-"),
IF($CO758=2,
IF(BW$23=5, $AC758, IF(BW$23=4, $AD758, 0)), IF(BW$23=5, $AC758, 0)
))</f>
        <v>0</v>
      </c>
      <c r="BX758" s="297" cm="1">
        <f t="array" ref="BX758">IF($CO758=3,
IFERROR(INDEX($CV$68:$CZ$79, $CE758, BX$23), "-"),
IF($CO758=2,
IF(BX$23=5, $AC758, IF(BX$23=4, $AD758, 0)), IF(BX$23=5, $AC758, 0)
))</f>
        <v>0</v>
      </c>
      <c r="BY758" s="293" t="str">
        <f t="shared" si="333"/>
        <v>-</v>
      </c>
      <c r="BZ758" s="299">
        <f t="shared" si="309"/>
        <v>0</v>
      </c>
      <c r="CA758" s="294" t="str">
        <f t="shared" si="334"/>
        <v>-</v>
      </c>
      <c r="CB758" s="295" t="str">
        <f t="shared" si="310"/>
        <v>-</v>
      </c>
      <c r="CC758" s="295" t="str">
        <f t="shared" si="335"/>
        <v>-</v>
      </c>
      <c r="CD758" s="299">
        <f t="shared" si="311"/>
        <v>0</v>
      </c>
      <c r="CE758" s="300" t="str">
        <f t="shared" si="312"/>
        <v>-</v>
      </c>
      <c r="CF758" s="300" t="str">
        <f t="shared" si="313"/>
        <v>-</v>
      </c>
      <c r="CG758" s="300">
        <v>0</v>
      </c>
      <c r="CH758" s="300">
        <f t="shared" si="314"/>
        <v>0</v>
      </c>
      <c r="CI758" s="301">
        <f t="shared" si="315"/>
        <v>0</v>
      </c>
      <c r="CJ758" s="301">
        <f t="shared" si="316"/>
        <v>0</v>
      </c>
      <c r="CK758" s="302" t="str" cm="1">
        <f t="array" ref="CK758">IF($CJ758&gt;0, INDEX($CS$28:$DH$35, $CJ758, $CI758+CK$23), "-")</f>
        <v>-</v>
      </c>
      <c r="CL758" s="302" t="str" cm="1">
        <f t="array" ref="CL758">IF($CJ758&gt;0, INDEX($CS$28:$DH$35, $CJ758, $CI758+CL$23), "-")</f>
        <v>-</v>
      </c>
      <c r="CM758" s="302" t="str" cm="1">
        <f t="array" ref="CM758">IF($CJ758&gt;0, INDEX($CS$28:$DH$35, $CJ758, $CI758+CM$23), "-")</f>
        <v>-</v>
      </c>
      <c r="CN758" s="302" t="str" cm="1">
        <f t="array" ref="CN758">IF($CJ758&gt;0, INDEX($CS$28:$DH$35, $CJ758, $CI758+CN$23), "-")</f>
        <v>-</v>
      </c>
      <c r="CO758" s="300" t="str">
        <f t="shared" si="317"/>
        <v>-</v>
      </c>
      <c r="CP758" s="271"/>
      <c r="CQ758" s="272"/>
      <c r="CR758" s="273"/>
      <c r="CS758" s="273"/>
      <c r="CT758" s="273"/>
      <c r="CU758" s="273"/>
      <c r="CV758" s="273"/>
      <c r="CW758" s="273"/>
      <c r="CX758" s="273"/>
      <c r="CY758" s="273"/>
      <c r="CZ758" s="273"/>
      <c r="DA758" s="273"/>
      <c r="DB758" s="273"/>
      <c r="DC758" s="273"/>
      <c r="DD758" s="273"/>
      <c r="DE758" s="273"/>
      <c r="DF758" s="273"/>
      <c r="DG758" s="273"/>
      <c r="DH758" s="273"/>
      <c r="DI758" s="273"/>
      <c r="DJ758" s="271"/>
      <c r="DK758" s="271"/>
    </row>
    <row r="759" spans="1:115" s="45" customFormat="1" ht="12.75" customHeight="1" x14ac:dyDescent="0.25">
      <c r="A759" s="13" cm="1">
        <f t="array" ref="A759">IFERROR(INDEX(Operation, IFERROR(MATCH($N759,#REF!, 0), IFERROR(MATCH($N759,#REF!, 0), MATCH($N759,#REF!, 0))), 4), 0)</f>
        <v>0</v>
      </c>
      <c r="B759" s="10">
        <v>736</v>
      </c>
      <c r="C759" s="238"/>
      <c r="D759" s="238"/>
      <c r="E759" s="79"/>
      <c r="F759" s="80" t="str">
        <f>IF(ISBLANK(E759), "", VLOOKUP(E759, Z!$A$2:$C$4127, 3, FALSE))</f>
        <v/>
      </c>
      <c r="G759" s="238"/>
      <c r="H759" s="81"/>
      <c r="I759" s="255" t="b">
        <v>0</v>
      </c>
      <c r="J759" s="256"/>
      <c r="K759" s="82"/>
      <c r="L759" s="82"/>
      <c r="M759" s="83"/>
      <c r="N759" s="79"/>
      <c r="O759" s="84"/>
      <c r="P759" s="84"/>
      <c r="Q759" s="257"/>
      <c r="R759" s="257"/>
      <c r="S759" s="257"/>
      <c r="T759" s="85">
        <f t="shared" si="318"/>
        <v>0</v>
      </c>
      <c r="U759" s="238"/>
      <c r="V759" s="238"/>
      <c r="W759" s="238"/>
      <c r="X759" s="257"/>
      <c r="Y759" s="258"/>
      <c r="Z759" s="79"/>
      <c r="AA759" s="257"/>
      <c r="AB759" s="257"/>
      <c r="AC759" s="257"/>
      <c r="AD759" s="257"/>
      <c r="AE759" s="257"/>
      <c r="AF759" s="85">
        <f t="shared" si="319"/>
        <v>0</v>
      </c>
      <c r="AG759" s="259"/>
      <c r="AH759" s="238"/>
      <c r="AI759" s="79"/>
      <c r="AJ759" s="80" t="str">
        <f>IF(ISBLANK(AI759), "", VLOOKUP(AI759, Z!$A$2:$C$4127, 3, FALSE))</f>
        <v/>
      </c>
      <c r="AK759" s="260"/>
      <c r="AL759" s="127">
        <f t="shared" si="320"/>
        <v>0</v>
      </c>
      <c r="AM759" s="271"/>
      <c r="AN759" s="292">
        <f t="shared" si="322"/>
        <v>0</v>
      </c>
      <c r="AO759" s="279">
        <f t="shared" si="321"/>
        <v>1</v>
      </c>
      <c r="AP759" s="279">
        <v>0.75</v>
      </c>
      <c r="AQ759" s="293" t="str">
        <f t="shared" si="323"/>
        <v>-</v>
      </c>
      <c r="AR759" s="293" t="str">
        <f t="shared" si="324"/>
        <v>-</v>
      </c>
      <c r="AS759" s="293" t="str" cm="1">
        <f t="array" ref="AS759">IFERROR(IFERROR((AT759*AU759)/(3600*1000)/AZ759, BY759) * SUMPRODUCT($BA759:$BE759^2.5, $BF759:$BJ759) / 1000, "-")</f>
        <v>-</v>
      </c>
      <c r="AT759" s="279" t="str">
        <f t="shared" si="325"/>
        <v>-</v>
      </c>
      <c r="AU759" s="279" t="str">
        <f t="shared" si="326"/>
        <v>-</v>
      </c>
      <c r="AV759" s="294" t="str">
        <f t="shared" si="308"/>
        <v>-</v>
      </c>
      <c r="AW759" s="294" t="str" cm="1">
        <f t="array" ref="AW759">IF(CH759&gt;0, INDEX($CV$58:$CV$60, CH759), "-")</f>
        <v>-</v>
      </c>
      <c r="AX759" s="294" t="str">
        <f t="shared" si="327"/>
        <v>-</v>
      </c>
      <c r="AY759" s="295" t="str">
        <f t="shared" si="328"/>
        <v>-</v>
      </c>
      <c r="AZ759" s="294">
        <f t="shared" si="329"/>
        <v>0</v>
      </c>
      <c r="BA759" s="296" t="str" cm="1">
        <f t="array" ref="BA759">IFERROR(INDEX($CV$63:$CZ$65, $CF759, BA$23), "-")</f>
        <v>-</v>
      </c>
      <c r="BB759" s="296" t="str" cm="1">
        <f t="array" ref="BB759">IFERROR(INDEX($CV$63:$CZ$65, $CF759, BB$23), "-")</f>
        <v>-</v>
      </c>
      <c r="BC759" s="296" t="str" cm="1">
        <f t="array" ref="BC759">IFERROR(INDEX($CV$63:$CZ$65, $CF759, BC$23), "-")</f>
        <v>-</v>
      </c>
      <c r="BD759" s="296" t="str" cm="1">
        <f t="array" ref="BD759">IFERROR(INDEX($CV$63:$CZ$65, $CF759, BD$23), "-")</f>
        <v>-</v>
      </c>
      <c r="BE759" s="296" t="str" cm="1">
        <f t="array" ref="BE759">IFERROR(INDEX($CV$63:$CZ$65, $CF759, BE$23), "-")</f>
        <v>-</v>
      </c>
      <c r="BF759" s="297" cm="1">
        <f t="array" ref="BF759">IF($CF759=3,
IFERROR(INDEX($CV$68:$CZ$79, $CE759, BF$23), "-"),
IF($CF759=2,
IF(BF$23=5, $Q759, IF(BF$23=4, $R759, 0)), IF(BF$23=5, $Q759, 0)
))</f>
        <v>0</v>
      </c>
      <c r="BG759" s="297" cm="1">
        <f t="array" ref="BG759">IF($CF759=3,
IFERROR(INDEX($CV$68:$CZ$79, $CE759, BG$23), "-"),
IF($CF759=2,
IF(BG$23=5, $Q759, IF(BG$23=4, $R759, 0)), IF(BG$23=5, $Q759, 0)
))</f>
        <v>0</v>
      </c>
      <c r="BH759" s="297" cm="1">
        <f t="array" ref="BH759">IF($CF759=3,
IFERROR(INDEX($CV$68:$CZ$79, $CE759, BH$23), "-"),
IF($CF759=2,
IF(BH$23=5, $Q759, IF(BH$23=4, $R759, 0)), IF(BH$23=5, $Q759, 0)
))</f>
        <v>0</v>
      </c>
      <c r="BI759" s="297" cm="1">
        <f t="array" ref="BI759">IF($CF759=3,
IFERROR(INDEX($CV$68:$CZ$79, $CE759, BI$23), "-"),
IF($CF759=2,
IF(BI$23=5, $Q759, IF(BI$23=4, $R759, 0)), IF(BI$23=5, $Q759, 0)
))</f>
        <v>0</v>
      </c>
      <c r="BJ759" s="297" cm="1">
        <f t="array" ref="BJ759">IF($CF759=3,
IFERROR(INDEX($CV$68:$CZ$79, $CE759, BJ$23), "-"),
IF($CF759=2,
IF(BJ$23=5, $Q759, IF(BJ$23=4, $R759, 0)), IF(BJ$23=5, $Q759, 0)
))</f>
        <v>0</v>
      </c>
      <c r="BK759" s="293" t="str" cm="1">
        <f t="array" ref="BK759">IFERROR(IF(OR($AN$20="EZ", ISNUMBER((BL759*BM759)/(3600*1000)/BN759)), (BL759*BM759)/(3600*1000)/BN759, BY759) * SUMPRODUCT($BO759:$BS759^2.5, $BT759:$BX759) / 1000, "-")</f>
        <v>-</v>
      </c>
      <c r="BL759" s="279" t="str">
        <f t="shared" si="330"/>
        <v>-</v>
      </c>
      <c r="BM759" s="279" t="str">
        <f t="shared" si="331"/>
        <v>-</v>
      </c>
      <c r="BN759" s="298">
        <f t="shared" si="332"/>
        <v>0</v>
      </c>
      <c r="BO759" s="296" t="str" cm="1">
        <f t="array" ref="BO759">IFERROR(INDEX($CV$63:$CZ$65, $CO759, BO$23), "-")</f>
        <v>-</v>
      </c>
      <c r="BP759" s="296" t="str" cm="1">
        <f t="array" ref="BP759">IFERROR(INDEX($CV$63:$CZ$65, $CO759, BP$23), "-")</f>
        <v>-</v>
      </c>
      <c r="BQ759" s="296" t="str" cm="1">
        <f t="array" ref="BQ759">IFERROR(INDEX($CV$63:$CZ$65, $CO759, BQ$23), "-")</f>
        <v>-</v>
      </c>
      <c r="BR759" s="296" t="str" cm="1">
        <f t="array" ref="BR759">IFERROR(INDEX($CV$63:$CZ$65, $CO759, BR$23), "-")</f>
        <v>-</v>
      </c>
      <c r="BS759" s="296" t="str" cm="1">
        <f t="array" ref="BS759">IFERROR(INDEX($CV$63:$CZ$65, $CO759, BS$23), "-")</f>
        <v>-</v>
      </c>
      <c r="BT759" s="297" cm="1">
        <f t="array" ref="BT759">IF($CO759=3,
IFERROR(INDEX($CV$68:$CZ$79, $CE759, BT$23), "-"),
IF($CO759=2,
IF(BT$23=5, $AC759, IF(BT$23=4, $AD759, 0)), IF(BT$23=5, $AC759, 0)
))</f>
        <v>0</v>
      </c>
      <c r="BU759" s="297" cm="1">
        <f t="array" ref="BU759">IF($CO759=3,
IFERROR(INDEX($CV$68:$CZ$79, $CE759, BU$23), "-"),
IF($CO759=2,
IF(BU$23=5, $AC759, IF(BU$23=4, $AD759, 0)), IF(BU$23=5, $AC759, 0)
))</f>
        <v>0</v>
      </c>
      <c r="BV759" s="297" cm="1">
        <f t="array" ref="BV759">IF($CO759=3,
IFERROR(INDEX($CV$68:$CZ$79, $CE759, BV$23), "-"),
IF($CO759=2,
IF(BV$23=5, $AC759, IF(BV$23=4, $AD759, 0)), IF(BV$23=5, $AC759, 0)
))</f>
        <v>0</v>
      </c>
      <c r="BW759" s="297" cm="1">
        <f t="array" ref="BW759">IF($CO759=3,
IFERROR(INDEX($CV$68:$CZ$79, $CE759, BW$23), "-"),
IF($CO759=2,
IF(BW$23=5, $AC759, IF(BW$23=4, $AD759, 0)), IF(BW$23=5, $AC759, 0)
))</f>
        <v>0</v>
      </c>
      <c r="BX759" s="297" cm="1">
        <f t="array" ref="BX759">IF($CO759=3,
IFERROR(INDEX($CV$68:$CZ$79, $CE759, BX$23), "-"),
IF($CO759=2,
IF(BX$23=5, $AC759, IF(BX$23=4, $AD759, 0)), IF(BX$23=5, $AC759, 0)
))</f>
        <v>0</v>
      </c>
      <c r="BY759" s="293" t="str">
        <f t="shared" si="333"/>
        <v>-</v>
      </c>
      <c r="BZ759" s="299">
        <f t="shared" si="309"/>
        <v>0</v>
      </c>
      <c r="CA759" s="294" t="str">
        <f t="shared" si="334"/>
        <v>-</v>
      </c>
      <c r="CB759" s="295" t="str">
        <f t="shared" si="310"/>
        <v>-</v>
      </c>
      <c r="CC759" s="295" t="str">
        <f t="shared" si="335"/>
        <v>-</v>
      </c>
      <c r="CD759" s="299">
        <f t="shared" si="311"/>
        <v>0</v>
      </c>
      <c r="CE759" s="300" t="str">
        <f t="shared" si="312"/>
        <v>-</v>
      </c>
      <c r="CF759" s="300" t="str">
        <f t="shared" si="313"/>
        <v>-</v>
      </c>
      <c r="CG759" s="300">
        <v>0</v>
      </c>
      <c r="CH759" s="300">
        <f t="shared" si="314"/>
        <v>0</v>
      </c>
      <c r="CI759" s="301">
        <f t="shared" si="315"/>
        <v>0</v>
      </c>
      <c r="CJ759" s="301">
        <f t="shared" si="316"/>
        <v>0</v>
      </c>
      <c r="CK759" s="302" t="str" cm="1">
        <f t="array" ref="CK759">IF($CJ759&gt;0, INDEX($CS$28:$DH$35, $CJ759, $CI759+CK$23), "-")</f>
        <v>-</v>
      </c>
      <c r="CL759" s="302" t="str" cm="1">
        <f t="array" ref="CL759">IF($CJ759&gt;0, INDEX($CS$28:$DH$35, $CJ759, $CI759+CL$23), "-")</f>
        <v>-</v>
      </c>
      <c r="CM759" s="302" t="str" cm="1">
        <f t="array" ref="CM759">IF($CJ759&gt;0, INDEX($CS$28:$DH$35, $CJ759, $CI759+CM$23), "-")</f>
        <v>-</v>
      </c>
      <c r="CN759" s="302" t="str" cm="1">
        <f t="array" ref="CN759">IF($CJ759&gt;0, INDEX($CS$28:$DH$35, $CJ759, $CI759+CN$23), "-")</f>
        <v>-</v>
      </c>
      <c r="CO759" s="300" t="str">
        <f t="shared" si="317"/>
        <v>-</v>
      </c>
      <c r="CP759" s="271"/>
      <c r="CQ759" s="272"/>
      <c r="CR759" s="273"/>
      <c r="CS759" s="273"/>
      <c r="CT759" s="273"/>
      <c r="CU759" s="273"/>
      <c r="CV759" s="273"/>
      <c r="CW759" s="273"/>
      <c r="CX759" s="273"/>
      <c r="CY759" s="273"/>
      <c r="CZ759" s="273"/>
      <c r="DA759" s="273"/>
      <c r="DB759" s="273"/>
      <c r="DC759" s="273"/>
      <c r="DD759" s="273"/>
      <c r="DE759" s="273"/>
      <c r="DF759" s="273"/>
      <c r="DG759" s="273"/>
      <c r="DH759" s="273"/>
      <c r="DI759" s="273"/>
      <c r="DJ759" s="271"/>
      <c r="DK759" s="271"/>
    </row>
    <row r="760" spans="1:115" s="45" customFormat="1" ht="12.75" customHeight="1" x14ac:dyDescent="0.25">
      <c r="A760" s="13" cm="1">
        <f t="array" ref="A760">IFERROR(INDEX(Operation, IFERROR(MATCH($N760,#REF!, 0), IFERROR(MATCH($N760,#REF!, 0), MATCH($N760,#REF!, 0))), 4), 0)</f>
        <v>0</v>
      </c>
      <c r="B760" s="10">
        <v>737</v>
      </c>
      <c r="C760" s="238"/>
      <c r="D760" s="238"/>
      <c r="E760" s="79"/>
      <c r="F760" s="80" t="str">
        <f>IF(ISBLANK(E760), "", VLOOKUP(E760, Z!$A$2:$C$4127, 3, FALSE))</f>
        <v/>
      </c>
      <c r="G760" s="238"/>
      <c r="H760" s="81"/>
      <c r="I760" s="255" t="b">
        <v>0</v>
      </c>
      <c r="J760" s="256"/>
      <c r="K760" s="82"/>
      <c r="L760" s="82"/>
      <c r="M760" s="83"/>
      <c r="N760" s="79"/>
      <c r="O760" s="84"/>
      <c r="P760" s="84"/>
      <c r="Q760" s="257"/>
      <c r="R760" s="257"/>
      <c r="S760" s="257"/>
      <c r="T760" s="85">
        <f t="shared" si="318"/>
        <v>0</v>
      </c>
      <c r="U760" s="238"/>
      <c r="V760" s="238"/>
      <c r="W760" s="238"/>
      <c r="X760" s="256"/>
      <c r="Y760" s="258"/>
      <c r="Z760" s="79"/>
      <c r="AA760" s="257"/>
      <c r="AB760" s="257"/>
      <c r="AC760" s="257"/>
      <c r="AD760" s="257"/>
      <c r="AE760" s="257"/>
      <c r="AF760" s="85">
        <f t="shared" si="319"/>
        <v>0</v>
      </c>
      <c r="AG760" s="259"/>
      <c r="AH760" s="238"/>
      <c r="AI760" s="79"/>
      <c r="AJ760" s="80" t="str">
        <f>IF(ISBLANK(AI760), "", VLOOKUP(AI760, Z!$A$2:$C$4127, 3, FALSE))</f>
        <v/>
      </c>
      <c r="AK760" s="260"/>
      <c r="AL760" s="127">
        <f t="shared" si="320"/>
        <v>0</v>
      </c>
      <c r="AM760" s="271"/>
      <c r="AN760" s="292">
        <f t="shared" si="322"/>
        <v>0</v>
      </c>
      <c r="AO760" s="279">
        <f t="shared" si="321"/>
        <v>1</v>
      </c>
      <c r="AP760" s="279">
        <v>0.75</v>
      </c>
      <c r="AQ760" s="293" t="str">
        <f t="shared" si="323"/>
        <v>-</v>
      </c>
      <c r="AR760" s="293" t="str">
        <f t="shared" si="324"/>
        <v>-</v>
      </c>
      <c r="AS760" s="293" t="str" cm="1">
        <f t="array" ref="AS760">IFERROR(IFERROR((AT760*AU760)/(3600*1000)/AZ760, BY760) * SUMPRODUCT($BA760:$BE760^2.5, $BF760:$BJ760) / 1000, "-")</f>
        <v>-</v>
      </c>
      <c r="AT760" s="279" t="str">
        <f t="shared" si="325"/>
        <v>-</v>
      </c>
      <c r="AU760" s="279" t="str">
        <f t="shared" si="326"/>
        <v>-</v>
      </c>
      <c r="AV760" s="294" t="str">
        <f t="shared" si="308"/>
        <v>-</v>
      </c>
      <c r="AW760" s="294" t="str" cm="1">
        <f t="array" ref="AW760">IF(CH760&gt;0, INDEX($CV$58:$CV$60, CH760), "-")</f>
        <v>-</v>
      </c>
      <c r="AX760" s="294" t="str">
        <f t="shared" si="327"/>
        <v>-</v>
      </c>
      <c r="AY760" s="295" t="str">
        <f t="shared" si="328"/>
        <v>-</v>
      </c>
      <c r="AZ760" s="294">
        <f t="shared" si="329"/>
        <v>0</v>
      </c>
      <c r="BA760" s="296" t="str" cm="1">
        <f t="array" ref="BA760">IFERROR(INDEX($CV$63:$CZ$65, $CF760, BA$23), "-")</f>
        <v>-</v>
      </c>
      <c r="BB760" s="296" t="str" cm="1">
        <f t="array" ref="BB760">IFERROR(INDEX($CV$63:$CZ$65, $CF760, BB$23), "-")</f>
        <v>-</v>
      </c>
      <c r="BC760" s="296" t="str" cm="1">
        <f t="array" ref="BC760">IFERROR(INDEX($CV$63:$CZ$65, $CF760, BC$23), "-")</f>
        <v>-</v>
      </c>
      <c r="BD760" s="296" t="str" cm="1">
        <f t="array" ref="BD760">IFERROR(INDEX($CV$63:$CZ$65, $CF760, BD$23), "-")</f>
        <v>-</v>
      </c>
      <c r="BE760" s="296" t="str" cm="1">
        <f t="array" ref="BE760">IFERROR(INDEX($CV$63:$CZ$65, $CF760, BE$23), "-")</f>
        <v>-</v>
      </c>
      <c r="BF760" s="297" cm="1">
        <f t="array" ref="BF760">IF($CF760=3,
IFERROR(INDEX($CV$68:$CZ$79, $CE760, BF$23), "-"),
IF($CF760=2,
IF(BF$23=5, $Q760, IF(BF$23=4, $R760, 0)), IF(BF$23=5, $Q760, 0)
))</f>
        <v>0</v>
      </c>
      <c r="BG760" s="297" cm="1">
        <f t="array" ref="BG760">IF($CF760=3,
IFERROR(INDEX($CV$68:$CZ$79, $CE760, BG$23), "-"),
IF($CF760=2,
IF(BG$23=5, $Q760, IF(BG$23=4, $R760, 0)), IF(BG$23=5, $Q760, 0)
))</f>
        <v>0</v>
      </c>
      <c r="BH760" s="297" cm="1">
        <f t="array" ref="BH760">IF($CF760=3,
IFERROR(INDEX($CV$68:$CZ$79, $CE760, BH$23), "-"),
IF($CF760=2,
IF(BH$23=5, $Q760, IF(BH$23=4, $R760, 0)), IF(BH$23=5, $Q760, 0)
))</f>
        <v>0</v>
      </c>
      <c r="BI760" s="297" cm="1">
        <f t="array" ref="BI760">IF($CF760=3,
IFERROR(INDEX($CV$68:$CZ$79, $CE760, BI$23), "-"),
IF($CF760=2,
IF(BI$23=5, $Q760, IF(BI$23=4, $R760, 0)), IF(BI$23=5, $Q760, 0)
))</f>
        <v>0</v>
      </c>
      <c r="BJ760" s="297" cm="1">
        <f t="array" ref="BJ760">IF($CF760=3,
IFERROR(INDEX($CV$68:$CZ$79, $CE760, BJ$23), "-"),
IF($CF760=2,
IF(BJ$23=5, $Q760, IF(BJ$23=4, $R760, 0)), IF(BJ$23=5, $Q760, 0)
))</f>
        <v>0</v>
      </c>
      <c r="BK760" s="293" t="str" cm="1">
        <f t="array" ref="BK760">IFERROR(IF(OR($AN$20="EZ", ISNUMBER((BL760*BM760)/(3600*1000)/BN760)), (BL760*BM760)/(3600*1000)/BN760, BY760) * SUMPRODUCT($BO760:$BS760^2.5, $BT760:$BX760) / 1000, "-")</f>
        <v>-</v>
      </c>
      <c r="BL760" s="279" t="str">
        <f t="shared" si="330"/>
        <v>-</v>
      </c>
      <c r="BM760" s="279" t="str">
        <f t="shared" si="331"/>
        <v>-</v>
      </c>
      <c r="BN760" s="298">
        <f t="shared" si="332"/>
        <v>0</v>
      </c>
      <c r="BO760" s="296" t="str" cm="1">
        <f t="array" ref="BO760">IFERROR(INDEX($CV$63:$CZ$65, $CO760, BO$23), "-")</f>
        <v>-</v>
      </c>
      <c r="BP760" s="296" t="str" cm="1">
        <f t="array" ref="BP760">IFERROR(INDEX($CV$63:$CZ$65, $CO760, BP$23), "-")</f>
        <v>-</v>
      </c>
      <c r="BQ760" s="296" t="str" cm="1">
        <f t="array" ref="BQ760">IFERROR(INDEX($CV$63:$CZ$65, $CO760, BQ$23), "-")</f>
        <v>-</v>
      </c>
      <c r="BR760" s="296" t="str" cm="1">
        <f t="array" ref="BR760">IFERROR(INDEX($CV$63:$CZ$65, $CO760, BR$23), "-")</f>
        <v>-</v>
      </c>
      <c r="BS760" s="296" t="str" cm="1">
        <f t="array" ref="BS760">IFERROR(INDEX($CV$63:$CZ$65, $CO760, BS$23), "-")</f>
        <v>-</v>
      </c>
      <c r="BT760" s="297" cm="1">
        <f t="array" ref="BT760">IF($CO760=3,
IFERROR(INDEX($CV$68:$CZ$79, $CE760, BT$23), "-"),
IF($CO760=2,
IF(BT$23=5, $AC760, IF(BT$23=4, $AD760, 0)), IF(BT$23=5, $AC760, 0)
))</f>
        <v>0</v>
      </c>
      <c r="BU760" s="297" cm="1">
        <f t="array" ref="BU760">IF($CO760=3,
IFERROR(INDEX($CV$68:$CZ$79, $CE760, BU$23), "-"),
IF($CO760=2,
IF(BU$23=5, $AC760, IF(BU$23=4, $AD760, 0)), IF(BU$23=5, $AC760, 0)
))</f>
        <v>0</v>
      </c>
      <c r="BV760" s="297" cm="1">
        <f t="array" ref="BV760">IF($CO760=3,
IFERROR(INDEX($CV$68:$CZ$79, $CE760, BV$23), "-"),
IF($CO760=2,
IF(BV$23=5, $AC760, IF(BV$23=4, $AD760, 0)), IF(BV$23=5, $AC760, 0)
))</f>
        <v>0</v>
      </c>
      <c r="BW760" s="297" cm="1">
        <f t="array" ref="BW760">IF($CO760=3,
IFERROR(INDEX($CV$68:$CZ$79, $CE760, BW$23), "-"),
IF($CO760=2,
IF(BW$23=5, $AC760, IF(BW$23=4, $AD760, 0)), IF(BW$23=5, $AC760, 0)
))</f>
        <v>0</v>
      </c>
      <c r="BX760" s="297" cm="1">
        <f t="array" ref="BX760">IF($CO760=3,
IFERROR(INDEX($CV$68:$CZ$79, $CE760, BX$23), "-"),
IF($CO760=2,
IF(BX$23=5, $AC760, IF(BX$23=4, $AD760, 0)), IF(BX$23=5, $AC760, 0)
))</f>
        <v>0</v>
      </c>
      <c r="BY760" s="293" t="str">
        <f t="shared" si="333"/>
        <v>-</v>
      </c>
      <c r="BZ760" s="299">
        <f t="shared" si="309"/>
        <v>0</v>
      </c>
      <c r="CA760" s="294" t="str">
        <f t="shared" si="334"/>
        <v>-</v>
      </c>
      <c r="CB760" s="295" t="str">
        <f t="shared" si="310"/>
        <v>-</v>
      </c>
      <c r="CC760" s="295" t="str">
        <f t="shared" si="335"/>
        <v>-</v>
      </c>
      <c r="CD760" s="299">
        <f t="shared" si="311"/>
        <v>0</v>
      </c>
      <c r="CE760" s="300" t="str">
        <f t="shared" si="312"/>
        <v>-</v>
      </c>
      <c r="CF760" s="300" t="str">
        <f t="shared" si="313"/>
        <v>-</v>
      </c>
      <c r="CG760" s="300">
        <v>0</v>
      </c>
      <c r="CH760" s="300">
        <f t="shared" si="314"/>
        <v>0</v>
      </c>
      <c r="CI760" s="301">
        <f t="shared" si="315"/>
        <v>0</v>
      </c>
      <c r="CJ760" s="301">
        <f t="shared" si="316"/>
        <v>0</v>
      </c>
      <c r="CK760" s="302" t="str" cm="1">
        <f t="array" ref="CK760">IF($CJ760&gt;0, INDEX($CS$28:$DH$35, $CJ760, $CI760+CK$23), "-")</f>
        <v>-</v>
      </c>
      <c r="CL760" s="302" t="str" cm="1">
        <f t="array" ref="CL760">IF($CJ760&gt;0, INDEX($CS$28:$DH$35, $CJ760, $CI760+CL$23), "-")</f>
        <v>-</v>
      </c>
      <c r="CM760" s="302" t="str" cm="1">
        <f t="array" ref="CM760">IF($CJ760&gt;0, INDEX($CS$28:$DH$35, $CJ760, $CI760+CM$23), "-")</f>
        <v>-</v>
      </c>
      <c r="CN760" s="302" t="str" cm="1">
        <f t="array" ref="CN760">IF($CJ760&gt;0, INDEX($CS$28:$DH$35, $CJ760, $CI760+CN$23), "-")</f>
        <v>-</v>
      </c>
      <c r="CO760" s="300" t="str">
        <f t="shared" si="317"/>
        <v>-</v>
      </c>
      <c r="CP760" s="271"/>
      <c r="CQ760" s="272"/>
      <c r="CR760" s="273"/>
      <c r="CS760" s="273"/>
      <c r="CT760" s="273"/>
      <c r="CU760" s="273"/>
      <c r="CV760" s="273"/>
      <c r="CW760" s="273"/>
      <c r="CX760" s="273"/>
      <c r="CY760" s="273"/>
      <c r="CZ760" s="273"/>
      <c r="DA760" s="273"/>
      <c r="DB760" s="273"/>
      <c r="DC760" s="273"/>
      <c r="DD760" s="273"/>
      <c r="DE760" s="273"/>
      <c r="DF760" s="273"/>
      <c r="DG760" s="273"/>
      <c r="DH760" s="273"/>
      <c r="DI760" s="273"/>
      <c r="DJ760" s="271"/>
      <c r="DK760" s="271"/>
    </row>
    <row r="761" spans="1:115" s="45" customFormat="1" ht="12.75" customHeight="1" x14ac:dyDescent="0.25">
      <c r="A761" s="13" cm="1">
        <f t="array" ref="A761">IFERROR(INDEX(Operation, IFERROR(MATCH($N761,#REF!, 0), IFERROR(MATCH($N761,#REF!, 0), MATCH($N761,#REF!, 0))), 4), 0)</f>
        <v>0</v>
      </c>
      <c r="B761" s="10">
        <v>738</v>
      </c>
      <c r="C761" s="238"/>
      <c r="D761" s="238"/>
      <c r="E761" s="79"/>
      <c r="F761" s="80" t="str">
        <f>IF(ISBLANK(E761), "", VLOOKUP(E761, Z!$A$2:$C$4127, 3, FALSE))</f>
        <v/>
      </c>
      <c r="G761" s="238"/>
      <c r="H761" s="81"/>
      <c r="I761" s="255" t="b">
        <v>0</v>
      </c>
      <c r="J761" s="256"/>
      <c r="K761" s="82"/>
      <c r="L761" s="82"/>
      <c r="M761" s="83"/>
      <c r="N761" s="79"/>
      <c r="O761" s="84"/>
      <c r="P761" s="84"/>
      <c r="Q761" s="257"/>
      <c r="R761" s="257"/>
      <c r="S761" s="257"/>
      <c r="T761" s="85">
        <f t="shared" si="318"/>
        <v>0</v>
      </c>
      <c r="U761" s="238"/>
      <c r="V761" s="238"/>
      <c r="W761" s="238"/>
      <c r="X761" s="257"/>
      <c r="Y761" s="258"/>
      <c r="Z761" s="79"/>
      <c r="AA761" s="257"/>
      <c r="AB761" s="257"/>
      <c r="AC761" s="257"/>
      <c r="AD761" s="257"/>
      <c r="AE761" s="257"/>
      <c r="AF761" s="85">
        <f t="shared" si="319"/>
        <v>0</v>
      </c>
      <c r="AG761" s="259"/>
      <c r="AH761" s="238"/>
      <c r="AI761" s="79"/>
      <c r="AJ761" s="80" t="str">
        <f>IF(ISBLANK(AI761), "", VLOOKUP(AI761, Z!$A$2:$C$4127, 3, FALSE))</f>
        <v/>
      </c>
      <c r="AK761" s="260"/>
      <c r="AL761" s="127">
        <f t="shared" si="320"/>
        <v>0</v>
      </c>
      <c r="AM761" s="271"/>
      <c r="AN761" s="292">
        <f t="shared" si="322"/>
        <v>0</v>
      </c>
      <c r="AO761" s="279">
        <f t="shared" si="321"/>
        <v>1</v>
      </c>
      <c r="AP761" s="279">
        <v>0.75</v>
      </c>
      <c r="AQ761" s="293" t="str">
        <f t="shared" si="323"/>
        <v>-</v>
      </c>
      <c r="AR761" s="293" t="str">
        <f t="shared" si="324"/>
        <v>-</v>
      </c>
      <c r="AS761" s="293" t="str" cm="1">
        <f t="array" ref="AS761">IFERROR(IFERROR((AT761*AU761)/(3600*1000)/AZ761, BY761) * SUMPRODUCT($BA761:$BE761^2.5, $BF761:$BJ761) / 1000, "-")</f>
        <v>-</v>
      </c>
      <c r="AT761" s="279" t="str">
        <f t="shared" si="325"/>
        <v>-</v>
      </c>
      <c r="AU761" s="279" t="str">
        <f t="shared" si="326"/>
        <v>-</v>
      </c>
      <c r="AV761" s="294" t="str">
        <f t="shared" si="308"/>
        <v>-</v>
      </c>
      <c r="AW761" s="294" t="str" cm="1">
        <f t="array" ref="AW761">IF(CH761&gt;0, INDEX($CV$58:$CV$60, CH761), "-")</f>
        <v>-</v>
      </c>
      <c r="AX761" s="294" t="str">
        <f t="shared" si="327"/>
        <v>-</v>
      </c>
      <c r="AY761" s="295" t="str">
        <f t="shared" si="328"/>
        <v>-</v>
      </c>
      <c r="AZ761" s="294">
        <f t="shared" si="329"/>
        <v>0</v>
      </c>
      <c r="BA761" s="296" t="str" cm="1">
        <f t="array" ref="BA761">IFERROR(INDEX($CV$63:$CZ$65, $CF761, BA$23), "-")</f>
        <v>-</v>
      </c>
      <c r="BB761" s="296" t="str" cm="1">
        <f t="array" ref="BB761">IFERROR(INDEX($CV$63:$CZ$65, $CF761, BB$23), "-")</f>
        <v>-</v>
      </c>
      <c r="BC761" s="296" t="str" cm="1">
        <f t="array" ref="BC761">IFERROR(INDEX($CV$63:$CZ$65, $CF761, BC$23), "-")</f>
        <v>-</v>
      </c>
      <c r="BD761" s="296" t="str" cm="1">
        <f t="array" ref="BD761">IFERROR(INDEX($CV$63:$CZ$65, $CF761, BD$23), "-")</f>
        <v>-</v>
      </c>
      <c r="BE761" s="296" t="str" cm="1">
        <f t="array" ref="BE761">IFERROR(INDEX($CV$63:$CZ$65, $CF761, BE$23), "-")</f>
        <v>-</v>
      </c>
      <c r="BF761" s="297" cm="1">
        <f t="array" ref="BF761">IF($CF761=3,
IFERROR(INDEX($CV$68:$CZ$79, $CE761, BF$23), "-"),
IF($CF761=2,
IF(BF$23=5, $Q761, IF(BF$23=4, $R761, 0)), IF(BF$23=5, $Q761, 0)
))</f>
        <v>0</v>
      </c>
      <c r="BG761" s="297" cm="1">
        <f t="array" ref="BG761">IF($CF761=3,
IFERROR(INDEX($CV$68:$CZ$79, $CE761, BG$23), "-"),
IF($CF761=2,
IF(BG$23=5, $Q761, IF(BG$23=4, $R761, 0)), IF(BG$23=5, $Q761, 0)
))</f>
        <v>0</v>
      </c>
      <c r="BH761" s="297" cm="1">
        <f t="array" ref="BH761">IF($CF761=3,
IFERROR(INDEX($CV$68:$CZ$79, $CE761, BH$23), "-"),
IF($CF761=2,
IF(BH$23=5, $Q761, IF(BH$23=4, $R761, 0)), IF(BH$23=5, $Q761, 0)
))</f>
        <v>0</v>
      </c>
      <c r="BI761" s="297" cm="1">
        <f t="array" ref="BI761">IF($CF761=3,
IFERROR(INDEX($CV$68:$CZ$79, $CE761, BI$23), "-"),
IF($CF761=2,
IF(BI$23=5, $Q761, IF(BI$23=4, $R761, 0)), IF(BI$23=5, $Q761, 0)
))</f>
        <v>0</v>
      </c>
      <c r="BJ761" s="297" cm="1">
        <f t="array" ref="BJ761">IF($CF761=3,
IFERROR(INDEX($CV$68:$CZ$79, $CE761, BJ$23), "-"),
IF($CF761=2,
IF(BJ$23=5, $Q761, IF(BJ$23=4, $R761, 0)), IF(BJ$23=5, $Q761, 0)
))</f>
        <v>0</v>
      </c>
      <c r="BK761" s="293" t="str" cm="1">
        <f t="array" ref="BK761">IFERROR(IF(OR($AN$20="EZ", ISNUMBER((BL761*BM761)/(3600*1000)/BN761)), (BL761*BM761)/(3600*1000)/BN761, BY761) * SUMPRODUCT($BO761:$BS761^2.5, $BT761:$BX761) / 1000, "-")</f>
        <v>-</v>
      </c>
      <c r="BL761" s="279" t="str">
        <f t="shared" si="330"/>
        <v>-</v>
      </c>
      <c r="BM761" s="279" t="str">
        <f t="shared" si="331"/>
        <v>-</v>
      </c>
      <c r="BN761" s="298">
        <f t="shared" si="332"/>
        <v>0</v>
      </c>
      <c r="BO761" s="296" t="str" cm="1">
        <f t="array" ref="BO761">IFERROR(INDEX($CV$63:$CZ$65, $CO761, BO$23), "-")</f>
        <v>-</v>
      </c>
      <c r="BP761" s="296" t="str" cm="1">
        <f t="array" ref="BP761">IFERROR(INDEX($CV$63:$CZ$65, $CO761, BP$23), "-")</f>
        <v>-</v>
      </c>
      <c r="BQ761" s="296" t="str" cm="1">
        <f t="array" ref="BQ761">IFERROR(INDEX($CV$63:$CZ$65, $CO761, BQ$23), "-")</f>
        <v>-</v>
      </c>
      <c r="BR761" s="296" t="str" cm="1">
        <f t="array" ref="BR761">IFERROR(INDEX($CV$63:$CZ$65, $CO761, BR$23), "-")</f>
        <v>-</v>
      </c>
      <c r="BS761" s="296" t="str" cm="1">
        <f t="array" ref="BS761">IFERROR(INDEX($CV$63:$CZ$65, $CO761, BS$23), "-")</f>
        <v>-</v>
      </c>
      <c r="BT761" s="297" cm="1">
        <f t="array" ref="BT761">IF($CO761=3,
IFERROR(INDEX($CV$68:$CZ$79, $CE761, BT$23), "-"),
IF($CO761=2,
IF(BT$23=5, $AC761, IF(BT$23=4, $AD761, 0)), IF(BT$23=5, $AC761, 0)
))</f>
        <v>0</v>
      </c>
      <c r="BU761" s="297" cm="1">
        <f t="array" ref="BU761">IF($CO761=3,
IFERROR(INDEX($CV$68:$CZ$79, $CE761, BU$23), "-"),
IF($CO761=2,
IF(BU$23=5, $AC761, IF(BU$23=4, $AD761, 0)), IF(BU$23=5, $AC761, 0)
))</f>
        <v>0</v>
      </c>
      <c r="BV761" s="297" cm="1">
        <f t="array" ref="BV761">IF($CO761=3,
IFERROR(INDEX($CV$68:$CZ$79, $CE761, BV$23), "-"),
IF($CO761=2,
IF(BV$23=5, $AC761, IF(BV$23=4, $AD761, 0)), IF(BV$23=5, $AC761, 0)
))</f>
        <v>0</v>
      </c>
      <c r="BW761" s="297" cm="1">
        <f t="array" ref="BW761">IF($CO761=3,
IFERROR(INDEX($CV$68:$CZ$79, $CE761, BW$23), "-"),
IF($CO761=2,
IF(BW$23=5, $AC761, IF(BW$23=4, $AD761, 0)), IF(BW$23=5, $AC761, 0)
))</f>
        <v>0</v>
      </c>
      <c r="BX761" s="297" cm="1">
        <f t="array" ref="BX761">IF($CO761=3,
IFERROR(INDEX($CV$68:$CZ$79, $CE761, BX$23), "-"),
IF($CO761=2,
IF(BX$23=5, $AC761, IF(BX$23=4, $AD761, 0)), IF(BX$23=5, $AC761, 0)
))</f>
        <v>0</v>
      </c>
      <c r="BY761" s="293" t="str">
        <f t="shared" si="333"/>
        <v>-</v>
      </c>
      <c r="BZ761" s="299">
        <f t="shared" si="309"/>
        <v>0</v>
      </c>
      <c r="CA761" s="294" t="str">
        <f t="shared" si="334"/>
        <v>-</v>
      </c>
      <c r="CB761" s="295" t="str">
        <f t="shared" si="310"/>
        <v>-</v>
      </c>
      <c r="CC761" s="295" t="str">
        <f t="shared" si="335"/>
        <v>-</v>
      </c>
      <c r="CD761" s="299">
        <f t="shared" si="311"/>
        <v>0</v>
      </c>
      <c r="CE761" s="300" t="str">
        <f t="shared" si="312"/>
        <v>-</v>
      </c>
      <c r="CF761" s="300" t="str">
        <f t="shared" si="313"/>
        <v>-</v>
      </c>
      <c r="CG761" s="300">
        <v>0</v>
      </c>
      <c r="CH761" s="300">
        <f t="shared" si="314"/>
        <v>0</v>
      </c>
      <c r="CI761" s="301">
        <f t="shared" si="315"/>
        <v>0</v>
      </c>
      <c r="CJ761" s="301">
        <f t="shared" si="316"/>
        <v>0</v>
      </c>
      <c r="CK761" s="302" t="str" cm="1">
        <f t="array" ref="CK761">IF($CJ761&gt;0, INDEX($CS$28:$DH$35, $CJ761, $CI761+CK$23), "-")</f>
        <v>-</v>
      </c>
      <c r="CL761" s="302" t="str" cm="1">
        <f t="array" ref="CL761">IF($CJ761&gt;0, INDEX($CS$28:$DH$35, $CJ761, $CI761+CL$23), "-")</f>
        <v>-</v>
      </c>
      <c r="CM761" s="302" t="str" cm="1">
        <f t="array" ref="CM761">IF($CJ761&gt;0, INDEX($CS$28:$DH$35, $CJ761, $CI761+CM$23), "-")</f>
        <v>-</v>
      </c>
      <c r="CN761" s="302" t="str" cm="1">
        <f t="array" ref="CN761">IF($CJ761&gt;0, INDEX($CS$28:$DH$35, $CJ761, $CI761+CN$23), "-")</f>
        <v>-</v>
      </c>
      <c r="CO761" s="300" t="str">
        <f t="shared" si="317"/>
        <v>-</v>
      </c>
      <c r="CP761" s="271"/>
      <c r="CQ761" s="272"/>
      <c r="CR761" s="273"/>
      <c r="CS761" s="273"/>
      <c r="CT761" s="273"/>
      <c r="CU761" s="273"/>
      <c r="CV761" s="273"/>
      <c r="CW761" s="273"/>
      <c r="CX761" s="273"/>
      <c r="CY761" s="273"/>
      <c r="CZ761" s="273"/>
      <c r="DA761" s="273"/>
      <c r="DB761" s="273"/>
      <c r="DC761" s="273"/>
      <c r="DD761" s="273"/>
      <c r="DE761" s="273"/>
      <c r="DF761" s="273"/>
      <c r="DG761" s="273"/>
      <c r="DH761" s="273"/>
      <c r="DI761" s="273"/>
      <c r="DJ761" s="271"/>
      <c r="DK761" s="271"/>
    </row>
    <row r="762" spans="1:115" s="45" customFormat="1" ht="12.75" customHeight="1" x14ac:dyDescent="0.25">
      <c r="A762" s="13" cm="1">
        <f t="array" ref="A762">IFERROR(INDEX(Operation, IFERROR(MATCH($N762,#REF!, 0), IFERROR(MATCH($N762,#REF!, 0), MATCH($N762,#REF!, 0))), 4), 0)</f>
        <v>0</v>
      </c>
      <c r="B762" s="10">
        <v>739</v>
      </c>
      <c r="C762" s="238"/>
      <c r="D762" s="238"/>
      <c r="E762" s="79"/>
      <c r="F762" s="80" t="str">
        <f>IF(ISBLANK(E762), "", VLOOKUP(E762, Z!$A$2:$C$4127, 3, FALSE))</f>
        <v/>
      </c>
      <c r="G762" s="238"/>
      <c r="H762" s="81"/>
      <c r="I762" s="255" t="b">
        <v>0</v>
      </c>
      <c r="J762" s="256"/>
      <c r="K762" s="82"/>
      <c r="L762" s="82"/>
      <c r="M762" s="83"/>
      <c r="N762" s="79"/>
      <c r="O762" s="84"/>
      <c r="P762" s="84"/>
      <c r="Q762" s="257"/>
      <c r="R762" s="257"/>
      <c r="S762" s="257"/>
      <c r="T762" s="85">
        <f t="shared" si="318"/>
        <v>0</v>
      </c>
      <c r="U762" s="238"/>
      <c r="V762" s="238"/>
      <c r="W762" s="238"/>
      <c r="X762" s="257"/>
      <c r="Y762" s="258"/>
      <c r="Z762" s="79"/>
      <c r="AA762" s="257"/>
      <c r="AB762" s="257"/>
      <c r="AC762" s="257"/>
      <c r="AD762" s="257"/>
      <c r="AE762" s="257"/>
      <c r="AF762" s="85">
        <f t="shared" si="319"/>
        <v>0</v>
      </c>
      <c r="AG762" s="259"/>
      <c r="AH762" s="238"/>
      <c r="AI762" s="79"/>
      <c r="AJ762" s="80" t="str">
        <f>IF(ISBLANK(AI762), "", VLOOKUP(AI762, Z!$A$2:$C$4127, 3, FALSE))</f>
        <v/>
      </c>
      <c r="AK762" s="260"/>
      <c r="AL762" s="127">
        <f t="shared" si="320"/>
        <v>0</v>
      </c>
      <c r="AM762" s="271"/>
      <c r="AN762" s="292">
        <f t="shared" si="322"/>
        <v>0</v>
      </c>
      <c r="AO762" s="279">
        <f t="shared" si="321"/>
        <v>1</v>
      </c>
      <c r="AP762" s="279">
        <v>0.75</v>
      </c>
      <c r="AQ762" s="293" t="str">
        <f t="shared" si="323"/>
        <v>-</v>
      </c>
      <c r="AR762" s="293" t="str">
        <f t="shared" si="324"/>
        <v>-</v>
      </c>
      <c r="AS762" s="293" t="str" cm="1">
        <f t="array" ref="AS762">IFERROR(IFERROR((AT762*AU762)/(3600*1000)/AZ762, BY762) * SUMPRODUCT($BA762:$BE762^2.5, $BF762:$BJ762) / 1000, "-")</f>
        <v>-</v>
      </c>
      <c r="AT762" s="279" t="str">
        <f t="shared" si="325"/>
        <v>-</v>
      </c>
      <c r="AU762" s="279" t="str">
        <f t="shared" si="326"/>
        <v>-</v>
      </c>
      <c r="AV762" s="294" t="str">
        <f t="shared" si="308"/>
        <v>-</v>
      </c>
      <c r="AW762" s="294" t="str" cm="1">
        <f t="array" ref="AW762">IF(CH762&gt;0, INDEX($CV$58:$CV$60, CH762), "-")</f>
        <v>-</v>
      </c>
      <c r="AX762" s="294" t="str">
        <f t="shared" si="327"/>
        <v>-</v>
      </c>
      <c r="AY762" s="295" t="str">
        <f t="shared" si="328"/>
        <v>-</v>
      </c>
      <c r="AZ762" s="294">
        <f t="shared" si="329"/>
        <v>0</v>
      </c>
      <c r="BA762" s="296" t="str" cm="1">
        <f t="array" ref="BA762">IFERROR(INDEX($CV$63:$CZ$65, $CF762, BA$23), "-")</f>
        <v>-</v>
      </c>
      <c r="BB762" s="296" t="str" cm="1">
        <f t="array" ref="BB762">IFERROR(INDEX($CV$63:$CZ$65, $CF762, BB$23), "-")</f>
        <v>-</v>
      </c>
      <c r="BC762" s="296" t="str" cm="1">
        <f t="array" ref="BC762">IFERROR(INDEX($CV$63:$CZ$65, $CF762, BC$23), "-")</f>
        <v>-</v>
      </c>
      <c r="BD762" s="296" t="str" cm="1">
        <f t="array" ref="BD762">IFERROR(INDEX($CV$63:$CZ$65, $CF762, BD$23), "-")</f>
        <v>-</v>
      </c>
      <c r="BE762" s="296" t="str" cm="1">
        <f t="array" ref="BE762">IFERROR(INDEX($CV$63:$CZ$65, $CF762, BE$23), "-")</f>
        <v>-</v>
      </c>
      <c r="BF762" s="297" cm="1">
        <f t="array" ref="BF762">IF($CF762=3,
IFERROR(INDEX($CV$68:$CZ$79, $CE762, BF$23), "-"),
IF($CF762=2,
IF(BF$23=5, $Q762, IF(BF$23=4, $R762, 0)), IF(BF$23=5, $Q762, 0)
))</f>
        <v>0</v>
      </c>
      <c r="BG762" s="297" cm="1">
        <f t="array" ref="BG762">IF($CF762=3,
IFERROR(INDEX($CV$68:$CZ$79, $CE762, BG$23), "-"),
IF($CF762=2,
IF(BG$23=5, $Q762, IF(BG$23=4, $R762, 0)), IF(BG$23=5, $Q762, 0)
))</f>
        <v>0</v>
      </c>
      <c r="BH762" s="297" cm="1">
        <f t="array" ref="BH762">IF($CF762=3,
IFERROR(INDEX($CV$68:$CZ$79, $CE762, BH$23), "-"),
IF($CF762=2,
IF(BH$23=5, $Q762, IF(BH$23=4, $R762, 0)), IF(BH$23=5, $Q762, 0)
))</f>
        <v>0</v>
      </c>
      <c r="BI762" s="297" cm="1">
        <f t="array" ref="BI762">IF($CF762=3,
IFERROR(INDEX($CV$68:$CZ$79, $CE762, BI$23), "-"),
IF($CF762=2,
IF(BI$23=5, $Q762, IF(BI$23=4, $R762, 0)), IF(BI$23=5, $Q762, 0)
))</f>
        <v>0</v>
      </c>
      <c r="BJ762" s="297" cm="1">
        <f t="array" ref="BJ762">IF($CF762=3,
IFERROR(INDEX($CV$68:$CZ$79, $CE762, BJ$23), "-"),
IF($CF762=2,
IF(BJ$23=5, $Q762, IF(BJ$23=4, $R762, 0)), IF(BJ$23=5, $Q762, 0)
))</f>
        <v>0</v>
      </c>
      <c r="BK762" s="293" t="str" cm="1">
        <f t="array" ref="BK762">IFERROR(IF(OR($AN$20="EZ", ISNUMBER((BL762*BM762)/(3600*1000)/BN762)), (BL762*BM762)/(3600*1000)/BN762, BY762) * SUMPRODUCT($BO762:$BS762^2.5, $BT762:$BX762) / 1000, "-")</f>
        <v>-</v>
      </c>
      <c r="BL762" s="279" t="str">
        <f t="shared" si="330"/>
        <v>-</v>
      </c>
      <c r="BM762" s="279" t="str">
        <f t="shared" si="331"/>
        <v>-</v>
      </c>
      <c r="BN762" s="298">
        <f t="shared" si="332"/>
        <v>0</v>
      </c>
      <c r="BO762" s="296" t="str" cm="1">
        <f t="array" ref="BO762">IFERROR(INDEX($CV$63:$CZ$65, $CO762, BO$23), "-")</f>
        <v>-</v>
      </c>
      <c r="BP762" s="296" t="str" cm="1">
        <f t="array" ref="BP762">IFERROR(INDEX($CV$63:$CZ$65, $CO762, BP$23), "-")</f>
        <v>-</v>
      </c>
      <c r="BQ762" s="296" t="str" cm="1">
        <f t="array" ref="BQ762">IFERROR(INDEX($CV$63:$CZ$65, $CO762, BQ$23), "-")</f>
        <v>-</v>
      </c>
      <c r="BR762" s="296" t="str" cm="1">
        <f t="array" ref="BR762">IFERROR(INDEX($CV$63:$CZ$65, $CO762, BR$23), "-")</f>
        <v>-</v>
      </c>
      <c r="BS762" s="296" t="str" cm="1">
        <f t="array" ref="BS762">IFERROR(INDEX($CV$63:$CZ$65, $CO762, BS$23), "-")</f>
        <v>-</v>
      </c>
      <c r="BT762" s="297" cm="1">
        <f t="array" ref="BT762">IF($CO762=3,
IFERROR(INDEX($CV$68:$CZ$79, $CE762, BT$23), "-"),
IF($CO762=2,
IF(BT$23=5, $AC762, IF(BT$23=4, $AD762, 0)), IF(BT$23=5, $AC762, 0)
))</f>
        <v>0</v>
      </c>
      <c r="BU762" s="297" cm="1">
        <f t="array" ref="BU762">IF($CO762=3,
IFERROR(INDEX($CV$68:$CZ$79, $CE762, BU$23), "-"),
IF($CO762=2,
IF(BU$23=5, $AC762, IF(BU$23=4, $AD762, 0)), IF(BU$23=5, $AC762, 0)
))</f>
        <v>0</v>
      </c>
      <c r="BV762" s="297" cm="1">
        <f t="array" ref="BV762">IF($CO762=3,
IFERROR(INDEX($CV$68:$CZ$79, $CE762, BV$23), "-"),
IF($CO762=2,
IF(BV$23=5, $AC762, IF(BV$23=4, $AD762, 0)), IF(BV$23=5, $AC762, 0)
))</f>
        <v>0</v>
      </c>
      <c r="BW762" s="297" cm="1">
        <f t="array" ref="BW762">IF($CO762=3,
IFERROR(INDEX($CV$68:$CZ$79, $CE762, BW$23), "-"),
IF($CO762=2,
IF(BW$23=5, $AC762, IF(BW$23=4, $AD762, 0)), IF(BW$23=5, $AC762, 0)
))</f>
        <v>0</v>
      </c>
      <c r="BX762" s="297" cm="1">
        <f t="array" ref="BX762">IF($CO762=3,
IFERROR(INDEX($CV$68:$CZ$79, $CE762, BX$23), "-"),
IF($CO762=2,
IF(BX$23=5, $AC762, IF(BX$23=4, $AD762, 0)), IF(BX$23=5, $AC762, 0)
))</f>
        <v>0</v>
      </c>
      <c r="BY762" s="293" t="str">
        <f t="shared" si="333"/>
        <v>-</v>
      </c>
      <c r="BZ762" s="299">
        <f t="shared" si="309"/>
        <v>0</v>
      </c>
      <c r="CA762" s="294" t="str">
        <f t="shared" si="334"/>
        <v>-</v>
      </c>
      <c r="CB762" s="295" t="str">
        <f t="shared" si="310"/>
        <v>-</v>
      </c>
      <c r="CC762" s="295" t="str">
        <f t="shared" si="335"/>
        <v>-</v>
      </c>
      <c r="CD762" s="299">
        <f t="shared" si="311"/>
        <v>0</v>
      </c>
      <c r="CE762" s="300" t="str">
        <f t="shared" si="312"/>
        <v>-</v>
      </c>
      <c r="CF762" s="300" t="str">
        <f t="shared" si="313"/>
        <v>-</v>
      </c>
      <c r="CG762" s="300">
        <v>0</v>
      </c>
      <c r="CH762" s="300">
        <f t="shared" si="314"/>
        <v>0</v>
      </c>
      <c r="CI762" s="301">
        <f t="shared" si="315"/>
        <v>0</v>
      </c>
      <c r="CJ762" s="301">
        <f t="shared" si="316"/>
        <v>0</v>
      </c>
      <c r="CK762" s="302" t="str" cm="1">
        <f t="array" ref="CK762">IF($CJ762&gt;0, INDEX($CS$28:$DH$35, $CJ762, $CI762+CK$23), "-")</f>
        <v>-</v>
      </c>
      <c r="CL762" s="302" t="str" cm="1">
        <f t="array" ref="CL762">IF($CJ762&gt;0, INDEX($CS$28:$DH$35, $CJ762, $CI762+CL$23), "-")</f>
        <v>-</v>
      </c>
      <c r="CM762" s="302" t="str" cm="1">
        <f t="array" ref="CM762">IF($CJ762&gt;0, INDEX($CS$28:$DH$35, $CJ762, $CI762+CM$23), "-")</f>
        <v>-</v>
      </c>
      <c r="CN762" s="302" t="str" cm="1">
        <f t="array" ref="CN762">IF($CJ762&gt;0, INDEX($CS$28:$DH$35, $CJ762, $CI762+CN$23), "-")</f>
        <v>-</v>
      </c>
      <c r="CO762" s="300" t="str">
        <f t="shared" si="317"/>
        <v>-</v>
      </c>
      <c r="CP762" s="271"/>
      <c r="CQ762" s="272"/>
      <c r="CR762" s="273"/>
      <c r="CS762" s="273"/>
      <c r="CT762" s="273"/>
      <c r="CU762" s="273"/>
      <c r="CV762" s="273"/>
      <c r="CW762" s="273"/>
      <c r="CX762" s="273"/>
      <c r="CY762" s="273"/>
      <c r="CZ762" s="273"/>
      <c r="DA762" s="273"/>
      <c r="DB762" s="273"/>
      <c r="DC762" s="273"/>
      <c r="DD762" s="273"/>
      <c r="DE762" s="273"/>
      <c r="DF762" s="273"/>
      <c r="DG762" s="273"/>
      <c r="DH762" s="273"/>
      <c r="DI762" s="273"/>
      <c r="DJ762" s="271"/>
      <c r="DK762" s="271"/>
    </row>
    <row r="763" spans="1:115" s="45" customFormat="1" ht="12.75" customHeight="1" x14ac:dyDescent="0.25">
      <c r="A763" s="13" cm="1">
        <f t="array" ref="A763">IFERROR(INDEX(Operation, IFERROR(MATCH($N763,#REF!, 0), IFERROR(MATCH($N763,#REF!, 0), MATCH($N763,#REF!, 0))), 4), 0)</f>
        <v>0</v>
      </c>
      <c r="B763" s="10">
        <v>740</v>
      </c>
      <c r="C763" s="238"/>
      <c r="D763" s="238"/>
      <c r="E763" s="79"/>
      <c r="F763" s="80" t="str">
        <f>IF(ISBLANK(E763), "", VLOOKUP(E763, Z!$A$2:$C$4127, 3, FALSE))</f>
        <v/>
      </c>
      <c r="G763" s="238"/>
      <c r="H763" s="81"/>
      <c r="I763" s="255" t="b">
        <v>0</v>
      </c>
      <c r="J763" s="256"/>
      <c r="K763" s="82"/>
      <c r="L763" s="82"/>
      <c r="M763" s="83"/>
      <c r="N763" s="79"/>
      <c r="O763" s="84"/>
      <c r="P763" s="84"/>
      <c r="Q763" s="257"/>
      <c r="R763" s="257"/>
      <c r="S763" s="257"/>
      <c r="T763" s="85">
        <f t="shared" si="318"/>
        <v>0</v>
      </c>
      <c r="U763" s="238"/>
      <c r="V763" s="238"/>
      <c r="W763" s="238"/>
      <c r="X763" s="257"/>
      <c r="Y763" s="258"/>
      <c r="Z763" s="79"/>
      <c r="AA763" s="257"/>
      <c r="AB763" s="257"/>
      <c r="AC763" s="257"/>
      <c r="AD763" s="257"/>
      <c r="AE763" s="257"/>
      <c r="AF763" s="85">
        <f t="shared" si="319"/>
        <v>0</v>
      </c>
      <c r="AG763" s="259"/>
      <c r="AH763" s="238"/>
      <c r="AI763" s="79"/>
      <c r="AJ763" s="80" t="str">
        <f>IF(ISBLANK(AI763), "", VLOOKUP(AI763, Z!$A$2:$C$4127, 3, FALSE))</f>
        <v/>
      </c>
      <c r="AK763" s="260"/>
      <c r="AL763" s="127">
        <f t="shared" si="320"/>
        <v>0</v>
      </c>
      <c r="AM763" s="271"/>
      <c r="AN763" s="292">
        <f t="shared" si="322"/>
        <v>0</v>
      </c>
      <c r="AO763" s="279">
        <f t="shared" si="321"/>
        <v>1</v>
      </c>
      <c r="AP763" s="279">
        <v>0.75</v>
      </c>
      <c r="AQ763" s="293" t="str">
        <f t="shared" si="323"/>
        <v>-</v>
      </c>
      <c r="AR763" s="293" t="str">
        <f t="shared" si="324"/>
        <v>-</v>
      </c>
      <c r="AS763" s="293" t="str" cm="1">
        <f t="array" ref="AS763">IFERROR(IFERROR((AT763*AU763)/(3600*1000)/AZ763, BY763) * SUMPRODUCT($BA763:$BE763^2.5, $BF763:$BJ763) / 1000, "-")</f>
        <v>-</v>
      </c>
      <c r="AT763" s="279" t="str">
        <f t="shared" si="325"/>
        <v>-</v>
      </c>
      <c r="AU763" s="279" t="str">
        <f t="shared" si="326"/>
        <v>-</v>
      </c>
      <c r="AV763" s="294" t="str">
        <f t="shared" si="308"/>
        <v>-</v>
      </c>
      <c r="AW763" s="294" t="str" cm="1">
        <f t="array" ref="AW763">IF(CH763&gt;0, INDEX($CV$58:$CV$60, CH763), "-")</f>
        <v>-</v>
      </c>
      <c r="AX763" s="294" t="str">
        <f t="shared" si="327"/>
        <v>-</v>
      </c>
      <c r="AY763" s="295" t="str">
        <f t="shared" si="328"/>
        <v>-</v>
      </c>
      <c r="AZ763" s="294">
        <f t="shared" si="329"/>
        <v>0</v>
      </c>
      <c r="BA763" s="296" t="str" cm="1">
        <f t="array" ref="BA763">IFERROR(INDEX($CV$63:$CZ$65, $CF763, BA$23), "-")</f>
        <v>-</v>
      </c>
      <c r="BB763" s="296" t="str" cm="1">
        <f t="array" ref="BB763">IFERROR(INDEX($CV$63:$CZ$65, $CF763, BB$23), "-")</f>
        <v>-</v>
      </c>
      <c r="BC763" s="296" t="str" cm="1">
        <f t="array" ref="BC763">IFERROR(INDEX($CV$63:$CZ$65, $CF763, BC$23), "-")</f>
        <v>-</v>
      </c>
      <c r="BD763" s="296" t="str" cm="1">
        <f t="array" ref="BD763">IFERROR(INDEX($CV$63:$CZ$65, $CF763, BD$23), "-")</f>
        <v>-</v>
      </c>
      <c r="BE763" s="296" t="str" cm="1">
        <f t="array" ref="BE763">IFERROR(INDEX($CV$63:$CZ$65, $CF763, BE$23), "-")</f>
        <v>-</v>
      </c>
      <c r="BF763" s="297" cm="1">
        <f t="array" ref="BF763">IF($CF763=3,
IFERROR(INDEX($CV$68:$CZ$79, $CE763, BF$23), "-"),
IF($CF763=2,
IF(BF$23=5, $Q763, IF(BF$23=4, $R763, 0)), IF(BF$23=5, $Q763, 0)
))</f>
        <v>0</v>
      </c>
      <c r="BG763" s="297" cm="1">
        <f t="array" ref="BG763">IF($CF763=3,
IFERROR(INDEX($CV$68:$CZ$79, $CE763, BG$23), "-"),
IF($CF763=2,
IF(BG$23=5, $Q763, IF(BG$23=4, $R763, 0)), IF(BG$23=5, $Q763, 0)
))</f>
        <v>0</v>
      </c>
      <c r="BH763" s="297" cm="1">
        <f t="array" ref="BH763">IF($CF763=3,
IFERROR(INDEX($CV$68:$CZ$79, $CE763, BH$23), "-"),
IF($CF763=2,
IF(BH$23=5, $Q763, IF(BH$23=4, $R763, 0)), IF(BH$23=5, $Q763, 0)
))</f>
        <v>0</v>
      </c>
      <c r="BI763" s="297" cm="1">
        <f t="array" ref="BI763">IF($CF763=3,
IFERROR(INDEX($CV$68:$CZ$79, $CE763, BI$23), "-"),
IF($CF763=2,
IF(BI$23=5, $Q763, IF(BI$23=4, $R763, 0)), IF(BI$23=5, $Q763, 0)
))</f>
        <v>0</v>
      </c>
      <c r="BJ763" s="297" cm="1">
        <f t="array" ref="BJ763">IF($CF763=3,
IFERROR(INDEX($CV$68:$CZ$79, $CE763, BJ$23), "-"),
IF($CF763=2,
IF(BJ$23=5, $Q763, IF(BJ$23=4, $R763, 0)), IF(BJ$23=5, $Q763, 0)
))</f>
        <v>0</v>
      </c>
      <c r="BK763" s="293" t="str" cm="1">
        <f t="array" ref="BK763">IFERROR(IF(OR($AN$20="EZ", ISNUMBER((BL763*BM763)/(3600*1000)/BN763)), (BL763*BM763)/(3600*1000)/BN763, BY763) * SUMPRODUCT($BO763:$BS763^2.5, $BT763:$BX763) / 1000, "-")</f>
        <v>-</v>
      </c>
      <c r="BL763" s="279" t="str">
        <f t="shared" si="330"/>
        <v>-</v>
      </c>
      <c r="BM763" s="279" t="str">
        <f t="shared" si="331"/>
        <v>-</v>
      </c>
      <c r="BN763" s="298">
        <f t="shared" si="332"/>
        <v>0</v>
      </c>
      <c r="BO763" s="296" t="str" cm="1">
        <f t="array" ref="BO763">IFERROR(INDEX($CV$63:$CZ$65, $CO763, BO$23), "-")</f>
        <v>-</v>
      </c>
      <c r="BP763" s="296" t="str" cm="1">
        <f t="array" ref="BP763">IFERROR(INDEX($CV$63:$CZ$65, $CO763, BP$23), "-")</f>
        <v>-</v>
      </c>
      <c r="BQ763" s="296" t="str" cm="1">
        <f t="array" ref="BQ763">IFERROR(INDEX($CV$63:$CZ$65, $CO763, BQ$23), "-")</f>
        <v>-</v>
      </c>
      <c r="BR763" s="296" t="str" cm="1">
        <f t="array" ref="BR763">IFERROR(INDEX($CV$63:$CZ$65, $CO763, BR$23), "-")</f>
        <v>-</v>
      </c>
      <c r="BS763" s="296" t="str" cm="1">
        <f t="array" ref="BS763">IFERROR(INDEX($CV$63:$CZ$65, $CO763, BS$23), "-")</f>
        <v>-</v>
      </c>
      <c r="BT763" s="297" cm="1">
        <f t="array" ref="BT763">IF($CO763=3,
IFERROR(INDEX($CV$68:$CZ$79, $CE763, BT$23), "-"),
IF($CO763=2,
IF(BT$23=5, $AC763, IF(BT$23=4, $AD763, 0)), IF(BT$23=5, $AC763, 0)
))</f>
        <v>0</v>
      </c>
      <c r="BU763" s="297" cm="1">
        <f t="array" ref="BU763">IF($CO763=3,
IFERROR(INDEX($CV$68:$CZ$79, $CE763, BU$23), "-"),
IF($CO763=2,
IF(BU$23=5, $AC763, IF(BU$23=4, $AD763, 0)), IF(BU$23=5, $AC763, 0)
))</f>
        <v>0</v>
      </c>
      <c r="BV763" s="297" cm="1">
        <f t="array" ref="BV763">IF($CO763=3,
IFERROR(INDEX($CV$68:$CZ$79, $CE763, BV$23), "-"),
IF($CO763=2,
IF(BV$23=5, $AC763, IF(BV$23=4, $AD763, 0)), IF(BV$23=5, $AC763, 0)
))</f>
        <v>0</v>
      </c>
      <c r="BW763" s="297" cm="1">
        <f t="array" ref="BW763">IF($CO763=3,
IFERROR(INDEX($CV$68:$CZ$79, $CE763, BW$23), "-"),
IF($CO763=2,
IF(BW$23=5, $AC763, IF(BW$23=4, $AD763, 0)), IF(BW$23=5, $AC763, 0)
))</f>
        <v>0</v>
      </c>
      <c r="BX763" s="297" cm="1">
        <f t="array" ref="BX763">IF($CO763=3,
IFERROR(INDEX($CV$68:$CZ$79, $CE763, BX$23), "-"),
IF($CO763=2,
IF(BX$23=5, $AC763, IF(BX$23=4, $AD763, 0)), IF(BX$23=5, $AC763, 0)
))</f>
        <v>0</v>
      </c>
      <c r="BY763" s="293" t="str">
        <f t="shared" si="333"/>
        <v>-</v>
      </c>
      <c r="BZ763" s="299">
        <f t="shared" si="309"/>
        <v>0</v>
      </c>
      <c r="CA763" s="294" t="str">
        <f t="shared" si="334"/>
        <v>-</v>
      </c>
      <c r="CB763" s="295" t="str">
        <f t="shared" si="310"/>
        <v>-</v>
      </c>
      <c r="CC763" s="295" t="str">
        <f t="shared" si="335"/>
        <v>-</v>
      </c>
      <c r="CD763" s="299">
        <f t="shared" si="311"/>
        <v>0</v>
      </c>
      <c r="CE763" s="300" t="str">
        <f t="shared" si="312"/>
        <v>-</v>
      </c>
      <c r="CF763" s="300" t="str">
        <f t="shared" si="313"/>
        <v>-</v>
      </c>
      <c r="CG763" s="300">
        <v>0</v>
      </c>
      <c r="CH763" s="300">
        <f t="shared" si="314"/>
        <v>0</v>
      </c>
      <c r="CI763" s="301">
        <f t="shared" si="315"/>
        <v>0</v>
      </c>
      <c r="CJ763" s="301">
        <f t="shared" si="316"/>
        <v>0</v>
      </c>
      <c r="CK763" s="302" t="str" cm="1">
        <f t="array" ref="CK763">IF($CJ763&gt;0, INDEX($CS$28:$DH$35, $CJ763, $CI763+CK$23), "-")</f>
        <v>-</v>
      </c>
      <c r="CL763" s="302" t="str" cm="1">
        <f t="array" ref="CL763">IF($CJ763&gt;0, INDEX($CS$28:$DH$35, $CJ763, $CI763+CL$23), "-")</f>
        <v>-</v>
      </c>
      <c r="CM763" s="302" t="str" cm="1">
        <f t="array" ref="CM763">IF($CJ763&gt;0, INDEX($CS$28:$DH$35, $CJ763, $CI763+CM$23), "-")</f>
        <v>-</v>
      </c>
      <c r="CN763" s="302" t="str" cm="1">
        <f t="array" ref="CN763">IF($CJ763&gt;0, INDEX($CS$28:$DH$35, $CJ763, $CI763+CN$23), "-")</f>
        <v>-</v>
      </c>
      <c r="CO763" s="300" t="str">
        <f t="shared" si="317"/>
        <v>-</v>
      </c>
      <c r="CP763" s="271"/>
      <c r="CQ763" s="272"/>
      <c r="CR763" s="273"/>
      <c r="CS763" s="273"/>
      <c r="CT763" s="273"/>
      <c r="CU763" s="273"/>
      <c r="CV763" s="273"/>
      <c r="CW763" s="273"/>
      <c r="CX763" s="273"/>
      <c r="CY763" s="273"/>
      <c r="CZ763" s="273"/>
      <c r="DA763" s="273"/>
      <c r="DB763" s="273"/>
      <c r="DC763" s="273"/>
      <c r="DD763" s="273"/>
      <c r="DE763" s="273"/>
      <c r="DF763" s="273"/>
      <c r="DG763" s="273"/>
      <c r="DH763" s="273"/>
      <c r="DI763" s="273"/>
      <c r="DJ763" s="271"/>
      <c r="DK763" s="271"/>
    </row>
    <row r="764" spans="1:115" s="45" customFormat="1" ht="12.75" customHeight="1" x14ac:dyDescent="0.25">
      <c r="A764" s="13" cm="1">
        <f t="array" ref="A764">IFERROR(INDEX(Operation, IFERROR(MATCH($N764,#REF!, 0), IFERROR(MATCH($N764,#REF!, 0), MATCH($N764,#REF!, 0))), 4), 0)</f>
        <v>0</v>
      </c>
      <c r="B764" s="10">
        <v>741</v>
      </c>
      <c r="C764" s="238"/>
      <c r="D764" s="238"/>
      <c r="E764" s="79"/>
      <c r="F764" s="80" t="str">
        <f>IF(ISBLANK(E764), "", VLOOKUP(E764, Z!$A$2:$C$4127, 3, FALSE))</f>
        <v/>
      </c>
      <c r="G764" s="238"/>
      <c r="H764" s="81"/>
      <c r="I764" s="255" t="b">
        <v>0</v>
      </c>
      <c r="J764" s="256"/>
      <c r="K764" s="82"/>
      <c r="L764" s="82"/>
      <c r="M764" s="83"/>
      <c r="N764" s="79"/>
      <c r="O764" s="84"/>
      <c r="P764" s="84"/>
      <c r="Q764" s="257"/>
      <c r="R764" s="257"/>
      <c r="S764" s="257"/>
      <c r="T764" s="85">
        <f t="shared" si="318"/>
        <v>0</v>
      </c>
      <c r="U764" s="238"/>
      <c r="V764" s="238"/>
      <c r="W764" s="238"/>
      <c r="X764" s="256"/>
      <c r="Y764" s="258"/>
      <c r="Z764" s="79"/>
      <c r="AA764" s="257"/>
      <c r="AB764" s="257"/>
      <c r="AC764" s="257"/>
      <c r="AD764" s="257"/>
      <c r="AE764" s="257"/>
      <c r="AF764" s="85">
        <f t="shared" si="319"/>
        <v>0</v>
      </c>
      <c r="AG764" s="259"/>
      <c r="AH764" s="238"/>
      <c r="AI764" s="79"/>
      <c r="AJ764" s="80" t="str">
        <f>IF(ISBLANK(AI764), "", VLOOKUP(AI764, Z!$A$2:$C$4127, 3, FALSE))</f>
        <v/>
      </c>
      <c r="AK764" s="260"/>
      <c r="AL764" s="127">
        <f t="shared" si="320"/>
        <v>0</v>
      </c>
      <c r="AM764" s="271"/>
      <c r="AN764" s="292">
        <f t="shared" si="322"/>
        <v>0</v>
      </c>
      <c r="AO764" s="279">
        <f t="shared" si="321"/>
        <v>1</v>
      </c>
      <c r="AP764" s="279">
        <v>0.75</v>
      </c>
      <c r="AQ764" s="293" t="str">
        <f t="shared" si="323"/>
        <v>-</v>
      </c>
      <c r="AR764" s="293" t="str">
        <f t="shared" si="324"/>
        <v>-</v>
      </c>
      <c r="AS764" s="293" t="str" cm="1">
        <f t="array" ref="AS764">IFERROR(IFERROR((AT764*AU764)/(3600*1000)/AZ764, BY764) * SUMPRODUCT($BA764:$BE764^2.5, $BF764:$BJ764) / 1000, "-")</f>
        <v>-</v>
      </c>
      <c r="AT764" s="279" t="str">
        <f t="shared" si="325"/>
        <v>-</v>
      </c>
      <c r="AU764" s="279" t="str">
        <f t="shared" si="326"/>
        <v>-</v>
      </c>
      <c r="AV764" s="294" t="str">
        <f t="shared" si="308"/>
        <v>-</v>
      </c>
      <c r="AW764" s="294" t="str" cm="1">
        <f t="array" ref="AW764">IF(CH764&gt;0, INDEX($CV$58:$CV$60, CH764), "-")</f>
        <v>-</v>
      </c>
      <c r="AX764" s="294" t="str">
        <f t="shared" si="327"/>
        <v>-</v>
      </c>
      <c r="AY764" s="295" t="str">
        <f t="shared" si="328"/>
        <v>-</v>
      </c>
      <c r="AZ764" s="294">
        <f t="shared" si="329"/>
        <v>0</v>
      </c>
      <c r="BA764" s="296" t="str" cm="1">
        <f t="array" ref="BA764">IFERROR(INDEX($CV$63:$CZ$65, $CF764, BA$23), "-")</f>
        <v>-</v>
      </c>
      <c r="BB764" s="296" t="str" cm="1">
        <f t="array" ref="BB764">IFERROR(INDEX($CV$63:$CZ$65, $CF764, BB$23), "-")</f>
        <v>-</v>
      </c>
      <c r="BC764" s="296" t="str" cm="1">
        <f t="array" ref="BC764">IFERROR(INDEX($CV$63:$CZ$65, $CF764, BC$23), "-")</f>
        <v>-</v>
      </c>
      <c r="BD764" s="296" t="str" cm="1">
        <f t="array" ref="BD764">IFERROR(INDEX($CV$63:$CZ$65, $CF764, BD$23), "-")</f>
        <v>-</v>
      </c>
      <c r="BE764" s="296" t="str" cm="1">
        <f t="array" ref="BE764">IFERROR(INDEX($CV$63:$CZ$65, $CF764, BE$23), "-")</f>
        <v>-</v>
      </c>
      <c r="BF764" s="297" cm="1">
        <f t="array" ref="BF764">IF($CF764=3,
IFERROR(INDEX($CV$68:$CZ$79, $CE764, BF$23), "-"),
IF($CF764=2,
IF(BF$23=5, $Q764, IF(BF$23=4, $R764, 0)), IF(BF$23=5, $Q764, 0)
))</f>
        <v>0</v>
      </c>
      <c r="BG764" s="297" cm="1">
        <f t="array" ref="BG764">IF($CF764=3,
IFERROR(INDEX($CV$68:$CZ$79, $CE764, BG$23), "-"),
IF($CF764=2,
IF(BG$23=5, $Q764, IF(BG$23=4, $R764, 0)), IF(BG$23=5, $Q764, 0)
))</f>
        <v>0</v>
      </c>
      <c r="BH764" s="297" cm="1">
        <f t="array" ref="BH764">IF($CF764=3,
IFERROR(INDEX($CV$68:$CZ$79, $CE764, BH$23), "-"),
IF($CF764=2,
IF(BH$23=5, $Q764, IF(BH$23=4, $R764, 0)), IF(BH$23=5, $Q764, 0)
))</f>
        <v>0</v>
      </c>
      <c r="BI764" s="297" cm="1">
        <f t="array" ref="BI764">IF($CF764=3,
IFERROR(INDEX($CV$68:$CZ$79, $CE764, BI$23), "-"),
IF($CF764=2,
IF(BI$23=5, $Q764, IF(BI$23=4, $R764, 0)), IF(BI$23=5, $Q764, 0)
))</f>
        <v>0</v>
      </c>
      <c r="BJ764" s="297" cm="1">
        <f t="array" ref="BJ764">IF($CF764=3,
IFERROR(INDEX($CV$68:$CZ$79, $CE764, BJ$23), "-"),
IF($CF764=2,
IF(BJ$23=5, $Q764, IF(BJ$23=4, $R764, 0)), IF(BJ$23=5, $Q764, 0)
))</f>
        <v>0</v>
      </c>
      <c r="BK764" s="293" t="str" cm="1">
        <f t="array" ref="BK764">IFERROR(IF(OR($AN$20="EZ", ISNUMBER((BL764*BM764)/(3600*1000)/BN764)), (BL764*BM764)/(3600*1000)/BN764, BY764) * SUMPRODUCT($BO764:$BS764^2.5, $BT764:$BX764) / 1000, "-")</f>
        <v>-</v>
      </c>
      <c r="BL764" s="279" t="str">
        <f t="shared" si="330"/>
        <v>-</v>
      </c>
      <c r="BM764" s="279" t="str">
        <f t="shared" si="331"/>
        <v>-</v>
      </c>
      <c r="BN764" s="298">
        <f t="shared" si="332"/>
        <v>0</v>
      </c>
      <c r="BO764" s="296" t="str" cm="1">
        <f t="array" ref="BO764">IFERROR(INDEX($CV$63:$CZ$65, $CO764, BO$23), "-")</f>
        <v>-</v>
      </c>
      <c r="BP764" s="296" t="str" cm="1">
        <f t="array" ref="BP764">IFERROR(INDEX($CV$63:$CZ$65, $CO764, BP$23), "-")</f>
        <v>-</v>
      </c>
      <c r="BQ764" s="296" t="str" cm="1">
        <f t="array" ref="BQ764">IFERROR(INDEX($CV$63:$CZ$65, $CO764, BQ$23), "-")</f>
        <v>-</v>
      </c>
      <c r="BR764" s="296" t="str" cm="1">
        <f t="array" ref="BR764">IFERROR(INDEX($CV$63:$CZ$65, $CO764, BR$23), "-")</f>
        <v>-</v>
      </c>
      <c r="BS764" s="296" t="str" cm="1">
        <f t="array" ref="BS764">IFERROR(INDEX($CV$63:$CZ$65, $CO764, BS$23), "-")</f>
        <v>-</v>
      </c>
      <c r="BT764" s="297" cm="1">
        <f t="array" ref="BT764">IF($CO764=3,
IFERROR(INDEX($CV$68:$CZ$79, $CE764, BT$23), "-"),
IF($CO764=2,
IF(BT$23=5, $AC764, IF(BT$23=4, $AD764, 0)), IF(BT$23=5, $AC764, 0)
))</f>
        <v>0</v>
      </c>
      <c r="BU764" s="297" cm="1">
        <f t="array" ref="BU764">IF($CO764=3,
IFERROR(INDEX($CV$68:$CZ$79, $CE764, BU$23), "-"),
IF($CO764=2,
IF(BU$23=5, $AC764, IF(BU$23=4, $AD764, 0)), IF(BU$23=5, $AC764, 0)
))</f>
        <v>0</v>
      </c>
      <c r="BV764" s="297" cm="1">
        <f t="array" ref="BV764">IF($CO764=3,
IFERROR(INDEX($CV$68:$CZ$79, $CE764, BV$23), "-"),
IF($CO764=2,
IF(BV$23=5, $AC764, IF(BV$23=4, $AD764, 0)), IF(BV$23=5, $AC764, 0)
))</f>
        <v>0</v>
      </c>
      <c r="BW764" s="297" cm="1">
        <f t="array" ref="BW764">IF($CO764=3,
IFERROR(INDEX($CV$68:$CZ$79, $CE764, BW$23), "-"),
IF($CO764=2,
IF(BW$23=5, $AC764, IF(BW$23=4, $AD764, 0)), IF(BW$23=5, $AC764, 0)
))</f>
        <v>0</v>
      </c>
      <c r="BX764" s="297" cm="1">
        <f t="array" ref="BX764">IF($CO764=3,
IFERROR(INDEX($CV$68:$CZ$79, $CE764, BX$23), "-"),
IF($CO764=2,
IF(BX$23=5, $AC764, IF(BX$23=4, $AD764, 0)), IF(BX$23=5, $AC764, 0)
))</f>
        <v>0</v>
      </c>
      <c r="BY764" s="293" t="str">
        <f t="shared" si="333"/>
        <v>-</v>
      </c>
      <c r="BZ764" s="299">
        <f t="shared" si="309"/>
        <v>0</v>
      </c>
      <c r="CA764" s="294" t="str">
        <f t="shared" si="334"/>
        <v>-</v>
      </c>
      <c r="CB764" s="295" t="str">
        <f t="shared" si="310"/>
        <v>-</v>
      </c>
      <c r="CC764" s="295" t="str">
        <f t="shared" si="335"/>
        <v>-</v>
      </c>
      <c r="CD764" s="299">
        <f t="shared" si="311"/>
        <v>0</v>
      </c>
      <c r="CE764" s="300" t="str">
        <f t="shared" si="312"/>
        <v>-</v>
      </c>
      <c r="CF764" s="300" t="str">
        <f t="shared" si="313"/>
        <v>-</v>
      </c>
      <c r="CG764" s="300">
        <v>0</v>
      </c>
      <c r="CH764" s="300">
        <f t="shared" si="314"/>
        <v>0</v>
      </c>
      <c r="CI764" s="301">
        <f t="shared" si="315"/>
        <v>0</v>
      </c>
      <c r="CJ764" s="301">
        <f t="shared" si="316"/>
        <v>0</v>
      </c>
      <c r="CK764" s="302" t="str" cm="1">
        <f t="array" ref="CK764">IF($CJ764&gt;0, INDEX($CS$28:$DH$35, $CJ764, $CI764+CK$23), "-")</f>
        <v>-</v>
      </c>
      <c r="CL764" s="302" t="str" cm="1">
        <f t="array" ref="CL764">IF($CJ764&gt;0, INDEX($CS$28:$DH$35, $CJ764, $CI764+CL$23), "-")</f>
        <v>-</v>
      </c>
      <c r="CM764" s="302" t="str" cm="1">
        <f t="array" ref="CM764">IF($CJ764&gt;0, INDEX($CS$28:$DH$35, $CJ764, $CI764+CM$23), "-")</f>
        <v>-</v>
      </c>
      <c r="CN764" s="302" t="str" cm="1">
        <f t="array" ref="CN764">IF($CJ764&gt;0, INDEX($CS$28:$DH$35, $CJ764, $CI764+CN$23), "-")</f>
        <v>-</v>
      </c>
      <c r="CO764" s="300" t="str">
        <f t="shared" si="317"/>
        <v>-</v>
      </c>
      <c r="CP764" s="271"/>
      <c r="CQ764" s="272"/>
      <c r="CR764" s="273"/>
      <c r="CS764" s="273"/>
      <c r="CT764" s="273"/>
      <c r="CU764" s="273"/>
      <c r="CV764" s="273"/>
      <c r="CW764" s="273"/>
      <c r="CX764" s="273"/>
      <c r="CY764" s="273"/>
      <c r="CZ764" s="273"/>
      <c r="DA764" s="273"/>
      <c r="DB764" s="273"/>
      <c r="DC764" s="273"/>
      <c r="DD764" s="273"/>
      <c r="DE764" s="273"/>
      <c r="DF764" s="273"/>
      <c r="DG764" s="273"/>
      <c r="DH764" s="273"/>
      <c r="DI764" s="273"/>
      <c r="DJ764" s="271"/>
      <c r="DK764" s="271"/>
    </row>
    <row r="765" spans="1:115" s="45" customFormat="1" ht="12.75" customHeight="1" x14ac:dyDescent="0.25">
      <c r="A765" s="13" cm="1">
        <f t="array" ref="A765">IFERROR(INDEX(Operation, IFERROR(MATCH($N765,#REF!, 0), IFERROR(MATCH($N765,#REF!, 0), MATCH($N765,#REF!, 0))), 4), 0)</f>
        <v>0</v>
      </c>
      <c r="B765" s="10">
        <v>742</v>
      </c>
      <c r="C765" s="238"/>
      <c r="D765" s="238"/>
      <c r="E765" s="79"/>
      <c r="F765" s="80" t="str">
        <f>IF(ISBLANK(E765), "", VLOOKUP(E765, Z!$A$2:$C$4127, 3, FALSE))</f>
        <v/>
      </c>
      <c r="G765" s="238"/>
      <c r="H765" s="81"/>
      <c r="I765" s="255" t="b">
        <v>0</v>
      </c>
      <c r="J765" s="256"/>
      <c r="K765" s="82"/>
      <c r="L765" s="82"/>
      <c r="M765" s="83"/>
      <c r="N765" s="79"/>
      <c r="O765" s="84"/>
      <c r="P765" s="84"/>
      <c r="Q765" s="257"/>
      <c r="R765" s="257"/>
      <c r="S765" s="257"/>
      <c r="T765" s="85">
        <f t="shared" si="318"/>
        <v>0</v>
      </c>
      <c r="U765" s="238"/>
      <c r="V765" s="238"/>
      <c r="W765" s="238"/>
      <c r="X765" s="257"/>
      <c r="Y765" s="258"/>
      <c r="Z765" s="79"/>
      <c r="AA765" s="257"/>
      <c r="AB765" s="257"/>
      <c r="AC765" s="257"/>
      <c r="AD765" s="257"/>
      <c r="AE765" s="257"/>
      <c r="AF765" s="85">
        <f t="shared" si="319"/>
        <v>0</v>
      </c>
      <c r="AG765" s="259"/>
      <c r="AH765" s="238"/>
      <c r="AI765" s="79"/>
      <c r="AJ765" s="80" t="str">
        <f>IF(ISBLANK(AI765), "", VLOOKUP(AI765, Z!$A$2:$C$4127, 3, FALSE))</f>
        <v/>
      </c>
      <c r="AK765" s="260"/>
      <c r="AL765" s="127">
        <f t="shared" si="320"/>
        <v>0</v>
      </c>
      <c r="AM765" s="271"/>
      <c r="AN765" s="292">
        <f t="shared" si="322"/>
        <v>0</v>
      </c>
      <c r="AO765" s="279">
        <f t="shared" si="321"/>
        <v>1</v>
      </c>
      <c r="AP765" s="279">
        <v>0.75</v>
      </c>
      <c r="AQ765" s="293" t="str">
        <f t="shared" si="323"/>
        <v>-</v>
      </c>
      <c r="AR765" s="293" t="str">
        <f t="shared" si="324"/>
        <v>-</v>
      </c>
      <c r="AS765" s="293" t="str" cm="1">
        <f t="array" ref="AS765">IFERROR(IFERROR((AT765*AU765)/(3600*1000)/AZ765, BY765) * SUMPRODUCT($BA765:$BE765^2.5, $BF765:$BJ765) / 1000, "-")</f>
        <v>-</v>
      </c>
      <c r="AT765" s="279" t="str">
        <f t="shared" si="325"/>
        <v>-</v>
      </c>
      <c r="AU765" s="279" t="str">
        <f t="shared" si="326"/>
        <v>-</v>
      </c>
      <c r="AV765" s="294" t="str">
        <f t="shared" si="308"/>
        <v>-</v>
      </c>
      <c r="AW765" s="294" t="str" cm="1">
        <f t="array" ref="AW765">IF(CH765&gt;0, INDEX($CV$58:$CV$60, CH765), "-")</f>
        <v>-</v>
      </c>
      <c r="AX765" s="294" t="str">
        <f t="shared" si="327"/>
        <v>-</v>
      </c>
      <c r="AY765" s="295" t="str">
        <f t="shared" si="328"/>
        <v>-</v>
      </c>
      <c r="AZ765" s="294">
        <f t="shared" si="329"/>
        <v>0</v>
      </c>
      <c r="BA765" s="296" t="str" cm="1">
        <f t="array" ref="BA765">IFERROR(INDEX($CV$63:$CZ$65, $CF765, BA$23), "-")</f>
        <v>-</v>
      </c>
      <c r="BB765" s="296" t="str" cm="1">
        <f t="array" ref="BB765">IFERROR(INDEX($CV$63:$CZ$65, $CF765, BB$23), "-")</f>
        <v>-</v>
      </c>
      <c r="BC765" s="296" t="str" cm="1">
        <f t="array" ref="BC765">IFERROR(INDEX($CV$63:$CZ$65, $CF765, BC$23), "-")</f>
        <v>-</v>
      </c>
      <c r="BD765" s="296" t="str" cm="1">
        <f t="array" ref="BD765">IFERROR(INDEX($CV$63:$CZ$65, $CF765, BD$23), "-")</f>
        <v>-</v>
      </c>
      <c r="BE765" s="296" t="str" cm="1">
        <f t="array" ref="BE765">IFERROR(INDEX($CV$63:$CZ$65, $CF765, BE$23), "-")</f>
        <v>-</v>
      </c>
      <c r="BF765" s="297" cm="1">
        <f t="array" ref="BF765">IF($CF765=3,
IFERROR(INDEX($CV$68:$CZ$79, $CE765, BF$23), "-"),
IF($CF765=2,
IF(BF$23=5, $Q765, IF(BF$23=4, $R765, 0)), IF(BF$23=5, $Q765, 0)
))</f>
        <v>0</v>
      </c>
      <c r="BG765" s="297" cm="1">
        <f t="array" ref="BG765">IF($CF765=3,
IFERROR(INDEX($CV$68:$CZ$79, $CE765, BG$23), "-"),
IF($CF765=2,
IF(BG$23=5, $Q765, IF(BG$23=4, $R765, 0)), IF(BG$23=5, $Q765, 0)
))</f>
        <v>0</v>
      </c>
      <c r="BH765" s="297" cm="1">
        <f t="array" ref="BH765">IF($CF765=3,
IFERROR(INDEX($CV$68:$CZ$79, $CE765, BH$23), "-"),
IF($CF765=2,
IF(BH$23=5, $Q765, IF(BH$23=4, $R765, 0)), IF(BH$23=5, $Q765, 0)
))</f>
        <v>0</v>
      </c>
      <c r="BI765" s="297" cm="1">
        <f t="array" ref="BI765">IF($CF765=3,
IFERROR(INDEX($CV$68:$CZ$79, $CE765, BI$23), "-"),
IF($CF765=2,
IF(BI$23=5, $Q765, IF(BI$23=4, $R765, 0)), IF(BI$23=5, $Q765, 0)
))</f>
        <v>0</v>
      </c>
      <c r="BJ765" s="297" cm="1">
        <f t="array" ref="BJ765">IF($CF765=3,
IFERROR(INDEX($CV$68:$CZ$79, $CE765, BJ$23), "-"),
IF($CF765=2,
IF(BJ$23=5, $Q765, IF(BJ$23=4, $R765, 0)), IF(BJ$23=5, $Q765, 0)
))</f>
        <v>0</v>
      </c>
      <c r="BK765" s="293" t="str" cm="1">
        <f t="array" ref="BK765">IFERROR(IF(OR($AN$20="EZ", ISNUMBER((BL765*BM765)/(3600*1000)/BN765)), (BL765*BM765)/(3600*1000)/BN765, BY765) * SUMPRODUCT($BO765:$BS765^2.5, $BT765:$BX765) / 1000, "-")</f>
        <v>-</v>
      </c>
      <c r="BL765" s="279" t="str">
        <f t="shared" si="330"/>
        <v>-</v>
      </c>
      <c r="BM765" s="279" t="str">
        <f t="shared" si="331"/>
        <v>-</v>
      </c>
      <c r="BN765" s="298">
        <f t="shared" si="332"/>
        <v>0</v>
      </c>
      <c r="BO765" s="296" t="str" cm="1">
        <f t="array" ref="BO765">IFERROR(INDEX($CV$63:$CZ$65, $CO765, BO$23), "-")</f>
        <v>-</v>
      </c>
      <c r="BP765" s="296" t="str" cm="1">
        <f t="array" ref="BP765">IFERROR(INDEX($CV$63:$CZ$65, $CO765, BP$23), "-")</f>
        <v>-</v>
      </c>
      <c r="BQ765" s="296" t="str" cm="1">
        <f t="array" ref="BQ765">IFERROR(INDEX($CV$63:$CZ$65, $CO765, BQ$23), "-")</f>
        <v>-</v>
      </c>
      <c r="BR765" s="296" t="str" cm="1">
        <f t="array" ref="BR765">IFERROR(INDEX($CV$63:$CZ$65, $CO765, BR$23), "-")</f>
        <v>-</v>
      </c>
      <c r="BS765" s="296" t="str" cm="1">
        <f t="array" ref="BS765">IFERROR(INDEX($CV$63:$CZ$65, $CO765, BS$23), "-")</f>
        <v>-</v>
      </c>
      <c r="BT765" s="297" cm="1">
        <f t="array" ref="BT765">IF($CO765=3,
IFERROR(INDEX($CV$68:$CZ$79, $CE765, BT$23), "-"),
IF($CO765=2,
IF(BT$23=5, $AC765, IF(BT$23=4, $AD765, 0)), IF(BT$23=5, $AC765, 0)
))</f>
        <v>0</v>
      </c>
      <c r="BU765" s="297" cm="1">
        <f t="array" ref="BU765">IF($CO765=3,
IFERROR(INDEX($CV$68:$CZ$79, $CE765, BU$23), "-"),
IF($CO765=2,
IF(BU$23=5, $AC765, IF(BU$23=4, $AD765, 0)), IF(BU$23=5, $AC765, 0)
))</f>
        <v>0</v>
      </c>
      <c r="BV765" s="297" cm="1">
        <f t="array" ref="BV765">IF($CO765=3,
IFERROR(INDEX($CV$68:$CZ$79, $CE765, BV$23), "-"),
IF($CO765=2,
IF(BV$23=5, $AC765, IF(BV$23=4, $AD765, 0)), IF(BV$23=5, $AC765, 0)
))</f>
        <v>0</v>
      </c>
      <c r="BW765" s="297" cm="1">
        <f t="array" ref="BW765">IF($CO765=3,
IFERROR(INDEX($CV$68:$CZ$79, $CE765, BW$23), "-"),
IF($CO765=2,
IF(BW$23=5, $AC765, IF(BW$23=4, $AD765, 0)), IF(BW$23=5, $AC765, 0)
))</f>
        <v>0</v>
      </c>
      <c r="BX765" s="297" cm="1">
        <f t="array" ref="BX765">IF($CO765=3,
IFERROR(INDEX($CV$68:$CZ$79, $CE765, BX$23), "-"),
IF($CO765=2,
IF(BX$23=5, $AC765, IF(BX$23=4, $AD765, 0)), IF(BX$23=5, $AC765, 0)
))</f>
        <v>0</v>
      </c>
      <c r="BY765" s="293" t="str">
        <f t="shared" si="333"/>
        <v>-</v>
      </c>
      <c r="BZ765" s="299">
        <f t="shared" si="309"/>
        <v>0</v>
      </c>
      <c r="CA765" s="294" t="str">
        <f t="shared" si="334"/>
        <v>-</v>
      </c>
      <c r="CB765" s="295" t="str">
        <f t="shared" si="310"/>
        <v>-</v>
      </c>
      <c r="CC765" s="295" t="str">
        <f t="shared" si="335"/>
        <v>-</v>
      </c>
      <c r="CD765" s="299">
        <f t="shared" si="311"/>
        <v>0</v>
      </c>
      <c r="CE765" s="300" t="str">
        <f t="shared" si="312"/>
        <v>-</v>
      </c>
      <c r="CF765" s="300" t="str">
        <f t="shared" si="313"/>
        <v>-</v>
      </c>
      <c r="CG765" s="300">
        <v>0</v>
      </c>
      <c r="CH765" s="300">
        <f t="shared" si="314"/>
        <v>0</v>
      </c>
      <c r="CI765" s="301">
        <f t="shared" si="315"/>
        <v>0</v>
      </c>
      <c r="CJ765" s="301">
        <f t="shared" si="316"/>
        <v>0</v>
      </c>
      <c r="CK765" s="302" t="str" cm="1">
        <f t="array" ref="CK765">IF($CJ765&gt;0, INDEX($CS$28:$DH$35, $CJ765, $CI765+CK$23), "-")</f>
        <v>-</v>
      </c>
      <c r="CL765" s="302" t="str" cm="1">
        <f t="array" ref="CL765">IF($CJ765&gt;0, INDEX($CS$28:$DH$35, $CJ765, $CI765+CL$23), "-")</f>
        <v>-</v>
      </c>
      <c r="CM765" s="302" t="str" cm="1">
        <f t="array" ref="CM765">IF($CJ765&gt;0, INDEX($CS$28:$DH$35, $CJ765, $CI765+CM$23), "-")</f>
        <v>-</v>
      </c>
      <c r="CN765" s="302" t="str" cm="1">
        <f t="array" ref="CN765">IF($CJ765&gt;0, INDEX($CS$28:$DH$35, $CJ765, $CI765+CN$23), "-")</f>
        <v>-</v>
      </c>
      <c r="CO765" s="300" t="str">
        <f t="shared" si="317"/>
        <v>-</v>
      </c>
      <c r="CP765" s="271"/>
      <c r="CQ765" s="272"/>
      <c r="CR765" s="273"/>
      <c r="CS765" s="273"/>
      <c r="CT765" s="273"/>
      <c r="CU765" s="273"/>
      <c r="CV765" s="273"/>
      <c r="CW765" s="273"/>
      <c r="CX765" s="273"/>
      <c r="CY765" s="273"/>
      <c r="CZ765" s="273"/>
      <c r="DA765" s="273"/>
      <c r="DB765" s="273"/>
      <c r="DC765" s="273"/>
      <c r="DD765" s="273"/>
      <c r="DE765" s="273"/>
      <c r="DF765" s="273"/>
      <c r="DG765" s="273"/>
      <c r="DH765" s="273"/>
      <c r="DI765" s="273"/>
      <c r="DJ765" s="271"/>
      <c r="DK765" s="271"/>
    </row>
    <row r="766" spans="1:115" s="45" customFormat="1" ht="12.75" customHeight="1" x14ac:dyDescent="0.25">
      <c r="A766" s="13" cm="1">
        <f t="array" ref="A766">IFERROR(INDEX(Operation, IFERROR(MATCH($N766,#REF!, 0), IFERROR(MATCH($N766,#REF!, 0), MATCH($N766,#REF!, 0))), 4), 0)</f>
        <v>0</v>
      </c>
      <c r="B766" s="10">
        <v>743</v>
      </c>
      <c r="C766" s="238"/>
      <c r="D766" s="238"/>
      <c r="E766" s="79"/>
      <c r="F766" s="80" t="str">
        <f>IF(ISBLANK(E766), "", VLOOKUP(E766, Z!$A$2:$C$4127, 3, FALSE))</f>
        <v/>
      </c>
      <c r="G766" s="238"/>
      <c r="H766" s="81"/>
      <c r="I766" s="255" t="b">
        <v>0</v>
      </c>
      <c r="J766" s="256"/>
      <c r="K766" s="82"/>
      <c r="L766" s="82"/>
      <c r="M766" s="83"/>
      <c r="N766" s="79"/>
      <c r="O766" s="84"/>
      <c r="P766" s="84"/>
      <c r="Q766" s="257"/>
      <c r="R766" s="257"/>
      <c r="S766" s="257"/>
      <c r="T766" s="85">
        <f t="shared" si="318"/>
        <v>0</v>
      </c>
      <c r="U766" s="238"/>
      <c r="V766" s="238"/>
      <c r="W766" s="238"/>
      <c r="X766" s="257"/>
      <c r="Y766" s="258"/>
      <c r="Z766" s="79"/>
      <c r="AA766" s="257"/>
      <c r="AB766" s="257"/>
      <c r="AC766" s="257"/>
      <c r="AD766" s="257"/>
      <c r="AE766" s="257"/>
      <c r="AF766" s="85">
        <f t="shared" si="319"/>
        <v>0</v>
      </c>
      <c r="AG766" s="259"/>
      <c r="AH766" s="238"/>
      <c r="AI766" s="79"/>
      <c r="AJ766" s="80" t="str">
        <f>IF(ISBLANK(AI766), "", VLOOKUP(AI766, Z!$A$2:$C$4127, 3, FALSE))</f>
        <v/>
      </c>
      <c r="AK766" s="260"/>
      <c r="AL766" s="127">
        <f t="shared" si="320"/>
        <v>0</v>
      </c>
      <c r="AM766" s="271"/>
      <c r="AN766" s="292">
        <f t="shared" si="322"/>
        <v>0</v>
      </c>
      <c r="AO766" s="279">
        <f t="shared" si="321"/>
        <v>1</v>
      </c>
      <c r="AP766" s="279">
        <v>0.75</v>
      </c>
      <c r="AQ766" s="293" t="str">
        <f t="shared" si="323"/>
        <v>-</v>
      </c>
      <c r="AR766" s="293" t="str">
        <f t="shared" si="324"/>
        <v>-</v>
      </c>
      <c r="AS766" s="293" t="str" cm="1">
        <f t="array" ref="AS766">IFERROR(IFERROR((AT766*AU766)/(3600*1000)/AZ766, BY766) * SUMPRODUCT($BA766:$BE766^2.5, $BF766:$BJ766) / 1000, "-")</f>
        <v>-</v>
      </c>
      <c r="AT766" s="279" t="str">
        <f t="shared" si="325"/>
        <v>-</v>
      </c>
      <c r="AU766" s="279" t="str">
        <f t="shared" si="326"/>
        <v>-</v>
      </c>
      <c r="AV766" s="294" t="str">
        <f t="shared" si="308"/>
        <v>-</v>
      </c>
      <c r="AW766" s="294" t="str" cm="1">
        <f t="array" ref="AW766">IF(CH766&gt;0, INDEX($CV$58:$CV$60, CH766), "-")</f>
        <v>-</v>
      </c>
      <c r="AX766" s="294" t="str">
        <f t="shared" si="327"/>
        <v>-</v>
      </c>
      <c r="AY766" s="295" t="str">
        <f t="shared" si="328"/>
        <v>-</v>
      </c>
      <c r="AZ766" s="294">
        <f t="shared" si="329"/>
        <v>0</v>
      </c>
      <c r="BA766" s="296" t="str" cm="1">
        <f t="array" ref="BA766">IFERROR(INDEX($CV$63:$CZ$65, $CF766, BA$23), "-")</f>
        <v>-</v>
      </c>
      <c r="BB766" s="296" t="str" cm="1">
        <f t="array" ref="BB766">IFERROR(INDEX($CV$63:$CZ$65, $CF766, BB$23), "-")</f>
        <v>-</v>
      </c>
      <c r="BC766" s="296" t="str" cm="1">
        <f t="array" ref="BC766">IFERROR(INDEX($CV$63:$CZ$65, $CF766, BC$23), "-")</f>
        <v>-</v>
      </c>
      <c r="BD766" s="296" t="str" cm="1">
        <f t="array" ref="BD766">IFERROR(INDEX($CV$63:$CZ$65, $CF766, BD$23), "-")</f>
        <v>-</v>
      </c>
      <c r="BE766" s="296" t="str" cm="1">
        <f t="array" ref="BE766">IFERROR(INDEX($CV$63:$CZ$65, $CF766, BE$23), "-")</f>
        <v>-</v>
      </c>
      <c r="BF766" s="297" cm="1">
        <f t="array" ref="BF766">IF($CF766=3,
IFERROR(INDEX($CV$68:$CZ$79, $CE766, BF$23), "-"),
IF($CF766=2,
IF(BF$23=5, $Q766, IF(BF$23=4, $R766, 0)), IF(BF$23=5, $Q766, 0)
))</f>
        <v>0</v>
      </c>
      <c r="BG766" s="297" cm="1">
        <f t="array" ref="BG766">IF($CF766=3,
IFERROR(INDEX($CV$68:$CZ$79, $CE766, BG$23), "-"),
IF($CF766=2,
IF(BG$23=5, $Q766, IF(BG$23=4, $R766, 0)), IF(BG$23=5, $Q766, 0)
))</f>
        <v>0</v>
      </c>
      <c r="BH766" s="297" cm="1">
        <f t="array" ref="BH766">IF($CF766=3,
IFERROR(INDEX($CV$68:$CZ$79, $CE766, BH$23), "-"),
IF($CF766=2,
IF(BH$23=5, $Q766, IF(BH$23=4, $R766, 0)), IF(BH$23=5, $Q766, 0)
))</f>
        <v>0</v>
      </c>
      <c r="BI766" s="297" cm="1">
        <f t="array" ref="BI766">IF($CF766=3,
IFERROR(INDEX($CV$68:$CZ$79, $CE766, BI$23), "-"),
IF($CF766=2,
IF(BI$23=5, $Q766, IF(BI$23=4, $R766, 0)), IF(BI$23=5, $Q766, 0)
))</f>
        <v>0</v>
      </c>
      <c r="BJ766" s="297" cm="1">
        <f t="array" ref="BJ766">IF($CF766=3,
IFERROR(INDEX($CV$68:$CZ$79, $CE766, BJ$23), "-"),
IF($CF766=2,
IF(BJ$23=5, $Q766, IF(BJ$23=4, $R766, 0)), IF(BJ$23=5, $Q766, 0)
))</f>
        <v>0</v>
      </c>
      <c r="BK766" s="293" t="str" cm="1">
        <f t="array" ref="BK766">IFERROR(IF(OR($AN$20="EZ", ISNUMBER((BL766*BM766)/(3600*1000)/BN766)), (BL766*BM766)/(3600*1000)/BN766, BY766) * SUMPRODUCT($BO766:$BS766^2.5, $BT766:$BX766) / 1000, "-")</f>
        <v>-</v>
      </c>
      <c r="BL766" s="279" t="str">
        <f t="shared" si="330"/>
        <v>-</v>
      </c>
      <c r="BM766" s="279" t="str">
        <f t="shared" si="331"/>
        <v>-</v>
      </c>
      <c r="BN766" s="298">
        <f t="shared" si="332"/>
        <v>0</v>
      </c>
      <c r="BO766" s="296" t="str" cm="1">
        <f t="array" ref="BO766">IFERROR(INDEX($CV$63:$CZ$65, $CO766, BO$23), "-")</f>
        <v>-</v>
      </c>
      <c r="BP766" s="296" t="str" cm="1">
        <f t="array" ref="BP766">IFERROR(INDEX($CV$63:$CZ$65, $CO766, BP$23), "-")</f>
        <v>-</v>
      </c>
      <c r="BQ766" s="296" t="str" cm="1">
        <f t="array" ref="BQ766">IFERROR(INDEX($CV$63:$CZ$65, $CO766, BQ$23), "-")</f>
        <v>-</v>
      </c>
      <c r="BR766" s="296" t="str" cm="1">
        <f t="array" ref="BR766">IFERROR(INDEX($CV$63:$CZ$65, $CO766, BR$23), "-")</f>
        <v>-</v>
      </c>
      <c r="BS766" s="296" t="str" cm="1">
        <f t="array" ref="BS766">IFERROR(INDEX($CV$63:$CZ$65, $CO766, BS$23), "-")</f>
        <v>-</v>
      </c>
      <c r="BT766" s="297" cm="1">
        <f t="array" ref="BT766">IF($CO766=3,
IFERROR(INDEX($CV$68:$CZ$79, $CE766, BT$23), "-"),
IF($CO766=2,
IF(BT$23=5, $AC766, IF(BT$23=4, $AD766, 0)), IF(BT$23=5, $AC766, 0)
))</f>
        <v>0</v>
      </c>
      <c r="BU766" s="297" cm="1">
        <f t="array" ref="BU766">IF($CO766=3,
IFERROR(INDEX($CV$68:$CZ$79, $CE766, BU$23), "-"),
IF($CO766=2,
IF(BU$23=5, $AC766, IF(BU$23=4, $AD766, 0)), IF(BU$23=5, $AC766, 0)
))</f>
        <v>0</v>
      </c>
      <c r="BV766" s="297" cm="1">
        <f t="array" ref="BV766">IF($CO766=3,
IFERROR(INDEX($CV$68:$CZ$79, $CE766, BV$23), "-"),
IF($CO766=2,
IF(BV$23=5, $AC766, IF(BV$23=4, $AD766, 0)), IF(BV$23=5, $AC766, 0)
))</f>
        <v>0</v>
      </c>
      <c r="BW766" s="297" cm="1">
        <f t="array" ref="BW766">IF($CO766=3,
IFERROR(INDEX($CV$68:$CZ$79, $CE766, BW$23), "-"),
IF($CO766=2,
IF(BW$23=5, $AC766, IF(BW$23=4, $AD766, 0)), IF(BW$23=5, $AC766, 0)
))</f>
        <v>0</v>
      </c>
      <c r="BX766" s="297" cm="1">
        <f t="array" ref="BX766">IF($CO766=3,
IFERROR(INDEX($CV$68:$CZ$79, $CE766, BX$23), "-"),
IF($CO766=2,
IF(BX$23=5, $AC766, IF(BX$23=4, $AD766, 0)), IF(BX$23=5, $AC766, 0)
))</f>
        <v>0</v>
      </c>
      <c r="BY766" s="293" t="str">
        <f t="shared" si="333"/>
        <v>-</v>
      </c>
      <c r="BZ766" s="299">
        <f t="shared" si="309"/>
        <v>0</v>
      </c>
      <c r="CA766" s="294" t="str">
        <f t="shared" si="334"/>
        <v>-</v>
      </c>
      <c r="CB766" s="295" t="str">
        <f t="shared" si="310"/>
        <v>-</v>
      </c>
      <c r="CC766" s="295" t="str">
        <f t="shared" si="335"/>
        <v>-</v>
      </c>
      <c r="CD766" s="299">
        <f t="shared" si="311"/>
        <v>0</v>
      </c>
      <c r="CE766" s="300" t="str">
        <f t="shared" si="312"/>
        <v>-</v>
      </c>
      <c r="CF766" s="300" t="str">
        <f t="shared" si="313"/>
        <v>-</v>
      </c>
      <c r="CG766" s="300">
        <v>0</v>
      </c>
      <c r="CH766" s="300">
        <f t="shared" si="314"/>
        <v>0</v>
      </c>
      <c r="CI766" s="301">
        <f t="shared" si="315"/>
        <v>0</v>
      </c>
      <c r="CJ766" s="301">
        <f t="shared" si="316"/>
        <v>0</v>
      </c>
      <c r="CK766" s="302" t="str" cm="1">
        <f t="array" ref="CK766">IF($CJ766&gt;0, INDEX($CS$28:$DH$35, $CJ766, $CI766+CK$23), "-")</f>
        <v>-</v>
      </c>
      <c r="CL766" s="302" t="str" cm="1">
        <f t="array" ref="CL766">IF($CJ766&gt;0, INDEX($CS$28:$DH$35, $CJ766, $CI766+CL$23), "-")</f>
        <v>-</v>
      </c>
      <c r="CM766" s="302" t="str" cm="1">
        <f t="array" ref="CM766">IF($CJ766&gt;0, INDEX($CS$28:$DH$35, $CJ766, $CI766+CM$23), "-")</f>
        <v>-</v>
      </c>
      <c r="CN766" s="302" t="str" cm="1">
        <f t="array" ref="CN766">IF($CJ766&gt;0, INDEX($CS$28:$DH$35, $CJ766, $CI766+CN$23), "-")</f>
        <v>-</v>
      </c>
      <c r="CO766" s="300" t="str">
        <f t="shared" si="317"/>
        <v>-</v>
      </c>
      <c r="CP766" s="271"/>
      <c r="CQ766" s="272"/>
      <c r="CR766" s="273"/>
      <c r="CS766" s="273"/>
      <c r="CT766" s="273"/>
      <c r="CU766" s="273"/>
      <c r="CV766" s="273"/>
      <c r="CW766" s="273"/>
      <c r="CX766" s="273"/>
      <c r="CY766" s="273"/>
      <c r="CZ766" s="273"/>
      <c r="DA766" s="273"/>
      <c r="DB766" s="273"/>
      <c r="DC766" s="273"/>
      <c r="DD766" s="273"/>
      <c r="DE766" s="273"/>
      <c r="DF766" s="273"/>
      <c r="DG766" s="273"/>
      <c r="DH766" s="273"/>
      <c r="DI766" s="273"/>
      <c r="DJ766" s="271"/>
      <c r="DK766" s="271"/>
    </row>
    <row r="767" spans="1:115" s="45" customFormat="1" ht="12.75" customHeight="1" x14ac:dyDescent="0.25">
      <c r="A767" s="13" cm="1">
        <f t="array" ref="A767">IFERROR(INDEX(Operation, IFERROR(MATCH($N767,#REF!, 0), IFERROR(MATCH($N767,#REF!, 0), MATCH($N767,#REF!, 0))), 4), 0)</f>
        <v>0</v>
      </c>
      <c r="B767" s="10">
        <v>744</v>
      </c>
      <c r="C767" s="238"/>
      <c r="D767" s="238"/>
      <c r="E767" s="79"/>
      <c r="F767" s="80" t="str">
        <f>IF(ISBLANK(E767), "", VLOOKUP(E767, Z!$A$2:$C$4127, 3, FALSE))</f>
        <v/>
      </c>
      <c r="G767" s="238"/>
      <c r="H767" s="81"/>
      <c r="I767" s="255" t="b">
        <v>0</v>
      </c>
      <c r="J767" s="256"/>
      <c r="K767" s="82"/>
      <c r="L767" s="82"/>
      <c r="M767" s="83"/>
      <c r="N767" s="79"/>
      <c r="O767" s="84"/>
      <c r="P767" s="84"/>
      <c r="Q767" s="257"/>
      <c r="R767" s="257"/>
      <c r="S767" s="257"/>
      <c r="T767" s="85">
        <f t="shared" si="318"/>
        <v>0</v>
      </c>
      <c r="U767" s="238"/>
      <c r="V767" s="238"/>
      <c r="W767" s="238"/>
      <c r="X767" s="257"/>
      <c r="Y767" s="258"/>
      <c r="Z767" s="79"/>
      <c r="AA767" s="257"/>
      <c r="AB767" s="257"/>
      <c r="AC767" s="257"/>
      <c r="AD767" s="257"/>
      <c r="AE767" s="257"/>
      <c r="AF767" s="85">
        <f t="shared" si="319"/>
        <v>0</v>
      </c>
      <c r="AG767" s="259"/>
      <c r="AH767" s="238"/>
      <c r="AI767" s="79"/>
      <c r="AJ767" s="80" t="str">
        <f>IF(ISBLANK(AI767), "", VLOOKUP(AI767, Z!$A$2:$C$4127, 3, FALSE))</f>
        <v/>
      </c>
      <c r="AK767" s="260"/>
      <c r="AL767" s="127">
        <f t="shared" si="320"/>
        <v>0</v>
      </c>
      <c r="AM767" s="271"/>
      <c r="AN767" s="292">
        <f t="shared" si="322"/>
        <v>0</v>
      </c>
      <c r="AO767" s="279">
        <f t="shared" si="321"/>
        <v>1</v>
      </c>
      <c r="AP767" s="279">
        <v>0.75</v>
      </c>
      <c r="AQ767" s="293" t="str">
        <f t="shared" si="323"/>
        <v>-</v>
      </c>
      <c r="AR767" s="293" t="str">
        <f t="shared" si="324"/>
        <v>-</v>
      </c>
      <c r="AS767" s="293" t="str" cm="1">
        <f t="array" ref="AS767">IFERROR(IFERROR((AT767*AU767)/(3600*1000)/AZ767, BY767) * SUMPRODUCT($BA767:$BE767^2.5, $BF767:$BJ767) / 1000, "-")</f>
        <v>-</v>
      </c>
      <c r="AT767" s="279" t="str">
        <f t="shared" si="325"/>
        <v>-</v>
      </c>
      <c r="AU767" s="279" t="str">
        <f t="shared" si="326"/>
        <v>-</v>
      </c>
      <c r="AV767" s="294" t="str">
        <f t="shared" si="308"/>
        <v>-</v>
      </c>
      <c r="AW767" s="294" t="str" cm="1">
        <f t="array" ref="AW767">IF(CH767&gt;0, INDEX($CV$58:$CV$60, CH767), "-")</f>
        <v>-</v>
      </c>
      <c r="AX767" s="294" t="str">
        <f t="shared" si="327"/>
        <v>-</v>
      </c>
      <c r="AY767" s="295" t="str">
        <f t="shared" si="328"/>
        <v>-</v>
      </c>
      <c r="AZ767" s="294">
        <f t="shared" si="329"/>
        <v>0</v>
      </c>
      <c r="BA767" s="296" t="str" cm="1">
        <f t="array" ref="BA767">IFERROR(INDEX($CV$63:$CZ$65, $CF767, BA$23), "-")</f>
        <v>-</v>
      </c>
      <c r="BB767" s="296" t="str" cm="1">
        <f t="array" ref="BB767">IFERROR(INDEX($CV$63:$CZ$65, $CF767, BB$23), "-")</f>
        <v>-</v>
      </c>
      <c r="BC767" s="296" t="str" cm="1">
        <f t="array" ref="BC767">IFERROR(INDEX($CV$63:$CZ$65, $CF767, BC$23), "-")</f>
        <v>-</v>
      </c>
      <c r="BD767" s="296" t="str" cm="1">
        <f t="array" ref="BD767">IFERROR(INDEX($CV$63:$CZ$65, $CF767, BD$23), "-")</f>
        <v>-</v>
      </c>
      <c r="BE767" s="296" t="str" cm="1">
        <f t="array" ref="BE767">IFERROR(INDEX($CV$63:$CZ$65, $CF767, BE$23), "-")</f>
        <v>-</v>
      </c>
      <c r="BF767" s="297" cm="1">
        <f t="array" ref="BF767">IF($CF767=3,
IFERROR(INDEX($CV$68:$CZ$79, $CE767, BF$23), "-"),
IF($CF767=2,
IF(BF$23=5, $Q767, IF(BF$23=4, $R767, 0)), IF(BF$23=5, $Q767, 0)
))</f>
        <v>0</v>
      </c>
      <c r="BG767" s="297" cm="1">
        <f t="array" ref="BG767">IF($CF767=3,
IFERROR(INDEX($CV$68:$CZ$79, $CE767, BG$23), "-"),
IF($CF767=2,
IF(BG$23=5, $Q767, IF(BG$23=4, $R767, 0)), IF(BG$23=5, $Q767, 0)
))</f>
        <v>0</v>
      </c>
      <c r="BH767" s="297" cm="1">
        <f t="array" ref="BH767">IF($CF767=3,
IFERROR(INDEX($CV$68:$CZ$79, $CE767, BH$23), "-"),
IF($CF767=2,
IF(BH$23=5, $Q767, IF(BH$23=4, $R767, 0)), IF(BH$23=5, $Q767, 0)
))</f>
        <v>0</v>
      </c>
      <c r="BI767" s="297" cm="1">
        <f t="array" ref="BI767">IF($CF767=3,
IFERROR(INDEX($CV$68:$CZ$79, $CE767, BI$23), "-"),
IF($CF767=2,
IF(BI$23=5, $Q767, IF(BI$23=4, $R767, 0)), IF(BI$23=5, $Q767, 0)
))</f>
        <v>0</v>
      </c>
      <c r="BJ767" s="297" cm="1">
        <f t="array" ref="BJ767">IF($CF767=3,
IFERROR(INDEX($CV$68:$CZ$79, $CE767, BJ$23), "-"),
IF($CF767=2,
IF(BJ$23=5, $Q767, IF(BJ$23=4, $R767, 0)), IF(BJ$23=5, $Q767, 0)
))</f>
        <v>0</v>
      </c>
      <c r="BK767" s="293" t="str" cm="1">
        <f t="array" ref="BK767">IFERROR(IF(OR($AN$20="EZ", ISNUMBER((BL767*BM767)/(3600*1000)/BN767)), (BL767*BM767)/(3600*1000)/BN767, BY767) * SUMPRODUCT($BO767:$BS767^2.5, $BT767:$BX767) / 1000, "-")</f>
        <v>-</v>
      </c>
      <c r="BL767" s="279" t="str">
        <f t="shared" si="330"/>
        <v>-</v>
      </c>
      <c r="BM767" s="279" t="str">
        <f t="shared" si="331"/>
        <v>-</v>
      </c>
      <c r="BN767" s="298">
        <f t="shared" si="332"/>
        <v>0</v>
      </c>
      <c r="BO767" s="296" t="str" cm="1">
        <f t="array" ref="BO767">IFERROR(INDEX($CV$63:$CZ$65, $CO767, BO$23), "-")</f>
        <v>-</v>
      </c>
      <c r="BP767" s="296" t="str" cm="1">
        <f t="array" ref="BP767">IFERROR(INDEX($CV$63:$CZ$65, $CO767, BP$23), "-")</f>
        <v>-</v>
      </c>
      <c r="BQ767" s="296" t="str" cm="1">
        <f t="array" ref="BQ767">IFERROR(INDEX($CV$63:$CZ$65, $CO767, BQ$23), "-")</f>
        <v>-</v>
      </c>
      <c r="BR767" s="296" t="str" cm="1">
        <f t="array" ref="BR767">IFERROR(INDEX($CV$63:$CZ$65, $CO767, BR$23), "-")</f>
        <v>-</v>
      </c>
      <c r="BS767" s="296" t="str" cm="1">
        <f t="array" ref="BS767">IFERROR(INDEX($CV$63:$CZ$65, $CO767, BS$23), "-")</f>
        <v>-</v>
      </c>
      <c r="BT767" s="297" cm="1">
        <f t="array" ref="BT767">IF($CO767=3,
IFERROR(INDEX($CV$68:$CZ$79, $CE767, BT$23), "-"),
IF($CO767=2,
IF(BT$23=5, $AC767, IF(BT$23=4, $AD767, 0)), IF(BT$23=5, $AC767, 0)
))</f>
        <v>0</v>
      </c>
      <c r="BU767" s="297" cm="1">
        <f t="array" ref="BU767">IF($CO767=3,
IFERROR(INDEX($CV$68:$CZ$79, $CE767, BU$23), "-"),
IF($CO767=2,
IF(BU$23=5, $AC767, IF(BU$23=4, $AD767, 0)), IF(BU$23=5, $AC767, 0)
))</f>
        <v>0</v>
      </c>
      <c r="BV767" s="297" cm="1">
        <f t="array" ref="BV767">IF($CO767=3,
IFERROR(INDEX($CV$68:$CZ$79, $CE767, BV$23), "-"),
IF($CO767=2,
IF(BV$23=5, $AC767, IF(BV$23=4, $AD767, 0)), IF(BV$23=5, $AC767, 0)
))</f>
        <v>0</v>
      </c>
      <c r="BW767" s="297" cm="1">
        <f t="array" ref="BW767">IF($CO767=3,
IFERROR(INDEX($CV$68:$CZ$79, $CE767, BW$23), "-"),
IF($CO767=2,
IF(BW$23=5, $AC767, IF(BW$23=4, $AD767, 0)), IF(BW$23=5, $AC767, 0)
))</f>
        <v>0</v>
      </c>
      <c r="BX767" s="297" cm="1">
        <f t="array" ref="BX767">IF($CO767=3,
IFERROR(INDEX($CV$68:$CZ$79, $CE767, BX$23), "-"),
IF($CO767=2,
IF(BX$23=5, $AC767, IF(BX$23=4, $AD767, 0)), IF(BX$23=5, $AC767, 0)
))</f>
        <v>0</v>
      </c>
      <c r="BY767" s="293" t="str">
        <f t="shared" si="333"/>
        <v>-</v>
      </c>
      <c r="BZ767" s="299">
        <f t="shared" si="309"/>
        <v>0</v>
      </c>
      <c r="CA767" s="294" t="str">
        <f t="shared" si="334"/>
        <v>-</v>
      </c>
      <c r="CB767" s="295" t="str">
        <f t="shared" si="310"/>
        <v>-</v>
      </c>
      <c r="CC767" s="295" t="str">
        <f t="shared" si="335"/>
        <v>-</v>
      </c>
      <c r="CD767" s="299">
        <f t="shared" si="311"/>
        <v>0</v>
      </c>
      <c r="CE767" s="300" t="str">
        <f t="shared" si="312"/>
        <v>-</v>
      </c>
      <c r="CF767" s="300" t="str">
        <f t="shared" si="313"/>
        <v>-</v>
      </c>
      <c r="CG767" s="300">
        <v>0</v>
      </c>
      <c r="CH767" s="300">
        <f t="shared" si="314"/>
        <v>0</v>
      </c>
      <c r="CI767" s="301">
        <f t="shared" si="315"/>
        <v>0</v>
      </c>
      <c r="CJ767" s="301">
        <f t="shared" si="316"/>
        <v>0</v>
      </c>
      <c r="CK767" s="302" t="str" cm="1">
        <f t="array" ref="CK767">IF($CJ767&gt;0, INDEX($CS$28:$DH$35, $CJ767, $CI767+CK$23), "-")</f>
        <v>-</v>
      </c>
      <c r="CL767" s="302" t="str" cm="1">
        <f t="array" ref="CL767">IF($CJ767&gt;0, INDEX($CS$28:$DH$35, $CJ767, $CI767+CL$23), "-")</f>
        <v>-</v>
      </c>
      <c r="CM767" s="302" t="str" cm="1">
        <f t="array" ref="CM767">IF($CJ767&gt;0, INDEX($CS$28:$DH$35, $CJ767, $CI767+CM$23), "-")</f>
        <v>-</v>
      </c>
      <c r="CN767" s="302" t="str" cm="1">
        <f t="array" ref="CN767">IF($CJ767&gt;0, INDEX($CS$28:$DH$35, $CJ767, $CI767+CN$23), "-")</f>
        <v>-</v>
      </c>
      <c r="CO767" s="300" t="str">
        <f t="shared" si="317"/>
        <v>-</v>
      </c>
      <c r="CP767" s="271"/>
      <c r="CQ767" s="272"/>
      <c r="CR767" s="273"/>
      <c r="CS767" s="273"/>
      <c r="CT767" s="273"/>
      <c r="CU767" s="273"/>
      <c r="CV767" s="273"/>
      <c r="CW767" s="273"/>
      <c r="CX767" s="273"/>
      <c r="CY767" s="273"/>
      <c r="CZ767" s="273"/>
      <c r="DA767" s="273"/>
      <c r="DB767" s="273"/>
      <c r="DC767" s="273"/>
      <c r="DD767" s="273"/>
      <c r="DE767" s="273"/>
      <c r="DF767" s="273"/>
      <c r="DG767" s="273"/>
      <c r="DH767" s="273"/>
      <c r="DI767" s="273"/>
      <c r="DJ767" s="271"/>
      <c r="DK767" s="271"/>
    </row>
    <row r="768" spans="1:115" s="45" customFormat="1" ht="12.75" customHeight="1" x14ac:dyDescent="0.25">
      <c r="A768" s="13" cm="1">
        <f t="array" ref="A768">IFERROR(INDEX(Operation, IFERROR(MATCH($N768,#REF!, 0), IFERROR(MATCH($N768,#REF!, 0), MATCH($N768,#REF!, 0))), 4), 0)</f>
        <v>0</v>
      </c>
      <c r="B768" s="10">
        <v>745</v>
      </c>
      <c r="C768" s="238"/>
      <c r="D768" s="238"/>
      <c r="E768" s="79"/>
      <c r="F768" s="80" t="str">
        <f>IF(ISBLANK(E768), "", VLOOKUP(E768, Z!$A$2:$C$4127, 3, FALSE))</f>
        <v/>
      </c>
      <c r="G768" s="238"/>
      <c r="H768" s="81"/>
      <c r="I768" s="255" t="b">
        <v>0</v>
      </c>
      <c r="J768" s="256"/>
      <c r="K768" s="82"/>
      <c r="L768" s="82"/>
      <c r="M768" s="83"/>
      <c r="N768" s="79"/>
      <c r="O768" s="84"/>
      <c r="P768" s="84"/>
      <c r="Q768" s="257"/>
      <c r="R768" s="257"/>
      <c r="S768" s="257"/>
      <c r="T768" s="85">
        <f t="shared" si="318"/>
        <v>0</v>
      </c>
      <c r="U768" s="238"/>
      <c r="V768" s="238"/>
      <c r="W768" s="238"/>
      <c r="X768" s="256"/>
      <c r="Y768" s="258"/>
      <c r="Z768" s="79"/>
      <c r="AA768" s="257"/>
      <c r="AB768" s="257"/>
      <c r="AC768" s="257"/>
      <c r="AD768" s="257"/>
      <c r="AE768" s="257"/>
      <c r="AF768" s="85">
        <f t="shared" si="319"/>
        <v>0</v>
      </c>
      <c r="AG768" s="259"/>
      <c r="AH768" s="238"/>
      <c r="AI768" s="79"/>
      <c r="AJ768" s="80" t="str">
        <f>IF(ISBLANK(AI768), "", VLOOKUP(AI768, Z!$A$2:$C$4127, 3, FALSE))</f>
        <v/>
      </c>
      <c r="AK768" s="260"/>
      <c r="AL768" s="127">
        <f t="shared" si="320"/>
        <v>0</v>
      </c>
      <c r="AM768" s="271"/>
      <c r="AN768" s="292">
        <f t="shared" si="322"/>
        <v>0</v>
      </c>
      <c r="AO768" s="279">
        <f t="shared" si="321"/>
        <v>1</v>
      </c>
      <c r="AP768" s="279">
        <v>0.75</v>
      </c>
      <c r="AQ768" s="293" t="str">
        <f t="shared" si="323"/>
        <v>-</v>
      </c>
      <c r="AR768" s="293" t="str">
        <f t="shared" si="324"/>
        <v>-</v>
      </c>
      <c r="AS768" s="293" t="str" cm="1">
        <f t="array" ref="AS768">IFERROR(IFERROR((AT768*AU768)/(3600*1000)/AZ768, BY768) * SUMPRODUCT($BA768:$BE768^2.5, $BF768:$BJ768) / 1000, "-")</f>
        <v>-</v>
      </c>
      <c r="AT768" s="279" t="str">
        <f t="shared" si="325"/>
        <v>-</v>
      </c>
      <c r="AU768" s="279" t="str">
        <f t="shared" si="326"/>
        <v>-</v>
      </c>
      <c r="AV768" s="294" t="str">
        <f t="shared" si="308"/>
        <v>-</v>
      </c>
      <c r="AW768" s="294" t="str" cm="1">
        <f t="array" ref="AW768">IF(CH768&gt;0, INDEX($CV$58:$CV$60, CH768), "-")</f>
        <v>-</v>
      </c>
      <c r="AX768" s="294" t="str">
        <f t="shared" si="327"/>
        <v>-</v>
      </c>
      <c r="AY768" s="295" t="str">
        <f t="shared" si="328"/>
        <v>-</v>
      </c>
      <c r="AZ768" s="294">
        <f t="shared" si="329"/>
        <v>0</v>
      </c>
      <c r="BA768" s="296" t="str" cm="1">
        <f t="array" ref="BA768">IFERROR(INDEX($CV$63:$CZ$65, $CF768, BA$23), "-")</f>
        <v>-</v>
      </c>
      <c r="BB768" s="296" t="str" cm="1">
        <f t="array" ref="BB768">IFERROR(INDEX($CV$63:$CZ$65, $CF768, BB$23), "-")</f>
        <v>-</v>
      </c>
      <c r="BC768" s="296" t="str" cm="1">
        <f t="array" ref="BC768">IFERROR(INDEX($CV$63:$CZ$65, $CF768, BC$23), "-")</f>
        <v>-</v>
      </c>
      <c r="BD768" s="296" t="str" cm="1">
        <f t="array" ref="BD768">IFERROR(INDEX($CV$63:$CZ$65, $CF768, BD$23), "-")</f>
        <v>-</v>
      </c>
      <c r="BE768" s="296" t="str" cm="1">
        <f t="array" ref="BE768">IFERROR(INDEX($CV$63:$CZ$65, $CF768, BE$23), "-")</f>
        <v>-</v>
      </c>
      <c r="BF768" s="297" cm="1">
        <f t="array" ref="BF768">IF($CF768=3,
IFERROR(INDEX($CV$68:$CZ$79, $CE768, BF$23), "-"),
IF($CF768=2,
IF(BF$23=5, $Q768, IF(BF$23=4, $R768, 0)), IF(BF$23=5, $Q768, 0)
))</f>
        <v>0</v>
      </c>
      <c r="BG768" s="297" cm="1">
        <f t="array" ref="BG768">IF($CF768=3,
IFERROR(INDEX($CV$68:$CZ$79, $CE768, BG$23), "-"),
IF($CF768=2,
IF(BG$23=5, $Q768, IF(BG$23=4, $R768, 0)), IF(BG$23=5, $Q768, 0)
))</f>
        <v>0</v>
      </c>
      <c r="BH768" s="297" cm="1">
        <f t="array" ref="BH768">IF($CF768=3,
IFERROR(INDEX($CV$68:$CZ$79, $CE768, BH$23), "-"),
IF($CF768=2,
IF(BH$23=5, $Q768, IF(BH$23=4, $R768, 0)), IF(BH$23=5, $Q768, 0)
))</f>
        <v>0</v>
      </c>
      <c r="BI768" s="297" cm="1">
        <f t="array" ref="BI768">IF($CF768=3,
IFERROR(INDEX($CV$68:$CZ$79, $CE768, BI$23), "-"),
IF($CF768=2,
IF(BI$23=5, $Q768, IF(BI$23=4, $R768, 0)), IF(BI$23=5, $Q768, 0)
))</f>
        <v>0</v>
      </c>
      <c r="BJ768" s="297" cm="1">
        <f t="array" ref="BJ768">IF($CF768=3,
IFERROR(INDEX($CV$68:$CZ$79, $CE768, BJ$23), "-"),
IF($CF768=2,
IF(BJ$23=5, $Q768, IF(BJ$23=4, $R768, 0)), IF(BJ$23=5, $Q768, 0)
))</f>
        <v>0</v>
      </c>
      <c r="BK768" s="293" t="str" cm="1">
        <f t="array" ref="BK768">IFERROR(IF(OR($AN$20="EZ", ISNUMBER((BL768*BM768)/(3600*1000)/BN768)), (BL768*BM768)/(3600*1000)/BN768, BY768) * SUMPRODUCT($BO768:$BS768^2.5, $BT768:$BX768) / 1000, "-")</f>
        <v>-</v>
      </c>
      <c r="BL768" s="279" t="str">
        <f t="shared" si="330"/>
        <v>-</v>
      </c>
      <c r="BM768" s="279" t="str">
        <f t="shared" si="331"/>
        <v>-</v>
      </c>
      <c r="BN768" s="298">
        <f t="shared" si="332"/>
        <v>0</v>
      </c>
      <c r="BO768" s="296" t="str" cm="1">
        <f t="array" ref="BO768">IFERROR(INDEX($CV$63:$CZ$65, $CO768, BO$23), "-")</f>
        <v>-</v>
      </c>
      <c r="BP768" s="296" t="str" cm="1">
        <f t="array" ref="BP768">IFERROR(INDEX($CV$63:$CZ$65, $CO768, BP$23), "-")</f>
        <v>-</v>
      </c>
      <c r="BQ768" s="296" t="str" cm="1">
        <f t="array" ref="BQ768">IFERROR(INDEX($CV$63:$CZ$65, $CO768, BQ$23), "-")</f>
        <v>-</v>
      </c>
      <c r="BR768" s="296" t="str" cm="1">
        <f t="array" ref="BR768">IFERROR(INDEX($CV$63:$CZ$65, $CO768, BR$23), "-")</f>
        <v>-</v>
      </c>
      <c r="BS768" s="296" t="str" cm="1">
        <f t="array" ref="BS768">IFERROR(INDEX($CV$63:$CZ$65, $CO768, BS$23), "-")</f>
        <v>-</v>
      </c>
      <c r="BT768" s="297" cm="1">
        <f t="array" ref="BT768">IF($CO768=3,
IFERROR(INDEX($CV$68:$CZ$79, $CE768, BT$23), "-"),
IF($CO768=2,
IF(BT$23=5, $AC768, IF(BT$23=4, $AD768, 0)), IF(BT$23=5, $AC768, 0)
))</f>
        <v>0</v>
      </c>
      <c r="BU768" s="297" cm="1">
        <f t="array" ref="BU768">IF($CO768=3,
IFERROR(INDEX($CV$68:$CZ$79, $CE768, BU$23), "-"),
IF($CO768=2,
IF(BU$23=5, $AC768, IF(BU$23=4, $AD768, 0)), IF(BU$23=5, $AC768, 0)
))</f>
        <v>0</v>
      </c>
      <c r="BV768" s="297" cm="1">
        <f t="array" ref="BV768">IF($CO768=3,
IFERROR(INDEX($CV$68:$CZ$79, $CE768, BV$23), "-"),
IF($CO768=2,
IF(BV$23=5, $AC768, IF(BV$23=4, $AD768, 0)), IF(BV$23=5, $AC768, 0)
))</f>
        <v>0</v>
      </c>
      <c r="BW768" s="297" cm="1">
        <f t="array" ref="BW768">IF($CO768=3,
IFERROR(INDEX($CV$68:$CZ$79, $CE768, BW$23), "-"),
IF($CO768=2,
IF(BW$23=5, $AC768, IF(BW$23=4, $AD768, 0)), IF(BW$23=5, $AC768, 0)
))</f>
        <v>0</v>
      </c>
      <c r="BX768" s="297" cm="1">
        <f t="array" ref="BX768">IF($CO768=3,
IFERROR(INDEX($CV$68:$CZ$79, $CE768, BX$23), "-"),
IF($CO768=2,
IF(BX$23=5, $AC768, IF(BX$23=4, $AD768, 0)), IF(BX$23=5, $AC768, 0)
))</f>
        <v>0</v>
      </c>
      <c r="BY768" s="293" t="str">
        <f t="shared" si="333"/>
        <v>-</v>
      </c>
      <c r="BZ768" s="299">
        <f t="shared" si="309"/>
        <v>0</v>
      </c>
      <c r="CA768" s="294" t="str">
        <f t="shared" si="334"/>
        <v>-</v>
      </c>
      <c r="CB768" s="295" t="str">
        <f t="shared" si="310"/>
        <v>-</v>
      </c>
      <c r="CC768" s="295" t="str">
        <f t="shared" si="335"/>
        <v>-</v>
      </c>
      <c r="CD768" s="299">
        <f t="shared" si="311"/>
        <v>0</v>
      </c>
      <c r="CE768" s="300" t="str">
        <f t="shared" si="312"/>
        <v>-</v>
      </c>
      <c r="CF768" s="300" t="str">
        <f t="shared" si="313"/>
        <v>-</v>
      </c>
      <c r="CG768" s="300">
        <v>0</v>
      </c>
      <c r="CH768" s="300">
        <f t="shared" si="314"/>
        <v>0</v>
      </c>
      <c r="CI768" s="301">
        <f t="shared" si="315"/>
        <v>0</v>
      </c>
      <c r="CJ768" s="301">
        <f t="shared" si="316"/>
        <v>0</v>
      </c>
      <c r="CK768" s="302" t="str" cm="1">
        <f t="array" ref="CK768">IF($CJ768&gt;0, INDEX($CS$28:$DH$35, $CJ768, $CI768+CK$23), "-")</f>
        <v>-</v>
      </c>
      <c r="CL768" s="302" t="str" cm="1">
        <f t="array" ref="CL768">IF($CJ768&gt;0, INDEX($CS$28:$DH$35, $CJ768, $CI768+CL$23), "-")</f>
        <v>-</v>
      </c>
      <c r="CM768" s="302" t="str" cm="1">
        <f t="array" ref="CM768">IF($CJ768&gt;0, INDEX($CS$28:$DH$35, $CJ768, $CI768+CM$23), "-")</f>
        <v>-</v>
      </c>
      <c r="CN768" s="302" t="str" cm="1">
        <f t="array" ref="CN768">IF($CJ768&gt;0, INDEX($CS$28:$DH$35, $CJ768, $CI768+CN$23), "-")</f>
        <v>-</v>
      </c>
      <c r="CO768" s="300" t="str">
        <f t="shared" si="317"/>
        <v>-</v>
      </c>
      <c r="CP768" s="271"/>
      <c r="CQ768" s="272"/>
      <c r="CR768" s="273"/>
      <c r="CS768" s="273"/>
      <c r="CT768" s="273"/>
      <c r="CU768" s="273"/>
      <c r="CV768" s="273"/>
      <c r="CW768" s="273"/>
      <c r="CX768" s="273"/>
      <c r="CY768" s="273"/>
      <c r="CZ768" s="273"/>
      <c r="DA768" s="273"/>
      <c r="DB768" s="273"/>
      <c r="DC768" s="273"/>
      <c r="DD768" s="273"/>
      <c r="DE768" s="273"/>
      <c r="DF768" s="273"/>
      <c r="DG768" s="273"/>
      <c r="DH768" s="273"/>
      <c r="DI768" s="273"/>
      <c r="DJ768" s="271"/>
      <c r="DK768" s="271"/>
    </row>
    <row r="769" spans="1:115" s="45" customFormat="1" ht="12.75" customHeight="1" x14ac:dyDescent="0.25">
      <c r="A769" s="13" cm="1">
        <f t="array" ref="A769">IFERROR(INDEX(Operation, IFERROR(MATCH($N769,#REF!, 0), IFERROR(MATCH($N769,#REF!, 0), MATCH($N769,#REF!, 0))), 4), 0)</f>
        <v>0</v>
      </c>
      <c r="B769" s="10">
        <v>746</v>
      </c>
      <c r="C769" s="238"/>
      <c r="D769" s="238"/>
      <c r="E769" s="79"/>
      <c r="F769" s="80" t="str">
        <f>IF(ISBLANK(E769), "", VLOOKUP(E769, Z!$A$2:$C$4127, 3, FALSE))</f>
        <v/>
      </c>
      <c r="G769" s="238"/>
      <c r="H769" s="81"/>
      <c r="I769" s="255" t="b">
        <v>0</v>
      </c>
      <c r="J769" s="256"/>
      <c r="K769" s="82"/>
      <c r="L769" s="82"/>
      <c r="M769" s="83"/>
      <c r="N769" s="79"/>
      <c r="O769" s="84"/>
      <c r="P769" s="84"/>
      <c r="Q769" s="257"/>
      <c r="R769" s="257"/>
      <c r="S769" s="257"/>
      <c r="T769" s="85">
        <f t="shared" si="318"/>
        <v>0</v>
      </c>
      <c r="U769" s="238"/>
      <c r="V769" s="238"/>
      <c r="W769" s="238"/>
      <c r="X769" s="257"/>
      <c r="Y769" s="258"/>
      <c r="Z769" s="79"/>
      <c r="AA769" s="257"/>
      <c r="AB769" s="257"/>
      <c r="AC769" s="257"/>
      <c r="AD769" s="257"/>
      <c r="AE769" s="257"/>
      <c r="AF769" s="85">
        <f t="shared" si="319"/>
        <v>0</v>
      </c>
      <c r="AG769" s="259"/>
      <c r="AH769" s="238"/>
      <c r="AI769" s="79"/>
      <c r="AJ769" s="80" t="str">
        <f>IF(ISBLANK(AI769), "", VLOOKUP(AI769, Z!$A$2:$C$4127, 3, FALSE))</f>
        <v/>
      </c>
      <c r="AK769" s="260"/>
      <c r="AL769" s="127">
        <f t="shared" si="320"/>
        <v>0</v>
      </c>
      <c r="AM769" s="271"/>
      <c r="AN769" s="292">
        <f t="shared" si="322"/>
        <v>0</v>
      </c>
      <c r="AO769" s="279">
        <f t="shared" si="321"/>
        <v>1</v>
      </c>
      <c r="AP769" s="279">
        <v>0.75</v>
      </c>
      <c r="AQ769" s="293" t="str">
        <f t="shared" si="323"/>
        <v>-</v>
      </c>
      <c r="AR769" s="293" t="str">
        <f t="shared" si="324"/>
        <v>-</v>
      </c>
      <c r="AS769" s="293" t="str" cm="1">
        <f t="array" ref="AS769">IFERROR(IFERROR((AT769*AU769)/(3600*1000)/AZ769, BY769) * SUMPRODUCT($BA769:$BE769^2.5, $BF769:$BJ769) / 1000, "-")</f>
        <v>-</v>
      </c>
      <c r="AT769" s="279" t="str">
        <f t="shared" si="325"/>
        <v>-</v>
      </c>
      <c r="AU769" s="279" t="str">
        <f t="shared" si="326"/>
        <v>-</v>
      </c>
      <c r="AV769" s="294" t="str">
        <f t="shared" si="308"/>
        <v>-</v>
      </c>
      <c r="AW769" s="294" t="str" cm="1">
        <f t="array" ref="AW769">IF(CH769&gt;0, INDEX($CV$58:$CV$60, CH769), "-")</f>
        <v>-</v>
      </c>
      <c r="AX769" s="294" t="str">
        <f t="shared" si="327"/>
        <v>-</v>
      </c>
      <c r="AY769" s="295" t="str">
        <f t="shared" si="328"/>
        <v>-</v>
      </c>
      <c r="AZ769" s="294">
        <f t="shared" si="329"/>
        <v>0</v>
      </c>
      <c r="BA769" s="296" t="str" cm="1">
        <f t="array" ref="BA769">IFERROR(INDEX($CV$63:$CZ$65, $CF769, BA$23), "-")</f>
        <v>-</v>
      </c>
      <c r="BB769" s="296" t="str" cm="1">
        <f t="array" ref="BB769">IFERROR(INDEX($CV$63:$CZ$65, $CF769, BB$23), "-")</f>
        <v>-</v>
      </c>
      <c r="BC769" s="296" t="str" cm="1">
        <f t="array" ref="BC769">IFERROR(INDEX($CV$63:$CZ$65, $CF769, BC$23), "-")</f>
        <v>-</v>
      </c>
      <c r="BD769" s="296" t="str" cm="1">
        <f t="array" ref="BD769">IFERROR(INDEX($CV$63:$CZ$65, $CF769, BD$23), "-")</f>
        <v>-</v>
      </c>
      <c r="BE769" s="296" t="str" cm="1">
        <f t="array" ref="BE769">IFERROR(INDEX($CV$63:$CZ$65, $CF769, BE$23), "-")</f>
        <v>-</v>
      </c>
      <c r="BF769" s="297" cm="1">
        <f t="array" ref="BF769">IF($CF769=3,
IFERROR(INDEX($CV$68:$CZ$79, $CE769, BF$23), "-"),
IF($CF769=2,
IF(BF$23=5, $Q769, IF(BF$23=4, $R769, 0)), IF(BF$23=5, $Q769, 0)
))</f>
        <v>0</v>
      </c>
      <c r="BG769" s="297" cm="1">
        <f t="array" ref="BG769">IF($CF769=3,
IFERROR(INDEX($CV$68:$CZ$79, $CE769, BG$23), "-"),
IF($CF769=2,
IF(BG$23=5, $Q769, IF(BG$23=4, $R769, 0)), IF(BG$23=5, $Q769, 0)
))</f>
        <v>0</v>
      </c>
      <c r="BH769" s="297" cm="1">
        <f t="array" ref="BH769">IF($CF769=3,
IFERROR(INDEX($CV$68:$CZ$79, $CE769, BH$23), "-"),
IF($CF769=2,
IF(BH$23=5, $Q769, IF(BH$23=4, $R769, 0)), IF(BH$23=5, $Q769, 0)
))</f>
        <v>0</v>
      </c>
      <c r="BI769" s="297" cm="1">
        <f t="array" ref="BI769">IF($CF769=3,
IFERROR(INDEX($CV$68:$CZ$79, $CE769, BI$23), "-"),
IF($CF769=2,
IF(BI$23=5, $Q769, IF(BI$23=4, $R769, 0)), IF(BI$23=5, $Q769, 0)
))</f>
        <v>0</v>
      </c>
      <c r="BJ769" s="297" cm="1">
        <f t="array" ref="BJ769">IF($CF769=3,
IFERROR(INDEX($CV$68:$CZ$79, $CE769, BJ$23), "-"),
IF($CF769=2,
IF(BJ$23=5, $Q769, IF(BJ$23=4, $R769, 0)), IF(BJ$23=5, $Q769, 0)
))</f>
        <v>0</v>
      </c>
      <c r="BK769" s="293" t="str" cm="1">
        <f t="array" ref="BK769">IFERROR(IF(OR($AN$20="EZ", ISNUMBER((BL769*BM769)/(3600*1000)/BN769)), (BL769*BM769)/(3600*1000)/BN769, BY769) * SUMPRODUCT($BO769:$BS769^2.5, $BT769:$BX769) / 1000, "-")</f>
        <v>-</v>
      </c>
      <c r="BL769" s="279" t="str">
        <f t="shared" si="330"/>
        <v>-</v>
      </c>
      <c r="BM769" s="279" t="str">
        <f t="shared" si="331"/>
        <v>-</v>
      </c>
      <c r="BN769" s="298">
        <f t="shared" si="332"/>
        <v>0</v>
      </c>
      <c r="BO769" s="296" t="str" cm="1">
        <f t="array" ref="BO769">IFERROR(INDEX($CV$63:$CZ$65, $CO769, BO$23), "-")</f>
        <v>-</v>
      </c>
      <c r="BP769" s="296" t="str" cm="1">
        <f t="array" ref="BP769">IFERROR(INDEX($CV$63:$CZ$65, $CO769, BP$23), "-")</f>
        <v>-</v>
      </c>
      <c r="BQ769" s="296" t="str" cm="1">
        <f t="array" ref="BQ769">IFERROR(INDEX($CV$63:$CZ$65, $CO769, BQ$23), "-")</f>
        <v>-</v>
      </c>
      <c r="BR769" s="296" t="str" cm="1">
        <f t="array" ref="BR769">IFERROR(INDEX($CV$63:$CZ$65, $CO769, BR$23), "-")</f>
        <v>-</v>
      </c>
      <c r="BS769" s="296" t="str" cm="1">
        <f t="array" ref="BS769">IFERROR(INDEX($CV$63:$CZ$65, $CO769, BS$23), "-")</f>
        <v>-</v>
      </c>
      <c r="BT769" s="297" cm="1">
        <f t="array" ref="BT769">IF($CO769=3,
IFERROR(INDEX($CV$68:$CZ$79, $CE769, BT$23), "-"),
IF($CO769=2,
IF(BT$23=5, $AC769, IF(BT$23=4, $AD769, 0)), IF(BT$23=5, $AC769, 0)
))</f>
        <v>0</v>
      </c>
      <c r="BU769" s="297" cm="1">
        <f t="array" ref="BU769">IF($CO769=3,
IFERROR(INDEX($CV$68:$CZ$79, $CE769, BU$23), "-"),
IF($CO769=2,
IF(BU$23=5, $AC769, IF(BU$23=4, $AD769, 0)), IF(BU$23=5, $AC769, 0)
))</f>
        <v>0</v>
      </c>
      <c r="BV769" s="297" cm="1">
        <f t="array" ref="BV769">IF($CO769=3,
IFERROR(INDEX($CV$68:$CZ$79, $CE769, BV$23), "-"),
IF($CO769=2,
IF(BV$23=5, $AC769, IF(BV$23=4, $AD769, 0)), IF(BV$23=5, $AC769, 0)
))</f>
        <v>0</v>
      </c>
      <c r="BW769" s="297" cm="1">
        <f t="array" ref="BW769">IF($CO769=3,
IFERROR(INDEX($CV$68:$CZ$79, $CE769, BW$23), "-"),
IF($CO769=2,
IF(BW$23=5, $AC769, IF(BW$23=4, $AD769, 0)), IF(BW$23=5, $AC769, 0)
))</f>
        <v>0</v>
      </c>
      <c r="BX769" s="297" cm="1">
        <f t="array" ref="BX769">IF($CO769=3,
IFERROR(INDEX($CV$68:$CZ$79, $CE769, BX$23), "-"),
IF($CO769=2,
IF(BX$23=5, $AC769, IF(BX$23=4, $AD769, 0)), IF(BX$23=5, $AC769, 0)
))</f>
        <v>0</v>
      </c>
      <c r="BY769" s="293" t="str">
        <f t="shared" si="333"/>
        <v>-</v>
      </c>
      <c r="BZ769" s="299">
        <f t="shared" si="309"/>
        <v>0</v>
      </c>
      <c r="CA769" s="294" t="str">
        <f t="shared" si="334"/>
        <v>-</v>
      </c>
      <c r="CB769" s="295" t="str">
        <f t="shared" si="310"/>
        <v>-</v>
      </c>
      <c r="CC769" s="295" t="str">
        <f t="shared" si="335"/>
        <v>-</v>
      </c>
      <c r="CD769" s="299">
        <f t="shared" si="311"/>
        <v>0</v>
      </c>
      <c r="CE769" s="300" t="str">
        <f t="shared" si="312"/>
        <v>-</v>
      </c>
      <c r="CF769" s="300" t="str">
        <f t="shared" si="313"/>
        <v>-</v>
      </c>
      <c r="CG769" s="300">
        <v>0</v>
      </c>
      <c r="CH769" s="300">
        <f t="shared" si="314"/>
        <v>0</v>
      </c>
      <c r="CI769" s="301">
        <f t="shared" si="315"/>
        <v>0</v>
      </c>
      <c r="CJ769" s="301">
        <f t="shared" si="316"/>
        <v>0</v>
      </c>
      <c r="CK769" s="302" t="str" cm="1">
        <f t="array" ref="CK769">IF($CJ769&gt;0, INDEX($CS$28:$DH$35, $CJ769, $CI769+CK$23), "-")</f>
        <v>-</v>
      </c>
      <c r="CL769" s="302" t="str" cm="1">
        <f t="array" ref="CL769">IF($CJ769&gt;0, INDEX($CS$28:$DH$35, $CJ769, $CI769+CL$23), "-")</f>
        <v>-</v>
      </c>
      <c r="CM769" s="302" t="str" cm="1">
        <f t="array" ref="CM769">IF($CJ769&gt;0, INDEX($CS$28:$DH$35, $CJ769, $CI769+CM$23), "-")</f>
        <v>-</v>
      </c>
      <c r="CN769" s="302" t="str" cm="1">
        <f t="array" ref="CN769">IF($CJ769&gt;0, INDEX($CS$28:$DH$35, $CJ769, $CI769+CN$23), "-")</f>
        <v>-</v>
      </c>
      <c r="CO769" s="300" t="str">
        <f t="shared" si="317"/>
        <v>-</v>
      </c>
      <c r="CP769" s="271"/>
      <c r="CQ769" s="272"/>
      <c r="CR769" s="273"/>
      <c r="CS769" s="273"/>
      <c r="CT769" s="273"/>
      <c r="CU769" s="273"/>
      <c r="CV769" s="273"/>
      <c r="CW769" s="273"/>
      <c r="CX769" s="273"/>
      <c r="CY769" s="273"/>
      <c r="CZ769" s="273"/>
      <c r="DA769" s="273"/>
      <c r="DB769" s="273"/>
      <c r="DC769" s="273"/>
      <c r="DD769" s="273"/>
      <c r="DE769" s="273"/>
      <c r="DF769" s="273"/>
      <c r="DG769" s="273"/>
      <c r="DH769" s="273"/>
      <c r="DI769" s="273"/>
      <c r="DJ769" s="271"/>
      <c r="DK769" s="271"/>
    </row>
    <row r="770" spans="1:115" s="45" customFormat="1" ht="12.75" customHeight="1" x14ac:dyDescent="0.25">
      <c r="A770" s="13" cm="1">
        <f t="array" ref="A770">IFERROR(INDEX(Operation, IFERROR(MATCH($N770,#REF!, 0), IFERROR(MATCH($N770,#REF!, 0), MATCH($N770,#REF!, 0))), 4), 0)</f>
        <v>0</v>
      </c>
      <c r="B770" s="10">
        <v>747</v>
      </c>
      <c r="C770" s="238"/>
      <c r="D770" s="238"/>
      <c r="E770" s="79"/>
      <c r="F770" s="80" t="str">
        <f>IF(ISBLANK(E770), "", VLOOKUP(E770, Z!$A$2:$C$4127, 3, FALSE))</f>
        <v/>
      </c>
      <c r="G770" s="238"/>
      <c r="H770" s="81"/>
      <c r="I770" s="255" t="b">
        <v>0</v>
      </c>
      <c r="J770" s="256"/>
      <c r="K770" s="82"/>
      <c r="L770" s="82"/>
      <c r="M770" s="83"/>
      <c r="N770" s="79"/>
      <c r="O770" s="84"/>
      <c r="P770" s="84"/>
      <c r="Q770" s="257"/>
      <c r="R770" s="257"/>
      <c r="S770" s="257"/>
      <c r="T770" s="85">
        <f t="shared" si="318"/>
        <v>0</v>
      </c>
      <c r="U770" s="238"/>
      <c r="V770" s="238"/>
      <c r="W770" s="238"/>
      <c r="X770" s="257"/>
      <c r="Y770" s="258"/>
      <c r="Z770" s="79"/>
      <c r="AA770" s="257"/>
      <c r="AB770" s="257"/>
      <c r="AC770" s="257"/>
      <c r="AD770" s="257"/>
      <c r="AE770" s="257"/>
      <c r="AF770" s="85">
        <f t="shared" si="319"/>
        <v>0</v>
      </c>
      <c r="AG770" s="259"/>
      <c r="AH770" s="238"/>
      <c r="AI770" s="79"/>
      <c r="AJ770" s="80" t="str">
        <f>IF(ISBLANK(AI770), "", VLOOKUP(AI770, Z!$A$2:$C$4127, 3, FALSE))</f>
        <v/>
      </c>
      <c r="AK770" s="260"/>
      <c r="AL770" s="127">
        <f t="shared" si="320"/>
        <v>0</v>
      </c>
      <c r="AM770" s="271"/>
      <c r="AN770" s="292">
        <f t="shared" si="322"/>
        <v>0</v>
      </c>
      <c r="AO770" s="279">
        <f t="shared" si="321"/>
        <v>1</v>
      </c>
      <c r="AP770" s="279">
        <v>0.75</v>
      </c>
      <c r="AQ770" s="293" t="str">
        <f t="shared" si="323"/>
        <v>-</v>
      </c>
      <c r="AR770" s="293" t="str">
        <f t="shared" si="324"/>
        <v>-</v>
      </c>
      <c r="AS770" s="293" t="str" cm="1">
        <f t="array" ref="AS770">IFERROR(IFERROR((AT770*AU770)/(3600*1000)/AZ770, BY770) * SUMPRODUCT($BA770:$BE770^2.5, $BF770:$BJ770) / 1000, "-")</f>
        <v>-</v>
      </c>
      <c r="AT770" s="279" t="str">
        <f t="shared" si="325"/>
        <v>-</v>
      </c>
      <c r="AU770" s="279" t="str">
        <f t="shared" si="326"/>
        <v>-</v>
      </c>
      <c r="AV770" s="294" t="str">
        <f t="shared" si="308"/>
        <v>-</v>
      </c>
      <c r="AW770" s="294" t="str" cm="1">
        <f t="array" ref="AW770">IF(CH770&gt;0, INDEX($CV$58:$CV$60, CH770), "-")</f>
        <v>-</v>
      </c>
      <c r="AX770" s="294" t="str">
        <f t="shared" si="327"/>
        <v>-</v>
      </c>
      <c r="AY770" s="295" t="str">
        <f t="shared" si="328"/>
        <v>-</v>
      </c>
      <c r="AZ770" s="294">
        <f t="shared" si="329"/>
        <v>0</v>
      </c>
      <c r="BA770" s="296" t="str" cm="1">
        <f t="array" ref="BA770">IFERROR(INDEX($CV$63:$CZ$65, $CF770, BA$23), "-")</f>
        <v>-</v>
      </c>
      <c r="BB770" s="296" t="str" cm="1">
        <f t="array" ref="BB770">IFERROR(INDEX($CV$63:$CZ$65, $CF770, BB$23), "-")</f>
        <v>-</v>
      </c>
      <c r="BC770" s="296" t="str" cm="1">
        <f t="array" ref="BC770">IFERROR(INDEX($CV$63:$CZ$65, $CF770, BC$23), "-")</f>
        <v>-</v>
      </c>
      <c r="BD770" s="296" t="str" cm="1">
        <f t="array" ref="BD770">IFERROR(INDEX($CV$63:$CZ$65, $CF770, BD$23), "-")</f>
        <v>-</v>
      </c>
      <c r="BE770" s="296" t="str" cm="1">
        <f t="array" ref="BE770">IFERROR(INDEX($CV$63:$CZ$65, $CF770, BE$23), "-")</f>
        <v>-</v>
      </c>
      <c r="BF770" s="297" cm="1">
        <f t="array" ref="BF770">IF($CF770=3,
IFERROR(INDEX($CV$68:$CZ$79, $CE770, BF$23), "-"),
IF($CF770=2,
IF(BF$23=5, $Q770, IF(BF$23=4, $R770, 0)), IF(BF$23=5, $Q770, 0)
))</f>
        <v>0</v>
      </c>
      <c r="BG770" s="297" cm="1">
        <f t="array" ref="BG770">IF($CF770=3,
IFERROR(INDEX($CV$68:$CZ$79, $CE770, BG$23), "-"),
IF($CF770=2,
IF(BG$23=5, $Q770, IF(BG$23=4, $R770, 0)), IF(BG$23=5, $Q770, 0)
))</f>
        <v>0</v>
      </c>
      <c r="BH770" s="297" cm="1">
        <f t="array" ref="BH770">IF($CF770=3,
IFERROR(INDEX($CV$68:$CZ$79, $CE770, BH$23), "-"),
IF($CF770=2,
IF(BH$23=5, $Q770, IF(BH$23=4, $R770, 0)), IF(BH$23=5, $Q770, 0)
))</f>
        <v>0</v>
      </c>
      <c r="BI770" s="297" cm="1">
        <f t="array" ref="BI770">IF($CF770=3,
IFERROR(INDEX($CV$68:$CZ$79, $CE770, BI$23), "-"),
IF($CF770=2,
IF(BI$23=5, $Q770, IF(BI$23=4, $R770, 0)), IF(BI$23=5, $Q770, 0)
))</f>
        <v>0</v>
      </c>
      <c r="BJ770" s="297" cm="1">
        <f t="array" ref="BJ770">IF($CF770=3,
IFERROR(INDEX($CV$68:$CZ$79, $CE770, BJ$23), "-"),
IF($CF770=2,
IF(BJ$23=5, $Q770, IF(BJ$23=4, $R770, 0)), IF(BJ$23=5, $Q770, 0)
))</f>
        <v>0</v>
      </c>
      <c r="BK770" s="293" t="str" cm="1">
        <f t="array" ref="BK770">IFERROR(IF(OR($AN$20="EZ", ISNUMBER((BL770*BM770)/(3600*1000)/BN770)), (BL770*BM770)/(3600*1000)/BN770, BY770) * SUMPRODUCT($BO770:$BS770^2.5, $BT770:$BX770) / 1000, "-")</f>
        <v>-</v>
      </c>
      <c r="BL770" s="279" t="str">
        <f t="shared" si="330"/>
        <v>-</v>
      </c>
      <c r="BM770" s="279" t="str">
        <f t="shared" si="331"/>
        <v>-</v>
      </c>
      <c r="BN770" s="298">
        <f t="shared" si="332"/>
        <v>0</v>
      </c>
      <c r="BO770" s="296" t="str" cm="1">
        <f t="array" ref="BO770">IFERROR(INDEX($CV$63:$CZ$65, $CO770, BO$23), "-")</f>
        <v>-</v>
      </c>
      <c r="BP770" s="296" t="str" cm="1">
        <f t="array" ref="BP770">IFERROR(INDEX($CV$63:$CZ$65, $CO770, BP$23), "-")</f>
        <v>-</v>
      </c>
      <c r="BQ770" s="296" t="str" cm="1">
        <f t="array" ref="BQ770">IFERROR(INDEX($CV$63:$CZ$65, $CO770, BQ$23), "-")</f>
        <v>-</v>
      </c>
      <c r="BR770" s="296" t="str" cm="1">
        <f t="array" ref="BR770">IFERROR(INDEX($CV$63:$CZ$65, $CO770, BR$23), "-")</f>
        <v>-</v>
      </c>
      <c r="BS770" s="296" t="str" cm="1">
        <f t="array" ref="BS770">IFERROR(INDEX($CV$63:$CZ$65, $CO770, BS$23), "-")</f>
        <v>-</v>
      </c>
      <c r="BT770" s="297" cm="1">
        <f t="array" ref="BT770">IF($CO770=3,
IFERROR(INDEX($CV$68:$CZ$79, $CE770, BT$23), "-"),
IF($CO770=2,
IF(BT$23=5, $AC770, IF(BT$23=4, $AD770, 0)), IF(BT$23=5, $AC770, 0)
))</f>
        <v>0</v>
      </c>
      <c r="BU770" s="297" cm="1">
        <f t="array" ref="BU770">IF($CO770=3,
IFERROR(INDEX($CV$68:$CZ$79, $CE770, BU$23), "-"),
IF($CO770=2,
IF(BU$23=5, $AC770, IF(BU$23=4, $AD770, 0)), IF(BU$23=5, $AC770, 0)
))</f>
        <v>0</v>
      </c>
      <c r="BV770" s="297" cm="1">
        <f t="array" ref="BV770">IF($CO770=3,
IFERROR(INDEX($CV$68:$CZ$79, $CE770, BV$23), "-"),
IF($CO770=2,
IF(BV$23=5, $AC770, IF(BV$23=4, $AD770, 0)), IF(BV$23=5, $AC770, 0)
))</f>
        <v>0</v>
      </c>
      <c r="BW770" s="297" cm="1">
        <f t="array" ref="BW770">IF($CO770=3,
IFERROR(INDEX($CV$68:$CZ$79, $CE770, BW$23), "-"),
IF($CO770=2,
IF(BW$23=5, $AC770, IF(BW$23=4, $AD770, 0)), IF(BW$23=5, $AC770, 0)
))</f>
        <v>0</v>
      </c>
      <c r="BX770" s="297" cm="1">
        <f t="array" ref="BX770">IF($CO770=3,
IFERROR(INDEX($CV$68:$CZ$79, $CE770, BX$23), "-"),
IF($CO770=2,
IF(BX$23=5, $AC770, IF(BX$23=4, $AD770, 0)), IF(BX$23=5, $AC770, 0)
))</f>
        <v>0</v>
      </c>
      <c r="BY770" s="293" t="str">
        <f t="shared" si="333"/>
        <v>-</v>
      </c>
      <c r="BZ770" s="299">
        <f t="shared" si="309"/>
        <v>0</v>
      </c>
      <c r="CA770" s="294" t="str">
        <f t="shared" si="334"/>
        <v>-</v>
      </c>
      <c r="CB770" s="295" t="str">
        <f t="shared" si="310"/>
        <v>-</v>
      </c>
      <c r="CC770" s="295" t="str">
        <f t="shared" si="335"/>
        <v>-</v>
      </c>
      <c r="CD770" s="299">
        <f t="shared" si="311"/>
        <v>0</v>
      </c>
      <c r="CE770" s="300" t="str">
        <f t="shared" si="312"/>
        <v>-</v>
      </c>
      <c r="CF770" s="300" t="str">
        <f t="shared" si="313"/>
        <v>-</v>
      </c>
      <c r="CG770" s="300">
        <v>0</v>
      </c>
      <c r="CH770" s="300">
        <f t="shared" si="314"/>
        <v>0</v>
      </c>
      <c r="CI770" s="301">
        <f t="shared" si="315"/>
        <v>0</v>
      </c>
      <c r="CJ770" s="301">
        <f t="shared" si="316"/>
        <v>0</v>
      </c>
      <c r="CK770" s="302" t="str" cm="1">
        <f t="array" ref="CK770">IF($CJ770&gt;0, INDEX($CS$28:$DH$35, $CJ770, $CI770+CK$23), "-")</f>
        <v>-</v>
      </c>
      <c r="CL770" s="302" t="str" cm="1">
        <f t="array" ref="CL770">IF($CJ770&gt;0, INDEX($CS$28:$DH$35, $CJ770, $CI770+CL$23), "-")</f>
        <v>-</v>
      </c>
      <c r="CM770" s="302" t="str" cm="1">
        <f t="array" ref="CM770">IF($CJ770&gt;0, INDEX($CS$28:$DH$35, $CJ770, $CI770+CM$23), "-")</f>
        <v>-</v>
      </c>
      <c r="CN770" s="302" t="str" cm="1">
        <f t="array" ref="CN770">IF($CJ770&gt;0, INDEX($CS$28:$DH$35, $CJ770, $CI770+CN$23), "-")</f>
        <v>-</v>
      </c>
      <c r="CO770" s="300" t="str">
        <f t="shared" si="317"/>
        <v>-</v>
      </c>
      <c r="CP770" s="271"/>
      <c r="CQ770" s="272"/>
      <c r="CR770" s="273"/>
      <c r="CS770" s="273"/>
      <c r="CT770" s="273"/>
      <c r="CU770" s="273"/>
      <c r="CV770" s="273"/>
      <c r="CW770" s="273"/>
      <c r="CX770" s="273"/>
      <c r="CY770" s="273"/>
      <c r="CZ770" s="273"/>
      <c r="DA770" s="273"/>
      <c r="DB770" s="273"/>
      <c r="DC770" s="273"/>
      <c r="DD770" s="273"/>
      <c r="DE770" s="273"/>
      <c r="DF770" s="273"/>
      <c r="DG770" s="273"/>
      <c r="DH770" s="273"/>
      <c r="DI770" s="273"/>
      <c r="DJ770" s="271"/>
      <c r="DK770" s="271"/>
    </row>
    <row r="771" spans="1:115" s="45" customFormat="1" ht="12.75" customHeight="1" x14ac:dyDescent="0.25">
      <c r="A771" s="13" cm="1">
        <f t="array" ref="A771">IFERROR(INDEX(Operation, IFERROR(MATCH($N771,#REF!, 0), IFERROR(MATCH($N771,#REF!, 0), MATCH($N771,#REF!, 0))), 4), 0)</f>
        <v>0</v>
      </c>
      <c r="B771" s="10">
        <v>748</v>
      </c>
      <c r="C771" s="238"/>
      <c r="D771" s="238"/>
      <c r="E771" s="79"/>
      <c r="F771" s="80" t="str">
        <f>IF(ISBLANK(E771), "", VLOOKUP(E771, Z!$A$2:$C$4127, 3, FALSE))</f>
        <v/>
      </c>
      <c r="G771" s="238"/>
      <c r="H771" s="81"/>
      <c r="I771" s="255" t="b">
        <v>0</v>
      </c>
      <c r="J771" s="256"/>
      <c r="K771" s="82"/>
      <c r="L771" s="82"/>
      <c r="M771" s="83"/>
      <c r="N771" s="79"/>
      <c r="O771" s="84"/>
      <c r="P771" s="84"/>
      <c r="Q771" s="257"/>
      <c r="R771" s="257"/>
      <c r="S771" s="257"/>
      <c r="T771" s="85">
        <f t="shared" si="318"/>
        <v>0</v>
      </c>
      <c r="U771" s="238"/>
      <c r="V771" s="238"/>
      <c r="W771" s="238"/>
      <c r="X771" s="257"/>
      <c r="Y771" s="258"/>
      <c r="Z771" s="79"/>
      <c r="AA771" s="257"/>
      <c r="AB771" s="257"/>
      <c r="AC771" s="257"/>
      <c r="AD771" s="257"/>
      <c r="AE771" s="257"/>
      <c r="AF771" s="85">
        <f t="shared" si="319"/>
        <v>0</v>
      </c>
      <c r="AG771" s="259"/>
      <c r="AH771" s="238"/>
      <c r="AI771" s="79"/>
      <c r="AJ771" s="80" t="str">
        <f>IF(ISBLANK(AI771), "", VLOOKUP(AI771, Z!$A$2:$C$4127, 3, FALSE))</f>
        <v/>
      </c>
      <c r="AK771" s="260"/>
      <c r="AL771" s="127">
        <f t="shared" si="320"/>
        <v>0</v>
      </c>
      <c r="AM771" s="271"/>
      <c r="AN771" s="292">
        <f t="shared" si="322"/>
        <v>0</v>
      </c>
      <c r="AO771" s="279">
        <f t="shared" si="321"/>
        <v>1</v>
      </c>
      <c r="AP771" s="279">
        <v>0.75</v>
      </c>
      <c r="AQ771" s="293" t="str">
        <f t="shared" si="323"/>
        <v>-</v>
      </c>
      <c r="AR771" s="293" t="str">
        <f t="shared" si="324"/>
        <v>-</v>
      </c>
      <c r="AS771" s="293" t="str" cm="1">
        <f t="array" ref="AS771">IFERROR(IFERROR((AT771*AU771)/(3600*1000)/AZ771, BY771) * SUMPRODUCT($BA771:$BE771^2.5, $BF771:$BJ771) / 1000, "-")</f>
        <v>-</v>
      </c>
      <c r="AT771" s="279" t="str">
        <f t="shared" si="325"/>
        <v>-</v>
      </c>
      <c r="AU771" s="279" t="str">
        <f t="shared" si="326"/>
        <v>-</v>
      </c>
      <c r="AV771" s="294" t="str">
        <f t="shared" si="308"/>
        <v>-</v>
      </c>
      <c r="AW771" s="294" t="str" cm="1">
        <f t="array" ref="AW771">IF(CH771&gt;0, INDEX($CV$58:$CV$60, CH771), "-")</f>
        <v>-</v>
      </c>
      <c r="AX771" s="294" t="str">
        <f t="shared" si="327"/>
        <v>-</v>
      </c>
      <c r="AY771" s="295" t="str">
        <f t="shared" si="328"/>
        <v>-</v>
      </c>
      <c r="AZ771" s="294">
        <f t="shared" si="329"/>
        <v>0</v>
      </c>
      <c r="BA771" s="296" t="str" cm="1">
        <f t="array" ref="BA771">IFERROR(INDEX($CV$63:$CZ$65, $CF771, BA$23), "-")</f>
        <v>-</v>
      </c>
      <c r="BB771" s="296" t="str" cm="1">
        <f t="array" ref="BB771">IFERROR(INDEX($CV$63:$CZ$65, $CF771, BB$23), "-")</f>
        <v>-</v>
      </c>
      <c r="BC771" s="296" t="str" cm="1">
        <f t="array" ref="BC771">IFERROR(INDEX($CV$63:$CZ$65, $CF771, BC$23), "-")</f>
        <v>-</v>
      </c>
      <c r="BD771" s="296" t="str" cm="1">
        <f t="array" ref="BD771">IFERROR(INDEX($CV$63:$CZ$65, $CF771, BD$23), "-")</f>
        <v>-</v>
      </c>
      <c r="BE771" s="296" t="str" cm="1">
        <f t="array" ref="BE771">IFERROR(INDEX($CV$63:$CZ$65, $CF771, BE$23), "-")</f>
        <v>-</v>
      </c>
      <c r="BF771" s="297" cm="1">
        <f t="array" ref="BF771">IF($CF771=3,
IFERROR(INDEX($CV$68:$CZ$79, $CE771, BF$23), "-"),
IF($CF771=2,
IF(BF$23=5, $Q771, IF(BF$23=4, $R771, 0)), IF(BF$23=5, $Q771, 0)
))</f>
        <v>0</v>
      </c>
      <c r="BG771" s="297" cm="1">
        <f t="array" ref="BG771">IF($CF771=3,
IFERROR(INDEX($CV$68:$CZ$79, $CE771, BG$23), "-"),
IF($CF771=2,
IF(BG$23=5, $Q771, IF(BG$23=4, $R771, 0)), IF(BG$23=5, $Q771, 0)
))</f>
        <v>0</v>
      </c>
      <c r="BH771" s="297" cm="1">
        <f t="array" ref="BH771">IF($CF771=3,
IFERROR(INDEX($CV$68:$CZ$79, $CE771, BH$23), "-"),
IF($CF771=2,
IF(BH$23=5, $Q771, IF(BH$23=4, $R771, 0)), IF(BH$23=5, $Q771, 0)
))</f>
        <v>0</v>
      </c>
      <c r="BI771" s="297" cm="1">
        <f t="array" ref="BI771">IF($CF771=3,
IFERROR(INDEX($CV$68:$CZ$79, $CE771, BI$23), "-"),
IF($CF771=2,
IF(BI$23=5, $Q771, IF(BI$23=4, $R771, 0)), IF(BI$23=5, $Q771, 0)
))</f>
        <v>0</v>
      </c>
      <c r="BJ771" s="297" cm="1">
        <f t="array" ref="BJ771">IF($CF771=3,
IFERROR(INDEX($CV$68:$CZ$79, $CE771, BJ$23), "-"),
IF($CF771=2,
IF(BJ$23=5, $Q771, IF(BJ$23=4, $R771, 0)), IF(BJ$23=5, $Q771, 0)
))</f>
        <v>0</v>
      </c>
      <c r="BK771" s="293" t="str" cm="1">
        <f t="array" ref="BK771">IFERROR(IF(OR($AN$20="EZ", ISNUMBER((BL771*BM771)/(3600*1000)/BN771)), (BL771*BM771)/(3600*1000)/BN771, BY771) * SUMPRODUCT($BO771:$BS771^2.5, $BT771:$BX771) / 1000, "-")</f>
        <v>-</v>
      </c>
      <c r="BL771" s="279" t="str">
        <f t="shared" si="330"/>
        <v>-</v>
      </c>
      <c r="BM771" s="279" t="str">
        <f t="shared" si="331"/>
        <v>-</v>
      </c>
      <c r="BN771" s="298">
        <f t="shared" si="332"/>
        <v>0</v>
      </c>
      <c r="BO771" s="296" t="str" cm="1">
        <f t="array" ref="BO771">IFERROR(INDEX($CV$63:$CZ$65, $CO771, BO$23), "-")</f>
        <v>-</v>
      </c>
      <c r="BP771" s="296" t="str" cm="1">
        <f t="array" ref="BP771">IFERROR(INDEX($CV$63:$CZ$65, $CO771, BP$23), "-")</f>
        <v>-</v>
      </c>
      <c r="BQ771" s="296" t="str" cm="1">
        <f t="array" ref="BQ771">IFERROR(INDEX($CV$63:$CZ$65, $CO771, BQ$23), "-")</f>
        <v>-</v>
      </c>
      <c r="BR771" s="296" t="str" cm="1">
        <f t="array" ref="BR771">IFERROR(INDEX($CV$63:$CZ$65, $CO771, BR$23), "-")</f>
        <v>-</v>
      </c>
      <c r="BS771" s="296" t="str" cm="1">
        <f t="array" ref="BS771">IFERROR(INDEX($CV$63:$CZ$65, $CO771, BS$23), "-")</f>
        <v>-</v>
      </c>
      <c r="BT771" s="297" cm="1">
        <f t="array" ref="BT771">IF($CO771=3,
IFERROR(INDEX($CV$68:$CZ$79, $CE771, BT$23), "-"),
IF($CO771=2,
IF(BT$23=5, $AC771, IF(BT$23=4, $AD771, 0)), IF(BT$23=5, $AC771, 0)
))</f>
        <v>0</v>
      </c>
      <c r="BU771" s="297" cm="1">
        <f t="array" ref="BU771">IF($CO771=3,
IFERROR(INDEX($CV$68:$CZ$79, $CE771, BU$23), "-"),
IF($CO771=2,
IF(BU$23=5, $AC771, IF(BU$23=4, $AD771, 0)), IF(BU$23=5, $AC771, 0)
))</f>
        <v>0</v>
      </c>
      <c r="BV771" s="297" cm="1">
        <f t="array" ref="BV771">IF($CO771=3,
IFERROR(INDEX($CV$68:$CZ$79, $CE771, BV$23), "-"),
IF($CO771=2,
IF(BV$23=5, $AC771, IF(BV$23=4, $AD771, 0)), IF(BV$23=5, $AC771, 0)
))</f>
        <v>0</v>
      </c>
      <c r="BW771" s="297" cm="1">
        <f t="array" ref="BW771">IF($CO771=3,
IFERROR(INDEX($CV$68:$CZ$79, $CE771, BW$23), "-"),
IF($CO771=2,
IF(BW$23=5, $AC771, IF(BW$23=4, $AD771, 0)), IF(BW$23=5, $AC771, 0)
))</f>
        <v>0</v>
      </c>
      <c r="BX771" s="297" cm="1">
        <f t="array" ref="BX771">IF($CO771=3,
IFERROR(INDEX($CV$68:$CZ$79, $CE771, BX$23), "-"),
IF($CO771=2,
IF(BX$23=5, $AC771, IF(BX$23=4, $AD771, 0)), IF(BX$23=5, $AC771, 0)
))</f>
        <v>0</v>
      </c>
      <c r="BY771" s="293" t="str">
        <f t="shared" si="333"/>
        <v>-</v>
      </c>
      <c r="BZ771" s="299">
        <f t="shared" si="309"/>
        <v>0</v>
      </c>
      <c r="CA771" s="294" t="str">
        <f t="shared" si="334"/>
        <v>-</v>
      </c>
      <c r="CB771" s="295" t="str">
        <f t="shared" si="310"/>
        <v>-</v>
      </c>
      <c r="CC771" s="295" t="str">
        <f t="shared" si="335"/>
        <v>-</v>
      </c>
      <c r="CD771" s="299">
        <f t="shared" si="311"/>
        <v>0</v>
      </c>
      <c r="CE771" s="300" t="str">
        <f t="shared" si="312"/>
        <v>-</v>
      </c>
      <c r="CF771" s="300" t="str">
        <f t="shared" si="313"/>
        <v>-</v>
      </c>
      <c r="CG771" s="300">
        <v>0</v>
      </c>
      <c r="CH771" s="300">
        <f t="shared" si="314"/>
        <v>0</v>
      </c>
      <c r="CI771" s="301">
        <f t="shared" si="315"/>
        <v>0</v>
      </c>
      <c r="CJ771" s="301">
        <f t="shared" si="316"/>
        <v>0</v>
      </c>
      <c r="CK771" s="302" t="str" cm="1">
        <f t="array" ref="CK771">IF($CJ771&gt;0, INDEX($CS$28:$DH$35, $CJ771, $CI771+CK$23), "-")</f>
        <v>-</v>
      </c>
      <c r="CL771" s="302" t="str" cm="1">
        <f t="array" ref="CL771">IF($CJ771&gt;0, INDEX($CS$28:$DH$35, $CJ771, $CI771+CL$23), "-")</f>
        <v>-</v>
      </c>
      <c r="CM771" s="302" t="str" cm="1">
        <f t="array" ref="CM771">IF($CJ771&gt;0, INDEX($CS$28:$DH$35, $CJ771, $CI771+CM$23), "-")</f>
        <v>-</v>
      </c>
      <c r="CN771" s="302" t="str" cm="1">
        <f t="array" ref="CN771">IF($CJ771&gt;0, INDEX($CS$28:$DH$35, $CJ771, $CI771+CN$23), "-")</f>
        <v>-</v>
      </c>
      <c r="CO771" s="300" t="str">
        <f t="shared" si="317"/>
        <v>-</v>
      </c>
      <c r="CP771" s="271"/>
      <c r="CQ771" s="272"/>
      <c r="CR771" s="273"/>
      <c r="CS771" s="273"/>
      <c r="CT771" s="273"/>
      <c r="CU771" s="273"/>
      <c r="CV771" s="273"/>
      <c r="CW771" s="273"/>
      <c r="CX771" s="273"/>
      <c r="CY771" s="273"/>
      <c r="CZ771" s="273"/>
      <c r="DA771" s="273"/>
      <c r="DB771" s="273"/>
      <c r="DC771" s="273"/>
      <c r="DD771" s="273"/>
      <c r="DE771" s="273"/>
      <c r="DF771" s="273"/>
      <c r="DG771" s="273"/>
      <c r="DH771" s="273"/>
      <c r="DI771" s="273"/>
      <c r="DJ771" s="271"/>
      <c r="DK771" s="271"/>
    </row>
    <row r="772" spans="1:115" s="45" customFormat="1" ht="12.75" customHeight="1" x14ac:dyDescent="0.25">
      <c r="A772" s="13" cm="1">
        <f t="array" ref="A772">IFERROR(INDEX(Operation, IFERROR(MATCH($N772,#REF!, 0), IFERROR(MATCH($N772,#REF!, 0), MATCH($N772,#REF!, 0))), 4), 0)</f>
        <v>0</v>
      </c>
      <c r="B772" s="10">
        <v>749</v>
      </c>
      <c r="C772" s="238"/>
      <c r="D772" s="238"/>
      <c r="E772" s="79"/>
      <c r="F772" s="80" t="str">
        <f>IF(ISBLANK(E772), "", VLOOKUP(E772, Z!$A$2:$C$4127, 3, FALSE))</f>
        <v/>
      </c>
      <c r="G772" s="238"/>
      <c r="H772" s="81"/>
      <c r="I772" s="255" t="b">
        <v>0</v>
      </c>
      <c r="J772" s="256"/>
      <c r="K772" s="82"/>
      <c r="L772" s="82"/>
      <c r="M772" s="83"/>
      <c r="N772" s="79"/>
      <c r="O772" s="84"/>
      <c r="P772" s="84"/>
      <c r="Q772" s="257"/>
      <c r="R772" s="257"/>
      <c r="S772" s="257"/>
      <c r="T772" s="85">
        <f t="shared" si="318"/>
        <v>0</v>
      </c>
      <c r="U772" s="238"/>
      <c r="V772" s="238"/>
      <c r="W772" s="238"/>
      <c r="X772" s="256"/>
      <c r="Y772" s="258"/>
      <c r="Z772" s="79"/>
      <c r="AA772" s="257"/>
      <c r="AB772" s="257"/>
      <c r="AC772" s="257"/>
      <c r="AD772" s="257"/>
      <c r="AE772" s="257"/>
      <c r="AF772" s="85">
        <f t="shared" si="319"/>
        <v>0</v>
      </c>
      <c r="AG772" s="259"/>
      <c r="AH772" s="238"/>
      <c r="AI772" s="79"/>
      <c r="AJ772" s="80" t="str">
        <f>IF(ISBLANK(AI772), "", VLOOKUP(AI772, Z!$A$2:$C$4127, 3, FALSE))</f>
        <v/>
      </c>
      <c r="AK772" s="260"/>
      <c r="AL772" s="127">
        <f t="shared" si="320"/>
        <v>0</v>
      </c>
      <c r="AM772" s="271"/>
      <c r="AN772" s="292">
        <f t="shared" si="322"/>
        <v>0</v>
      </c>
      <c r="AO772" s="279">
        <f t="shared" si="321"/>
        <v>1</v>
      </c>
      <c r="AP772" s="279">
        <v>0.75</v>
      </c>
      <c r="AQ772" s="293" t="str">
        <f t="shared" si="323"/>
        <v>-</v>
      </c>
      <c r="AR772" s="293" t="str">
        <f t="shared" si="324"/>
        <v>-</v>
      </c>
      <c r="AS772" s="293" t="str" cm="1">
        <f t="array" ref="AS772">IFERROR(IFERROR((AT772*AU772)/(3600*1000)/AZ772, BY772) * SUMPRODUCT($BA772:$BE772^2.5, $BF772:$BJ772) / 1000, "-")</f>
        <v>-</v>
      </c>
      <c r="AT772" s="279" t="str">
        <f t="shared" si="325"/>
        <v>-</v>
      </c>
      <c r="AU772" s="279" t="str">
        <f t="shared" si="326"/>
        <v>-</v>
      </c>
      <c r="AV772" s="294" t="str">
        <f t="shared" si="308"/>
        <v>-</v>
      </c>
      <c r="AW772" s="294" t="str" cm="1">
        <f t="array" ref="AW772">IF(CH772&gt;0, INDEX($CV$58:$CV$60, CH772), "-")</f>
        <v>-</v>
      </c>
      <c r="AX772" s="294" t="str">
        <f t="shared" si="327"/>
        <v>-</v>
      </c>
      <c r="AY772" s="295" t="str">
        <f t="shared" si="328"/>
        <v>-</v>
      </c>
      <c r="AZ772" s="294">
        <f t="shared" si="329"/>
        <v>0</v>
      </c>
      <c r="BA772" s="296" t="str" cm="1">
        <f t="array" ref="BA772">IFERROR(INDEX($CV$63:$CZ$65, $CF772, BA$23), "-")</f>
        <v>-</v>
      </c>
      <c r="BB772" s="296" t="str" cm="1">
        <f t="array" ref="BB772">IFERROR(INDEX($CV$63:$CZ$65, $CF772, BB$23), "-")</f>
        <v>-</v>
      </c>
      <c r="BC772" s="296" t="str" cm="1">
        <f t="array" ref="BC772">IFERROR(INDEX($CV$63:$CZ$65, $CF772, BC$23), "-")</f>
        <v>-</v>
      </c>
      <c r="BD772" s="296" t="str" cm="1">
        <f t="array" ref="BD772">IFERROR(INDEX($CV$63:$CZ$65, $CF772, BD$23), "-")</f>
        <v>-</v>
      </c>
      <c r="BE772" s="296" t="str" cm="1">
        <f t="array" ref="BE772">IFERROR(INDEX($CV$63:$CZ$65, $CF772, BE$23), "-")</f>
        <v>-</v>
      </c>
      <c r="BF772" s="297" cm="1">
        <f t="array" ref="BF772">IF($CF772=3,
IFERROR(INDEX($CV$68:$CZ$79, $CE772, BF$23), "-"),
IF($CF772=2,
IF(BF$23=5, $Q772, IF(BF$23=4, $R772, 0)), IF(BF$23=5, $Q772, 0)
))</f>
        <v>0</v>
      </c>
      <c r="BG772" s="297" cm="1">
        <f t="array" ref="BG772">IF($CF772=3,
IFERROR(INDEX($CV$68:$CZ$79, $CE772, BG$23), "-"),
IF($CF772=2,
IF(BG$23=5, $Q772, IF(BG$23=4, $R772, 0)), IF(BG$23=5, $Q772, 0)
))</f>
        <v>0</v>
      </c>
      <c r="BH772" s="297" cm="1">
        <f t="array" ref="BH772">IF($CF772=3,
IFERROR(INDEX($CV$68:$CZ$79, $CE772, BH$23), "-"),
IF($CF772=2,
IF(BH$23=5, $Q772, IF(BH$23=4, $R772, 0)), IF(BH$23=5, $Q772, 0)
))</f>
        <v>0</v>
      </c>
      <c r="BI772" s="297" cm="1">
        <f t="array" ref="BI772">IF($CF772=3,
IFERROR(INDEX($CV$68:$CZ$79, $CE772, BI$23), "-"),
IF($CF772=2,
IF(BI$23=5, $Q772, IF(BI$23=4, $R772, 0)), IF(BI$23=5, $Q772, 0)
))</f>
        <v>0</v>
      </c>
      <c r="BJ772" s="297" cm="1">
        <f t="array" ref="BJ772">IF($CF772=3,
IFERROR(INDEX($CV$68:$CZ$79, $CE772, BJ$23), "-"),
IF($CF772=2,
IF(BJ$23=5, $Q772, IF(BJ$23=4, $R772, 0)), IF(BJ$23=5, $Q772, 0)
))</f>
        <v>0</v>
      </c>
      <c r="BK772" s="293" t="str" cm="1">
        <f t="array" ref="BK772">IFERROR(IF(OR($AN$20="EZ", ISNUMBER((BL772*BM772)/(3600*1000)/BN772)), (BL772*BM772)/(3600*1000)/BN772, BY772) * SUMPRODUCT($BO772:$BS772^2.5, $BT772:$BX772) / 1000, "-")</f>
        <v>-</v>
      </c>
      <c r="BL772" s="279" t="str">
        <f t="shared" si="330"/>
        <v>-</v>
      </c>
      <c r="BM772" s="279" t="str">
        <f t="shared" si="331"/>
        <v>-</v>
      </c>
      <c r="BN772" s="298">
        <f t="shared" si="332"/>
        <v>0</v>
      </c>
      <c r="BO772" s="296" t="str" cm="1">
        <f t="array" ref="BO772">IFERROR(INDEX($CV$63:$CZ$65, $CO772, BO$23), "-")</f>
        <v>-</v>
      </c>
      <c r="BP772" s="296" t="str" cm="1">
        <f t="array" ref="BP772">IFERROR(INDEX($CV$63:$CZ$65, $CO772, BP$23), "-")</f>
        <v>-</v>
      </c>
      <c r="BQ772" s="296" t="str" cm="1">
        <f t="array" ref="BQ772">IFERROR(INDEX($CV$63:$CZ$65, $CO772, BQ$23), "-")</f>
        <v>-</v>
      </c>
      <c r="BR772" s="296" t="str" cm="1">
        <f t="array" ref="BR772">IFERROR(INDEX($CV$63:$CZ$65, $CO772, BR$23), "-")</f>
        <v>-</v>
      </c>
      <c r="BS772" s="296" t="str" cm="1">
        <f t="array" ref="BS772">IFERROR(INDEX($CV$63:$CZ$65, $CO772, BS$23), "-")</f>
        <v>-</v>
      </c>
      <c r="BT772" s="297" cm="1">
        <f t="array" ref="BT772">IF($CO772=3,
IFERROR(INDEX($CV$68:$CZ$79, $CE772, BT$23), "-"),
IF($CO772=2,
IF(BT$23=5, $AC772, IF(BT$23=4, $AD772, 0)), IF(BT$23=5, $AC772, 0)
))</f>
        <v>0</v>
      </c>
      <c r="BU772" s="297" cm="1">
        <f t="array" ref="BU772">IF($CO772=3,
IFERROR(INDEX($CV$68:$CZ$79, $CE772, BU$23), "-"),
IF($CO772=2,
IF(BU$23=5, $AC772, IF(BU$23=4, $AD772, 0)), IF(BU$23=5, $AC772, 0)
))</f>
        <v>0</v>
      </c>
      <c r="BV772" s="297" cm="1">
        <f t="array" ref="BV772">IF($CO772=3,
IFERROR(INDEX($CV$68:$CZ$79, $CE772, BV$23), "-"),
IF($CO772=2,
IF(BV$23=5, $AC772, IF(BV$23=4, $AD772, 0)), IF(BV$23=5, $AC772, 0)
))</f>
        <v>0</v>
      </c>
      <c r="BW772" s="297" cm="1">
        <f t="array" ref="BW772">IF($CO772=3,
IFERROR(INDEX($CV$68:$CZ$79, $CE772, BW$23), "-"),
IF($CO772=2,
IF(BW$23=5, $AC772, IF(BW$23=4, $AD772, 0)), IF(BW$23=5, $AC772, 0)
))</f>
        <v>0</v>
      </c>
      <c r="BX772" s="297" cm="1">
        <f t="array" ref="BX772">IF($CO772=3,
IFERROR(INDEX($CV$68:$CZ$79, $CE772, BX$23), "-"),
IF($CO772=2,
IF(BX$23=5, $AC772, IF(BX$23=4, $AD772, 0)), IF(BX$23=5, $AC772, 0)
))</f>
        <v>0</v>
      </c>
      <c r="BY772" s="293" t="str">
        <f t="shared" si="333"/>
        <v>-</v>
      </c>
      <c r="BZ772" s="299">
        <f t="shared" si="309"/>
        <v>0</v>
      </c>
      <c r="CA772" s="294" t="str">
        <f t="shared" si="334"/>
        <v>-</v>
      </c>
      <c r="CB772" s="295" t="str">
        <f t="shared" si="310"/>
        <v>-</v>
      </c>
      <c r="CC772" s="295" t="str">
        <f t="shared" si="335"/>
        <v>-</v>
      </c>
      <c r="CD772" s="299">
        <f t="shared" si="311"/>
        <v>0</v>
      </c>
      <c r="CE772" s="300" t="str">
        <f t="shared" si="312"/>
        <v>-</v>
      </c>
      <c r="CF772" s="300" t="str">
        <f t="shared" si="313"/>
        <v>-</v>
      </c>
      <c r="CG772" s="300">
        <v>0</v>
      </c>
      <c r="CH772" s="300">
        <f t="shared" si="314"/>
        <v>0</v>
      </c>
      <c r="CI772" s="301">
        <f t="shared" si="315"/>
        <v>0</v>
      </c>
      <c r="CJ772" s="301">
        <f t="shared" si="316"/>
        <v>0</v>
      </c>
      <c r="CK772" s="302" t="str" cm="1">
        <f t="array" ref="CK772">IF($CJ772&gt;0, INDEX($CS$28:$DH$35, $CJ772, $CI772+CK$23), "-")</f>
        <v>-</v>
      </c>
      <c r="CL772" s="302" t="str" cm="1">
        <f t="array" ref="CL772">IF($CJ772&gt;0, INDEX($CS$28:$DH$35, $CJ772, $CI772+CL$23), "-")</f>
        <v>-</v>
      </c>
      <c r="CM772" s="302" t="str" cm="1">
        <f t="array" ref="CM772">IF($CJ772&gt;0, INDEX($CS$28:$DH$35, $CJ772, $CI772+CM$23), "-")</f>
        <v>-</v>
      </c>
      <c r="CN772" s="302" t="str" cm="1">
        <f t="array" ref="CN772">IF($CJ772&gt;0, INDEX($CS$28:$DH$35, $CJ772, $CI772+CN$23), "-")</f>
        <v>-</v>
      </c>
      <c r="CO772" s="300" t="str">
        <f t="shared" si="317"/>
        <v>-</v>
      </c>
      <c r="CP772" s="271"/>
      <c r="CQ772" s="272"/>
      <c r="CR772" s="273"/>
      <c r="CS772" s="273"/>
      <c r="CT772" s="273"/>
      <c r="CU772" s="273"/>
      <c r="CV772" s="273"/>
      <c r="CW772" s="273"/>
      <c r="CX772" s="273"/>
      <c r="CY772" s="273"/>
      <c r="CZ772" s="273"/>
      <c r="DA772" s="273"/>
      <c r="DB772" s="273"/>
      <c r="DC772" s="273"/>
      <c r="DD772" s="273"/>
      <c r="DE772" s="273"/>
      <c r="DF772" s="273"/>
      <c r="DG772" s="273"/>
      <c r="DH772" s="273"/>
      <c r="DI772" s="273"/>
      <c r="DJ772" s="271"/>
      <c r="DK772" s="271"/>
    </row>
    <row r="773" spans="1:115" s="45" customFormat="1" ht="12.75" customHeight="1" x14ac:dyDescent="0.25">
      <c r="A773" s="13" cm="1">
        <f t="array" ref="A773">IFERROR(INDEX(Operation, IFERROR(MATCH($N773,#REF!, 0), IFERROR(MATCH($N773,#REF!, 0), MATCH($N773,#REF!, 0))), 4), 0)</f>
        <v>0</v>
      </c>
      <c r="B773" s="10">
        <v>750</v>
      </c>
      <c r="C773" s="238"/>
      <c r="D773" s="238"/>
      <c r="E773" s="79"/>
      <c r="F773" s="80" t="str">
        <f>IF(ISBLANK(E773), "", VLOOKUP(E773, Z!$A$2:$C$4127, 3, FALSE))</f>
        <v/>
      </c>
      <c r="G773" s="238"/>
      <c r="H773" s="81"/>
      <c r="I773" s="255" t="b">
        <v>0</v>
      </c>
      <c r="J773" s="256"/>
      <c r="K773" s="82"/>
      <c r="L773" s="82"/>
      <c r="M773" s="83"/>
      <c r="N773" s="79"/>
      <c r="O773" s="84"/>
      <c r="P773" s="84"/>
      <c r="Q773" s="257"/>
      <c r="R773" s="257"/>
      <c r="S773" s="257"/>
      <c r="T773" s="85">
        <f t="shared" si="318"/>
        <v>0</v>
      </c>
      <c r="U773" s="238"/>
      <c r="V773" s="238"/>
      <c r="W773" s="238"/>
      <c r="X773" s="257"/>
      <c r="Y773" s="258"/>
      <c r="Z773" s="79"/>
      <c r="AA773" s="257"/>
      <c r="AB773" s="257"/>
      <c r="AC773" s="257"/>
      <c r="AD773" s="257"/>
      <c r="AE773" s="257"/>
      <c r="AF773" s="85">
        <f t="shared" si="319"/>
        <v>0</v>
      </c>
      <c r="AG773" s="259"/>
      <c r="AH773" s="238"/>
      <c r="AI773" s="79"/>
      <c r="AJ773" s="80" t="str">
        <f>IF(ISBLANK(AI773), "", VLOOKUP(AI773, Z!$A$2:$C$4127, 3, FALSE))</f>
        <v/>
      </c>
      <c r="AK773" s="260"/>
      <c r="AL773" s="127">
        <f t="shared" si="320"/>
        <v>0</v>
      </c>
      <c r="AM773" s="271"/>
      <c r="AN773" s="292">
        <f t="shared" si="322"/>
        <v>0</v>
      </c>
      <c r="AO773" s="279">
        <f t="shared" si="321"/>
        <v>1</v>
      </c>
      <c r="AP773" s="279">
        <v>0.75</v>
      </c>
      <c r="AQ773" s="293" t="str">
        <f t="shared" si="323"/>
        <v>-</v>
      </c>
      <c r="AR773" s="293" t="str">
        <f t="shared" si="324"/>
        <v>-</v>
      </c>
      <c r="AS773" s="293" t="str" cm="1">
        <f t="array" ref="AS773">IFERROR(IFERROR((AT773*AU773)/(3600*1000)/AZ773, BY773) * SUMPRODUCT($BA773:$BE773^2.5, $BF773:$BJ773) / 1000, "-")</f>
        <v>-</v>
      </c>
      <c r="AT773" s="279" t="str">
        <f t="shared" si="325"/>
        <v>-</v>
      </c>
      <c r="AU773" s="279" t="str">
        <f t="shared" si="326"/>
        <v>-</v>
      </c>
      <c r="AV773" s="294" t="str">
        <f t="shared" si="308"/>
        <v>-</v>
      </c>
      <c r="AW773" s="294" t="str" cm="1">
        <f t="array" ref="AW773">IF(CH773&gt;0, INDEX($CV$58:$CV$60, CH773), "-")</f>
        <v>-</v>
      </c>
      <c r="AX773" s="294" t="str">
        <f t="shared" si="327"/>
        <v>-</v>
      </c>
      <c r="AY773" s="295" t="str">
        <f t="shared" si="328"/>
        <v>-</v>
      </c>
      <c r="AZ773" s="294">
        <f t="shared" si="329"/>
        <v>0</v>
      </c>
      <c r="BA773" s="296" t="str" cm="1">
        <f t="array" ref="BA773">IFERROR(INDEX($CV$63:$CZ$65, $CF773, BA$23), "-")</f>
        <v>-</v>
      </c>
      <c r="BB773" s="296" t="str" cm="1">
        <f t="array" ref="BB773">IFERROR(INDEX($CV$63:$CZ$65, $CF773, BB$23), "-")</f>
        <v>-</v>
      </c>
      <c r="BC773" s="296" t="str" cm="1">
        <f t="array" ref="BC773">IFERROR(INDEX($CV$63:$CZ$65, $CF773, BC$23), "-")</f>
        <v>-</v>
      </c>
      <c r="BD773" s="296" t="str" cm="1">
        <f t="array" ref="BD773">IFERROR(INDEX($CV$63:$CZ$65, $CF773, BD$23), "-")</f>
        <v>-</v>
      </c>
      <c r="BE773" s="296" t="str" cm="1">
        <f t="array" ref="BE773">IFERROR(INDEX($CV$63:$CZ$65, $CF773, BE$23), "-")</f>
        <v>-</v>
      </c>
      <c r="BF773" s="297" cm="1">
        <f t="array" ref="BF773">IF($CF773=3,
IFERROR(INDEX($CV$68:$CZ$79, $CE773, BF$23), "-"),
IF($CF773=2,
IF(BF$23=5, $Q773, IF(BF$23=4, $R773, 0)), IF(BF$23=5, $Q773, 0)
))</f>
        <v>0</v>
      </c>
      <c r="BG773" s="297" cm="1">
        <f t="array" ref="BG773">IF($CF773=3,
IFERROR(INDEX($CV$68:$CZ$79, $CE773, BG$23), "-"),
IF($CF773=2,
IF(BG$23=5, $Q773, IF(BG$23=4, $R773, 0)), IF(BG$23=5, $Q773, 0)
))</f>
        <v>0</v>
      </c>
      <c r="BH773" s="297" cm="1">
        <f t="array" ref="BH773">IF($CF773=3,
IFERROR(INDEX($CV$68:$CZ$79, $CE773, BH$23), "-"),
IF($CF773=2,
IF(BH$23=5, $Q773, IF(BH$23=4, $R773, 0)), IF(BH$23=5, $Q773, 0)
))</f>
        <v>0</v>
      </c>
      <c r="BI773" s="297" cm="1">
        <f t="array" ref="BI773">IF($CF773=3,
IFERROR(INDEX($CV$68:$CZ$79, $CE773, BI$23), "-"),
IF($CF773=2,
IF(BI$23=5, $Q773, IF(BI$23=4, $R773, 0)), IF(BI$23=5, $Q773, 0)
))</f>
        <v>0</v>
      </c>
      <c r="BJ773" s="297" cm="1">
        <f t="array" ref="BJ773">IF($CF773=3,
IFERROR(INDEX($CV$68:$CZ$79, $CE773, BJ$23), "-"),
IF($CF773=2,
IF(BJ$23=5, $Q773, IF(BJ$23=4, $R773, 0)), IF(BJ$23=5, $Q773, 0)
))</f>
        <v>0</v>
      </c>
      <c r="BK773" s="293" t="str" cm="1">
        <f t="array" ref="BK773">IFERROR(IF(OR($AN$20="EZ", ISNUMBER((BL773*BM773)/(3600*1000)/BN773)), (BL773*BM773)/(3600*1000)/BN773, BY773) * SUMPRODUCT($BO773:$BS773^2.5, $BT773:$BX773) / 1000, "-")</f>
        <v>-</v>
      </c>
      <c r="BL773" s="279" t="str">
        <f t="shared" si="330"/>
        <v>-</v>
      </c>
      <c r="BM773" s="279" t="str">
        <f t="shared" si="331"/>
        <v>-</v>
      </c>
      <c r="BN773" s="298">
        <f t="shared" si="332"/>
        <v>0</v>
      </c>
      <c r="BO773" s="296" t="str" cm="1">
        <f t="array" ref="BO773">IFERROR(INDEX($CV$63:$CZ$65, $CO773, BO$23), "-")</f>
        <v>-</v>
      </c>
      <c r="BP773" s="296" t="str" cm="1">
        <f t="array" ref="BP773">IFERROR(INDEX($CV$63:$CZ$65, $CO773, BP$23), "-")</f>
        <v>-</v>
      </c>
      <c r="BQ773" s="296" t="str" cm="1">
        <f t="array" ref="BQ773">IFERROR(INDEX($CV$63:$CZ$65, $CO773, BQ$23), "-")</f>
        <v>-</v>
      </c>
      <c r="BR773" s="296" t="str" cm="1">
        <f t="array" ref="BR773">IFERROR(INDEX($CV$63:$CZ$65, $CO773, BR$23), "-")</f>
        <v>-</v>
      </c>
      <c r="BS773" s="296" t="str" cm="1">
        <f t="array" ref="BS773">IFERROR(INDEX($CV$63:$CZ$65, $CO773, BS$23), "-")</f>
        <v>-</v>
      </c>
      <c r="BT773" s="297" cm="1">
        <f t="array" ref="BT773">IF($CO773=3,
IFERROR(INDEX($CV$68:$CZ$79, $CE773, BT$23), "-"),
IF($CO773=2,
IF(BT$23=5, $AC773, IF(BT$23=4, $AD773, 0)), IF(BT$23=5, $AC773, 0)
))</f>
        <v>0</v>
      </c>
      <c r="BU773" s="297" cm="1">
        <f t="array" ref="BU773">IF($CO773=3,
IFERROR(INDEX($CV$68:$CZ$79, $CE773, BU$23), "-"),
IF($CO773=2,
IF(BU$23=5, $AC773, IF(BU$23=4, $AD773, 0)), IF(BU$23=5, $AC773, 0)
))</f>
        <v>0</v>
      </c>
      <c r="BV773" s="297" cm="1">
        <f t="array" ref="BV773">IF($CO773=3,
IFERROR(INDEX($CV$68:$CZ$79, $CE773, BV$23), "-"),
IF($CO773=2,
IF(BV$23=5, $AC773, IF(BV$23=4, $AD773, 0)), IF(BV$23=5, $AC773, 0)
))</f>
        <v>0</v>
      </c>
      <c r="BW773" s="297" cm="1">
        <f t="array" ref="BW773">IF($CO773=3,
IFERROR(INDEX($CV$68:$CZ$79, $CE773, BW$23), "-"),
IF($CO773=2,
IF(BW$23=5, $AC773, IF(BW$23=4, $AD773, 0)), IF(BW$23=5, $AC773, 0)
))</f>
        <v>0</v>
      </c>
      <c r="BX773" s="297" cm="1">
        <f t="array" ref="BX773">IF($CO773=3,
IFERROR(INDEX($CV$68:$CZ$79, $CE773, BX$23), "-"),
IF($CO773=2,
IF(BX$23=5, $AC773, IF(BX$23=4, $AD773, 0)), IF(BX$23=5, $AC773, 0)
))</f>
        <v>0</v>
      </c>
      <c r="BY773" s="293" t="str">
        <f t="shared" si="333"/>
        <v>-</v>
      </c>
      <c r="BZ773" s="299">
        <f t="shared" si="309"/>
        <v>0</v>
      </c>
      <c r="CA773" s="294" t="str">
        <f t="shared" si="334"/>
        <v>-</v>
      </c>
      <c r="CB773" s="295" t="str">
        <f t="shared" si="310"/>
        <v>-</v>
      </c>
      <c r="CC773" s="295" t="str">
        <f t="shared" si="335"/>
        <v>-</v>
      </c>
      <c r="CD773" s="299">
        <f t="shared" si="311"/>
        <v>0</v>
      </c>
      <c r="CE773" s="300" t="str">
        <f t="shared" si="312"/>
        <v>-</v>
      </c>
      <c r="CF773" s="300" t="str">
        <f t="shared" si="313"/>
        <v>-</v>
      </c>
      <c r="CG773" s="300">
        <v>0</v>
      </c>
      <c r="CH773" s="300">
        <f t="shared" si="314"/>
        <v>0</v>
      </c>
      <c r="CI773" s="301">
        <f t="shared" si="315"/>
        <v>0</v>
      </c>
      <c r="CJ773" s="301">
        <f t="shared" si="316"/>
        <v>0</v>
      </c>
      <c r="CK773" s="302" t="str" cm="1">
        <f t="array" ref="CK773">IF($CJ773&gt;0, INDEX($CS$28:$DH$35, $CJ773, $CI773+CK$23), "-")</f>
        <v>-</v>
      </c>
      <c r="CL773" s="302" t="str" cm="1">
        <f t="array" ref="CL773">IF($CJ773&gt;0, INDEX($CS$28:$DH$35, $CJ773, $CI773+CL$23), "-")</f>
        <v>-</v>
      </c>
      <c r="CM773" s="302" t="str" cm="1">
        <f t="array" ref="CM773">IF($CJ773&gt;0, INDEX($CS$28:$DH$35, $CJ773, $CI773+CM$23), "-")</f>
        <v>-</v>
      </c>
      <c r="CN773" s="302" t="str" cm="1">
        <f t="array" ref="CN773">IF($CJ773&gt;0, INDEX($CS$28:$DH$35, $CJ773, $CI773+CN$23), "-")</f>
        <v>-</v>
      </c>
      <c r="CO773" s="300" t="str">
        <f t="shared" si="317"/>
        <v>-</v>
      </c>
      <c r="CP773" s="271"/>
      <c r="CQ773" s="272"/>
      <c r="CR773" s="273"/>
      <c r="CS773" s="273"/>
      <c r="CT773" s="273"/>
      <c r="CU773" s="273"/>
      <c r="CV773" s="273"/>
      <c r="CW773" s="273"/>
      <c r="CX773" s="273"/>
      <c r="CY773" s="273"/>
      <c r="CZ773" s="273"/>
      <c r="DA773" s="273"/>
      <c r="DB773" s="273"/>
      <c r="DC773" s="273"/>
      <c r="DD773" s="273"/>
      <c r="DE773" s="273"/>
      <c r="DF773" s="273"/>
      <c r="DG773" s="273"/>
      <c r="DH773" s="273"/>
      <c r="DI773" s="273"/>
      <c r="DJ773" s="271"/>
      <c r="DK773" s="271"/>
    </row>
    <row r="774" spans="1:115" s="45" customFormat="1" ht="12.75" customHeight="1" x14ac:dyDescent="0.25">
      <c r="A774" s="13" cm="1">
        <f t="array" ref="A774">IFERROR(INDEX(Operation, IFERROR(MATCH($N774,#REF!, 0), IFERROR(MATCH($N774,#REF!, 0), MATCH($N774,#REF!, 0))), 4), 0)</f>
        <v>0</v>
      </c>
      <c r="B774" s="10">
        <v>751</v>
      </c>
      <c r="C774" s="238"/>
      <c r="D774" s="238"/>
      <c r="E774" s="79"/>
      <c r="F774" s="80" t="str">
        <f>IF(ISBLANK(E774), "", VLOOKUP(E774, Z!$A$2:$C$4127, 3, FALSE))</f>
        <v/>
      </c>
      <c r="G774" s="238"/>
      <c r="H774" s="81"/>
      <c r="I774" s="255" t="b">
        <v>0</v>
      </c>
      <c r="J774" s="256"/>
      <c r="K774" s="82"/>
      <c r="L774" s="82"/>
      <c r="M774" s="83"/>
      <c r="N774" s="79"/>
      <c r="O774" s="84"/>
      <c r="P774" s="84"/>
      <c r="Q774" s="257"/>
      <c r="R774" s="257"/>
      <c r="S774" s="257"/>
      <c r="T774" s="85">
        <f t="shared" si="318"/>
        <v>0</v>
      </c>
      <c r="U774" s="238"/>
      <c r="V774" s="238"/>
      <c r="W774" s="238"/>
      <c r="X774" s="257"/>
      <c r="Y774" s="258"/>
      <c r="Z774" s="79"/>
      <c r="AA774" s="257"/>
      <c r="AB774" s="257"/>
      <c r="AC774" s="257"/>
      <c r="AD774" s="257"/>
      <c r="AE774" s="257"/>
      <c r="AF774" s="85">
        <f t="shared" si="319"/>
        <v>0</v>
      </c>
      <c r="AG774" s="259"/>
      <c r="AH774" s="238"/>
      <c r="AI774" s="79"/>
      <c r="AJ774" s="80" t="str">
        <f>IF(ISBLANK(AI774), "", VLOOKUP(AI774, Z!$A$2:$C$4127, 3, FALSE))</f>
        <v/>
      </c>
      <c r="AK774" s="260"/>
      <c r="AL774" s="127">
        <f t="shared" si="320"/>
        <v>0</v>
      </c>
      <c r="AM774" s="271"/>
      <c r="AN774" s="292">
        <f t="shared" si="322"/>
        <v>0</v>
      </c>
      <c r="AO774" s="279">
        <f t="shared" si="321"/>
        <v>1</v>
      </c>
      <c r="AP774" s="279">
        <v>0.75</v>
      </c>
      <c r="AQ774" s="293" t="str">
        <f t="shared" si="323"/>
        <v>-</v>
      </c>
      <c r="AR774" s="293" t="str">
        <f t="shared" si="324"/>
        <v>-</v>
      </c>
      <c r="AS774" s="293" t="str" cm="1">
        <f t="array" ref="AS774">IFERROR(IFERROR((AT774*AU774)/(3600*1000)/AZ774, BY774) * SUMPRODUCT($BA774:$BE774^2.5, $BF774:$BJ774) / 1000, "-")</f>
        <v>-</v>
      </c>
      <c r="AT774" s="279" t="str">
        <f t="shared" si="325"/>
        <v>-</v>
      </c>
      <c r="AU774" s="279" t="str">
        <f t="shared" si="326"/>
        <v>-</v>
      </c>
      <c r="AV774" s="294" t="str">
        <f t="shared" si="308"/>
        <v>-</v>
      </c>
      <c r="AW774" s="294" t="str" cm="1">
        <f t="array" ref="AW774">IF(CH774&gt;0, INDEX($CV$58:$CV$60, CH774), "-")</f>
        <v>-</v>
      </c>
      <c r="AX774" s="294" t="str">
        <f t="shared" si="327"/>
        <v>-</v>
      </c>
      <c r="AY774" s="295" t="str">
        <f t="shared" si="328"/>
        <v>-</v>
      </c>
      <c r="AZ774" s="294">
        <f t="shared" si="329"/>
        <v>0</v>
      </c>
      <c r="BA774" s="296" t="str" cm="1">
        <f t="array" ref="BA774">IFERROR(INDEX($CV$63:$CZ$65, $CF774, BA$23), "-")</f>
        <v>-</v>
      </c>
      <c r="BB774" s="296" t="str" cm="1">
        <f t="array" ref="BB774">IFERROR(INDEX($CV$63:$CZ$65, $CF774, BB$23), "-")</f>
        <v>-</v>
      </c>
      <c r="BC774" s="296" t="str" cm="1">
        <f t="array" ref="BC774">IFERROR(INDEX($CV$63:$CZ$65, $CF774, BC$23), "-")</f>
        <v>-</v>
      </c>
      <c r="BD774" s="296" t="str" cm="1">
        <f t="array" ref="BD774">IFERROR(INDEX($CV$63:$CZ$65, $CF774, BD$23), "-")</f>
        <v>-</v>
      </c>
      <c r="BE774" s="296" t="str" cm="1">
        <f t="array" ref="BE774">IFERROR(INDEX($CV$63:$CZ$65, $CF774, BE$23), "-")</f>
        <v>-</v>
      </c>
      <c r="BF774" s="297" cm="1">
        <f t="array" ref="BF774">IF($CF774=3,
IFERROR(INDEX($CV$68:$CZ$79, $CE774, BF$23), "-"),
IF($CF774=2,
IF(BF$23=5, $Q774, IF(BF$23=4, $R774, 0)), IF(BF$23=5, $Q774, 0)
))</f>
        <v>0</v>
      </c>
      <c r="BG774" s="297" cm="1">
        <f t="array" ref="BG774">IF($CF774=3,
IFERROR(INDEX($CV$68:$CZ$79, $CE774, BG$23), "-"),
IF($CF774=2,
IF(BG$23=5, $Q774, IF(BG$23=4, $R774, 0)), IF(BG$23=5, $Q774, 0)
))</f>
        <v>0</v>
      </c>
      <c r="BH774" s="297" cm="1">
        <f t="array" ref="BH774">IF($CF774=3,
IFERROR(INDEX($CV$68:$CZ$79, $CE774, BH$23), "-"),
IF($CF774=2,
IF(BH$23=5, $Q774, IF(BH$23=4, $R774, 0)), IF(BH$23=5, $Q774, 0)
))</f>
        <v>0</v>
      </c>
      <c r="BI774" s="297" cm="1">
        <f t="array" ref="BI774">IF($CF774=3,
IFERROR(INDEX($CV$68:$CZ$79, $CE774, BI$23), "-"),
IF($CF774=2,
IF(BI$23=5, $Q774, IF(BI$23=4, $R774, 0)), IF(BI$23=5, $Q774, 0)
))</f>
        <v>0</v>
      </c>
      <c r="BJ774" s="297" cm="1">
        <f t="array" ref="BJ774">IF($CF774=3,
IFERROR(INDEX($CV$68:$CZ$79, $CE774, BJ$23), "-"),
IF($CF774=2,
IF(BJ$23=5, $Q774, IF(BJ$23=4, $R774, 0)), IF(BJ$23=5, $Q774, 0)
))</f>
        <v>0</v>
      </c>
      <c r="BK774" s="293" t="str" cm="1">
        <f t="array" ref="BK774">IFERROR(IF(OR($AN$20="EZ", ISNUMBER((BL774*BM774)/(3600*1000)/BN774)), (BL774*BM774)/(3600*1000)/BN774, BY774) * SUMPRODUCT($BO774:$BS774^2.5, $BT774:$BX774) / 1000, "-")</f>
        <v>-</v>
      </c>
      <c r="BL774" s="279" t="str">
        <f t="shared" si="330"/>
        <v>-</v>
      </c>
      <c r="BM774" s="279" t="str">
        <f t="shared" si="331"/>
        <v>-</v>
      </c>
      <c r="BN774" s="298">
        <f t="shared" si="332"/>
        <v>0</v>
      </c>
      <c r="BO774" s="296" t="str" cm="1">
        <f t="array" ref="BO774">IFERROR(INDEX($CV$63:$CZ$65, $CO774, BO$23), "-")</f>
        <v>-</v>
      </c>
      <c r="BP774" s="296" t="str" cm="1">
        <f t="array" ref="BP774">IFERROR(INDEX($CV$63:$CZ$65, $CO774, BP$23), "-")</f>
        <v>-</v>
      </c>
      <c r="BQ774" s="296" t="str" cm="1">
        <f t="array" ref="BQ774">IFERROR(INDEX($CV$63:$CZ$65, $CO774, BQ$23), "-")</f>
        <v>-</v>
      </c>
      <c r="BR774" s="296" t="str" cm="1">
        <f t="array" ref="BR774">IFERROR(INDEX($CV$63:$CZ$65, $CO774, BR$23), "-")</f>
        <v>-</v>
      </c>
      <c r="BS774" s="296" t="str" cm="1">
        <f t="array" ref="BS774">IFERROR(INDEX($CV$63:$CZ$65, $CO774, BS$23), "-")</f>
        <v>-</v>
      </c>
      <c r="BT774" s="297" cm="1">
        <f t="array" ref="BT774">IF($CO774=3,
IFERROR(INDEX($CV$68:$CZ$79, $CE774, BT$23), "-"),
IF($CO774=2,
IF(BT$23=5, $AC774, IF(BT$23=4, $AD774, 0)), IF(BT$23=5, $AC774, 0)
))</f>
        <v>0</v>
      </c>
      <c r="BU774" s="297" cm="1">
        <f t="array" ref="BU774">IF($CO774=3,
IFERROR(INDEX($CV$68:$CZ$79, $CE774, BU$23), "-"),
IF($CO774=2,
IF(BU$23=5, $AC774, IF(BU$23=4, $AD774, 0)), IF(BU$23=5, $AC774, 0)
))</f>
        <v>0</v>
      </c>
      <c r="BV774" s="297" cm="1">
        <f t="array" ref="BV774">IF($CO774=3,
IFERROR(INDEX($CV$68:$CZ$79, $CE774, BV$23), "-"),
IF($CO774=2,
IF(BV$23=5, $AC774, IF(BV$23=4, $AD774, 0)), IF(BV$23=5, $AC774, 0)
))</f>
        <v>0</v>
      </c>
      <c r="BW774" s="297" cm="1">
        <f t="array" ref="BW774">IF($CO774=3,
IFERROR(INDEX($CV$68:$CZ$79, $CE774, BW$23), "-"),
IF($CO774=2,
IF(BW$23=5, $AC774, IF(BW$23=4, $AD774, 0)), IF(BW$23=5, $AC774, 0)
))</f>
        <v>0</v>
      </c>
      <c r="BX774" s="297" cm="1">
        <f t="array" ref="BX774">IF($CO774=3,
IFERROR(INDEX($CV$68:$CZ$79, $CE774, BX$23), "-"),
IF($CO774=2,
IF(BX$23=5, $AC774, IF(BX$23=4, $AD774, 0)), IF(BX$23=5, $AC774, 0)
))</f>
        <v>0</v>
      </c>
      <c r="BY774" s="293" t="str">
        <f t="shared" si="333"/>
        <v>-</v>
      </c>
      <c r="BZ774" s="299">
        <f t="shared" si="309"/>
        <v>0</v>
      </c>
      <c r="CA774" s="294" t="str">
        <f t="shared" si="334"/>
        <v>-</v>
      </c>
      <c r="CB774" s="295" t="str">
        <f t="shared" si="310"/>
        <v>-</v>
      </c>
      <c r="CC774" s="295" t="str">
        <f t="shared" si="335"/>
        <v>-</v>
      </c>
      <c r="CD774" s="299">
        <f t="shared" si="311"/>
        <v>0</v>
      </c>
      <c r="CE774" s="300" t="str">
        <f t="shared" si="312"/>
        <v>-</v>
      </c>
      <c r="CF774" s="300" t="str">
        <f t="shared" si="313"/>
        <v>-</v>
      </c>
      <c r="CG774" s="300">
        <v>0</v>
      </c>
      <c r="CH774" s="300">
        <f t="shared" si="314"/>
        <v>0</v>
      </c>
      <c r="CI774" s="301">
        <f t="shared" si="315"/>
        <v>0</v>
      </c>
      <c r="CJ774" s="301">
        <f t="shared" si="316"/>
        <v>0</v>
      </c>
      <c r="CK774" s="302" t="str" cm="1">
        <f t="array" ref="CK774">IF($CJ774&gt;0, INDEX($CS$28:$DH$35, $CJ774, $CI774+CK$23), "-")</f>
        <v>-</v>
      </c>
      <c r="CL774" s="302" t="str" cm="1">
        <f t="array" ref="CL774">IF($CJ774&gt;0, INDEX($CS$28:$DH$35, $CJ774, $CI774+CL$23), "-")</f>
        <v>-</v>
      </c>
      <c r="CM774" s="302" t="str" cm="1">
        <f t="array" ref="CM774">IF($CJ774&gt;0, INDEX($CS$28:$DH$35, $CJ774, $CI774+CM$23), "-")</f>
        <v>-</v>
      </c>
      <c r="CN774" s="302" t="str" cm="1">
        <f t="array" ref="CN774">IF($CJ774&gt;0, INDEX($CS$28:$DH$35, $CJ774, $CI774+CN$23), "-")</f>
        <v>-</v>
      </c>
      <c r="CO774" s="300" t="str">
        <f t="shared" si="317"/>
        <v>-</v>
      </c>
      <c r="CP774" s="271"/>
      <c r="CQ774" s="272"/>
      <c r="CR774" s="273"/>
      <c r="CS774" s="273"/>
      <c r="CT774" s="273"/>
      <c r="CU774" s="273"/>
      <c r="CV774" s="273"/>
      <c r="CW774" s="273"/>
      <c r="CX774" s="273"/>
      <c r="CY774" s="273"/>
      <c r="CZ774" s="273"/>
      <c r="DA774" s="273"/>
      <c r="DB774" s="273"/>
      <c r="DC774" s="273"/>
      <c r="DD774" s="273"/>
      <c r="DE774" s="273"/>
      <c r="DF774" s="273"/>
      <c r="DG774" s="273"/>
      <c r="DH774" s="273"/>
      <c r="DI774" s="273"/>
      <c r="DJ774" s="271"/>
      <c r="DK774" s="271"/>
    </row>
    <row r="775" spans="1:115" s="45" customFormat="1" ht="12.75" customHeight="1" x14ac:dyDescent="0.25">
      <c r="A775" s="13" cm="1">
        <f t="array" ref="A775">IFERROR(INDEX(Operation, IFERROR(MATCH($N775,#REF!, 0), IFERROR(MATCH($N775,#REF!, 0), MATCH($N775,#REF!, 0))), 4), 0)</f>
        <v>0</v>
      </c>
      <c r="B775" s="10">
        <v>752</v>
      </c>
      <c r="C775" s="238"/>
      <c r="D775" s="238"/>
      <c r="E775" s="79"/>
      <c r="F775" s="80" t="str">
        <f>IF(ISBLANK(E775), "", VLOOKUP(E775, Z!$A$2:$C$4127, 3, FALSE))</f>
        <v/>
      </c>
      <c r="G775" s="238"/>
      <c r="H775" s="81"/>
      <c r="I775" s="255" t="b">
        <v>0</v>
      </c>
      <c r="J775" s="256"/>
      <c r="K775" s="82"/>
      <c r="L775" s="82"/>
      <c r="M775" s="83"/>
      <c r="N775" s="79"/>
      <c r="O775" s="84"/>
      <c r="P775" s="84"/>
      <c r="Q775" s="257"/>
      <c r="R775" s="257"/>
      <c r="S775" s="257"/>
      <c r="T775" s="85">
        <f t="shared" si="318"/>
        <v>0</v>
      </c>
      <c r="U775" s="238"/>
      <c r="V775" s="238"/>
      <c r="W775" s="238"/>
      <c r="X775" s="257"/>
      <c r="Y775" s="258"/>
      <c r="Z775" s="79"/>
      <c r="AA775" s="257"/>
      <c r="AB775" s="257"/>
      <c r="AC775" s="257"/>
      <c r="AD775" s="257"/>
      <c r="AE775" s="257"/>
      <c r="AF775" s="85">
        <f t="shared" si="319"/>
        <v>0</v>
      </c>
      <c r="AG775" s="259"/>
      <c r="AH775" s="238"/>
      <c r="AI775" s="79"/>
      <c r="AJ775" s="80" t="str">
        <f>IF(ISBLANK(AI775), "", VLOOKUP(AI775, Z!$A$2:$C$4127, 3, FALSE))</f>
        <v/>
      </c>
      <c r="AK775" s="260"/>
      <c r="AL775" s="127">
        <f t="shared" si="320"/>
        <v>0</v>
      </c>
      <c r="AM775" s="271"/>
      <c r="AN775" s="292">
        <f t="shared" si="322"/>
        <v>0</v>
      </c>
      <c r="AO775" s="279">
        <f t="shared" si="321"/>
        <v>1</v>
      </c>
      <c r="AP775" s="279">
        <v>0.75</v>
      </c>
      <c r="AQ775" s="293" t="str">
        <f t="shared" si="323"/>
        <v>-</v>
      </c>
      <c r="AR775" s="293" t="str">
        <f t="shared" si="324"/>
        <v>-</v>
      </c>
      <c r="AS775" s="293" t="str" cm="1">
        <f t="array" ref="AS775">IFERROR(IFERROR((AT775*AU775)/(3600*1000)/AZ775, BY775) * SUMPRODUCT($BA775:$BE775^2.5, $BF775:$BJ775) / 1000, "-")</f>
        <v>-</v>
      </c>
      <c r="AT775" s="279" t="str">
        <f t="shared" si="325"/>
        <v>-</v>
      </c>
      <c r="AU775" s="279" t="str">
        <f t="shared" si="326"/>
        <v>-</v>
      </c>
      <c r="AV775" s="294" t="str">
        <f t="shared" si="308"/>
        <v>-</v>
      </c>
      <c r="AW775" s="294" t="str" cm="1">
        <f t="array" ref="AW775">IF(CH775&gt;0, INDEX($CV$58:$CV$60, CH775), "-")</f>
        <v>-</v>
      </c>
      <c r="AX775" s="294" t="str">
        <f t="shared" si="327"/>
        <v>-</v>
      </c>
      <c r="AY775" s="295" t="str">
        <f t="shared" si="328"/>
        <v>-</v>
      </c>
      <c r="AZ775" s="294">
        <f t="shared" si="329"/>
        <v>0</v>
      </c>
      <c r="BA775" s="296" t="str" cm="1">
        <f t="array" ref="BA775">IFERROR(INDEX($CV$63:$CZ$65, $CF775, BA$23), "-")</f>
        <v>-</v>
      </c>
      <c r="BB775" s="296" t="str" cm="1">
        <f t="array" ref="BB775">IFERROR(INDEX($CV$63:$CZ$65, $CF775, BB$23), "-")</f>
        <v>-</v>
      </c>
      <c r="BC775" s="296" t="str" cm="1">
        <f t="array" ref="BC775">IFERROR(INDEX($CV$63:$CZ$65, $CF775, BC$23), "-")</f>
        <v>-</v>
      </c>
      <c r="BD775" s="296" t="str" cm="1">
        <f t="array" ref="BD775">IFERROR(INDEX($CV$63:$CZ$65, $CF775, BD$23), "-")</f>
        <v>-</v>
      </c>
      <c r="BE775" s="296" t="str" cm="1">
        <f t="array" ref="BE775">IFERROR(INDEX($CV$63:$CZ$65, $CF775, BE$23), "-")</f>
        <v>-</v>
      </c>
      <c r="BF775" s="297" cm="1">
        <f t="array" ref="BF775">IF($CF775=3,
IFERROR(INDEX($CV$68:$CZ$79, $CE775, BF$23), "-"),
IF($CF775=2,
IF(BF$23=5, $Q775, IF(BF$23=4, $R775, 0)), IF(BF$23=5, $Q775, 0)
))</f>
        <v>0</v>
      </c>
      <c r="BG775" s="297" cm="1">
        <f t="array" ref="BG775">IF($CF775=3,
IFERROR(INDEX($CV$68:$CZ$79, $CE775, BG$23), "-"),
IF($CF775=2,
IF(BG$23=5, $Q775, IF(BG$23=4, $R775, 0)), IF(BG$23=5, $Q775, 0)
))</f>
        <v>0</v>
      </c>
      <c r="BH775" s="297" cm="1">
        <f t="array" ref="BH775">IF($CF775=3,
IFERROR(INDEX($CV$68:$CZ$79, $CE775, BH$23), "-"),
IF($CF775=2,
IF(BH$23=5, $Q775, IF(BH$23=4, $R775, 0)), IF(BH$23=5, $Q775, 0)
))</f>
        <v>0</v>
      </c>
      <c r="BI775" s="297" cm="1">
        <f t="array" ref="BI775">IF($CF775=3,
IFERROR(INDEX($CV$68:$CZ$79, $CE775, BI$23), "-"),
IF($CF775=2,
IF(BI$23=5, $Q775, IF(BI$23=4, $R775, 0)), IF(BI$23=5, $Q775, 0)
))</f>
        <v>0</v>
      </c>
      <c r="BJ775" s="297" cm="1">
        <f t="array" ref="BJ775">IF($CF775=3,
IFERROR(INDEX($CV$68:$CZ$79, $CE775, BJ$23), "-"),
IF($CF775=2,
IF(BJ$23=5, $Q775, IF(BJ$23=4, $R775, 0)), IF(BJ$23=5, $Q775, 0)
))</f>
        <v>0</v>
      </c>
      <c r="BK775" s="293" t="str" cm="1">
        <f t="array" ref="BK775">IFERROR(IF(OR($AN$20="EZ", ISNUMBER((BL775*BM775)/(3600*1000)/BN775)), (BL775*BM775)/(3600*1000)/BN775, BY775) * SUMPRODUCT($BO775:$BS775^2.5, $BT775:$BX775) / 1000, "-")</f>
        <v>-</v>
      </c>
      <c r="BL775" s="279" t="str">
        <f t="shared" si="330"/>
        <v>-</v>
      </c>
      <c r="BM775" s="279" t="str">
        <f t="shared" si="331"/>
        <v>-</v>
      </c>
      <c r="BN775" s="298">
        <f t="shared" si="332"/>
        <v>0</v>
      </c>
      <c r="BO775" s="296" t="str" cm="1">
        <f t="array" ref="BO775">IFERROR(INDEX($CV$63:$CZ$65, $CO775, BO$23), "-")</f>
        <v>-</v>
      </c>
      <c r="BP775" s="296" t="str" cm="1">
        <f t="array" ref="BP775">IFERROR(INDEX($CV$63:$CZ$65, $CO775, BP$23), "-")</f>
        <v>-</v>
      </c>
      <c r="BQ775" s="296" t="str" cm="1">
        <f t="array" ref="BQ775">IFERROR(INDEX($CV$63:$CZ$65, $CO775, BQ$23), "-")</f>
        <v>-</v>
      </c>
      <c r="BR775" s="296" t="str" cm="1">
        <f t="array" ref="BR775">IFERROR(INDEX($CV$63:$CZ$65, $CO775, BR$23), "-")</f>
        <v>-</v>
      </c>
      <c r="BS775" s="296" t="str" cm="1">
        <f t="array" ref="BS775">IFERROR(INDEX($CV$63:$CZ$65, $CO775, BS$23), "-")</f>
        <v>-</v>
      </c>
      <c r="BT775" s="297" cm="1">
        <f t="array" ref="BT775">IF($CO775=3,
IFERROR(INDEX($CV$68:$CZ$79, $CE775, BT$23), "-"),
IF($CO775=2,
IF(BT$23=5, $AC775, IF(BT$23=4, $AD775, 0)), IF(BT$23=5, $AC775, 0)
))</f>
        <v>0</v>
      </c>
      <c r="BU775" s="297" cm="1">
        <f t="array" ref="BU775">IF($CO775=3,
IFERROR(INDEX($CV$68:$CZ$79, $CE775, BU$23), "-"),
IF($CO775=2,
IF(BU$23=5, $AC775, IF(BU$23=4, $AD775, 0)), IF(BU$23=5, $AC775, 0)
))</f>
        <v>0</v>
      </c>
      <c r="BV775" s="297" cm="1">
        <f t="array" ref="BV775">IF($CO775=3,
IFERROR(INDEX($CV$68:$CZ$79, $CE775, BV$23), "-"),
IF($CO775=2,
IF(BV$23=5, $AC775, IF(BV$23=4, $AD775, 0)), IF(BV$23=5, $AC775, 0)
))</f>
        <v>0</v>
      </c>
      <c r="BW775" s="297" cm="1">
        <f t="array" ref="BW775">IF($CO775=3,
IFERROR(INDEX($CV$68:$CZ$79, $CE775, BW$23), "-"),
IF($CO775=2,
IF(BW$23=5, $AC775, IF(BW$23=4, $AD775, 0)), IF(BW$23=5, $AC775, 0)
))</f>
        <v>0</v>
      </c>
      <c r="BX775" s="297" cm="1">
        <f t="array" ref="BX775">IF($CO775=3,
IFERROR(INDEX($CV$68:$CZ$79, $CE775, BX$23), "-"),
IF($CO775=2,
IF(BX$23=5, $AC775, IF(BX$23=4, $AD775, 0)), IF(BX$23=5, $AC775, 0)
))</f>
        <v>0</v>
      </c>
      <c r="BY775" s="293" t="str">
        <f t="shared" si="333"/>
        <v>-</v>
      </c>
      <c r="BZ775" s="299">
        <f t="shared" si="309"/>
        <v>0</v>
      </c>
      <c r="CA775" s="294" t="str">
        <f t="shared" si="334"/>
        <v>-</v>
      </c>
      <c r="CB775" s="295" t="str">
        <f t="shared" si="310"/>
        <v>-</v>
      </c>
      <c r="CC775" s="295" t="str">
        <f t="shared" si="335"/>
        <v>-</v>
      </c>
      <c r="CD775" s="299">
        <f t="shared" si="311"/>
        <v>0</v>
      </c>
      <c r="CE775" s="300" t="str">
        <f t="shared" si="312"/>
        <v>-</v>
      </c>
      <c r="CF775" s="300" t="str">
        <f t="shared" si="313"/>
        <v>-</v>
      </c>
      <c r="CG775" s="300">
        <v>0</v>
      </c>
      <c r="CH775" s="300">
        <f t="shared" si="314"/>
        <v>0</v>
      </c>
      <c r="CI775" s="301">
        <f t="shared" si="315"/>
        <v>0</v>
      </c>
      <c r="CJ775" s="301">
        <f t="shared" si="316"/>
        <v>0</v>
      </c>
      <c r="CK775" s="302" t="str" cm="1">
        <f t="array" ref="CK775">IF($CJ775&gt;0, INDEX($CS$28:$DH$35, $CJ775, $CI775+CK$23), "-")</f>
        <v>-</v>
      </c>
      <c r="CL775" s="302" t="str" cm="1">
        <f t="array" ref="CL775">IF($CJ775&gt;0, INDEX($CS$28:$DH$35, $CJ775, $CI775+CL$23), "-")</f>
        <v>-</v>
      </c>
      <c r="CM775" s="302" t="str" cm="1">
        <f t="array" ref="CM775">IF($CJ775&gt;0, INDEX($CS$28:$DH$35, $CJ775, $CI775+CM$23), "-")</f>
        <v>-</v>
      </c>
      <c r="CN775" s="302" t="str" cm="1">
        <f t="array" ref="CN775">IF($CJ775&gt;0, INDEX($CS$28:$DH$35, $CJ775, $CI775+CN$23), "-")</f>
        <v>-</v>
      </c>
      <c r="CO775" s="300" t="str">
        <f t="shared" si="317"/>
        <v>-</v>
      </c>
      <c r="CP775" s="271"/>
      <c r="CQ775" s="272"/>
      <c r="CR775" s="273"/>
      <c r="CS775" s="273"/>
      <c r="CT775" s="273"/>
      <c r="CU775" s="273"/>
      <c r="CV775" s="273"/>
      <c r="CW775" s="273"/>
      <c r="CX775" s="273"/>
      <c r="CY775" s="273"/>
      <c r="CZ775" s="273"/>
      <c r="DA775" s="273"/>
      <c r="DB775" s="273"/>
      <c r="DC775" s="273"/>
      <c r="DD775" s="273"/>
      <c r="DE775" s="273"/>
      <c r="DF775" s="273"/>
      <c r="DG775" s="273"/>
      <c r="DH775" s="273"/>
      <c r="DI775" s="273"/>
      <c r="DJ775" s="271"/>
      <c r="DK775" s="271"/>
    </row>
    <row r="776" spans="1:115" s="45" customFormat="1" ht="12.75" customHeight="1" x14ac:dyDescent="0.25">
      <c r="A776" s="13" cm="1">
        <f t="array" ref="A776">IFERROR(INDEX(Operation, IFERROR(MATCH($N776,#REF!, 0), IFERROR(MATCH($N776,#REF!, 0), MATCH($N776,#REF!, 0))), 4), 0)</f>
        <v>0</v>
      </c>
      <c r="B776" s="10">
        <v>753</v>
      </c>
      <c r="C776" s="238"/>
      <c r="D776" s="238"/>
      <c r="E776" s="79"/>
      <c r="F776" s="80" t="str">
        <f>IF(ISBLANK(E776), "", VLOOKUP(E776, Z!$A$2:$C$4127, 3, FALSE))</f>
        <v/>
      </c>
      <c r="G776" s="238"/>
      <c r="H776" s="81"/>
      <c r="I776" s="255" t="b">
        <v>0</v>
      </c>
      <c r="J776" s="256"/>
      <c r="K776" s="82"/>
      <c r="L776" s="82"/>
      <c r="M776" s="83"/>
      <c r="N776" s="79"/>
      <c r="O776" s="84"/>
      <c r="P776" s="84"/>
      <c r="Q776" s="257"/>
      <c r="R776" s="257"/>
      <c r="S776" s="257"/>
      <c r="T776" s="85">
        <f t="shared" si="318"/>
        <v>0</v>
      </c>
      <c r="U776" s="238"/>
      <c r="V776" s="238"/>
      <c r="W776" s="238"/>
      <c r="X776" s="256"/>
      <c r="Y776" s="258"/>
      <c r="Z776" s="79"/>
      <c r="AA776" s="257"/>
      <c r="AB776" s="257"/>
      <c r="AC776" s="257"/>
      <c r="AD776" s="257"/>
      <c r="AE776" s="257"/>
      <c r="AF776" s="85">
        <f t="shared" si="319"/>
        <v>0</v>
      </c>
      <c r="AG776" s="259"/>
      <c r="AH776" s="238"/>
      <c r="AI776" s="79"/>
      <c r="AJ776" s="80" t="str">
        <f>IF(ISBLANK(AI776), "", VLOOKUP(AI776, Z!$A$2:$C$4127, 3, FALSE))</f>
        <v/>
      </c>
      <c r="AK776" s="260"/>
      <c r="AL776" s="127">
        <f t="shared" si="320"/>
        <v>0</v>
      </c>
      <c r="AM776" s="271"/>
      <c r="AN776" s="292">
        <f t="shared" si="322"/>
        <v>0</v>
      </c>
      <c r="AO776" s="279">
        <f t="shared" si="321"/>
        <v>1</v>
      </c>
      <c r="AP776" s="279">
        <v>0.75</v>
      </c>
      <c r="AQ776" s="293" t="str">
        <f t="shared" si="323"/>
        <v>-</v>
      </c>
      <c r="AR776" s="293" t="str">
        <f t="shared" si="324"/>
        <v>-</v>
      </c>
      <c r="AS776" s="293" t="str" cm="1">
        <f t="array" ref="AS776">IFERROR(IFERROR((AT776*AU776)/(3600*1000)/AZ776, BY776) * SUMPRODUCT($BA776:$BE776^2.5, $BF776:$BJ776) / 1000, "-")</f>
        <v>-</v>
      </c>
      <c r="AT776" s="279" t="str">
        <f t="shared" si="325"/>
        <v>-</v>
      </c>
      <c r="AU776" s="279" t="str">
        <f t="shared" si="326"/>
        <v>-</v>
      </c>
      <c r="AV776" s="294" t="str">
        <f t="shared" si="308"/>
        <v>-</v>
      </c>
      <c r="AW776" s="294" t="str" cm="1">
        <f t="array" ref="AW776">IF(CH776&gt;0, INDEX($CV$58:$CV$60, CH776), "-")</f>
        <v>-</v>
      </c>
      <c r="AX776" s="294" t="str">
        <f t="shared" si="327"/>
        <v>-</v>
      </c>
      <c r="AY776" s="295" t="str">
        <f t="shared" si="328"/>
        <v>-</v>
      </c>
      <c r="AZ776" s="294">
        <f t="shared" si="329"/>
        <v>0</v>
      </c>
      <c r="BA776" s="296" t="str" cm="1">
        <f t="array" ref="BA776">IFERROR(INDEX($CV$63:$CZ$65, $CF776, BA$23), "-")</f>
        <v>-</v>
      </c>
      <c r="BB776" s="296" t="str" cm="1">
        <f t="array" ref="BB776">IFERROR(INDEX($CV$63:$CZ$65, $CF776, BB$23), "-")</f>
        <v>-</v>
      </c>
      <c r="BC776" s="296" t="str" cm="1">
        <f t="array" ref="BC776">IFERROR(INDEX($CV$63:$CZ$65, $CF776, BC$23), "-")</f>
        <v>-</v>
      </c>
      <c r="BD776" s="296" t="str" cm="1">
        <f t="array" ref="BD776">IFERROR(INDEX($CV$63:$CZ$65, $CF776, BD$23), "-")</f>
        <v>-</v>
      </c>
      <c r="BE776" s="296" t="str" cm="1">
        <f t="array" ref="BE776">IFERROR(INDEX($CV$63:$CZ$65, $CF776, BE$23), "-")</f>
        <v>-</v>
      </c>
      <c r="BF776" s="297" cm="1">
        <f t="array" ref="BF776">IF($CF776=3,
IFERROR(INDEX($CV$68:$CZ$79, $CE776, BF$23), "-"),
IF($CF776=2,
IF(BF$23=5, $Q776, IF(BF$23=4, $R776, 0)), IF(BF$23=5, $Q776, 0)
))</f>
        <v>0</v>
      </c>
      <c r="BG776" s="297" cm="1">
        <f t="array" ref="BG776">IF($CF776=3,
IFERROR(INDEX($CV$68:$CZ$79, $CE776, BG$23), "-"),
IF($CF776=2,
IF(BG$23=5, $Q776, IF(BG$23=4, $R776, 0)), IF(BG$23=5, $Q776, 0)
))</f>
        <v>0</v>
      </c>
      <c r="BH776" s="297" cm="1">
        <f t="array" ref="BH776">IF($CF776=3,
IFERROR(INDEX($CV$68:$CZ$79, $CE776, BH$23), "-"),
IF($CF776=2,
IF(BH$23=5, $Q776, IF(BH$23=4, $R776, 0)), IF(BH$23=5, $Q776, 0)
))</f>
        <v>0</v>
      </c>
      <c r="BI776" s="297" cm="1">
        <f t="array" ref="BI776">IF($CF776=3,
IFERROR(INDEX($CV$68:$CZ$79, $CE776, BI$23), "-"),
IF($CF776=2,
IF(BI$23=5, $Q776, IF(BI$23=4, $R776, 0)), IF(BI$23=5, $Q776, 0)
))</f>
        <v>0</v>
      </c>
      <c r="BJ776" s="297" cm="1">
        <f t="array" ref="BJ776">IF($CF776=3,
IFERROR(INDEX($CV$68:$CZ$79, $CE776, BJ$23), "-"),
IF($CF776=2,
IF(BJ$23=5, $Q776, IF(BJ$23=4, $R776, 0)), IF(BJ$23=5, $Q776, 0)
))</f>
        <v>0</v>
      </c>
      <c r="BK776" s="293" t="str" cm="1">
        <f t="array" ref="BK776">IFERROR(IF(OR($AN$20="EZ", ISNUMBER((BL776*BM776)/(3600*1000)/BN776)), (BL776*BM776)/(3600*1000)/BN776, BY776) * SUMPRODUCT($BO776:$BS776^2.5, $BT776:$BX776) / 1000, "-")</f>
        <v>-</v>
      </c>
      <c r="BL776" s="279" t="str">
        <f t="shared" si="330"/>
        <v>-</v>
      </c>
      <c r="BM776" s="279" t="str">
        <f t="shared" si="331"/>
        <v>-</v>
      </c>
      <c r="BN776" s="298">
        <f t="shared" si="332"/>
        <v>0</v>
      </c>
      <c r="BO776" s="296" t="str" cm="1">
        <f t="array" ref="BO776">IFERROR(INDEX($CV$63:$CZ$65, $CO776, BO$23), "-")</f>
        <v>-</v>
      </c>
      <c r="BP776" s="296" t="str" cm="1">
        <f t="array" ref="BP776">IFERROR(INDEX($CV$63:$CZ$65, $CO776, BP$23), "-")</f>
        <v>-</v>
      </c>
      <c r="BQ776" s="296" t="str" cm="1">
        <f t="array" ref="BQ776">IFERROR(INDEX($CV$63:$CZ$65, $CO776, BQ$23), "-")</f>
        <v>-</v>
      </c>
      <c r="BR776" s="296" t="str" cm="1">
        <f t="array" ref="BR776">IFERROR(INDEX($CV$63:$CZ$65, $CO776, BR$23), "-")</f>
        <v>-</v>
      </c>
      <c r="BS776" s="296" t="str" cm="1">
        <f t="array" ref="BS776">IFERROR(INDEX($CV$63:$CZ$65, $CO776, BS$23), "-")</f>
        <v>-</v>
      </c>
      <c r="BT776" s="297" cm="1">
        <f t="array" ref="BT776">IF($CO776=3,
IFERROR(INDEX($CV$68:$CZ$79, $CE776, BT$23), "-"),
IF($CO776=2,
IF(BT$23=5, $AC776, IF(BT$23=4, $AD776, 0)), IF(BT$23=5, $AC776, 0)
))</f>
        <v>0</v>
      </c>
      <c r="BU776" s="297" cm="1">
        <f t="array" ref="BU776">IF($CO776=3,
IFERROR(INDEX($CV$68:$CZ$79, $CE776, BU$23), "-"),
IF($CO776=2,
IF(BU$23=5, $AC776, IF(BU$23=4, $AD776, 0)), IF(BU$23=5, $AC776, 0)
))</f>
        <v>0</v>
      </c>
      <c r="BV776" s="297" cm="1">
        <f t="array" ref="BV776">IF($CO776=3,
IFERROR(INDEX($CV$68:$CZ$79, $CE776, BV$23), "-"),
IF($CO776=2,
IF(BV$23=5, $AC776, IF(BV$23=4, $AD776, 0)), IF(BV$23=5, $AC776, 0)
))</f>
        <v>0</v>
      </c>
      <c r="BW776" s="297" cm="1">
        <f t="array" ref="BW776">IF($CO776=3,
IFERROR(INDEX($CV$68:$CZ$79, $CE776, BW$23), "-"),
IF($CO776=2,
IF(BW$23=5, $AC776, IF(BW$23=4, $AD776, 0)), IF(BW$23=5, $AC776, 0)
))</f>
        <v>0</v>
      </c>
      <c r="BX776" s="297" cm="1">
        <f t="array" ref="BX776">IF($CO776=3,
IFERROR(INDEX($CV$68:$CZ$79, $CE776, BX$23), "-"),
IF($CO776=2,
IF(BX$23=5, $AC776, IF(BX$23=4, $AD776, 0)), IF(BX$23=5, $AC776, 0)
))</f>
        <v>0</v>
      </c>
      <c r="BY776" s="293" t="str">
        <f t="shared" si="333"/>
        <v>-</v>
      </c>
      <c r="BZ776" s="299">
        <f t="shared" si="309"/>
        <v>0</v>
      </c>
      <c r="CA776" s="294" t="str">
        <f t="shared" si="334"/>
        <v>-</v>
      </c>
      <c r="CB776" s="295" t="str">
        <f t="shared" si="310"/>
        <v>-</v>
      </c>
      <c r="CC776" s="295" t="str">
        <f t="shared" si="335"/>
        <v>-</v>
      </c>
      <c r="CD776" s="299">
        <f t="shared" si="311"/>
        <v>0</v>
      </c>
      <c r="CE776" s="300" t="str">
        <f t="shared" si="312"/>
        <v>-</v>
      </c>
      <c r="CF776" s="300" t="str">
        <f t="shared" si="313"/>
        <v>-</v>
      </c>
      <c r="CG776" s="300">
        <v>0</v>
      </c>
      <c r="CH776" s="300">
        <f t="shared" si="314"/>
        <v>0</v>
      </c>
      <c r="CI776" s="301">
        <f t="shared" si="315"/>
        <v>0</v>
      </c>
      <c r="CJ776" s="301">
        <f t="shared" si="316"/>
        <v>0</v>
      </c>
      <c r="CK776" s="302" t="str" cm="1">
        <f t="array" ref="CK776">IF($CJ776&gt;0, INDEX($CS$28:$DH$35, $CJ776, $CI776+CK$23), "-")</f>
        <v>-</v>
      </c>
      <c r="CL776" s="302" t="str" cm="1">
        <f t="array" ref="CL776">IF($CJ776&gt;0, INDEX($CS$28:$DH$35, $CJ776, $CI776+CL$23), "-")</f>
        <v>-</v>
      </c>
      <c r="CM776" s="302" t="str" cm="1">
        <f t="array" ref="CM776">IF($CJ776&gt;0, INDEX($CS$28:$DH$35, $CJ776, $CI776+CM$23), "-")</f>
        <v>-</v>
      </c>
      <c r="CN776" s="302" t="str" cm="1">
        <f t="array" ref="CN776">IF($CJ776&gt;0, INDEX($CS$28:$DH$35, $CJ776, $CI776+CN$23), "-")</f>
        <v>-</v>
      </c>
      <c r="CO776" s="300" t="str">
        <f t="shared" si="317"/>
        <v>-</v>
      </c>
      <c r="CP776" s="271"/>
      <c r="CQ776" s="272"/>
      <c r="CR776" s="273"/>
      <c r="CS776" s="273"/>
      <c r="CT776" s="273"/>
      <c r="CU776" s="273"/>
      <c r="CV776" s="273"/>
      <c r="CW776" s="273"/>
      <c r="CX776" s="273"/>
      <c r="CY776" s="273"/>
      <c r="CZ776" s="273"/>
      <c r="DA776" s="273"/>
      <c r="DB776" s="273"/>
      <c r="DC776" s="273"/>
      <c r="DD776" s="273"/>
      <c r="DE776" s="273"/>
      <c r="DF776" s="273"/>
      <c r="DG776" s="273"/>
      <c r="DH776" s="273"/>
      <c r="DI776" s="273"/>
      <c r="DJ776" s="271"/>
      <c r="DK776" s="271"/>
    </row>
    <row r="777" spans="1:115" s="45" customFormat="1" ht="12.75" customHeight="1" x14ac:dyDescent="0.25">
      <c r="A777" s="13" cm="1">
        <f t="array" ref="A777">IFERROR(INDEX(Operation, IFERROR(MATCH($N777,#REF!, 0), IFERROR(MATCH($N777,#REF!, 0), MATCH($N777,#REF!, 0))), 4), 0)</f>
        <v>0</v>
      </c>
      <c r="B777" s="10">
        <v>754</v>
      </c>
      <c r="C777" s="238"/>
      <c r="D777" s="238"/>
      <c r="E777" s="79"/>
      <c r="F777" s="80" t="str">
        <f>IF(ISBLANK(E777), "", VLOOKUP(E777, Z!$A$2:$C$4127, 3, FALSE))</f>
        <v/>
      </c>
      <c r="G777" s="238"/>
      <c r="H777" s="81"/>
      <c r="I777" s="255" t="b">
        <v>0</v>
      </c>
      <c r="J777" s="256"/>
      <c r="K777" s="82"/>
      <c r="L777" s="82"/>
      <c r="M777" s="83"/>
      <c r="N777" s="79"/>
      <c r="O777" s="84"/>
      <c r="P777" s="84"/>
      <c r="Q777" s="257"/>
      <c r="R777" s="257"/>
      <c r="S777" s="257"/>
      <c r="T777" s="85">
        <f t="shared" si="318"/>
        <v>0</v>
      </c>
      <c r="U777" s="238"/>
      <c r="V777" s="238"/>
      <c r="W777" s="238"/>
      <c r="X777" s="257"/>
      <c r="Y777" s="258"/>
      <c r="Z777" s="79"/>
      <c r="AA777" s="257"/>
      <c r="AB777" s="257"/>
      <c r="AC777" s="257"/>
      <c r="AD777" s="257"/>
      <c r="AE777" s="257"/>
      <c r="AF777" s="85">
        <f t="shared" si="319"/>
        <v>0</v>
      </c>
      <c r="AG777" s="259"/>
      <c r="AH777" s="238"/>
      <c r="AI777" s="79"/>
      <c r="AJ777" s="80" t="str">
        <f>IF(ISBLANK(AI777), "", VLOOKUP(AI777, Z!$A$2:$C$4127, 3, FALSE))</f>
        <v/>
      </c>
      <c r="AK777" s="260"/>
      <c r="AL777" s="127">
        <f t="shared" si="320"/>
        <v>0</v>
      </c>
      <c r="AM777" s="271"/>
      <c r="AN777" s="292">
        <f t="shared" si="322"/>
        <v>0</v>
      </c>
      <c r="AO777" s="279">
        <f t="shared" si="321"/>
        <v>1</v>
      </c>
      <c r="AP777" s="279">
        <v>0.75</v>
      </c>
      <c r="AQ777" s="293" t="str">
        <f t="shared" si="323"/>
        <v>-</v>
      </c>
      <c r="AR777" s="293" t="str">
        <f t="shared" si="324"/>
        <v>-</v>
      </c>
      <c r="AS777" s="293" t="str" cm="1">
        <f t="array" ref="AS777">IFERROR(IFERROR((AT777*AU777)/(3600*1000)/AZ777, BY777) * SUMPRODUCT($BA777:$BE777^2.5, $BF777:$BJ777) / 1000, "-")</f>
        <v>-</v>
      </c>
      <c r="AT777" s="279" t="str">
        <f t="shared" si="325"/>
        <v>-</v>
      </c>
      <c r="AU777" s="279" t="str">
        <f t="shared" si="326"/>
        <v>-</v>
      </c>
      <c r="AV777" s="294" t="str">
        <f t="shared" si="308"/>
        <v>-</v>
      </c>
      <c r="AW777" s="294" t="str" cm="1">
        <f t="array" ref="AW777">IF(CH777&gt;0, INDEX($CV$58:$CV$60, CH777), "-")</f>
        <v>-</v>
      </c>
      <c r="AX777" s="294" t="str">
        <f t="shared" si="327"/>
        <v>-</v>
      </c>
      <c r="AY777" s="295" t="str">
        <f t="shared" si="328"/>
        <v>-</v>
      </c>
      <c r="AZ777" s="294">
        <f t="shared" si="329"/>
        <v>0</v>
      </c>
      <c r="BA777" s="296" t="str" cm="1">
        <f t="array" ref="BA777">IFERROR(INDEX($CV$63:$CZ$65, $CF777, BA$23), "-")</f>
        <v>-</v>
      </c>
      <c r="BB777" s="296" t="str" cm="1">
        <f t="array" ref="BB777">IFERROR(INDEX($CV$63:$CZ$65, $CF777, BB$23), "-")</f>
        <v>-</v>
      </c>
      <c r="BC777" s="296" t="str" cm="1">
        <f t="array" ref="BC777">IFERROR(INDEX($CV$63:$CZ$65, $CF777, BC$23), "-")</f>
        <v>-</v>
      </c>
      <c r="BD777" s="296" t="str" cm="1">
        <f t="array" ref="BD777">IFERROR(INDEX($CV$63:$CZ$65, $CF777, BD$23), "-")</f>
        <v>-</v>
      </c>
      <c r="BE777" s="296" t="str" cm="1">
        <f t="array" ref="BE777">IFERROR(INDEX($CV$63:$CZ$65, $CF777, BE$23), "-")</f>
        <v>-</v>
      </c>
      <c r="BF777" s="297" cm="1">
        <f t="array" ref="BF777">IF($CF777=3,
IFERROR(INDEX($CV$68:$CZ$79, $CE777, BF$23), "-"),
IF($CF777=2,
IF(BF$23=5, $Q777, IF(BF$23=4, $R777, 0)), IF(BF$23=5, $Q777, 0)
))</f>
        <v>0</v>
      </c>
      <c r="BG777" s="297" cm="1">
        <f t="array" ref="BG777">IF($CF777=3,
IFERROR(INDEX($CV$68:$CZ$79, $CE777, BG$23), "-"),
IF($CF777=2,
IF(BG$23=5, $Q777, IF(BG$23=4, $R777, 0)), IF(BG$23=5, $Q777, 0)
))</f>
        <v>0</v>
      </c>
      <c r="BH777" s="297" cm="1">
        <f t="array" ref="BH777">IF($CF777=3,
IFERROR(INDEX($CV$68:$CZ$79, $CE777, BH$23), "-"),
IF($CF777=2,
IF(BH$23=5, $Q777, IF(BH$23=4, $R777, 0)), IF(BH$23=5, $Q777, 0)
))</f>
        <v>0</v>
      </c>
      <c r="BI777" s="297" cm="1">
        <f t="array" ref="BI777">IF($CF777=3,
IFERROR(INDEX($CV$68:$CZ$79, $CE777, BI$23), "-"),
IF($CF777=2,
IF(BI$23=5, $Q777, IF(BI$23=4, $R777, 0)), IF(BI$23=5, $Q777, 0)
))</f>
        <v>0</v>
      </c>
      <c r="BJ777" s="297" cm="1">
        <f t="array" ref="BJ777">IF($CF777=3,
IFERROR(INDEX($CV$68:$CZ$79, $CE777, BJ$23), "-"),
IF($CF777=2,
IF(BJ$23=5, $Q777, IF(BJ$23=4, $R777, 0)), IF(BJ$23=5, $Q777, 0)
))</f>
        <v>0</v>
      </c>
      <c r="BK777" s="293" t="str" cm="1">
        <f t="array" ref="BK777">IFERROR(IF(OR($AN$20="EZ", ISNUMBER((BL777*BM777)/(3600*1000)/BN777)), (BL777*BM777)/(3600*1000)/BN777, BY777) * SUMPRODUCT($BO777:$BS777^2.5, $BT777:$BX777) / 1000, "-")</f>
        <v>-</v>
      </c>
      <c r="BL777" s="279" t="str">
        <f t="shared" si="330"/>
        <v>-</v>
      </c>
      <c r="BM777" s="279" t="str">
        <f t="shared" si="331"/>
        <v>-</v>
      </c>
      <c r="BN777" s="298">
        <f t="shared" si="332"/>
        <v>0</v>
      </c>
      <c r="BO777" s="296" t="str" cm="1">
        <f t="array" ref="BO777">IFERROR(INDEX($CV$63:$CZ$65, $CO777, BO$23), "-")</f>
        <v>-</v>
      </c>
      <c r="BP777" s="296" t="str" cm="1">
        <f t="array" ref="BP777">IFERROR(INDEX($CV$63:$CZ$65, $CO777, BP$23), "-")</f>
        <v>-</v>
      </c>
      <c r="BQ777" s="296" t="str" cm="1">
        <f t="array" ref="BQ777">IFERROR(INDEX($CV$63:$CZ$65, $CO777, BQ$23), "-")</f>
        <v>-</v>
      </c>
      <c r="BR777" s="296" t="str" cm="1">
        <f t="array" ref="BR777">IFERROR(INDEX($CV$63:$CZ$65, $CO777, BR$23), "-")</f>
        <v>-</v>
      </c>
      <c r="BS777" s="296" t="str" cm="1">
        <f t="array" ref="BS777">IFERROR(INDEX($CV$63:$CZ$65, $CO777, BS$23), "-")</f>
        <v>-</v>
      </c>
      <c r="BT777" s="297" cm="1">
        <f t="array" ref="BT777">IF($CO777=3,
IFERROR(INDEX($CV$68:$CZ$79, $CE777, BT$23), "-"),
IF($CO777=2,
IF(BT$23=5, $AC777, IF(BT$23=4, $AD777, 0)), IF(BT$23=5, $AC777, 0)
))</f>
        <v>0</v>
      </c>
      <c r="BU777" s="297" cm="1">
        <f t="array" ref="BU777">IF($CO777=3,
IFERROR(INDEX($CV$68:$CZ$79, $CE777, BU$23), "-"),
IF($CO777=2,
IF(BU$23=5, $AC777, IF(BU$23=4, $AD777, 0)), IF(BU$23=5, $AC777, 0)
))</f>
        <v>0</v>
      </c>
      <c r="BV777" s="297" cm="1">
        <f t="array" ref="BV777">IF($CO777=3,
IFERROR(INDEX($CV$68:$CZ$79, $CE777, BV$23), "-"),
IF($CO777=2,
IF(BV$23=5, $AC777, IF(BV$23=4, $AD777, 0)), IF(BV$23=5, $AC777, 0)
))</f>
        <v>0</v>
      </c>
      <c r="BW777" s="297" cm="1">
        <f t="array" ref="BW777">IF($CO777=3,
IFERROR(INDEX($CV$68:$CZ$79, $CE777, BW$23), "-"),
IF($CO777=2,
IF(BW$23=5, $AC777, IF(BW$23=4, $AD777, 0)), IF(BW$23=5, $AC777, 0)
))</f>
        <v>0</v>
      </c>
      <c r="BX777" s="297" cm="1">
        <f t="array" ref="BX777">IF($CO777=3,
IFERROR(INDEX($CV$68:$CZ$79, $CE777, BX$23), "-"),
IF($CO777=2,
IF(BX$23=5, $AC777, IF(BX$23=4, $AD777, 0)), IF(BX$23=5, $AC777, 0)
))</f>
        <v>0</v>
      </c>
      <c r="BY777" s="293" t="str">
        <f t="shared" si="333"/>
        <v>-</v>
      </c>
      <c r="BZ777" s="299">
        <f t="shared" si="309"/>
        <v>0</v>
      </c>
      <c r="CA777" s="294" t="str">
        <f t="shared" si="334"/>
        <v>-</v>
      </c>
      <c r="CB777" s="295" t="str">
        <f t="shared" si="310"/>
        <v>-</v>
      </c>
      <c r="CC777" s="295" t="str">
        <f t="shared" si="335"/>
        <v>-</v>
      </c>
      <c r="CD777" s="299">
        <f t="shared" si="311"/>
        <v>0</v>
      </c>
      <c r="CE777" s="300" t="str">
        <f t="shared" si="312"/>
        <v>-</v>
      </c>
      <c r="CF777" s="300" t="str">
        <f t="shared" si="313"/>
        <v>-</v>
      </c>
      <c r="CG777" s="300">
        <v>0</v>
      </c>
      <c r="CH777" s="300">
        <f t="shared" si="314"/>
        <v>0</v>
      </c>
      <c r="CI777" s="301">
        <f t="shared" si="315"/>
        <v>0</v>
      </c>
      <c r="CJ777" s="301">
        <f t="shared" si="316"/>
        <v>0</v>
      </c>
      <c r="CK777" s="302" t="str" cm="1">
        <f t="array" ref="CK777">IF($CJ777&gt;0, INDEX($CS$28:$DH$35, $CJ777, $CI777+CK$23), "-")</f>
        <v>-</v>
      </c>
      <c r="CL777" s="302" t="str" cm="1">
        <f t="array" ref="CL777">IF($CJ777&gt;0, INDEX($CS$28:$DH$35, $CJ777, $CI777+CL$23), "-")</f>
        <v>-</v>
      </c>
      <c r="CM777" s="302" t="str" cm="1">
        <f t="array" ref="CM777">IF($CJ777&gt;0, INDEX($CS$28:$DH$35, $CJ777, $CI777+CM$23), "-")</f>
        <v>-</v>
      </c>
      <c r="CN777" s="302" t="str" cm="1">
        <f t="array" ref="CN777">IF($CJ777&gt;0, INDEX($CS$28:$DH$35, $CJ777, $CI777+CN$23), "-")</f>
        <v>-</v>
      </c>
      <c r="CO777" s="300" t="str">
        <f t="shared" si="317"/>
        <v>-</v>
      </c>
      <c r="CP777" s="271"/>
      <c r="CQ777" s="272"/>
      <c r="CR777" s="273"/>
      <c r="CS777" s="273"/>
      <c r="CT777" s="273"/>
      <c r="CU777" s="273"/>
      <c r="CV777" s="273"/>
      <c r="CW777" s="273"/>
      <c r="CX777" s="273"/>
      <c r="CY777" s="273"/>
      <c r="CZ777" s="273"/>
      <c r="DA777" s="273"/>
      <c r="DB777" s="273"/>
      <c r="DC777" s="273"/>
      <c r="DD777" s="273"/>
      <c r="DE777" s="273"/>
      <c r="DF777" s="273"/>
      <c r="DG777" s="273"/>
      <c r="DH777" s="273"/>
      <c r="DI777" s="273"/>
      <c r="DJ777" s="271"/>
      <c r="DK777" s="271"/>
    </row>
    <row r="778" spans="1:115" s="45" customFormat="1" ht="12.75" customHeight="1" x14ac:dyDescent="0.25">
      <c r="A778" s="13" cm="1">
        <f t="array" ref="A778">IFERROR(INDEX(Operation, IFERROR(MATCH($N778,#REF!, 0), IFERROR(MATCH($N778,#REF!, 0), MATCH($N778,#REF!, 0))), 4), 0)</f>
        <v>0</v>
      </c>
      <c r="B778" s="10">
        <v>755</v>
      </c>
      <c r="C778" s="238"/>
      <c r="D778" s="238"/>
      <c r="E778" s="79"/>
      <c r="F778" s="80" t="str">
        <f>IF(ISBLANK(E778), "", VLOOKUP(E778, Z!$A$2:$C$4127, 3, FALSE))</f>
        <v/>
      </c>
      <c r="G778" s="238"/>
      <c r="H778" s="81"/>
      <c r="I778" s="255" t="b">
        <v>0</v>
      </c>
      <c r="J778" s="256"/>
      <c r="K778" s="82"/>
      <c r="L778" s="82"/>
      <c r="M778" s="83"/>
      <c r="N778" s="79"/>
      <c r="O778" s="84"/>
      <c r="P778" s="84"/>
      <c r="Q778" s="257"/>
      <c r="R778" s="257"/>
      <c r="S778" s="257"/>
      <c r="T778" s="85">
        <f t="shared" si="318"/>
        <v>0</v>
      </c>
      <c r="U778" s="238"/>
      <c r="V778" s="238"/>
      <c r="W778" s="238"/>
      <c r="X778" s="257"/>
      <c r="Y778" s="258"/>
      <c r="Z778" s="79"/>
      <c r="AA778" s="257"/>
      <c r="AB778" s="257"/>
      <c r="AC778" s="257"/>
      <c r="AD778" s="257"/>
      <c r="AE778" s="257"/>
      <c r="AF778" s="85">
        <f t="shared" si="319"/>
        <v>0</v>
      </c>
      <c r="AG778" s="259"/>
      <c r="AH778" s="238"/>
      <c r="AI778" s="79"/>
      <c r="AJ778" s="80" t="str">
        <f>IF(ISBLANK(AI778), "", VLOOKUP(AI778, Z!$A$2:$C$4127, 3, FALSE))</f>
        <v/>
      </c>
      <c r="AK778" s="260"/>
      <c r="AL778" s="127">
        <f t="shared" si="320"/>
        <v>0</v>
      </c>
      <c r="AM778" s="271"/>
      <c r="AN778" s="292">
        <f t="shared" si="322"/>
        <v>0</v>
      </c>
      <c r="AO778" s="279">
        <f t="shared" si="321"/>
        <v>1</v>
      </c>
      <c r="AP778" s="279">
        <v>0.75</v>
      </c>
      <c r="AQ778" s="293" t="str">
        <f t="shared" si="323"/>
        <v>-</v>
      </c>
      <c r="AR778" s="293" t="str">
        <f t="shared" si="324"/>
        <v>-</v>
      </c>
      <c r="AS778" s="293" t="str" cm="1">
        <f t="array" ref="AS778">IFERROR(IFERROR((AT778*AU778)/(3600*1000)/AZ778, BY778) * SUMPRODUCT($BA778:$BE778^2.5, $BF778:$BJ778) / 1000, "-")</f>
        <v>-</v>
      </c>
      <c r="AT778" s="279" t="str">
        <f t="shared" si="325"/>
        <v>-</v>
      </c>
      <c r="AU778" s="279" t="str">
        <f t="shared" si="326"/>
        <v>-</v>
      </c>
      <c r="AV778" s="294" t="str">
        <f t="shared" si="308"/>
        <v>-</v>
      </c>
      <c r="AW778" s="294" t="str" cm="1">
        <f t="array" ref="AW778">IF(CH778&gt;0, INDEX($CV$58:$CV$60, CH778), "-")</f>
        <v>-</v>
      </c>
      <c r="AX778" s="294" t="str">
        <f t="shared" si="327"/>
        <v>-</v>
      </c>
      <c r="AY778" s="295" t="str">
        <f t="shared" si="328"/>
        <v>-</v>
      </c>
      <c r="AZ778" s="294">
        <f t="shared" si="329"/>
        <v>0</v>
      </c>
      <c r="BA778" s="296" t="str" cm="1">
        <f t="array" ref="BA778">IFERROR(INDEX($CV$63:$CZ$65, $CF778, BA$23), "-")</f>
        <v>-</v>
      </c>
      <c r="BB778" s="296" t="str" cm="1">
        <f t="array" ref="BB778">IFERROR(INDEX($CV$63:$CZ$65, $CF778, BB$23), "-")</f>
        <v>-</v>
      </c>
      <c r="BC778" s="296" t="str" cm="1">
        <f t="array" ref="BC778">IFERROR(INDEX($CV$63:$CZ$65, $CF778, BC$23), "-")</f>
        <v>-</v>
      </c>
      <c r="BD778" s="296" t="str" cm="1">
        <f t="array" ref="BD778">IFERROR(INDEX($CV$63:$CZ$65, $CF778, BD$23), "-")</f>
        <v>-</v>
      </c>
      <c r="BE778" s="296" t="str" cm="1">
        <f t="array" ref="BE778">IFERROR(INDEX($CV$63:$CZ$65, $CF778, BE$23), "-")</f>
        <v>-</v>
      </c>
      <c r="BF778" s="297" cm="1">
        <f t="array" ref="BF778">IF($CF778=3,
IFERROR(INDEX($CV$68:$CZ$79, $CE778, BF$23), "-"),
IF($CF778=2,
IF(BF$23=5, $Q778, IF(BF$23=4, $R778, 0)), IF(BF$23=5, $Q778, 0)
))</f>
        <v>0</v>
      </c>
      <c r="BG778" s="297" cm="1">
        <f t="array" ref="BG778">IF($CF778=3,
IFERROR(INDEX($CV$68:$CZ$79, $CE778, BG$23), "-"),
IF($CF778=2,
IF(BG$23=5, $Q778, IF(BG$23=4, $R778, 0)), IF(BG$23=5, $Q778, 0)
))</f>
        <v>0</v>
      </c>
      <c r="BH778" s="297" cm="1">
        <f t="array" ref="BH778">IF($CF778=3,
IFERROR(INDEX($CV$68:$CZ$79, $CE778, BH$23), "-"),
IF($CF778=2,
IF(BH$23=5, $Q778, IF(BH$23=4, $R778, 0)), IF(BH$23=5, $Q778, 0)
))</f>
        <v>0</v>
      </c>
      <c r="BI778" s="297" cm="1">
        <f t="array" ref="BI778">IF($CF778=3,
IFERROR(INDEX($CV$68:$CZ$79, $CE778, BI$23), "-"),
IF($CF778=2,
IF(BI$23=5, $Q778, IF(BI$23=4, $R778, 0)), IF(BI$23=5, $Q778, 0)
))</f>
        <v>0</v>
      </c>
      <c r="BJ778" s="297" cm="1">
        <f t="array" ref="BJ778">IF($CF778=3,
IFERROR(INDEX($CV$68:$CZ$79, $CE778, BJ$23), "-"),
IF($CF778=2,
IF(BJ$23=5, $Q778, IF(BJ$23=4, $R778, 0)), IF(BJ$23=5, $Q778, 0)
))</f>
        <v>0</v>
      </c>
      <c r="BK778" s="293" t="str" cm="1">
        <f t="array" ref="BK778">IFERROR(IF(OR($AN$20="EZ", ISNUMBER((BL778*BM778)/(3600*1000)/BN778)), (BL778*BM778)/(3600*1000)/BN778, BY778) * SUMPRODUCT($BO778:$BS778^2.5, $BT778:$BX778) / 1000, "-")</f>
        <v>-</v>
      </c>
      <c r="BL778" s="279" t="str">
        <f t="shared" si="330"/>
        <v>-</v>
      </c>
      <c r="BM778" s="279" t="str">
        <f t="shared" si="331"/>
        <v>-</v>
      </c>
      <c r="BN778" s="298">
        <f t="shared" si="332"/>
        <v>0</v>
      </c>
      <c r="BO778" s="296" t="str" cm="1">
        <f t="array" ref="BO778">IFERROR(INDEX($CV$63:$CZ$65, $CO778, BO$23), "-")</f>
        <v>-</v>
      </c>
      <c r="BP778" s="296" t="str" cm="1">
        <f t="array" ref="BP778">IFERROR(INDEX($CV$63:$CZ$65, $CO778, BP$23), "-")</f>
        <v>-</v>
      </c>
      <c r="BQ778" s="296" t="str" cm="1">
        <f t="array" ref="BQ778">IFERROR(INDEX($CV$63:$CZ$65, $CO778, BQ$23), "-")</f>
        <v>-</v>
      </c>
      <c r="BR778" s="296" t="str" cm="1">
        <f t="array" ref="BR778">IFERROR(INDEX($CV$63:$CZ$65, $CO778, BR$23), "-")</f>
        <v>-</v>
      </c>
      <c r="BS778" s="296" t="str" cm="1">
        <f t="array" ref="BS778">IFERROR(INDEX($CV$63:$CZ$65, $CO778, BS$23), "-")</f>
        <v>-</v>
      </c>
      <c r="BT778" s="297" cm="1">
        <f t="array" ref="BT778">IF($CO778=3,
IFERROR(INDEX($CV$68:$CZ$79, $CE778, BT$23), "-"),
IF($CO778=2,
IF(BT$23=5, $AC778, IF(BT$23=4, $AD778, 0)), IF(BT$23=5, $AC778, 0)
))</f>
        <v>0</v>
      </c>
      <c r="BU778" s="297" cm="1">
        <f t="array" ref="BU778">IF($CO778=3,
IFERROR(INDEX($CV$68:$CZ$79, $CE778, BU$23), "-"),
IF($CO778=2,
IF(BU$23=5, $AC778, IF(BU$23=4, $AD778, 0)), IF(BU$23=5, $AC778, 0)
))</f>
        <v>0</v>
      </c>
      <c r="BV778" s="297" cm="1">
        <f t="array" ref="BV778">IF($CO778=3,
IFERROR(INDEX($CV$68:$CZ$79, $CE778, BV$23), "-"),
IF($CO778=2,
IF(BV$23=5, $AC778, IF(BV$23=4, $AD778, 0)), IF(BV$23=5, $AC778, 0)
))</f>
        <v>0</v>
      </c>
      <c r="BW778" s="297" cm="1">
        <f t="array" ref="BW778">IF($CO778=3,
IFERROR(INDEX($CV$68:$CZ$79, $CE778, BW$23), "-"),
IF($CO778=2,
IF(BW$23=5, $AC778, IF(BW$23=4, $AD778, 0)), IF(BW$23=5, $AC778, 0)
))</f>
        <v>0</v>
      </c>
      <c r="BX778" s="297" cm="1">
        <f t="array" ref="BX778">IF($CO778=3,
IFERROR(INDEX($CV$68:$CZ$79, $CE778, BX$23), "-"),
IF($CO778=2,
IF(BX$23=5, $AC778, IF(BX$23=4, $AD778, 0)), IF(BX$23=5, $AC778, 0)
))</f>
        <v>0</v>
      </c>
      <c r="BY778" s="293" t="str">
        <f t="shared" si="333"/>
        <v>-</v>
      </c>
      <c r="BZ778" s="299">
        <f t="shared" si="309"/>
        <v>0</v>
      </c>
      <c r="CA778" s="294" t="str">
        <f t="shared" si="334"/>
        <v>-</v>
      </c>
      <c r="CB778" s="295" t="str">
        <f t="shared" si="310"/>
        <v>-</v>
      </c>
      <c r="CC778" s="295" t="str">
        <f t="shared" si="335"/>
        <v>-</v>
      </c>
      <c r="CD778" s="299">
        <f t="shared" si="311"/>
        <v>0</v>
      </c>
      <c r="CE778" s="300" t="str">
        <f t="shared" si="312"/>
        <v>-</v>
      </c>
      <c r="CF778" s="300" t="str">
        <f t="shared" si="313"/>
        <v>-</v>
      </c>
      <c r="CG778" s="300">
        <v>0</v>
      </c>
      <c r="CH778" s="300">
        <f t="shared" si="314"/>
        <v>0</v>
      </c>
      <c r="CI778" s="301">
        <f t="shared" si="315"/>
        <v>0</v>
      </c>
      <c r="CJ778" s="301">
        <f t="shared" si="316"/>
        <v>0</v>
      </c>
      <c r="CK778" s="302" t="str" cm="1">
        <f t="array" ref="CK778">IF($CJ778&gt;0, INDEX($CS$28:$DH$35, $CJ778, $CI778+CK$23), "-")</f>
        <v>-</v>
      </c>
      <c r="CL778" s="302" t="str" cm="1">
        <f t="array" ref="CL778">IF($CJ778&gt;0, INDEX($CS$28:$DH$35, $CJ778, $CI778+CL$23), "-")</f>
        <v>-</v>
      </c>
      <c r="CM778" s="302" t="str" cm="1">
        <f t="array" ref="CM778">IF($CJ778&gt;0, INDEX($CS$28:$DH$35, $CJ778, $CI778+CM$23), "-")</f>
        <v>-</v>
      </c>
      <c r="CN778" s="302" t="str" cm="1">
        <f t="array" ref="CN778">IF($CJ778&gt;0, INDEX($CS$28:$DH$35, $CJ778, $CI778+CN$23), "-")</f>
        <v>-</v>
      </c>
      <c r="CO778" s="300" t="str">
        <f t="shared" si="317"/>
        <v>-</v>
      </c>
      <c r="CP778" s="271"/>
      <c r="CQ778" s="272"/>
      <c r="CR778" s="273"/>
      <c r="CS778" s="273"/>
      <c r="CT778" s="273"/>
      <c r="CU778" s="273"/>
      <c r="CV778" s="273"/>
      <c r="CW778" s="273"/>
      <c r="CX778" s="273"/>
      <c r="CY778" s="273"/>
      <c r="CZ778" s="273"/>
      <c r="DA778" s="273"/>
      <c r="DB778" s="273"/>
      <c r="DC778" s="273"/>
      <c r="DD778" s="273"/>
      <c r="DE778" s="273"/>
      <c r="DF778" s="273"/>
      <c r="DG778" s="273"/>
      <c r="DH778" s="273"/>
      <c r="DI778" s="273"/>
      <c r="DJ778" s="271"/>
      <c r="DK778" s="271"/>
    </row>
    <row r="779" spans="1:115" s="45" customFormat="1" ht="12.75" customHeight="1" x14ac:dyDescent="0.25">
      <c r="A779" s="13" cm="1">
        <f t="array" ref="A779">IFERROR(INDEX(Operation, IFERROR(MATCH($N779,#REF!, 0), IFERROR(MATCH($N779,#REF!, 0), MATCH($N779,#REF!, 0))), 4), 0)</f>
        <v>0</v>
      </c>
      <c r="B779" s="10">
        <v>756</v>
      </c>
      <c r="C779" s="238"/>
      <c r="D779" s="238"/>
      <c r="E779" s="79"/>
      <c r="F779" s="80" t="str">
        <f>IF(ISBLANK(E779), "", VLOOKUP(E779, Z!$A$2:$C$4127, 3, FALSE))</f>
        <v/>
      </c>
      <c r="G779" s="238"/>
      <c r="H779" s="81"/>
      <c r="I779" s="255" t="b">
        <v>0</v>
      </c>
      <c r="J779" s="256"/>
      <c r="K779" s="82"/>
      <c r="L779" s="82"/>
      <c r="M779" s="83"/>
      <c r="N779" s="79"/>
      <c r="O779" s="84"/>
      <c r="P779" s="84"/>
      <c r="Q779" s="257"/>
      <c r="R779" s="257"/>
      <c r="S779" s="257"/>
      <c r="T779" s="85">
        <f t="shared" si="318"/>
        <v>0</v>
      </c>
      <c r="U779" s="238"/>
      <c r="V779" s="238"/>
      <c r="W779" s="238"/>
      <c r="X779" s="257"/>
      <c r="Y779" s="258"/>
      <c r="Z779" s="79"/>
      <c r="AA779" s="257"/>
      <c r="AB779" s="257"/>
      <c r="AC779" s="257"/>
      <c r="AD779" s="257"/>
      <c r="AE779" s="257"/>
      <c r="AF779" s="85">
        <f t="shared" si="319"/>
        <v>0</v>
      </c>
      <c r="AG779" s="259"/>
      <c r="AH779" s="238"/>
      <c r="AI779" s="79"/>
      <c r="AJ779" s="80" t="str">
        <f>IF(ISBLANK(AI779), "", VLOOKUP(AI779, Z!$A$2:$C$4127, 3, FALSE))</f>
        <v/>
      </c>
      <c r="AK779" s="260"/>
      <c r="AL779" s="127">
        <f t="shared" si="320"/>
        <v>0</v>
      </c>
      <c r="AM779" s="271"/>
      <c r="AN779" s="292">
        <f t="shared" si="322"/>
        <v>0</v>
      </c>
      <c r="AO779" s="279">
        <f t="shared" si="321"/>
        <v>1</v>
      </c>
      <c r="AP779" s="279">
        <v>0.75</v>
      </c>
      <c r="AQ779" s="293" t="str">
        <f t="shared" si="323"/>
        <v>-</v>
      </c>
      <c r="AR779" s="293" t="str">
        <f t="shared" si="324"/>
        <v>-</v>
      </c>
      <c r="AS779" s="293" t="str" cm="1">
        <f t="array" ref="AS779">IFERROR(IFERROR((AT779*AU779)/(3600*1000)/AZ779, BY779) * SUMPRODUCT($BA779:$BE779^2.5, $BF779:$BJ779) / 1000, "-")</f>
        <v>-</v>
      </c>
      <c r="AT779" s="279" t="str">
        <f t="shared" si="325"/>
        <v>-</v>
      </c>
      <c r="AU779" s="279" t="str">
        <f t="shared" si="326"/>
        <v>-</v>
      </c>
      <c r="AV779" s="294" t="str">
        <f t="shared" si="308"/>
        <v>-</v>
      </c>
      <c r="AW779" s="294" t="str" cm="1">
        <f t="array" ref="AW779">IF(CH779&gt;0, INDEX($CV$58:$CV$60, CH779), "-")</f>
        <v>-</v>
      </c>
      <c r="AX779" s="294" t="str">
        <f t="shared" si="327"/>
        <v>-</v>
      </c>
      <c r="AY779" s="295" t="str">
        <f t="shared" si="328"/>
        <v>-</v>
      </c>
      <c r="AZ779" s="294">
        <f t="shared" si="329"/>
        <v>0</v>
      </c>
      <c r="BA779" s="296" t="str" cm="1">
        <f t="array" ref="BA779">IFERROR(INDEX($CV$63:$CZ$65, $CF779, BA$23), "-")</f>
        <v>-</v>
      </c>
      <c r="BB779" s="296" t="str" cm="1">
        <f t="array" ref="BB779">IFERROR(INDEX($CV$63:$CZ$65, $CF779, BB$23), "-")</f>
        <v>-</v>
      </c>
      <c r="BC779" s="296" t="str" cm="1">
        <f t="array" ref="BC779">IFERROR(INDEX($CV$63:$CZ$65, $CF779, BC$23), "-")</f>
        <v>-</v>
      </c>
      <c r="BD779" s="296" t="str" cm="1">
        <f t="array" ref="BD779">IFERROR(INDEX($CV$63:$CZ$65, $CF779, BD$23), "-")</f>
        <v>-</v>
      </c>
      <c r="BE779" s="296" t="str" cm="1">
        <f t="array" ref="BE779">IFERROR(INDEX($CV$63:$CZ$65, $CF779, BE$23), "-")</f>
        <v>-</v>
      </c>
      <c r="BF779" s="297" cm="1">
        <f t="array" ref="BF779">IF($CF779=3,
IFERROR(INDEX($CV$68:$CZ$79, $CE779, BF$23), "-"),
IF($CF779=2,
IF(BF$23=5, $Q779, IF(BF$23=4, $R779, 0)), IF(BF$23=5, $Q779, 0)
))</f>
        <v>0</v>
      </c>
      <c r="BG779" s="297" cm="1">
        <f t="array" ref="BG779">IF($CF779=3,
IFERROR(INDEX($CV$68:$CZ$79, $CE779, BG$23), "-"),
IF($CF779=2,
IF(BG$23=5, $Q779, IF(BG$23=4, $R779, 0)), IF(BG$23=5, $Q779, 0)
))</f>
        <v>0</v>
      </c>
      <c r="BH779" s="297" cm="1">
        <f t="array" ref="BH779">IF($CF779=3,
IFERROR(INDEX($CV$68:$CZ$79, $CE779, BH$23), "-"),
IF($CF779=2,
IF(BH$23=5, $Q779, IF(BH$23=4, $R779, 0)), IF(BH$23=5, $Q779, 0)
))</f>
        <v>0</v>
      </c>
      <c r="BI779" s="297" cm="1">
        <f t="array" ref="BI779">IF($CF779=3,
IFERROR(INDEX($CV$68:$CZ$79, $CE779, BI$23), "-"),
IF($CF779=2,
IF(BI$23=5, $Q779, IF(BI$23=4, $R779, 0)), IF(BI$23=5, $Q779, 0)
))</f>
        <v>0</v>
      </c>
      <c r="BJ779" s="297" cm="1">
        <f t="array" ref="BJ779">IF($CF779=3,
IFERROR(INDEX($CV$68:$CZ$79, $CE779, BJ$23), "-"),
IF($CF779=2,
IF(BJ$23=5, $Q779, IF(BJ$23=4, $R779, 0)), IF(BJ$23=5, $Q779, 0)
))</f>
        <v>0</v>
      </c>
      <c r="BK779" s="293" t="str" cm="1">
        <f t="array" ref="BK779">IFERROR(IF(OR($AN$20="EZ", ISNUMBER((BL779*BM779)/(3600*1000)/BN779)), (BL779*BM779)/(3600*1000)/BN779, BY779) * SUMPRODUCT($BO779:$BS779^2.5, $BT779:$BX779) / 1000, "-")</f>
        <v>-</v>
      </c>
      <c r="BL779" s="279" t="str">
        <f t="shared" si="330"/>
        <v>-</v>
      </c>
      <c r="BM779" s="279" t="str">
        <f t="shared" si="331"/>
        <v>-</v>
      </c>
      <c r="BN779" s="298">
        <f t="shared" si="332"/>
        <v>0</v>
      </c>
      <c r="BO779" s="296" t="str" cm="1">
        <f t="array" ref="BO779">IFERROR(INDEX($CV$63:$CZ$65, $CO779, BO$23), "-")</f>
        <v>-</v>
      </c>
      <c r="BP779" s="296" t="str" cm="1">
        <f t="array" ref="BP779">IFERROR(INDEX($CV$63:$CZ$65, $CO779, BP$23), "-")</f>
        <v>-</v>
      </c>
      <c r="BQ779" s="296" t="str" cm="1">
        <f t="array" ref="BQ779">IFERROR(INDEX($CV$63:$CZ$65, $CO779, BQ$23), "-")</f>
        <v>-</v>
      </c>
      <c r="BR779" s="296" t="str" cm="1">
        <f t="array" ref="BR779">IFERROR(INDEX($CV$63:$CZ$65, $CO779, BR$23), "-")</f>
        <v>-</v>
      </c>
      <c r="BS779" s="296" t="str" cm="1">
        <f t="array" ref="BS779">IFERROR(INDEX($CV$63:$CZ$65, $CO779, BS$23), "-")</f>
        <v>-</v>
      </c>
      <c r="BT779" s="297" cm="1">
        <f t="array" ref="BT779">IF($CO779=3,
IFERROR(INDEX($CV$68:$CZ$79, $CE779, BT$23), "-"),
IF($CO779=2,
IF(BT$23=5, $AC779, IF(BT$23=4, $AD779, 0)), IF(BT$23=5, $AC779, 0)
))</f>
        <v>0</v>
      </c>
      <c r="BU779" s="297" cm="1">
        <f t="array" ref="BU779">IF($CO779=3,
IFERROR(INDEX($CV$68:$CZ$79, $CE779, BU$23), "-"),
IF($CO779=2,
IF(BU$23=5, $AC779, IF(BU$23=4, $AD779, 0)), IF(BU$23=5, $AC779, 0)
))</f>
        <v>0</v>
      </c>
      <c r="BV779" s="297" cm="1">
        <f t="array" ref="BV779">IF($CO779=3,
IFERROR(INDEX($CV$68:$CZ$79, $CE779, BV$23), "-"),
IF($CO779=2,
IF(BV$23=5, $AC779, IF(BV$23=4, $AD779, 0)), IF(BV$23=5, $AC779, 0)
))</f>
        <v>0</v>
      </c>
      <c r="BW779" s="297" cm="1">
        <f t="array" ref="BW779">IF($CO779=3,
IFERROR(INDEX($CV$68:$CZ$79, $CE779, BW$23), "-"),
IF($CO779=2,
IF(BW$23=5, $AC779, IF(BW$23=4, $AD779, 0)), IF(BW$23=5, $AC779, 0)
))</f>
        <v>0</v>
      </c>
      <c r="BX779" s="297" cm="1">
        <f t="array" ref="BX779">IF($CO779=3,
IFERROR(INDEX($CV$68:$CZ$79, $CE779, BX$23), "-"),
IF($CO779=2,
IF(BX$23=5, $AC779, IF(BX$23=4, $AD779, 0)), IF(BX$23=5, $AC779, 0)
))</f>
        <v>0</v>
      </c>
      <c r="BY779" s="293" t="str">
        <f t="shared" si="333"/>
        <v>-</v>
      </c>
      <c r="BZ779" s="299">
        <f t="shared" si="309"/>
        <v>0</v>
      </c>
      <c r="CA779" s="294" t="str">
        <f t="shared" si="334"/>
        <v>-</v>
      </c>
      <c r="CB779" s="295" t="str">
        <f t="shared" si="310"/>
        <v>-</v>
      </c>
      <c r="CC779" s="295" t="str">
        <f t="shared" si="335"/>
        <v>-</v>
      </c>
      <c r="CD779" s="299">
        <f t="shared" si="311"/>
        <v>0</v>
      </c>
      <c r="CE779" s="300" t="str">
        <f t="shared" si="312"/>
        <v>-</v>
      </c>
      <c r="CF779" s="300" t="str">
        <f t="shared" si="313"/>
        <v>-</v>
      </c>
      <c r="CG779" s="300">
        <v>0</v>
      </c>
      <c r="CH779" s="300">
        <f t="shared" si="314"/>
        <v>0</v>
      </c>
      <c r="CI779" s="301">
        <f t="shared" si="315"/>
        <v>0</v>
      </c>
      <c r="CJ779" s="301">
        <f t="shared" si="316"/>
        <v>0</v>
      </c>
      <c r="CK779" s="302" t="str" cm="1">
        <f t="array" ref="CK779">IF($CJ779&gt;0, INDEX($CS$28:$DH$35, $CJ779, $CI779+CK$23), "-")</f>
        <v>-</v>
      </c>
      <c r="CL779" s="302" t="str" cm="1">
        <f t="array" ref="CL779">IF($CJ779&gt;0, INDEX($CS$28:$DH$35, $CJ779, $CI779+CL$23), "-")</f>
        <v>-</v>
      </c>
      <c r="CM779" s="302" t="str" cm="1">
        <f t="array" ref="CM779">IF($CJ779&gt;0, INDEX($CS$28:$DH$35, $CJ779, $CI779+CM$23), "-")</f>
        <v>-</v>
      </c>
      <c r="CN779" s="302" t="str" cm="1">
        <f t="array" ref="CN779">IF($CJ779&gt;0, INDEX($CS$28:$DH$35, $CJ779, $CI779+CN$23), "-")</f>
        <v>-</v>
      </c>
      <c r="CO779" s="300" t="str">
        <f t="shared" si="317"/>
        <v>-</v>
      </c>
      <c r="CP779" s="271"/>
      <c r="CQ779" s="272"/>
      <c r="CR779" s="273"/>
      <c r="CS779" s="273"/>
      <c r="CT779" s="273"/>
      <c r="CU779" s="273"/>
      <c r="CV779" s="273"/>
      <c r="CW779" s="273"/>
      <c r="CX779" s="273"/>
      <c r="CY779" s="273"/>
      <c r="CZ779" s="273"/>
      <c r="DA779" s="273"/>
      <c r="DB779" s="273"/>
      <c r="DC779" s="273"/>
      <c r="DD779" s="273"/>
      <c r="DE779" s="273"/>
      <c r="DF779" s="273"/>
      <c r="DG779" s="273"/>
      <c r="DH779" s="273"/>
      <c r="DI779" s="273"/>
      <c r="DJ779" s="271"/>
      <c r="DK779" s="271"/>
    </row>
    <row r="780" spans="1:115" s="45" customFormat="1" ht="12.75" customHeight="1" x14ac:dyDescent="0.25">
      <c r="A780" s="13" cm="1">
        <f t="array" ref="A780">IFERROR(INDEX(Operation, IFERROR(MATCH($N780,#REF!, 0), IFERROR(MATCH($N780,#REF!, 0), MATCH($N780,#REF!, 0))), 4), 0)</f>
        <v>0</v>
      </c>
      <c r="B780" s="10">
        <v>757</v>
      </c>
      <c r="C780" s="238"/>
      <c r="D780" s="238"/>
      <c r="E780" s="79"/>
      <c r="F780" s="80" t="str">
        <f>IF(ISBLANK(E780), "", VLOOKUP(E780, Z!$A$2:$C$4127, 3, FALSE))</f>
        <v/>
      </c>
      <c r="G780" s="238"/>
      <c r="H780" s="81"/>
      <c r="I780" s="255" t="b">
        <v>0</v>
      </c>
      <c r="J780" s="256"/>
      <c r="K780" s="82"/>
      <c r="L780" s="82"/>
      <c r="M780" s="83"/>
      <c r="N780" s="79"/>
      <c r="O780" s="84"/>
      <c r="P780" s="84"/>
      <c r="Q780" s="257"/>
      <c r="R780" s="257"/>
      <c r="S780" s="257"/>
      <c r="T780" s="85">
        <f t="shared" si="318"/>
        <v>0</v>
      </c>
      <c r="U780" s="238"/>
      <c r="V780" s="238"/>
      <c r="W780" s="238"/>
      <c r="X780" s="256"/>
      <c r="Y780" s="258"/>
      <c r="Z780" s="79"/>
      <c r="AA780" s="257"/>
      <c r="AB780" s="257"/>
      <c r="AC780" s="257"/>
      <c r="AD780" s="257"/>
      <c r="AE780" s="257"/>
      <c r="AF780" s="85">
        <f t="shared" si="319"/>
        <v>0</v>
      </c>
      <c r="AG780" s="259"/>
      <c r="AH780" s="238"/>
      <c r="AI780" s="79"/>
      <c r="AJ780" s="80" t="str">
        <f>IF(ISBLANK(AI780), "", VLOOKUP(AI780, Z!$A$2:$C$4127, 3, FALSE))</f>
        <v/>
      </c>
      <c r="AK780" s="260"/>
      <c r="AL780" s="127">
        <f t="shared" si="320"/>
        <v>0</v>
      </c>
      <c r="AM780" s="271"/>
      <c r="AN780" s="292">
        <f t="shared" si="322"/>
        <v>0</v>
      </c>
      <c r="AO780" s="279">
        <f t="shared" si="321"/>
        <v>1</v>
      </c>
      <c r="AP780" s="279">
        <v>0.75</v>
      </c>
      <c r="AQ780" s="293" t="str">
        <f t="shared" si="323"/>
        <v>-</v>
      </c>
      <c r="AR780" s="293" t="str">
        <f t="shared" si="324"/>
        <v>-</v>
      </c>
      <c r="AS780" s="293" t="str" cm="1">
        <f t="array" ref="AS780">IFERROR(IFERROR((AT780*AU780)/(3600*1000)/AZ780, BY780) * SUMPRODUCT($BA780:$BE780^2.5, $BF780:$BJ780) / 1000, "-")</f>
        <v>-</v>
      </c>
      <c r="AT780" s="279" t="str">
        <f t="shared" si="325"/>
        <v>-</v>
      </c>
      <c r="AU780" s="279" t="str">
        <f t="shared" si="326"/>
        <v>-</v>
      </c>
      <c r="AV780" s="294" t="str">
        <f t="shared" si="308"/>
        <v>-</v>
      </c>
      <c r="AW780" s="294" t="str" cm="1">
        <f t="array" ref="AW780">IF(CH780&gt;0, INDEX($CV$58:$CV$60, CH780), "-")</f>
        <v>-</v>
      </c>
      <c r="AX780" s="294" t="str">
        <f t="shared" si="327"/>
        <v>-</v>
      </c>
      <c r="AY780" s="295" t="str">
        <f t="shared" si="328"/>
        <v>-</v>
      </c>
      <c r="AZ780" s="294">
        <f t="shared" si="329"/>
        <v>0</v>
      </c>
      <c r="BA780" s="296" t="str" cm="1">
        <f t="array" ref="BA780">IFERROR(INDEX($CV$63:$CZ$65, $CF780, BA$23), "-")</f>
        <v>-</v>
      </c>
      <c r="BB780" s="296" t="str" cm="1">
        <f t="array" ref="BB780">IFERROR(INDEX($CV$63:$CZ$65, $CF780, BB$23), "-")</f>
        <v>-</v>
      </c>
      <c r="BC780" s="296" t="str" cm="1">
        <f t="array" ref="BC780">IFERROR(INDEX($CV$63:$CZ$65, $CF780, BC$23), "-")</f>
        <v>-</v>
      </c>
      <c r="BD780" s="296" t="str" cm="1">
        <f t="array" ref="BD780">IFERROR(INDEX($CV$63:$CZ$65, $CF780, BD$23), "-")</f>
        <v>-</v>
      </c>
      <c r="BE780" s="296" t="str" cm="1">
        <f t="array" ref="BE780">IFERROR(INDEX($CV$63:$CZ$65, $CF780, BE$23), "-")</f>
        <v>-</v>
      </c>
      <c r="BF780" s="297" cm="1">
        <f t="array" ref="BF780">IF($CF780=3,
IFERROR(INDEX($CV$68:$CZ$79, $CE780, BF$23), "-"),
IF($CF780=2,
IF(BF$23=5, $Q780, IF(BF$23=4, $R780, 0)), IF(BF$23=5, $Q780, 0)
))</f>
        <v>0</v>
      </c>
      <c r="BG780" s="297" cm="1">
        <f t="array" ref="BG780">IF($CF780=3,
IFERROR(INDEX($CV$68:$CZ$79, $CE780, BG$23), "-"),
IF($CF780=2,
IF(BG$23=5, $Q780, IF(BG$23=4, $R780, 0)), IF(BG$23=5, $Q780, 0)
))</f>
        <v>0</v>
      </c>
      <c r="BH780" s="297" cm="1">
        <f t="array" ref="BH780">IF($CF780=3,
IFERROR(INDEX($CV$68:$CZ$79, $CE780, BH$23), "-"),
IF($CF780=2,
IF(BH$23=5, $Q780, IF(BH$23=4, $R780, 0)), IF(BH$23=5, $Q780, 0)
))</f>
        <v>0</v>
      </c>
      <c r="BI780" s="297" cm="1">
        <f t="array" ref="BI780">IF($CF780=3,
IFERROR(INDEX($CV$68:$CZ$79, $CE780, BI$23), "-"),
IF($CF780=2,
IF(BI$23=5, $Q780, IF(BI$23=4, $R780, 0)), IF(BI$23=5, $Q780, 0)
))</f>
        <v>0</v>
      </c>
      <c r="BJ780" s="297" cm="1">
        <f t="array" ref="BJ780">IF($CF780=3,
IFERROR(INDEX($CV$68:$CZ$79, $CE780, BJ$23), "-"),
IF($CF780=2,
IF(BJ$23=5, $Q780, IF(BJ$23=4, $R780, 0)), IF(BJ$23=5, $Q780, 0)
))</f>
        <v>0</v>
      </c>
      <c r="BK780" s="293" t="str" cm="1">
        <f t="array" ref="BK780">IFERROR(IF(OR($AN$20="EZ", ISNUMBER((BL780*BM780)/(3600*1000)/BN780)), (BL780*BM780)/(3600*1000)/BN780, BY780) * SUMPRODUCT($BO780:$BS780^2.5, $BT780:$BX780) / 1000, "-")</f>
        <v>-</v>
      </c>
      <c r="BL780" s="279" t="str">
        <f t="shared" si="330"/>
        <v>-</v>
      </c>
      <c r="BM780" s="279" t="str">
        <f t="shared" si="331"/>
        <v>-</v>
      </c>
      <c r="BN780" s="298">
        <f t="shared" si="332"/>
        <v>0</v>
      </c>
      <c r="BO780" s="296" t="str" cm="1">
        <f t="array" ref="BO780">IFERROR(INDEX($CV$63:$CZ$65, $CO780, BO$23), "-")</f>
        <v>-</v>
      </c>
      <c r="BP780" s="296" t="str" cm="1">
        <f t="array" ref="BP780">IFERROR(INDEX($CV$63:$CZ$65, $CO780, BP$23), "-")</f>
        <v>-</v>
      </c>
      <c r="BQ780" s="296" t="str" cm="1">
        <f t="array" ref="BQ780">IFERROR(INDEX($CV$63:$CZ$65, $CO780, BQ$23), "-")</f>
        <v>-</v>
      </c>
      <c r="BR780" s="296" t="str" cm="1">
        <f t="array" ref="BR780">IFERROR(INDEX($CV$63:$CZ$65, $CO780, BR$23), "-")</f>
        <v>-</v>
      </c>
      <c r="BS780" s="296" t="str" cm="1">
        <f t="array" ref="BS780">IFERROR(INDEX($CV$63:$CZ$65, $CO780, BS$23), "-")</f>
        <v>-</v>
      </c>
      <c r="BT780" s="297" cm="1">
        <f t="array" ref="BT780">IF($CO780=3,
IFERROR(INDEX($CV$68:$CZ$79, $CE780, BT$23), "-"),
IF($CO780=2,
IF(BT$23=5, $AC780, IF(BT$23=4, $AD780, 0)), IF(BT$23=5, $AC780, 0)
))</f>
        <v>0</v>
      </c>
      <c r="BU780" s="297" cm="1">
        <f t="array" ref="BU780">IF($CO780=3,
IFERROR(INDEX($CV$68:$CZ$79, $CE780, BU$23), "-"),
IF($CO780=2,
IF(BU$23=5, $AC780, IF(BU$23=4, $AD780, 0)), IF(BU$23=5, $AC780, 0)
))</f>
        <v>0</v>
      </c>
      <c r="BV780" s="297" cm="1">
        <f t="array" ref="BV780">IF($CO780=3,
IFERROR(INDEX($CV$68:$CZ$79, $CE780, BV$23), "-"),
IF($CO780=2,
IF(BV$23=5, $AC780, IF(BV$23=4, $AD780, 0)), IF(BV$23=5, $AC780, 0)
))</f>
        <v>0</v>
      </c>
      <c r="BW780" s="297" cm="1">
        <f t="array" ref="BW780">IF($CO780=3,
IFERROR(INDEX($CV$68:$CZ$79, $CE780, BW$23), "-"),
IF($CO780=2,
IF(BW$23=5, $AC780, IF(BW$23=4, $AD780, 0)), IF(BW$23=5, $AC780, 0)
))</f>
        <v>0</v>
      </c>
      <c r="BX780" s="297" cm="1">
        <f t="array" ref="BX780">IF($CO780=3,
IFERROR(INDEX($CV$68:$CZ$79, $CE780, BX$23), "-"),
IF($CO780=2,
IF(BX$23=5, $AC780, IF(BX$23=4, $AD780, 0)), IF(BX$23=5, $AC780, 0)
))</f>
        <v>0</v>
      </c>
      <c r="BY780" s="293" t="str">
        <f t="shared" si="333"/>
        <v>-</v>
      </c>
      <c r="BZ780" s="299">
        <f t="shared" si="309"/>
        <v>0</v>
      </c>
      <c r="CA780" s="294" t="str">
        <f t="shared" si="334"/>
        <v>-</v>
      </c>
      <c r="CB780" s="295" t="str">
        <f t="shared" si="310"/>
        <v>-</v>
      </c>
      <c r="CC780" s="295" t="str">
        <f t="shared" si="335"/>
        <v>-</v>
      </c>
      <c r="CD780" s="299">
        <f t="shared" si="311"/>
        <v>0</v>
      </c>
      <c r="CE780" s="300" t="str">
        <f t="shared" si="312"/>
        <v>-</v>
      </c>
      <c r="CF780" s="300" t="str">
        <f t="shared" si="313"/>
        <v>-</v>
      </c>
      <c r="CG780" s="300">
        <v>0</v>
      </c>
      <c r="CH780" s="300">
        <f t="shared" si="314"/>
        <v>0</v>
      </c>
      <c r="CI780" s="301">
        <f t="shared" si="315"/>
        <v>0</v>
      </c>
      <c r="CJ780" s="301">
        <f t="shared" si="316"/>
        <v>0</v>
      </c>
      <c r="CK780" s="302" t="str" cm="1">
        <f t="array" ref="CK780">IF($CJ780&gt;0, INDEX($CS$28:$DH$35, $CJ780, $CI780+CK$23), "-")</f>
        <v>-</v>
      </c>
      <c r="CL780" s="302" t="str" cm="1">
        <f t="array" ref="CL780">IF($CJ780&gt;0, INDEX($CS$28:$DH$35, $CJ780, $CI780+CL$23), "-")</f>
        <v>-</v>
      </c>
      <c r="CM780" s="302" t="str" cm="1">
        <f t="array" ref="CM780">IF($CJ780&gt;0, INDEX($CS$28:$DH$35, $CJ780, $CI780+CM$23), "-")</f>
        <v>-</v>
      </c>
      <c r="CN780" s="302" t="str" cm="1">
        <f t="array" ref="CN780">IF($CJ780&gt;0, INDEX($CS$28:$DH$35, $CJ780, $CI780+CN$23), "-")</f>
        <v>-</v>
      </c>
      <c r="CO780" s="300" t="str">
        <f t="shared" si="317"/>
        <v>-</v>
      </c>
      <c r="CP780" s="271"/>
      <c r="CQ780" s="272"/>
      <c r="CR780" s="273"/>
      <c r="CS780" s="273"/>
      <c r="CT780" s="273"/>
      <c r="CU780" s="273"/>
      <c r="CV780" s="273"/>
      <c r="CW780" s="273"/>
      <c r="CX780" s="273"/>
      <c r="CY780" s="273"/>
      <c r="CZ780" s="273"/>
      <c r="DA780" s="273"/>
      <c r="DB780" s="273"/>
      <c r="DC780" s="273"/>
      <c r="DD780" s="273"/>
      <c r="DE780" s="273"/>
      <c r="DF780" s="273"/>
      <c r="DG780" s="273"/>
      <c r="DH780" s="273"/>
      <c r="DI780" s="273"/>
      <c r="DJ780" s="271"/>
      <c r="DK780" s="271"/>
    </row>
    <row r="781" spans="1:115" s="45" customFormat="1" ht="12.75" customHeight="1" x14ac:dyDescent="0.25">
      <c r="A781" s="13" cm="1">
        <f t="array" ref="A781">IFERROR(INDEX(Operation, IFERROR(MATCH($N781,#REF!, 0), IFERROR(MATCH($N781,#REF!, 0), MATCH($N781,#REF!, 0))), 4), 0)</f>
        <v>0</v>
      </c>
      <c r="B781" s="10">
        <v>758</v>
      </c>
      <c r="C781" s="238"/>
      <c r="D781" s="238"/>
      <c r="E781" s="79"/>
      <c r="F781" s="80" t="str">
        <f>IF(ISBLANK(E781), "", VLOOKUP(E781, Z!$A$2:$C$4127, 3, FALSE))</f>
        <v/>
      </c>
      <c r="G781" s="238"/>
      <c r="H781" s="81"/>
      <c r="I781" s="255" t="b">
        <v>0</v>
      </c>
      <c r="J781" s="256"/>
      <c r="K781" s="82"/>
      <c r="L781" s="82"/>
      <c r="M781" s="83"/>
      <c r="N781" s="79"/>
      <c r="O781" s="84"/>
      <c r="P781" s="84"/>
      <c r="Q781" s="257"/>
      <c r="R781" s="257"/>
      <c r="S781" s="257"/>
      <c r="T781" s="85">
        <f t="shared" si="318"/>
        <v>0</v>
      </c>
      <c r="U781" s="238"/>
      <c r="V781" s="238"/>
      <c r="W781" s="238"/>
      <c r="X781" s="257"/>
      <c r="Y781" s="258"/>
      <c r="Z781" s="79"/>
      <c r="AA781" s="257"/>
      <c r="AB781" s="257"/>
      <c r="AC781" s="257"/>
      <c r="AD781" s="257"/>
      <c r="AE781" s="257"/>
      <c r="AF781" s="85">
        <f t="shared" si="319"/>
        <v>0</v>
      </c>
      <c r="AG781" s="259"/>
      <c r="AH781" s="238"/>
      <c r="AI781" s="79"/>
      <c r="AJ781" s="80" t="str">
        <f>IF(ISBLANK(AI781), "", VLOOKUP(AI781, Z!$A$2:$C$4127, 3, FALSE))</f>
        <v/>
      </c>
      <c r="AK781" s="260"/>
      <c r="AL781" s="127">
        <f t="shared" si="320"/>
        <v>0</v>
      </c>
      <c r="AM781" s="271"/>
      <c r="AN781" s="292">
        <f t="shared" si="322"/>
        <v>0</v>
      </c>
      <c r="AO781" s="279">
        <f t="shared" si="321"/>
        <v>1</v>
      </c>
      <c r="AP781" s="279">
        <v>0.75</v>
      </c>
      <c r="AQ781" s="293" t="str">
        <f t="shared" si="323"/>
        <v>-</v>
      </c>
      <c r="AR781" s="293" t="str">
        <f t="shared" si="324"/>
        <v>-</v>
      </c>
      <c r="AS781" s="293" t="str" cm="1">
        <f t="array" ref="AS781">IFERROR(IFERROR((AT781*AU781)/(3600*1000)/AZ781, BY781) * SUMPRODUCT($BA781:$BE781^2.5, $BF781:$BJ781) / 1000, "-")</f>
        <v>-</v>
      </c>
      <c r="AT781" s="279" t="str">
        <f t="shared" si="325"/>
        <v>-</v>
      </c>
      <c r="AU781" s="279" t="str">
        <f t="shared" si="326"/>
        <v>-</v>
      </c>
      <c r="AV781" s="294" t="str">
        <f t="shared" si="308"/>
        <v>-</v>
      </c>
      <c r="AW781" s="294" t="str" cm="1">
        <f t="array" ref="AW781">IF(CH781&gt;0, INDEX($CV$58:$CV$60, CH781), "-")</f>
        <v>-</v>
      </c>
      <c r="AX781" s="294" t="str">
        <f t="shared" si="327"/>
        <v>-</v>
      </c>
      <c r="AY781" s="295" t="str">
        <f t="shared" si="328"/>
        <v>-</v>
      </c>
      <c r="AZ781" s="294">
        <f t="shared" si="329"/>
        <v>0</v>
      </c>
      <c r="BA781" s="296" t="str" cm="1">
        <f t="array" ref="BA781">IFERROR(INDEX($CV$63:$CZ$65, $CF781, BA$23), "-")</f>
        <v>-</v>
      </c>
      <c r="BB781" s="296" t="str" cm="1">
        <f t="array" ref="BB781">IFERROR(INDEX($CV$63:$CZ$65, $CF781, BB$23), "-")</f>
        <v>-</v>
      </c>
      <c r="BC781" s="296" t="str" cm="1">
        <f t="array" ref="BC781">IFERROR(INDEX($CV$63:$CZ$65, $CF781, BC$23), "-")</f>
        <v>-</v>
      </c>
      <c r="BD781" s="296" t="str" cm="1">
        <f t="array" ref="BD781">IFERROR(INDEX($CV$63:$CZ$65, $CF781, BD$23), "-")</f>
        <v>-</v>
      </c>
      <c r="BE781" s="296" t="str" cm="1">
        <f t="array" ref="BE781">IFERROR(INDEX($CV$63:$CZ$65, $CF781, BE$23), "-")</f>
        <v>-</v>
      </c>
      <c r="BF781" s="297" cm="1">
        <f t="array" ref="BF781">IF($CF781=3,
IFERROR(INDEX($CV$68:$CZ$79, $CE781, BF$23), "-"),
IF($CF781=2,
IF(BF$23=5, $Q781, IF(BF$23=4, $R781, 0)), IF(BF$23=5, $Q781, 0)
))</f>
        <v>0</v>
      </c>
      <c r="BG781" s="297" cm="1">
        <f t="array" ref="BG781">IF($CF781=3,
IFERROR(INDEX($CV$68:$CZ$79, $CE781, BG$23), "-"),
IF($CF781=2,
IF(BG$23=5, $Q781, IF(BG$23=4, $R781, 0)), IF(BG$23=5, $Q781, 0)
))</f>
        <v>0</v>
      </c>
      <c r="BH781" s="297" cm="1">
        <f t="array" ref="BH781">IF($CF781=3,
IFERROR(INDEX($CV$68:$CZ$79, $CE781, BH$23), "-"),
IF($CF781=2,
IF(BH$23=5, $Q781, IF(BH$23=4, $R781, 0)), IF(BH$23=5, $Q781, 0)
))</f>
        <v>0</v>
      </c>
      <c r="BI781" s="297" cm="1">
        <f t="array" ref="BI781">IF($CF781=3,
IFERROR(INDEX($CV$68:$CZ$79, $CE781, BI$23), "-"),
IF($CF781=2,
IF(BI$23=5, $Q781, IF(BI$23=4, $R781, 0)), IF(BI$23=5, $Q781, 0)
))</f>
        <v>0</v>
      </c>
      <c r="BJ781" s="297" cm="1">
        <f t="array" ref="BJ781">IF($CF781=3,
IFERROR(INDEX($CV$68:$CZ$79, $CE781, BJ$23), "-"),
IF($CF781=2,
IF(BJ$23=5, $Q781, IF(BJ$23=4, $R781, 0)), IF(BJ$23=5, $Q781, 0)
))</f>
        <v>0</v>
      </c>
      <c r="BK781" s="293" t="str" cm="1">
        <f t="array" ref="BK781">IFERROR(IF(OR($AN$20="EZ", ISNUMBER((BL781*BM781)/(3600*1000)/BN781)), (BL781*BM781)/(3600*1000)/BN781, BY781) * SUMPRODUCT($BO781:$BS781^2.5, $BT781:$BX781) / 1000, "-")</f>
        <v>-</v>
      </c>
      <c r="BL781" s="279" t="str">
        <f t="shared" si="330"/>
        <v>-</v>
      </c>
      <c r="BM781" s="279" t="str">
        <f t="shared" si="331"/>
        <v>-</v>
      </c>
      <c r="BN781" s="298">
        <f t="shared" si="332"/>
        <v>0</v>
      </c>
      <c r="BO781" s="296" t="str" cm="1">
        <f t="array" ref="BO781">IFERROR(INDEX($CV$63:$CZ$65, $CO781, BO$23), "-")</f>
        <v>-</v>
      </c>
      <c r="BP781" s="296" t="str" cm="1">
        <f t="array" ref="BP781">IFERROR(INDEX($CV$63:$CZ$65, $CO781, BP$23), "-")</f>
        <v>-</v>
      </c>
      <c r="BQ781" s="296" t="str" cm="1">
        <f t="array" ref="BQ781">IFERROR(INDEX($CV$63:$CZ$65, $CO781, BQ$23), "-")</f>
        <v>-</v>
      </c>
      <c r="BR781" s="296" t="str" cm="1">
        <f t="array" ref="BR781">IFERROR(INDEX($CV$63:$CZ$65, $CO781, BR$23), "-")</f>
        <v>-</v>
      </c>
      <c r="BS781" s="296" t="str" cm="1">
        <f t="array" ref="BS781">IFERROR(INDEX($CV$63:$CZ$65, $CO781, BS$23), "-")</f>
        <v>-</v>
      </c>
      <c r="BT781" s="297" cm="1">
        <f t="array" ref="BT781">IF($CO781=3,
IFERROR(INDEX($CV$68:$CZ$79, $CE781, BT$23), "-"),
IF($CO781=2,
IF(BT$23=5, $AC781, IF(BT$23=4, $AD781, 0)), IF(BT$23=5, $AC781, 0)
))</f>
        <v>0</v>
      </c>
      <c r="BU781" s="297" cm="1">
        <f t="array" ref="BU781">IF($CO781=3,
IFERROR(INDEX($CV$68:$CZ$79, $CE781, BU$23), "-"),
IF($CO781=2,
IF(BU$23=5, $AC781, IF(BU$23=4, $AD781, 0)), IF(BU$23=5, $AC781, 0)
))</f>
        <v>0</v>
      </c>
      <c r="BV781" s="297" cm="1">
        <f t="array" ref="BV781">IF($CO781=3,
IFERROR(INDEX($CV$68:$CZ$79, $CE781, BV$23), "-"),
IF($CO781=2,
IF(BV$23=5, $AC781, IF(BV$23=4, $AD781, 0)), IF(BV$23=5, $AC781, 0)
))</f>
        <v>0</v>
      </c>
      <c r="BW781" s="297" cm="1">
        <f t="array" ref="BW781">IF($CO781=3,
IFERROR(INDEX($CV$68:$CZ$79, $CE781, BW$23), "-"),
IF($CO781=2,
IF(BW$23=5, $AC781, IF(BW$23=4, $AD781, 0)), IF(BW$23=5, $AC781, 0)
))</f>
        <v>0</v>
      </c>
      <c r="BX781" s="297" cm="1">
        <f t="array" ref="BX781">IF($CO781=3,
IFERROR(INDEX($CV$68:$CZ$79, $CE781, BX$23), "-"),
IF($CO781=2,
IF(BX$23=5, $AC781, IF(BX$23=4, $AD781, 0)), IF(BX$23=5, $AC781, 0)
))</f>
        <v>0</v>
      </c>
      <c r="BY781" s="293" t="str">
        <f t="shared" si="333"/>
        <v>-</v>
      </c>
      <c r="BZ781" s="299">
        <f t="shared" si="309"/>
        <v>0</v>
      </c>
      <c r="CA781" s="294" t="str">
        <f t="shared" si="334"/>
        <v>-</v>
      </c>
      <c r="CB781" s="295" t="str">
        <f t="shared" si="310"/>
        <v>-</v>
      </c>
      <c r="CC781" s="295" t="str">
        <f t="shared" si="335"/>
        <v>-</v>
      </c>
      <c r="CD781" s="299">
        <f t="shared" si="311"/>
        <v>0</v>
      </c>
      <c r="CE781" s="300" t="str">
        <f t="shared" si="312"/>
        <v>-</v>
      </c>
      <c r="CF781" s="300" t="str">
        <f t="shared" si="313"/>
        <v>-</v>
      </c>
      <c r="CG781" s="300">
        <v>0</v>
      </c>
      <c r="CH781" s="300">
        <f t="shared" si="314"/>
        <v>0</v>
      </c>
      <c r="CI781" s="301">
        <f t="shared" si="315"/>
        <v>0</v>
      </c>
      <c r="CJ781" s="301">
        <f t="shared" si="316"/>
        <v>0</v>
      </c>
      <c r="CK781" s="302" t="str" cm="1">
        <f t="array" ref="CK781">IF($CJ781&gt;0, INDEX($CS$28:$DH$35, $CJ781, $CI781+CK$23), "-")</f>
        <v>-</v>
      </c>
      <c r="CL781" s="302" t="str" cm="1">
        <f t="array" ref="CL781">IF($CJ781&gt;0, INDEX($CS$28:$DH$35, $CJ781, $CI781+CL$23), "-")</f>
        <v>-</v>
      </c>
      <c r="CM781" s="302" t="str" cm="1">
        <f t="array" ref="CM781">IF($CJ781&gt;0, INDEX($CS$28:$DH$35, $CJ781, $CI781+CM$23), "-")</f>
        <v>-</v>
      </c>
      <c r="CN781" s="302" t="str" cm="1">
        <f t="array" ref="CN781">IF($CJ781&gt;0, INDEX($CS$28:$DH$35, $CJ781, $CI781+CN$23), "-")</f>
        <v>-</v>
      </c>
      <c r="CO781" s="300" t="str">
        <f t="shared" si="317"/>
        <v>-</v>
      </c>
      <c r="CP781" s="271"/>
      <c r="CQ781" s="272"/>
      <c r="CR781" s="273"/>
      <c r="CS781" s="273"/>
      <c r="CT781" s="273"/>
      <c r="CU781" s="273"/>
      <c r="CV781" s="273"/>
      <c r="CW781" s="273"/>
      <c r="CX781" s="273"/>
      <c r="CY781" s="273"/>
      <c r="CZ781" s="273"/>
      <c r="DA781" s="273"/>
      <c r="DB781" s="273"/>
      <c r="DC781" s="273"/>
      <c r="DD781" s="273"/>
      <c r="DE781" s="273"/>
      <c r="DF781" s="273"/>
      <c r="DG781" s="273"/>
      <c r="DH781" s="273"/>
      <c r="DI781" s="273"/>
      <c r="DJ781" s="271"/>
      <c r="DK781" s="271"/>
    </row>
    <row r="782" spans="1:115" s="45" customFormat="1" ht="12.75" customHeight="1" x14ac:dyDescent="0.25">
      <c r="A782" s="13" cm="1">
        <f t="array" ref="A782">IFERROR(INDEX(Operation, IFERROR(MATCH($N782,#REF!, 0), IFERROR(MATCH($N782,#REF!, 0), MATCH($N782,#REF!, 0))), 4), 0)</f>
        <v>0</v>
      </c>
      <c r="B782" s="10">
        <v>759</v>
      </c>
      <c r="C782" s="238"/>
      <c r="D782" s="238"/>
      <c r="E782" s="79"/>
      <c r="F782" s="80" t="str">
        <f>IF(ISBLANK(E782), "", VLOOKUP(E782, Z!$A$2:$C$4127, 3, FALSE))</f>
        <v/>
      </c>
      <c r="G782" s="238"/>
      <c r="H782" s="81"/>
      <c r="I782" s="255" t="b">
        <v>0</v>
      </c>
      <c r="J782" s="256"/>
      <c r="K782" s="82"/>
      <c r="L782" s="82"/>
      <c r="M782" s="83"/>
      <c r="N782" s="79"/>
      <c r="O782" s="84"/>
      <c r="P782" s="84"/>
      <c r="Q782" s="257"/>
      <c r="R782" s="257"/>
      <c r="S782" s="257"/>
      <c r="T782" s="85">
        <f t="shared" si="318"/>
        <v>0</v>
      </c>
      <c r="U782" s="238"/>
      <c r="V782" s="238"/>
      <c r="W782" s="238"/>
      <c r="X782" s="257"/>
      <c r="Y782" s="258"/>
      <c r="Z782" s="79"/>
      <c r="AA782" s="257"/>
      <c r="AB782" s="257"/>
      <c r="AC782" s="257"/>
      <c r="AD782" s="257"/>
      <c r="AE782" s="257"/>
      <c r="AF782" s="85">
        <f t="shared" si="319"/>
        <v>0</v>
      </c>
      <c r="AG782" s="259"/>
      <c r="AH782" s="238"/>
      <c r="AI782" s="79"/>
      <c r="AJ782" s="80" t="str">
        <f>IF(ISBLANK(AI782), "", VLOOKUP(AI782, Z!$A$2:$C$4127, 3, FALSE))</f>
        <v/>
      </c>
      <c r="AK782" s="260"/>
      <c r="AL782" s="127">
        <f t="shared" si="320"/>
        <v>0</v>
      </c>
      <c r="AM782" s="271"/>
      <c r="AN782" s="292">
        <f t="shared" si="322"/>
        <v>0</v>
      </c>
      <c r="AO782" s="279">
        <f t="shared" si="321"/>
        <v>1</v>
      </c>
      <c r="AP782" s="279">
        <v>0.75</v>
      </c>
      <c r="AQ782" s="293" t="str">
        <f t="shared" si="323"/>
        <v>-</v>
      </c>
      <c r="AR782" s="293" t="str">
        <f t="shared" si="324"/>
        <v>-</v>
      </c>
      <c r="AS782" s="293" t="str" cm="1">
        <f t="array" ref="AS782">IFERROR(IFERROR((AT782*AU782)/(3600*1000)/AZ782, BY782) * SUMPRODUCT($BA782:$BE782^2.5, $BF782:$BJ782) / 1000, "-")</f>
        <v>-</v>
      </c>
      <c r="AT782" s="279" t="str">
        <f t="shared" si="325"/>
        <v>-</v>
      </c>
      <c r="AU782" s="279" t="str">
        <f t="shared" si="326"/>
        <v>-</v>
      </c>
      <c r="AV782" s="294" t="str">
        <f t="shared" si="308"/>
        <v>-</v>
      </c>
      <c r="AW782" s="294" t="str" cm="1">
        <f t="array" ref="AW782">IF(CH782&gt;0, INDEX($CV$58:$CV$60, CH782), "-")</f>
        <v>-</v>
      </c>
      <c r="AX782" s="294" t="str">
        <f t="shared" si="327"/>
        <v>-</v>
      </c>
      <c r="AY782" s="295" t="str">
        <f t="shared" si="328"/>
        <v>-</v>
      </c>
      <c r="AZ782" s="294">
        <f t="shared" si="329"/>
        <v>0</v>
      </c>
      <c r="BA782" s="296" t="str" cm="1">
        <f t="array" ref="BA782">IFERROR(INDEX($CV$63:$CZ$65, $CF782, BA$23), "-")</f>
        <v>-</v>
      </c>
      <c r="BB782" s="296" t="str" cm="1">
        <f t="array" ref="BB782">IFERROR(INDEX($CV$63:$CZ$65, $CF782, BB$23), "-")</f>
        <v>-</v>
      </c>
      <c r="BC782" s="296" t="str" cm="1">
        <f t="array" ref="BC782">IFERROR(INDEX($CV$63:$CZ$65, $CF782, BC$23), "-")</f>
        <v>-</v>
      </c>
      <c r="BD782" s="296" t="str" cm="1">
        <f t="array" ref="BD782">IFERROR(INDEX($CV$63:$CZ$65, $CF782, BD$23), "-")</f>
        <v>-</v>
      </c>
      <c r="BE782" s="296" t="str" cm="1">
        <f t="array" ref="BE782">IFERROR(INDEX($CV$63:$CZ$65, $CF782, BE$23), "-")</f>
        <v>-</v>
      </c>
      <c r="BF782" s="297" cm="1">
        <f t="array" ref="BF782">IF($CF782=3,
IFERROR(INDEX($CV$68:$CZ$79, $CE782, BF$23), "-"),
IF($CF782=2,
IF(BF$23=5, $Q782, IF(BF$23=4, $R782, 0)), IF(BF$23=5, $Q782, 0)
))</f>
        <v>0</v>
      </c>
      <c r="BG782" s="297" cm="1">
        <f t="array" ref="BG782">IF($CF782=3,
IFERROR(INDEX($CV$68:$CZ$79, $CE782, BG$23), "-"),
IF($CF782=2,
IF(BG$23=5, $Q782, IF(BG$23=4, $R782, 0)), IF(BG$23=5, $Q782, 0)
))</f>
        <v>0</v>
      </c>
      <c r="BH782" s="297" cm="1">
        <f t="array" ref="BH782">IF($CF782=3,
IFERROR(INDEX($CV$68:$CZ$79, $CE782, BH$23), "-"),
IF($CF782=2,
IF(BH$23=5, $Q782, IF(BH$23=4, $R782, 0)), IF(BH$23=5, $Q782, 0)
))</f>
        <v>0</v>
      </c>
      <c r="BI782" s="297" cm="1">
        <f t="array" ref="BI782">IF($CF782=3,
IFERROR(INDEX($CV$68:$CZ$79, $CE782, BI$23), "-"),
IF($CF782=2,
IF(BI$23=5, $Q782, IF(BI$23=4, $R782, 0)), IF(BI$23=5, $Q782, 0)
))</f>
        <v>0</v>
      </c>
      <c r="BJ782" s="297" cm="1">
        <f t="array" ref="BJ782">IF($CF782=3,
IFERROR(INDEX($CV$68:$CZ$79, $CE782, BJ$23), "-"),
IF($CF782=2,
IF(BJ$23=5, $Q782, IF(BJ$23=4, $R782, 0)), IF(BJ$23=5, $Q782, 0)
))</f>
        <v>0</v>
      </c>
      <c r="BK782" s="293" t="str" cm="1">
        <f t="array" ref="BK782">IFERROR(IF(OR($AN$20="EZ", ISNUMBER((BL782*BM782)/(3600*1000)/BN782)), (BL782*BM782)/(3600*1000)/BN782, BY782) * SUMPRODUCT($BO782:$BS782^2.5, $BT782:$BX782) / 1000, "-")</f>
        <v>-</v>
      </c>
      <c r="BL782" s="279" t="str">
        <f t="shared" si="330"/>
        <v>-</v>
      </c>
      <c r="BM782" s="279" t="str">
        <f t="shared" si="331"/>
        <v>-</v>
      </c>
      <c r="BN782" s="298">
        <f t="shared" si="332"/>
        <v>0</v>
      </c>
      <c r="BO782" s="296" t="str" cm="1">
        <f t="array" ref="BO782">IFERROR(INDEX($CV$63:$CZ$65, $CO782, BO$23), "-")</f>
        <v>-</v>
      </c>
      <c r="BP782" s="296" t="str" cm="1">
        <f t="array" ref="BP782">IFERROR(INDEX($CV$63:$CZ$65, $CO782, BP$23), "-")</f>
        <v>-</v>
      </c>
      <c r="BQ782" s="296" t="str" cm="1">
        <f t="array" ref="BQ782">IFERROR(INDEX($CV$63:$CZ$65, $CO782, BQ$23), "-")</f>
        <v>-</v>
      </c>
      <c r="BR782" s="296" t="str" cm="1">
        <f t="array" ref="BR782">IFERROR(INDEX($CV$63:$CZ$65, $CO782, BR$23), "-")</f>
        <v>-</v>
      </c>
      <c r="BS782" s="296" t="str" cm="1">
        <f t="array" ref="BS782">IFERROR(INDEX($CV$63:$CZ$65, $CO782, BS$23), "-")</f>
        <v>-</v>
      </c>
      <c r="BT782" s="297" cm="1">
        <f t="array" ref="BT782">IF($CO782=3,
IFERROR(INDEX($CV$68:$CZ$79, $CE782, BT$23), "-"),
IF($CO782=2,
IF(BT$23=5, $AC782, IF(BT$23=4, $AD782, 0)), IF(BT$23=5, $AC782, 0)
))</f>
        <v>0</v>
      </c>
      <c r="BU782" s="297" cm="1">
        <f t="array" ref="BU782">IF($CO782=3,
IFERROR(INDEX($CV$68:$CZ$79, $CE782, BU$23), "-"),
IF($CO782=2,
IF(BU$23=5, $AC782, IF(BU$23=4, $AD782, 0)), IF(BU$23=5, $AC782, 0)
))</f>
        <v>0</v>
      </c>
      <c r="BV782" s="297" cm="1">
        <f t="array" ref="BV782">IF($CO782=3,
IFERROR(INDEX($CV$68:$CZ$79, $CE782, BV$23), "-"),
IF($CO782=2,
IF(BV$23=5, $AC782, IF(BV$23=4, $AD782, 0)), IF(BV$23=5, $AC782, 0)
))</f>
        <v>0</v>
      </c>
      <c r="BW782" s="297" cm="1">
        <f t="array" ref="BW782">IF($CO782=3,
IFERROR(INDEX($CV$68:$CZ$79, $CE782, BW$23), "-"),
IF($CO782=2,
IF(BW$23=5, $AC782, IF(BW$23=4, $AD782, 0)), IF(BW$23=5, $AC782, 0)
))</f>
        <v>0</v>
      </c>
      <c r="BX782" s="297" cm="1">
        <f t="array" ref="BX782">IF($CO782=3,
IFERROR(INDEX($CV$68:$CZ$79, $CE782, BX$23), "-"),
IF($CO782=2,
IF(BX$23=5, $AC782, IF(BX$23=4, $AD782, 0)), IF(BX$23=5, $AC782, 0)
))</f>
        <v>0</v>
      </c>
      <c r="BY782" s="293" t="str">
        <f t="shared" si="333"/>
        <v>-</v>
      </c>
      <c r="BZ782" s="299">
        <f t="shared" si="309"/>
        <v>0</v>
      </c>
      <c r="CA782" s="294" t="str">
        <f t="shared" si="334"/>
        <v>-</v>
      </c>
      <c r="CB782" s="295" t="str">
        <f t="shared" si="310"/>
        <v>-</v>
      </c>
      <c r="CC782" s="295" t="str">
        <f t="shared" si="335"/>
        <v>-</v>
      </c>
      <c r="CD782" s="299">
        <f t="shared" si="311"/>
        <v>0</v>
      </c>
      <c r="CE782" s="300" t="str">
        <f t="shared" si="312"/>
        <v>-</v>
      </c>
      <c r="CF782" s="300" t="str">
        <f t="shared" si="313"/>
        <v>-</v>
      </c>
      <c r="CG782" s="300">
        <v>0</v>
      </c>
      <c r="CH782" s="300">
        <f t="shared" si="314"/>
        <v>0</v>
      </c>
      <c r="CI782" s="301">
        <f t="shared" si="315"/>
        <v>0</v>
      </c>
      <c r="CJ782" s="301">
        <f t="shared" si="316"/>
        <v>0</v>
      </c>
      <c r="CK782" s="302" t="str" cm="1">
        <f t="array" ref="CK782">IF($CJ782&gt;0, INDEX($CS$28:$DH$35, $CJ782, $CI782+CK$23), "-")</f>
        <v>-</v>
      </c>
      <c r="CL782" s="302" t="str" cm="1">
        <f t="array" ref="CL782">IF($CJ782&gt;0, INDEX($CS$28:$DH$35, $CJ782, $CI782+CL$23), "-")</f>
        <v>-</v>
      </c>
      <c r="CM782" s="302" t="str" cm="1">
        <f t="array" ref="CM782">IF($CJ782&gt;0, INDEX($CS$28:$DH$35, $CJ782, $CI782+CM$23), "-")</f>
        <v>-</v>
      </c>
      <c r="CN782" s="302" t="str" cm="1">
        <f t="array" ref="CN782">IF($CJ782&gt;0, INDEX($CS$28:$DH$35, $CJ782, $CI782+CN$23), "-")</f>
        <v>-</v>
      </c>
      <c r="CO782" s="300" t="str">
        <f t="shared" si="317"/>
        <v>-</v>
      </c>
      <c r="CP782" s="271"/>
      <c r="CQ782" s="272"/>
      <c r="CR782" s="273"/>
      <c r="CS782" s="273"/>
      <c r="CT782" s="273"/>
      <c r="CU782" s="273"/>
      <c r="CV782" s="273"/>
      <c r="CW782" s="273"/>
      <c r="CX782" s="273"/>
      <c r="CY782" s="273"/>
      <c r="CZ782" s="273"/>
      <c r="DA782" s="273"/>
      <c r="DB782" s="273"/>
      <c r="DC782" s="273"/>
      <c r="DD782" s="273"/>
      <c r="DE782" s="273"/>
      <c r="DF782" s="273"/>
      <c r="DG782" s="273"/>
      <c r="DH782" s="273"/>
      <c r="DI782" s="273"/>
      <c r="DJ782" s="271"/>
      <c r="DK782" s="271"/>
    </row>
    <row r="783" spans="1:115" s="45" customFormat="1" ht="12.75" customHeight="1" x14ac:dyDescent="0.25">
      <c r="A783" s="13" cm="1">
        <f t="array" ref="A783">IFERROR(INDEX(Operation, IFERROR(MATCH($N783,#REF!, 0), IFERROR(MATCH($N783,#REF!, 0), MATCH($N783,#REF!, 0))), 4), 0)</f>
        <v>0</v>
      </c>
      <c r="B783" s="10">
        <v>760</v>
      </c>
      <c r="C783" s="238"/>
      <c r="D783" s="238"/>
      <c r="E783" s="79"/>
      <c r="F783" s="80" t="str">
        <f>IF(ISBLANK(E783), "", VLOOKUP(E783, Z!$A$2:$C$4127, 3, FALSE))</f>
        <v/>
      </c>
      <c r="G783" s="238"/>
      <c r="H783" s="81"/>
      <c r="I783" s="255" t="b">
        <v>0</v>
      </c>
      <c r="J783" s="256"/>
      <c r="K783" s="82"/>
      <c r="L783" s="82"/>
      <c r="M783" s="83"/>
      <c r="N783" s="79"/>
      <c r="O783" s="84"/>
      <c r="P783" s="84"/>
      <c r="Q783" s="257"/>
      <c r="R783" s="257"/>
      <c r="S783" s="257"/>
      <c r="T783" s="85">
        <f t="shared" si="318"/>
        <v>0</v>
      </c>
      <c r="U783" s="238"/>
      <c r="V783" s="238"/>
      <c r="W783" s="238"/>
      <c r="X783" s="257"/>
      <c r="Y783" s="258"/>
      <c r="Z783" s="79"/>
      <c r="AA783" s="257"/>
      <c r="AB783" s="257"/>
      <c r="AC783" s="257"/>
      <c r="AD783" s="257"/>
      <c r="AE783" s="257"/>
      <c r="AF783" s="85">
        <f t="shared" si="319"/>
        <v>0</v>
      </c>
      <c r="AG783" s="259"/>
      <c r="AH783" s="238"/>
      <c r="AI783" s="79"/>
      <c r="AJ783" s="80" t="str">
        <f>IF(ISBLANK(AI783), "", VLOOKUP(AI783, Z!$A$2:$C$4127, 3, FALSE))</f>
        <v/>
      </c>
      <c r="AK783" s="260"/>
      <c r="AL783" s="127">
        <f t="shared" si="320"/>
        <v>0</v>
      </c>
      <c r="AM783" s="271"/>
      <c r="AN783" s="292">
        <f t="shared" si="322"/>
        <v>0</v>
      </c>
      <c r="AO783" s="279">
        <f t="shared" si="321"/>
        <v>1</v>
      </c>
      <c r="AP783" s="279">
        <v>0.75</v>
      </c>
      <c r="AQ783" s="293" t="str">
        <f t="shared" si="323"/>
        <v>-</v>
      </c>
      <c r="AR783" s="293" t="str">
        <f t="shared" si="324"/>
        <v>-</v>
      </c>
      <c r="AS783" s="293" t="str" cm="1">
        <f t="array" ref="AS783">IFERROR(IFERROR((AT783*AU783)/(3600*1000)/AZ783, BY783) * SUMPRODUCT($BA783:$BE783^2.5, $BF783:$BJ783) / 1000, "-")</f>
        <v>-</v>
      </c>
      <c r="AT783" s="279" t="str">
        <f t="shared" si="325"/>
        <v>-</v>
      </c>
      <c r="AU783" s="279" t="str">
        <f t="shared" si="326"/>
        <v>-</v>
      </c>
      <c r="AV783" s="294" t="str">
        <f t="shared" si="308"/>
        <v>-</v>
      </c>
      <c r="AW783" s="294" t="str" cm="1">
        <f t="array" ref="AW783">IF(CH783&gt;0, INDEX($CV$58:$CV$60, CH783), "-")</f>
        <v>-</v>
      </c>
      <c r="AX783" s="294" t="str">
        <f t="shared" si="327"/>
        <v>-</v>
      </c>
      <c r="AY783" s="295" t="str">
        <f t="shared" si="328"/>
        <v>-</v>
      </c>
      <c r="AZ783" s="294">
        <f t="shared" si="329"/>
        <v>0</v>
      </c>
      <c r="BA783" s="296" t="str" cm="1">
        <f t="array" ref="BA783">IFERROR(INDEX($CV$63:$CZ$65, $CF783, BA$23), "-")</f>
        <v>-</v>
      </c>
      <c r="BB783" s="296" t="str" cm="1">
        <f t="array" ref="BB783">IFERROR(INDEX($CV$63:$CZ$65, $CF783, BB$23), "-")</f>
        <v>-</v>
      </c>
      <c r="BC783" s="296" t="str" cm="1">
        <f t="array" ref="BC783">IFERROR(INDEX($CV$63:$CZ$65, $CF783, BC$23), "-")</f>
        <v>-</v>
      </c>
      <c r="BD783" s="296" t="str" cm="1">
        <f t="array" ref="BD783">IFERROR(INDEX($CV$63:$CZ$65, $CF783, BD$23), "-")</f>
        <v>-</v>
      </c>
      <c r="BE783" s="296" t="str" cm="1">
        <f t="array" ref="BE783">IFERROR(INDEX($CV$63:$CZ$65, $CF783, BE$23), "-")</f>
        <v>-</v>
      </c>
      <c r="BF783" s="297" cm="1">
        <f t="array" ref="BF783">IF($CF783=3,
IFERROR(INDEX($CV$68:$CZ$79, $CE783, BF$23), "-"),
IF($CF783=2,
IF(BF$23=5, $Q783, IF(BF$23=4, $R783, 0)), IF(BF$23=5, $Q783, 0)
))</f>
        <v>0</v>
      </c>
      <c r="BG783" s="297" cm="1">
        <f t="array" ref="BG783">IF($CF783=3,
IFERROR(INDEX($CV$68:$CZ$79, $CE783, BG$23), "-"),
IF($CF783=2,
IF(BG$23=5, $Q783, IF(BG$23=4, $R783, 0)), IF(BG$23=5, $Q783, 0)
))</f>
        <v>0</v>
      </c>
      <c r="BH783" s="297" cm="1">
        <f t="array" ref="BH783">IF($CF783=3,
IFERROR(INDEX($CV$68:$CZ$79, $CE783, BH$23), "-"),
IF($CF783=2,
IF(BH$23=5, $Q783, IF(BH$23=4, $R783, 0)), IF(BH$23=5, $Q783, 0)
))</f>
        <v>0</v>
      </c>
      <c r="BI783" s="297" cm="1">
        <f t="array" ref="BI783">IF($CF783=3,
IFERROR(INDEX($CV$68:$CZ$79, $CE783, BI$23), "-"),
IF($CF783=2,
IF(BI$23=5, $Q783, IF(BI$23=4, $R783, 0)), IF(BI$23=5, $Q783, 0)
))</f>
        <v>0</v>
      </c>
      <c r="BJ783" s="297" cm="1">
        <f t="array" ref="BJ783">IF($CF783=3,
IFERROR(INDEX($CV$68:$CZ$79, $CE783, BJ$23), "-"),
IF($CF783=2,
IF(BJ$23=5, $Q783, IF(BJ$23=4, $R783, 0)), IF(BJ$23=5, $Q783, 0)
))</f>
        <v>0</v>
      </c>
      <c r="BK783" s="293" t="str" cm="1">
        <f t="array" ref="BK783">IFERROR(IF(OR($AN$20="EZ", ISNUMBER((BL783*BM783)/(3600*1000)/BN783)), (BL783*BM783)/(3600*1000)/BN783, BY783) * SUMPRODUCT($BO783:$BS783^2.5, $BT783:$BX783) / 1000, "-")</f>
        <v>-</v>
      </c>
      <c r="BL783" s="279" t="str">
        <f t="shared" si="330"/>
        <v>-</v>
      </c>
      <c r="BM783" s="279" t="str">
        <f t="shared" si="331"/>
        <v>-</v>
      </c>
      <c r="BN783" s="298">
        <f t="shared" si="332"/>
        <v>0</v>
      </c>
      <c r="BO783" s="296" t="str" cm="1">
        <f t="array" ref="BO783">IFERROR(INDEX($CV$63:$CZ$65, $CO783, BO$23), "-")</f>
        <v>-</v>
      </c>
      <c r="BP783" s="296" t="str" cm="1">
        <f t="array" ref="BP783">IFERROR(INDEX($CV$63:$CZ$65, $CO783, BP$23), "-")</f>
        <v>-</v>
      </c>
      <c r="BQ783" s="296" t="str" cm="1">
        <f t="array" ref="BQ783">IFERROR(INDEX($CV$63:$CZ$65, $CO783, BQ$23), "-")</f>
        <v>-</v>
      </c>
      <c r="BR783" s="296" t="str" cm="1">
        <f t="array" ref="BR783">IFERROR(INDEX($CV$63:$CZ$65, $CO783, BR$23), "-")</f>
        <v>-</v>
      </c>
      <c r="BS783" s="296" t="str" cm="1">
        <f t="array" ref="BS783">IFERROR(INDEX($CV$63:$CZ$65, $CO783, BS$23), "-")</f>
        <v>-</v>
      </c>
      <c r="BT783" s="297" cm="1">
        <f t="array" ref="BT783">IF($CO783=3,
IFERROR(INDEX($CV$68:$CZ$79, $CE783, BT$23), "-"),
IF($CO783=2,
IF(BT$23=5, $AC783, IF(BT$23=4, $AD783, 0)), IF(BT$23=5, $AC783, 0)
))</f>
        <v>0</v>
      </c>
      <c r="BU783" s="297" cm="1">
        <f t="array" ref="BU783">IF($CO783=3,
IFERROR(INDEX($CV$68:$CZ$79, $CE783, BU$23), "-"),
IF($CO783=2,
IF(BU$23=5, $AC783, IF(BU$23=4, $AD783, 0)), IF(BU$23=5, $AC783, 0)
))</f>
        <v>0</v>
      </c>
      <c r="BV783" s="297" cm="1">
        <f t="array" ref="BV783">IF($CO783=3,
IFERROR(INDEX($CV$68:$CZ$79, $CE783, BV$23), "-"),
IF($CO783=2,
IF(BV$23=5, $AC783, IF(BV$23=4, $AD783, 0)), IF(BV$23=5, $AC783, 0)
))</f>
        <v>0</v>
      </c>
      <c r="BW783" s="297" cm="1">
        <f t="array" ref="BW783">IF($CO783=3,
IFERROR(INDEX($CV$68:$CZ$79, $CE783, BW$23), "-"),
IF($CO783=2,
IF(BW$23=5, $AC783, IF(BW$23=4, $AD783, 0)), IF(BW$23=5, $AC783, 0)
))</f>
        <v>0</v>
      </c>
      <c r="BX783" s="297" cm="1">
        <f t="array" ref="BX783">IF($CO783=3,
IFERROR(INDEX($CV$68:$CZ$79, $CE783, BX$23), "-"),
IF($CO783=2,
IF(BX$23=5, $AC783, IF(BX$23=4, $AD783, 0)), IF(BX$23=5, $AC783, 0)
))</f>
        <v>0</v>
      </c>
      <c r="BY783" s="293" t="str">
        <f t="shared" si="333"/>
        <v>-</v>
      </c>
      <c r="BZ783" s="299">
        <f t="shared" si="309"/>
        <v>0</v>
      </c>
      <c r="CA783" s="294" t="str">
        <f t="shared" si="334"/>
        <v>-</v>
      </c>
      <c r="CB783" s="295" t="str">
        <f t="shared" si="310"/>
        <v>-</v>
      </c>
      <c r="CC783" s="295" t="str">
        <f t="shared" si="335"/>
        <v>-</v>
      </c>
      <c r="CD783" s="299">
        <f t="shared" si="311"/>
        <v>0</v>
      </c>
      <c r="CE783" s="300" t="str">
        <f t="shared" si="312"/>
        <v>-</v>
      </c>
      <c r="CF783" s="300" t="str">
        <f t="shared" si="313"/>
        <v>-</v>
      </c>
      <c r="CG783" s="300">
        <v>0</v>
      </c>
      <c r="CH783" s="300">
        <f t="shared" si="314"/>
        <v>0</v>
      </c>
      <c r="CI783" s="301">
        <f t="shared" si="315"/>
        <v>0</v>
      </c>
      <c r="CJ783" s="301">
        <f t="shared" si="316"/>
        <v>0</v>
      </c>
      <c r="CK783" s="302" t="str" cm="1">
        <f t="array" ref="CK783">IF($CJ783&gt;0, INDEX($CS$28:$DH$35, $CJ783, $CI783+CK$23), "-")</f>
        <v>-</v>
      </c>
      <c r="CL783" s="302" t="str" cm="1">
        <f t="array" ref="CL783">IF($CJ783&gt;0, INDEX($CS$28:$DH$35, $CJ783, $CI783+CL$23), "-")</f>
        <v>-</v>
      </c>
      <c r="CM783" s="302" t="str" cm="1">
        <f t="array" ref="CM783">IF($CJ783&gt;0, INDEX($CS$28:$DH$35, $CJ783, $CI783+CM$23), "-")</f>
        <v>-</v>
      </c>
      <c r="CN783" s="302" t="str" cm="1">
        <f t="array" ref="CN783">IF($CJ783&gt;0, INDEX($CS$28:$DH$35, $CJ783, $CI783+CN$23), "-")</f>
        <v>-</v>
      </c>
      <c r="CO783" s="300" t="str">
        <f t="shared" si="317"/>
        <v>-</v>
      </c>
      <c r="CP783" s="271"/>
      <c r="CQ783" s="272"/>
      <c r="CR783" s="273"/>
      <c r="CS783" s="273"/>
      <c r="CT783" s="273"/>
      <c r="CU783" s="273"/>
      <c r="CV783" s="273"/>
      <c r="CW783" s="273"/>
      <c r="CX783" s="273"/>
      <c r="CY783" s="273"/>
      <c r="CZ783" s="273"/>
      <c r="DA783" s="273"/>
      <c r="DB783" s="273"/>
      <c r="DC783" s="273"/>
      <c r="DD783" s="273"/>
      <c r="DE783" s="273"/>
      <c r="DF783" s="273"/>
      <c r="DG783" s="273"/>
      <c r="DH783" s="273"/>
      <c r="DI783" s="273"/>
      <c r="DJ783" s="271"/>
      <c r="DK783" s="271"/>
    </row>
    <row r="784" spans="1:115" s="45" customFormat="1" ht="12.75" customHeight="1" x14ac:dyDescent="0.25">
      <c r="A784" s="13" cm="1">
        <f t="array" ref="A784">IFERROR(INDEX(Operation, IFERROR(MATCH($N784,#REF!, 0), IFERROR(MATCH($N784,#REF!, 0), MATCH($N784,#REF!, 0))), 4), 0)</f>
        <v>0</v>
      </c>
      <c r="B784" s="10">
        <v>761</v>
      </c>
      <c r="C784" s="238"/>
      <c r="D784" s="238"/>
      <c r="E784" s="79"/>
      <c r="F784" s="80" t="str">
        <f>IF(ISBLANK(E784), "", VLOOKUP(E784, Z!$A$2:$C$4127, 3, FALSE))</f>
        <v/>
      </c>
      <c r="G784" s="238"/>
      <c r="H784" s="81"/>
      <c r="I784" s="255" t="b">
        <v>0</v>
      </c>
      <c r="J784" s="256"/>
      <c r="K784" s="82"/>
      <c r="L784" s="82"/>
      <c r="M784" s="83"/>
      <c r="N784" s="79"/>
      <c r="O784" s="84"/>
      <c r="P784" s="84"/>
      <c r="Q784" s="257"/>
      <c r="R784" s="257"/>
      <c r="S784" s="257"/>
      <c r="T784" s="85">
        <f t="shared" si="318"/>
        <v>0</v>
      </c>
      <c r="U784" s="238"/>
      <c r="V784" s="238"/>
      <c r="W784" s="238"/>
      <c r="X784" s="256"/>
      <c r="Y784" s="258"/>
      <c r="Z784" s="79"/>
      <c r="AA784" s="257"/>
      <c r="AB784" s="257"/>
      <c r="AC784" s="257"/>
      <c r="AD784" s="257"/>
      <c r="AE784" s="257"/>
      <c r="AF784" s="85">
        <f t="shared" si="319"/>
        <v>0</v>
      </c>
      <c r="AG784" s="259"/>
      <c r="AH784" s="238"/>
      <c r="AI784" s="79"/>
      <c r="AJ784" s="80" t="str">
        <f>IF(ISBLANK(AI784), "", VLOOKUP(AI784, Z!$A$2:$C$4127, 3, FALSE))</f>
        <v/>
      </c>
      <c r="AK784" s="260"/>
      <c r="AL784" s="127">
        <f t="shared" si="320"/>
        <v>0</v>
      </c>
      <c r="AM784" s="271"/>
      <c r="AN784" s="292">
        <f t="shared" si="322"/>
        <v>0</v>
      </c>
      <c r="AO784" s="279">
        <f t="shared" si="321"/>
        <v>1</v>
      </c>
      <c r="AP784" s="279">
        <v>0.75</v>
      </c>
      <c r="AQ784" s="293" t="str">
        <f t="shared" si="323"/>
        <v>-</v>
      </c>
      <c r="AR784" s="293" t="str">
        <f t="shared" si="324"/>
        <v>-</v>
      </c>
      <c r="AS784" s="293" t="str" cm="1">
        <f t="array" ref="AS784">IFERROR(IFERROR((AT784*AU784)/(3600*1000)/AZ784, BY784) * SUMPRODUCT($BA784:$BE784^2.5, $BF784:$BJ784) / 1000, "-")</f>
        <v>-</v>
      </c>
      <c r="AT784" s="279" t="str">
        <f t="shared" si="325"/>
        <v>-</v>
      </c>
      <c r="AU784" s="279" t="str">
        <f t="shared" si="326"/>
        <v>-</v>
      </c>
      <c r="AV784" s="294" t="str">
        <f t="shared" si="308"/>
        <v>-</v>
      </c>
      <c r="AW784" s="294" t="str" cm="1">
        <f t="array" ref="AW784">IF(CH784&gt;0, INDEX($CV$58:$CV$60, CH784), "-")</f>
        <v>-</v>
      </c>
      <c r="AX784" s="294" t="str">
        <f t="shared" si="327"/>
        <v>-</v>
      </c>
      <c r="AY784" s="295" t="str">
        <f t="shared" si="328"/>
        <v>-</v>
      </c>
      <c r="AZ784" s="294">
        <f t="shared" si="329"/>
        <v>0</v>
      </c>
      <c r="BA784" s="296" t="str" cm="1">
        <f t="array" ref="BA784">IFERROR(INDEX($CV$63:$CZ$65, $CF784, BA$23), "-")</f>
        <v>-</v>
      </c>
      <c r="BB784" s="296" t="str" cm="1">
        <f t="array" ref="BB784">IFERROR(INDEX($CV$63:$CZ$65, $CF784, BB$23), "-")</f>
        <v>-</v>
      </c>
      <c r="BC784" s="296" t="str" cm="1">
        <f t="array" ref="BC784">IFERROR(INDEX($CV$63:$CZ$65, $CF784, BC$23), "-")</f>
        <v>-</v>
      </c>
      <c r="BD784" s="296" t="str" cm="1">
        <f t="array" ref="BD784">IFERROR(INDEX($CV$63:$CZ$65, $CF784, BD$23), "-")</f>
        <v>-</v>
      </c>
      <c r="BE784" s="296" t="str" cm="1">
        <f t="array" ref="BE784">IFERROR(INDEX($CV$63:$CZ$65, $CF784, BE$23), "-")</f>
        <v>-</v>
      </c>
      <c r="BF784" s="297" cm="1">
        <f t="array" ref="BF784">IF($CF784=3,
IFERROR(INDEX($CV$68:$CZ$79, $CE784, BF$23), "-"),
IF($CF784=2,
IF(BF$23=5, $Q784, IF(BF$23=4, $R784, 0)), IF(BF$23=5, $Q784, 0)
))</f>
        <v>0</v>
      </c>
      <c r="BG784" s="297" cm="1">
        <f t="array" ref="BG784">IF($CF784=3,
IFERROR(INDEX($CV$68:$CZ$79, $CE784, BG$23), "-"),
IF($CF784=2,
IF(BG$23=5, $Q784, IF(BG$23=4, $R784, 0)), IF(BG$23=5, $Q784, 0)
))</f>
        <v>0</v>
      </c>
      <c r="BH784" s="297" cm="1">
        <f t="array" ref="BH784">IF($CF784=3,
IFERROR(INDEX($CV$68:$CZ$79, $CE784, BH$23), "-"),
IF($CF784=2,
IF(BH$23=5, $Q784, IF(BH$23=4, $R784, 0)), IF(BH$23=5, $Q784, 0)
))</f>
        <v>0</v>
      </c>
      <c r="BI784" s="297" cm="1">
        <f t="array" ref="BI784">IF($CF784=3,
IFERROR(INDEX($CV$68:$CZ$79, $CE784, BI$23), "-"),
IF($CF784=2,
IF(BI$23=5, $Q784, IF(BI$23=4, $R784, 0)), IF(BI$23=5, $Q784, 0)
))</f>
        <v>0</v>
      </c>
      <c r="BJ784" s="297" cm="1">
        <f t="array" ref="BJ784">IF($CF784=3,
IFERROR(INDEX($CV$68:$CZ$79, $CE784, BJ$23), "-"),
IF($CF784=2,
IF(BJ$23=5, $Q784, IF(BJ$23=4, $R784, 0)), IF(BJ$23=5, $Q784, 0)
))</f>
        <v>0</v>
      </c>
      <c r="BK784" s="293" t="str" cm="1">
        <f t="array" ref="BK784">IFERROR(IF(OR($AN$20="EZ", ISNUMBER((BL784*BM784)/(3600*1000)/BN784)), (BL784*BM784)/(3600*1000)/BN784, BY784) * SUMPRODUCT($BO784:$BS784^2.5, $BT784:$BX784) / 1000, "-")</f>
        <v>-</v>
      </c>
      <c r="BL784" s="279" t="str">
        <f t="shared" si="330"/>
        <v>-</v>
      </c>
      <c r="BM784" s="279" t="str">
        <f t="shared" si="331"/>
        <v>-</v>
      </c>
      <c r="BN784" s="298">
        <f t="shared" si="332"/>
        <v>0</v>
      </c>
      <c r="BO784" s="296" t="str" cm="1">
        <f t="array" ref="BO784">IFERROR(INDEX($CV$63:$CZ$65, $CO784, BO$23), "-")</f>
        <v>-</v>
      </c>
      <c r="BP784" s="296" t="str" cm="1">
        <f t="array" ref="BP784">IFERROR(INDEX($CV$63:$CZ$65, $CO784, BP$23), "-")</f>
        <v>-</v>
      </c>
      <c r="BQ784" s="296" t="str" cm="1">
        <f t="array" ref="BQ784">IFERROR(INDEX($CV$63:$CZ$65, $CO784, BQ$23), "-")</f>
        <v>-</v>
      </c>
      <c r="BR784" s="296" t="str" cm="1">
        <f t="array" ref="BR784">IFERROR(INDEX($CV$63:$CZ$65, $CO784, BR$23), "-")</f>
        <v>-</v>
      </c>
      <c r="BS784" s="296" t="str" cm="1">
        <f t="array" ref="BS784">IFERROR(INDEX($CV$63:$CZ$65, $CO784, BS$23), "-")</f>
        <v>-</v>
      </c>
      <c r="BT784" s="297" cm="1">
        <f t="array" ref="BT784">IF($CO784=3,
IFERROR(INDEX($CV$68:$CZ$79, $CE784, BT$23), "-"),
IF($CO784=2,
IF(BT$23=5, $AC784, IF(BT$23=4, $AD784, 0)), IF(BT$23=5, $AC784, 0)
))</f>
        <v>0</v>
      </c>
      <c r="BU784" s="297" cm="1">
        <f t="array" ref="BU784">IF($CO784=3,
IFERROR(INDEX($CV$68:$CZ$79, $CE784, BU$23), "-"),
IF($CO784=2,
IF(BU$23=5, $AC784, IF(BU$23=4, $AD784, 0)), IF(BU$23=5, $AC784, 0)
))</f>
        <v>0</v>
      </c>
      <c r="BV784" s="297" cm="1">
        <f t="array" ref="BV784">IF($CO784=3,
IFERROR(INDEX($CV$68:$CZ$79, $CE784, BV$23), "-"),
IF($CO784=2,
IF(BV$23=5, $AC784, IF(BV$23=4, $AD784, 0)), IF(BV$23=5, $AC784, 0)
))</f>
        <v>0</v>
      </c>
      <c r="BW784" s="297" cm="1">
        <f t="array" ref="BW784">IF($CO784=3,
IFERROR(INDEX($CV$68:$CZ$79, $CE784, BW$23), "-"),
IF($CO784=2,
IF(BW$23=5, $AC784, IF(BW$23=4, $AD784, 0)), IF(BW$23=5, $AC784, 0)
))</f>
        <v>0</v>
      </c>
      <c r="BX784" s="297" cm="1">
        <f t="array" ref="BX784">IF($CO784=3,
IFERROR(INDEX($CV$68:$CZ$79, $CE784, BX$23), "-"),
IF($CO784=2,
IF(BX$23=5, $AC784, IF(BX$23=4, $AD784, 0)), IF(BX$23=5, $AC784, 0)
))</f>
        <v>0</v>
      </c>
      <c r="BY784" s="293" t="str">
        <f t="shared" si="333"/>
        <v>-</v>
      </c>
      <c r="BZ784" s="299">
        <f t="shared" si="309"/>
        <v>0</v>
      </c>
      <c r="CA784" s="294" t="str">
        <f t="shared" si="334"/>
        <v>-</v>
      </c>
      <c r="CB784" s="295" t="str">
        <f t="shared" si="310"/>
        <v>-</v>
      </c>
      <c r="CC784" s="295" t="str">
        <f t="shared" si="335"/>
        <v>-</v>
      </c>
      <c r="CD784" s="299">
        <f t="shared" si="311"/>
        <v>0</v>
      </c>
      <c r="CE784" s="300" t="str">
        <f t="shared" si="312"/>
        <v>-</v>
      </c>
      <c r="CF784" s="300" t="str">
        <f t="shared" si="313"/>
        <v>-</v>
      </c>
      <c r="CG784" s="300">
        <v>0</v>
      </c>
      <c r="CH784" s="300">
        <f t="shared" si="314"/>
        <v>0</v>
      </c>
      <c r="CI784" s="301">
        <f t="shared" si="315"/>
        <v>0</v>
      </c>
      <c r="CJ784" s="301">
        <f t="shared" si="316"/>
        <v>0</v>
      </c>
      <c r="CK784" s="302" t="str" cm="1">
        <f t="array" ref="CK784">IF($CJ784&gt;0, INDEX($CS$28:$DH$35, $CJ784, $CI784+CK$23), "-")</f>
        <v>-</v>
      </c>
      <c r="CL784" s="302" t="str" cm="1">
        <f t="array" ref="CL784">IF($CJ784&gt;0, INDEX($CS$28:$DH$35, $CJ784, $CI784+CL$23), "-")</f>
        <v>-</v>
      </c>
      <c r="CM784" s="302" t="str" cm="1">
        <f t="array" ref="CM784">IF($CJ784&gt;0, INDEX($CS$28:$DH$35, $CJ784, $CI784+CM$23), "-")</f>
        <v>-</v>
      </c>
      <c r="CN784" s="302" t="str" cm="1">
        <f t="array" ref="CN784">IF($CJ784&gt;0, INDEX($CS$28:$DH$35, $CJ784, $CI784+CN$23), "-")</f>
        <v>-</v>
      </c>
      <c r="CO784" s="300" t="str">
        <f t="shared" si="317"/>
        <v>-</v>
      </c>
      <c r="CP784" s="271"/>
      <c r="CQ784" s="272"/>
      <c r="CR784" s="273"/>
      <c r="CS784" s="273"/>
      <c r="CT784" s="273"/>
      <c r="CU784" s="273"/>
      <c r="CV784" s="273"/>
      <c r="CW784" s="273"/>
      <c r="CX784" s="273"/>
      <c r="CY784" s="273"/>
      <c r="CZ784" s="273"/>
      <c r="DA784" s="273"/>
      <c r="DB784" s="273"/>
      <c r="DC784" s="273"/>
      <c r="DD784" s="273"/>
      <c r="DE784" s="273"/>
      <c r="DF784" s="273"/>
      <c r="DG784" s="273"/>
      <c r="DH784" s="273"/>
      <c r="DI784" s="273"/>
      <c r="DJ784" s="271"/>
      <c r="DK784" s="271"/>
    </row>
    <row r="785" spans="1:115" s="45" customFormat="1" ht="12.75" customHeight="1" x14ac:dyDescent="0.25">
      <c r="A785" s="13" cm="1">
        <f t="array" ref="A785">IFERROR(INDEX(Operation, IFERROR(MATCH($N785,#REF!, 0), IFERROR(MATCH($N785,#REF!, 0), MATCH($N785,#REF!, 0))), 4), 0)</f>
        <v>0</v>
      </c>
      <c r="B785" s="10">
        <v>762</v>
      </c>
      <c r="C785" s="238"/>
      <c r="D785" s="238"/>
      <c r="E785" s="79"/>
      <c r="F785" s="80" t="str">
        <f>IF(ISBLANK(E785), "", VLOOKUP(E785, Z!$A$2:$C$4127, 3, FALSE))</f>
        <v/>
      </c>
      <c r="G785" s="238"/>
      <c r="H785" s="81"/>
      <c r="I785" s="255" t="b">
        <v>0</v>
      </c>
      <c r="J785" s="256"/>
      <c r="K785" s="82"/>
      <c r="L785" s="82"/>
      <c r="M785" s="83"/>
      <c r="N785" s="79"/>
      <c r="O785" s="84"/>
      <c r="P785" s="84"/>
      <c r="Q785" s="257"/>
      <c r="R785" s="257"/>
      <c r="S785" s="257"/>
      <c r="T785" s="85">
        <f t="shared" si="318"/>
        <v>0</v>
      </c>
      <c r="U785" s="238"/>
      <c r="V785" s="238"/>
      <c r="W785" s="238"/>
      <c r="X785" s="257"/>
      <c r="Y785" s="258"/>
      <c r="Z785" s="79"/>
      <c r="AA785" s="257"/>
      <c r="AB785" s="257"/>
      <c r="AC785" s="257"/>
      <c r="AD785" s="257"/>
      <c r="AE785" s="257"/>
      <c r="AF785" s="85">
        <f t="shared" si="319"/>
        <v>0</v>
      </c>
      <c r="AG785" s="259"/>
      <c r="AH785" s="238"/>
      <c r="AI785" s="79"/>
      <c r="AJ785" s="80" t="str">
        <f>IF(ISBLANK(AI785), "", VLOOKUP(AI785, Z!$A$2:$C$4127, 3, FALSE))</f>
        <v/>
      </c>
      <c r="AK785" s="260"/>
      <c r="AL785" s="127">
        <f t="shared" si="320"/>
        <v>0</v>
      </c>
      <c r="AM785" s="271"/>
      <c r="AN785" s="292">
        <f t="shared" si="322"/>
        <v>0</v>
      </c>
      <c r="AO785" s="279">
        <f t="shared" si="321"/>
        <v>1</v>
      </c>
      <c r="AP785" s="279">
        <v>0.75</v>
      </c>
      <c r="AQ785" s="293" t="str">
        <f t="shared" si="323"/>
        <v>-</v>
      </c>
      <c r="AR785" s="293" t="str">
        <f t="shared" si="324"/>
        <v>-</v>
      </c>
      <c r="AS785" s="293" t="str" cm="1">
        <f t="array" ref="AS785">IFERROR(IFERROR((AT785*AU785)/(3600*1000)/AZ785, BY785) * SUMPRODUCT($BA785:$BE785^2.5, $BF785:$BJ785) / 1000, "-")</f>
        <v>-</v>
      </c>
      <c r="AT785" s="279" t="str">
        <f t="shared" si="325"/>
        <v>-</v>
      </c>
      <c r="AU785" s="279" t="str">
        <f t="shared" si="326"/>
        <v>-</v>
      </c>
      <c r="AV785" s="294" t="str">
        <f t="shared" si="308"/>
        <v>-</v>
      </c>
      <c r="AW785" s="294" t="str" cm="1">
        <f t="array" ref="AW785">IF(CH785&gt;0, INDEX($CV$58:$CV$60, CH785), "-")</f>
        <v>-</v>
      </c>
      <c r="AX785" s="294" t="str">
        <f t="shared" si="327"/>
        <v>-</v>
      </c>
      <c r="AY785" s="295" t="str">
        <f t="shared" si="328"/>
        <v>-</v>
      </c>
      <c r="AZ785" s="294">
        <f t="shared" si="329"/>
        <v>0</v>
      </c>
      <c r="BA785" s="296" t="str" cm="1">
        <f t="array" ref="BA785">IFERROR(INDEX($CV$63:$CZ$65, $CF785, BA$23), "-")</f>
        <v>-</v>
      </c>
      <c r="BB785" s="296" t="str" cm="1">
        <f t="array" ref="BB785">IFERROR(INDEX($CV$63:$CZ$65, $CF785, BB$23), "-")</f>
        <v>-</v>
      </c>
      <c r="BC785" s="296" t="str" cm="1">
        <f t="array" ref="BC785">IFERROR(INDEX($CV$63:$CZ$65, $CF785, BC$23), "-")</f>
        <v>-</v>
      </c>
      <c r="BD785" s="296" t="str" cm="1">
        <f t="array" ref="BD785">IFERROR(INDEX($CV$63:$CZ$65, $CF785, BD$23), "-")</f>
        <v>-</v>
      </c>
      <c r="BE785" s="296" t="str" cm="1">
        <f t="array" ref="BE785">IFERROR(INDEX($CV$63:$CZ$65, $CF785, BE$23), "-")</f>
        <v>-</v>
      </c>
      <c r="BF785" s="297" cm="1">
        <f t="array" ref="BF785">IF($CF785=3,
IFERROR(INDEX($CV$68:$CZ$79, $CE785, BF$23), "-"),
IF($CF785=2,
IF(BF$23=5, $Q785, IF(BF$23=4, $R785, 0)), IF(BF$23=5, $Q785, 0)
))</f>
        <v>0</v>
      </c>
      <c r="BG785" s="297" cm="1">
        <f t="array" ref="BG785">IF($CF785=3,
IFERROR(INDEX($CV$68:$CZ$79, $CE785, BG$23), "-"),
IF($CF785=2,
IF(BG$23=5, $Q785, IF(BG$23=4, $R785, 0)), IF(BG$23=5, $Q785, 0)
))</f>
        <v>0</v>
      </c>
      <c r="BH785" s="297" cm="1">
        <f t="array" ref="BH785">IF($CF785=3,
IFERROR(INDEX($CV$68:$CZ$79, $CE785, BH$23), "-"),
IF($CF785=2,
IF(BH$23=5, $Q785, IF(BH$23=4, $R785, 0)), IF(BH$23=5, $Q785, 0)
))</f>
        <v>0</v>
      </c>
      <c r="BI785" s="297" cm="1">
        <f t="array" ref="BI785">IF($CF785=3,
IFERROR(INDEX($CV$68:$CZ$79, $CE785, BI$23), "-"),
IF($CF785=2,
IF(BI$23=5, $Q785, IF(BI$23=4, $R785, 0)), IF(BI$23=5, $Q785, 0)
))</f>
        <v>0</v>
      </c>
      <c r="BJ785" s="297" cm="1">
        <f t="array" ref="BJ785">IF($CF785=3,
IFERROR(INDEX($CV$68:$CZ$79, $CE785, BJ$23), "-"),
IF($CF785=2,
IF(BJ$23=5, $Q785, IF(BJ$23=4, $R785, 0)), IF(BJ$23=5, $Q785, 0)
))</f>
        <v>0</v>
      </c>
      <c r="BK785" s="293" t="str" cm="1">
        <f t="array" ref="BK785">IFERROR(IF(OR($AN$20="EZ", ISNUMBER((BL785*BM785)/(3600*1000)/BN785)), (BL785*BM785)/(3600*1000)/BN785, BY785) * SUMPRODUCT($BO785:$BS785^2.5, $BT785:$BX785) / 1000, "-")</f>
        <v>-</v>
      </c>
      <c r="BL785" s="279" t="str">
        <f t="shared" si="330"/>
        <v>-</v>
      </c>
      <c r="BM785" s="279" t="str">
        <f t="shared" si="331"/>
        <v>-</v>
      </c>
      <c r="BN785" s="298">
        <f t="shared" si="332"/>
        <v>0</v>
      </c>
      <c r="BO785" s="296" t="str" cm="1">
        <f t="array" ref="BO785">IFERROR(INDEX($CV$63:$CZ$65, $CO785, BO$23), "-")</f>
        <v>-</v>
      </c>
      <c r="BP785" s="296" t="str" cm="1">
        <f t="array" ref="BP785">IFERROR(INDEX($CV$63:$CZ$65, $CO785, BP$23), "-")</f>
        <v>-</v>
      </c>
      <c r="BQ785" s="296" t="str" cm="1">
        <f t="array" ref="BQ785">IFERROR(INDEX($CV$63:$CZ$65, $CO785, BQ$23), "-")</f>
        <v>-</v>
      </c>
      <c r="BR785" s="296" t="str" cm="1">
        <f t="array" ref="BR785">IFERROR(INDEX($CV$63:$CZ$65, $CO785, BR$23), "-")</f>
        <v>-</v>
      </c>
      <c r="BS785" s="296" t="str" cm="1">
        <f t="array" ref="BS785">IFERROR(INDEX($CV$63:$CZ$65, $CO785, BS$23), "-")</f>
        <v>-</v>
      </c>
      <c r="BT785" s="297" cm="1">
        <f t="array" ref="BT785">IF($CO785=3,
IFERROR(INDEX($CV$68:$CZ$79, $CE785, BT$23), "-"),
IF($CO785=2,
IF(BT$23=5, $AC785, IF(BT$23=4, $AD785, 0)), IF(BT$23=5, $AC785, 0)
))</f>
        <v>0</v>
      </c>
      <c r="BU785" s="297" cm="1">
        <f t="array" ref="BU785">IF($CO785=3,
IFERROR(INDEX($CV$68:$CZ$79, $CE785, BU$23), "-"),
IF($CO785=2,
IF(BU$23=5, $AC785, IF(BU$23=4, $AD785, 0)), IF(BU$23=5, $AC785, 0)
))</f>
        <v>0</v>
      </c>
      <c r="BV785" s="297" cm="1">
        <f t="array" ref="BV785">IF($CO785=3,
IFERROR(INDEX($CV$68:$CZ$79, $CE785, BV$23), "-"),
IF($CO785=2,
IF(BV$23=5, $AC785, IF(BV$23=4, $AD785, 0)), IF(BV$23=5, $AC785, 0)
))</f>
        <v>0</v>
      </c>
      <c r="BW785" s="297" cm="1">
        <f t="array" ref="BW785">IF($CO785=3,
IFERROR(INDEX($CV$68:$CZ$79, $CE785, BW$23), "-"),
IF($CO785=2,
IF(BW$23=5, $AC785, IF(BW$23=4, $AD785, 0)), IF(BW$23=5, $AC785, 0)
))</f>
        <v>0</v>
      </c>
      <c r="BX785" s="297" cm="1">
        <f t="array" ref="BX785">IF($CO785=3,
IFERROR(INDEX($CV$68:$CZ$79, $CE785, BX$23), "-"),
IF($CO785=2,
IF(BX$23=5, $AC785, IF(BX$23=4, $AD785, 0)), IF(BX$23=5, $AC785, 0)
))</f>
        <v>0</v>
      </c>
      <c r="BY785" s="293" t="str">
        <f t="shared" si="333"/>
        <v>-</v>
      </c>
      <c r="BZ785" s="299">
        <f t="shared" si="309"/>
        <v>0</v>
      </c>
      <c r="CA785" s="294" t="str">
        <f t="shared" si="334"/>
        <v>-</v>
      </c>
      <c r="CB785" s="295" t="str">
        <f t="shared" si="310"/>
        <v>-</v>
      </c>
      <c r="CC785" s="295" t="str">
        <f t="shared" si="335"/>
        <v>-</v>
      </c>
      <c r="CD785" s="299">
        <f t="shared" si="311"/>
        <v>0</v>
      </c>
      <c r="CE785" s="300" t="str">
        <f t="shared" si="312"/>
        <v>-</v>
      </c>
      <c r="CF785" s="300" t="str">
        <f t="shared" si="313"/>
        <v>-</v>
      </c>
      <c r="CG785" s="300">
        <v>0</v>
      </c>
      <c r="CH785" s="300">
        <f t="shared" si="314"/>
        <v>0</v>
      </c>
      <c r="CI785" s="301">
        <f t="shared" si="315"/>
        <v>0</v>
      </c>
      <c r="CJ785" s="301">
        <f t="shared" si="316"/>
        <v>0</v>
      </c>
      <c r="CK785" s="302" t="str" cm="1">
        <f t="array" ref="CK785">IF($CJ785&gt;0, INDEX($CS$28:$DH$35, $CJ785, $CI785+CK$23), "-")</f>
        <v>-</v>
      </c>
      <c r="CL785" s="302" t="str" cm="1">
        <f t="array" ref="CL785">IF($CJ785&gt;0, INDEX($CS$28:$DH$35, $CJ785, $CI785+CL$23), "-")</f>
        <v>-</v>
      </c>
      <c r="CM785" s="302" t="str" cm="1">
        <f t="array" ref="CM785">IF($CJ785&gt;0, INDEX($CS$28:$DH$35, $CJ785, $CI785+CM$23), "-")</f>
        <v>-</v>
      </c>
      <c r="CN785" s="302" t="str" cm="1">
        <f t="array" ref="CN785">IF($CJ785&gt;0, INDEX($CS$28:$DH$35, $CJ785, $CI785+CN$23), "-")</f>
        <v>-</v>
      </c>
      <c r="CO785" s="300" t="str">
        <f t="shared" si="317"/>
        <v>-</v>
      </c>
      <c r="CP785" s="271"/>
      <c r="CQ785" s="272"/>
      <c r="CR785" s="273"/>
      <c r="CS785" s="273"/>
      <c r="CT785" s="273"/>
      <c r="CU785" s="273"/>
      <c r="CV785" s="273"/>
      <c r="CW785" s="273"/>
      <c r="CX785" s="273"/>
      <c r="CY785" s="273"/>
      <c r="CZ785" s="273"/>
      <c r="DA785" s="273"/>
      <c r="DB785" s="273"/>
      <c r="DC785" s="273"/>
      <c r="DD785" s="273"/>
      <c r="DE785" s="273"/>
      <c r="DF785" s="273"/>
      <c r="DG785" s="273"/>
      <c r="DH785" s="273"/>
      <c r="DI785" s="273"/>
      <c r="DJ785" s="271"/>
      <c r="DK785" s="271"/>
    </row>
    <row r="786" spans="1:115" s="45" customFormat="1" ht="12.75" customHeight="1" x14ac:dyDescent="0.25">
      <c r="A786" s="13" cm="1">
        <f t="array" ref="A786">IFERROR(INDEX(Operation, IFERROR(MATCH($N786,#REF!, 0), IFERROR(MATCH($N786,#REF!, 0), MATCH($N786,#REF!, 0))), 4), 0)</f>
        <v>0</v>
      </c>
      <c r="B786" s="10">
        <v>763</v>
      </c>
      <c r="C786" s="238"/>
      <c r="D786" s="238"/>
      <c r="E786" s="79"/>
      <c r="F786" s="80" t="str">
        <f>IF(ISBLANK(E786), "", VLOOKUP(E786, Z!$A$2:$C$4127, 3, FALSE))</f>
        <v/>
      </c>
      <c r="G786" s="238"/>
      <c r="H786" s="81"/>
      <c r="I786" s="255" t="b">
        <v>0</v>
      </c>
      <c r="J786" s="256"/>
      <c r="K786" s="82"/>
      <c r="L786" s="82"/>
      <c r="M786" s="83"/>
      <c r="N786" s="79"/>
      <c r="O786" s="84"/>
      <c r="P786" s="84"/>
      <c r="Q786" s="257"/>
      <c r="R786" s="257"/>
      <c r="S786" s="257"/>
      <c r="T786" s="85">
        <f t="shared" si="318"/>
        <v>0</v>
      </c>
      <c r="U786" s="238"/>
      <c r="V786" s="238"/>
      <c r="W786" s="238"/>
      <c r="X786" s="257"/>
      <c r="Y786" s="258"/>
      <c r="Z786" s="79"/>
      <c r="AA786" s="257"/>
      <c r="AB786" s="257"/>
      <c r="AC786" s="257"/>
      <c r="AD786" s="257"/>
      <c r="AE786" s="257"/>
      <c r="AF786" s="85">
        <f t="shared" si="319"/>
        <v>0</v>
      </c>
      <c r="AG786" s="259"/>
      <c r="AH786" s="238"/>
      <c r="AI786" s="79"/>
      <c r="AJ786" s="80" t="str">
        <f>IF(ISBLANK(AI786), "", VLOOKUP(AI786, Z!$A$2:$C$4127, 3, FALSE))</f>
        <v/>
      </c>
      <c r="AK786" s="260"/>
      <c r="AL786" s="127">
        <f t="shared" si="320"/>
        <v>0</v>
      </c>
      <c r="AM786" s="271"/>
      <c r="AN786" s="292">
        <f t="shared" si="322"/>
        <v>0</v>
      </c>
      <c r="AO786" s="279">
        <f t="shared" si="321"/>
        <v>1</v>
      </c>
      <c r="AP786" s="279">
        <v>0.75</v>
      </c>
      <c r="AQ786" s="293" t="str">
        <f t="shared" si="323"/>
        <v>-</v>
      </c>
      <c r="AR786" s="293" t="str">
        <f t="shared" si="324"/>
        <v>-</v>
      </c>
      <c r="AS786" s="293" t="str" cm="1">
        <f t="array" ref="AS786">IFERROR(IFERROR((AT786*AU786)/(3600*1000)/AZ786, BY786) * SUMPRODUCT($BA786:$BE786^2.5, $BF786:$BJ786) / 1000, "-")</f>
        <v>-</v>
      </c>
      <c r="AT786" s="279" t="str">
        <f t="shared" si="325"/>
        <v>-</v>
      </c>
      <c r="AU786" s="279" t="str">
        <f t="shared" si="326"/>
        <v>-</v>
      </c>
      <c r="AV786" s="294" t="str">
        <f t="shared" si="308"/>
        <v>-</v>
      </c>
      <c r="AW786" s="294" t="str" cm="1">
        <f t="array" ref="AW786">IF(CH786&gt;0, INDEX($CV$58:$CV$60, CH786), "-")</f>
        <v>-</v>
      </c>
      <c r="AX786" s="294" t="str">
        <f t="shared" si="327"/>
        <v>-</v>
      </c>
      <c r="AY786" s="295" t="str">
        <f t="shared" si="328"/>
        <v>-</v>
      </c>
      <c r="AZ786" s="294">
        <f t="shared" si="329"/>
        <v>0</v>
      </c>
      <c r="BA786" s="296" t="str" cm="1">
        <f t="array" ref="BA786">IFERROR(INDEX($CV$63:$CZ$65, $CF786, BA$23), "-")</f>
        <v>-</v>
      </c>
      <c r="BB786" s="296" t="str" cm="1">
        <f t="array" ref="BB786">IFERROR(INDEX($CV$63:$CZ$65, $CF786, BB$23), "-")</f>
        <v>-</v>
      </c>
      <c r="BC786" s="296" t="str" cm="1">
        <f t="array" ref="BC786">IFERROR(INDEX($CV$63:$CZ$65, $CF786, BC$23), "-")</f>
        <v>-</v>
      </c>
      <c r="BD786" s="296" t="str" cm="1">
        <f t="array" ref="BD786">IFERROR(INDEX($CV$63:$CZ$65, $CF786, BD$23), "-")</f>
        <v>-</v>
      </c>
      <c r="BE786" s="296" t="str" cm="1">
        <f t="array" ref="BE786">IFERROR(INDEX($CV$63:$CZ$65, $CF786, BE$23), "-")</f>
        <v>-</v>
      </c>
      <c r="BF786" s="297" cm="1">
        <f t="array" ref="BF786">IF($CF786=3,
IFERROR(INDEX($CV$68:$CZ$79, $CE786, BF$23), "-"),
IF($CF786=2,
IF(BF$23=5, $Q786, IF(BF$23=4, $R786, 0)), IF(BF$23=5, $Q786, 0)
))</f>
        <v>0</v>
      </c>
      <c r="BG786" s="297" cm="1">
        <f t="array" ref="BG786">IF($CF786=3,
IFERROR(INDEX($CV$68:$CZ$79, $CE786, BG$23), "-"),
IF($CF786=2,
IF(BG$23=5, $Q786, IF(BG$23=4, $R786, 0)), IF(BG$23=5, $Q786, 0)
))</f>
        <v>0</v>
      </c>
      <c r="BH786" s="297" cm="1">
        <f t="array" ref="BH786">IF($CF786=3,
IFERROR(INDEX($CV$68:$CZ$79, $CE786, BH$23), "-"),
IF($CF786=2,
IF(BH$23=5, $Q786, IF(BH$23=4, $R786, 0)), IF(BH$23=5, $Q786, 0)
))</f>
        <v>0</v>
      </c>
      <c r="BI786" s="297" cm="1">
        <f t="array" ref="BI786">IF($CF786=3,
IFERROR(INDEX($CV$68:$CZ$79, $CE786, BI$23), "-"),
IF($CF786=2,
IF(BI$23=5, $Q786, IF(BI$23=4, $R786, 0)), IF(BI$23=5, $Q786, 0)
))</f>
        <v>0</v>
      </c>
      <c r="BJ786" s="297" cm="1">
        <f t="array" ref="BJ786">IF($CF786=3,
IFERROR(INDEX($CV$68:$CZ$79, $CE786, BJ$23), "-"),
IF($CF786=2,
IF(BJ$23=5, $Q786, IF(BJ$23=4, $R786, 0)), IF(BJ$23=5, $Q786, 0)
))</f>
        <v>0</v>
      </c>
      <c r="BK786" s="293" t="str" cm="1">
        <f t="array" ref="BK786">IFERROR(IF(OR($AN$20="EZ", ISNUMBER((BL786*BM786)/(3600*1000)/BN786)), (BL786*BM786)/(3600*1000)/BN786, BY786) * SUMPRODUCT($BO786:$BS786^2.5, $BT786:$BX786) / 1000, "-")</f>
        <v>-</v>
      </c>
      <c r="BL786" s="279" t="str">
        <f t="shared" si="330"/>
        <v>-</v>
      </c>
      <c r="BM786" s="279" t="str">
        <f t="shared" si="331"/>
        <v>-</v>
      </c>
      <c r="BN786" s="298">
        <f t="shared" si="332"/>
        <v>0</v>
      </c>
      <c r="BO786" s="296" t="str" cm="1">
        <f t="array" ref="BO786">IFERROR(INDEX($CV$63:$CZ$65, $CO786, BO$23), "-")</f>
        <v>-</v>
      </c>
      <c r="BP786" s="296" t="str" cm="1">
        <f t="array" ref="BP786">IFERROR(INDEX($CV$63:$CZ$65, $CO786, BP$23), "-")</f>
        <v>-</v>
      </c>
      <c r="BQ786" s="296" t="str" cm="1">
        <f t="array" ref="BQ786">IFERROR(INDEX($CV$63:$CZ$65, $CO786, BQ$23), "-")</f>
        <v>-</v>
      </c>
      <c r="BR786" s="296" t="str" cm="1">
        <f t="array" ref="BR786">IFERROR(INDEX($CV$63:$CZ$65, $CO786, BR$23), "-")</f>
        <v>-</v>
      </c>
      <c r="BS786" s="296" t="str" cm="1">
        <f t="array" ref="BS786">IFERROR(INDEX($CV$63:$CZ$65, $CO786, BS$23), "-")</f>
        <v>-</v>
      </c>
      <c r="BT786" s="297" cm="1">
        <f t="array" ref="BT786">IF($CO786=3,
IFERROR(INDEX($CV$68:$CZ$79, $CE786, BT$23), "-"),
IF($CO786=2,
IF(BT$23=5, $AC786, IF(BT$23=4, $AD786, 0)), IF(BT$23=5, $AC786, 0)
))</f>
        <v>0</v>
      </c>
      <c r="BU786" s="297" cm="1">
        <f t="array" ref="BU786">IF($CO786=3,
IFERROR(INDEX($CV$68:$CZ$79, $CE786, BU$23), "-"),
IF($CO786=2,
IF(BU$23=5, $AC786, IF(BU$23=4, $AD786, 0)), IF(BU$23=5, $AC786, 0)
))</f>
        <v>0</v>
      </c>
      <c r="BV786" s="297" cm="1">
        <f t="array" ref="BV786">IF($CO786=3,
IFERROR(INDEX($CV$68:$CZ$79, $CE786, BV$23), "-"),
IF($CO786=2,
IF(BV$23=5, $AC786, IF(BV$23=4, $AD786, 0)), IF(BV$23=5, $AC786, 0)
))</f>
        <v>0</v>
      </c>
      <c r="BW786" s="297" cm="1">
        <f t="array" ref="BW786">IF($CO786=3,
IFERROR(INDEX($CV$68:$CZ$79, $CE786, BW$23), "-"),
IF($CO786=2,
IF(BW$23=5, $AC786, IF(BW$23=4, $AD786, 0)), IF(BW$23=5, $AC786, 0)
))</f>
        <v>0</v>
      </c>
      <c r="BX786" s="297" cm="1">
        <f t="array" ref="BX786">IF($CO786=3,
IFERROR(INDEX($CV$68:$CZ$79, $CE786, BX$23), "-"),
IF($CO786=2,
IF(BX$23=5, $AC786, IF(BX$23=4, $AD786, 0)), IF(BX$23=5, $AC786, 0)
))</f>
        <v>0</v>
      </c>
      <c r="BY786" s="293" t="str">
        <f t="shared" si="333"/>
        <v>-</v>
      </c>
      <c r="BZ786" s="299">
        <f t="shared" si="309"/>
        <v>0</v>
      </c>
      <c r="CA786" s="294" t="str">
        <f t="shared" si="334"/>
        <v>-</v>
      </c>
      <c r="CB786" s="295" t="str">
        <f t="shared" si="310"/>
        <v>-</v>
      </c>
      <c r="CC786" s="295" t="str">
        <f t="shared" si="335"/>
        <v>-</v>
      </c>
      <c r="CD786" s="299">
        <f t="shared" si="311"/>
        <v>0</v>
      </c>
      <c r="CE786" s="300" t="str">
        <f t="shared" si="312"/>
        <v>-</v>
      </c>
      <c r="CF786" s="300" t="str">
        <f t="shared" si="313"/>
        <v>-</v>
      </c>
      <c r="CG786" s="300">
        <v>0</v>
      </c>
      <c r="CH786" s="300">
        <f t="shared" si="314"/>
        <v>0</v>
      </c>
      <c r="CI786" s="301">
        <f t="shared" si="315"/>
        <v>0</v>
      </c>
      <c r="CJ786" s="301">
        <f t="shared" si="316"/>
        <v>0</v>
      </c>
      <c r="CK786" s="302" t="str" cm="1">
        <f t="array" ref="CK786">IF($CJ786&gt;0, INDEX($CS$28:$DH$35, $CJ786, $CI786+CK$23), "-")</f>
        <v>-</v>
      </c>
      <c r="CL786" s="302" t="str" cm="1">
        <f t="array" ref="CL786">IF($CJ786&gt;0, INDEX($CS$28:$DH$35, $CJ786, $CI786+CL$23), "-")</f>
        <v>-</v>
      </c>
      <c r="CM786" s="302" t="str" cm="1">
        <f t="array" ref="CM786">IF($CJ786&gt;0, INDEX($CS$28:$DH$35, $CJ786, $CI786+CM$23), "-")</f>
        <v>-</v>
      </c>
      <c r="CN786" s="302" t="str" cm="1">
        <f t="array" ref="CN786">IF($CJ786&gt;0, INDEX($CS$28:$DH$35, $CJ786, $CI786+CN$23), "-")</f>
        <v>-</v>
      </c>
      <c r="CO786" s="300" t="str">
        <f t="shared" si="317"/>
        <v>-</v>
      </c>
      <c r="CP786" s="271"/>
      <c r="CQ786" s="272"/>
      <c r="CR786" s="273"/>
      <c r="CS786" s="273"/>
      <c r="CT786" s="273"/>
      <c r="CU786" s="273"/>
      <c r="CV786" s="273"/>
      <c r="CW786" s="273"/>
      <c r="CX786" s="273"/>
      <c r="CY786" s="273"/>
      <c r="CZ786" s="273"/>
      <c r="DA786" s="273"/>
      <c r="DB786" s="273"/>
      <c r="DC786" s="273"/>
      <c r="DD786" s="273"/>
      <c r="DE786" s="273"/>
      <c r="DF786" s="273"/>
      <c r="DG786" s="273"/>
      <c r="DH786" s="273"/>
      <c r="DI786" s="273"/>
      <c r="DJ786" s="271"/>
      <c r="DK786" s="271"/>
    </row>
    <row r="787" spans="1:115" s="45" customFormat="1" ht="12.75" customHeight="1" x14ac:dyDescent="0.25">
      <c r="A787" s="13" cm="1">
        <f t="array" ref="A787">IFERROR(INDEX(Operation, IFERROR(MATCH($N787,#REF!, 0), IFERROR(MATCH($N787,#REF!, 0), MATCH($N787,#REF!, 0))), 4), 0)</f>
        <v>0</v>
      </c>
      <c r="B787" s="10">
        <v>764</v>
      </c>
      <c r="C787" s="238"/>
      <c r="D787" s="238"/>
      <c r="E787" s="79"/>
      <c r="F787" s="80" t="str">
        <f>IF(ISBLANK(E787), "", VLOOKUP(E787, Z!$A$2:$C$4127, 3, FALSE))</f>
        <v/>
      </c>
      <c r="G787" s="238"/>
      <c r="H787" s="81"/>
      <c r="I787" s="255" t="b">
        <v>0</v>
      </c>
      <c r="J787" s="256"/>
      <c r="K787" s="82"/>
      <c r="L787" s="82"/>
      <c r="M787" s="83"/>
      <c r="N787" s="79"/>
      <c r="O787" s="84"/>
      <c r="P787" s="84"/>
      <c r="Q787" s="257"/>
      <c r="R787" s="257"/>
      <c r="S787" s="257"/>
      <c r="T787" s="85">
        <f t="shared" si="318"/>
        <v>0</v>
      </c>
      <c r="U787" s="238"/>
      <c r="V787" s="238"/>
      <c r="W787" s="238"/>
      <c r="X787" s="257"/>
      <c r="Y787" s="258"/>
      <c r="Z787" s="79"/>
      <c r="AA787" s="257"/>
      <c r="AB787" s="257"/>
      <c r="AC787" s="257"/>
      <c r="AD787" s="257"/>
      <c r="AE787" s="257"/>
      <c r="AF787" s="85">
        <f t="shared" si="319"/>
        <v>0</v>
      </c>
      <c r="AG787" s="259"/>
      <c r="AH787" s="238"/>
      <c r="AI787" s="79"/>
      <c r="AJ787" s="80" t="str">
        <f>IF(ISBLANK(AI787), "", VLOOKUP(AI787, Z!$A$2:$C$4127, 3, FALSE))</f>
        <v/>
      </c>
      <c r="AK787" s="260"/>
      <c r="AL787" s="127">
        <f t="shared" si="320"/>
        <v>0</v>
      </c>
      <c r="AM787" s="271"/>
      <c r="AN787" s="292">
        <f t="shared" si="322"/>
        <v>0</v>
      </c>
      <c r="AO787" s="279">
        <f t="shared" si="321"/>
        <v>1</v>
      </c>
      <c r="AP787" s="279">
        <v>0.75</v>
      </c>
      <c r="AQ787" s="293" t="str">
        <f t="shared" si="323"/>
        <v>-</v>
      </c>
      <c r="AR787" s="293" t="str">
        <f t="shared" si="324"/>
        <v>-</v>
      </c>
      <c r="AS787" s="293" t="str" cm="1">
        <f t="array" ref="AS787">IFERROR(IFERROR((AT787*AU787)/(3600*1000)/AZ787, BY787) * SUMPRODUCT($BA787:$BE787^2.5, $BF787:$BJ787) / 1000, "-")</f>
        <v>-</v>
      </c>
      <c r="AT787" s="279" t="str">
        <f t="shared" si="325"/>
        <v>-</v>
      </c>
      <c r="AU787" s="279" t="str">
        <f t="shared" si="326"/>
        <v>-</v>
      </c>
      <c r="AV787" s="294" t="str">
        <f t="shared" si="308"/>
        <v>-</v>
      </c>
      <c r="AW787" s="294" t="str" cm="1">
        <f t="array" ref="AW787">IF(CH787&gt;0, INDEX($CV$58:$CV$60, CH787), "-")</f>
        <v>-</v>
      </c>
      <c r="AX787" s="294" t="str">
        <f t="shared" si="327"/>
        <v>-</v>
      </c>
      <c r="AY787" s="295" t="str">
        <f t="shared" si="328"/>
        <v>-</v>
      </c>
      <c r="AZ787" s="294">
        <f t="shared" si="329"/>
        <v>0</v>
      </c>
      <c r="BA787" s="296" t="str" cm="1">
        <f t="array" ref="BA787">IFERROR(INDEX($CV$63:$CZ$65, $CF787, BA$23), "-")</f>
        <v>-</v>
      </c>
      <c r="BB787" s="296" t="str" cm="1">
        <f t="array" ref="BB787">IFERROR(INDEX($CV$63:$CZ$65, $CF787, BB$23), "-")</f>
        <v>-</v>
      </c>
      <c r="BC787" s="296" t="str" cm="1">
        <f t="array" ref="BC787">IFERROR(INDEX($CV$63:$CZ$65, $CF787, BC$23), "-")</f>
        <v>-</v>
      </c>
      <c r="BD787" s="296" t="str" cm="1">
        <f t="array" ref="BD787">IFERROR(INDEX($CV$63:$CZ$65, $CF787, BD$23), "-")</f>
        <v>-</v>
      </c>
      <c r="BE787" s="296" t="str" cm="1">
        <f t="array" ref="BE787">IFERROR(INDEX($CV$63:$CZ$65, $CF787, BE$23), "-")</f>
        <v>-</v>
      </c>
      <c r="BF787" s="297" cm="1">
        <f t="array" ref="BF787">IF($CF787=3,
IFERROR(INDEX($CV$68:$CZ$79, $CE787, BF$23), "-"),
IF($CF787=2,
IF(BF$23=5, $Q787, IF(BF$23=4, $R787, 0)), IF(BF$23=5, $Q787, 0)
))</f>
        <v>0</v>
      </c>
      <c r="BG787" s="297" cm="1">
        <f t="array" ref="BG787">IF($CF787=3,
IFERROR(INDEX($CV$68:$CZ$79, $CE787, BG$23), "-"),
IF($CF787=2,
IF(BG$23=5, $Q787, IF(BG$23=4, $R787, 0)), IF(BG$23=5, $Q787, 0)
))</f>
        <v>0</v>
      </c>
      <c r="BH787" s="297" cm="1">
        <f t="array" ref="BH787">IF($CF787=3,
IFERROR(INDEX($CV$68:$CZ$79, $CE787, BH$23), "-"),
IF($CF787=2,
IF(BH$23=5, $Q787, IF(BH$23=4, $R787, 0)), IF(BH$23=5, $Q787, 0)
))</f>
        <v>0</v>
      </c>
      <c r="BI787" s="297" cm="1">
        <f t="array" ref="BI787">IF($CF787=3,
IFERROR(INDEX($CV$68:$CZ$79, $CE787, BI$23), "-"),
IF($CF787=2,
IF(BI$23=5, $Q787, IF(BI$23=4, $R787, 0)), IF(BI$23=5, $Q787, 0)
))</f>
        <v>0</v>
      </c>
      <c r="BJ787" s="297" cm="1">
        <f t="array" ref="BJ787">IF($CF787=3,
IFERROR(INDEX($CV$68:$CZ$79, $CE787, BJ$23), "-"),
IF($CF787=2,
IF(BJ$23=5, $Q787, IF(BJ$23=4, $R787, 0)), IF(BJ$23=5, $Q787, 0)
))</f>
        <v>0</v>
      </c>
      <c r="BK787" s="293" t="str" cm="1">
        <f t="array" ref="BK787">IFERROR(IF(OR($AN$20="EZ", ISNUMBER((BL787*BM787)/(3600*1000)/BN787)), (BL787*BM787)/(3600*1000)/BN787, BY787) * SUMPRODUCT($BO787:$BS787^2.5, $BT787:$BX787) / 1000, "-")</f>
        <v>-</v>
      </c>
      <c r="BL787" s="279" t="str">
        <f t="shared" si="330"/>
        <v>-</v>
      </c>
      <c r="BM787" s="279" t="str">
        <f t="shared" si="331"/>
        <v>-</v>
      </c>
      <c r="BN787" s="298">
        <f t="shared" si="332"/>
        <v>0</v>
      </c>
      <c r="BO787" s="296" t="str" cm="1">
        <f t="array" ref="BO787">IFERROR(INDEX($CV$63:$CZ$65, $CO787, BO$23), "-")</f>
        <v>-</v>
      </c>
      <c r="BP787" s="296" t="str" cm="1">
        <f t="array" ref="BP787">IFERROR(INDEX($CV$63:$CZ$65, $CO787, BP$23), "-")</f>
        <v>-</v>
      </c>
      <c r="BQ787" s="296" t="str" cm="1">
        <f t="array" ref="BQ787">IFERROR(INDEX($CV$63:$CZ$65, $CO787, BQ$23), "-")</f>
        <v>-</v>
      </c>
      <c r="BR787" s="296" t="str" cm="1">
        <f t="array" ref="BR787">IFERROR(INDEX($CV$63:$CZ$65, $CO787, BR$23), "-")</f>
        <v>-</v>
      </c>
      <c r="BS787" s="296" t="str" cm="1">
        <f t="array" ref="BS787">IFERROR(INDEX($CV$63:$CZ$65, $CO787, BS$23), "-")</f>
        <v>-</v>
      </c>
      <c r="BT787" s="297" cm="1">
        <f t="array" ref="BT787">IF($CO787=3,
IFERROR(INDEX($CV$68:$CZ$79, $CE787, BT$23), "-"),
IF($CO787=2,
IF(BT$23=5, $AC787, IF(BT$23=4, $AD787, 0)), IF(BT$23=5, $AC787, 0)
))</f>
        <v>0</v>
      </c>
      <c r="BU787" s="297" cm="1">
        <f t="array" ref="BU787">IF($CO787=3,
IFERROR(INDEX($CV$68:$CZ$79, $CE787, BU$23), "-"),
IF($CO787=2,
IF(BU$23=5, $AC787, IF(BU$23=4, $AD787, 0)), IF(BU$23=5, $AC787, 0)
))</f>
        <v>0</v>
      </c>
      <c r="BV787" s="297" cm="1">
        <f t="array" ref="BV787">IF($CO787=3,
IFERROR(INDEX($CV$68:$CZ$79, $CE787, BV$23), "-"),
IF($CO787=2,
IF(BV$23=5, $AC787, IF(BV$23=4, $AD787, 0)), IF(BV$23=5, $AC787, 0)
))</f>
        <v>0</v>
      </c>
      <c r="BW787" s="297" cm="1">
        <f t="array" ref="BW787">IF($CO787=3,
IFERROR(INDEX($CV$68:$CZ$79, $CE787, BW$23), "-"),
IF($CO787=2,
IF(BW$23=5, $AC787, IF(BW$23=4, $AD787, 0)), IF(BW$23=5, $AC787, 0)
))</f>
        <v>0</v>
      </c>
      <c r="BX787" s="297" cm="1">
        <f t="array" ref="BX787">IF($CO787=3,
IFERROR(INDEX($CV$68:$CZ$79, $CE787, BX$23), "-"),
IF($CO787=2,
IF(BX$23=5, $AC787, IF(BX$23=4, $AD787, 0)), IF(BX$23=5, $AC787, 0)
))</f>
        <v>0</v>
      </c>
      <c r="BY787" s="293" t="str">
        <f t="shared" si="333"/>
        <v>-</v>
      </c>
      <c r="BZ787" s="299">
        <f t="shared" si="309"/>
        <v>0</v>
      </c>
      <c r="CA787" s="294" t="str">
        <f t="shared" si="334"/>
        <v>-</v>
      </c>
      <c r="CB787" s="295" t="str">
        <f t="shared" si="310"/>
        <v>-</v>
      </c>
      <c r="CC787" s="295" t="str">
        <f t="shared" si="335"/>
        <v>-</v>
      </c>
      <c r="CD787" s="299">
        <f t="shared" si="311"/>
        <v>0</v>
      </c>
      <c r="CE787" s="300" t="str">
        <f t="shared" si="312"/>
        <v>-</v>
      </c>
      <c r="CF787" s="300" t="str">
        <f t="shared" si="313"/>
        <v>-</v>
      </c>
      <c r="CG787" s="300">
        <v>0</v>
      </c>
      <c r="CH787" s="300">
        <f t="shared" si="314"/>
        <v>0</v>
      </c>
      <c r="CI787" s="301">
        <f t="shared" si="315"/>
        <v>0</v>
      </c>
      <c r="CJ787" s="301">
        <f t="shared" si="316"/>
        <v>0</v>
      </c>
      <c r="CK787" s="302" t="str" cm="1">
        <f t="array" ref="CK787">IF($CJ787&gt;0, INDEX($CS$28:$DH$35, $CJ787, $CI787+CK$23), "-")</f>
        <v>-</v>
      </c>
      <c r="CL787" s="302" t="str" cm="1">
        <f t="array" ref="CL787">IF($CJ787&gt;0, INDEX($CS$28:$DH$35, $CJ787, $CI787+CL$23), "-")</f>
        <v>-</v>
      </c>
      <c r="CM787" s="302" t="str" cm="1">
        <f t="array" ref="CM787">IF($CJ787&gt;0, INDEX($CS$28:$DH$35, $CJ787, $CI787+CM$23), "-")</f>
        <v>-</v>
      </c>
      <c r="CN787" s="302" t="str" cm="1">
        <f t="array" ref="CN787">IF($CJ787&gt;0, INDEX($CS$28:$DH$35, $CJ787, $CI787+CN$23), "-")</f>
        <v>-</v>
      </c>
      <c r="CO787" s="300" t="str">
        <f t="shared" si="317"/>
        <v>-</v>
      </c>
      <c r="CP787" s="271"/>
      <c r="CQ787" s="272"/>
      <c r="CR787" s="273"/>
      <c r="CS787" s="273"/>
      <c r="CT787" s="273"/>
      <c r="CU787" s="273"/>
      <c r="CV787" s="273"/>
      <c r="CW787" s="273"/>
      <c r="CX787" s="273"/>
      <c r="CY787" s="273"/>
      <c r="CZ787" s="273"/>
      <c r="DA787" s="273"/>
      <c r="DB787" s="273"/>
      <c r="DC787" s="273"/>
      <c r="DD787" s="273"/>
      <c r="DE787" s="273"/>
      <c r="DF787" s="273"/>
      <c r="DG787" s="273"/>
      <c r="DH787" s="273"/>
      <c r="DI787" s="273"/>
      <c r="DJ787" s="271"/>
      <c r="DK787" s="271"/>
    </row>
    <row r="788" spans="1:115" s="45" customFormat="1" ht="12.75" customHeight="1" x14ac:dyDescent="0.25">
      <c r="A788" s="13" cm="1">
        <f t="array" ref="A788">IFERROR(INDEX(Operation, IFERROR(MATCH($N788,#REF!, 0), IFERROR(MATCH($N788,#REF!, 0), MATCH($N788,#REF!, 0))), 4), 0)</f>
        <v>0</v>
      </c>
      <c r="B788" s="10">
        <v>765</v>
      </c>
      <c r="C788" s="238"/>
      <c r="D788" s="238"/>
      <c r="E788" s="79"/>
      <c r="F788" s="80" t="str">
        <f>IF(ISBLANK(E788), "", VLOOKUP(E788, Z!$A$2:$C$4127, 3, FALSE))</f>
        <v/>
      </c>
      <c r="G788" s="238"/>
      <c r="H788" s="81"/>
      <c r="I788" s="255" t="b">
        <v>0</v>
      </c>
      <c r="J788" s="256"/>
      <c r="K788" s="82"/>
      <c r="L788" s="82"/>
      <c r="M788" s="83"/>
      <c r="N788" s="79"/>
      <c r="O788" s="84"/>
      <c r="P788" s="84"/>
      <c r="Q788" s="257"/>
      <c r="R788" s="257"/>
      <c r="S788" s="257"/>
      <c r="T788" s="85">
        <f t="shared" si="318"/>
        <v>0</v>
      </c>
      <c r="U788" s="238"/>
      <c r="V788" s="238"/>
      <c r="W788" s="238"/>
      <c r="X788" s="256"/>
      <c r="Y788" s="258"/>
      <c r="Z788" s="79"/>
      <c r="AA788" s="257"/>
      <c r="AB788" s="257"/>
      <c r="AC788" s="257"/>
      <c r="AD788" s="257"/>
      <c r="AE788" s="257"/>
      <c r="AF788" s="85">
        <f t="shared" si="319"/>
        <v>0</v>
      </c>
      <c r="AG788" s="259"/>
      <c r="AH788" s="238"/>
      <c r="AI788" s="79"/>
      <c r="AJ788" s="80" t="str">
        <f>IF(ISBLANK(AI788), "", VLOOKUP(AI788, Z!$A$2:$C$4127, 3, FALSE))</f>
        <v/>
      </c>
      <c r="AK788" s="260"/>
      <c r="AL788" s="127">
        <f t="shared" si="320"/>
        <v>0</v>
      </c>
      <c r="AM788" s="271"/>
      <c r="AN788" s="292">
        <f t="shared" si="322"/>
        <v>0</v>
      </c>
      <c r="AO788" s="279">
        <f t="shared" si="321"/>
        <v>1</v>
      </c>
      <c r="AP788" s="279">
        <v>0.75</v>
      </c>
      <c r="AQ788" s="293" t="str">
        <f t="shared" si="323"/>
        <v>-</v>
      </c>
      <c r="AR788" s="293" t="str">
        <f t="shared" si="324"/>
        <v>-</v>
      </c>
      <c r="AS788" s="293" t="str" cm="1">
        <f t="array" ref="AS788">IFERROR(IFERROR((AT788*AU788)/(3600*1000)/AZ788, BY788) * SUMPRODUCT($BA788:$BE788^2.5, $BF788:$BJ788) / 1000, "-")</f>
        <v>-</v>
      </c>
      <c r="AT788" s="279" t="str">
        <f t="shared" si="325"/>
        <v>-</v>
      </c>
      <c r="AU788" s="279" t="str">
        <f t="shared" si="326"/>
        <v>-</v>
      </c>
      <c r="AV788" s="294" t="str">
        <f t="shared" si="308"/>
        <v>-</v>
      </c>
      <c r="AW788" s="294" t="str" cm="1">
        <f t="array" ref="AW788">IF(CH788&gt;0, INDEX($CV$58:$CV$60, CH788), "-")</f>
        <v>-</v>
      </c>
      <c r="AX788" s="294" t="str">
        <f t="shared" si="327"/>
        <v>-</v>
      </c>
      <c r="AY788" s="295" t="str">
        <f t="shared" si="328"/>
        <v>-</v>
      </c>
      <c r="AZ788" s="294">
        <f t="shared" si="329"/>
        <v>0</v>
      </c>
      <c r="BA788" s="296" t="str" cm="1">
        <f t="array" ref="BA788">IFERROR(INDEX($CV$63:$CZ$65, $CF788, BA$23), "-")</f>
        <v>-</v>
      </c>
      <c r="BB788" s="296" t="str" cm="1">
        <f t="array" ref="BB788">IFERROR(INDEX($CV$63:$CZ$65, $CF788, BB$23), "-")</f>
        <v>-</v>
      </c>
      <c r="BC788" s="296" t="str" cm="1">
        <f t="array" ref="BC788">IFERROR(INDEX($CV$63:$CZ$65, $CF788, BC$23), "-")</f>
        <v>-</v>
      </c>
      <c r="BD788" s="296" t="str" cm="1">
        <f t="array" ref="BD788">IFERROR(INDEX($CV$63:$CZ$65, $CF788, BD$23), "-")</f>
        <v>-</v>
      </c>
      <c r="BE788" s="296" t="str" cm="1">
        <f t="array" ref="BE788">IFERROR(INDEX($CV$63:$CZ$65, $CF788, BE$23), "-")</f>
        <v>-</v>
      </c>
      <c r="BF788" s="297" cm="1">
        <f t="array" ref="BF788">IF($CF788=3,
IFERROR(INDEX($CV$68:$CZ$79, $CE788, BF$23), "-"),
IF($CF788=2,
IF(BF$23=5, $Q788, IF(BF$23=4, $R788, 0)), IF(BF$23=5, $Q788, 0)
))</f>
        <v>0</v>
      </c>
      <c r="BG788" s="297" cm="1">
        <f t="array" ref="BG788">IF($CF788=3,
IFERROR(INDEX($CV$68:$CZ$79, $CE788, BG$23), "-"),
IF($CF788=2,
IF(BG$23=5, $Q788, IF(BG$23=4, $R788, 0)), IF(BG$23=5, $Q788, 0)
))</f>
        <v>0</v>
      </c>
      <c r="BH788" s="297" cm="1">
        <f t="array" ref="BH788">IF($CF788=3,
IFERROR(INDEX($CV$68:$CZ$79, $CE788, BH$23), "-"),
IF($CF788=2,
IF(BH$23=5, $Q788, IF(BH$23=4, $R788, 0)), IF(BH$23=5, $Q788, 0)
))</f>
        <v>0</v>
      </c>
      <c r="BI788" s="297" cm="1">
        <f t="array" ref="BI788">IF($CF788=3,
IFERROR(INDEX($CV$68:$CZ$79, $CE788, BI$23), "-"),
IF($CF788=2,
IF(BI$23=5, $Q788, IF(BI$23=4, $R788, 0)), IF(BI$23=5, $Q788, 0)
))</f>
        <v>0</v>
      </c>
      <c r="BJ788" s="297" cm="1">
        <f t="array" ref="BJ788">IF($CF788=3,
IFERROR(INDEX($CV$68:$CZ$79, $CE788, BJ$23), "-"),
IF($CF788=2,
IF(BJ$23=5, $Q788, IF(BJ$23=4, $R788, 0)), IF(BJ$23=5, $Q788, 0)
))</f>
        <v>0</v>
      </c>
      <c r="BK788" s="293" t="str" cm="1">
        <f t="array" ref="BK788">IFERROR(IF(OR($AN$20="EZ", ISNUMBER((BL788*BM788)/(3600*1000)/BN788)), (BL788*BM788)/(3600*1000)/BN788, BY788) * SUMPRODUCT($BO788:$BS788^2.5, $BT788:$BX788) / 1000, "-")</f>
        <v>-</v>
      </c>
      <c r="BL788" s="279" t="str">
        <f t="shared" si="330"/>
        <v>-</v>
      </c>
      <c r="BM788" s="279" t="str">
        <f t="shared" si="331"/>
        <v>-</v>
      </c>
      <c r="BN788" s="298">
        <f t="shared" si="332"/>
        <v>0</v>
      </c>
      <c r="BO788" s="296" t="str" cm="1">
        <f t="array" ref="BO788">IFERROR(INDEX($CV$63:$CZ$65, $CO788, BO$23), "-")</f>
        <v>-</v>
      </c>
      <c r="BP788" s="296" t="str" cm="1">
        <f t="array" ref="BP788">IFERROR(INDEX($CV$63:$CZ$65, $CO788, BP$23), "-")</f>
        <v>-</v>
      </c>
      <c r="BQ788" s="296" t="str" cm="1">
        <f t="array" ref="BQ788">IFERROR(INDEX($CV$63:$CZ$65, $CO788, BQ$23), "-")</f>
        <v>-</v>
      </c>
      <c r="BR788" s="296" t="str" cm="1">
        <f t="array" ref="BR788">IFERROR(INDEX($CV$63:$CZ$65, $CO788, BR$23), "-")</f>
        <v>-</v>
      </c>
      <c r="BS788" s="296" t="str" cm="1">
        <f t="array" ref="BS788">IFERROR(INDEX($CV$63:$CZ$65, $CO788, BS$23), "-")</f>
        <v>-</v>
      </c>
      <c r="BT788" s="297" cm="1">
        <f t="array" ref="BT788">IF($CO788=3,
IFERROR(INDEX($CV$68:$CZ$79, $CE788, BT$23), "-"),
IF($CO788=2,
IF(BT$23=5, $AC788, IF(BT$23=4, $AD788, 0)), IF(BT$23=5, $AC788, 0)
))</f>
        <v>0</v>
      </c>
      <c r="BU788" s="297" cm="1">
        <f t="array" ref="BU788">IF($CO788=3,
IFERROR(INDEX($CV$68:$CZ$79, $CE788, BU$23), "-"),
IF($CO788=2,
IF(BU$23=5, $AC788, IF(BU$23=4, $AD788, 0)), IF(BU$23=5, $AC788, 0)
))</f>
        <v>0</v>
      </c>
      <c r="BV788" s="297" cm="1">
        <f t="array" ref="BV788">IF($CO788=3,
IFERROR(INDEX($CV$68:$CZ$79, $CE788, BV$23), "-"),
IF($CO788=2,
IF(BV$23=5, $AC788, IF(BV$23=4, $AD788, 0)), IF(BV$23=5, $AC788, 0)
))</f>
        <v>0</v>
      </c>
      <c r="BW788" s="297" cm="1">
        <f t="array" ref="BW788">IF($CO788=3,
IFERROR(INDEX($CV$68:$CZ$79, $CE788, BW$23), "-"),
IF($CO788=2,
IF(BW$23=5, $AC788, IF(BW$23=4, $AD788, 0)), IF(BW$23=5, $AC788, 0)
))</f>
        <v>0</v>
      </c>
      <c r="BX788" s="297" cm="1">
        <f t="array" ref="BX788">IF($CO788=3,
IFERROR(INDEX($CV$68:$CZ$79, $CE788, BX$23), "-"),
IF($CO788=2,
IF(BX$23=5, $AC788, IF(BX$23=4, $AD788, 0)), IF(BX$23=5, $AC788, 0)
))</f>
        <v>0</v>
      </c>
      <c r="BY788" s="293" t="str">
        <f t="shared" si="333"/>
        <v>-</v>
      </c>
      <c r="BZ788" s="299">
        <f t="shared" si="309"/>
        <v>0</v>
      </c>
      <c r="CA788" s="294" t="str">
        <f t="shared" si="334"/>
        <v>-</v>
      </c>
      <c r="CB788" s="295" t="str">
        <f t="shared" si="310"/>
        <v>-</v>
      </c>
      <c r="CC788" s="295" t="str">
        <f t="shared" si="335"/>
        <v>-</v>
      </c>
      <c r="CD788" s="299">
        <f t="shared" si="311"/>
        <v>0</v>
      </c>
      <c r="CE788" s="300" t="str">
        <f t="shared" si="312"/>
        <v>-</v>
      </c>
      <c r="CF788" s="300" t="str">
        <f t="shared" si="313"/>
        <v>-</v>
      </c>
      <c r="CG788" s="300">
        <v>0</v>
      </c>
      <c r="CH788" s="300">
        <f t="shared" si="314"/>
        <v>0</v>
      </c>
      <c r="CI788" s="301">
        <f t="shared" si="315"/>
        <v>0</v>
      </c>
      <c r="CJ788" s="301">
        <f t="shared" si="316"/>
        <v>0</v>
      </c>
      <c r="CK788" s="302" t="str" cm="1">
        <f t="array" ref="CK788">IF($CJ788&gt;0, INDEX($CS$28:$DH$35, $CJ788, $CI788+CK$23), "-")</f>
        <v>-</v>
      </c>
      <c r="CL788" s="302" t="str" cm="1">
        <f t="array" ref="CL788">IF($CJ788&gt;0, INDEX($CS$28:$DH$35, $CJ788, $CI788+CL$23), "-")</f>
        <v>-</v>
      </c>
      <c r="CM788" s="302" t="str" cm="1">
        <f t="array" ref="CM788">IF($CJ788&gt;0, INDEX($CS$28:$DH$35, $CJ788, $CI788+CM$23), "-")</f>
        <v>-</v>
      </c>
      <c r="CN788" s="302" t="str" cm="1">
        <f t="array" ref="CN788">IF($CJ788&gt;0, INDEX($CS$28:$DH$35, $CJ788, $CI788+CN$23), "-")</f>
        <v>-</v>
      </c>
      <c r="CO788" s="300" t="str">
        <f t="shared" si="317"/>
        <v>-</v>
      </c>
      <c r="CP788" s="271"/>
      <c r="CQ788" s="272"/>
      <c r="CR788" s="273"/>
      <c r="CS788" s="273"/>
      <c r="CT788" s="273"/>
      <c r="CU788" s="273"/>
      <c r="CV788" s="273"/>
      <c r="CW788" s="273"/>
      <c r="CX788" s="273"/>
      <c r="CY788" s="273"/>
      <c r="CZ788" s="273"/>
      <c r="DA788" s="273"/>
      <c r="DB788" s="273"/>
      <c r="DC788" s="273"/>
      <c r="DD788" s="273"/>
      <c r="DE788" s="273"/>
      <c r="DF788" s="273"/>
      <c r="DG788" s="273"/>
      <c r="DH788" s="273"/>
      <c r="DI788" s="273"/>
      <c r="DJ788" s="271"/>
      <c r="DK788" s="271"/>
    </row>
    <row r="789" spans="1:115" s="45" customFormat="1" ht="12.75" customHeight="1" x14ac:dyDescent="0.25">
      <c r="A789" s="13" cm="1">
        <f t="array" ref="A789">IFERROR(INDEX(Operation, IFERROR(MATCH($N789,#REF!, 0), IFERROR(MATCH($N789,#REF!, 0), MATCH($N789,#REF!, 0))), 4), 0)</f>
        <v>0</v>
      </c>
      <c r="B789" s="10">
        <v>766</v>
      </c>
      <c r="C789" s="238"/>
      <c r="D789" s="238"/>
      <c r="E789" s="79"/>
      <c r="F789" s="80" t="str">
        <f>IF(ISBLANK(E789), "", VLOOKUP(E789, Z!$A$2:$C$4127, 3, FALSE))</f>
        <v/>
      </c>
      <c r="G789" s="238"/>
      <c r="H789" s="81"/>
      <c r="I789" s="255" t="b">
        <v>0</v>
      </c>
      <c r="J789" s="256"/>
      <c r="K789" s="82"/>
      <c r="L789" s="82"/>
      <c r="M789" s="83"/>
      <c r="N789" s="79"/>
      <c r="O789" s="84"/>
      <c r="P789" s="84"/>
      <c r="Q789" s="257"/>
      <c r="R789" s="257"/>
      <c r="S789" s="257"/>
      <c r="T789" s="85">
        <f t="shared" si="318"/>
        <v>0</v>
      </c>
      <c r="U789" s="238"/>
      <c r="V789" s="238"/>
      <c r="W789" s="238"/>
      <c r="X789" s="257"/>
      <c r="Y789" s="258"/>
      <c r="Z789" s="79"/>
      <c r="AA789" s="257"/>
      <c r="AB789" s="257"/>
      <c r="AC789" s="257"/>
      <c r="AD789" s="257"/>
      <c r="AE789" s="257"/>
      <c r="AF789" s="85">
        <f t="shared" si="319"/>
        <v>0</v>
      </c>
      <c r="AG789" s="259"/>
      <c r="AH789" s="238"/>
      <c r="AI789" s="79"/>
      <c r="AJ789" s="80" t="str">
        <f>IF(ISBLANK(AI789), "", VLOOKUP(AI789, Z!$A$2:$C$4127, 3, FALSE))</f>
        <v/>
      </c>
      <c r="AK789" s="260"/>
      <c r="AL789" s="127">
        <f t="shared" si="320"/>
        <v>0</v>
      </c>
      <c r="AM789" s="271"/>
      <c r="AN789" s="292">
        <f t="shared" si="322"/>
        <v>0</v>
      </c>
      <c r="AO789" s="279">
        <f t="shared" si="321"/>
        <v>1</v>
      </c>
      <c r="AP789" s="279">
        <v>0.75</v>
      </c>
      <c r="AQ789" s="293" t="str">
        <f t="shared" si="323"/>
        <v>-</v>
      </c>
      <c r="AR789" s="293" t="str">
        <f t="shared" si="324"/>
        <v>-</v>
      </c>
      <c r="AS789" s="293" t="str" cm="1">
        <f t="array" ref="AS789">IFERROR(IFERROR((AT789*AU789)/(3600*1000)/AZ789, BY789) * SUMPRODUCT($BA789:$BE789^2.5, $BF789:$BJ789) / 1000, "-")</f>
        <v>-</v>
      </c>
      <c r="AT789" s="279" t="str">
        <f t="shared" si="325"/>
        <v>-</v>
      </c>
      <c r="AU789" s="279" t="str">
        <f t="shared" si="326"/>
        <v>-</v>
      </c>
      <c r="AV789" s="294" t="str">
        <f t="shared" si="308"/>
        <v>-</v>
      </c>
      <c r="AW789" s="294" t="str" cm="1">
        <f t="array" ref="AW789">IF(CH789&gt;0, INDEX($CV$58:$CV$60, CH789), "-")</f>
        <v>-</v>
      </c>
      <c r="AX789" s="294" t="str">
        <f t="shared" si="327"/>
        <v>-</v>
      </c>
      <c r="AY789" s="295" t="str">
        <f t="shared" si="328"/>
        <v>-</v>
      </c>
      <c r="AZ789" s="294">
        <f t="shared" si="329"/>
        <v>0</v>
      </c>
      <c r="BA789" s="296" t="str" cm="1">
        <f t="array" ref="BA789">IFERROR(INDEX($CV$63:$CZ$65, $CF789, BA$23), "-")</f>
        <v>-</v>
      </c>
      <c r="BB789" s="296" t="str" cm="1">
        <f t="array" ref="BB789">IFERROR(INDEX($CV$63:$CZ$65, $CF789, BB$23), "-")</f>
        <v>-</v>
      </c>
      <c r="BC789" s="296" t="str" cm="1">
        <f t="array" ref="BC789">IFERROR(INDEX($CV$63:$CZ$65, $CF789, BC$23), "-")</f>
        <v>-</v>
      </c>
      <c r="BD789" s="296" t="str" cm="1">
        <f t="array" ref="BD789">IFERROR(INDEX($CV$63:$CZ$65, $CF789, BD$23), "-")</f>
        <v>-</v>
      </c>
      <c r="BE789" s="296" t="str" cm="1">
        <f t="array" ref="BE789">IFERROR(INDEX($CV$63:$CZ$65, $CF789, BE$23), "-")</f>
        <v>-</v>
      </c>
      <c r="BF789" s="297" cm="1">
        <f t="array" ref="BF789">IF($CF789=3,
IFERROR(INDEX($CV$68:$CZ$79, $CE789, BF$23), "-"),
IF($CF789=2,
IF(BF$23=5, $Q789, IF(BF$23=4, $R789, 0)), IF(BF$23=5, $Q789, 0)
))</f>
        <v>0</v>
      </c>
      <c r="BG789" s="297" cm="1">
        <f t="array" ref="BG789">IF($CF789=3,
IFERROR(INDEX($CV$68:$CZ$79, $CE789, BG$23), "-"),
IF($CF789=2,
IF(BG$23=5, $Q789, IF(BG$23=4, $R789, 0)), IF(BG$23=5, $Q789, 0)
))</f>
        <v>0</v>
      </c>
      <c r="BH789" s="297" cm="1">
        <f t="array" ref="BH789">IF($CF789=3,
IFERROR(INDEX($CV$68:$CZ$79, $CE789, BH$23), "-"),
IF($CF789=2,
IF(BH$23=5, $Q789, IF(BH$23=4, $R789, 0)), IF(BH$23=5, $Q789, 0)
))</f>
        <v>0</v>
      </c>
      <c r="BI789" s="297" cm="1">
        <f t="array" ref="BI789">IF($CF789=3,
IFERROR(INDEX($CV$68:$CZ$79, $CE789, BI$23), "-"),
IF($CF789=2,
IF(BI$23=5, $Q789, IF(BI$23=4, $R789, 0)), IF(BI$23=5, $Q789, 0)
))</f>
        <v>0</v>
      </c>
      <c r="BJ789" s="297" cm="1">
        <f t="array" ref="BJ789">IF($CF789=3,
IFERROR(INDEX($CV$68:$CZ$79, $CE789, BJ$23), "-"),
IF($CF789=2,
IF(BJ$23=5, $Q789, IF(BJ$23=4, $R789, 0)), IF(BJ$23=5, $Q789, 0)
))</f>
        <v>0</v>
      </c>
      <c r="BK789" s="293" t="str" cm="1">
        <f t="array" ref="BK789">IFERROR(IF(OR($AN$20="EZ", ISNUMBER((BL789*BM789)/(3600*1000)/BN789)), (BL789*BM789)/(3600*1000)/BN789, BY789) * SUMPRODUCT($BO789:$BS789^2.5, $BT789:$BX789) / 1000, "-")</f>
        <v>-</v>
      </c>
      <c r="BL789" s="279" t="str">
        <f t="shared" si="330"/>
        <v>-</v>
      </c>
      <c r="BM789" s="279" t="str">
        <f t="shared" si="331"/>
        <v>-</v>
      </c>
      <c r="BN789" s="298">
        <f t="shared" si="332"/>
        <v>0</v>
      </c>
      <c r="BO789" s="296" t="str" cm="1">
        <f t="array" ref="BO789">IFERROR(INDEX($CV$63:$CZ$65, $CO789, BO$23), "-")</f>
        <v>-</v>
      </c>
      <c r="BP789" s="296" t="str" cm="1">
        <f t="array" ref="BP789">IFERROR(INDEX($CV$63:$CZ$65, $CO789, BP$23), "-")</f>
        <v>-</v>
      </c>
      <c r="BQ789" s="296" t="str" cm="1">
        <f t="array" ref="BQ789">IFERROR(INDEX($CV$63:$CZ$65, $CO789, BQ$23), "-")</f>
        <v>-</v>
      </c>
      <c r="BR789" s="296" t="str" cm="1">
        <f t="array" ref="BR789">IFERROR(INDEX($CV$63:$CZ$65, $CO789, BR$23), "-")</f>
        <v>-</v>
      </c>
      <c r="BS789" s="296" t="str" cm="1">
        <f t="array" ref="BS789">IFERROR(INDEX($CV$63:$CZ$65, $CO789, BS$23), "-")</f>
        <v>-</v>
      </c>
      <c r="BT789" s="297" cm="1">
        <f t="array" ref="BT789">IF($CO789=3,
IFERROR(INDEX($CV$68:$CZ$79, $CE789, BT$23), "-"),
IF($CO789=2,
IF(BT$23=5, $AC789, IF(BT$23=4, $AD789, 0)), IF(BT$23=5, $AC789, 0)
))</f>
        <v>0</v>
      </c>
      <c r="BU789" s="297" cm="1">
        <f t="array" ref="BU789">IF($CO789=3,
IFERROR(INDEX($CV$68:$CZ$79, $CE789, BU$23), "-"),
IF($CO789=2,
IF(BU$23=5, $AC789, IF(BU$23=4, $AD789, 0)), IF(BU$23=5, $AC789, 0)
))</f>
        <v>0</v>
      </c>
      <c r="BV789" s="297" cm="1">
        <f t="array" ref="BV789">IF($CO789=3,
IFERROR(INDEX($CV$68:$CZ$79, $CE789, BV$23), "-"),
IF($CO789=2,
IF(BV$23=5, $AC789, IF(BV$23=4, $AD789, 0)), IF(BV$23=5, $AC789, 0)
))</f>
        <v>0</v>
      </c>
      <c r="BW789" s="297" cm="1">
        <f t="array" ref="BW789">IF($CO789=3,
IFERROR(INDEX($CV$68:$CZ$79, $CE789, BW$23), "-"),
IF($CO789=2,
IF(BW$23=5, $AC789, IF(BW$23=4, $AD789, 0)), IF(BW$23=5, $AC789, 0)
))</f>
        <v>0</v>
      </c>
      <c r="BX789" s="297" cm="1">
        <f t="array" ref="BX789">IF($CO789=3,
IFERROR(INDEX($CV$68:$CZ$79, $CE789, BX$23), "-"),
IF($CO789=2,
IF(BX$23=5, $AC789, IF(BX$23=4, $AD789, 0)), IF(BX$23=5, $AC789, 0)
))</f>
        <v>0</v>
      </c>
      <c r="BY789" s="293" t="str">
        <f t="shared" si="333"/>
        <v>-</v>
      </c>
      <c r="BZ789" s="299">
        <f t="shared" si="309"/>
        <v>0</v>
      </c>
      <c r="CA789" s="294" t="str">
        <f t="shared" si="334"/>
        <v>-</v>
      </c>
      <c r="CB789" s="295" t="str">
        <f t="shared" si="310"/>
        <v>-</v>
      </c>
      <c r="CC789" s="295" t="str">
        <f t="shared" si="335"/>
        <v>-</v>
      </c>
      <c r="CD789" s="299">
        <f t="shared" si="311"/>
        <v>0</v>
      </c>
      <c r="CE789" s="300" t="str">
        <f t="shared" si="312"/>
        <v>-</v>
      </c>
      <c r="CF789" s="300" t="str">
        <f t="shared" si="313"/>
        <v>-</v>
      </c>
      <c r="CG789" s="300">
        <v>0</v>
      </c>
      <c r="CH789" s="300">
        <f t="shared" si="314"/>
        <v>0</v>
      </c>
      <c r="CI789" s="301">
        <f t="shared" si="315"/>
        <v>0</v>
      </c>
      <c r="CJ789" s="301">
        <f t="shared" si="316"/>
        <v>0</v>
      </c>
      <c r="CK789" s="302" t="str" cm="1">
        <f t="array" ref="CK789">IF($CJ789&gt;0, INDEX($CS$28:$DH$35, $CJ789, $CI789+CK$23), "-")</f>
        <v>-</v>
      </c>
      <c r="CL789" s="302" t="str" cm="1">
        <f t="array" ref="CL789">IF($CJ789&gt;0, INDEX($CS$28:$DH$35, $CJ789, $CI789+CL$23), "-")</f>
        <v>-</v>
      </c>
      <c r="CM789" s="302" t="str" cm="1">
        <f t="array" ref="CM789">IF($CJ789&gt;0, INDEX($CS$28:$DH$35, $CJ789, $CI789+CM$23), "-")</f>
        <v>-</v>
      </c>
      <c r="CN789" s="302" t="str" cm="1">
        <f t="array" ref="CN789">IF($CJ789&gt;0, INDEX($CS$28:$DH$35, $CJ789, $CI789+CN$23), "-")</f>
        <v>-</v>
      </c>
      <c r="CO789" s="300" t="str">
        <f t="shared" si="317"/>
        <v>-</v>
      </c>
      <c r="CP789" s="271"/>
      <c r="CQ789" s="272"/>
      <c r="CR789" s="273"/>
      <c r="CS789" s="273"/>
      <c r="CT789" s="273"/>
      <c r="CU789" s="273"/>
      <c r="CV789" s="273"/>
      <c r="CW789" s="273"/>
      <c r="CX789" s="273"/>
      <c r="CY789" s="273"/>
      <c r="CZ789" s="273"/>
      <c r="DA789" s="273"/>
      <c r="DB789" s="273"/>
      <c r="DC789" s="273"/>
      <c r="DD789" s="273"/>
      <c r="DE789" s="273"/>
      <c r="DF789" s="273"/>
      <c r="DG789" s="273"/>
      <c r="DH789" s="273"/>
      <c r="DI789" s="273"/>
      <c r="DJ789" s="271"/>
      <c r="DK789" s="271"/>
    </row>
    <row r="790" spans="1:115" s="45" customFormat="1" ht="12.75" customHeight="1" x14ac:dyDescent="0.25">
      <c r="A790" s="13" cm="1">
        <f t="array" ref="A790">IFERROR(INDEX(Operation, IFERROR(MATCH($N790,#REF!, 0), IFERROR(MATCH($N790,#REF!, 0), MATCH($N790,#REF!, 0))), 4), 0)</f>
        <v>0</v>
      </c>
      <c r="B790" s="10">
        <v>767</v>
      </c>
      <c r="C790" s="238"/>
      <c r="D790" s="238"/>
      <c r="E790" s="79"/>
      <c r="F790" s="80" t="str">
        <f>IF(ISBLANK(E790), "", VLOOKUP(E790, Z!$A$2:$C$4127, 3, FALSE))</f>
        <v/>
      </c>
      <c r="G790" s="238"/>
      <c r="H790" s="81"/>
      <c r="I790" s="255" t="b">
        <v>0</v>
      </c>
      <c r="J790" s="256"/>
      <c r="K790" s="82"/>
      <c r="L790" s="82"/>
      <c r="M790" s="83"/>
      <c r="N790" s="79"/>
      <c r="O790" s="84"/>
      <c r="P790" s="84"/>
      <c r="Q790" s="257"/>
      <c r="R790" s="257"/>
      <c r="S790" s="257"/>
      <c r="T790" s="85">
        <f t="shared" si="318"/>
        <v>0</v>
      </c>
      <c r="U790" s="238"/>
      <c r="V790" s="238"/>
      <c r="W790" s="238"/>
      <c r="X790" s="257"/>
      <c r="Y790" s="258"/>
      <c r="Z790" s="79"/>
      <c r="AA790" s="257"/>
      <c r="AB790" s="257"/>
      <c r="AC790" s="257"/>
      <c r="AD790" s="257"/>
      <c r="AE790" s="257"/>
      <c r="AF790" s="85">
        <f t="shared" si="319"/>
        <v>0</v>
      </c>
      <c r="AG790" s="259"/>
      <c r="AH790" s="238"/>
      <c r="AI790" s="79"/>
      <c r="AJ790" s="80" t="str">
        <f>IF(ISBLANK(AI790), "", VLOOKUP(AI790, Z!$A$2:$C$4127, 3, FALSE))</f>
        <v/>
      </c>
      <c r="AK790" s="260"/>
      <c r="AL790" s="127">
        <f t="shared" si="320"/>
        <v>0</v>
      </c>
      <c r="AM790" s="271"/>
      <c r="AN790" s="292">
        <f t="shared" si="322"/>
        <v>0</v>
      </c>
      <c r="AO790" s="279">
        <f t="shared" si="321"/>
        <v>1</v>
      </c>
      <c r="AP790" s="279">
        <v>0.75</v>
      </c>
      <c r="AQ790" s="293" t="str">
        <f t="shared" si="323"/>
        <v>-</v>
      </c>
      <c r="AR790" s="293" t="str">
        <f t="shared" si="324"/>
        <v>-</v>
      </c>
      <c r="AS790" s="293" t="str" cm="1">
        <f t="array" ref="AS790">IFERROR(IFERROR((AT790*AU790)/(3600*1000)/AZ790, BY790) * SUMPRODUCT($BA790:$BE790^2.5, $BF790:$BJ790) / 1000, "-")</f>
        <v>-</v>
      </c>
      <c r="AT790" s="279" t="str">
        <f t="shared" si="325"/>
        <v>-</v>
      </c>
      <c r="AU790" s="279" t="str">
        <f t="shared" si="326"/>
        <v>-</v>
      </c>
      <c r="AV790" s="294" t="str">
        <f t="shared" si="308"/>
        <v>-</v>
      </c>
      <c r="AW790" s="294" t="str" cm="1">
        <f t="array" ref="AW790">IF(CH790&gt;0, INDEX($CV$58:$CV$60, CH790), "-")</f>
        <v>-</v>
      </c>
      <c r="AX790" s="294" t="str">
        <f t="shared" si="327"/>
        <v>-</v>
      </c>
      <c r="AY790" s="295" t="str">
        <f t="shared" si="328"/>
        <v>-</v>
      </c>
      <c r="AZ790" s="294">
        <f t="shared" si="329"/>
        <v>0</v>
      </c>
      <c r="BA790" s="296" t="str" cm="1">
        <f t="array" ref="BA790">IFERROR(INDEX($CV$63:$CZ$65, $CF790, BA$23), "-")</f>
        <v>-</v>
      </c>
      <c r="BB790" s="296" t="str" cm="1">
        <f t="array" ref="BB790">IFERROR(INDEX($CV$63:$CZ$65, $CF790, BB$23), "-")</f>
        <v>-</v>
      </c>
      <c r="BC790" s="296" t="str" cm="1">
        <f t="array" ref="BC790">IFERROR(INDEX($CV$63:$CZ$65, $CF790, BC$23), "-")</f>
        <v>-</v>
      </c>
      <c r="BD790" s="296" t="str" cm="1">
        <f t="array" ref="BD790">IFERROR(INDEX($CV$63:$CZ$65, $CF790, BD$23), "-")</f>
        <v>-</v>
      </c>
      <c r="BE790" s="296" t="str" cm="1">
        <f t="array" ref="BE790">IFERROR(INDEX($CV$63:$CZ$65, $CF790, BE$23), "-")</f>
        <v>-</v>
      </c>
      <c r="BF790" s="297" cm="1">
        <f t="array" ref="BF790">IF($CF790=3,
IFERROR(INDEX($CV$68:$CZ$79, $CE790, BF$23), "-"),
IF($CF790=2,
IF(BF$23=5, $Q790, IF(BF$23=4, $R790, 0)), IF(BF$23=5, $Q790, 0)
))</f>
        <v>0</v>
      </c>
      <c r="BG790" s="297" cm="1">
        <f t="array" ref="BG790">IF($CF790=3,
IFERROR(INDEX($CV$68:$CZ$79, $CE790, BG$23), "-"),
IF($CF790=2,
IF(BG$23=5, $Q790, IF(BG$23=4, $R790, 0)), IF(BG$23=5, $Q790, 0)
))</f>
        <v>0</v>
      </c>
      <c r="BH790" s="297" cm="1">
        <f t="array" ref="BH790">IF($CF790=3,
IFERROR(INDEX($CV$68:$CZ$79, $CE790, BH$23), "-"),
IF($CF790=2,
IF(BH$23=5, $Q790, IF(BH$23=4, $R790, 0)), IF(BH$23=5, $Q790, 0)
))</f>
        <v>0</v>
      </c>
      <c r="BI790" s="297" cm="1">
        <f t="array" ref="BI790">IF($CF790=3,
IFERROR(INDEX($CV$68:$CZ$79, $CE790, BI$23), "-"),
IF($CF790=2,
IF(BI$23=5, $Q790, IF(BI$23=4, $R790, 0)), IF(BI$23=5, $Q790, 0)
))</f>
        <v>0</v>
      </c>
      <c r="BJ790" s="297" cm="1">
        <f t="array" ref="BJ790">IF($CF790=3,
IFERROR(INDEX($CV$68:$CZ$79, $CE790, BJ$23), "-"),
IF($CF790=2,
IF(BJ$23=5, $Q790, IF(BJ$23=4, $R790, 0)), IF(BJ$23=5, $Q790, 0)
))</f>
        <v>0</v>
      </c>
      <c r="BK790" s="293" t="str" cm="1">
        <f t="array" ref="BK790">IFERROR(IF(OR($AN$20="EZ", ISNUMBER((BL790*BM790)/(3600*1000)/BN790)), (BL790*BM790)/(3600*1000)/BN790, BY790) * SUMPRODUCT($BO790:$BS790^2.5, $BT790:$BX790) / 1000, "-")</f>
        <v>-</v>
      </c>
      <c r="BL790" s="279" t="str">
        <f t="shared" si="330"/>
        <v>-</v>
      </c>
      <c r="BM790" s="279" t="str">
        <f t="shared" si="331"/>
        <v>-</v>
      </c>
      <c r="BN790" s="298">
        <f t="shared" si="332"/>
        <v>0</v>
      </c>
      <c r="BO790" s="296" t="str" cm="1">
        <f t="array" ref="BO790">IFERROR(INDEX($CV$63:$CZ$65, $CO790, BO$23), "-")</f>
        <v>-</v>
      </c>
      <c r="BP790" s="296" t="str" cm="1">
        <f t="array" ref="BP790">IFERROR(INDEX($CV$63:$CZ$65, $CO790, BP$23), "-")</f>
        <v>-</v>
      </c>
      <c r="BQ790" s="296" t="str" cm="1">
        <f t="array" ref="BQ790">IFERROR(INDEX($CV$63:$CZ$65, $CO790, BQ$23), "-")</f>
        <v>-</v>
      </c>
      <c r="BR790" s="296" t="str" cm="1">
        <f t="array" ref="BR790">IFERROR(INDEX($CV$63:$CZ$65, $CO790, BR$23), "-")</f>
        <v>-</v>
      </c>
      <c r="BS790" s="296" t="str" cm="1">
        <f t="array" ref="BS790">IFERROR(INDEX($CV$63:$CZ$65, $CO790, BS$23), "-")</f>
        <v>-</v>
      </c>
      <c r="BT790" s="297" cm="1">
        <f t="array" ref="BT790">IF($CO790=3,
IFERROR(INDEX($CV$68:$CZ$79, $CE790, BT$23), "-"),
IF($CO790=2,
IF(BT$23=5, $AC790, IF(BT$23=4, $AD790, 0)), IF(BT$23=5, $AC790, 0)
))</f>
        <v>0</v>
      </c>
      <c r="BU790" s="297" cm="1">
        <f t="array" ref="BU790">IF($CO790=3,
IFERROR(INDEX($CV$68:$CZ$79, $CE790, BU$23), "-"),
IF($CO790=2,
IF(BU$23=5, $AC790, IF(BU$23=4, $AD790, 0)), IF(BU$23=5, $AC790, 0)
))</f>
        <v>0</v>
      </c>
      <c r="BV790" s="297" cm="1">
        <f t="array" ref="BV790">IF($CO790=3,
IFERROR(INDEX($CV$68:$CZ$79, $CE790, BV$23), "-"),
IF($CO790=2,
IF(BV$23=5, $AC790, IF(BV$23=4, $AD790, 0)), IF(BV$23=5, $AC790, 0)
))</f>
        <v>0</v>
      </c>
      <c r="BW790" s="297" cm="1">
        <f t="array" ref="BW790">IF($CO790=3,
IFERROR(INDEX($CV$68:$CZ$79, $CE790, BW$23), "-"),
IF($CO790=2,
IF(BW$23=5, $AC790, IF(BW$23=4, $AD790, 0)), IF(BW$23=5, $AC790, 0)
))</f>
        <v>0</v>
      </c>
      <c r="BX790" s="297" cm="1">
        <f t="array" ref="BX790">IF($CO790=3,
IFERROR(INDEX($CV$68:$CZ$79, $CE790, BX$23), "-"),
IF($CO790=2,
IF(BX$23=5, $AC790, IF(BX$23=4, $AD790, 0)), IF(BX$23=5, $AC790, 0)
))</f>
        <v>0</v>
      </c>
      <c r="BY790" s="293" t="str">
        <f t="shared" si="333"/>
        <v>-</v>
      </c>
      <c r="BZ790" s="299">
        <f t="shared" si="309"/>
        <v>0</v>
      </c>
      <c r="CA790" s="294" t="str">
        <f t="shared" si="334"/>
        <v>-</v>
      </c>
      <c r="CB790" s="295" t="str">
        <f t="shared" si="310"/>
        <v>-</v>
      </c>
      <c r="CC790" s="295" t="str">
        <f t="shared" si="335"/>
        <v>-</v>
      </c>
      <c r="CD790" s="299">
        <f t="shared" si="311"/>
        <v>0</v>
      </c>
      <c r="CE790" s="300" t="str">
        <f t="shared" si="312"/>
        <v>-</v>
      </c>
      <c r="CF790" s="300" t="str">
        <f t="shared" si="313"/>
        <v>-</v>
      </c>
      <c r="CG790" s="300">
        <v>0</v>
      </c>
      <c r="CH790" s="300">
        <f t="shared" si="314"/>
        <v>0</v>
      </c>
      <c r="CI790" s="301">
        <f t="shared" si="315"/>
        <v>0</v>
      </c>
      <c r="CJ790" s="301">
        <f t="shared" si="316"/>
        <v>0</v>
      </c>
      <c r="CK790" s="302" t="str" cm="1">
        <f t="array" ref="CK790">IF($CJ790&gt;0, INDEX($CS$28:$DH$35, $CJ790, $CI790+CK$23), "-")</f>
        <v>-</v>
      </c>
      <c r="CL790" s="302" t="str" cm="1">
        <f t="array" ref="CL790">IF($CJ790&gt;0, INDEX($CS$28:$DH$35, $CJ790, $CI790+CL$23), "-")</f>
        <v>-</v>
      </c>
      <c r="CM790" s="302" t="str" cm="1">
        <f t="array" ref="CM790">IF($CJ790&gt;0, INDEX($CS$28:$DH$35, $CJ790, $CI790+CM$23), "-")</f>
        <v>-</v>
      </c>
      <c r="CN790" s="302" t="str" cm="1">
        <f t="array" ref="CN790">IF($CJ790&gt;0, INDEX($CS$28:$DH$35, $CJ790, $CI790+CN$23), "-")</f>
        <v>-</v>
      </c>
      <c r="CO790" s="300" t="str">
        <f t="shared" si="317"/>
        <v>-</v>
      </c>
      <c r="CP790" s="271"/>
      <c r="CQ790" s="272"/>
      <c r="CR790" s="273"/>
      <c r="CS790" s="273"/>
      <c r="CT790" s="273"/>
      <c r="CU790" s="273"/>
      <c r="CV790" s="273"/>
      <c r="CW790" s="273"/>
      <c r="CX790" s="273"/>
      <c r="CY790" s="273"/>
      <c r="CZ790" s="273"/>
      <c r="DA790" s="273"/>
      <c r="DB790" s="273"/>
      <c r="DC790" s="273"/>
      <c r="DD790" s="273"/>
      <c r="DE790" s="273"/>
      <c r="DF790" s="273"/>
      <c r="DG790" s="273"/>
      <c r="DH790" s="273"/>
      <c r="DI790" s="273"/>
      <c r="DJ790" s="271"/>
      <c r="DK790" s="271"/>
    </row>
    <row r="791" spans="1:115" s="45" customFormat="1" ht="12.75" customHeight="1" x14ac:dyDescent="0.25">
      <c r="A791" s="13" cm="1">
        <f t="array" ref="A791">IFERROR(INDEX(Operation, IFERROR(MATCH($N791,#REF!, 0), IFERROR(MATCH($N791,#REF!, 0), MATCH($N791,#REF!, 0))), 4), 0)</f>
        <v>0</v>
      </c>
      <c r="B791" s="10">
        <v>768</v>
      </c>
      <c r="C791" s="238"/>
      <c r="D791" s="238"/>
      <c r="E791" s="79"/>
      <c r="F791" s="80" t="str">
        <f>IF(ISBLANK(E791), "", VLOOKUP(E791, Z!$A$2:$C$4127, 3, FALSE))</f>
        <v/>
      </c>
      <c r="G791" s="238"/>
      <c r="H791" s="81"/>
      <c r="I791" s="255" t="b">
        <v>0</v>
      </c>
      <c r="J791" s="256"/>
      <c r="K791" s="82"/>
      <c r="L791" s="82"/>
      <c r="M791" s="83"/>
      <c r="N791" s="79"/>
      <c r="O791" s="84"/>
      <c r="P791" s="84"/>
      <c r="Q791" s="257"/>
      <c r="R791" s="257"/>
      <c r="S791" s="257"/>
      <c r="T791" s="85">
        <f t="shared" si="318"/>
        <v>0</v>
      </c>
      <c r="U791" s="238"/>
      <c r="V791" s="238"/>
      <c r="W791" s="238"/>
      <c r="X791" s="257"/>
      <c r="Y791" s="258"/>
      <c r="Z791" s="79"/>
      <c r="AA791" s="257"/>
      <c r="AB791" s="257"/>
      <c r="AC791" s="257"/>
      <c r="AD791" s="257"/>
      <c r="AE791" s="257"/>
      <c r="AF791" s="85">
        <f t="shared" si="319"/>
        <v>0</v>
      </c>
      <c r="AG791" s="259"/>
      <c r="AH791" s="238"/>
      <c r="AI791" s="79"/>
      <c r="AJ791" s="80" t="str">
        <f>IF(ISBLANK(AI791), "", VLOOKUP(AI791, Z!$A$2:$C$4127, 3, FALSE))</f>
        <v/>
      </c>
      <c r="AK791" s="260"/>
      <c r="AL791" s="127">
        <f t="shared" si="320"/>
        <v>0</v>
      </c>
      <c r="AM791" s="271"/>
      <c r="AN791" s="292">
        <f t="shared" si="322"/>
        <v>0</v>
      </c>
      <c r="AO791" s="279">
        <f t="shared" si="321"/>
        <v>1</v>
      </c>
      <c r="AP791" s="279">
        <v>0.75</v>
      </c>
      <c r="AQ791" s="293" t="str">
        <f t="shared" si="323"/>
        <v>-</v>
      </c>
      <c r="AR791" s="293" t="str">
        <f t="shared" si="324"/>
        <v>-</v>
      </c>
      <c r="AS791" s="293" t="str" cm="1">
        <f t="array" ref="AS791">IFERROR(IFERROR((AT791*AU791)/(3600*1000)/AZ791, BY791) * SUMPRODUCT($BA791:$BE791^2.5, $BF791:$BJ791) / 1000, "-")</f>
        <v>-</v>
      </c>
      <c r="AT791" s="279" t="str">
        <f t="shared" si="325"/>
        <v>-</v>
      </c>
      <c r="AU791" s="279" t="str">
        <f t="shared" si="326"/>
        <v>-</v>
      </c>
      <c r="AV791" s="294" t="str">
        <f t="shared" si="308"/>
        <v>-</v>
      </c>
      <c r="AW791" s="294" t="str" cm="1">
        <f t="array" ref="AW791">IF(CH791&gt;0, INDEX($CV$58:$CV$60, CH791), "-")</f>
        <v>-</v>
      </c>
      <c r="AX791" s="294" t="str">
        <f t="shared" si="327"/>
        <v>-</v>
      </c>
      <c r="AY791" s="295" t="str">
        <f t="shared" si="328"/>
        <v>-</v>
      </c>
      <c r="AZ791" s="294">
        <f t="shared" si="329"/>
        <v>0</v>
      </c>
      <c r="BA791" s="296" t="str" cm="1">
        <f t="array" ref="BA791">IFERROR(INDEX($CV$63:$CZ$65, $CF791, BA$23), "-")</f>
        <v>-</v>
      </c>
      <c r="BB791" s="296" t="str" cm="1">
        <f t="array" ref="BB791">IFERROR(INDEX($CV$63:$CZ$65, $CF791, BB$23), "-")</f>
        <v>-</v>
      </c>
      <c r="BC791" s="296" t="str" cm="1">
        <f t="array" ref="BC791">IFERROR(INDEX($CV$63:$CZ$65, $CF791, BC$23), "-")</f>
        <v>-</v>
      </c>
      <c r="BD791" s="296" t="str" cm="1">
        <f t="array" ref="BD791">IFERROR(INDEX($CV$63:$CZ$65, $CF791, BD$23), "-")</f>
        <v>-</v>
      </c>
      <c r="BE791" s="296" t="str" cm="1">
        <f t="array" ref="BE791">IFERROR(INDEX($CV$63:$CZ$65, $CF791, BE$23), "-")</f>
        <v>-</v>
      </c>
      <c r="BF791" s="297" cm="1">
        <f t="array" ref="BF791">IF($CF791=3,
IFERROR(INDEX($CV$68:$CZ$79, $CE791, BF$23), "-"),
IF($CF791=2,
IF(BF$23=5, $Q791, IF(BF$23=4, $R791, 0)), IF(BF$23=5, $Q791, 0)
))</f>
        <v>0</v>
      </c>
      <c r="BG791" s="297" cm="1">
        <f t="array" ref="BG791">IF($CF791=3,
IFERROR(INDEX($CV$68:$CZ$79, $CE791, BG$23), "-"),
IF($CF791=2,
IF(BG$23=5, $Q791, IF(BG$23=4, $R791, 0)), IF(BG$23=5, $Q791, 0)
))</f>
        <v>0</v>
      </c>
      <c r="BH791" s="297" cm="1">
        <f t="array" ref="BH791">IF($CF791=3,
IFERROR(INDEX($CV$68:$CZ$79, $CE791, BH$23), "-"),
IF($CF791=2,
IF(BH$23=5, $Q791, IF(BH$23=4, $R791, 0)), IF(BH$23=5, $Q791, 0)
))</f>
        <v>0</v>
      </c>
      <c r="BI791" s="297" cm="1">
        <f t="array" ref="BI791">IF($CF791=3,
IFERROR(INDEX($CV$68:$CZ$79, $CE791, BI$23), "-"),
IF($CF791=2,
IF(BI$23=5, $Q791, IF(BI$23=4, $R791, 0)), IF(BI$23=5, $Q791, 0)
))</f>
        <v>0</v>
      </c>
      <c r="BJ791" s="297" cm="1">
        <f t="array" ref="BJ791">IF($CF791=3,
IFERROR(INDEX($CV$68:$CZ$79, $CE791, BJ$23), "-"),
IF($CF791=2,
IF(BJ$23=5, $Q791, IF(BJ$23=4, $R791, 0)), IF(BJ$23=5, $Q791, 0)
))</f>
        <v>0</v>
      </c>
      <c r="BK791" s="293" t="str" cm="1">
        <f t="array" ref="BK791">IFERROR(IF(OR($AN$20="EZ", ISNUMBER((BL791*BM791)/(3600*1000)/BN791)), (BL791*BM791)/(3600*1000)/BN791, BY791) * SUMPRODUCT($BO791:$BS791^2.5, $BT791:$BX791) / 1000, "-")</f>
        <v>-</v>
      </c>
      <c r="BL791" s="279" t="str">
        <f t="shared" si="330"/>
        <v>-</v>
      </c>
      <c r="BM791" s="279" t="str">
        <f t="shared" si="331"/>
        <v>-</v>
      </c>
      <c r="BN791" s="298">
        <f t="shared" si="332"/>
        <v>0</v>
      </c>
      <c r="BO791" s="296" t="str" cm="1">
        <f t="array" ref="BO791">IFERROR(INDEX($CV$63:$CZ$65, $CO791, BO$23), "-")</f>
        <v>-</v>
      </c>
      <c r="BP791" s="296" t="str" cm="1">
        <f t="array" ref="BP791">IFERROR(INDEX($CV$63:$CZ$65, $CO791, BP$23), "-")</f>
        <v>-</v>
      </c>
      <c r="BQ791" s="296" t="str" cm="1">
        <f t="array" ref="BQ791">IFERROR(INDEX($CV$63:$CZ$65, $CO791, BQ$23), "-")</f>
        <v>-</v>
      </c>
      <c r="BR791" s="296" t="str" cm="1">
        <f t="array" ref="BR791">IFERROR(INDEX($CV$63:$CZ$65, $CO791, BR$23), "-")</f>
        <v>-</v>
      </c>
      <c r="BS791" s="296" t="str" cm="1">
        <f t="array" ref="BS791">IFERROR(INDEX($CV$63:$CZ$65, $CO791, BS$23), "-")</f>
        <v>-</v>
      </c>
      <c r="BT791" s="297" cm="1">
        <f t="array" ref="BT791">IF($CO791=3,
IFERROR(INDEX($CV$68:$CZ$79, $CE791, BT$23), "-"),
IF($CO791=2,
IF(BT$23=5, $AC791, IF(BT$23=4, $AD791, 0)), IF(BT$23=5, $AC791, 0)
))</f>
        <v>0</v>
      </c>
      <c r="BU791" s="297" cm="1">
        <f t="array" ref="BU791">IF($CO791=3,
IFERROR(INDEX($CV$68:$CZ$79, $CE791, BU$23), "-"),
IF($CO791=2,
IF(BU$23=5, $AC791, IF(BU$23=4, $AD791, 0)), IF(BU$23=5, $AC791, 0)
))</f>
        <v>0</v>
      </c>
      <c r="BV791" s="297" cm="1">
        <f t="array" ref="BV791">IF($CO791=3,
IFERROR(INDEX($CV$68:$CZ$79, $CE791, BV$23), "-"),
IF($CO791=2,
IF(BV$23=5, $AC791, IF(BV$23=4, $AD791, 0)), IF(BV$23=5, $AC791, 0)
))</f>
        <v>0</v>
      </c>
      <c r="BW791" s="297" cm="1">
        <f t="array" ref="BW791">IF($CO791=3,
IFERROR(INDEX($CV$68:$CZ$79, $CE791, BW$23), "-"),
IF($CO791=2,
IF(BW$23=5, $AC791, IF(BW$23=4, $AD791, 0)), IF(BW$23=5, $AC791, 0)
))</f>
        <v>0</v>
      </c>
      <c r="BX791" s="297" cm="1">
        <f t="array" ref="BX791">IF($CO791=3,
IFERROR(INDEX($CV$68:$CZ$79, $CE791, BX$23), "-"),
IF($CO791=2,
IF(BX$23=5, $AC791, IF(BX$23=4, $AD791, 0)), IF(BX$23=5, $AC791, 0)
))</f>
        <v>0</v>
      </c>
      <c r="BY791" s="293" t="str">
        <f t="shared" si="333"/>
        <v>-</v>
      </c>
      <c r="BZ791" s="299">
        <f t="shared" si="309"/>
        <v>0</v>
      </c>
      <c r="CA791" s="294" t="str">
        <f t="shared" si="334"/>
        <v>-</v>
      </c>
      <c r="CB791" s="295" t="str">
        <f t="shared" si="310"/>
        <v>-</v>
      </c>
      <c r="CC791" s="295" t="str">
        <f t="shared" si="335"/>
        <v>-</v>
      </c>
      <c r="CD791" s="299">
        <f t="shared" si="311"/>
        <v>0</v>
      </c>
      <c r="CE791" s="300" t="str">
        <f t="shared" si="312"/>
        <v>-</v>
      </c>
      <c r="CF791" s="300" t="str">
        <f t="shared" si="313"/>
        <v>-</v>
      </c>
      <c r="CG791" s="300">
        <v>0</v>
      </c>
      <c r="CH791" s="300">
        <f t="shared" si="314"/>
        <v>0</v>
      </c>
      <c r="CI791" s="301">
        <f t="shared" si="315"/>
        <v>0</v>
      </c>
      <c r="CJ791" s="301">
        <f t="shared" si="316"/>
        <v>0</v>
      </c>
      <c r="CK791" s="302" t="str" cm="1">
        <f t="array" ref="CK791">IF($CJ791&gt;0, INDEX($CS$28:$DH$35, $CJ791, $CI791+CK$23), "-")</f>
        <v>-</v>
      </c>
      <c r="CL791" s="302" t="str" cm="1">
        <f t="array" ref="CL791">IF($CJ791&gt;0, INDEX($CS$28:$DH$35, $CJ791, $CI791+CL$23), "-")</f>
        <v>-</v>
      </c>
      <c r="CM791" s="302" t="str" cm="1">
        <f t="array" ref="CM791">IF($CJ791&gt;0, INDEX($CS$28:$DH$35, $CJ791, $CI791+CM$23), "-")</f>
        <v>-</v>
      </c>
      <c r="CN791" s="302" t="str" cm="1">
        <f t="array" ref="CN791">IF($CJ791&gt;0, INDEX($CS$28:$DH$35, $CJ791, $CI791+CN$23), "-")</f>
        <v>-</v>
      </c>
      <c r="CO791" s="300" t="str">
        <f t="shared" si="317"/>
        <v>-</v>
      </c>
      <c r="CP791" s="271"/>
      <c r="CQ791" s="272"/>
      <c r="CR791" s="273"/>
      <c r="CS791" s="273"/>
      <c r="CT791" s="273"/>
      <c r="CU791" s="273"/>
      <c r="CV791" s="273"/>
      <c r="CW791" s="273"/>
      <c r="CX791" s="273"/>
      <c r="CY791" s="273"/>
      <c r="CZ791" s="273"/>
      <c r="DA791" s="273"/>
      <c r="DB791" s="273"/>
      <c r="DC791" s="273"/>
      <c r="DD791" s="273"/>
      <c r="DE791" s="273"/>
      <c r="DF791" s="273"/>
      <c r="DG791" s="273"/>
      <c r="DH791" s="273"/>
      <c r="DI791" s="273"/>
      <c r="DJ791" s="271"/>
      <c r="DK791" s="271"/>
    </row>
    <row r="792" spans="1:115" s="45" customFormat="1" ht="12.75" customHeight="1" x14ac:dyDescent="0.25">
      <c r="A792" s="13" cm="1">
        <f t="array" ref="A792">IFERROR(INDEX(Operation, IFERROR(MATCH($N792,#REF!, 0), IFERROR(MATCH($N792,#REF!, 0), MATCH($N792,#REF!, 0))), 4), 0)</f>
        <v>0</v>
      </c>
      <c r="B792" s="10">
        <v>769</v>
      </c>
      <c r="C792" s="238"/>
      <c r="D792" s="238"/>
      <c r="E792" s="79"/>
      <c r="F792" s="80" t="str">
        <f>IF(ISBLANK(E792), "", VLOOKUP(E792, Z!$A$2:$C$4127, 3, FALSE))</f>
        <v/>
      </c>
      <c r="G792" s="238"/>
      <c r="H792" s="81"/>
      <c r="I792" s="255" t="b">
        <v>0</v>
      </c>
      <c r="J792" s="256"/>
      <c r="K792" s="82"/>
      <c r="L792" s="82"/>
      <c r="M792" s="83"/>
      <c r="N792" s="79"/>
      <c r="O792" s="84"/>
      <c r="P792" s="84"/>
      <c r="Q792" s="257"/>
      <c r="R792" s="257"/>
      <c r="S792" s="257"/>
      <c r="T792" s="85">
        <f t="shared" si="318"/>
        <v>0</v>
      </c>
      <c r="U792" s="238"/>
      <c r="V792" s="238"/>
      <c r="W792" s="238"/>
      <c r="X792" s="256"/>
      <c r="Y792" s="258"/>
      <c r="Z792" s="79"/>
      <c r="AA792" s="257"/>
      <c r="AB792" s="257"/>
      <c r="AC792" s="257"/>
      <c r="AD792" s="257"/>
      <c r="AE792" s="257"/>
      <c r="AF792" s="85">
        <f t="shared" si="319"/>
        <v>0</v>
      </c>
      <c r="AG792" s="259"/>
      <c r="AH792" s="238"/>
      <c r="AI792" s="79"/>
      <c r="AJ792" s="80" t="str">
        <f>IF(ISBLANK(AI792), "", VLOOKUP(AI792, Z!$A$2:$C$4127, 3, FALSE))</f>
        <v/>
      </c>
      <c r="AK792" s="260"/>
      <c r="AL792" s="127">
        <f t="shared" si="320"/>
        <v>0</v>
      </c>
      <c r="AM792" s="271"/>
      <c r="AN792" s="292">
        <f t="shared" si="322"/>
        <v>0</v>
      </c>
      <c r="AO792" s="279">
        <f t="shared" si="321"/>
        <v>1</v>
      </c>
      <c r="AP792" s="279">
        <v>0.75</v>
      </c>
      <c r="AQ792" s="293" t="str">
        <f t="shared" si="323"/>
        <v>-</v>
      </c>
      <c r="AR792" s="293" t="str">
        <f t="shared" si="324"/>
        <v>-</v>
      </c>
      <c r="AS792" s="293" t="str" cm="1">
        <f t="array" ref="AS792">IFERROR(IFERROR((AT792*AU792)/(3600*1000)/AZ792, BY792) * SUMPRODUCT($BA792:$BE792^2.5, $BF792:$BJ792) / 1000, "-")</f>
        <v>-</v>
      </c>
      <c r="AT792" s="279" t="str">
        <f t="shared" si="325"/>
        <v>-</v>
      </c>
      <c r="AU792" s="279" t="str">
        <f t="shared" si="326"/>
        <v>-</v>
      </c>
      <c r="AV792" s="294" t="str">
        <f t="shared" ref="AV792:AV855" si="336">IFERROR(0.00357 * LN($J792) + 0.6656, "-")</f>
        <v>-</v>
      </c>
      <c r="AW792" s="294" t="str" cm="1">
        <f t="array" ref="AW792">IF(CH792&gt;0, INDEX($CV$58:$CV$60, CH792), "-")</f>
        <v>-</v>
      </c>
      <c r="AX792" s="294" t="str">
        <f t="shared" si="327"/>
        <v>-</v>
      </c>
      <c r="AY792" s="295" t="str">
        <f t="shared" si="328"/>
        <v>-</v>
      </c>
      <c r="AZ792" s="294">
        <f t="shared" si="329"/>
        <v>0</v>
      </c>
      <c r="BA792" s="296" t="str" cm="1">
        <f t="array" ref="BA792">IFERROR(INDEX($CV$63:$CZ$65, $CF792, BA$23), "-")</f>
        <v>-</v>
      </c>
      <c r="BB792" s="296" t="str" cm="1">
        <f t="array" ref="BB792">IFERROR(INDEX($CV$63:$CZ$65, $CF792, BB$23), "-")</f>
        <v>-</v>
      </c>
      <c r="BC792" s="296" t="str" cm="1">
        <f t="array" ref="BC792">IFERROR(INDEX($CV$63:$CZ$65, $CF792, BC$23), "-")</f>
        <v>-</v>
      </c>
      <c r="BD792" s="296" t="str" cm="1">
        <f t="array" ref="BD792">IFERROR(INDEX($CV$63:$CZ$65, $CF792, BD$23), "-")</f>
        <v>-</v>
      </c>
      <c r="BE792" s="296" t="str" cm="1">
        <f t="array" ref="BE792">IFERROR(INDEX($CV$63:$CZ$65, $CF792, BE$23), "-")</f>
        <v>-</v>
      </c>
      <c r="BF792" s="297" cm="1">
        <f t="array" ref="BF792">IF($CF792=3,
IFERROR(INDEX($CV$68:$CZ$79, $CE792, BF$23), "-"),
IF($CF792=2,
IF(BF$23=5, $Q792, IF(BF$23=4, $R792, 0)), IF(BF$23=5, $Q792, 0)
))</f>
        <v>0</v>
      </c>
      <c r="BG792" s="297" cm="1">
        <f t="array" ref="BG792">IF($CF792=3,
IFERROR(INDEX($CV$68:$CZ$79, $CE792, BG$23), "-"),
IF($CF792=2,
IF(BG$23=5, $Q792, IF(BG$23=4, $R792, 0)), IF(BG$23=5, $Q792, 0)
))</f>
        <v>0</v>
      </c>
      <c r="BH792" s="297" cm="1">
        <f t="array" ref="BH792">IF($CF792=3,
IFERROR(INDEX($CV$68:$CZ$79, $CE792, BH$23), "-"),
IF($CF792=2,
IF(BH$23=5, $Q792, IF(BH$23=4, $R792, 0)), IF(BH$23=5, $Q792, 0)
))</f>
        <v>0</v>
      </c>
      <c r="BI792" s="297" cm="1">
        <f t="array" ref="BI792">IF($CF792=3,
IFERROR(INDEX($CV$68:$CZ$79, $CE792, BI$23), "-"),
IF($CF792=2,
IF(BI$23=5, $Q792, IF(BI$23=4, $R792, 0)), IF(BI$23=5, $Q792, 0)
))</f>
        <v>0</v>
      </c>
      <c r="BJ792" s="297" cm="1">
        <f t="array" ref="BJ792">IF($CF792=3,
IFERROR(INDEX($CV$68:$CZ$79, $CE792, BJ$23), "-"),
IF($CF792=2,
IF(BJ$23=5, $Q792, IF(BJ$23=4, $R792, 0)), IF(BJ$23=5, $Q792, 0)
))</f>
        <v>0</v>
      </c>
      <c r="BK792" s="293" t="str" cm="1">
        <f t="array" ref="BK792">IFERROR(IF(OR($AN$20="EZ", ISNUMBER((BL792*BM792)/(3600*1000)/BN792)), (BL792*BM792)/(3600*1000)/BN792, BY792) * SUMPRODUCT($BO792:$BS792^2.5, $BT792:$BX792) / 1000, "-")</f>
        <v>-</v>
      </c>
      <c r="BL792" s="279" t="str">
        <f t="shared" si="330"/>
        <v>-</v>
      </c>
      <c r="BM792" s="279" t="str">
        <f t="shared" si="331"/>
        <v>-</v>
      </c>
      <c r="BN792" s="298">
        <f t="shared" si="332"/>
        <v>0</v>
      </c>
      <c r="BO792" s="296" t="str" cm="1">
        <f t="array" ref="BO792">IFERROR(INDEX($CV$63:$CZ$65, $CO792, BO$23), "-")</f>
        <v>-</v>
      </c>
      <c r="BP792" s="296" t="str" cm="1">
        <f t="array" ref="BP792">IFERROR(INDEX($CV$63:$CZ$65, $CO792, BP$23), "-")</f>
        <v>-</v>
      </c>
      <c r="BQ792" s="296" t="str" cm="1">
        <f t="array" ref="BQ792">IFERROR(INDEX($CV$63:$CZ$65, $CO792, BQ$23), "-")</f>
        <v>-</v>
      </c>
      <c r="BR792" s="296" t="str" cm="1">
        <f t="array" ref="BR792">IFERROR(INDEX($CV$63:$CZ$65, $CO792, BR$23), "-")</f>
        <v>-</v>
      </c>
      <c r="BS792" s="296" t="str" cm="1">
        <f t="array" ref="BS792">IFERROR(INDEX($CV$63:$CZ$65, $CO792, BS$23), "-")</f>
        <v>-</v>
      </c>
      <c r="BT792" s="297" cm="1">
        <f t="array" ref="BT792">IF($CO792=3,
IFERROR(INDEX($CV$68:$CZ$79, $CE792, BT$23), "-"),
IF($CO792=2,
IF(BT$23=5, $AC792, IF(BT$23=4, $AD792, 0)), IF(BT$23=5, $AC792, 0)
))</f>
        <v>0</v>
      </c>
      <c r="BU792" s="297" cm="1">
        <f t="array" ref="BU792">IF($CO792=3,
IFERROR(INDEX($CV$68:$CZ$79, $CE792, BU$23), "-"),
IF($CO792=2,
IF(BU$23=5, $AC792, IF(BU$23=4, $AD792, 0)), IF(BU$23=5, $AC792, 0)
))</f>
        <v>0</v>
      </c>
      <c r="BV792" s="297" cm="1">
        <f t="array" ref="BV792">IF($CO792=3,
IFERROR(INDEX($CV$68:$CZ$79, $CE792, BV$23), "-"),
IF($CO792=2,
IF(BV$23=5, $AC792, IF(BV$23=4, $AD792, 0)), IF(BV$23=5, $AC792, 0)
))</f>
        <v>0</v>
      </c>
      <c r="BW792" s="297" cm="1">
        <f t="array" ref="BW792">IF($CO792=3,
IFERROR(INDEX($CV$68:$CZ$79, $CE792, BW$23), "-"),
IF($CO792=2,
IF(BW$23=5, $AC792, IF(BW$23=4, $AD792, 0)), IF(BW$23=5, $AC792, 0)
))</f>
        <v>0</v>
      </c>
      <c r="BX792" s="297" cm="1">
        <f t="array" ref="BX792">IF($CO792=3,
IFERROR(INDEX($CV$68:$CZ$79, $CE792, BX$23), "-"),
IF($CO792=2,
IF(BX$23=5, $AC792, IF(BX$23=4, $AD792, 0)), IF(BX$23=5, $AC792, 0)
))</f>
        <v>0</v>
      </c>
      <c r="BY792" s="293" t="str">
        <f t="shared" si="333"/>
        <v>-</v>
      </c>
      <c r="BZ792" s="299">
        <f t="shared" ref="BZ792:BZ855" si="337">$J792</f>
        <v>0</v>
      </c>
      <c r="CA792" s="294" t="str">
        <f t="shared" si="334"/>
        <v>-</v>
      </c>
      <c r="CB792" s="295" t="str">
        <f t="shared" ref="CB792:CB855" si="338">CC792</f>
        <v>-</v>
      </c>
      <c r="CC792" s="295" t="str">
        <f t="shared" si="335"/>
        <v>-</v>
      </c>
      <c r="CD792" s="299">
        <f t="shared" ref="CD792:CD855" si="339">$J792</f>
        <v>0</v>
      </c>
      <c r="CE792" s="300" t="str">
        <f t="shared" ref="CE792:CE855" si="340">IFERROR(IFERROR( IFERROR(MATCH($H792,INDEX(categories,,1),0), MATCH($H792,INDEX(categories,,2),0)), MATCH($H792,INDEX(categories,,3),0)), "-")</f>
        <v>-</v>
      </c>
      <c r="CF792" s="300" t="str">
        <f t="shared" ref="CF792:CF855" si="341">IFERROR(MATCH($N792, $CU$63:$CU$65), "-")</f>
        <v>-</v>
      </c>
      <c r="CG792" s="300">
        <v>0</v>
      </c>
      <c r="CH792" s="300">
        <f t="shared" ref="CH792:CH855" si="342">IFERROR(IFERROR( IFERROR(MATCH($M792,INDEX(Transmission,,1),0), MATCH($M792,INDEX(Transmission,,2),0)), MATCH($M792,INDEX(Transmission,,3),0)), 0)</f>
        <v>0</v>
      </c>
      <c r="CI792" s="301">
        <f t="shared" ref="CI792:CI855" si="343">IFERROR((MATCH($L792, $CS$38:$CS$41, 0) - 1)*4, 0)</f>
        <v>0</v>
      </c>
      <c r="CJ792" s="301">
        <f t="shared" ref="CJ792:CJ855" si="344">IFERROR($K792/2 + IF($J792&lt;0.75, 0, 4), 0)</f>
        <v>0</v>
      </c>
      <c r="CK792" s="302" t="str" cm="1">
        <f t="array" ref="CK792">IF($CJ792&gt;0, INDEX($CS$28:$DH$35, $CJ792, $CI792+CK$23), "-")</f>
        <v>-</v>
      </c>
      <c r="CL792" s="302" t="str" cm="1">
        <f t="array" ref="CL792">IF($CJ792&gt;0, INDEX($CS$28:$DH$35, $CJ792, $CI792+CL$23), "-")</f>
        <v>-</v>
      </c>
      <c r="CM792" s="302" t="str" cm="1">
        <f t="array" ref="CM792">IF($CJ792&gt;0, INDEX($CS$28:$DH$35, $CJ792, $CI792+CM$23), "-")</f>
        <v>-</v>
      </c>
      <c r="CN792" s="302" t="str" cm="1">
        <f t="array" ref="CN792">IF($CJ792&gt;0, INDEX($CS$28:$DH$35, $CJ792, $CI792+CN$23), "-")</f>
        <v>-</v>
      </c>
      <c r="CO792" s="300" t="str">
        <f t="shared" ref="CO792:CO855" si="345">IF($AN$20="EZ", 3, IFERROR(MATCH($Z792, $CU$63:$CU$65), "-"))</f>
        <v>-</v>
      </c>
      <c r="CP792" s="271"/>
      <c r="CQ792" s="272"/>
      <c r="CR792" s="273"/>
      <c r="CS792" s="273"/>
      <c r="CT792" s="273"/>
      <c r="CU792" s="273"/>
      <c r="CV792" s="273"/>
      <c r="CW792" s="273"/>
      <c r="CX792" s="273"/>
      <c r="CY792" s="273"/>
      <c r="CZ792" s="273"/>
      <c r="DA792" s="273"/>
      <c r="DB792" s="273"/>
      <c r="DC792" s="273"/>
      <c r="DD792" s="273"/>
      <c r="DE792" s="273"/>
      <c r="DF792" s="273"/>
      <c r="DG792" s="273"/>
      <c r="DH792" s="273"/>
      <c r="DI792" s="273"/>
      <c r="DJ792" s="271"/>
      <c r="DK792" s="271"/>
    </row>
    <row r="793" spans="1:115" s="45" customFormat="1" ht="12.75" customHeight="1" x14ac:dyDescent="0.25">
      <c r="A793" s="13" cm="1">
        <f t="array" ref="A793">IFERROR(INDEX(Operation, IFERROR(MATCH($N793,#REF!, 0), IFERROR(MATCH($N793,#REF!, 0), MATCH($N793,#REF!, 0))), 4), 0)</f>
        <v>0</v>
      </c>
      <c r="B793" s="10">
        <v>770</v>
      </c>
      <c r="C793" s="238"/>
      <c r="D793" s="238"/>
      <c r="E793" s="79"/>
      <c r="F793" s="80" t="str">
        <f>IF(ISBLANK(E793), "", VLOOKUP(E793, Z!$A$2:$C$4127, 3, FALSE))</f>
        <v/>
      </c>
      <c r="G793" s="238"/>
      <c r="H793" s="81"/>
      <c r="I793" s="255" t="b">
        <v>0</v>
      </c>
      <c r="J793" s="256"/>
      <c r="K793" s="82"/>
      <c r="L793" s="82"/>
      <c r="M793" s="83"/>
      <c r="N793" s="79"/>
      <c r="O793" s="84"/>
      <c r="P793" s="84"/>
      <c r="Q793" s="257"/>
      <c r="R793" s="257"/>
      <c r="S793" s="257"/>
      <c r="T793" s="85">
        <f t="shared" ref="T793:T856" si="346">IFERROR(AQ793*1000, 0)</f>
        <v>0</v>
      </c>
      <c r="U793" s="238"/>
      <c r="V793" s="238"/>
      <c r="W793" s="238"/>
      <c r="X793" s="257"/>
      <c r="Y793" s="258"/>
      <c r="Z793" s="79"/>
      <c r="AA793" s="257"/>
      <c r="AB793" s="257"/>
      <c r="AC793" s="257"/>
      <c r="AD793" s="257"/>
      <c r="AE793" s="257"/>
      <c r="AF793" s="85">
        <f t="shared" ref="AF793:AF856" si="347">IFERROR(AR793*1000, 0)</f>
        <v>0</v>
      </c>
      <c r="AG793" s="259"/>
      <c r="AH793" s="238"/>
      <c r="AI793" s="79"/>
      <c r="AJ793" s="80" t="str">
        <f>IF(ISBLANK(AI793), "", VLOOKUP(AI793, Z!$A$2:$C$4127, 3, FALSE))</f>
        <v/>
      </c>
      <c r="AK793" s="260"/>
      <c r="AL793" s="127">
        <f t="shared" ref="AL793:AL856" si="348">AN793*1000</f>
        <v>0</v>
      </c>
      <c r="AM793" s="271"/>
      <c r="AN793" s="292">
        <f t="shared" si="322"/>
        <v>0</v>
      </c>
      <c r="AO793" s="279">
        <f t="shared" ref="AO793:AO856" si="349">IF($AN$20="EZ", 15, IF(OR($I793=TRUE, AND(CO793=3,CF793&lt;&gt; 3)), 4, 1))</f>
        <v>1</v>
      </c>
      <c r="AP793" s="279">
        <v>0.75</v>
      </c>
      <c r="AQ793" s="293" t="str">
        <f t="shared" si="323"/>
        <v>-</v>
      </c>
      <c r="AR793" s="293" t="str">
        <f t="shared" si="324"/>
        <v>-</v>
      </c>
      <c r="AS793" s="293" t="str" cm="1">
        <f t="array" ref="AS793">IFERROR(IFERROR((AT793*AU793)/(3600*1000)/AZ793, BY793) * SUMPRODUCT($BA793:$BE793^2.5, $BF793:$BJ793) / 1000, "-")</f>
        <v>-</v>
      </c>
      <c r="AT793" s="279" t="str">
        <f t="shared" si="325"/>
        <v>-</v>
      </c>
      <c r="AU793" s="279" t="str">
        <f t="shared" si="326"/>
        <v>-</v>
      </c>
      <c r="AV793" s="294" t="str">
        <f t="shared" si="336"/>
        <v>-</v>
      </c>
      <c r="AW793" s="294" t="str" cm="1">
        <f t="array" ref="AW793">IF(CH793&gt;0, INDEX($CV$58:$CV$60, CH793), "-")</f>
        <v>-</v>
      </c>
      <c r="AX793" s="294" t="str">
        <f t="shared" si="327"/>
        <v>-</v>
      </c>
      <c r="AY793" s="295" t="str">
        <f t="shared" si="328"/>
        <v>-</v>
      </c>
      <c r="AZ793" s="294">
        <f t="shared" si="329"/>
        <v>0</v>
      </c>
      <c r="BA793" s="296" t="str" cm="1">
        <f t="array" ref="BA793">IFERROR(INDEX($CV$63:$CZ$65, $CF793, BA$23), "-")</f>
        <v>-</v>
      </c>
      <c r="BB793" s="296" t="str" cm="1">
        <f t="array" ref="BB793">IFERROR(INDEX($CV$63:$CZ$65, $CF793, BB$23), "-")</f>
        <v>-</v>
      </c>
      <c r="BC793" s="296" t="str" cm="1">
        <f t="array" ref="BC793">IFERROR(INDEX($CV$63:$CZ$65, $CF793, BC$23), "-")</f>
        <v>-</v>
      </c>
      <c r="BD793" s="296" t="str" cm="1">
        <f t="array" ref="BD793">IFERROR(INDEX($CV$63:$CZ$65, $CF793, BD$23), "-")</f>
        <v>-</v>
      </c>
      <c r="BE793" s="296" t="str" cm="1">
        <f t="array" ref="BE793">IFERROR(INDEX($CV$63:$CZ$65, $CF793, BE$23), "-")</f>
        <v>-</v>
      </c>
      <c r="BF793" s="297" cm="1">
        <f t="array" ref="BF793">IF($CF793=3,
IFERROR(INDEX($CV$68:$CZ$79, $CE793, BF$23), "-"),
IF($CF793=2,
IF(BF$23=5, $Q793, IF(BF$23=4, $R793, 0)), IF(BF$23=5, $Q793, 0)
))</f>
        <v>0</v>
      </c>
      <c r="BG793" s="297" cm="1">
        <f t="array" ref="BG793">IF($CF793=3,
IFERROR(INDEX($CV$68:$CZ$79, $CE793, BG$23), "-"),
IF($CF793=2,
IF(BG$23=5, $Q793, IF(BG$23=4, $R793, 0)), IF(BG$23=5, $Q793, 0)
))</f>
        <v>0</v>
      </c>
      <c r="BH793" s="297" cm="1">
        <f t="array" ref="BH793">IF($CF793=3,
IFERROR(INDEX($CV$68:$CZ$79, $CE793, BH$23), "-"),
IF($CF793=2,
IF(BH$23=5, $Q793, IF(BH$23=4, $R793, 0)), IF(BH$23=5, $Q793, 0)
))</f>
        <v>0</v>
      </c>
      <c r="BI793" s="297" cm="1">
        <f t="array" ref="BI793">IF($CF793=3,
IFERROR(INDEX($CV$68:$CZ$79, $CE793, BI$23), "-"),
IF($CF793=2,
IF(BI$23=5, $Q793, IF(BI$23=4, $R793, 0)), IF(BI$23=5, $Q793, 0)
))</f>
        <v>0</v>
      </c>
      <c r="BJ793" s="297" cm="1">
        <f t="array" ref="BJ793">IF($CF793=3,
IFERROR(INDEX($CV$68:$CZ$79, $CE793, BJ$23), "-"),
IF($CF793=2,
IF(BJ$23=5, $Q793, IF(BJ$23=4, $R793, 0)), IF(BJ$23=5, $Q793, 0)
))</f>
        <v>0</v>
      </c>
      <c r="BK793" s="293" t="str" cm="1">
        <f t="array" ref="BK793">IFERROR(IF(OR($AN$20="EZ", ISNUMBER((BL793*BM793)/(3600*1000)/BN793)), (BL793*BM793)/(3600*1000)/BN793, BY793) * SUMPRODUCT($BO793:$BS793^2.5, $BT793:$BX793) / 1000, "-")</f>
        <v>-</v>
      </c>
      <c r="BL793" s="279" t="str">
        <f t="shared" si="330"/>
        <v>-</v>
      </c>
      <c r="BM793" s="279" t="str">
        <f t="shared" si="331"/>
        <v>-</v>
      </c>
      <c r="BN793" s="298">
        <f t="shared" si="332"/>
        <v>0</v>
      </c>
      <c r="BO793" s="296" t="str" cm="1">
        <f t="array" ref="BO793">IFERROR(INDEX($CV$63:$CZ$65, $CO793, BO$23), "-")</f>
        <v>-</v>
      </c>
      <c r="BP793" s="296" t="str" cm="1">
        <f t="array" ref="BP793">IFERROR(INDEX($CV$63:$CZ$65, $CO793, BP$23), "-")</f>
        <v>-</v>
      </c>
      <c r="BQ793" s="296" t="str" cm="1">
        <f t="array" ref="BQ793">IFERROR(INDEX($CV$63:$CZ$65, $CO793, BQ$23), "-")</f>
        <v>-</v>
      </c>
      <c r="BR793" s="296" t="str" cm="1">
        <f t="array" ref="BR793">IFERROR(INDEX($CV$63:$CZ$65, $CO793, BR$23), "-")</f>
        <v>-</v>
      </c>
      <c r="BS793" s="296" t="str" cm="1">
        <f t="array" ref="BS793">IFERROR(INDEX($CV$63:$CZ$65, $CO793, BS$23), "-")</f>
        <v>-</v>
      </c>
      <c r="BT793" s="297" cm="1">
        <f t="array" ref="BT793">IF($CO793=3,
IFERROR(INDEX($CV$68:$CZ$79, $CE793, BT$23), "-"),
IF($CO793=2,
IF(BT$23=5, $AC793, IF(BT$23=4, $AD793, 0)), IF(BT$23=5, $AC793, 0)
))</f>
        <v>0</v>
      </c>
      <c r="BU793" s="297" cm="1">
        <f t="array" ref="BU793">IF($CO793=3,
IFERROR(INDEX($CV$68:$CZ$79, $CE793, BU$23), "-"),
IF($CO793=2,
IF(BU$23=5, $AC793, IF(BU$23=4, $AD793, 0)), IF(BU$23=5, $AC793, 0)
))</f>
        <v>0</v>
      </c>
      <c r="BV793" s="297" cm="1">
        <f t="array" ref="BV793">IF($CO793=3,
IFERROR(INDEX($CV$68:$CZ$79, $CE793, BV$23), "-"),
IF($CO793=2,
IF(BV$23=5, $AC793, IF(BV$23=4, $AD793, 0)), IF(BV$23=5, $AC793, 0)
))</f>
        <v>0</v>
      </c>
      <c r="BW793" s="297" cm="1">
        <f t="array" ref="BW793">IF($CO793=3,
IFERROR(INDEX($CV$68:$CZ$79, $CE793, BW$23), "-"),
IF($CO793=2,
IF(BW$23=5, $AC793, IF(BW$23=4, $AD793, 0)), IF(BW$23=5, $AC793, 0)
))</f>
        <v>0</v>
      </c>
      <c r="BX793" s="297" cm="1">
        <f t="array" ref="BX793">IF($CO793=3,
IFERROR(INDEX($CV$68:$CZ$79, $CE793, BX$23), "-"),
IF($CO793=2,
IF(BX$23=5, $AC793, IF(BX$23=4, $AD793, 0)), IF(BX$23=5, $AC793, 0)
))</f>
        <v>0</v>
      </c>
      <c r="BY793" s="293" t="str">
        <f t="shared" si="333"/>
        <v>-</v>
      </c>
      <c r="BZ793" s="299">
        <f t="shared" si="337"/>
        <v>0</v>
      </c>
      <c r="CA793" s="294" t="str">
        <f t="shared" si="334"/>
        <v>-</v>
      </c>
      <c r="CB793" s="295" t="str">
        <f t="shared" si="338"/>
        <v>-</v>
      </c>
      <c r="CC793" s="295" t="str">
        <f t="shared" si="335"/>
        <v>-</v>
      </c>
      <c r="CD793" s="299">
        <f t="shared" si="339"/>
        <v>0</v>
      </c>
      <c r="CE793" s="300" t="str">
        <f t="shared" si="340"/>
        <v>-</v>
      </c>
      <c r="CF793" s="300" t="str">
        <f t="shared" si="341"/>
        <v>-</v>
      </c>
      <c r="CG793" s="300">
        <v>0</v>
      </c>
      <c r="CH793" s="300">
        <f t="shared" si="342"/>
        <v>0</v>
      </c>
      <c r="CI793" s="301">
        <f t="shared" si="343"/>
        <v>0</v>
      </c>
      <c r="CJ793" s="301">
        <f t="shared" si="344"/>
        <v>0</v>
      </c>
      <c r="CK793" s="302" t="str" cm="1">
        <f t="array" ref="CK793">IF($CJ793&gt;0, INDEX($CS$28:$DH$35, $CJ793, $CI793+CK$23), "-")</f>
        <v>-</v>
      </c>
      <c r="CL793" s="302" t="str" cm="1">
        <f t="array" ref="CL793">IF($CJ793&gt;0, INDEX($CS$28:$DH$35, $CJ793, $CI793+CL$23), "-")</f>
        <v>-</v>
      </c>
      <c r="CM793" s="302" t="str" cm="1">
        <f t="array" ref="CM793">IF($CJ793&gt;0, INDEX($CS$28:$DH$35, $CJ793, $CI793+CM$23), "-")</f>
        <v>-</v>
      </c>
      <c r="CN793" s="302" t="str" cm="1">
        <f t="array" ref="CN793">IF($CJ793&gt;0, INDEX($CS$28:$DH$35, $CJ793, $CI793+CN$23), "-")</f>
        <v>-</v>
      </c>
      <c r="CO793" s="300" t="str">
        <f t="shared" si="345"/>
        <v>-</v>
      </c>
      <c r="CP793" s="271"/>
      <c r="CQ793" s="272"/>
      <c r="CR793" s="273"/>
      <c r="CS793" s="273"/>
      <c r="CT793" s="273"/>
      <c r="CU793" s="273"/>
      <c r="CV793" s="273"/>
      <c r="CW793" s="273"/>
      <c r="CX793" s="273"/>
      <c r="CY793" s="273"/>
      <c r="CZ793" s="273"/>
      <c r="DA793" s="273"/>
      <c r="DB793" s="273"/>
      <c r="DC793" s="273"/>
      <c r="DD793" s="273"/>
      <c r="DE793" s="273"/>
      <c r="DF793" s="273"/>
      <c r="DG793" s="273"/>
      <c r="DH793" s="273"/>
      <c r="DI793" s="273"/>
      <c r="DJ793" s="271"/>
      <c r="DK793" s="271"/>
    </row>
    <row r="794" spans="1:115" s="45" customFormat="1" ht="12.75" customHeight="1" x14ac:dyDescent="0.25">
      <c r="A794" s="13" cm="1">
        <f t="array" ref="A794">IFERROR(INDEX(Operation, IFERROR(MATCH($N794,#REF!, 0), IFERROR(MATCH($N794,#REF!, 0), MATCH($N794,#REF!, 0))), 4), 0)</f>
        <v>0</v>
      </c>
      <c r="B794" s="10">
        <v>771</v>
      </c>
      <c r="C794" s="238"/>
      <c r="D794" s="238"/>
      <c r="E794" s="79"/>
      <c r="F794" s="80" t="str">
        <f>IF(ISBLANK(E794), "", VLOOKUP(E794, Z!$A$2:$C$4127, 3, FALSE))</f>
        <v/>
      </c>
      <c r="G794" s="238"/>
      <c r="H794" s="81"/>
      <c r="I794" s="255" t="b">
        <v>0</v>
      </c>
      <c r="J794" s="256"/>
      <c r="K794" s="82"/>
      <c r="L794" s="82"/>
      <c r="M794" s="83"/>
      <c r="N794" s="79"/>
      <c r="O794" s="84"/>
      <c r="P794" s="84"/>
      <c r="Q794" s="257"/>
      <c r="R794" s="257"/>
      <c r="S794" s="257"/>
      <c r="T794" s="85">
        <f t="shared" si="346"/>
        <v>0</v>
      </c>
      <c r="U794" s="238"/>
      <c r="V794" s="238"/>
      <c r="W794" s="238"/>
      <c r="X794" s="257"/>
      <c r="Y794" s="258"/>
      <c r="Z794" s="79"/>
      <c r="AA794" s="257"/>
      <c r="AB794" s="257"/>
      <c r="AC794" s="257"/>
      <c r="AD794" s="257"/>
      <c r="AE794" s="257"/>
      <c r="AF794" s="85">
        <f t="shared" si="347"/>
        <v>0</v>
      </c>
      <c r="AG794" s="259"/>
      <c r="AH794" s="238"/>
      <c r="AI794" s="79"/>
      <c r="AJ794" s="80" t="str">
        <f>IF(ISBLANK(AI794), "", VLOOKUP(AI794, Z!$A$2:$C$4127, 3, FALSE))</f>
        <v/>
      </c>
      <c r="AK794" s="260"/>
      <c r="AL794" s="127">
        <f t="shared" si="348"/>
        <v>0</v>
      </c>
      <c r="AM794" s="271"/>
      <c r="AN794" s="292">
        <f t="shared" si="322"/>
        <v>0</v>
      </c>
      <c r="AO794" s="279">
        <f t="shared" si="349"/>
        <v>1</v>
      </c>
      <c r="AP794" s="279">
        <v>0.75</v>
      </c>
      <c r="AQ794" s="293" t="str">
        <f t="shared" si="323"/>
        <v>-</v>
      </c>
      <c r="AR794" s="293" t="str">
        <f t="shared" si="324"/>
        <v>-</v>
      </c>
      <c r="AS794" s="293" t="str" cm="1">
        <f t="array" ref="AS794">IFERROR(IFERROR((AT794*AU794)/(3600*1000)/AZ794, BY794) * SUMPRODUCT($BA794:$BE794^2.5, $BF794:$BJ794) / 1000, "-")</f>
        <v>-</v>
      </c>
      <c r="AT794" s="279" t="str">
        <f t="shared" si="325"/>
        <v>-</v>
      </c>
      <c r="AU794" s="279" t="str">
        <f t="shared" si="326"/>
        <v>-</v>
      </c>
      <c r="AV794" s="294" t="str">
        <f t="shared" si="336"/>
        <v>-</v>
      </c>
      <c r="AW794" s="294" t="str" cm="1">
        <f t="array" ref="AW794">IF(CH794&gt;0, INDEX($CV$58:$CV$60, CH794), "-")</f>
        <v>-</v>
      </c>
      <c r="AX794" s="294" t="str">
        <f t="shared" si="327"/>
        <v>-</v>
      </c>
      <c r="AY794" s="295" t="str">
        <f t="shared" si="328"/>
        <v>-</v>
      </c>
      <c r="AZ794" s="294">
        <f t="shared" si="329"/>
        <v>0</v>
      </c>
      <c r="BA794" s="296" t="str" cm="1">
        <f t="array" ref="BA794">IFERROR(INDEX($CV$63:$CZ$65, $CF794, BA$23), "-")</f>
        <v>-</v>
      </c>
      <c r="BB794" s="296" t="str" cm="1">
        <f t="array" ref="BB794">IFERROR(INDEX($CV$63:$CZ$65, $CF794, BB$23), "-")</f>
        <v>-</v>
      </c>
      <c r="BC794" s="296" t="str" cm="1">
        <f t="array" ref="BC794">IFERROR(INDEX($CV$63:$CZ$65, $CF794, BC$23), "-")</f>
        <v>-</v>
      </c>
      <c r="BD794" s="296" t="str" cm="1">
        <f t="array" ref="BD794">IFERROR(INDEX($CV$63:$CZ$65, $CF794, BD$23), "-")</f>
        <v>-</v>
      </c>
      <c r="BE794" s="296" t="str" cm="1">
        <f t="array" ref="BE794">IFERROR(INDEX($CV$63:$CZ$65, $CF794, BE$23), "-")</f>
        <v>-</v>
      </c>
      <c r="BF794" s="297" cm="1">
        <f t="array" ref="BF794">IF($CF794=3,
IFERROR(INDEX($CV$68:$CZ$79, $CE794, BF$23), "-"),
IF($CF794=2,
IF(BF$23=5, $Q794, IF(BF$23=4, $R794, 0)), IF(BF$23=5, $Q794, 0)
))</f>
        <v>0</v>
      </c>
      <c r="BG794" s="297" cm="1">
        <f t="array" ref="BG794">IF($CF794=3,
IFERROR(INDEX($CV$68:$CZ$79, $CE794, BG$23), "-"),
IF($CF794=2,
IF(BG$23=5, $Q794, IF(BG$23=4, $R794, 0)), IF(BG$23=5, $Q794, 0)
))</f>
        <v>0</v>
      </c>
      <c r="BH794" s="297" cm="1">
        <f t="array" ref="BH794">IF($CF794=3,
IFERROR(INDEX($CV$68:$CZ$79, $CE794, BH$23), "-"),
IF($CF794=2,
IF(BH$23=5, $Q794, IF(BH$23=4, $R794, 0)), IF(BH$23=5, $Q794, 0)
))</f>
        <v>0</v>
      </c>
      <c r="BI794" s="297" cm="1">
        <f t="array" ref="BI794">IF($CF794=3,
IFERROR(INDEX($CV$68:$CZ$79, $CE794, BI$23), "-"),
IF($CF794=2,
IF(BI$23=5, $Q794, IF(BI$23=4, $R794, 0)), IF(BI$23=5, $Q794, 0)
))</f>
        <v>0</v>
      </c>
      <c r="BJ794" s="297" cm="1">
        <f t="array" ref="BJ794">IF($CF794=3,
IFERROR(INDEX($CV$68:$CZ$79, $CE794, BJ$23), "-"),
IF($CF794=2,
IF(BJ$23=5, $Q794, IF(BJ$23=4, $R794, 0)), IF(BJ$23=5, $Q794, 0)
))</f>
        <v>0</v>
      </c>
      <c r="BK794" s="293" t="str" cm="1">
        <f t="array" ref="BK794">IFERROR(IF(OR($AN$20="EZ", ISNUMBER((BL794*BM794)/(3600*1000)/BN794)), (BL794*BM794)/(3600*1000)/BN794, BY794) * SUMPRODUCT($BO794:$BS794^2.5, $BT794:$BX794) / 1000, "-")</f>
        <v>-</v>
      </c>
      <c r="BL794" s="279" t="str">
        <f t="shared" si="330"/>
        <v>-</v>
      </c>
      <c r="BM794" s="279" t="str">
        <f t="shared" si="331"/>
        <v>-</v>
      </c>
      <c r="BN794" s="298">
        <f t="shared" si="332"/>
        <v>0</v>
      </c>
      <c r="BO794" s="296" t="str" cm="1">
        <f t="array" ref="BO794">IFERROR(INDEX($CV$63:$CZ$65, $CO794, BO$23), "-")</f>
        <v>-</v>
      </c>
      <c r="BP794" s="296" t="str" cm="1">
        <f t="array" ref="BP794">IFERROR(INDEX($CV$63:$CZ$65, $CO794, BP$23), "-")</f>
        <v>-</v>
      </c>
      <c r="BQ794" s="296" t="str" cm="1">
        <f t="array" ref="BQ794">IFERROR(INDEX($CV$63:$CZ$65, $CO794, BQ$23), "-")</f>
        <v>-</v>
      </c>
      <c r="BR794" s="296" t="str" cm="1">
        <f t="array" ref="BR794">IFERROR(INDEX($CV$63:$CZ$65, $CO794, BR$23), "-")</f>
        <v>-</v>
      </c>
      <c r="BS794" s="296" t="str" cm="1">
        <f t="array" ref="BS794">IFERROR(INDEX($CV$63:$CZ$65, $CO794, BS$23), "-")</f>
        <v>-</v>
      </c>
      <c r="BT794" s="297" cm="1">
        <f t="array" ref="BT794">IF($CO794=3,
IFERROR(INDEX($CV$68:$CZ$79, $CE794, BT$23), "-"),
IF($CO794=2,
IF(BT$23=5, $AC794, IF(BT$23=4, $AD794, 0)), IF(BT$23=5, $AC794, 0)
))</f>
        <v>0</v>
      </c>
      <c r="BU794" s="297" cm="1">
        <f t="array" ref="BU794">IF($CO794=3,
IFERROR(INDEX($CV$68:$CZ$79, $CE794, BU$23), "-"),
IF($CO794=2,
IF(BU$23=5, $AC794, IF(BU$23=4, $AD794, 0)), IF(BU$23=5, $AC794, 0)
))</f>
        <v>0</v>
      </c>
      <c r="BV794" s="297" cm="1">
        <f t="array" ref="BV794">IF($CO794=3,
IFERROR(INDEX($CV$68:$CZ$79, $CE794, BV$23), "-"),
IF($CO794=2,
IF(BV$23=5, $AC794, IF(BV$23=4, $AD794, 0)), IF(BV$23=5, $AC794, 0)
))</f>
        <v>0</v>
      </c>
      <c r="BW794" s="297" cm="1">
        <f t="array" ref="BW794">IF($CO794=3,
IFERROR(INDEX($CV$68:$CZ$79, $CE794, BW$23), "-"),
IF($CO794=2,
IF(BW$23=5, $AC794, IF(BW$23=4, $AD794, 0)), IF(BW$23=5, $AC794, 0)
))</f>
        <v>0</v>
      </c>
      <c r="BX794" s="297" cm="1">
        <f t="array" ref="BX794">IF($CO794=3,
IFERROR(INDEX($CV$68:$CZ$79, $CE794, BX$23), "-"),
IF($CO794=2,
IF(BX$23=5, $AC794, IF(BX$23=4, $AD794, 0)), IF(BX$23=5, $AC794, 0)
))</f>
        <v>0</v>
      </c>
      <c r="BY794" s="293" t="str">
        <f t="shared" si="333"/>
        <v>-</v>
      </c>
      <c r="BZ794" s="299">
        <f t="shared" si="337"/>
        <v>0</v>
      </c>
      <c r="CA794" s="294" t="str">
        <f t="shared" si="334"/>
        <v>-</v>
      </c>
      <c r="CB794" s="295" t="str">
        <f t="shared" si="338"/>
        <v>-</v>
      </c>
      <c r="CC794" s="295" t="str">
        <f t="shared" si="335"/>
        <v>-</v>
      </c>
      <c r="CD794" s="299">
        <f t="shared" si="339"/>
        <v>0</v>
      </c>
      <c r="CE794" s="300" t="str">
        <f t="shared" si="340"/>
        <v>-</v>
      </c>
      <c r="CF794" s="300" t="str">
        <f t="shared" si="341"/>
        <v>-</v>
      </c>
      <c r="CG794" s="300">
        <v>0</v>
      </c>
      <c r="CH794" s="300">
        <f t="shared" si="342"/>
        <v>0</v>
      </c>
      <c r="CI794" s="301">
        <f t="shared" si="343"/>
        <v>0</v>
      </c>
      <c r="CJ794" s="301">
        <f t="shared" si="344"/>
        <v>0</v>
      </c>
      <c r="CK794" s="302" t="str" cm="1">
        <f t="array" ref="CK794">IF($CJ794&gt;0, INDEX($CS$28:$DH$35, $CJ794, $CI794+CK$23), "-")</f>
        <v>-</v>
      </c>
      <c r="CL794" s="302" t="str" cm="1">
        <f t="array" ref="CL794">IF($CJ794&gt;0, INDEX($CS$28:$DH$35, $CJ794, $CI794+CL$23), "-")</f>
        <v>-</v>
      </c>
      <c r="CM794" s="302" t="str" cm="1">
        <f t="array" ref="CM794">IF($CJ794&gt;0, INDEX($CS$28:$DH$35, $CJ794, $CI794+CM$23), "-")</f>
        <v>-</v>
      </c>
      <c r="CN794" s="302" t="str" cm="1">
        <f t="array" ref="CN794">IF($CJ794&gt;0, INDEX($CS$28:$DH$35, $CJ794, $CI794+CN$23), "-")</f>
        <v>-</v>
      </c>
      <c r="CO794" s="300" t="str">
        <f t="shared" si="345"/>
        <v>-</v>
      </c>
      <c r="CP794" s="271"/>
      <c r="CQ794" s="272"/>
      <c r="CR794" s="273"/>
      <c r="CS794" s="273"/>
      <c r="CT794" s="273"/>
      <c r="CU794" s="273"/>
      <c r="CV794" s="273"/>
      <c r="CW794" s="273"/>
      <c r="CX794" s="273"/>
      <c r="CY794" s="273"/>
      <c r="CZ794" s="273"/>
      <c r="DA794" s="273"/>
      <c r="DB794" s="273"/>
      <c r="DC794" s="273"/>
      <c r="DD794" s="273"/>
      <c r="DE794" s="273"/>
      <c r="DF794" s="273"/>
      <c r="DG794" s="273"/>
      <c r="DH794" s="273"/>
      <c r="DI794" s="273"/>
      <c r="DJ794" s="271"/>
      <c r="DK794" s="271"/>
    </row>
    <row r="795" spans="1:115" s="45" customFormat="1" ht="12.75" customHeight="1" x14ac:dyDescent="0.25">
      <c r="A795" s="13" cm="1">
        <f t="array" ref="A795">IFERROR(INDEX(Operation, IFERROR(MATCH($N795,#REF!, 0), IFERROR(MATCH($N795,#REF!, 0), MATCH($N795,#REF!, 0))), 4), 0)</f>
        <v>0</v>
      </c>
      <c r="B795" s="10">
        <v>772</v>
      </c>
      <c r="C795" s="238"/>
      <c r="D795" s="238"/>
      <c r="E795" s="79"/>
      <c r="F795" s="80" t="str">
        <f>IF(ISBLANK(E795), "", VLOOKUP(E795, Z!$A$2:$C$4127, 3, FALSE))</f>
        <v/>
      </c>
      <c r="G795" s="238"/>
      <c r="H795" s="81"/>
      <c r="I795" s="255" t="b">
        <v>0</v>
      </c>
      <c r="J795" s="256"/>
      <c r="K795" s="82"/>
      <c r="L795" s="82"/>
      <c r="M795" s="83"/>
      <c r="N795" s="79"/>
      <c r="O795" s="84"/>
      <c r="P795" s="84"/>
      <c r="Q795" s="257"/>
      <c r="R795" s="257"/>
      <c r="S795" s="257"/>
      <c r="T795" s="85">
        <f t="shared" si="346"/>
        <v>0</v>
      </c>
      <c r="U795" s="238"/>
      <c r="V795" s="238"/>
      <c r="W795" s="238"/>
      <c r="X795" s="257"/>
      <c r="Y795" s="258"/>
      <c r="Z795" s="79"/>
      <c r="AA795" s="257"/>
      <c r="AB795" s="257"/>
      <c r="AC795" s="257"/>
      <c r="AD795" s="257"/>
      <c r="AE795" s="257"/>
      <c r="AF795" s="85">
        <f t="shared" si="347"/>
        <v>0</v>
      </c>
      <c r="AG795" s="259"/>
      <c r="AH795" s="238"/>
      <c r="AI795" s="79"/>
      <c r="AJ795" s="80" t="str">
        <f>IF(ISBLANK(AI795), "", VLOOKUP(AI795, Z!$A$2:$C$4127, 3, FALSE))</f>
        <v/>
      </c>
      <c r="AK795" s="260"/>
      <c r="AL795" s="127">
        <f t="shared" si="348"/>
        <v>0</v>
      </c>
      <c r="AM795" s="271"/>
      <c r="AN795" s="292">
        <f t="shared" si="322"/>
        <v>0</v>
      </c>
      <c r="AO795" s="279">
        <f t="shared" si="349"/>
        <v>1</v>
      </c>
      <c r="AP795" s="279">
        <v>0.75</v>
      </c>
      <c r="AQ795" s="293" t="str">
        <f t="shared" si="323"/>
        <v>-</v>
      </c>
      <c r="AR795" s="293" t="str">
        <f t="shared" si="324"/>
        <v>-</v>
      </c>
      <c r="AS795" s="293" t="str" cm="1">
        <f t="array" ref="AS795">IFERROR(IFERROR((AT795*AU795)/(3600*1000)/AZ795, BY795) * SUMPRODUCT($BA795:$BE795^2.5, $BF795:$BJ795) / 1000, "-")</f>
        <v>-</v>
      </c>
      <c r="AT795" s="279" t="str">
        <f t="shared" si="325"/>
        <v>-</v>
      </c>
      <c r="AU795" s="279" t="str">
        <f t="shared" si="326"/>
        <v>-</v>
      </c>
      <c r="AV795" s="294" t="str">
        <f t="shared" si="336"/>
        <v>-</v>
      </c>
      <c r="AW795" s="294" t="str" cm="1">
        <f t="array" ref="AW795">IF(CH795&gt;0, INDEX($CV$58:$CV$60, CH795), "-")</f>
        <v>-</v>
      </c>
      <c r="AX795" s="294" t="str">
        <f t="shared" si="327"/>
        <v>-</v>
      </c>
      <c r="AY795" s="295" t="str">
        <f t="shared" si="328"/>
        <v>-</v>
      </c>
      <c r="AZ795" s="294">
        <f t="shared" si="329"/>
        <v>0</v>
      </c>
      <c r="BA795" s="296" t="str" cm="1">
        <f t="array" ref="BA795">IFERROR(INDEX($CV$63:$CZ$65, $CF795, BA$23), "-")</f>
        <v>-</v>
      </c>
      <c r="BB795" s="296" t="str" cm="1">
        <f t="array" ref="BB795">IFERROR(INDEX($CV$63:$CZ$65, $CF795, BB$23), "-")</f>
        <v>-</v>
      </c>
      <c r="BC795" s="296" t="str" cm="1">
        <f t="array" ref="BC795">IFERROR(INDEX($CV$63:$CZ$65, $CF795, BC$23), "-")</f>
        <v>-</v>
      </c>
      <c r="BD795" s="296" t="str" cm="1">
        <f t="array" ref="BD795">IFERROR(INDEX($CV$63:$CZ$65, $CF795, BD$23), "-")</f>
        <v>-</v>
      </c>
      <c r="BE795" s="296" t="str" cm="1">
        <f t="array" ref="BE795">IFERROR(INDEX($CV$63:$CZ$65, $CF795, BE$23), "-")</f>
        <v>-</v>
      </c>
      <c r="BF795" s="297" cm="1">
        <f t="array" ref="BF795">IF($CF795=3,
IFERROR(INDEX($CV$68:$CZ$79, $CE795, BF$23), "-"),
IF($CF795=2,
IF(BF$23=5, $Q795, IF(BF$23=4, $R795, 0)), IF(BF$23=5, $Q795, 0)
))</f>
        <v>0</v>
      </c>
      <c r="BG795" s="297" cm="1">
        <f t="array" ref="BG795">IF($CF795=3,
IFERROR(INDEX($CV$68:$CZ$79, $CE795, BG$23), "-"),
IF($CF795=2,
IF(BG$23=5, $Q795, IF(BG$23=4, $R795, 0)), IF(BG$23=5, $Q795, 0)
))</f>
        <v>0</v>
      </c>
      <c r="BH795" s="297" cm="1">
        <f t="array" ref="BH795">IF($CF795=3,
IFERROR(INDEX($CV$68:$CZ$79, $CE795, BH$23), "-"),
IF($CF795=2,
IF(BH$23=5, $Q795, IF(BH$23=4, $R795, 0)), IF(BH$23=5, $Q795, 0)
))</f>
        <v>0</v>
      </c>
      <c r="BI795" s="297" cm="1">
        <f t="array" ref="BI795">IF($CF795=3,
IFERROR(INDEX($CV$68:$CZ$79, $CE795, BI$23), "-"),
IF($CF795=2,
IF(BI$23=5, $Q795, IF(BI$23=4, $R795, 0)), IF(BI$23=5, $Q795, 0)
))</f>
        <v>0</v>
      </c>
      <c r="BJ795" s="297" cm="1">
        <f t="array" ref="BJ795">IF($CF795=3,
IFERROR(INDEX($CV$68:$CZ$79, $CE795, BJ$23), "-"),
IF($CF795=2,
IF(BJ$23=5, $Q795, IF(BJ$23=4, $R795, 0)), IF(BJ$23=5, $Q795, 0)
))</f>
        <v>0</v>
      </c>
      <c r="BK795" s="293" t="str" cm="1">
        <f t="array" ref="BK795">IFERROR(IF(OR($AN$20="EZ", ISNUMBER((BL795*BM795)/(3600*1000)/BN795)), (BL795*BM795)/(3600*1000)/BN795, BY795) * SUMPRODUCT($BO795:$BS795^2.5, $BT795:$BX795) / 1000, "-")</f>
        <v>-</v>
      </c>
      <c r="BL795" s="279" t="str">
        <f t="shared" si="330"/>
        <v>-</v>
      </c>
      <c r="BM795" s="279" t="str">
        <f t="shared" si="331"/>
        <v>-</v>
      </c>
      <c r="BN795" s="298">
        <f t="shared" si="332"/>
        <v>0</v>
      </c>
      <c r="BO795" s="296" t="str" cm="1">
        <f t="array" ref="BO795">IFERROR(INDEX($CV$63:$CZ$65, $CO795, BO$23), "-")</f>
        <v>-</v>
      </c>
      <c r="BP795" s="296" t="str" cm="1">
        <f t="array" ref="BP795">IFERROR(INDEX($CV$63:$CZ$65, $CO795, BP$23), "-")</f>
        <v>-</v>
      </c>
      <c r="BQ795" s="296" t="str" cm="1">
        <f t="array" ref="BQ795">IFERROR(INDEX($CV$63:$CZ$65, $CO795, BQ$23), "-")</f>
        <v>-</v>
      </c>
      <c r="BR795" s="296" t="str" cm="1">
        <f t="array" ref="BR795">IFERROR(INDEX($CV$63:$CZ$65, $CO795, BR$23), "-")</f>
        <v>-</v>
      </c>
      <c r="BS795" s="296" t="str" cm="1">
        <f t="array" ref="BS795">IFERROR(INDEX($CV$63:$CZ$65, $CO795, BS$23), "-")</f>
        <v>-</v>
      </c>
      <c r="BT795" s="297" cm="1">
        <f t="array" ref="BT795">IF($CO795=3,
IFERROR(INDEX($CV$68:$CZ$79, $CE795, BT$23), "-"),
IF($CO795=2,
IF(BT$23=5, $AC795, IF(BT$23=4, $AD795, 0)), IF(BT$23=5, $AC795, 0)
))</f>
        <v>0</v>
      </c>
      <c r="BU795" s="297" cm="1">
        <f t="array" ref="BU795">IF($CO795=3,
IFERROR(INDEX($CV$68:$CZ$79, $CE795, BU$23), "-"),
IF($CO795=2,
IF(BU$23=5, $AC795, IF(BU$23=4, $AD795, 0)), IF(BU$23=5, $AC795, 0)
))</f>
        <v>0</v>
      </c>
      <c r="BV795" s="297" cm="1">
        <f t="array" ref="BV795">IF($CO795=3,
IFERROR(INDEX($CV$68:$CZ$79, $CE795, BV$23), "-"),
IF($CO795=2,
IF(BV$23=5, $AC795, IF(BV$23=4, $AD795, 0)), IF(BV$23=5, $AC795, 0)
))</f>
        <v>0</v>
      </c>
      <c r="BW795" s="297" cm="1">
        <f t="array" ref="BW795">IF($CO795=3,
IFERROR(INDEX($CV$68:$CZ$79, $CE795, BW$23), "-"),
IF($CO795=2,
IF(BW$23=5, $AC795, IF(BW$23=4, $AD795, 0)), IF(BW$23=5, $AC795, 0)
))</f>
        <v>0</v>
      </c>
      <c r="BX795" s="297" cm="1">
        <f t="array" ref="BX795">IF($CO795=3,
IFERROR(INDEX($CV$68:$CZ$79, $CE795, BX$23), "-"),
IF($CO795=2,
IF(BX$23=5, $AC795, IF(BX$23=4, $AD795, 0)), IF(BX$23=5, $AC795, 0)
))</f>
        <v>0</v>
      </c>
      <c r="BY795" s="293" t="str">
        <f t="shared" si="333"/>
        <v>-</v>
      </c>
      <c r="BZ795" s="299">
        <f t="shared" si="337"/>
        <v>0</v>
      </c>
      <c r="CA795" s="294" t="str">
        <f t="shared" si="334"/>
        <v>-</v>
      </c>
      <c r="CB795" s="295" t="str">
        <f t="shared" si="338"/>
        <v>-</v>
      </c>
      <c r="CC795" s="295" t="str">
        <f t="shared" si="335"/>
        <v>-</v>
      </c>
      <c r="CD795" s="299">
        <f t="shared" si="339"/>
        <v>0</v>
      </c>
      <c r="CE795" s="300" t="str">
        <f t="shared" si="340"/>
        <v>-</v>
      </c>
      <c r="CF795" s="300" t="str">
        <f t="shared" si="341"/>
        <v>-</v>
      </c>
      <c r="CG795" s="300">
        <v>0</v>
      </c>
      <c r="CH795" s="300">
        <f t="shared" si="342"/>
        <v>0</v>
      </c>
      <c r="CI795" s="301">
        <f t="shared" si="343"/>
        <v>0</v>
      </c>
      <c r="CJ795" s="301">
        <f t="shared" si="344"/>
        <v>0</v>
      </c>
      <c r="CK795" s="302" t="str" cm="1">
        <f t="array" ref="CK795">IF($CJ795&gt;0, INDEX($CS$28:$DH$35, $CJ795, $CI795+CK$23), "-")</f>
        <v>-</v>
      </c>
      <c r="CL795" s="302" t="str" cm="1">
        <f t="array" ref="CL795">IF($CJ795&gt;0, INDEX($CS$28:$DH$35, $CJ795, $CI795+CL$23), "-")</f>
        <v>-</v>
      </c>
      <c r="CM795" s="302" t="str" cm="1">
        <f t="array" ref="CM795">IF($CJ795&gt;0, INDEX($CS$28:$DH$35, $CJ795, $CI795+CM$23), "-")</f>
        <v>-</v>
      </c>
      <c r="CN795" s="302" t="str" cm="1">
        <f t="array" ref="CN795">IF($CJ795&gt;0, INDEX($CS$28:$DH$35, $CJ795, $CI795+CN$23), "-")</f>
        <v>-</v>
      </c>
      <c r="CO795" s="300" t="str">
        <f t="shared" si="345"/>
        <v>-</v>
      </c>
      <c r="CP795" s="271"/>
      <c r="CQ795" s="272"/>
      <c r="CR795" s="273"/>
      <c r="CS795" s="273"/>
      <c r="CT795" s="273"/>
      <c r="CU795" s="273"/>
      <c r="CV795" s="273"/>
      <c r="CW795" s="273"/>
      <c r="CX795" s="273"/>
      <c r="CY795" s="273"/>
      <c r="CZ795" s="273"/>
      <c r="DA795" s="273"/>
      <c r="DB795" s="273"/>
      <c r="DC795" s="273"/>
      <c r="DD795" s="273"/>
      <c r="DE795" s="273"/>
      <c r="DF795" s="273"/>
      <c r="DG795" s="273"/>
      <c r="DH795" s="273"/>
      <c r="DI795" s="273"/>
      <c r="DJ795" s="271"/>
      <c r="DK795" s="271"/>
    </row>
    <row r="796" spans="1:115" s="45" customFormat="1" ht="12.75" customHeight="1" x14ac:dyDescent="0.25">
      <c r="A796" s="13" cm="1">
        <f t="array" ref="A796">IFERROR(INDEX(Operation, IFERROR(MATCH($N796,#REF!, 0), IFERROR(MATCH($N796,#REF!, 0), MATCH($N796,#REF!, 0))), 4), 0)</f>
        <v>0</v>
      </c>
      <c r="B796" s="10">
        <v>773</v>
      </c>
      <c r="C796" s="238"/>
      <c r="D796" s="238"/>
      <c r="E796" s="79"/>
      <c r="F796" s="80" t="str">
        <f>IF(ISBLANK(E796), "", VLOOKUP(E796, Z!$A$2:$C$4127, 3, FALSE))</f>
        <v/>
      </c>
      <c r="G796" s="238"/>
      <c r="H796" s="81"/>
      <c r="I796" s="255" t="b">
        <v>0</v>
      </c>
      <c r="J796" s="256"/>
      <c r="K796" s="82"/>
      <c r="L796" s="82"/>
      <c r="M796" s="83"/>
      <c r="N796" s="79"/>
      <c r="O796" s="84"/>
      <c r="P796" s="84"/>
      <c r="Q796" s="257"/>
      <c r="R796" s="257"/>
      <c r="S796" s="257"/>
      <c r="T796" s="85">
        <f t="shared" si="346"/>
        <v>0</v>
      </c>
      <c r="U796" s="238"/>
      <c r="V796" s="238"/>
      <c r="W796" s="238"/>
      <c r="X796" s="256"/>
      <c r="Y796" s="258"/>
      <c r="Z796" s="79"/>
      <c r="AA796" s="257"/>
      <c r="AB796" s="257"/>
      <c r="AC796" s="257"/>
      <c r="AD796" s="257"/>
      <c r="AE796" s="257"/>
      <c r="AF796" s="85">
        <f t="shared" si="347"/>
        <v>0</v>
      </c>
      <c r="AG796" s="259"/>
      <c r="AH796" s="238"/>
      <c r="AI796" s="79"/>
      <c r="AJ796" s="80" t="str">
        <f>IF(ISBLANK(AI796), "", VLOOKUP(AI796, Z!$A$2:$C$4127, 3, FALSE))</f>
        <v/>
      </c>
      <c r="AK796" s="260"/>
      <c r="AL796" s="127">
        <f t="shared" si="348"/>
        <v>0</v>
      </c>
      <c r="AM796" s="271"/>
      <c r="AN796" s="292">
        <f t="shared" si="322"/>
        <v>0</v>
      </c>
      <c r="AO796" s="279">
        <f t="shared" si="349"/>
        <v>1</v>
      </c>
      <c r="AP796" s="279">
        <v>0.75</v>
      </c>
      <c r="AQ796" s="293" t="str">
        <f t="shared" si="323"/>
        <v>-</v>
      </c>
      <c r="AR796" s="293" t="str">
        <f t="shared" si="324"/>
        <v>-</v>
      </c>
      <c r="AS796" s="293" t="str" cm="1">
        <f t="array" ref="AS796">IFERROR(IFERROR((AT796*AU796)/(3600*1000)/AZ796, BY796) * SUMPRODUCT($BA796:$BE796^2.5, $BF796:$BJ796) / 1000, "-")</f>
        <v>-</v>
      </c>
      <c r="AT796" s="279" t="str">
        <f t="shared" si="325"/>
        <v>-</v>
      </c>
      <c r="AU796" s="279" t="str">
        <f t="shared" si="326"/>
        <v>-</v>
      </c>
      <c r="AV796" s="294" t="str">
        <f t="shared" si="336"/>
        <v>-</v>
      </c>
      <c r="AW796" s="294" t="str" cm="1">
        <f t="array" ref="AW796">IF(CH796&gt;0, INDEX($CV$58:$CV$60, CH796), "-")</f>
        <v>-</v>
      </c>
      <c r="AX796" s="294" t="str">
        <f t="shared" si="327"/>
        <v>-</v>
      </c>
      <c r="AY796" s="295" t="str">
        <f t="shared" si="328"/>
        <v>-</v>
      </c>
      <c r="AZ796" s="294">
        <f t="shared" si="329"/>
        <v>0</v>
      </c>
      <c r="BA796" s="296" t="str" cm="1">
        <f t="array" ref="BA796">IFERROR(INDEX($CV$63:$CZ$65, $CF796, BA$23), "-")</f>
        <v>-</v>
      </c>
      <c r="BB796" s="296" t="str" cm="1">
        <f t="array" ref="BB796">IFERROR(INDEX($CV$63:$CZ$65, $CF796, BB$23), "-")</f>
        <v>-</v>
      </c>
      <c r="BC796" s="296" t="str" cm="1">
        <f t="array" ref="BC796">IFERROR(INDEX($CV$63:$CZ$65, $CF796, BC$23), "-")</f>
        <v>-</v>
      </c>
      <c r="BD796" s="296" t="str" cm="1">
        <f t="array" ref="BD796">IFERROR(INDEX($CV$63:$CZ$65, $CF796, BD$23), "-")</f>
        <v>-</v>
      </c>
      <c r="BE796" s="296" t="str" cm="1">
        <f t="array" ref="BE796">IFERROR(INDEX($CV$63:$CZ$65, $CF796, BE$23), "-")</f>
        <v>-</v>
      </c>
      <c r="BF796" s="297" cm="1">
        <f t="array" ref="BF796">IF($CF796=3,
IFERROR(INDEX($CV$68:$CZ$79, $CE796, BF$23), "-"),
IF($CF796=2,
IF(BF$23=5, $Q796, IF(BF$23=4, $R796, 0)), IF(BF$23=5, $Q796, 0)
))</f>
        <v>0</v>
      </c>
      <c r="BG796" s="297" cm="1">
        <f t="array" ref="BG796">IF($CF796=3,
IFERROR(INDEX($CV$68:$CZ$79, $CE796, BG$23), "-"),
IF($CF796=2,
IF(BG$23=5, $Q796, IF(BG$23=4, $R796, 0)), IF(BG$23=5, $Q796, 0)
))</f>
        <v>0</v>
      </c>
      <c r="BH796" s="297" cm="1">
        <f t="array" ref="BH796">IF($CF796=3,
IFERROR(INDEX($CV$68:$CZ$79, $CE796, BH$23), "-"),
IF($CF796=2,
IF(BH$23=5, $Q796, IF(BH$23=4, $R796, 0)), IF(BH$23=5, $Q796, 0)
))</f>
        <v>0</v>
      </c>
      <c r="BI796" s="297" cm="1">
        <f t="array" ref="BI796">IF($CF796=3,
IFERROR(INDEX($CV$68:$CZ$79, $CE796, BI$23), "-"),
IF($CF796=2,
IF(BI$23=5, $Q796, IF(BI$23=4, $R796, 0)), IF(BI$23=5, $Q796, 0)
))</f>
        <v>0</v>
      </c>
      <c r="BJ796" s="297" cm="1">
        <f t="array" ref="BJ796">IF($CF796=3,
IFERROR(INDEX($CV$68:$CZ$79, $CE796, BJ$23), "-"),
IF($CF796=2,
IF(BJ$23=5, $Q796, IF(BJ$23=4, $R796, 0)), IF(BJ$23=5, $Q796, 0)
))</f>
        <v>0</v>
      </c>
      <c r="BK796" s="293" t="str" cm="1">
        <f t="array" ref="BK796">IFERROR(IF(OR($AN$20="EZ", ISNUMBER((BL796*BM796)/(3600*1000)/BN796)), (BL796*BM796)/(3600*1000)/BN796, BY796) * SUMPRODUCT($BO796:$BS796^2.5, $BT796:$BX796) / 1000, "-")</f>
        <v>-</v>
      </c>
      <c r="BL796" s="279" t="str">
        <f t="shared" si="330"/>
        <v>-</v>
      </c>
      <c r="BM796" s="279" t="str">
        <f t="shared" si="331"/>
        <v>-</v>
      </c>
      <c r="BN796" s="298">
        <f t="shared" si="332"/>
        <v>0</v>
      </c>
      <c r="BO796" s="296" t="str" cm="1">
        <f t="array" ref="BO796">IFERROR(INDEX($CV$63:$CZ$65, $CO796, BO$23), "-")</f>
        <v>-</v>
      </c>
      <c r="BP796" s="296" t="str" cm="1">
        <f t="array" ref="BP796">IFERROR(INDEX($CV$63:$CZ$65, $CO796, BP$23), "-")</f>
        <v>-</v>
      </c>
      <c r="BQ796" s="296" t="str" cm="1">
        <f t="array" ref="BQ796">IFERROR(INDEX($CV$63:$CZ$65, $CO796, BQ$23), "-")</f>
        <v>-</v>
      </c>
      <c r="BR796" s="296" t="str" cm="1">
        <f t="array" ref="BR796">IFERROR(INDEX($CV$63:$CZ$65, $CO796, BR$23), "-")</f>
        <v>-</v>
      </c>
      <c r="BS796" s="296" t="str" cm="1">
        <f t="array" ref="BS796">IFERROR(INDEX($CV$63:$CZ$65, $CO796, BS$23), "-")</f>
        <v>-</v>
      </c>
      <c r="BT796" s="297" cm="1">
        <f t="array" ref="BT796">IF($CO796=3,
IFERROR(INDEX($CV$68:$CZ$79, $CE796, BT$23), "-"),
IF($CO796=2,
IF(BT$23=5, $AC796, IF(BT$23=4, $AD796, 0)), IF(BT$23=5, $AC796, 0)
))</f>
        <v>0</v>
      </c>
      <c r="BU796" s="297" cm="1">
        <f t="array" ref="BU796">IF($CO796=3,
IFERROR(INDEX($CV$68:$CZ$79, $CE796, BU$23), "-"),
IF($CO796=2,
IF(BU$23=5, $AC796, IF(BU$23=4, $AD796, 0)), IF(BU$23=5, $AC796, 0)
))</f>
        <v>0</v>
      </c>
      <c r="BV796" s="297" cm="1">
        <f t="array" ref="BV796">IF($CO796=3,
IFERROR(INDEX($CV$68:$CZ$79, $CE796, BV$23), "-"),
IF($CO796=2,
IF(BV$23=5, $AC796, IF(BV$23=4, $AD796, 0)), IF(BV$23=5, $AC796, 0)
))</f>
        <v>0</v>
      </c>
      <c r="BW796" s="297" cm="1">
        <f t="array" ref="BW796">IF($CO796=3,
IFERROR(INDEX($CV$68:$CZ$79, $CE796, BW$23), "-"),
IF($CO796=2,
IF(BW$23=5, $AC796, IF(BW$23=4, $AD796, 0)), IF(BW$23=5, $AC796, 0)
))</f>
        <v>0</v>
      </c>
      <c r="BX796" s="297" cm="1">
        <f t="array" ref="BX796">IF($CO796=3,
IFERROR(INDEX($CV$68:$CZ$79, $CE796, BX$23), "-"),
IF($CO796=2,
IF(BX$23=5, $AC796, IF(BX$23=4, $AD796, 0)), IF(BX$23=5, $AC796, 0)
))</f>
        <v>0</v>
      </c>
      <c r="BY796" s="293" t="str">
        <f t="shared" si="333"/>
        <v>-</v>
      </c>
      <c r="BZ796" s="299">
        <f t="shared" si="337"/>
        <v>0</v>
      </c>
      <c r="CA796" s="294" t="str">
        <f t="shared" si="334"/>
        <v>-</v>
      </c>
      <c r="CB796" s="295" t="str">
        <f t="shared" si="338"/>
        <v>-</v>
      </c>
      <c r="CC796" s="295" t="str">
        <f t="shared" si="335"/>
        <v>-</v>
      </c>
      <c r="CD796" s="299">
        <f t="shared" si="339"/>
        <v>0</v>
      </c>
      <c r="CE796" s="300" t="str">
        <f t="shared" si="340"/>
        <v>-</v>
      </c>
      <c r="CF796" s="300" t="str">
        <f t="shared" si="341"/>
        <v>-</v>
      </c>
      <c r="CG796" s="300">
        <v>0</v>
      </c>
      <c r="CH796" s="300">
        <f t="shared" si="342"/>
        <v>0</v>
      </c>
      <c r="CI796" s="301">
        <f t="shared" si="343"/>
        <v>0</v>
      </c>
      <c r="CJ796" s="301">
        <f t="shared" si="344"/>
        <v>0</v>
      </c>
      <c r="CK796" s="302" t="str" cm="1">
        <f t="array" ref="CK796">IF($CJ796&gt;0, INDEX($CS$28:$DH$35, $CJ796, $CI796+CK$23), "-")</f>
        <v>-</v>
      </c>
      <c r="CL796" s="302" t="str" cm="1">
        <f t="array" ref="CL796">IF($CJ796&gt;0, INDEX($CS$28:$DH$35, $CJ796, $CI796+CL$23), "-")</f>
        <v>-</v>
      </c>
      <c r="CM796" s="302" t="str" cm="1">
        <f t="array" ref="CM796">IF($CJ796&gt;0, INDEX($CS$28:$DH$35, $CJ796, $CI796+CM$23), "-")</f>
        <v>-</v>
      </c>
      <c r="CN796" s="302" t="str" cm="1">
        <f t="array" ref="CN796">IF($CJ796&gt;0, INDEX($CS$28:$DH$35, $CJ796, $CI796+CN$23), "-")</f>
        <v>-</v>
      </c>
      <c r="CO796" s="300" t="str">
        <f t="shared" si="345"/>
        <v>-</v>
      </c>
      <c r="CP796" s="271"/>
      <c r="CQ796" s="272"/>
      <c r="CR796" s="273"/>
      <c r="CS796" s="273"/>
      <c r="CT796" s="273"/>
      <c r="CU796" s="273"/>
      <c r="CV796" s="273"/>
      <c r="CW796" s="273"/>
      <c r="CX796" s="273"/>
      <c r="CY796" s="273"/>
      <c r="CZ796" s="273"/>
      <c r="DA796" s="273"/>
      <c r="DB796" s="273"/>
      <c r="DC796" s="273"/>
      <c r="DD796" s="273"/>
      <c r="DE796" s="273"/>
      <c r="DF796" s="273"/>
      <c r="DG796" s="273"/>
      <c r="DH796" s="273"/>
      <c r="DI796" s="273"/>
      <c r="DJ796" s="271"/>
      <c r="DK796" s="271"/>
    </row>
    <row r="797" spans="1:115" s="45" customFormat="1" ht="12.75" customHeight="1" x14ac:dyDescent="0.25">
      <c r="A797" s="13" cm="1">
        <f t="array" ref="A797">IFERROR(INDEX(Operation, IFERROR(MATCH($N797,#REF!, 0), IFERROR(MATCH($N797,#REF!, 0), MATCH($N797,#REF!, 0))), 4), 0)</f>
        <v>0</v>
      </c>
      <c r="B797" s="10">
        <v>774</v>
      </c>
      <c r="C797" s="238"/>
      <c r="D797" s="238"/>
      <c r="E797" s="79"/>
      <c r="F797" s="80" t="str">
        <f>IF(ISBLANK(E797), "", VLOOKUP(E797, Z!$A$2:$C$4127, 3, FALSE))</f>
        <v/>
      </c>
      <c r="G797" s="238"/>
      <c r="H797" s="81"/>
      <c r="I797" s="255" t="b">
        <v>0</v>
      </c>
      <c r="J797" s="256"/>
      <c r="K797" s="82"/>
      <c r="L797" s="82"/>
      <c r="M797" s="83"/>
      <c r="N797" s="79"/>
      <c r="O797" s="84"/>
      <c r="P797" s="84"/>
      <c r="Q797" s="257"/>
      <c r="R797" s="257"/>
      <c r="S797" s="257"/>
      <c r="T797" s="85">
        <f t="shared" si="346"/>
        <v>0</v>
      </c>
      <c r="U797" s="238"/>
      <c r="V797" s="238"/>
      <c r="W797" s="238"/>
      <c r="X797" s="257"/>
      <c r="Y797" s="258"/>
      <c r="Z797" s="79"/>
      <c r="AA797" s="257"/>
      <c r="AB797" s="257"/>
      <c r="AC797" s="257"/>
      <c r="AD797" s="257"/>
      <c r="AE797" s="257"/>
      <c r="AF797" s="85">
        <f t="shared" si="347"/>
        <v>0</v>
      </c>
      <c r="AG797" s="259"/>
      <c r="AH797" s="238"/>
      <c r="AI797" s="79"/>
      <c r="AJ797" s="80" t="str">
        <f>IF(ISBLANK(AI797), "", VLOOKUP(AI797, Z!$A$2:$C$4127, 3, FALSE))</f>
        <v/>
      </c>
      <c r="AK797" s="260"/>
      <c r="AL797" s="127">
        <f t="shared" si="348"/>
        <v>0</v>
      </c>
      <c r="AM797" s="271"/>
      <c r="AN797" s="292">
        <f t="shared" si="322"/>
        <v>0</v>
      </c>
      <c r="AO797" s="279">
        <f t="shared" si="349"/>
        <v>1</v>
      </c>
      <c r="AP797" s="279">
        <v>0.75</v>
      </c>
      <c r="AQ797" s="293" t="str">
        <f t="shared" si="323"/>
        <v>-</v>
      </c>
      <c r="AR797" s="293" t="str">
        <f t="shared" si="324"/>
        <v>-</v>
      </c>
      <c r="AS797" s="293" t="str" cm="1">
        <f t="array" ref="AS797">IFERROR(IFERROR((AT797*AU797)/(3600*1000)/AZ797, BY797) * SUMPRODUCT($BA797:$BE797^2.5, $BF797:$BJ797) / 1000, "-")</f>
        <v>-</v>
      </c>
      <c r="AT797" s="279" t="str">
        <f t="shared" si="325"/>
        <v>-</v>
      </c>
      <c r="AU797" s="279" t="str">
        <f t="shared" si="326"/>
        <v>-</v>
      </c>
      <c r="AV797" s="294" t="str">
        <f t="shared" si="336"/>
        <v>-</v>
      </c>
      <c r="AW797" s="294" t="str" cm="1">
        <f t="array" ref="AW797">IF(CH797&gt;0, INDEX($CV$58:$CV$60, CH797), "-")</f>
        <v>-</v>
      </c>
      <c r="AX797" s="294" t="str">
        <f t="shared" si="327"/>
        <v>-</v>
      </c>
      <c r="AY797" s="295" t="str">
        <f t="shared" si="328"/>
        <v>-</v>
      </c>
      <c r="AZ797" s="294">
        <f t="shared" si="329"/>
        <v>0</v>
      </c>
      <c r="BA797" s="296" t="str" cm="1">
        <f t="array" ref="BA797">IFERROR(INDEX($CV$63:$CZ$65, $CF797, BA$23), "-")</f>
        <v>-</v>
      </c>
      <c r="BB797" s="296" t="str" cm="1">
        <f t="array" ref="BB797">IFERROR(INDEX($CV$63:$CZ$65, $CF797, BB$23), "-")</f>
        <v>-</v>
      </c>
      <c r="BC797" s="296" t="str" cm="1">
        <f t="array" ref="BC797">IFERROR(INDEX($CV$63:$CZ$65, $CF797, BC$23), "-")</f>
        <v>-</v>
      </c>
      <c r="BD797" s="296" t="str" cm="1">
        <f t="array" ref="BD797">IFERROR(INDEX($CV$63:$CZ$65, $CF797, BD$23), "-")</f>
        <v>-</v>
      </c>
      <c r="BE797" s="296" t="str" cm="1">
        <f t="array" ref="BE797">IFERROR(INDEX($CV$63:$CZ$65, $CF797, BE$23), "-")</f>
        <v>-</v>
      </c>
      <c r="BF797" s="297" cm="1">
        <f t="array" ref="BF797">IF($CF797=3,
IFERROR(INDEX($CV$68:$CZ$79, $CE797, BF$23), "-"),
IF($CF797=2,
IF(BF$23=5, $Q797, IF(BF$23=4, $R797, 0)), IF(BF$23=5, $Q797, 0)
))</f>
        <v>0</v>
      </c>
      <c r="BG797" s="297" cm="1">
        <f t="array" ref="BG797">IF($CF797=3,
IFERROR(INDEX($CV$68:$CZ$79, $CE797, BG$23), "-"),
IF($CF797=2,
IF(BG$23=5, $Q797, IF(BG$23=4, $R797, 0)), IF(BG$23=5, $Q797, 0)
))</f>
        <v>0</v>
      </c>
      <c r="BH797" s="297" cm="1">
        <f t="array" ref="BH797">IF($CF797=3,
IFERROR(INDEX($CV$68:$CZ$79, $CE797, BH$23), "-"),
IF($CF797=2,
IF(BH$23=5, $Q797, IF(BH$23=4, $R797, 0)), IF(BH$23=5, $Q797, 0)
))</f>
        <v>0</v>
      </c>
      <c r="BI797" s="297" cm="1">
        <f t="array" ref="BI797">IF($CF797=3,
IFERROR(INDEX($CV$68:$CZ$79, $CE797, BI$23), "-"),
IF($CF797=2,
IF(BI$23=5, $Q797, IF(BI$23=4, $R797, 0)), IF(BI$23=5, $Q797, 0)
))</f>
        <v>0</v>
      </c>
      <c r="BJ797" s="297" cm="1">
        <f t="array" ref="BJ797">IF($CF797=3,
IFERROR(INDEX($CV$68:$CZ$79, $CE797, BJ$23), "-"),
IF($CF797=2,
IF(BJ$23=5, $Q797, IF(BJ$23=4, $R797, 0)), IF(BJ$23=5, $Q797, 0)
))</f>
        <v>0</v>
      </c>
      <c r="BK797" s="293" t="str" cm="1">
        <f t="array" ref="BK797">IFERROR(IF(OR($AN$20="EZ", ISNUMBER((BL797*BM797)/(3600*1000)/BN797)), (BL797*BM797)/(3600*1000)/BN797, BY797) * SUMPRODUCT($BO797:$BS797^2.5, $BT797:$BX797) / 1000, "-")</f>
        <v>-</v>
      </c>
      <c r="BL797" s="279" t="str">
        <f t="shared" si="330"/>
        <v>-</v>
      </c>
      <c r="BM797" s="279" t="str">
        <f t="shared" si="331"/>
        <v>-</v>
      </c>
      <c r="BN797" s="298">
        <f t="shared" si="332"/>
        <v>0</v>
      </c>
      <c r="BO797" s="296" t="str" cm="1">
        <f t="array" ref="BO797">IFERROR(INDEX($CV$63:$CZ$65, $CO797, BO$23), "-")</f>
        <v>-</v>
      </c>
      <c r="BP797" s="296" t="str" cm="1">
        <f t="array" ref="BP797">IFERROR(INDEX($CV$63:$CZ$65, $CO797, BP$23), "-")</f>
        <v>-</v>
      </c>
      <c r="BQ797" s="296" t="str" cm="1">
        <f t="array" ref="BQ797">IFERROR(INDEX($CV$63:$CZ$65, $CO797, BQ$23), "-")</f>
        <v>-</v>
      </c>
      <c r="BR797" s="296" t="str" cm="1">
        <f t="array" ref="BR797">IFERROR(INDEX($CV$63:$CZ$65, $CO797, BR$23), "-")</f>
        <v>-</v>
      </c>
      <c r="BS797" s="296" t="str" cm="1">
        <f t="array" ref="BS797">IFERROR(INDEX($CV$63:$CZ$65, $CO797, BS$23), "-")</f>
        <v>-</v>
      </c>
      <c r="BT797" s="297" cm="1">
        <f t="array" ref="BT797">IF($CO797=3,
IFERROR(INDEX($CV$68:$CZ$79, $CE797, BT$23), "-"),
IF($CO797=2,
IF(BT$23=5, $AC797, IF(BT$23=4, $AD797, 0)), IF(BT$23=5, $AC797, 0)
))</f>
        <v>0</v>
      </c>
      <c r="BU797" s="297" cm="1">
        <f t="array" ref="BU797">IF($CO797=3,
IFERROR(INDEX($CV$68:$CZ$79, $CE797, BU$23), "-"),
IF($CO797=2,
IF(BU$23=5, $AC797, IF(BU$23=4, $AD797, 0)), IF(BU$23=5, $AC797, 0)
))</f>
        <v>0</v>
      </c>
      <c r="BV797" s="297" cm="1">
        <f t="array" ref="BV797">IF($CO797=3,
IFERROR(INDEX($CV$68:$CZ$79, $CE797, BV$23), "-"),
IF($CO797=2,
IF(BV$23=5, $AC797, IF(BV$23=4, $AD797, 0)), IF(BV$23=5, $AC797, 0)
))</f>
        <v>0</v>
      </c>
      <c r="BW797" s="297" cm="1">
        <f t="array" ref="BW797">IF($CO797=3,
IFERROR(INDEX($CV$68:$CZ$79, $CE797, BW$23), "-"),
IF($CO797=2,
IF(BW$23=5, $AC797, IF(BW$23=4, $AD797, 0)), IF(BW$23=5, $AC797, 0)
))</f>
        <v>0</v>
      </c>
      <c r="BX797" s="297" cm="1">
        <f t="array" ref="BX797">IF($CO797=3,
IFERROR(INDEX($CV$68:$CZ$79, $CE797, BX$23), "-"),
IF($CO797=2,
IF(BX$23=5, $AC797, IF(BX$23=4, $AD797, 0)), IF(BX$23=5, $AC797, 0)
))</f>
        <v>0</v>
      </c>
      <c r="BY797" s="293" t="str">
        <f t="shared" si="333"/>
        <v>-</v>
      </c>
      <c r="BZ797" s="299">
        <f t="shared" si="337"/>
        <v>0</v>
      </c>
      <c r="CA797" s="294" t="str">
        <f t="shared" si="334"/>
        <v>-</v>
      </c>
      <c r="CB797" s="295" t="str">
        <f t="shared" si="338"/>
        <v>-</v>
      </c>
      <c r="CC797" s="295" t="str">
        <f t="shared" si="335"/>
        <v>-</v>
      </c>
      <c r="CD797" s="299">
        <f t="shared" si="339"/>
        <v>0</v>
      </c>
      <c r="CE797" s="300" t="str">
        <f t="shared" si="340"/>
        <v>-</v>
      </c>
      <c r="CF797" s="300" t="str">
        <f t="shared" si="341"/>
        <v>-</v>
      </c>
      <c r="CG797" s="300">
        <v>0</v>
      </c>
      <c r="CH797" s="300">
        <f t="shared" si="342"/>
        <v>0</v>
      </c>
      <c r="CI797" s="301">
        <f t="shared" si="343"/>
        <v>0</v>
      </c>
      <c r="CJ797" s="301">
        <f t="shared" si="344"/>
        <v>0</v>
      </c>
      <c r="CK797" s="302" t="str" cm="1">
        <f t="array" ref="CK797">IF($CJ797&gt;0, INDEX($CS$28:$DH$35, $CJ797, $CI797+CK$23), "-")</f>
        <v>-</v>
      </c>
      <c r="CL797" s="302" t="str" cm="1">
        <f t="array" ref="CL797">IF($CJ797&gt;0, INDEX($CS$28:$DH$35, $CJ797, $CI797+CL$23), "-")</f>
        <v>-</v>
      </c>
      <c r="CM797" s="302" t="str" cm="1">
        <f t="array" ref="CM797">IF($CJ797&gt;0, INDEX($CS$28:$DH$35, $CJ797, $CI797+CM$23), "-")</f>
        <v>-</v>
      </c>
      <c r="CN797" s="302" t="str" cm="1">
        <f t="array" ref="CN797">IF($CJ797&gt;0, INDEX($CS$28:$DH$35, $CJ797, $CI797+CN$23), "-")</f>
        <v>-</v>
      </c>
      <c r="CO797" s="300" t="str">
        <f t="shared" si="345"/>
        <v>-</v>
      </c>
      <c r="CP797" s="271"/>
      <c r="CQ797" s="272"/>
      <c r="CR797" s="273"/>
      <c r="CS797" s="273"/>
      <c r="CT797" s="273"/>
      <c r="CU797" s="273"/>
      <c r="CV797" s="273"/>
      <c r="CW797" s="273"/>
      <c r="CX797" s="273"/>
      <c r="CY797" s="273"/>
      <c r="CZ797" s="273"/>
      <c r="DA797" s="273"/>
      <c r="DB797" s="273"/>
      <c r="DC797" s="273"/>
      <c r="DD797" s="273"/>
      <c r="DE797" s="273"/>
      <c r="DF797" s="273"/>
      <c r="DG797" s="273"/>
      <c r="DH797" s="273"/>
      <c r="DI797" s="273"/>
      <c r="DJ797" s="271"/>
      <c r="DK797" s="271"/>
    </row>
    <row r="798" spans="1:115" s="45" customFormat="1" ht="12.75" customHeight="1" x14ac:dyDescent="0.25">
      <c r="A798" s="13" cm="1">
        <f t="array" ref="A798">IFERROR(INDEX(Operation, IFERROR(MATCH($N798,#REF!, 0), IFERROR(MATCH($N798,#REF!, 0), MATCH($N798,#REF!, 0))), 4), 0)</f>
        <v>0</v>
      </c>
      <c r="B798" s="10">
        <v>775</v>
      </c>
      <c r="C798" s="238"/>
      <c r="D798" s="238"/>
      <c r="E798" s="79"/>
      <c r="F798" s="80" t="str">
        <f>IF(ISBLANK(E798), "", VLOOKUP(E798, Z!$A$2:$C$4127, 3, FALSE))</f>
        <v/>
      </c>
      <c r="G798" s="238"/>
      <c r="H798" s="81"/>
      <c r="I798" s="255" t="b">
        <v>0</v>
      </c>
      <c r="J798" s="256"/>
      <c r="K798" s="82"/>
      <c r="L798" s="82"/>
      <c r="M798" s="83"/>
      <c r="N798" s="79"/>
      <c r="O798" s="84"/>
      <c r="P798" s="84"/>
      <c r="Q798" s="257"/>
      <c r="R798" s="257"/>
      <c r="S798" s="257"/>
      <c r="T798" s="85">
        <f t="shared" si="346"/>
        <v>0</v>
      </c>
      <c r="U798" s="238"/>
      <c r="V798" s="238"/>
      <c r="W798" s="238"/>
      <c r="X798" s="257"/>
      <c r="Y798" s="258"/>
      <c r="Z798" s="79"/>
      <c r="AA798" s="257"/>
      <c r="AB798" s="257"/>
      <c r="AC798" s="257"/>
      <c r="AD798" s="257"/>
      <c r="AE798" s="257"/>
      <c r="AF798" s="85">
        <f t="shared" si="347"/>
        <v>0</v>
      </c>
      <c r="AG798" s="259"/>
      <c r="AH798" s="238"/>
      <c r="AI798" s="79"/>
      <c r="AJ798" s="80" t="str">
        <f>IF(ISBLANK(AI798), "", VLOOKUP(AI798, Z!$A$2:$C$4127, 3, FALSE))</f>
        <v/>
      </c>
      <c r="AK798" s="260"/>
      <c r="AL798" s="127">
        <f t="shared" si="348"/>
        <v>0</v>
      </c>
      <c r="AM798" s="271"/>
      <c r="AN798" s="292">
        <f t="shared" si="322"/>
        <v>0</v>
      </c>
      <c r="AO798" s="279">
        <f t="shared" si="349"/>
        <v>1</v>
      </c>
      <c r="AP798" s="279">
        <v>0.75</v>
      </c>
      <c r="AQ798" s="293" t="str">
        <f t="shared" si="323"/>
        <v>-</v>
      </c>
      <c r="AR798" s="293" t="str">
        <f t="shared" si="324"/>
        <v>-</v>
      </c>
      <c r="AS798" s="293" t="str" cm="1">
        <f t="array" ref="AS798">IFERROR(IFERROR((AT798*AU798)/(3600*1000)/AZ798, BY798) * SUMPRODUCT($BA798:$BE798^2.5, $BF798:$BJ798) / 1000, "-")</f>
        <v>-</v>
      </c>
      <c r="AT798" s="279" t="str">
        <f t="shared" si="325"/>
        <v>-</v>
      </c>
      <c r="AU798" s="279" t="str">
        <f t="shared" si="326"/>
        <v>-</v>
      </c>
      <c r="AV798" s="294" t="str">
        <f t="shared" si="336"/>
        <v>-</v>
      </c>
      <c r="AW798" s="294" t="str" cm="1">
        <f t="array" ref="AW798">IF(CH798&gt;0, INDEX($CV$58:$CV$60, CH798), "-")</f>
        <v>-</v>
      </c>
      <c r="AX798" s="294" t="str">
        <f t="shared" si="327"/>
        <v>-</v>
      </c>
      <c r="AY798" s="295" t="str">
        <f t="shared" si="328"/>
        <v>-</v>
      </c>
      <c r="AZ798" s="294">
        <f t="shared" si="329"/>
        <v>0</v>
      </c>
      <c r="BA798" s="296" t="str" cm="1">
        <f t="array" ref="BA798">IFERROR(INDEX($CV$63:$CZ$65, $CF798, BA$23), "-")</f>
        <v>-</v>
      </c>
      <c r="BB798" s="296" t="str" cm="1">
        <f t="array" ref="BB798">IFERROR(INDEX($CV$63:$CZ$65, $CF798, BB$23), "-")</f>
        <v>-</v>
      </c>
      <c r="BC798" s="296" t="str" cm="1">
        <f t="array" ref="BC798">IFERROR(INDEX($CV$63:$CZ$65, $CF798, BC$23), "-")</f>
        <v>-</v>
      </c>
      <c r="BD798" s="296" t="str" cm="1">
        <f t="array" ref="BD798">IFERROR(INDEX($CV$63:$CZ$65, $CF798, BD$23), "-")</f>
        <v>-</v>
      </c>
      <c r="BE798" s="296" t="str" cm="1">
        <f t="array" ref="BE798">IFERROR(INDEX($CV$63:$CZ$65, $CF798, BE$23), "-")</f>
        <v>-</v>
      </c>
      <c r="BF798" s="297" cm="1">
        <f t="array" ref="BF798">IF($CF798=3,
IFERROR(INDEX($CV$68:$CZ$79, $CE798, BF$23), "-"),
IF($CF798=2,
IF(BF$23=5, $Q798, IF(BF$23=4, $R798, 0)), IF(BF$23=5, $Q798, 0)
))</f>
        <v>0</v>
      </c>
      <c r="BG798" s="297" cm="1">
        <f t="array" ref="BG798">IF($CF798=3,
IFERROR(INDEX($CV$68:$CZ$79, $CE798, BG$23), "-"),
IF($CF798=2,
IF(BG$23=5, $Q798, IF(BG$23=4, $R798, 0)), IF(BG$23=5, $Q798, 0)
))</f>
        <v>0</v>
      </c>
      <c r="BH798" s="297" cm="1">
        <f t="array" ref="BH798">IF($CF798=3,
IFERROR(INDEX($CV$68:$CZ$79, $CE798, BH$23), "-"),
IF($CF798=2,
IF(BH$23=5, $Q798, IF(BH$23=4, $R798, 0)), IF(BH$23=5, $Q798, 0)
))</f>
        <v>0</v>
      </c>
      <c r="BI798" s="297" cm="1">
        <f t="array" ref="BI798">IF($CF798=3,
IFERROR(INDEX($CV$68:$CZ$79, $CE798, BI$23), "-"),
IF($CF798=2,
IF(BI$23=5, $Q798, IF(BI$23=4, $R798, 0)), IF(BI$23=5, $Q798, 0)
))</f>
        <v>0</v>
      </c>
      <c r="BJ798" s="297" cm="1">
        <f t="array" ref="BJ798">IF($CF798=3,
IFERROR(INDEX($CV$68:$CZ$79, $CE798, BJ$23), "-"),
IF($CF798=2,
IF(BJ$23=5, $Q798, IF(BJ$23=4, $R798, 0)), IF(BJ$23=5, $Q798, 0)
))</f>
        <v>0</v>
      </c>
      <c r="BK798" s="293" t="str" cm="1">
        <f t="array" ref="BK798">IFERROR(IF(OR($AN$20="EZ", ISNUMBER((BL798*BM798)/(3600*1000)/BN798)), (BL798*BM798)/(3600*1000)/BN798, BY798) * SUMPRODUCT($BO798:$BS798^2.5, $BT798:$BX798) / 1000, "-")</f>
        <v>-</v>
      </c>
      <c r="BL798" s="279" t="str">
        <f t="shared" si="330"/>
        <v>-</v>
      </c>
      <c r="BM798" s="279" t="str">
        <f t="shared" si="331"/>
        <v>-</v>
      </c>
      <c r="BN798" s="298">
        <f t="shared" si="332"/>
        <v>0</v>
      </c>
      <c r="BO798" s="296" t="str" cm="1">
        <f t="array" ref="BO798">IFERROR(INDEX($CV$63:$CZ$65, $CO798, BO$23), "-")</f>
        <v>-</v>
      </c>
      <c r="BP798" s="296" t="str" cm="1">
        <f t="array" ref="BP798">IFERROR(INDEX($CV$63:$CZ$65, $CO798, BP$23), "-")</f>
        <v>-</v>
      </c>
      <c r="BQ798" s="296" t="str" cm="1">
        <f t="array" ref="BQ798">IFERROR(INDEX($CV$63:$CZ$65, $CO798, BQ$23), "-")</f>
        <v>-</v>
      </c>
      <c r="BR798" s="296" t="str" cm="1">
        <f t="array" ref="BR798">IFERROR(INDEX($CV$63:$CZ$65, $CO798, BR$23), "-")</f>
        <v>-</v>
      </c>
      <c r="BS798" s="296" t="str" cm="1">
        <f t="array" ref="BS798">IFERROR(INDEX($CV$63:$CZ$65, $CO798, BS$23), "-")</f>
        <v>-</v>
      </c>
      <c r="BT798" s="297" cm="1">
        <f t="array" ref="BT798">IF($CO798=3,
IFERROR(INDEX($CV$68:$CZ$79, $CE798, BT$23), "-"),
IF($CO798=2,
IF(BT$23=5, $AC798, IF(BT$23=4, $AD798, 0)), IF(BT$23=5, $AC798, 0)
))</f>
        <v>0</v>
      </c>
      <c r="BU798" s="297" cm="1">
        <f t="array" ref="BU798">IF($CO798=3,
IFERROR(INDEX($CV$68:$CZ$79, $CE798, BU$23), "-"),
IF($CO798=2,
IF(BU$23=5, $AC798, IF(BU$23=4, $AD798, 0)), IF(BU$23=5, $AC798, 0)
))</f>
        <v>0</v>
      </c>
      <c r="BV798" s="297" cm="1">
        <f t="array" ref="BV798">IF($CO798=3,
IFERROR(INDEX($CV$68:$CZ$79, $CE798, BV$23), "-"),
IF($CO798=2,
IF(BV$23=5, $AC798, IF(BV$23=4, $AD798, 0)), IF(BV$23=5, $AC798, 0)
))</f>
        <v>0</v>
      </c>
      <c r="BW798" s="297" cm="1">
        <f t="array" ref="BW798">IF($CO798=3,
IFERROR(INDEX($CV$68:$CZ$79, $CE798, BW$23), "-"),
IF($CO798=2,
IF(BW$23=5, $AC798, IF(BW$23=4, $AD798, 0)), IF(BW$23=5, $AC798, 0)
))</f>
        <v>0</v>
      </c>
      <c r="BX798" s="297" cm="1">
        <f t="array" ref="BX798">IF($CO798=3,
IFERROR(INDEX($CV$68:$CZ$79, $CE798, BX$23), "-"),
IF($CO798=2,
IF(BX$23=5, $AC798, IF(BX$23=4, $AD798, 0)), IF(BX$23=5, $AC798, 0)
))</f>
        <v>0</v>
      </c>
      <c r="BY798" s="293" t="str">
        <f t="shared" si="333"/>
        <v>-</v>
      </c>
      <c r="BZ798" s="299">
        <f t="shared" si="337"/>
        <v>0</v>
      </c>
      <c r="CA798" s="294" t="str">
        <f t="shared" si="334"/>
        <v>-</v>
      </c>
      <c r="CB798" s="295" t="str">
        <f t="shared" si="338"/>
        <v>-</v>
      </c>
      <c r="CC798" s="295" t="str">
        <f t="shared" si="335"/>
        <v>-</v>
      </c>
      <c r="CD798" s="299">
        <f t="shared" si="339"/>
        <v>0</v>
      </c>
      <c r="CE798" s="300" t="str">
        <f t="shared" si="340"/>
        <v>-</v>
      </c>
      <c r="CF798" s="300" t="str">
        <f t="shared" si="341"/>
        <v>-</v>
      </c>
      <c r="CG798" s="300">
        <v>0</v>
      </c>
      <c r="CH798" s="300">
        <f t="shared" si="342"/>
        <v>0</v>
      </c>
      <c r="CI798" s="301">
        <f t="shared" si="343"/>
        <v>0</v>
      </c>
      <c r="CJ798" s="301">
        <f t="shared" si="344"/>
        <v>0</v>
      </c>
      <c r="CK798" s="302" t="str" cm="1">
        <f t="array" ref="CK798">IF($CJ798&gt;0, INDEX($CS$28:$DH$35, $CJ798, $CI798+CK$23), "-")</f>
        <v>-</v>
      </c>
      <c r="CL798" s="302" t="str" cm="1">
        <f t="array" ref="CL798">IF($CJ798&gt;0, INDEX($CS$28:$DH$35, $CJ798, $CI798+CL$23), "-")</f>
        <v>-</v>
      </c>
      <c r="CM798" s="302" t="str" cm="1">
        <f t="array" ref="CM798">IF($CJ798&gt;0, INDEX($CS$28:$DH$35, $CJ798, $CI798+CM$23), "-")</f>
        <v>-</v>
      </c>
      <c r="CN798" s="302" t="str" cm="1">
        <f t="array" ref="CN798">IF($CJ798&gt;0, INDEX($CS$28:$DH$35, $CJ798, $CI798+CN$23), "-")</f>
        <v>-</v>
      </c>
      <c r="CO798" s="300" t="str">
        <f t="shared" si="345"/>
        <v>-</v>
      </c>
      <c r="CP798" s="271"/>
      <c r="CQ798" s="272"/>
      <c r="CR798" s="273"/>
      <c r="CS798" s="273"/>
      <c r="CT798" s="273"/>
      <c r="CU798" s="273"/>
      <c r="CV798" s="273"/>
      <c r="CW798" s="273"/>
      <c r="CX798" s="273"/>
      <c r="CY798" s="273"/>
      <c r="CZ798" s="273"/>
      <c r="DA798" s="273"/>
      <c r="DB798" s="273"/>
      <c r="DC798" s="273"/>
      <c r="DD798" s="273"/>
      <c r="DE798" s="273"/>
      <c r="DF798" s="273"/>
      <c r="DG798" s="273"/>
      <c r="DH798" s="273"/>
      <c r="DI798" s="273"/>
      <c r="DJ798" s="271"/>
      <c r="DK798" s="271"/>
    </row>
    <row r="799" spans="1:115" s="45" customFormat="1" ht="12.75" customHeight="1" x14ac:dyDescent="0.25">
      <c r="A799" s="13" cm="1">
        <f t="array" ref="A799">IFERROR(INDEX(Operation, IFERROR(MATCH($N799,#REF!, 0), IFERROR(MATCH($N799,#REF!, 0), MATCH($N799,#REF!, 0))), 4), 0)</f>
        <v>0</v>
      </c>
      <c r="B799" s="10">
        <v>776</v>
      </c>
      <c r="C799" s="238"/>
      <c r="D799" s="238"/>
      <c r="E799" s="79"/>
      <c r="F799" s="80" t="str">
        <f>IF(ISBLANK(E799), "", VLOOKUP(E799, Z!$A$2:$C$4127, 3, FALSE))</f>
        <v/>
      </c>
      <c r="G799" s="238"/>
      <c r="H799" s="81"/>
      <c r="I799" s="255" t="b">
        <v>0</v>
      </c>
      <c r="J799" s="256"/>
      <c r="K799" s="82"/>
      <c r="L799" s="82"/>
      <c r="M799" s="83"/>
      <c r="N799" s="79"/>
      <c r="O799" s="84"/>
      <c r="P799" s="84"/>
      <c r="Q799" s="257"/>
      <c r="R799" s="257"/>
      <c r="S799" s="257"/>
      <c r="T799" s="85">
        <f t="shared" si="346"/>
        <v>0</v>
      </c>
      <c r="U799" s="238"/>
      <c r="V799" s="238"/>
      <c r="W799" s="238"/>
      <c r="X799" s="257"/>
      <c r="Y799" s="258"/>
      <c r="Z799" s="79"/>
      <c r="AA799" s="257"/>
      <c r="AB799" s="257"/>
      <c r="AC799" s="257"/>
      <c r="AD799" s="257"/>
      <c r="AE799" s="257"/>
      <c r="AF799" s="85">
        <f t="shared" si="347"/>
        <v>0</v>
      </c>
      <c r="AG799" s="259"/>
      <c r="AH799" s="238"/>
      <c r="AI799" s="79"/>
      <c r="AJ799" s="80" t="str">
        <f>IF(ISBLANK(AI799), "", VLOOKUP(AI799, Z!$A$2:$C$4127, 3, FALSE))</f>
        <v/>
      </c>
      <c r="AK799" s="260"/>
      <c r="AL799" s="127">
        <f t="shared" si="348"/>
        <v>0</v>
      </c>
      <c r="AM799" s="271"/>
      <c r="AN799" s="292">
        <f t="shared" si="322"/>
        <v>0</v>
      </c>
      <c r="AO799" s="279">
        <f t="shared" si="349"/>
        <v>1</v>
      </c>
      <c r="AP799" s="279">
        <v>0.75</v>
      </c>
      <c r="AQ799" s="293" t="str">
        <f t="shared" si="323"/>
        <v>-</v>
      </c>
      <c r="AR799" s="293" t="str">
        <f t="shared" si="324"/>
        <v>-</v>
      </c>
      <c r="AS799" s="293" t="str" cm="1">
        <f t="array" ref="AS799">IFERROR(IFERROR((AT799*AU799)/(3600*1000)/AZ799, BY799) * SUMPRODUCT($BA799:$BE799^2.5, $BF799:$BJ799) / 1000, "-")</f>
        <v>-</v>
      </c>
      <c r="AT799" s="279" t="str">
        <f t="shared" si="325"/>
        <v>-</v>
      </c>
      <c r="AU799" s="279" t="str">
        <f t="shared" si="326"/>
        <v>-</v>
      </c>
      <c r="AV799" s="294" t="str">
        <f t="shared" si="336"/>
        <v>-</v>
      </c>
      <c r="AW799" s="294" t="str" cm="1">
        <f t="array" ref="AW799">IF(CH799&gt;0, INDEX($CV$58:$CV$60, CH799), "-")</f>
        <v>-</v>
      </c>
      <c r="AX799" s="294" t="str">
        <f t="shared" si="327"/>
        <v>-</v>
      </c>
      <c r="AY799" s="295" t="str">
        <f t="shared" si="328"/>
        <v>-</v>
      </c>
      <c r="AZ799" s="294">
        <f t="shared" si="329"/>
        <v>0</v>
      </c>
      <c r="BA799" s="296" t="str" cm="1">
        <f t="array" ref="BA799">IFERROR(INDEX($CV$63:$CZ$65, $CF799, BA$23), "-")</f>
        <v>-</v>
      </c>
      <c r="BB799" s="296" t="str" cm="1">
        <f t="array" ref="BB799">IFERROR(INDEX($CV$63:$CZ$65, $CF799, BB$23), "-")</f>
        <v>-</v>
      </c>
      <c r="BC799" s="296" t="str" cm="1">
        <f t="array" ref="BC799">IFERROR(INDEX($CV$63:$CZ$65, $CF799, BC$23), "-")</f>
        <v>-</v>
      </c>
      <c r="BD799" s="296" t="str" cm="1">
        <f t="array" ref="BD799">IFERROR(INDEX($CV$63:$CZ$65, $CF799, BD$23), "-")</f>
        <v>-</v>
      </c>
      <c r="BE799" s="296" t="str" cm="1">
        <f t="array" ref="BE799">IFERROR(INDEX($CV$63:$CZ$65, $CF799, BE$23), "-")</f>
        <v>-</v>
      </c>
      <c r="BF799" s="297" cm="1">
        <f t="array" ref="BF799">IF($CF799=3,
IFERROR(INDEX($CV$68:$CZ$79, $CE799, BF$23), "-"),
IF($CF799=2,
IF(BF$23=5, $Q799, IF(BF$23=4, $R799, 0)), IF(BF$23=5, $Q799, 0)
))</f>
        <v>0</v>
      </c>
      <c r="BG799" s="297" cm="1">
        <f t="array" ref="BG799">IF($CF799=3,
IFERROR(INDEX($CV$68:$CZ$79, $CE799, BG$23), "-"),
IF($CF799=2,
IF(BG$23=5, $Q799, IF(BG$23=4, $R799, 0)), IF(BG$23=5, $Q799, 0)
))</f>
        <v>0</v>
      </c>
      <c r="BH799" s="297" cm="1">
        <f t="array" ref="BH799">IF($CF799=3,
IFERROR(INDEX($CV$68:$CZ$79, $CE799, BH$23), "-"),
IF($CF799=2,
IF(BH$23=5, $Q799, IF(BH$23=4, $R799, 0)), IF(BH$23=5, $Q799, 0)
))</f>
        <v>0</v>
      </c>
      <c r="BI799" s="297" cm="1">
        <f t="array" ref="BI799">IF($CF799=3,
IFERROR(INDEX($CV$68:$CZ$79, $CE799, BI$23), "-"),
IF($CF799=2,
IF(BI$23=5, $Q799, IF(BI$23=4, $R799, 0)), IF(BI$23=5, $Q799, 0)
))</f>
        <v>0</v>
      </c>
      <c r="BJ799" s="297" cm="1">
        <f t="array" ref="BJ799">IF($CF799=3,
IFERROR(INDEX($CV$68:$CZ$79, $CE799, BJ$23), "-"),
IF($CF799=2,
IF(BJ$23=5, $Q799, IF(BJ$23=4, $R799, 0)), IF(BJ$23=5, $Q799, 0)
))</f>
        <v>0</v>
      </c>
      <c r="BK799" s="293" t="str" cm="1">
        <f t="array" ref="BK799">IFERROR(IF(OR($AN$20="EZ", ISNUMBER((BL799*BM799)/(3600*1000)/BN799)), (BL799*BM799)/(3600*1000)/BN799, BY799) * SUMPRODUCT($BO799:$BS799^2.5, $BT799:$BX799) / 1000, "-")</f>
        <v>-</v>
      </c>
      <c r="BL799" s="279" t="str">
        <f t="shared" si="330"/>
        <v>-</v>
      </c>
      <c r="BM799" s="279" t="str">
        <f t="shared" si="331"/>
        <v>-</v>
      </c>
      <c r="BN799" s="298">
        <f t="shared" si="332"/>
        <v>0</v>
      </c>
      <c r="BO799" s="296" t="str" cm="1">
        <f t="array" ref="BO799">IFERROR(INDEX($CV$63:$CZ$65, $CO799, BO$23), "-")</f>
        <v>-</v>
      </c>
      <c r="BP799" s="296" t="str" cm="1">
        <f t="array" ref="BP799">IFERROR(INDEX($CV$63:$CZ$65, $CO799, BP$23), "-")</f>
        <v>-</v>
      </c>
      <c r="BQ799" s="296" t="str" cm="1">
        <f t="array" ref="BQ799">IFERROR(INDEX($CV$63:$CZ$65, $CO799, BQ$23), "-")</f>
        <v>-</v>
      </c>
      <c r="BR799" s="296" t="str" cm="1">
        <f t="array" ref="BR799">IFERROR(INDEX($CV$63:$CZ$65, $CO799, BR$23), "-")</f>
        <v>-</v>
      </c>
      <c r="BS799" s="296" t="str" cm="1">
        <f t="array" ref="BS799">IFERROR(INDEX($CV$63:$CZ$65, $CO799, BS$23), "-")</f>
        <v>-</v>
      </c>
      <c r="BT799" s="297" cm="1">
        <f t="array" ref="BT799">IF($CO799=3,
IFERROR(INDEX($CV$68:$CZ$79, $CE799, BT$23), "-"),
IF($CO799=2,
IF(BT$23=5, $AC799, IF(BT$23=4, $AD799, 0)), IF(BT$23=5, $AC799, 0)
))</f>
        <v>0</v>
      </c>
      <c r="BU799" s="297" cm="1">
        <f t="array" ref="BU799">IF($CO799=3,
IFERROR(INDEX($CV$68:$CZ$79, $CE799, BU$23), "-"),
IF($CO799=2,
IF(BU$23=5, $AC799, IF(BU$23=4, $AD799, 0)), IF(BU$23=5, $AC799, 0)
))</f>
        <v>0</v>
      </c>
      <c r="BV799" s="297" cm="1">
        <f t="array" ref="BV799">IF($CO799=3,
IFERROR(INDEX($CV$68:$CZ$79, $CE799, BV$23), "-"),
IF($CO799=2,
IF(BV$23=5, $AC799, IF(BV$23=4, $AD799, 0)), IF(BV$23=5, $AC799, 0)
))</f>
        <v>0</v>
      </c>
      <c r="BW799" s="297" cm="1">
        <f t="array" ref="BW799">IF($CO799=3,
IFERROR(INDEX($CV$68:$CZ$79, $CE799, BW$23), "-"),
IF($CO799=2,
IF(BW$23=5, $AC799, IF(BW$23=4, $AD799, 0)), IF(BW$23=5, $AC799, 0)
))</f>
        <v>0</v>
      </c>
      <c r="BX799" s="297" cm="1">
        <f t="array" ref="BX799">IF($CO799=3,
IFERROR(INDEX($CV$68:$CZ$79, $CE799, BX$23), "-"),
IF($CO799=2,
IF(BX$23=5, $AC799, IF(BX$23=4, $AD799, 0)), IF(BX$23=5, $AC799, 0)
))</f>
        <v>0</v>
      </c>
      <c r="BY799" s="293" t="str">
        <f t="shared" si="333"/>
        <v>-</v>
      </c>
      <c r="BZ799" s="299">
        <f t="shared" si="337"/>
        <v>0</v>
      </c>
      <c r="CA799" s="294" t="str">
        <f t="shared" si="334"/>
        <v>-</v>
      </c>
      <c r="CB799" s="295" t="str">
        <f t="shared" si="338"/>
        <v>-</v>
      </c>
      <c r="CC799" s="295" t="str">
        <f t="shared" si="335"/>
        <v>-</v>
      </c>
      <c r="CD799" s="299">
        <f t="shared" si="339"/>
        <v>0</v>
      </c>
      <c r="CE799" s="300" t="str">
        <f t="shared" si="340"/>
        <v>-</v>
      </c>
      <c r="CF799" s="300" t="str">
        <f t="shared" si="341"/>
        <v>-</v>
      </c>
      <c r="CG799" s="300">
        <v>0</v>
      </c>
      <c r="CH799" s="300">
        <f t="shared" si="342"/>
        <v>0</v>
      </c>
      <c r="CI799" s="301">
        <f t="shared" si="343"/>
        <v>0</v>
      </c>
      <c r="CJ799" s="301">
        <f t="shared" si="344"/>
        <v>0</v>
      </c>
      <c r="CK799" s="302" t="str" cm="1">
        <f t="array" ref="CK799">IF($CJ799&gt;0, INDEX($CS$28:$DH$35, $CJ799, $CI799+CK$23), "-")</f>
        <v>-</v>
      </c>
      <c r="CL799" s="302" t="str" cm="1">
        <f t="array" ref="CL799">IF($CJ799&gt;0, INDEX($CS$28:$DH$35, $CJ799, $CI799+CL$23), "-")</f>
        <v>-</v>
      </c>
      <c r="CM799" s="302" t="str" cm="1">
        <f t="array" ref="CM799">IF($CJ799&gt;0, INDEX($CS$28:$DH$35, $CJ799, $CI799+CM$23), "-")</f>
        <v>-</v>
      </c>
      <c r="CN799" s="302" t="str" cm="1">
        <f t="array" ref="CN799">IF($CJ799&gt;0, INDEX($CS$28:$DH$35, $CJ799, $CI799+CN$23), "-")</f>
        <v>-</v>
      </c>
      <c r="CO799" s="300" t="str">
        <f t="shared" si="345"/>
        <v>-</v>
      </c>
      <c r="CP799" s="271"/>
      <c r="CQ799" s="272"/>
      <c r="CR799" s="273"/>
      <c r="CS799" s="273"/>
      <c r="CT799" s="273"/>
      <c r="CU799" s="273"/>
      <c r="CV799" s="273"/>
      <c r="CW799" s="273"/>
      <c r="CX799" s="273"/>
      <c r="CY799" s="273"/>
      <c r="CZ799" s="273"/>
      <c r="DA799" s="273"/>
      <c r="DB799" s="273"/>
      <c r="DC799" s="273"/>
      <c r="DD799" s="273"/>
      <c r="DE799" s="273"/>
      <c r="DF799" s="273"/>
      <c r="DG799" s="273"/>
      <c r="DH799" s="273"/>
      <c r="DI799" s="273"/>
      <c r="DJ799" s="271"/>
      <c r="DK799" s="271"/>
    </row>
    <row r="800" spans="1:115" s="45" customFormat="1" ht="12.75" customHeight="1" x14ac:dyDescent="0.25">
      <c r="A800" s="13" cm="1">
        <f t="array" ref="A800">IFERROR(INDEX(Operation, IFERROR(MATCH($N800,#REF!, 0), IFERROR(MATCH($N800,#REF!, 0), MATCH($N800,#REF!, 0))), 4), 0)</f>
        <v>0</v>
      </c>
      <c r="B800" s="10">
        <v>777</v>
      </c>
      <c r="C800" s="238"/>
      <c r="D800" s="238"/>
      <c r="E800" s="79"/>
      <c r="F800" s="80" t="str">
        <f>IF(ISBLANK(E800), "", VLOOKUP(E800, Z!$A$2:$C$4127, 3, FALSE))</f>
        <v/>
      </c>
      <c r="G800" s="238"/>
      <c r="H800" s="81"/>
      <c r="I800" s="255" t="b">
        <v>0</v>
      </c>
      <c r="J800" s="256"/>
      <c r="K800" s="82"/>
      <c r="L800" s="82"/>
      <c r="M800" s="83"/>
      <c r="N800" s="79"/>
      <c r="O800" s="84"/>
      <c r="P800" s="84"/>
      <c r="Q800" s="257"/>
      <c r="R800" s="257"/>
      <c r="S800" s="257"/>
      <c r="T800" s="85">
        <f t="shared" si="346"/>
        <v>0</v>
      </c>
      <c r="U800" s="238"/>
      <c r="V800" s="238"/>
      <c r="W800" s="238"/>
      <c r="X800" s="256"/>
      <c r="Y800" s="258"/>
      <c r="Z800" s="79"/>
      <c r="AA800" s="257"/>
      <c r="AB800" s="257"/>
      <c r="AC800" s="257"/>
      <c r="AD800" s="257"/>
      <c r="AE800" s="257"/>
      <c r="AF800" s="85">
        <f t="shared" si="347"/>
        <v>0</v>
      </c>
      <c r="AG800" s="259"/>
      <c r="AH800" s="238"/>
      <c r="AI800" s="79"/>
      <c r="AJ800" s="80" t="str">
        <f>IF(ISBLANK(AI800), "", VLOOKUP(AI800, Z!$A$2:$C$4127, 3, FALSE))</f>
        <v/>
      </c>
      <c r="AK800" s="260"/>
      <c r="AL800" s="127">
        <f t="shared" si="348"/>
        <v>0</v>
      </c>
      <c r="AM800" s="271"/>
      <c r="AN800" s="292">
        <f t="shared" ref="AN800:AN863" si="350">IFERROR(AP800*AO800*(AQ800-AR800), 0)</f>
        <v>0</v>
      </c>
      <c r="AO800" s="279">
        <f t="shared" si="349"/>
        <v>1</v>
      </c>
      <c r="AP800" s="279">
        <v>0.75</v>
      </c>
      <c r="AQ800" s="293" t="str">
        <f t="shared" ref="AQ800:AQ863" si="351">IF($I800, S800/1000, AS800)</f>
        <v>-</v>
      </c>
      <c r="AR800" s="293" t="str">
        <f t="shared" ref="AR800:AR863" si="352">IF($I800, AE800/1000, BK800)</f>
        <v>-</v>
      </c>
      <c r="AS800" s="293" t="str" cm="1">
        <f t="array" ref="AS800">IFERROR(IFERROR((AT800*AU800)/(3600*1000)/AZ800, BY800) * SUMPRODUCT($BA800:$BE800^2.5, $BF800:$BJ800) / 1000, "-")</f>
        <v>-</v>
      </c>
      <c r="AT800" s="279" t="str">
        <f t="shared" ref="AT800:AT863" si="353">IF(ISNUMBER(O800),O800,"-")</f>
        <v>-</v>
      </c>
      <c r="AU800" s="279" t="str">
        <f t="shared" ref="AU800:AU863" si="354">IF(ISNUMBER(P800),P800,"-")</f>
        <v>-</v>
      </c>
      <c r="AV800" s="294" t="str">
        <f t="shared" si="336"/>
        <v>-</v>
      </c>
      <c r="AW800" s="294" t="str" cm="1">
        <f t="array" ref="AW800">IF(CH800&gt;0, INDEX($CV$58:$CV$60, CH800), "-")</f>
        <v>-</v>
      </c>
      <c r="AX800" s="294" t="str">
        <f t="shared" ref="AX800:AX863" si="355">CA800</f>
        <v>-</v>
      </c>
      <c r="AY800" s="295" t="str">
        <f t="shared" ref="AY800:AY863" si="356">CC800</f>
        <v>-</v>
      </c>
      <c r="AZ800" s="294">
        <f t="shared" ref="AZ800:AZ863" si="357">PRODUCT(AV800:AY800)</f>
        <v>0</v>
      </c>
      <c r="BA800" s="296" t="str" cm="1">
        <f t="array" ref="BA800">IFERROR(INDEX($CV$63:$CZ$65, $CF800, BA$23), "-")</f>
        <v>-</v>
      </c>
      <c r="BB800" s="296" t="str" cm="1">
        <f t="array" ref="BB800">IFERROR(INDEX($CV$63:$CZ$65, $CF800, BB$23), "-")</f>
        <v>-</v>
      </c>
      <c r="BC800" s="296" t="str" cm="1">
        <f t="array" ref="BC800">IFERROR(INDEX($CV$63:$CZ$65, $CF800, BC$23), "-")</f>
        <v>-</v>
      </c>
      <c r="BD800" s="296" t="str" cm="1">
        <f t="array" ref="BD800">IFERROR(INDEX($CV$63:$CZ$65, $CF800, BD$23), "-")</f>
        <v>-</v>
      </c>
      <c r="BE800" s="296" t="str" cm="1">
        <f t="array" ref="BE800">IFERROR(INDEX($CV$63:$CZ$65, $CF800, BE$23), "-")</f>
        <v>-</v>
      </c>
      <c r="BF800" s="297" cm="1">
        <f t="array" ref="BF800">IF($CF800=3,
IFERROR(INDEX($CV$68:$CZ$79, $CE800, BF$23), "-"),
IF($CF800=2,
IF(BF$23=5, $Q800, IF(BF$23=4, $R800, 0)), IF(BF$23=5, $Q800, 0)
))</f>
        <v>0</v>
      </c>
      <c r="BG800" s="297" cm="1">
        <f t="array" ref="BG800">IF($CF800=3,
IFERROR(INDEX($CV$68:$CZ$79, $CE800, BG$23), "-"),
IF($CF800=2,
IF(BG$23=5, $Q800, IF(BG$23=4, $R800, 0)), IF(BG$23=5, $Q800, 0)
))</f>
        <v>0</v>
      </c>
      <c r="BH800" s="297" cm="1">
        <f t="array" ref="BH800">IF($CF800=3,
IFERROR(INDEX($CV$68:$CZ$79, $CE800, BH$23), "-"),
IF($CF800=2,
IF(BH$23=5, $Q800, IF(BH$23=4, $R800, 0)), IF(BH$23=5, $Q800, 0)
))</f>
        <v>0</v>
      </c>
      <c r="BI800" s="297" cm="1">
        <f t="array" ref="BI800">IF($CF800=3,
IFERROR(INDEX($CV$68:$CZ$79, $CE800, BI$23), "-"),
IF($CF800=2,
IF(BI$23=5, $Q800, IF(BI$23=4, $R800, 0)), IF(BI$23=5, $Q800, 0)
))</f>
        <v>0</v>
      </c>
      <c r="BJ800" s="297" cm="1">
        <f t="array" ref="BJ800">IF($CF800=3,
IFERROR(INDEX($CV$68:$CZ$79, $CE800, BJ$23), "-"),
IF($CF800=2,
IF(BJ$23=5, $Q800, IF(BJ$23=4, $R800, 0)), IF(BJ$23=5, $Q800, 0)
))</f>
        <v>0</v>
      </c>
      <c r="BK800" s="293" t="str" cm="1">
        <f t="array" ref="BK800">IFERROR(IF(OR($AN$20="EZ", ISNUMBER((BL800*BM800)/(3600*1000)/BN800)), (BL800*BM800)/(3600*1000)/BN800, BY800) * SUMPRODUCT($BO800:$BS800^2.5, $BT800:$BX800) / 1000, "-")</f>
        <v>-</v>
      </c>
      <c r="BL800" s="279" t="str">
        <f t="shared" ref="BL800:BL863" si="358">IF($AN$20="EZ", IF(ISNUMBER(AA800),AA800,"-"), AT800)</f>
        <v>-</v>
      </c>
      <c r="BM800" s="279" t="str">
        <f t="shared" ref="BM800:BM863" si="359">IF($AN$20="EZ", IF(ISNUMBER(AB800),AB800,"-"), AU800)</f>
        <v>-</v>
      </c>
      <c r="BN800" s="298">
        <f t="shared" ref="BN800:BN863" si="360">IF($AN$20="EZ", IF(ISNUMBER(Y800), Y800,"-"), AZ800)</f>
        <v>0</v>
      </c>
      <c r="BO800" s="296" t="str" cm="1">
        <f t="array" ref="BO800">IFERROR(INDEX($CV$63:$CZ$65, $CO800, BO$23), "-")</f>
        <v>-</v>
      </c>
      <c r="BP800" s="296" t="str" cm="1">
        <f t="array" ref="BP800">IFERROR(INDEX($CV$63:$CZ$65, $CO800, BP$23), "-")</f>
        <v>-</v>
      </c>
      <c r="BQ800" s="296" t="str" cm="1">
        <f t="array" ref="BQ800">IFERROR(INDEX($CV$63:$CZ$65, $CO800, BQ$23), "-")</f>
        <v>-</v>
      </c>
      <c r="BR800" s="296" t="str" cm="1">
        <f t="array" ref="BR800">IFERROR(INDEX($CV$63:$CZ$65, $CO800, BR$23), "-")</f>
        <v>-</v>
      </c>
      <c r="BS800" s="296" t="str" cm="1">
        <f t="array" ref="BS800">IFERROR(INDEX($CV$63:$CZ$65, $CO800, BS$23), "-")</f>
        <v>-</v>
      </c>
      <c r="BT800" s="297" cm="1">
        <f t="array" ref="BT800">IF($CO800=3,
IFERROR(INDEX($CV$68:$CZ$79, $CE800, BT$23), "-"),
IF($CO800=2,
IF(BT$23=5, $AC800, IF(BT$23=4, $AD800, 0)), IF(BT$23=5, $AC800, 0)
))</f>
        <v>0</v>
      </c>
      <c r="BU800" s="297" cm="1">
        <f t="array" ref="BU800">IF($CO800=3,
IFERROR(INDEX($CV$68:$CZ$79, $CE800, BU$23), "-"),
IF($CO800=2,
IF(BU$23=5, $AC800, IF(BU$23=4, $AD800, 0)), IF(BU$23=5, $AC800, 0)
))</f>
        <v>0</v>
      </c>
      <c r="BV800" s="297" cm="1">
        <f t="array" ref="BV800">IF($CO800=3,
IFERROR(INDEX($CV$68:$CZ$79, $CE800, BV$23), "-"),
IF($CO800=2,
IF(BV$23=5, $AC800, IF(BV$23=4, $AD800, 0)), IF(BV$23=5, $AC800, 0)
))</f>
        <v>0</v>
      </c>
      <c r="BW800" s="297" cm="1">
        <f t="array" ref="BW800">IF($CO800=3,
IFERROR(INDEX($CV$68:$CZ$79, $CE800, BW$23), "-"),
IF($CO800=2,
IF(BW$23=5, $AC800, IF(BW$23=4, $AD800, 0)), IF(BW$23=5, $AC800, 0)
))</f>
        <v>0</v>
      </c>
      <c r="BX800" s="297" cm="1">
        <f t="array" ref="BX800">IF($CO800=3,
IFERROR(INDEX($CV$68:$CZ$79, $CE800, BX$23), "-"),
IF($CO800=2,
IF(BX$23=5, $AC800, IF(BX$23=4, $AD800, 0)), IF(BX$23=5, $AC800, 0)
))</f>
        <v>0</v>
      </c>
      <c r="BY800" s="293" t="str">
        <f t="shared" ref="BY800:BY863" si="361">IFERROR(0.75*BZ800/(CA800*CB800), "-")</f>
        <v>-</v>
      </c>
      <c r="BZ800" s="299">
        <f t="shared" si="337"/>
        <v>0</v>
      </c>
      <c r="CA800" s="294" t="str">
        <f t="shared" ref="CA800:CA863" si="362">IFERROR((CK800*LOG($J800)^3 + CL800*LOG($J800)^2 + CM800*LOG($J800) + CN800) / 100, "-")</f>
        <v>-</v>
      </c>
      <c r="CB800" s="295" t="str">
        <f t="shared" si="338"/>
        <v>-</v>
      </c>
      <c r="CC800" s="295" t="str">
        <f t="shared" ref="CC800:CC863" si="363">IF(CD800&gt;0, IF(CF800=3, 0.79 + 0.22 * (1 - 1 /LOG10(40 * CD800)), 1), "-")</f>
        <v>-</v>
      </c>
      <c r="CD800" s="299">
        <f t="shared" si="339"/>
        <v>0</v>
      </c>
      <c r="CE800" s="300" t="str">
        <f t="shared" si="340"/>
        <v>-</v>
      </c>
      <c r="CF800" s="300" t="str">
        <f t="shared" si="341"/>
        <v>-</v>
      </c>
      <c r="CG800" s="300">
        <v>0</v>
      </c>
      <c r="CH800" s="300">
        <f t="shared" si="342"/>
        <v>0</v>
      </c>
      <c r="CI800" s="301">
        <f t="shared" si="343"/>
        <v>0</v>
      </c>
      <c r="CJ800" s="301">
        <f t="shared" si="344"/>
        <v>0</v>
      </c>
      <c r="CK800" s="302" t="str" cm="1">
        <f t="array" ref="CK800">IF($CJ800&gt;0, INDEX($CS$28:$DH$35, $CJ800, $CI800+CK$23), "-")</f>
        <v>-</v>
      </c>
      <c r="CL800" s="302" t="str" cm="1">
        <f t="array" ref="CL800">IF($CJ800&gt;0, INDEX($CS$28:$DH$35, $CJ800, $CI800+CL$23), "-")</f>
        <v>-</v>
      </c>
      <c r="CM800" s="302" t="str" cm="1">
        <f t="array" ref="CM800">IF($CJ800&gt;0, INDEX($CS$28:$DH$35, $CJ800, $CI800+CM$23), "-")</f>
        <v>-</v>
      </c>
      <c r="CN800" s="302" t="str" cm="1">
        <f t="array" ref="CN800">IF($CJ800&gt;0, INDEX($CS$28:$DH$35, $CJ800, $CI800+CN$23), "-")</f>
        <v>-</v>
      </c>
      <c r="CO800" s="300" t="str">
        <f t="shared" si="345"/>
        <v>-</v>
      </c>
      <c r="CP800" s="271"/>
      <c r="CQ800" s="272"/>
      <c r="CR800" s="273"/>
      <c r="CS800" s="273"/>
      <c r="CT800" s="273"/>
      <c r="CU800" s="273"/>
      <c r="CV800" s="273"/>
      <c r="CW800" s="273"/>
      <c r="CX800" s="273"/>
      <c r="CY800" s="273"/>
      <c r="CZ800" s="273"/>
      <c r="DA800" s="273"/>
      <c r="DB800" s="273"/>
      <c r="DC800" s="273"/>
      <c r="DD800" s="273"/>
      <c r="DE800" s="273"/>
      <c r="DF800" s="273"/>
      <c r="DG800" s="273"/>
      <c r="DH800" s="273"/>
      <c r="DI800" s="273"/>
      <c r="DJ800" s="271"/>
      <c r="DK800" s="271"/>
    </row>
    <row r="801" spans="1:115" s="45" customFormat="1" ht="12.75" customHeight="1" x14ac:dyDescent="0.25">
      <c r="A801" s="13" cm="1">
        <f t="array" ref="A801">IFERROR(INDEX(Operation, IFERROR(MATCH($N801,#REF!, 0), IFERROR(MATCH($N801,#REF!, 0), MATCH($N801,#REF!, 0))), 4), 0)</f>
        <v>0</v>
      </c>
      <c r="B801" s="10">
        <v>778</v>
      </c>
      <c r="C801" s="238"/>
      <c r="D801" s="238"/>
      <c r="E801" s="79"/>
      <c r="F801" s="80" t="str">
        <f>IF(ISBLANK(E801), "", VLOOKUP(E801, Z!$A$2:$C$4127, 3, FALSE))</f>
        <v/>
      </c>
      <c r="G801" s="238"/>
      <c r="H801" s="81"/>
      <c r="I801" s="255" t="b">
        <v>0</v>
      </c>
      <c r="J801" s="256"/>
      <c r="K801" s="82"/>
      <c r="L801" s="82"/>
      <c r="M801" s="83"/>
      <c r="N801" s="79"/>
      <c r="O801" s="84"/>
      <c r="P801" s="84"/>
      <c r="Q801" s="257"/>
      <c r="R801" s="257"/>
      <c r="S801" s="257"/>
      <c r="T801" s="85">
        <f t="shared" si="346"/>
        <v>0</v>
      </c>
      <c r="U801" s="238"/>
      <c r="V801" s="238"/>
      <c r="W801" s="238"/>
      <c r="X801" s="257"/>
      <c r="Y801" s="258"/>
      <c r="Z801" s="79"/>
      <c r="AA801" s="257"/>
      <c r="AB801" s="257"/>
      <c r="AC801" s="257"/>
      <c r="AD801" s="257"/>
      <c r="AE801" s="257"/>
      <c r="AF801" s="85">
        <f t="shared" si="347"/>
        <v>0</v>
      </c>
      <c r="AG801" s="259"/>
      <c r="AH801" s="238"/>
      <c r="AI801" s="79"/>
      <c r="AJ801" s="80" t="str">
        <f>IF(ISBLANK(AI801), "", VLOOKUP(AI801, Z!$A$2:$C$4127, 3, FALSE))</f>
        <v/>
      </c>
      <c r="AK801" s="260"/>
      <c r="AL801" s="127">
        <f t="shared" si="348"/>
        <v>0</v>
      </c>
      <c r="AM801" s="271"/>
      <c r="AN801" s="292">
        <f t="shared" si="350"/>
        <v>0</v>
      </c>
      <c r="AO801" s="279">
        <f t="shared" si="349"/>
        <v>1</v>
      </c>
      <c r="AP801" s="279">
        <v>0.75</v>
      </c>
      <c r="AQ801" s="293" t="str">
        <f t="shared" si="351"/>
        <v>-</v>
      </c>
      <c r="AR801" s="293" t="str">
        <f t="shared" si="352"/>
        <v>-</v>
      </c>
      <c r="AS801" s="293" t="str" cm="1">
        <f t="array" ref="AS801">IFERROR(IFERROR((AT801*AU801)/(3600*1000)/AZ801, BY801) * SUMPRODUCT($BA801:$BE801^2.5, $BF801:$BJ801) / 1000, "-")</f>
        <v>-</v>
      </c>
      <c r="AT801" s="279" t="str">
        <f t="shared" si="353"/>
        <v>-</v>
      </c>
      <c r="AU801" s="279" t="str">
        <f t="shared" si="354"/>
        <v>-</v>
      </c>
      <c r="AV801" s="294" t="str">
        <f t="shared" si="336"/>
        <v>-</v>
      </c>
      <c r="AW801" s="294" t="str" cm="1">
        <f t="array" ref="AW801">IF(CH801&gt;0, INDEX($CV$58:$CV$60, CH801), "-")</f>
        <v>-</v>
      </c>
      <c r="AX801" s="294" t="str">
        <f t="shared" si="355"/>
        <v>-</v>
      </c>
      <c r="AY801" s="295" t="str">
        <f t="shared" si="356"/>
        <v>-</v>
      </c>
      <c r="AZ801" s="294">
        <f t="shared" si="357"/>
        <v>0</v>
      </c>
      <c r="BA801" s="296" t="str" cm="1">
        <f t="array" ref="BA801">IFERROR(INDEX($CV$63:$CZ$65, $CF801, BA$23), "-")</f>
        <v>-</v>
      </c>
      <c r="BB801" s="296" t="str" cm="1">
        <f t="array" ref="BB801">IFERROR(INDEX($CV$63:$CZ$65, $CF801, BB$23), "-")</f>
        <v>-</v>
      </c>
      <c r="BC801" s="296" t="str" cm="1">
        <f t="array" ref="BC801">IFERROR(INDEX($CV$63:$CZ$65, $CF801, BC$23), "-")</f>
        <v>-</v>
      </c>
      <c r="BD801" s="296" t="str" cm="1">
        <f t="array" ref="BD801">IFERROR(INDEX($CV$63:$CZ$65, $CF801, BD$23), "-")</f>
        <v>-</v>
      </c>
      <c r="BE801" s="296" t="str" cm="1">
        <f t="array" ref="BE801">IFERROR(INDEX($CV$63:$CZ$65, $CF801, BE$23), "-")</f>
        <v>-</v>
      </c>
      <c r="BF801" s="297" cm="1">
        <f t="array" ref="BF801">IF($CF801=3,
IFERROR(INDEX($CV$68:$CZ$79, $CE801, BF$23), "-"),
IF($CF801=2,
IF(BF$23=5, $Q801, IF(BF$23=4, $R801, 0)), IF(BF$23=5, $Q801, 0)
))</f>
        <v>0</v>
      </c>
      <c r="BG801" s="297" cm="1">
        <f t="array" ref="BG801">IF($CF801=3,
IFERROR(INDEX($CV$68:$CZ$79, $CE801, BG$23), "-"),
IF($CF801=2,
IF(BG$23=5, $Q801, IF(BG$23=4, $R801, 0)), IF(BG$23=5, $Q801, 0)
))</f>
        <v>0</v>
      </c>
      <c r="BH801" s="297" cm="1">
        <f t="array" ref="BH801">IF($CF801=3,
IFERROR(INDEX($CV$68:$CZ$79, $CE801, BH$23), "-"),
IF($CF801=2,
IF(BH$23=5, $Q801, IF(BH$23=4, $R801, 0)), IF(BH$23=5, $Q801, 0)
))</f>
        <v>0</v>
      </c>
      <c r="BI801" s="297" cm="1">
        <f t="array" ref="BI801">IF($CF801=3,
IFERROR(INDEX($CV$68:$CZ$79, $CE801, BI$23), "-"),
IF($CF801=2,
IF(BI$23=5, $Q801, IF(BI$23=4, $R801, 0)), IF(BI$23=5, $Q801, 0)
))</f>
        <v>0</v>
      </c>
      <c r="BJ801" s="297" cm="1">
        <f t="array" ref="BJ801">IF($CF801=3,
IFERROR(INDEX($CV$68:$CZ$79, $CE801, BJ$23), "-"),
IF($CF801=2,
IF(BJ$23=5, $Q801, IF(BJ$23=4, $R801, 0)), IF(BJ$23=5, $Q801, 0)
))</f>
        <v>0</v>
      </c>
      <c r="BK801" s="293" t="str" cm="1">
        <f t="array" ref="BK801">IFERROR(IF(OR($AN$20="EZ", ISNUMBER((BL801*BM801)/(3600*1000)/BN801)), (BL801*BM801)/(3600*1000)/BN801, BY801) * SUMPRODUCT($BO801:$BS801^2.5, $BT801:$BX801) / 1000, "-")</f>
        <v>-</v>
      </c>
      <c r="BL801" s="279" t="str">
        <f t="shared" si="358"/>
        <v>-</v>
      </c>
      <c r="BM801" s="279" t="str">
        <f t="shared" si="359"/>
        <v>-</v>
      </c>
      <c r="BN801" s="298">
        <f t="shared" si="360"/>
        <v>0</v>
      </c>
      <c r="BO801" s="296" t="str" cm="1">
        <f t="array" ref="BO801">IFERROR(INDEX($CV$63:$CZ$65, $CO801, BO$23), "-")</f>
        <v>-</v>
      </c>
      <c r="BP801" s="296" t="str" cm="1">
        <f t="array" ref="BP801">IFERROR(INDEX($CV$63:$CZ$65, $CO801, BP$23), "-")</f>
        <v>-</v>
      </c>
      <c r="BQ801" s="296" t="str" cm="1">
        <f t="array" ref="BQ801">IFERROR(INDEX($CV$63:$CZ$65, $CO801, BQ$23), "-")</f>
        <v>-</v>
      </c>
      <c r="BR801" s="296" t="str" cm="1">
        <f t="array" ref="BR801">IFERROR(INDEX($CV$63:$CZ$65, $CO801, BR$23), "-")</f>
        <v>-</v>
      </c>
      <c r="BS801" s="296" t="str" cm="1">
        <f t="array" ref="BS801">IFERROR(INDEX($CV$63:$CZ$65, $CO801, BS$23), "-")</f>
        <v>-</v>
      </c>
      <c r="BT801" s="297" cm="1">
        <f t="array" ref="BT801">IF($CO801=3,
IFERROR(INDEX($CV$68:$CZ$79, $CE801, BT$23), "-"),
IF($CO801=2,
IF(BT$23=5, $AC801, IF(BT$23=4, $AD801, 0)), IF(BT$23=5, $AC801, 0)
))</f>
        <v>0</v>
      </c>
      <c r="BU801" s="297" cm="1">
        <f t="array" ref="BU801">IF($CO801=3,
IFERROR(INDEX($CV$68:$CZ$79, $CE801, BU$23), "-"),
IF($CO801=2,
IF(BU$23=5, $AC801, IF(BU$23=4, $AD801, 0)), IF(BU$23=5, $AC801, 0)
))</f>
        <v>0</v>
      </c>
      <c r="BV801" s="297" cm="1">
        <f t="array" ref="BV801">IF($CO801=3,
IFERROR(INDEX($CV$68:$CZ$79, $CE801, BV$23), "-"),
IF($CO801=2,
IF(BV$23=5, $AC801, IF(BV$23=4, $AD801, 0)), IF(BV$23=5, $AC801, 0)
))</f>
        <v>0</v>
      </c>
      <c r="BW801" s="297" cm="1">
        <f t="array" ref="BW801">IF($CO801=3,
IFERROR(INDEX($CV$68:$CZ$79, $CE801, BW$23), "-"),
IF($CO801=2,
IF(BW$23=5, $AC801, IF(BW$23=4, $AD801, 0)), IF(BW$23=5, $AC801, 0)
))</f>
        <v>0</v>
      </c>
      <c r="BX801" s="297" cm="1">
        <f t="array" ref="BX801">IF($CO801=3,
IFERROR(INDEX($CV$68:$CZ$79, $CE801, BX$23), "-"),
IF($CO801=2,
IF(BX$23=5, $AC801, IF(BX$23=4, $AD801, 0)), IF(BX$23=5, $AC801, 0)
))</f>
        <v>0</v>
      </c>
      <c r="BY801" s="293" t="str">
        <f t="shared" si="361"/>
        <v>-</v>
      </c>
      <c r="BZ801" s="299">
        <f t="shared" si="337"/>
        <v>0</v>
      </c>
      <c r="CA801" s="294" t="str">
        <f t="shared" si="362"/>
        <v>-</v>
      </c>
      <c r="CB801" s="295" t="str">
        <f t="shared" si="338"/>
        <v>-</v>
      </c>
      <c r="CC801" s="295" t="str">
        <f t="shared" si="363"/>
        <v>-</v>
      </c>
      <c r="CD801" s="299">
        <f t="shared" si="339"/>
        <v>0</v>
      </c>
      <c r="CE801" s="300" t="str">
        <f t="shared" si="340"/>
        <v>-</v>
      </c>
      <c r="CF801" s="300" t="str">
        <f t="shared" si="341"/>
        <v>-</v>
      </c>
      <c r="CG801" s="300">
        <v>0</v>
      </c>
      <c r="CH801" s="300">
        <f t="shared" si="342"/>
        <v>0</v>
      </c>
      <c r="CI801" s="301">
        <f t="shared" si="343"/>
        <v>0</v>
      </c>
      <c r="CJ801" s="301">
        <f t="shared" si="344"/>
        <v>0</v>
      </c>
      <c r="CK801" s="302" t="str" cm="1">
        <f t="array" ref="CK801">IF($CJ801&gt;0, INDEX($CS$28:$DH$35, $CJ801, $CI801+CK$23), "-")</f>
        <v>-</v>
      </c>
      <c r="CL801" s="302" t="str" cm="1">
        <f t="array" ref="CL801">IF($CJ801&gt;0, INDEX($CS$28:$DH$35, $CJ801, $CI801+CL$23), "-")</f>
        <v>-</v>
      </c>
      <c r="CM801" s="302" t="str" cm="1">
        <f t="array" ref="CM801">IF($CJ801&gt;0, INDEX($CS$28:$DH$35, $CJ801, $CI801+CM$23), "-")</f>
        <v>-</v>
      </c>
      <c r="CN801" s="302" t="str" cm="1">
        <f t="array" ref="CN801">IF($CJ801&gt;0, INDEX($CS$28:$DH$35, $CJ801, $CI801+CN$23), "-")</f>
        <v>-</v>
      </c>
      <c r="CO801" s="300" t="str">
        <f t="shared" si="345"/>
        <v>-</v>
      </c>
      <c r="CP801" s="271"/>
      <c r="CQ801" s="272"/>
      <c r="CR801" s="273"/>
      <c r="CS801" s="273"/>
      <c r="CT801" s="273"/>
      <c r="CU801" s="273"/>
      <c r="CV801" s="273"/>
      <c r="CW801" s="273"/>
      <c r="CX801" s="273"/>
      <c r="CY801" s="273"/>
      <c r="CZ801" s="273"/>
      <c r="DA801" s="273"/>
      <c r="DB801" s="273"/>
      <c r="DC801" s="273"/>
      <c r="DD801" s="273"/>
      <c r="DE801" s="273"/>
      <c r="DF801" s="273"/>
      <c r="DG801" s="273"/>
      <c r="DH801" s="273"/>
      <c r="DI801" s="273"/>
      <c r="DJ801" s="271"/>
      <c r="DK801" s="271"/>
    </row>
    <row r="802" spans="1:115" s="45" customFormat="1" ht="12.75" customHeight="1" x14ac:dyDescent="0.25">
      <c r="A802" s="13" cm="1">
        <f t="array" ref="A802">IFERROR(INDEX(Operation, IFERROR(MATCH($N802,#REF!, 0), IFERROR(MATCH($N802,#REF!, 0), MATCH($N802,#REF!, 0))), 4), 0)</f>
        <v>0</v>
      </c>
      <c r="B802" s="10">
        <v>779</v>
      </c>
      <c r="C802" s="238"/>
      <c r="D802" s="238"/>
      <c r="E802" s="79"/>
      <c r="F802" s="80" t="str">
        <f>IF(ISBLANK(E802), "", VLOOKUP(E802, Z!$A$2:$C$4127, 3, FALSE))</f>
        <v/>
      </c>
      <c r="G802" s="238"/>
      <c r="H802" s="81"/>
      <c r="I802" s="255" t="b">
        <v>0</v>
      </c>
      <c r="J802" s="256"/>
      <c r="K802" s="82"/>
      <c r="L802" s="82"/>
      <c r="M802" s="83"/>
      <c r="N802" s="79"/>
      <c r="O802" s="84"/>
      <c r="P802" s="84"/>
      <c r="Q802" s="257"/>
      <c r="R802" s="257"/>
      <c r="S802" s="257"/>
      <c r="T802" s="85">
        <f t="shared" si="346"/>
        <v>0</v>
      </c>
      <c r="U802" s="238"/>
      <c r="V802" s="238"/>
      <c r="W802" s="238"/>
      <c r="X802" s="257"/>
      <c r="Y802" s="258"/>
      <c r="Z802" s="79"/>
      <c r="AA802" s="257"/>
      <c r="AB802" s="257"/>
      <c r="AC802" s="257"/>
      <c r="AD802" s="257"/>
      <c r="AE802" s="257"/>
      <c r="AF802" s="85">
        <f t="shared" si="347"/>
        <v>0</v>
      </c>
      <c r="AG802" s="259"/>
      <c r="AH802" s="238"/>
      <c r="AI802" s="79"/>
      <c r="AJ802" s="80" t="str">
        <f>IF(ISBLANK(AI802), "", VLOOKUP(AI802, Z!$A$2:$C$4127, 3, FALSE))</f>
        <v/>
      </c>
      <c r="AK802" s="260"/>
      <c r="AL802" s="127">
        <f t="shared" si="348"/>
        <v>0</v>
      </c>
      <c r="AM802" s="271"/>
      <c r="AN802" s="292">
        <f t="shared" si="350"/>
        <v>0</v>
      </c>
      <c r="AO802" s="279">
        <f t="shared" si="349"/>
        <v>1</v>
      </c>
      <c r="AP802" s="279">
        <v>0.75</v>
      </c>
      <c r="AQ802" s="293" t="str">
        <f t="shared" si="351"/>
        <v>-</v>
      </c>
      <c r="AR802" s="293" t="str">
        <f t="shared" si="352"/>
        <v>-</v>
      </c>
      <c r="AS802" s="293" t="str" cm="1">
        <f t="array" ref="AS802">IFERROR(IFERROR((AT802*AU802)/(3600*1000)/AZ802, BY802) * SUMPRODUCT($BA802:$BE802^2.5, $BF802:$BJ802) / 1000, "-")</f>
        <v>-</v>
      </c>
      <c r="AT802" s="279" t="str">
        <f t="shared" si="353"/>
        <v>-</v>
      </c>
      <c r="AU802" s="279" t="str">
        <f t="shared" si="354"/>
        <v>-</v>
      </c>
      <c r="AV802" s="294" t="str">
        <f t="shared" si="336"/>
        <v>-</v>
      </c>
      <c r="AW802" s="294" t="str" cm="1">
        <f t="array" ref="AW802">IF(CH802&gt;0, INDEX($CV$58:$CV$60, CH802), "-")</f>
        <v>-</v>
      </c>
      <c r="AX802" s="294" t="str">
        <f t="shared" si="355"/>
        <v>-</v>
      </c>
      <c r="AY802" s="295" t="str">
        <f t="shared" si="356"/>
        <v>-</v>
      </c>
      <c r="AZ802" s="294">
        <f t="shared" si="357"/>
        <v>0</v>
      </c>
      <c r="BA802" s="296" t="str" cm="1">
        <f t="array" ref="BA802">IFERROR(INDEX($CV$63:$CZ$65, $CF802, BA$23), "-")</f>
        <v>-</v>
      </c>
      <c r="BB802" s="296" t="str" cm="1">
        <f t="array" ref="BB802">IFERROR(INDEX($CV$63:$CZ$65, $CF802, BB$23), "-")</f>
        <v>-</v>
      </c>
      <c r="BC802" s="296" t="str" cm="1">
        <f t="array" ref="BC802">IFERROR(INDEX($CV$63:$CZ$65, $CF802, BC$23), "-")</f>
        <v>-</v>
      </c>
      <c r="BD802" s="296" t="str" cm="1">
        <f t="array" ref="BD802">IFERROR(INDEX($CV$63:$CZ$65, $CF802, BD$23), "-")</f>
        <v>-</v>
      </c>
      <c r="BE802" s="296" t="str" cm="1">
        <f t="array" ref="BE802">IFERROR(INDEX($CV$63:$CZ$65, $CF802, BE$23), "-")</f>
        <v>-</v>
      </c>
      <c r="BF802" s="297" cm="1">
        <f t="array" ref="BF802">IF($CF802=3,
IFERROR(INDEX($CV$68:$CZ$79, $CE802, BF$23), "-"),
IF($CF802=2,
IF(BF$23=5, $Q802, IF(BF$23=4, $R802, 0)), IF(BF$23=5, $Q802, 0)
))</f>
        <v>0</v>
      </c>
      <c r="BG802" s="297" cm="1">
        <f t="array" ref="BG802">IF($CF802=3,
IFERROR(INDEX($CV$68:$CZ$79, $CE802, BG$23), "-"),
IF($CF802=2,
IF(BG$23=5, $Q802, IF(BG$23=4, $R802, 0)), IF(BG$23=5, $Q802, 0)
))</f>
        <v>0</v>
      </c>
      <c r="BH802" s="297" cm="1">
        <f t="array" ref="BH802">IF($CF802=3,
IFERROR(INDEX($CV$68:$CZ$79, $CE802, BH$23), "-"),
IF($CF802=2,
IF(BH$23=5, $Q802, IF(BH$23=4, $R802, 0)), IF(BH$23=5, $Q802, 0)
))</f>
        <v>0</v>
      </c>
      <c r="BI802" s="297" cm="1">
        <f t="array" ref="BI802">IF($CF802=3,
IFERROR(INDEX($CV$68:$CZ$79, $CE802, BI$23), "-"),
IF($CF802=2,
IF(BI$23=5, $Q802, IF(BI$23=4, $R802, 0)), IF(BI$23=5, $Q802, 0)
))</f>
        <v>0</v>
      </c>
      <c r="BJ802" s="297" cm="1">
        <f t="array" ref="BJ802">IF($CF802=3,
IFERROR(INDEX($CV$68:$CZ$79, $CE802, BJ$23), "-"),
IF($CF802=2,
IF(BJ$23=5, $Q802, IF(BJ$23=4, $R802, 0)), IF(BJ$23=5, $Q802, 0)
))</f>
        <v>0</v>
      </c>
      <c r="BK802" s="293" t="str" cm="1">
        <f t="array" ref="BK802">IFERROR(IF(OR($AN$20="EZ", ISNUMBER((BL802*BM802)/(3600*1000)/BN802)), (BL802*BM802)/(3600*1000)/BN802, BY802) * SUMPRODUCT($BO802:$BS802^2.5, $BT802:$BX802) / 1000, "-")</f>
        <v>-</v>
      </c>
      <c r="BL802" s="279" t="str">
        <f t="shared" si="358"/>
        <v>-</v>
      </c>
      <c r="BM802" s="279" t="str">
        <f t="shared" si="359"/>
        <v>-</v>
      </c>
      <c r="BN802" s="298">
        <f t="shared" si="360"/>
        <v>0</v>
      </c>
      <c r="BO802" s="296" t="str" cm="1">
        <f t="array" ref="BO802">IFERROR(INDEX($CV$63:$CZ$65, $CO802, BO$23), "-")</f>
        <v>-</v>
      </c>
      <c r="BP802" s="296" t="str" cm="1">
        <f t="array" ref="BP802">IFERROR(INDEX($CV$63:$CZ$65, $CO802, BP$23), "-")</f>
        <v>-</v>
      </c>
      <c r="BQ802" s="296" t="str" cm="1">
        <f t="array" ref="BQ802">IFERROR(INDEX($CV$63:$CZ$65, $CO802, BQ$23), "-")</f>
        <v>-</v>
      </c>
      <c r="BR802" s="296" t="str" cm="1">
        <f t="array" ref="BR802">IFERROR(INDEX($CV$63:$CZ$65, $CO802, BR$23), "-")</f>
        <v>-</v>
      </c>
      <c r="BS802" s="296" t="str" cm="1">
        <f t="array" ref="BS802">IFERROR(INDEX($CV$63:$CZ$65, $CO802, BS$23), "-")</f>
        <v>-</v>
      </c>
      <c r="BT802" s="297" cm="1">
        <f t="array" ref="BT802">IF($CO802=3,
IFERROR(INDEX($CV$68:$CZ$79, $CE802, BT$23), "-"),
IF($CO802=2,
IF(BT$23=5, $AC802, IF(BT$23=4, $AD802, 0)), IF(BT$23=5, $AC802, 0)
))</f>
        <v>0</v>
      </c>
      <c r="BU802" s="297" cm="1">
        <f t="array" ref="BU802">IF($CO802=3,
IFERROR(INDEX($CV$68:$CZ$79, $CE802, BU$23), "-"),
IF($CO802=2,
IF(BU$23=5, $AC802, IF(BU$23=4, $AD802, 0)), IF(BU$23=5, $AC802, 0)
))</f>
        <v>0</v>
      </c>
      <c r="BV802" s="297" cm="1">
        <f t="array" ref="BV802">IF($CO802=3,
IFERROR(INDEX($CV$68:$CZ$79, $CE802, BV$23), "-"),
IF($CO802=2,
IF(BV$23=5, $AC802, IF(BV$23=4, $AD802, 0)), IF(BV$23=5, $AC802, 0)
))</f>
        <v>0</v>
      </c>
      <c r="BW802" s="297" cm="1">
        <f t="array" ref="BW802">IF($CO802=3,
IFERROR(INDEX($CV$68:$CZ$79, $CE802, BW$23), "-"),
IF($CO802=2,
IF(BW$23=5, $AC802, IF(BW$23=4, $AD802, 0)), IF(BW$23=5, $AC802, 0)
))</f>
        <v>0</v>
      </c>
      <c r="BX802" s="297" cm="1">
        <f t="array" ref="BX802">IF($CO802=3,
IFERROR(INDEX($CV$68:$CZ$79, $CE802, BX$23), "-"),
IF($CO802=2,
IF(BX$23=5, $AC802, IF(BX$23=4, $AD802, 0)), IF(BX$23=5, $AC802, 0)
))</f>
        <v>0</v>
      </c>
      <c r="BY802" s="293" t="str">
        <f t="shared" si="361"/>
        <v>-</v>
      </c>
      <c r="BZ802" s="299">
        <f t="shared" si="337"/>
        <v>0</v>
      </c>
      <c r="CA802" s="294" t="str">
        <f t="shared" si="362"/>
        <v>-</v>
      </c>
      <c r="CB802" s="295" t="str">
        <f t="shared" si="338"/>
        <v>-</v>
      </c>
      <c r="CC802" s="295" t="str">
        <f t="shared" si="363"/>
        <v>-</v>
      </c>
      <c r="CD802" s="299">
        <f t="shared" si="339"/>
        <v>0</v>
      </c>
      <c r="CE802" s="300" t="str">
        <f t="shared" si="340"/>
        <v>-</v>
      </c>
      <c r="CF802" s="300" t="str">
        <f t="shared" si="341"/>
        <v>-</v>
      </c>
      <c r="CG802" s="300">
        <v>0</v>
      </c>
      <c r="CH802" s="300">
        <f t="shared" si="342"/>
        <v>0</v>
      </c>
      <c r="CI802" s="301">
        <f t="shared" si="343"/>
        <v>0</v>
      </c>
      <c r="CJ802" s="301">
        <f t="shared" si="344"/>
        <v>0</v>
      </c>
      <c r="CK802" s="302" t="str" cm="1">
        <f t="array" ref="CK802">IF($CJ802&gt;0, INDEX($CS$28:$DH$35, $CJ802, $CI802+CK$23), "-")</f>
        <v>-</v>
      </c>
      <c r="CL802" s="302" t="str" cm="1">
        <f t="array" ref="CL802">IF($CJ802&gt;0, INDEX($CS$28:$DH$35, $CJ802, $CI802+CL$23), "-")</f>
        <v>-</v>
      </c>
      <c r="CM802" s="302" t="str" cm="1">
        <f t="array" ref="CM802">IF($CJ802&gt;0, INDEX($CS$28:$DH$35, $CJ802, $CI802+CM$23), "-")</f>
        <v>-</v>
      </c>
      <c r="CN802" s="302" t="str" cm="1">
        <f t="array" ref="CN802">IF($CJ802&gt;0, INDEX($CS$28:$DH$35, $CJ802, $CI802+CN$23), "-")</f>
        <v>-</v>
      </c>
      <c r="CO802" s="300" t="str">
        <f t="shared" si="345"/>
        <v>-</v>
      </c>
      <c r="CP802" s="271"/>
      <c r="CQ802" s="272"/>
      <c r="CR802" s="273"/>
      <c r="CS802" s="273"/>
      <c r="CT802" s="273"/>
      <c r="CU802" s="273"/>
      <c r="CV802" s="273"/>
      <c r="CW802" s="273"/>
      <c r="CX802" s="273"/>
      <c r="CY802" s="273"/>
      <c r="CZ802" s="273"/>
      <c r="DA802" s="273"/>
      <c r="DB802" s="273"/>
      <c r="DC802" s="273"/>
      <c r="DD802" s="273"/>
      <c r="DE802" s="273"/>
      <c r="DF802" s="273"/>
      <c r="DG802" s="273"/>
      <c r="DH802" s="273"/>
      <c r="DI802" s="273"/>
      <c r="DJ802" s="271"/>
      <c r="DK802" s="271"/>
    </row>
    <row r="803" spans="1:115" s="45" customFormat="1" ht="12.75" customHeight="1" x14ac:dyDescent="0.25">
      <c r="A803" s="13" cm="1">
        <f t="array" ref="A803">IFERROR(INDEX(Operation, IFERROR(MATCH($N803,#REF!, 0), IFERROR(MATCH($N803,#REF!, 0), MATCH($N803,#REF!, 0))), 4), 0)</f>
        <v>0</v>
      </c>
      <c r="B803" s="10">
        <v>780</v>
      </c>
      <c r="C803" s="238"/>
      <c r="D803" s="238"/>
      <c r="E803" s="79"/>
      <c r="F803" s="80" t="str">
        <f>IF(ISBLANK(E803), "", VLOOKUP(E803, Z!$A$2:$C$4127, 3, FALSE))</f>
        <v/>
      </c>
      <c r="G803" s="238"/>
      <c r="H803" s="81"/>
      <c r="I803" s="255" t="b">
        <v>0</v>
      </c>
      <c r="J803" s="256"/>
      <c r="K803" s="82"/>
      <c r="L803" s="82"/>
      <c r="M803" s="83"/>
      <c r="N803" s="79"/>
      <c r="O803" s="84"/>
      <c r="P803" s="84"/>
      <c r="Q803" s="257"/>
      <c r="R803" s="257"/>
      <c r="S803" s="257"/>
      <c r="T803" s="85">
        <f t="shared" si="346"/>
        <v>0</v>
      </c>
      <c r="U803" s="238"/>
      <c r="V803" s="238"/>
      <c r="W803" s="238"/>
      <c r="X803" s="257"/>
      <c r="Y803" s="258"/>
      <c r="Z803" s="79"/>
      <c r="AA803" s="257"/>
      <c r="AB803" s="257"/>
      <c r="AC803" s="257"/>
      <c r="AD803" s="257"/>
      <c r="AE803" s="257"/>
      <c r="AF803" s="85">
        <f t="shared" si="347"/>
        <v>0</v>
      </c>
      <c r="AG803" s="259"/>
      <c r="AH803" s="238"/>
      <c r="AI803" s="79"/>
      <c r="AJ803" s="80" t="str">
        <f>IF(ISBLANK(AI803), "", VLOOKUP(AI803, Z!$A$2:$C$4127, 3, FALSE))</f>
        <v/>
      </c>
      <c r="AK803" s="260"/>
      <c r="AL803" s="127">
        <f t="shared" si="348"/>
        <v>0</v>
      </c>
      <c r="AM803" s="271"/>
      <c r="AN803" s="292">
        <f t="shared" si="350"/>
        <v>0</v>
      </c>
      <c r="AO803" s="279">
        <f t="shared" si="349"/>
        <v>1</v>
      </c>
      <c r="AP803" s="279">
        <v>0.75</v>
      </c>
      <c r="AQ803" s="293" t="str">
        <f t="shared" si="351"/>
        <v>-</v>
      </c>
      <c r="AR803" s="293" t="str">
        <f t="shared" si="352"/>
        <v>-</v>
      </c>
      <c r="AS803" s="293" t="str" cm="1">
        <f t="array" ref="AS803">IFERROR(IFERROR((AT803*AU803)/(3600*1000)/AZ803, BY803) * SUMPRODUCT($BA803:$BE803^2.5, $BF803:$BJ803) / 1000, "-")</f>
        <v>-</v>
      </c>
      <c r="AT803" s="279" t="str">
        <f t="shared" si="353"/>
        <v>-</v>
      </c>
      <c r="AU803" s="279" t="str">
        <f t="shared" si="354"/>
        <v>-</v>
      </c>
      <c r="AV803" s="294" t="str">
        <f t="shared" si="336"/>
        <v>-</v>
      </c>
      <c r="AW803" s="294" t="str" cm="1">
        <f t="array" ref="AW803">IF(CH803&gt;0, INDEX($CV$58:$CV$60, CH803), "-")</f>
        <v>-</v>
      </c>
      <c r="AX803" s="294" t="str">
        <f t="shared" si="355"/>
        <v>-</v>
      </c>
      <c r="AY803" s="295" t="str">
        <f t="shared" si="356"/>
        <v>-</v>
      </c>
      <c r="AZ803" s="294">
        <f t="shared" si="357"/>
        <v>0</v>
      </c>
      <c r="BA803" s="296" t="str" cm="1">
        <f t="array" ref="BA803">IFERROR(INDEX($CV$63:$CZ$65, $CF803, BA$23), "-")</f>
        <v>-</v>
      </c>
      <c r="BB803" s="296" t="str" cm="1">
        <f t="array" ref="BB803">IFERROR(INDEX($CV$63:$CZ$65, $CF803, BB$23), "-")</f>
        <v>-</v>
      </c>
      <c r="BC803" s="296" t="str" cm="1">
        <f t="array" ref="BC803">IFERROR(INDEX($CV$63:$CZ$65, $CF803, BC$23), "-")</f>
        <v>-</v>
      </c>
      <c r="BD803" s="296" t="str" cm="1">
        <f t="array" ref="BD803">IFERROR(INDEX($CV$63:$CZ$65, $CF803, BD$23), "-")</f>
        <v>-</v>
      </c>
      <c r="BE803" s="296" t="str" cm="1">
        <f t="array" ref="BE803">IFERROR(INDEX($CV$63:$CZ$65, $CF803, BE$23), "-")</f>
        <v>-</v>
      </c>
      <c r="BF803" s="297" cm="1">
        <f t="array" ref="BF803">IF($CF803=3,
IFERROR(INDEX($CV$68:$CZ$79, $CE803, BF$23), "-"),
IF($CF803=2,
IF(BF$23=5, $Q803, IF(BF$23=4, $R803, 0)), IF(BF$23=5, $Q803, 0)
))</f>
        <v>0</v>
      </c>
      <c r="BG803" s="297" cm="1">
        <f t="array" ref="BG803">IF($CF803=3,
IFERROR(INDEX($CV$68:$CZ$79, $CE803, BG$23), "-"),
IF($CF803=2,
IF(BG$23=5, $Q803, IF(BG$23=4, $R803, 0)), IF(BG$23=5, $Q803, 0)
))</f>
        <v>0</v>
      </c>
      <c r="BH803" s="297" cm="1">
        <f t="array" ref="BH803">IF($CF803=3,
IFERROR(INDEX($CV$68:$CZ$79, $CE803, BH$23), "-"),
IF($CF803=2,
IF(BH$23=5, $Q803, IF(BH$23=4, $R803, 0)), IF(BH$23=5, $Q803, 0)
))</f>
        <v>0</v>
      </c>
      <c r="BI803" s="297" cm="1">
        <f t="array" ref="BI803">IF($CF803=3,
IFERROR(INDEX($CV$68:$CZ$79, $CE803, BI$23), "-"),
IF($CF803=2,
IF(BI$23=5, $Q803, IF(BI$23=4, $R803, 0)), IF(BI$23=5, $Q803, 0)
))</f>
        <v>0</v>
      </c>
      <c r="BJ803" s="297" cm="1">
        <f t="array" ref="BJ803">IF($CF803=3,
IFERROR(INDEX($CV$68:$CZ$79, $CE803, BJ$23), "-"),
IF($CF803=2,
IF(BJ$23=5, $Q803, IF(BJ$23=4, $R803, 0)), IF(BJ$23=5, $Q803, 0)
))</f>
        <v>0</v>
      </c>
      <c r="BK803" s="293" t="str" cm="1">
        <f t="array" ref="BK803">IFERROR(IF(OR($AN$20="EZ", ISNUMBER((BL803*BM803)/(3600*1000)/BN803)), (BL803*BM803)/(3600*1000)/BN803, BY803) * SUMPRODUCT($BO803:$BS803^2.5, $BT803:$BX803) / 1000, "-")</f>
        <v>-</v>
      </c>
      <c r="BL803" s="279" t="str">
        <f t="shared" si="358"/>
        <v>-</v>
      </c>
      <c r="BM803" s="279" t="str">
        <f t="shared" si="359"/>
        <v>-</v>
      </c>
      <c r="BN803" s="298">
        <f t="shared" si="360"/>
        <v>0</v>
      </c>
      <c r="BO803" s="296" t="str" cm="1">
        <f t="array" ref="BO803">IFERROR(INDEX($CV$63:$CZ$65, $CO803, BO$23), "-")</f>
        <v>-</v>
      </c>
      <c r="BP803" s="296" t="str" cm="1">
        <f t="array" ref="BP803">IFERROR(INDEX($CV$63:$CZ$65, $CO803, BP$23), "-")</f>
        <v>-</v>
      </c>
      <c r="BQ803" s="296" t="str" cm="1">
        <f t="array" ref="BQ803">IFERROR(INDEX($CV$63:$CZ$65, $CO803, BQ$23), "-")</f>
        <v>-</v>
      </c>
      <c r="BR803" s="296" t="str" cm="1">
        <f t="array" ref="BR803">IFERROR(INDEX($CV$63:$CZ$65, $CO803, BR$23), "-")</f>
        <v>-</v>
      </c>
      <c r="BS803" s="296" t="str" cm="1">
        <f t="array" ref="BS803">IFERROR(INDEX($CV$63:$CZ$65, $CO803, BS$23), "-")</f>
        <v>-</v>
      </c>
      <c r="BT803" s="297" cm="1">
        <f t="array" ref="BT803">IF($CO803=3,
IFERROR(INDEX($CV$68:$CZ$79, $CE803, BT$23), "-"),
IF($CO803=2,
IF(BT$23=5, $AC803, IF(BT$23=4, $AD803, 0)), IF(BT$23=5, $AC803, 0)
))</f>
        <v>0</v>
      </c>
      <c r="BU803" s="297" cm="1">
        <f t="array" ref="BU803">IF($CO803=3,
IFERROR(INDEX($CV$68:$CZ$79, $CE803, BU$23), "-"),
IF($CO803=2,
IF(BU$23=5, $AC803, IF(BU$23=4, $AD803, 0)), IF(BU$23=5, $AC803, 0)
))</f>
        <v>0</v>
      </c>
      <c r="BV803" s="297" cm="1">
        <f t="array" ref="BV803">IF($CO803=3,
IFERROR(INDEX($CV$68:$CZ$79, $CE803, BV$23), "-"),
IF($CO803=2,
IF(BV$23=5, $AC803, IF(BV$23=4, $AD803, 0)), IF(BV$23=5, $AC803, 0)
))</f>
        <v>0</v>
      </c>
      <c r="BW803" s="297" cm="1">
        <f t="array" ref="BW803">IF($CO803=3,
IFERROR(INDEX($CV$68:$CZ$79, $CE803, BW$23), "-"),
IF($CO803=2,
IF(BW$23=5, $AC803, IF(BW$23=4, $AD803, 0)), IF(BW$23=5, $AC803, 0)
))</f>
        <v>0</v>
      </c>
      <c r="BX803" s="297" cm="1">
        <f t="array" ref="BX803">IF($CO803=3,
IFERROR(INDEX($CV$68:$CZ$79, $CE803, BX$23), "-"),
IF($CO803=2,
IF(BX$23=5, $AC803, IF(BX$23=4, $AD803, 0)), IF(BX$23=5, $AC803, 0)
))</f>
        <v>0</v>
      </c>
      <c r="BY803" s="293" t="str">
        <f t="shared" si="361"/>
        <v>-</v>
      </c>
      <c r="BZ803" s="299">
        <f t="shared" si="337"/>
        <v>0</v>
      </c>
      <c r="CA803" s="294" t="str">
        <f t="shared" si="362"/>
        <v>-</v>
      </c>
      <c r="CB803" s="295" t="str">
        <f t="shared" si="338"/>
        <v>-</v>
      </c>
      <c r="CC803" s="295" t="str">
        <f t="shared" si="363"/>
        <v>-</v>
      </c>
      <c r="CD803" s="299">
        <f t="shared" si="339"/>
        <v>0</v>
      </c>
      <c r="CE803" s="300" t="str">
        <f t="shared" si="340"/>
        <v>-</v>
      </c>
      <c r="CF803" s="300" t="str">
        <f t="shared" si="341"/>
        <v>-</v>
      </c>
      <c r="CG803" s="300">
        <v>0</v>
      </c>
      <c r="CH803" s="300">
        <f t="shared" si="342"/>
        <v>0</v>
      </c>
      <c r="CI803" s="301">
        <f t="shared" si="343"/>
        <v>0</v>
      </c>
      <c r="CJ803" s="301">
        <f t="shared" si="344"/>
        <v>0</v>
      </c>
      <c r="CK803" s="302" t="str" cm="1">
        <f t="array" ref="CK803">IF($CJ803&gt;0, INDEX($CS$28:$DH$35, $CJ803, $CI803+CK$23), "-")</f>
        <v>-</v>
      </c>
      <c r="CL803" s="302" t="str" cm="1">
        <f t="array" ref="CL803">IF($CJ803&gt;0, INDEX($CS$28:$DH$35, $CJ803, $CI803+CL$23), "-")</f>
        <v>-</v>
      </c>
      <c r="CM803" s="302" t="str" cm="1">
        <f t="array" ref="CM803">IF($CJ803&gt;0, INDEX($CS$28:$DH$35, $CJ803, $CI803+CM$23), "-")</f>
        <v>-</v>
      </c>
      <c r="CN803" s="302" t="str" cm="1">
        <f t="array" ref="CN803">IF($CJ803&gt;0, INDEX($CS$28:$DH$35, $CJ803, $CI803+CN$23), "-")</f>
        <v>-</v>
      </c>
      <c r="CO803" s="300" t="str">
        <f t="shared" si="345"/>
        <v>-</v>
      </c>
      <c r="CP803" s="271"/>
      <c r="CQ803" s="272"/>
      <c r="CR803" s="273"/>
      <c r="CS803" s="273"/>
      <c r="CT803" s="273"/>
      <c r="CU803" s="273"/>
      <c r="CV803" s="273"/>
      <c r="CW803" s="273"/>
      <c r="CX803" s="273"/>
      <c r="CY803" s="273"/>
      <c r="CZ803" s="273"/>
      <c r="DA803" s="273"/>
      <c r="DB803" s="273"/>
      <c r="DC803" s="273"/>
      <c r="DD803" s="273"/>
      <c r="DE803" s="273"/>
      <c r="DF803" s="273"/>
      <c r="DG803" s="273"/>
      <c r="DH803" s="273"/>
      <c r="DI803" s="273"/>
      <c r="DJ803" s="271"/>
      <c r="DK803" s="271"/>
    </row>
    <row r="804" spans="1:115" s="45" customFormat="1" ht="12.75" customHeight="1" x14ac:dyDescent="0.25">
      <c r="A804" s="13" cm="1">
        <f t="array" ref="A804">IFERROR(INDEX(Operation, IFERROR(MATCH($N804,#REF!, 0), IFERROR(MATCH($N804,#REF!, 0), MATCH($N804,#REF!, 0))), 4), 0)</f>
        <v>0</v>
      </c>
      <c r="B804" s="10">
        <v>781</v>
      </c>
      <c r="C804" s="238"/>
      <c r="D804" s="238"/>
      <c r="E804" s="79"/>
      <c r="F804" s="80" t="str">
        <f>IF(ISBLANK(E804), "", VLOOKUP(E804, Z!$A$2:$C$4127, 3, FALSE))</f>
        <v/>
      </c>
      <c r="G804" s="238"/>
      <c r="H804" s="81"/>
      <c r="I804" s="255" t="b">
        <v>0</v>
      </c>
      <c r="J804" s="256"/>
      <c r="K804" s="82"/>
      <c r="L804" s="82"/>
      <c r="M804" s="83"/>
      <c r="N804" s="79"/>
      <c r="O804" s="84"/>
      <c r="P804" s="84"/>
      <c r="Q804" s="257"/>
      <c r="R804" s="257"/>
      <c r="S804" s="257"/>
      <c r="T804" s="85">
        <f t="shared" si="346"/>
        <v>0</v>
      </c>
      <c r="U804" s="238"/>
      <c r="V804" s="238"/>
      <c r="W804" s="238"/>
      <c r="X804" s="256"/>
      <c r="Y804" s="258"/>
      <c r="Z804" s="79"/>
      <c r="AA804" s="257"/>
      <c r="AB804" s="257"/>
      <c r="AC804" s="257"/>
      <c r="AD804" s="257"/>
      <c r="AE804" s="257"/>
      <c r="AF804" s="85">
        <f t="shared" si="347"/>
        <v>0</v>
      </c>
      <c r="AG804" s="259"/>
      <c r="AH804" s="238"/>
      <c r="AI804" s="79"/>
      <c r="AJ804" s="80" t="str">
        <f>IF(ISBLANK(AI804), "", VLOOKUP(AI804, Z!$A$2:$C$4127, 3, FALSE))</f>
        <v/>
      </c>
      <c r="AK804" s="260"/>
      <c r="AL804" s="127">
        <f t="shared" si="348"/>
        <v>0</v>
      </c>
      <c r="AM804" s="271"/>
      <c r="AN804" s="292">
        <f t="shared" si="350"/>
        <v>0</v>
      </c>
      <c r="AO804" s="279">
        <f t="shared" si="349"/>
        <v>1</v>
      </c>
      <c r="AP804" s="279">
        <v>0.75</v>
      </c>
      <c r="AQ804" s="293" t="str">
        <f t="shared" si="351"/>
        <v>-</v>
      </c>
      <c r="AR804" s="293" t="str">
        <f t="shared" si="352"/>
        <v>-</v>
      </c>
      <c r="AS804" s="293" t="str" cm="1">
        <f t="array" ref="AS804">IFERROR(IFERROR((AT804*AU804)/(3600*1000)/AZ804, BY804) * SUMPRODUCT($BA804:$BE804^2.5, $BF804:$BJ804) / 1000, "-")</f>
        <v>-</v>
      </c>
      <c r="AT804" s="279" t="str">
        <f t="shared" si="353"/>
        <v>-</v>
      </c>
      <c r="AU804" s="279" t="str">
        <f t="shared" si="354"/>
        <v>-</v>
      </c>
      <c r="AV804" s="294" t="str">
        <f t="shared" si="336"/>
        <v>-</v>
      </c>
      <c r="AW804" s="294" t="str" cm="1">
        <f t="array" ref="AW804">IF(CH804&gt;0, INDEX($CV$58:$CV$60, CH804), "-")</f>
        <v>-</v>
      </c>
      <c r="AX804" s="294" t="str">
        <f t="shared" si="355"/>
        <v>-</v>
      </c>
      <c r="AY804" s="295" t="str">
        <f t="shared" si="356"/>
        <v>-</v>
      </c>
      <c r="AZ804" s="294">
        <f t="shared" si="357"/>
        <v>0</v>
      </c>
      <c r="BA804" s="296" t="str" cm="1">
        <f t="array" ref="BA804">IFERROR(INDEX($CV$63:$CZ$65, $CF804, BA$23), "-")</f>
        <v>-</v>
      </c>
      <c r="BB804" s="296" t="str" cm="1">
        <f t="array" ref="BB804">IFERROR(INDEX($CV$63:$CZ$65, $CF804, BB$23), "-")</f>
        <v>-</v>
      </c>
      <c r="BC804" s="296" t="str" cm="1">
        <f t="array" ref="BC804">IFERROR(INDEX($CV$63:$CZ$65, $CF804, BC$23), "-")</f>
        <v>-</v>
      </c>
      <c r="BD804" s="296" t="str" cm="1">
        <f t="array" ref="BD804">IFERROR(INDEX($CV$63:$CZ$65, $CF804, BD$23), "-")</f>
        <v>-</v>
      </c>
      <c r="BE804" s="296" t="str" cm="1">
        <f t="array" ref="BE804">IFERROR(INDEX($CV$63:$CZ$65, $CF804, BE$23), "-")</f>
        <v>-</v>
      </c>
      <c r="BF804" s="297" cm="1">
        <f t="array" ref="BF804">IF($CF804=3,
IFERROR(INDEX($CV$68:$CZ$79, $CE804, BF$23), "-"),
IF($CF804=2,
IF(BF$23=5, $Q804, IF(BF$23=4, $R804, 0)), IF(BF$23=5, $Q804, 0)
))</f>
        <v>0</v>
      </c>
      <c r="BG804" s="297" cm="1">
        <f t="array" ref="BG804">IF($CF804=3,
IFERROR(INDEX($CV$68:$CZ$79, $CE804, BG$23), "-"),
IF($CF804=2,
IF(BG$23=5, $Q804, IF(BG$23=4, $R804, 0)), IF(BG$23=5, $Q804, 0)
))</f>
        <v>0</v>
      </c>
      <c r="BH804" s="297" cm="1">
        <f t="array" ref="BH804">IF($CF804=3,
IFERROR(INDEX($CV$68:$CZ$79, $CE804, BH$23), "-"),
IF($CF804=2,
IF(BH$23=5, $Q804, IF(BH$23=4, $R804, 0)), IF(BH$23=5, $Q804, 0)
))</f>
        <v>0</v>
      </c>
      <c r="BI804" s="297" cm="1">
        <f t="array" ref="BI804">IF($CF804=3,
IFERROR(INDEX($CV$68:$CZ$79, $CE804, BI$23), "-"),
IF($CF804=2,
IF(BI$23=5, $Q804, IF(BI$23=4, $R804, 0)), IF(BI$23=5, $Q804, 0)
))</f>
        <v>0</v>
      </c>
      <c r="BJ804" s="297" cm="1">
        <f t="array" ref="BJ804">IF($CF804=3,
IFERROR(INDEX($CV$68:$CZ$79, $CE804, BJ$23), "-"),
IF($CF804=2,
IF(BJ$23=5, $Q804, IF(BJ$23=4, $R804, 0)), IF(BJ$23=5, $Q804, 0)
))</f>
        <v>0</v>
      </c>
      <c r="BK804" s="293" t="str" cm="1">
        <f t="array" ref="BK804">IFERROR(IF(OR($AN$20="EZ", ISNUMBER((BL804*BM804)/(3600*1000)/BN804)), (BL804*BM804)/(3600*1000)/BN804, BY804) * SUMPRODUCT($BO804:$BS804^2.5, $BT804:$BX804) / 1000, "-")</f>
        <v>-</v>
      </c>
      <c r="BL804" s="279" t="str">
        <f t="shared" si="358"/>
        <v>-</v>
      </c>
      <c r="BM804" s="279" t="str">
        <f t="shared" si="359"/>
        <v>-</v>
      </c>
      <c r="BN804" s="298">
        <f t="shared" si="360"/>
        <v>0</v>
      </c>
      <c r="BO804" s="296" t="str" cm="1">
        <f t="array" ref="BO804">IFERROR(INDEX($CV$63:$CZ$65, $CO804, BO$23), "-")</f>
        <v>-</v>
      </c>
      <c r="BP804" s="296" t="str" cm="1">
        <f t="array" ref="BP804">IFERROR(INDEX($CV$63:$CZ$65, $CO804, BP$23), "-")</f>
        <v>-</v>
      </c>
      <c r="BQ804" s="296" t="str" cm="1">
        <f t="array" ref="BQ804">IFERROR(INDEX($CV$63:$CZ$65, $CO804, BQ$23), "-")</f>
        <v>-</v>
      </c>
      <c r="BR804" s="296" t="str" cm="1">
        <f t="array" ref="BR804">IFERROR(INDEX($CV$63:$CZ$65, $CO804, BR$23), "-")</f>
        <v>-</v>
      </c>
      <c r="BS804" s="296" t="str" cm="1">
        <f t="array" ref="BS804">IFERROR(INDEX($CV$63:$CZ$65, $CO804, BS$23), "-")</f>
        <v>-</v>
      </c>
      <c r="BT804" s="297" cm="1">
        <f t="array" ref="BT804">IF($CO804=3,
IFERROR(INDEX($CV$68:$CZ$79, $CE804, BT$23), "-"),
IF($CO804=2,
IF(BT$23=5, $AC804, IF(BT$23=4, $AD804, 0)), IF(BT$23=5, $AC804, 0)
))</f>
        <v>0</v>
      </c>
      <c r="BU804" s="297" cm="1">
        <f t="array" ref="BU804">IF($CO804=3,
IFERROR(INDEX($CV$68:$CZ$79, $CE804, BU$23), "-"),
IF($CO804=2,
IF(BU$23=5, $AC804, IF(BU$23=4, $AD804, 0)), IF(BU$23=5, $AC804, 0)
))</f>
        <v>0</v>
      </c>
      <c r="BV804" s="297" cm="1">
        <f t="array" ref="BV804">IF($CO804=3,
IFERROR(INDEX($CV$68:$CZ$79, $CE804, BV$23), "-"),
IF($CO804=2,
IF(BV$23=5, $AC804, IF(BV$23=4, $AD804, 0)), IF(BV$23=5, $AC804, 0)
))</f>
        <v>0</v>
      </c>
      <c r="BW804" s="297" cm="1">
        <f t="array" ref="BW804">IF($CO804=3,
IFERROR(INDEX($CV$68:$CZ$79, $CE804, BW$23), "-"),
IF($CO804=2,
IF(BW$23=5, $AC804, IF(BW$23=4, $AD804, 0)), IF(BW$23=5, $AC804, 0)
))</f>
        <v>0</v>
      </c>
      <c r="BX804" s="297" cm="1">
        <f t="array" ref="BX804">IF($CO804=3,
IFERROR(INDEX($CV$68:$CZ$79, $CE804, BX$23), "-"),
IF($CO804=2,
IF(BX$23=5, $AC804, IF(BX$23=4, $AD804, 0)), IF(BX$23=5, $AC804, 0)
))</f>
        <v>0</v>
      </c>
      <c r="BY804" s="293" t="str">
        <f t="shared" si="361"/>
        <v>-</v>
      </c>
      <c r="BZ804" s="299">
        <f t="shared" si="337"/>
        <v>0</v>
      </c>
      <c r="CA804" s="294" t="str">
        <f t="shared" si="362"/>
        <v>-</v>
      </c>
      <c r="CB804" s="295" t="str">
        <f t="shared" si="338"/>
        <v>-</v>
      </c>
      <c r="CC804" s="295" t="str">
        <f t="shared" si="363"/>
        <v>-</v>
      </c>
      <c r="CD804" s="299">
        <f t="shared" si="339"/>
        <v>0</v>
      </c>
      <c r="CE804" s="300" t="str">
        <f t="shared" si="340"/>
        <v>-</v>
      </c>
      <c r="CF804" s="300" t="str">
        <f t="shared" si="341"/>
        <v>-</v>
      </c>
      <c r="CG804" s="300">
        <v>0</v>
      </c>
      <c r="CH804" s="300">
        <f t="shared" si="342"/>
        <v>0</v>
      </c>
      <c r="CI804" s="301">
        <f t="shared" si="343"/>
        <v>0</v>
      </c>
      <c r="CJ804" s="301">
        <f t="shared" si="344"/>
        <v>0</v>
      </c>
      <c r="CK804" s="302" t="str" cm="1">
        <f t="array" ref="CK804">IF($CJ804&gt;0, INDEX($CS$28:$DH$35, $CJ804, $CI804+CK$23), "-")</f>
        <v>-</v>
      </c>
      <c r="CL804" s="302" t="str" cm="1">
        <f t="array" ref="CL804">IF($CJ804&gt;0, INDEX($CS$28:$DH$35, $CJ804, $CI804+CL$23), "-")</f>
        <v>-</v>
      </c>
      <c r="CM804" s="302" t="str" cm="1">
        <f t="array" ref="CM804">IF($CJ804&gt;0, INDEX($CS$28:$DH$35, $CJ804, $CI804+CM$23), "-")</f>
        <v>-</v>
      </c>
      <c r="CN804" s="302" t="str" cm="1">
        <f t="array" ref="CN804">IF($CJ804&gt;0, INDEX($CS$28:$DH$35, $CJ804, $CI804+CN$23), "-")</f>
        <v>-</v>
      </c>
      <c r="CO804" s="300" t="str">
        <f t="shared" si="345"/>
        <v>-</v>
      </c>
      <c r="CP804" s="271"/>
      <c r="CQ804" s="272"/>
      <c r="CR804" s="273"/>
      <c r="CS804" s="273"/>
      <c r="CT804" s="273"/>
      <c r="CU804" s="273"/>
      <c r="CV804" s="273"/>
      <c r="CW804" s="273"/>
      <c r="CX804" s="273"/>
      <c r="CY804" s="273"/>
      <c r="CZ804" s="273"/>
      <c r="DA804" s="273"/>
      <c r="DB804" s="273"/>
      <c r="DC804" s="273"/>
      <c r="DD804" s="273"/>
      <c r="DE804" s="273"/>
      <c r="DF804" s="273"/>
      <c r="DG804" s="273"/>
      <c r="DH804" s="273"/>
      <c r="DI804" s="273"/>
      <c r="DJ804" s="271"/>
      <c r="DK804" s="271"/>
    </row>
    <row r="805" spans="1:115" s="45" customFormat="1" ht="12.75" customHeight="1" x14ac:dyDescent="0.25">
      <c r="A805" s="13" cm="1">
        <f t="array" ref="A805">IFERROR(INDEX(Operation, IFERROR(MATCH($N805,#REF!, 0), IFERROR(MATCH($N805,#REF!, 0), MATCH($N805,#REF!, 0))), 4), 0)</f>
        <v>0</v>
      </c>
      <c r="B805" s="10">
        <v>782</v>
      </c>
      <c r="C805" s="238"/>
      <c r="D805" s="238"/>
      <c r="E805" s="79"/>
      <c r="F805" s="80" t="str">
        <f>IF(ISBLANK(E805), "", VLOOKUP(E805, Z!$A$2:$C$4127, 3, FALSE))</f>
        <v/>
      </c>
      <c r="G805" s="238"/>
      <c r="H805" s="81"/>
      <c r="I805" s="255" t="b">
        <v>0</v>
      </c>
      <c r="J805" s="256"/>
      <c r="K805" s="82"/>
      <c r="L805" s="82"/>
      <c r="M805" s="83"/>
      <c r="N805" s="79"/>
      <c r="O805" s="84"/>
      <c r="P805" s="84"/>
      <c r="Q805" s="257"/>
      <c r="R805" s="257"/>
      <c r="S805" s="257"/>
      <c r="T805" s="85">
        <f t="shared" si="346"/>
        <v>0</v>
      </c>
      <c r="U805" s="238"/>
      <c r="V805" s="238"/>
      <c r="W805" s="238"/>
      <c r="X805" s="257"/>
      <c r="Y805" s="258"/>
      <c r="Z805" s="79"/>
      <c r="AA805" s="257"/>
      <c r="AB805" s="257"/>
      <c r="AC805" s="257"/>
      <c r="AD805" s="257"/>
      <c r="AE805" s="257"/>
      <c r="AF805" s="85">
        <f t="shared" si="347"/>
        <v>0</v>
      </c>
      <c r="AG805" s="259"/>
      <c r="AH805" s="238"/>
      <c r="AI805" s="79"/>
      <c r="AJ805" s="80" t="str">
        <f>IF(ISBLANK(AI805), "", VLOOKUP(AI805, Z!$A$2:$C$4127, 3, FALSE))</f>
        <v/>
      </c>
      <c r="AK805" s="260"/>
      <c r="AL805" s="127">
        <f t="shared" si="348"/>
        <v>0</v>
      </c>
      <c r="AM805" s="271"/>
      <c r="AN805" s="292">
        <f t="shared" si="350"/>
        <v>0</v>
      </c>
      <c r="AO805" s="279">
        <f t="shared" si="349"/>
        <v>1</v>
      </c>
      <c r="AP805" s="279">
        <v>0.75</v>
      </c>
      <c r="AQ805" s="293" t="str">
        <f t="shared" si="351"/>
        <v>-</v>
      </c>
      <c r="AR805" s="293" t="str">
        <f t="shared" si="352"/>
        <v>-</v>
      </c>
      <c r="AS805" s="293" t="str" cm="1">
        <f t="array" ref="AS805">IFERROR(IFERROR((AT805*AU805)/(3600*1000)/AZ805, BY805) * SUMPRODUCT($BA805:$BE805^2.5, $BF805:$BJ805) / 1000, "-")</f>
        <v>-</v>
      </c>
      <c r="AT805" s="279" t="str">
        <f t="shared" si="353"/>
        <v>-</v>
      </c>
      <c r="AU805" s="279" t="str">
        <f t="shared" si="354"/>
        <v>-</v>
      </c>
      <c r="AV805" s="294" t="str">
        <f t="shared" si="336"/>
        <v>-</v>
      </c>
      <c r="AW805" s="294" t="str" cm="1">
        <f t="array" ref="AW805">IF(CH805&gt;0, INDEX($CV$58:$CV$60, CH805), "-")</f>
        <v>-</v>
      </c>
      <c r="AX805" s="294" t="str">
        <f t="shared" si="355"/>
        <v>-</v>
      </c>
      <c r="AY805" s="295" t="str">
        <f t="shared" si="356"/>
        <v>-</v>
      </c>
      <c r="AZ805" s="294">
        <f t="shared" si="357"/>
        <v>0</v>
      </c>
      <c r="BA805" s="296" t="str" cm="1">
        <f t="array" ref="BA805">IFERROR(INDEX($CV$63:$CZ$65, $CF805, BA$23), "-")</f>
        <v>-</v>
      </c>
      <c r="BB805" s="296" t="str" cm="1">
        <f t="array" ref="BB805">IFERROR(INDEX($CV$63:$CZ$65, $CF805, BB$23), "-")</f>
        <v>-</v>
      </c>
      <c r="BC805" s="296" t="str" cm="1">
        <f t="array" ref="BC805">IFERROR(INDEX($CV$63:$CZ$65, $CF805, BC$23), "-")</f>
        <v>-</v>
      </c>
      <c r="BD805" s="296" t="str" cm="1">
        <f t="array" ref="BD805">IFERROR(INDEX($CV$63:$CZ$65, $CF805, BD$23), "-")</f>
        <v>-</v>
      </c>
      <c r="BE805" s="296" t="str" cm="1">
        <f t="array" ref="BE805">IFERROR(INDEX($CV$63:$CZ$65, $CF805, BE$23), "-")</f>
        <v>-</v>
      </c>
      <c r="BF805" s="297" cm="1">
        <f t="array" ref="BF805">IF($CF805=3,
IFERROR(INDEX($CV$68:$CZ$79, $CE805, BF$23), "-"),
IF($CF805=2,
IF(BF$23=5, $Q805, IF(BF$23=4, $R805, 0)), IF(BF$23=5, $Q805, 0)
))</f>
        <v>0</v>
      </c>
      <c r="BG805" s="297" cm="1">
        <f t="array" ref="BG805">IF($CF805=3,
IFERROR(INDEX($CV$68:$CZ$79, $CE805, BG$23), "-"),
IF($CF805=2,
IF(BG$23=5, $Q805, IF(BG$23=4, $R805, 0)), IF(BG$23=5, $Q805, 0)
))</f>
        <v>0</v>
      </c>
      <c r="BH805" s="297" cm="1">
        <f t="array" ref="BH805">IF($CF805=3,
IFERROR(INDEX($CV$68:$CZ$79, $CE805, BH$23), "-"),
IF($CF805=2,
IF(BH$23=5, $Q805, IF(BH$23=4, $R805, 0)), IF(BH$23=5, $Q805, 0)
))</f>
        <v>0</v>
      </c>
      <c r="BI805" s="297" cm="1">
        <f t="array" ref="BI805">IF($CF805=3,
IFERROR(INDEX($CV$68:$CZ$79, $CE805, BI$23), "-"),
IF($CF805=2,
IF(BI$23=5, $Q805, IF(BI$23=4, $R805, 0)), IF(BI$23=5, $Q805, 0)
))</f>
        <v>0</v>
      </c>
      <c r="BJ805" s="297" cm="1">
        <f t="array" ref="BJ805">IF($CF805=3,
IFERROR(INDEX($CV$68:$CZ$79, $CE805, BJ$23), "-"),
IF($CF805=2,
IF(BJ$23=5, $Q805, IF(BJ$23=4, $R805, 0)), IF(BJ$23=5, $Q805, 0)
))</f>
        <v>0</v>
      </c>
      <c r="BK805" s="293" t="str" cm="1">
        <f t="array" ref="BK805">IFERROR(IF(OR($AN$20="EZ", ISNUMBER((BL805*BM805)/(3600*1000)/BN805)), (BL805*BM805)/(3600*1000)/BN805, BY805) * SUMPRODUCT($BO805:$BS805^2.5, $BT805:$BX805) / 1000, "-")</f>
        <v>-</v>
      </c>
      <c r="BL805" s="279" t="str">
        <f t="shared" si="358"/>
        <v>-</v>
      </c>
      <c r="BM805" s="279" t="str">
        <f t="shared" si="359"/>
        <v>-</v>
      </c>
      <c r="BN805" s="298">
        <f t="shared" si="360"/>
        <v>0</v>
      </c>
      <c r="BO805" s="296" t="str" cm="1">
        <f t="array" ref="BO805">IFERROR(INDEX($CV$63:$CZ$65, $CO805, BO$23), "-")</f>
        <v>-</v>
      </c>
      <c r="BP805" s="296" t="str" cm="1">
        <f t="array" ref="BP805">IFERROR(INDEX($CV$63:$CZ$65, $CO805, BP$23), "-")</f>
        <v>-</v>
      </c>
      <c r="BQ805" s="296" t="str" cm="1">
        <f t="array" ref="BQ805">IFERROR(INDEX($CV$63:$CZ$65, $CO805, BQ$23), "-")</f>
        <v>-</v>
      </c>
      <c r="BR805" s="296" t="str" cm="1">
        <f t="array" ref="BR805">IFERROR(INDEX($CV$63:$CZ$65, $CO805, BR$23), "-")</f>
        <v>-</v>
      </c>
      <c r="BS805" s="296" t="str" cm="1">
        <f t="array" ref="BS805">IFERROR(INDEX($CV$63:$CZ$65, $CO805, BS$23), "-")</f>
        <v>-</v>
      </c>
      <c r="BT805" s="297" cm="1">
        <f t="array" ref="BT805">IF($CO805=3,
IFERROR(INDEX($CV$68:$CZ$79, $CE805, BT$23), "-"),
IF($CO805=2,
IF(BT$23=5, $AC805, IF(BT$23=4, $AD805, 0)), IF(BT$23=5, $AC805, 0)
))</f>
        <v>0</v>
      </c>
      <c r="BU805" s="297" cm="1">
        <f t="array" ref="BU805">IF($CO805=3,
IFERROR(INDEX($CV$68:$CZ$79, $CE805, BU$23), "-"),
IF($CO805=2,
IF(BU$23=5, $AC805, IF(BU$23=4, $AD805, 0)), IF(BU$23=5, $AC805, 0)
))</f>
        <v>0</v>
      </c>
      <c r="BV805" s="297" cm="1">
        <f t="array" ref="BV805">IF($CO805=3,
IFERROR(INDEX($CV$68:$CZ$79, $CE805, BV$23), "-"),
IF($CO805=2,
IF(BV$23=5, $AC805, IF(BV$23=4, $AD805, 0)), IF(BV$23=5, $AC805, 0)
))</f>
        <v>0</v>
      </c>
      <c r="BW805" s="297" cm="1">
        <f t="array" ref="BW805">IF($CO805=3,
IFERROR(INDEX($CV$68:$CZ$79, $CE805, BW$23), "-"),
IF($CO805=2,
IF(BW$23=5, $AC805, IF(BW$23=4, $AD805, 0)), IF(BW$23=5, $AC805, 0)
))</f>
        <v>0</v>
      </c>
      <c r="BX805" s="297" cm="1">
        <f t="array" ref="BX805">IF($CO805=3,
IFERROR(INDEX($CV$68:$CZ$79, $CE805, BX$23), "-"),
IF($CO805=2,
IF(BX$23=5, $AC805, IF(BX$23=4, $AD805, 0)), IF(BX$23=5, $AC805, 0)
))</f>
        <v>0</v>
      </c>
      <c r="BY805" s="293" t="str">
        <f t="shared" si="361"/>
        <v>-</v>
      </c>
      <c r="BZ805" s="299">
        <f t="shared" si="337"/>
        <v>0</v>
      </c>
      <c r="CA805" s="294" t="str">
        <f t="shared" si="362"/>
        <v>-</v>
      </c>
      <c r="CB805" s="295" t="str">
        <f t="shared" si="338"/>
        <v>-</v>
      </c>
      <c r="CC805" s="295" t="str">
        <f t="shared" si="363"/>
        <v>-</v>
      </c>
      <c r="CD805" s="299">
        <f t="shared" si="339"/>
        <v>0</v>
      </c>
      <c r="CE805" s="300" t="str">
        <f t="shared" si="340"/>
        <v>-</v>
      </c>
      <c r="CF805" s="300" t="str">
        <f t="shared" si="341"/>
        <v>-</v>
      </c>
      <c r="CG805" s="300">
        <v>0</v>
      </c>
      <c r="CH805" s="300">
        <f t="shared" si="342"/>
        <v>0</v>
      </c>
      <c r="CI805" s="301">
        <f t="shared" si="343"/>
        <v>0</v>
      </c>
      <c r="CJ805" s="301">
        <f t="shared" si="344"/>
        <v>0</v>
      </c>
      <c r="CK805" s="302" t="str" cm="1">
        <f t="array" ref="CK805">IF($CJ805&gt;0, INDEX($CS$28:$DH$35, $CJ805, $CI805+CK$23), "-")</f>
        <v>-</v>
      </c>
      <c r="CL805" s="302" t="str" cm="1">
        <f t="array" ref="CL805">IF($CJ805&gt;0, INDEX($CS$28:$DH$35, $CJ805, $CI805+CL$23), "-")</f>
        <v>-</v>
      </c>
      <c r="CM805" s="302" t="str" cm="1">
        <f t="array" ref="CM805">IF($CJ805&gt;0, INDEX($CS$28:$DH$35, $CJ805, $CI805+CM$23), "-")</f>
        <v>-</v>
      </c>
      <c r="CN805" s="302" t="str" cm="1">
        <f t="array" ref="CN805">IF($CJ805&gt;0, INDEX($CS$28:$DH$35, $CJ805, $CI805+CN$23), "-")</f>
        <v>-</v>
      </c>
      <c r="CO805" s="300" t="str">
        <f t="shared" si="345"/>
        <v>-</v>
      </c>
      <c r="CP805" s="271"/>
      <c r="CQ805" s="272"/>
      <c r="CR805" s="273"/>
      <c r="CS805" s="273"/>
      <c r="CT805" s="273"/>
      <c r="CU805" s="273"/>
      <c r="CV805" s="273"/>
      <c r="CW805" s="273"/>
      <c r="CX805" s="273"/>
      <c r="CY805" s="273"/>
      <c r="CZ805" s="273"/>
      <c r="DA805" s="273"/>
      <c r="DB805" s="273"/>
      <c r="DC805" s="273"/>
      <c r="DD805" s="273"/>
      <c r="DE805" s="273"/>
      <c r="DF805" s="273"/>
      <c r="DG805" s="273"/>
      <c r="DH805" s="273"/>
      <c r="DI805" s="273"/>
      <c r="DJ805" s="271"/>
      <c r="DK805" s="271"/>
    </row>
    <row r="806" spans="1:115" s="45" customFormat="1" ht="12.75" customHeight="1" x14ac:dyDescent="0.25">
      <c r="A806" s="13" cm="1">
        <f t="array" ref="A806">IFERROR(INDEX(Operation, IFERROR(MATCH($N806,#REF!, 0), IFERROR(MATCH($N806,#REF!, 0), MATCH($N806,#REF!, 0))), 4), 0)</f>
        <v>0</v>
      </c>
      <c r="B806" s="10">
        <v>783</v>
      </c>
      <c r="C806" s="238"/>
      <c r="D806" s="238"/>
      <c r="E806" s="79"/>
      <c r="F806" s="80" t="str">
        <f>IF(ISBLANK(E806), "", VLOOKUP(E806, Z!$A$2:$C$4127, 3, FALSE))</f>
        <v/>
      </c>
      <c r="G806" s="238"/>
      <c r="H806" s="81"/>
      <c r="I806" s="255" t="b">
        <v>0</v>
      </c>
      <c r="J806" s="256"/>
      <c r="K806" s="82"/>
      <c r="L806" s="82"/>
      <c r="M806" s="83"/>
      <c r="N806" s="79"/>
      <c r="O806" s="84"/>
      <c r="P806" s="84"/>
      <c r="Q806" s="257"/>
      <c r="R806" s="257"/>
      <c r="S806" s="257"/>
      <c r="T806" s="85">
        <f t="shared" si="346"/>
        <v>0</v>
      </c>
      <c r="U806" s="238"/>
      <c r="V806" s="238"/>
      <c r="W806" s="238"/>
      <c r="X806" s="257"/>
      <c r="Y806" s="258"/>
      <c r="Z806" s="79"/>
      <c r="AA806" s="257"/>
      <c r="AB806" s="257"/>
      <c r="AC806" s="257"/>
      <c r="AD806" s="257"/>
      <c r="AE806" s="257"/>
      <c r="AF806" s="85">
        <f t="shared" si="347"/>
        <v>0</v>
      </c>
      <c r="AG806" s="259"/>
      <c r="AH806" s="238"/>
      <c r="AI806" s="79"/>
      <c r="AJ806" s="80" t="str">
        <f>IF(ISBLANK(AI806), "", VLOOKUP(AI806, Z!$A$2:$C$4127, 3, FALSE))</f>
        <v/>
      </c>
      <c r="AK806" s="260"/>
      <c r="AL806" s="127">
        <f t="shared" si="348"/>
        <v>0</v>
      </c>
      <c r="AM806" s="271"/>
      <c r="AN806" s="292">
        <f t="shared" si="350"/>
        <v>0</v>
      </c>
      <c r="AO806" s="279">
        <f t="shared" si="349"/>
        <v>1</v>
      </c>
      <c r="AP806" s="279">
        <v>0.75</v>
      </c>
      <c r="AQ806" s="293" t="str">
        <f t="shared" si="351"/>
        <v>-</v>
      </c>
      <c r="AR806" s="293" t="str">
        <f t="shared" si="352"/>
        <v>-</v>
      </c>
      <c r="AS806" s="293" t="str" cm="1">
        <f t="array" ref="AS806">IFERROR(IFERROR((AT806*AU806)/(3600*1000)/AZ806, BY806) * SUMPRODUCT($BA806:$BE806^2.5, $BF806:$BJ806) / 1000, "-")</f>
        <v>-</v>
      </c>
      <c r="AT806" s="279" t="str">
        <f t="shared" si="353"/>
        <v>-</v>
      </c>
      <c r="AU806" s="279" t="str">
        <f t="shared" si="354"/>
        <v>-</v>
      </c>
      <c r="AV806" s="294" t="str">
        <f t="shared" si="336"/>
        <v>-</v>
      </c>
      <c r="AW806" s="294" t="str" cm="1">
        <f t="array" ref="AW806">IF(CH806&gt;0, INDEX($CV$58:$CV$60, CH806), "-")</f>
        <v>-</v>
      </c>
      <c r="AX806" s="294" t="str">
        <f t="shared" si="355"/>
        <v>-</v>
      </c>
      <c r="AY806" s="295" t="str">
        <f t="shared" si="356"/>
        <v>-</v>
      </c>
      <c r="AZ806" s="294">
        <f t="shared" si="357"/>
        <v>0</v>
      </c>
      <c r="BA806" s="296" t="str" cm="1">
        <f t="array" ref="BA806">IFERROR(INDEX($CV$63:$CZ$65, $CF806, BA$23), "-")</f>
        <v>-</v>
      </c>
      <c r="BB806" s="296" t="str" cm="1">
        <f t="array" ref="BB806">IFERROR(INDEX($CV$63:$CZ$65, $CF806, BB$23), "-")</f>
        <v>-</v>
      </c>
      <c r="BC806" s="296" t="str" cm="1">
        <f t="array" ref="BC806">IFERROR(INDEX($CV$63:$CZ$65, $CF806, BC$23), "-")</f>
        <v>-</v>
      </c>
      <c r="BD806" s="296" t="str" cm="1">
        <f t="array" ref="BD806">IFERROR(INDEX($CV$63:$CZ$65, $CF806, BD$23), "-")</f>
        <v>-</v>
      </c>
      <c r="BE806" s="296" t="str" cm="1">
        <f t="array" ref="BE806">IFERROR(INDEX($CV$63:$CZ$65, $CF806, BE$23), "-")</f>
        <v>-</v>
      </c>
      <c r="BF806" s="297" cm="1">
        <f t="array" ref="BF806">IF($CF806=3,
IFERROR(INDEX($CV$68:$CZ$79, $CE806, BF$23), "-"),
IF($CF806=2,
IF(BF$23=5, $Q806, IF(BF$23=4, $R806, 0)), IF(BF$23=5, $Q806, 0)
))</f>
        <v>0</v>
      </c>
      <c r="BG806" s="297" cm="1">
        <f t="array" ref="BG806">IF($CF806=3,
IFERROR(INDEX($CV$68:$CZ$79, $CE806, BG$23), "-"),
IF($CF806=2,
IF(BG$23=5, $Q806, IF(BG$23=4, $R806, 0)), IF(BG$23=5, $Q806, 0)
))</f>
        <v>0</v>
      </c>
      <c r="BH806" s="297" cm="1">
        <f t="array" ref="BH806">IF($CF806=3,
IFERROR(INDEX($CV$68:$CZ$79, $CE806, BH$23), "-"),
IF($CF806=2,
IF(BH$23=5, $Q806, IF(BH$23=4, $R806, 0)), IF(BH$23=5, $Q806, 0)
))</f>
        <v>0</v>
      </c>
      <c r="BI806" s="297" cm="1">
        <f t="array" ref="BI806">IF($CF806=3,
IFERROR(INDEX($CV$68:$CZ$79, $CE806, BI$23), "-"),
IF($CF806=2,
IF(BI$23=5, $Q806, IF(BI$23=4, $R806, 0)), IF(BI$23=5, $Q806, 0)
))</f>
        <v>0</v>
      </c>
      <c r="BJ806" s="297" cm="1">
        <f t="array" ref="BJ806">IF($CF806=3,
IFERROR(INDEX($CV$68:$CZ$79, $CE806, BJ$23), "-"),
IF($CF806=2,
IF(BJ$23=5, $Q806, IF(BJ$23=4, $R806, 0)), IF(BJ$23=5, $Q806, 0)
))</f>
        <v>0</v>
      </c>
      <c r="BK806" s="293" t="str" cm="1">
        <f t="array" ref="BK806">IFERROR(IF(OR($AN$20="EZ", ISNUMBER((BL806*BM806)/(3600*1000)/BN806)), (BL806*BM806)/(3600*1000)/BN806, BY806) * SUMPRODUCT($BO806:$BS806^2.5, $BT806:$BX806) / 1000, "-")</f>
        <v>-</v>
      </c>
      <c r="BL806" s="279" t="str">
        <f t="shared" si="358"/>
        <v>-</v>
      </c>
      <c r="BM806" s="279" t="str">
        <f t="shared" si="359"/>
        <v>-</v>
      </c>
      <c r="BN806" s="298">
        <f t="shared" si="360"/>
        <v>0</v>
      </c>
      <c r="BO806" s="296" t="str" cm="1">
        <f t="array" ref="BO806">IFERROR(INDEX($CV$63:$CZ$65, $CO806, BO$23), "-")</f>
        <v>-</v>
      </c>
      <c r="BP806" s="296" t="str" cm="1">
        <f t="array" ref="BP806">IFERROR(INDEX($CV$63:$CZ$65, $CO806, BP$23), "-")</f>
        <v>-</v>
      </c>
      <c r="BQ806" s="296" t="str" cm="1">
        <f t="array" ref="BQ806">IFERROR(INDEX($CV$63:$CZ$65, $CO806, BQ$23), "-")</f>
        <v>-</v>
      </c>
      <c r="BR806" s="296" t="str" cm="1">
        <f t="array" ref="BR806">IFERROR(INDEX($CV$63:$CZ$65, $CO806, BR$23), "-")</f>
        <v>-</v>
      </c>
      <c r="BS806" s="296" t="str" cm="1">
        <f t="array" ref="BS806">IFERROR(INDEX($CV$63:$CZ$65, $CO806, BS$23), "-")</f>
        <v>-</v>
      </c>
      <c r="BT806" s="297" cm="1">
        <f t="array" ref="BT806">IF($CO806=3,
IFERROR(INDEX($CV$68:$CZ$79, $CE806, BT$23), "-"),
IF($CO806=2,
IF(BT$23=5, $AC806, IF(BT$23=4, $AD806, 0)), IF(BT$23=5, $AC806, 0)
))</f>
        <v>0</v>
      </c>
      <c r="BU806" s="297" cm="1">
        <f t="array" ref="BU806">IF($CO806=3,
IFERROR(INDEX($CV$68:$CZ$79, $CE806, BU$23), "-"),
IF($CO806=2,
IF(BU$23=5, $AC806, IF(BU$23=4, $AD806, 0)), IF(BU$23=5, $AC806, 0)
))</f>
        <v>0</v>
      </c>
      <c r="BV806" s="297" cm="1">
        <f t="array" ref="BV806">IF($CO806=3,
IFERROR(INDEX($CV$68:$CZ$79, $CE806, BV$23), "-"),
IF($CO806=2,
IF(BV$23=5, $AC806, IF(BV$23=4, $AD806, 0)), IF(BV$23=5, $AC806, 0)
))</f>
        <v>0</v>
      </c>
      <c r="BW806" s="297" cm="1">
        <f t="array" ref="BW806">IF($CO806=3,
IFERROR(INDEX($CV$68:$CZ$79, $CE806, BW$23), "-"),
IF($CO806=2,
IF(BW$23=5, $AC806, IF(BW$23=4, $AD806, 0)), IF(BW$23=5, $AC806, 0)
))</f>
        <v>0</v>
      </c>
      <c r="BX806" s="297" cm="1">
        <f t="array" ref="BX806">IF($CO806=3,
IFERROR(INDEX($CV$68:$CZ$79, $CE806, BX$23), "-"),
IF($CO806=2,
IF(BX$23=5, $AC806, IF(BX$23=4, $AD806, 0)), IF(BX$23=5, $AC806, 0)
))</f>
        <v>0</v>
      </c>
      <c r="BY806" s="293" t="str">
        <f t="shared" si="361"/>
        <v>-</v>
      </c>
      <c r="BZ806" s="299">
        <f t="shared" si="337"/>
        <v>0</v>
      </c>
      <c r="CA806" s="294" t="str">
        <f t="shared" si="362"/>
        <v>-</v>
      </c>
      <c r="CB806" s="295" t="str">
        <f t="shared" si="338"/>
        <v>-</v>
      </c>
      <c r="CC806" s="295" t="str">
        <f t="shared" si="363"/>
        <v>-</v>
      </c>
      <c r="CD806" s="299">
        <f t="shared" si="339"/>
        <v>0</v>
      </c>
      <c r="CE806" s="300" t="str">
        <f t="shared" si="340"/>
        <v>-</v>
      </c>
      <c r="CF806" s="300" t="str">
        <f t="shared" si="341"/>
        <v>-</v>
      </c>
      <c r="CG806" s="300">
        <v>0</v>
      </c>
      <c r="CH806" s="300">
        <f t="shared" si="342"/>
        <v>0</v>
      </c>
      <c r="CI806" s="301">
        <f t="shared" si="343"/>
        <v>0</v>
      </c>
      <c r="CJ806" s="301">
        <f t="shared" si="344"/>
        <v>0</v>
      </c>
      <c r="CK806" s="302" t="str" cm="1">
        <f t="array" ref="CK806">IF($CJ806&gt;0, INDEX($CS$28:$DH$35, $CJ806, $CI806+CK$23), "-")</f>
        <v>-</v>
      </c>
      <c r="CL806" s="302" t="str" cm="1">
        <f t="array" ref="CL806">IF($CJ806&gt;0, INDEX($CS$28:$DH$35, $CJ806, $CI806+CL$23), "-")</f>
        <v>-</v>
      </c>
      <c r="CM806" s="302" t="str" cm="1">
        <f t="array" ref="CM806">IF($CJ806&gt;0, INDEX($CS$28:$DH$35, $CJ806, $CI806+CM$23), "-")</f>
        <v>-</v>
      </c>
      <c r="CN806" s="302" t="str" cm="1">
        <f t="array" ref="CN806">IF($CJ806&gt;0, INDEX($CS$28:$DH$35, $CJ806, $CI806+CN$23), "-")</f>
        <v>-</v>
      </c>
      <c r="CO806" s="300" t="str">
        <f t="shared" si="345"/>
        <v>-</v>
      </c>
      <c r="CP806" s="271"/>
      <c r="CQ806" s="272"/>
      <c r="CR806" s="273"/>
      <c r="CS806" s="273"/>
      <c r="CT806" s="273"/>
      <c r="CU806" s="273"/>
      <c r="CV806" s="273"/>
      <c r="CW806" s="273"/>
      <c r="CX806" s="273"/>
      <c r="CY806" s="273"/>
      <c r="CZ806" s="273"/>
      <c r="DA806" s="273"/>
      <c r="DB806" s="273"/>
      <c r="DC806" s="273"/>
      <c r="DD806" s="273"/>
      <c r="DE806" s="273"/>
      <c r="DF806" s="273"/>
      <c r="DG806" s="273"/>
      <c r="DH806" s="273"/>
      <c r="DI806" s="273"/>
      <c r="DJ806" s="271"/>
      <c r="DK806" s="271"/>
    </row>
    <row r="807" spans="1:115" s="45" customFormat="1" ht="12.75" customHeight="1" x14ac:dyDescent="0.25">
      <c r="A807" s="13" cm="1">
        <f t="array" ref="A807">IFERROR(INDEX(Operation, IFERROR(MATCH($N807,#REF!, 0), IFERROR(MATCH($N807,#REF!, 0), MATCH($N807,#REF!, 0))), 4), 0)</f>
        <v>0</v>
      </c>
      <c r="B807" s="10">
        <v>784</v>
      </c>
      <c r="C807" s="238"/>
      <c r="D807" s="238"/>
      <c r="E807" s="79"/>
      <c r="F807" s="80" t="str">
        <f>IF(ISBLANK(E807), "", VLOOKUP(E807, Z!$A$2:$C$4127, 3, FALSE))</f>
        <v/>
      </c>
      <c r="G807" s="238"/>
      <c r="H807" s="81"/>
      <c r="I807" s="255" t="b">
        <v>0</v>
      </c>
      <c r="J807" s="256"/>
      <c r="K807" s="82"/>
      <c r="L807" s="82"/>
      <c r="M807" s="83"/>
      <c r="N807" s="79"/>
      <c r="O807" s="84"/>
      <c r="P807" s="84"/>
      <c r="Q807" s="257"/>
      <c r="R807" s="257"/>
      <c r="S807" s="257"/>
      <c r="T807" s="85">
        <f t="shared" si="346"/>
        <v>0</v>
      </c>
      <c r="U807" s="238"/>
      <c r="V807" s="238"/>
      <c r="W807" s="238"/>
      <c r="X807" s="257"/>
      <c r="Y807" s="258"/>
      <c r="Z807" s="79"/>
      <c r="AA807" s="257"/>
      <c r="AB807" s="257"/>
      <c r="AC807" s="257"/>
      <c r="AD807" s="257"/>
      <c r="AE807" s="257"/>
      <c r="AF807" s="85">
        <f t="shared" si="347"/>
        <v>0</v>
      </c>
      <c r="AG807" s="259"/>
      <c r="AH807" s="238"/>
      <c r="AI807" s="79"/>
      <c r="AJ807" s="80" t="str">
        <f>IF(ISBLANK(AI807), "", VLOOKUP(AI807, Z!$A$2:$C$4127, 3, FALSE))</f>
        <v/>
      </c>
      <c r="AK807" s="260"/>
      <c r="AL807" s="127">
        <f t="shared" si="348"/>
        <v>0</v>
      </c>
      <c r="AM807" s="271"/>
      <c r="AN807" s="292">
        <f t="shared" si="350"/>
        <v>0</v>
      </c>
      <c r="AO807" s="279">
        <f t="shared" si="349"/>
        <v>1</v>
      </c>
      <c r="AP807" s="279">
        <v>0.75</v>
      </c>
      <c r="AQ807" s="293" t="str">
        <f t="shared" si="351"/>
        <v>-</v>
      </c>
      <c r="AR807" s="293" t="str">
        <f t="shared" si="352"/>
        <v>-</v>
      </c>
      <c r="AS807" s="293" t="str" cm="1">
        <f t="array" ref="AS807">IFERROR(IFERROR((AT807*AU807)/(3600*1000)/AZ807, BY807) * SUMPRODUCT($BA807:$BE807^2.5, $BF807:$BJ807) / 1000, "-")</f>
        <v>-</v>
      </c>
      <c r="AT807" s="279" t="str">
        <f t="shared" si="353"/>
        <v>-</v>
      </c>
      <c r="AU807" s="279" t="str">
        <f t="shared" si="354"/>
        <v>-</v>
      </c>
      <c r="AV807" s="294" t="str">
        <f t="shared" si="336"/>
        <v>-</v>
      </c>
      <c r="AW807" s="294" t="str" cm="1">
        <f t="array" ref="AW807">IF(CH807&gt;0, INDEX($CV$58:$CV$60, CH807), "-")</f>
        <v>-</v>
      </c>
      <c r="AX807" s="294" t="str">
        <f t="shared" si="355"/>
        <v>-</v>
      </c>
      <c r="AY807" s="295" t="str">
        <f t="shared" si="356"/>
        <v>-</v>
      </c>
      <c r="AZ807" s="294">
        <f t="shared" si="357"/>
        <v>0</v>
      </c>
      <c r="BA807" s="296" t="str" cm="1">
        <f t="array" ref="BA807">IFERROR(INDEX($CV$63:$CZ$65, $CF807, BA$23), "-")</f>
        <v>-</v>
      </c>
      <c r="BB807" s="296" t="str" cm="1">
        <f t="array" ref="BB807">IFERROR(INDEX($CV$63:$CZ$65, $CF807, BB$23), "-")</f>
        <v>-</v>
      </c>
      <c r="BC807" s="296" t="str" cm="1">
        <f t="array" ref="BC807">IFERROR(INDEX($CV$63:$CZ$65, $CF807, BC$23), "-")</f>
        <v>-</v>
      </c>
      <c r="BD807" s="296" t="str" cm="1">
        <f t="array" ref="BD807">IFERROR(INDEX($CV$63:$CZ$65, $CF807, BD$23), "-")</f>
        <v>-</v>
      </c>
      <c r="BE807" s="296" t="str" cm="1">
        <f t="array" ref="BE807">IFERROR(INDEX($CV$63:$CZ$65, $CF807, BE$23), "-")</f>
        <v>-</v>
      </c>
      <c r="BF807" s="297" cm="1">
        <f t="array" ref="BF807">IF($CF807=3,
IFERROR(INDEX($CV$68:$CZ$79, $CE807, BF$23), "-"),
IF($CF807=2,
IF(BF$23=5, $Q807, IF(BF$23=4, $R807, 0)), IF(BF$23=5, $Q807, 0)
))</f>
        <v>0</v>
      </c>
      <c r="BG807" s="297" cm="1">
        <f t="array" ref="BG807">IF($CF807=3,
IFERROR(INDEX($CV$68:$CZ$79, $CE807, BG$23), "-"),
IF($CF807=2,
IF(BG$23=5, $Q807, IF(BG$23=4, $R807, 0)), IF(BG$23=5, $Q807, 0)
))</f>
        <v>0</v>
      </c>
      <c r="BH807" s="297" cm="1">
        <f t="array" ref="BH807">IF($CF807=3,
IFERROR(INDEX($CV$68:$CZ$79, $CE807, BH$23), "-"),
IF($CF807=2,
IF(BH$23=5, $Q807, IF(BH$23=4, $R807, 0)), IF(BH$23=5, $Q807, 0)
))</f>
        <v>0</v>
      </c>
      <c r="BI807" s="297" cm="1">
        <f t="array" ref="BI807">IF($CF807=3,
IFERROR(INDEX($CV$68:$CZ$79, $CE807, BI$23), "-"),
IF($CF807=2,
IF(BI$23=5, $Q807, IF(BI$23=4, $R807, 0)), IF(BI$23=5, $Q807, 0)
))</f>
        <v>0</v>
      </c>
      <c r="BJ807" s="297" cm="1">
        <f t="array" ref="BJ807">IF($CF807=3,
IFERROR(INDEX($CV$68:$CZ$79, $CE807, BJ$23), "-"),
IF($CF807=2,
IF(BJ$23=5, $Q807, IF(BJ$23=4, $R807, 0)), IF(BJ$23=5, $Q807, 0)
))</f>
        <v>0</v>
      </c>
      <c r="BK807" s="293" t="str" cm="1">
        <f t="array" ref="BK807">IFERROR(IF(OR($AN$20="EZ", ISNUMBER((BL807*BM807)/(3600*1000)/BN807)), (BL807*BM807)/(3600*1000)/BN807, BY807) * SUMPRODUCT($BO807:$BS807^2.5, $BT807:$BX807) / 1000, "-")</f>
        <v>-</v>
      </c>
      <c r="BL807" s="279" t="str">
        <f t="shared" si="358"/>
        <v>-</v>
      </c>
      <c r="BM807" s="279" t="str">
        <f t="shared" si="359"/>
        <v>-</v>
      </c>
      <c r="BN807" s="298">
        <f t="shared" si="360"/>
        <v>0</v>
      </c>
      <c r="BO807" s="296" t="str" cm="1">
        <f t="array" ref="BO807">IFERROR(INDEX($CV$63:$CZ$65, $CO807, BO$23), "-")</f>
        <v>-</v>
      </c>
      <c r="BP807" s="296" t="str" cm="1">
        <f t="array" ref="BP807">IFERROR(INDEX($CV$63:$CZ$65, $CO807, BP$23), "-")</f>
        <v>-</v>
      </c>
      <c r="BQ807" s="296" t="str" cm="1">
        <f t="array" ref="BQ807">IFERROR(INDEX($CV$63:$CZ$65, $CO807, BQ$23), "-")</f>
        <v>-</v>
      </c>
      <c r="BR807" s="296" t="str" cm="1">
        <f t="array" ref="BR807">IFERROR(INDEX($CV$63:$CZ$65, $CO807, BR$23), "-")</f>
        <v>-</v>
      </c>
      <c r="BS807" s="296" t="str" cm="1">
        <f t="array" ref="BS807">IFERROR(INDEX($CV$63:$CZ$65, $CO807, BS$23), "-")</f>
        <v>-</v>
      </c>
      <c r="BT807" s="297" cm="1">
        <f t="array" ref="BT807">IF($CO807=3,
IFERROR(INDEX($CV$68:$CZ$79, $CE807, BT$23), "-"),
IF($CO807=2,
IF(BT$23=5, $AC807, IF(BT$23=4, $AD807, 0)), IF(BT$23=5, $AC807, 0)
))</f>
        <v>0</v>
      </c>
      <c r="BU807" s="297" cm="1">
        <f t="array" ref="BU807">IF($CO807=3,
IFERROR(INDEX($CV$68:$CZ$79, $CE807, BU$23), "-"),
IF($CO807=2,
IF(BU$23=5, $AC807, IF(BU$23=4, $AD807, 0)), IF(BU$23=5, $AC807, 0)
))</f>
        <v>0</v>
      </c>
      <c r="BV807" s="297" cm="1">
        <f t="array" ref="BV807">IF($CO807=3,
IFERROR(INDEX($CV$68:$CZ$79, $CE807, BV$23), "-"),
IF($CO807=2,
IF(BV$23=5, $AC807, IF(BV$23=4, $AD807, 0)), IF(BV$23=5, $AC807, 0)
))</f>
        <v>0</v>
      </c>
      <c r="BW807" s="297" cm="1">
        <f t="array" ref="BW807">IF($CO807=3,
IFERROR(INDEX($CV$68:$CZ$79, $CE807, BW$23), "-"),
IF($CO807=2,
IF(BW$23=5, $AC807, IF(BW$23=4, $AD807, 0)), IF(BW$23=5, $AC807, 0)
))</f>
        <v>0</v>
      </c>
      <c r="BX807" s="297" cm="1">
        <f t="array" ref="BX807">IF($CO807=3,
IFERROR(INDEX($CV$68:$CZ$79, $CE807, BX$23), "-"),
IF($CO807=2,
IF(BX$23=5, $AC807, IF(BX$23=4, $AD807, 0)), IF(BX$23=5, $AC807, 0)
))</f>
        <v>0</v>
      </c>
      <c r="BY807" s="293" t="str">
        <f t="shared" si="361"/>
        <v>-</v>
      </c>
      <c r="BZ807" s="299">
        <f t="shared" si="337"/>
        <v>0</v>
      </c>
      <c r="CA807" s="294" t="str">
        <f t="shared" si="362"/>
        <v>-</v>
      </c>
      <c r="CB807" s="295" t="str">
        <f t="shared" si="338"/>
        <v>-</v>
      </c>
      <c r="CC807" s="295" t="str">
        <f t="shared" si="363"/>
        <v>-</v>
      </c>
      <c r="CD807" s="299">
        <f t="shared" si="339"/>
        <v>0</v>
      </c>
      <c r="CE807" s="300" t="str">
        <f t="shared" si="340"/>
        <v>-</v>
      </c>
      <c r="CF807" s="300" t="str">
        <f t="shared" si="341"/>
        <v>-</v>
      </c>
      <c r="CG807" s="300">
        <v>0</v>
      </c>
      <c r="CH807" s="300">
        <f t="shared" si="342"/>
        <v>0</v>
      </c>
      <c r="CI807" s="301">
        <f t="shared" si="343"/>
        <v>0</v>
      </c>
      <c r="CJ807" s="301">
        <f t="shared" si="344"/>
        <v>0</v>
      </c>
      <c r="CK807" s="302" t="str" cm="1">
        <f t="array" ref="CK807">IF($CJ807&gt;0, INDEX($CS$28:$DH$35, $CJ807, $CI807+CK$23), "-")</f>
        <v>-</v>
      </c>
      <c r="CL807" s="302" t="str" cm="1">
        <f t="array" ref="CL807">IF($CJ807&gt;0, INDEX($CS$28:$DH$35, $CJ807, $CI807+CL$23), "-")</f>
        <v>-</v>
      </c>
      <c r="CM807" s="302" t="str" cm="1">
        <f t="array" ref="CM807">IF($CJ807&gt;0, INDEX($CS$28:$DH$35, $CJ807, $CI807+CM$23), "-")</f>
        <v>-</v>
      </c>
      <c r="CN807" s="302" t="str" cm="1">
        <f t="array" ref="CN807">IF($CJ807&gt;0, INDEX($CS$28:$DH$35, $CJ807, $CI807+CN$23), "-")</f>
        <v>-</v>
      </c>
      <c r="CO807" s="300" t="str">
        <f t="shared" si="345"/>
        <v>-</v>
      </c>
      <c r="CP807" s="271"/>
      <c r="CQ807" s="272"/>
      <c r="CR807" s="273"/>
      <c r="CS807" s="273"/>
      <c r="CT807" s="273"/>
      <c r="CU807" s="273"/>
      <c r="CV807" s="273"/>
      <c r="CW807" s="273"/>
      <c r="CX807" s="273"/>
      <c r="CY807" s="273"/>
      <c r="CZ807" s="273"/>
      <c r="DA807" s="273"/>
      <c r="DB807" s="273"/>
      <c r="DC807" s="273"/>
      <c r="DD807" s="273"/>
      <c r="DE807" s="273"/>
      <c r="DF807" s="273"/>
      <c r="DG807" s="273"/>
      <c r="DH807" s="273"/>
      <c r="DI807" s="273"/>
      <c r="DJ807" s="271"/>
      <c r="DK807" s="271"/>
    </row>
    <row r="808" spans="1:115" s="45" customFormat="1" ht="12.75" customHeight="1" x14ac:dyDescent="0.25">
      <c r="A808" s="13" cm="1">
        <f t="array" ref="A808">IFERROR(INDEX(Operation, IFERROR(MATCH($N808,#REF!, 0), IFERROR(MATCH($N808,#REF!, 0), MATCH($N808,#REF!, 0))), 4), 0)</f>
        <v>0</v>
      </c>
      <c r="B808" s="10">
        <v>785</v>
      </c>
      <c r="C808" s="238"/>
      <c r="D808" s="238"/>
      <c r="E808" s="79"/>
      <c r="F808" s="80" t="str">
        <f>IF(ISBLANK(E808), "", VLOOKUP(E808, Z!$A$2:$C$4127, 3, FALSE))</f>
        <v/>
      </c>
      <c r="G808" s="238"/>
      <c r="H808" s="81"/>
      <c r="I808" s="255" t="b">
        <v>0</v>
      </c>
      <c r="J808" s="256"/>
      <c r="K808" s="82"/>
      <c r="L808" s="82"/>
      <c r="M808" s="83"/>
      <c r="N808" s="79"/>
      <c r="O808" s="84"/>
      <c r="P808" s="84"/>
      <c r="Q808" s="257"/>
      <c r="R808" s="257"/>
      <c r="S808" s="257"/>
      <c r="T808" s="85">
        <f t="shared" si="346"/>
        <v>0</v>
      </c>
      <c r="U808" s="238"/>
      <c r="V808" s="238"/>
      <c r="W808" s="238"/>
      <c r="X808" s="256"/>
      <c r="Y808" s="258"/>
      <c r="Z808" s="79"/>
      <c r="AA808" s="257"/>
      <c r="AB808" s="257"/>
      <c r="AC808" s="257"/>
      <c r="AD808" s="257"/>
      <c r="AE808" s="257"/>
      <c r="AF808" s="85">
        <f t="shared" si="347"/>
        <v>0</v>
      </c>
      <c r="AG808" s="259"/>
      <c r="AH808" s="238"/>
      <c r="AI808" s="79"/>
      <c r="AJ808" s="80" t="str">
        <f>IF(ISBLANK(AI808), "", VLOOKUP(AI808, Z!$A$2:$C$4127, 3, FALSE))</f>
        <v/>
      </c>
      <c r="AK808" s="260"/>
      <c r="AL808" s="127">
        <f t="shared" si="348"/>
        <v>0</v>
      </c>
      <c r="AM808" s="271"/>
      <c r="AN808" s="292">
        <f t="shared" si="350"/>
        <v>0</v>
      </c>
      <c r="AO808" s="279">
        <f t="shared" si="349"/>
        <v>1</v>
      </c>
      <c r="AP808" s="279">
        <v>0.75</v>
      </c>
      <c r="AQ808" s="293" t="str">
        <f t="shared" si="351"/>
        <v>-</v>
      </c>
      <c r="AR808" s="293" t="str">
        <f t="shared" si="352"/>
        <v>-</v>
      </c>
      <c r="AS808" s="293" t="str" cm="1">
        <f t="array" ref="AS808">IFERROR(IFERROR((AT808*AU808)/(3600*1000)/AZ808, BY808) * SUMPRODUCT($BA808:$BE808^2.5, $BF808:$BJ808) / 1000, "-")</f>
        <v>-</v>
      </c>
      <c r="AT808" s="279" t="str">
        <f t="shared" si="353"/>
        <v>-</v>
      </c>
      <c r="AU808" s="279" t="str">
        <f t="shared" si="354"/>
        <v>-</v>
      </c>
      <c r="AV808" s="294" t="str">
        <f t="shared" si="336"/>
        <v>-</v>
      </c>
      <c r="AW808" s="294" t="str" cm="1">
        <f t="array" ref="AW808">IF(CH808&gt;0, INDEX($CV$58:$CV$60, CH808), "-")</f>
        <v>-</v>
      </c>
      <c r="AX808" s="294" t="str">
        <f t="shared" si="355"/>
        <v>-</v>
      </c>
      <c r="AY808" s="295" t="str">
        <f t="shared" si="356"/>
        <v>-</v>
      </c>
      <c r="AZ808" s="294">
        <f t="shared" si="357"/>
        <v>0</v>
      </c>
      <c r="BA808" s="296" t="str" cm="1">
        <f t="array" ref="BA808">IFERROR(INDEX($CV$63:$CZ$65, $CF808, BA$23), "-")</f>
        <v>-</v>
      </c>
      <c r="BB808" s="296" t="str" cm="1">
        <f t="array" ref="BB808">IFERROR(INDEX($CV$63:$CZ$65, $CF808, BB$23), "-")</f>
        <v>-</v>
      </c>
      <c r="BC808" s="296" t="str" cm="1">
        <f t="array" ref="BC808">IFERROR(INDEX($CV$63:$CZ$65, $CF808, BC$23), "-")</f>
        <v>-</v>
      </c>
      <c r="BD808" s="296" t="str" cm="1">
        <f t="array" ref="BD808">IFERROR(INDEX($CV$63:$CZ$65, $CF808, BD$23), "-")</f>
        <v>-</v>
      </c>
      <c r="BE808" s="296" t="str" cm="1">
        <f t="array" ref="BE808">IFERROR(INDEX($CV$63:$CZ$65, $CF808, BE$23), "-")</f>
        <v>-</v>
      </c>
      <c r="BF808" s="297" cm="1">
        <f t="array" ref="BF808">IF($CF808=3,
IFERROR(INDEX($CV$68:$CZ$79, $CE808, BF$23), "-"),
IF($CF808=2,
IF(BF$23=5, $Q808, IF(BF$23=4, $R808, 0)), IF(BF$23=5, $Q808, 0)
))</f>
        <v>0</v>
      </c>
      <c r="BG808" s="297" cm="1">
        <f t="array" ref="BG808">IF($CF808=3,
IFERROR(INDEX($CV$68:$CZ$79, $CE808, BG$23), "-"),
IF($CF808=2,
IF(BG$23=5, $Q808, IF(BG$23=4, $R808, 0)), IF(BG$23=5, $Q808, 0)
))</f>
        <v>0</v>
      </c>
      <c r="BH808" s="297" cm="1">
        <f t="array" ref="BH808">IF($CF808=3,
IFERROR(INDEX($CV$68:$CZ$79, $CE808, BH$23), "-"),
IF($CF808=2,
IF(BH$23=5, $Q808, IF(BH$23=4, $R808, 0)), IF(BH$23=5, $Q808, 0)
))</f>
        <v>0</v>
      </c>
      <c r="BI808" s="297" cm="1">
        <f t="array" ref="BI808">IF($CF808=3,
IFERROR(INDEX($CV$68:$CZ$79, $CE808, BI$23), "-"),
IF($CF808=2,
IF(BI$23=5, $Q808, IF(BI$23=4, $R808, 0)), IF(BI$23=5, $Q808, 0)
))</f>
        <v>0</v>
      </c>
      <c r="BJ808" s="297" cm="1">
        <f t="array" ref="BJ808">IF($CF808=3,
IFERROR(INDEX($CV$68:$CZ$79, $CE808, BJ$23), "-"),
IF($CF808=2,
IF(BJ$23=5, $Q808, IF(BJ$23=4, $R808, 0)), IF(BJ$23=5, $Q808, 0)
))</f>
        <v>0</v>
      </c>
      <c r="BK808" s="293" t="str" cm="1">
        <f t="array" ref="BK808">IFERROR(IF(OR($AN$20="EZ", ISNUMBER((BL808*BM808)/(3600*1000)/BN808)), (BL808*BM808)/(3600*1000)/BN808, BY808) * SUMPRODUCT($BO808:$BS808^2.5, $BT808:$BX808) / 1000, "-")</f>
        <v>-</v>
      </c>
      <c r="BL808" s="279" t="str">
        <f t="shared" si="358"/>
        <v>-</v>
      </c>
      <c r="BM808" s="279" t="str">
        <f t="shared" si="359"/>
        <v>-</v>
      </c>
      <c r="BN808" s="298">
        <f t="shared" si="360"/>
        <v>0</v>
      </c>
      <c r="BO808" s="296" t="str" cm="1">
        <f t="array" ref="BO808">IFERROR(INDEX($CV$63:$CZ$65, $CO808, BO$23), "-")</f>
        <v>-</v>
      </c>
      <c r="BP808" s="296" t="str" cm="1">
        <f t="array" ref="BP808">IFERROR(INDEX($CV$63:$CZ$65, $CO808, BP$23), "-")</f>
        <v>-</v>
      </c>
      <c r="BQ808" s="296" t="str" cm="1">
        <f t="array" ref="BQ808">IFERROR(INDEX($CV$63:$CZ$65, $CO808, BQ$23), "-")</f>
        <v>-</v>
      </c>
      <c r="BR808" s="296" t="str" cm="1">
        <f t="array" ref="BR808">IFERROR(INDEX($CV$63:$CZ$65, $CO808, BR$23), "-")</f>
        <v>-</v>
      </c>
      <c r="BS808" s="296" t="str" cm="1">
        <f t="array" ref="BS808">IFERROR(INDEX($CV$63:$CZ$65, $CO808, BS$23), "-")</f>
        <v>-</v>
      </c>
      <c r="BT808" s="297" cm="1">
        <f t="array" ref="BT808">IF($CO808=3,
IFERROR(INDEX($CV$68:$CZ$79, $CE808, BT$23), "-"),
IF($CO808=2,
IF(BT$23=5, $AC808, IF(BT$23=4, $AD808, 0)), IF(BT$23=5, $AC808, 0)
))</f>
        <v>0</v>
      </c>
      <c r="BU808" s="297" cm="1">
        <f t="array" ref="BU808">IF($CO808=3,
IFERROR(INDEX($CV$68:$CZ$79, $CE808, BU$23), "-"),
IF($CO808=2,
IF(BU$23=5, $AC808, IF(BU$23=4, $AD808, 0)), IF(BU$23=5, $AC808, 0)
))</f>
        <v>0</v>
      </c>
      <c r="BV808" s="297" cm="1">
        <f t="array" ref="BV808">IF($CO808=3,
IFERROR(INDEX($CV$68:$CZ$79, $CE808, BV$23), "-"),
IF($CO808=2,
IF(BV$23=5, $AC808, IF(BV$23=4, $AD808, 0)), IF(BV$23=5, $AC808, 0)
))</f>
        <v>0</v>
      </c>
      <c r="BW808" s="297" cm="1">
        <f t="array" ref="BW808">IF($CO808=3,
IFERROR(INDEX($CV$68:$CZ$79, $CE808, BW$23), "-"),
IF($CO808=2,
IF(BW$23=5, $AC808, IF(BW$23=4, $AD808, 0)), IF(BW$23=5, $AC808, 0)
))</f>
        <v>0</v>
      </c>
      <c r="BX808" s="297" cm="1">
        <f t="array" ref="BX808">IF($CO808=3,
IFERROR(INDEX($CV$68:$CZ$79, $CE808, BX$23), "-"),
IF($CO808=2,
IF(BX$23=5, $AC808, IF(BX$23=4, $AD808, 0)), IF(BX$23=5, $AC808, 0)
))</f>
        <v>0</v>
      </c>
      <c r="BY808" s="293" t="str">
        <f t="shared" si="361"/>
        <v>-</v>
      </c>
      <c r="BZ808" s="299">
        <f t="shared" si="337"/>
        <v>0</v>
      </c>
      <c r="CA808" s="294" t="str">
        <f t="shared" si="362"/>
        <v>-</v>
      </c>
      <c r="CB808" s="295" t="str">
        <f t="shared" si="338"/>
        <v>-</v>
      </c>
      <c r="CC808" s="295" t="str">
        <f t="shared" si="363"/>
        <v>-</v>
      </c>
      <c r="CD808" s="299">
        <f t="shared" si="339"/>
        <v>0</v>
      </c>
      <c r="CE808" s="300" t="str">
        <f t="shared" si="340"/>
        <v>-</v>
      </c>
      <c r="CF808" s="300" t="str">
        <f t="shared" si="341"/>
        <v>-</v>
      </c>
      <c r="CG808" s="300">
        <v>0</v>
      </c>
      <c r="CH808" s="300">
        <f t="shared" si="342"/>
        <v>0</v>
      </c>
      <c r="CI808" s="301">
        <f t="shared" si="343"/>
        <v>0</v>
      </c>
      <c r="CJ808" s="301">
        <f t="shared" si="344"/>
        <v>0</v>
      </c>
      <c r="CK808" s="302" t="str" cm="1">
        <f t="array" ref="CK808">IF($CJ808&gt;0, INDEX($CS$28:$DH$35, $CJ808, $CI808+CK$23), "-")</f>
        <v>-</v>
      </c>
      <c r="CL808" s="302" t="str" cm="1">
        <f t="array" ref="CL808">IF($CJ808&gt;0, INDEX($CS$28:$DH$35, $CJ808, $CI808+CL$23), "-")</f>
        <v>-</v>
      </c>
      <c r="CM808" s="302" t="str" cm="1">
        <f t="array" ref="CM808">IF($CJ808&gt;0, INDEX($CS$28:$DH$35, $CJ808, $CI808+CM$23), "-")</f>
        <v>-</v>
      </c>
      <c r="CN808" s="302" t="str" cm="1">
        <f t="array" ref="CN808">IF($CJ808&gt;0, INDEX($CS$28:$DH$35, $CJ808, $CI808+CN$23), "-")</f>
        <v>-</v>
      </c>
      <c r="CO808" s="300" t="str">
        <f t="shared" si="345"/>
        <v>-</v>
      </c>
      <c r="CP808" s="271"/>
      <c r="CQ808" s="272"/>
      <c r="CR808" s="273"/>
      <c r="CS808" s="273"/>
      <c r="CT808" s="273"/>
      <c r="CU808" s="273"/>
      <c r="CV808" s="273"/>
      <c r="CW808" s="273"/>
      <c r="CX808" s="273"/>
      <c r="CY808" s="273"/>
      <c r="CZ808" s="273"/>
      <c r="DA808" s="273"/>
      <c r="DB808" s="273"/>
      <c r="DC808" s="273"/>
      <c r="DD808" s="273"/>
      <c r="DE808" s="273"/>
      <c r="DF808" s="273"/>
      <c r="DG808" s="273"/>
      <c r="DH808" s="273"/>
      <c r="DI808" s="273"/>
      <c r="DJ808" s="271"/>
      <c r="DK808" s="271"/>
    </row>
    <row r="809" spans="1:115" s="45" customFormat="1" ht="12.75" customHeight="1" x14ac:dyDescent="0.25">
      <c r="A809" s="13" cm="1">
        <f t="array" ref="A809">IFERROR(INDEX(Operation, IFERROR(MATCH($N809,#REF!, 0), IFERROR(MATCH($N809,#REF!, 0), MATCH($N809,#REF!, 0))), 4), 0)</f>
        <v>0</v>
      </c>
      <c r="B809" s="10">
        <v>786</v>
      </c>
      <c r="C809" s="238"/>
      <c r="D809" s="238"/>
      <c r="E809" s="79"/>
      <c r="F809" s="80" t="str">
        <f>IF(ISBLANK(E809), "", VLOOKUP(E809, Z!$A$2:$C$4127, 3, FALSE))</f>
        <v/>
      </c>
      <c r="G809" s="238"/>
      <c r="H809" s="81"/>
      <c r="I809" s="255" t="b">
        <v>0</v>
      </c>
      <c r="J809" s="256"/>
      <c r="K809" s="82"/>
      <c r="L809" s="82"/>
      <c r="M809" s="83"/>
      <c r="N809" s="79"/>
      <c r="O809" s="84"/>
      <c r="P809" s="84"/>
      <c r="Q809" s="257"/>
      <c r="R809" s="257"/>
      <c r="S809" s="257"/>
      <c r="T809" s="85">
        <f t="shared" si="346"/>
        <v>0</v>
      </c>
      <c r="U809" s="238"/>
      <c r="V809" s="238"/>
      <c r="W809" s="238"/>
      <c r="X809" s="257"/>
      <c r="Y809" s="258"/>
      <c r="Z809" s="79"/>
      <c r="AA809" s="257"/>
      <c r="AB809" s="257"/>
      <c r="AC809" s="257"/>
      <c r="AD809" s="257"/>
      <c r="AE809" s="257"/>
      <c r="AF809" s="85">
        <f t="shared" si="347"/>
        <v>0</v>
      </c>
      <c r="AG809" s="259"/>
      <c r="AH809" s="238"/>
      <c r="AI809" s="79"/>
      <c r="AJ809" s="80" t="str">
        <f>IF(ISBLANK(AI809), "", VLOOKUP(AI809, Z!$A$2:$C$4127, 3, FALSE))</f>
        <v/>
      </c>
      <c r="AK809" s="260"/>
      <c r="AL809" s="127">
        <f t="shared" si="348"/>
        <v>0</v>
      </c>
      <c r="AM809" s="271"/>
      <c r="AN809" s="292">
        <f t="shared" si="350"/>
        <v>0</v>
      </c>
      <c r="AO809" s="279">
        <f t="shared" si="349"/>
        <v>1</v>
      </c>
      <c r="AP809" s="279">
        <v>0.75</v>
      </c>
      <c r="AQ809" s="293" t="str">
        <f t="shared" si="351"/>
        <v>-</v>
      </c>
      <c r="AR809" s="293" t="str">
        <f t="shared" si="352"/>
        <v>-</v>
      </c>
      <c r="AS809" s="293" t="str" cm="1">
        <f t="array" ref="AS809">IFERROR(IFERROR((AT809*AU809)/(3600*1000)/AZ809, BY809) * SUMPRODUCT($BA809:$BE809^2.5, $BF809:$BJ809) / 1000, "-")</f>
        <v>-</v>
      </c>
      <c r="AT809" s="279" t="str">
        <f t="shared" si="353"/>
        <v>-</v>
      </c>
      <c r="AU809" s="279" t="str">
        <f t="shared" si="354"/>
        <v>-</v>
      </c>
      <c r="AV809" s="294" t="str">
        <f t="shared" si="336"/>
        <v>-</v>
      </c>
      <c r="AW809" s="294" t="str" cm="1">
        <f t="array" ref="AW809">IF(CH809&gt;0, INDEX($CV$58:$CV$60, CH809), "-")</f>
        <v>-</v>
      </c>
      <c r="AX809" s="294" t="str">
        <f t="shared" si="355"/>
        <v>-</v>
      </c>
      <c r="AY809" s="295" t="str">
        <f t="shared" si="356"/>
        <v>-</v>
      </c>
      <c r="AZ809" s="294">
        <f t="shared" si="357"/>
        <v>0</v>
      </c>
      <c r="BA809" s="296" t="str" cm="1">
        <f t="array" ref="BA809">IFERROR(INDEX($CV$63:$CZ$65, $CF809, BA$23), "-")</f>
        <v>-</v>
      </c>
      <c r="BB809" s="296" t="str" cm="1">
        <f t="array" ref="BB809">IFERROR(INDEX($CV$63:$CZ$65, $CF809, BB$23), "-")</f>
        <v>-</v>
      </c>
      <c r="BC809" s="296" t="str" cm="1">
        <f t="array" ref="BC809">IFERROR(INDEX($CV$63:$CZ$65, $CF809, BC$23), "-")</f>
        <v>-</v>
      </c>
      <c r="BD809" s="296" t="str" cm="1">
        <f t="array" ref="BD809">IFERROR(INDEX($CV$63:$CZ$65, $CF809, BD$23), "-")</f>
        <v>-</v>
      </c>
      <c r="BE809" s="296" t="str" cm="1">
        <f t="array" ref="BE809">IFERROR(INDEX($CV$63:$CZ$65, $CF809, BE$23), "-")</f>
        <v>-</v>
      </c>
      <c r="BF809" s="297" cm="1">
        <f t="array" ref="BF809">IF($CF809=3,
IFERROR(INDEX($CV$68:$CZ$79, $CE809, BF$23), "-"),
IF($CF809=2,
IF(BF$23=5, $Q809, IF(BF$23=4, $R809, 0)), IF(BF$23=5, $Q809, 0)
))</f>
        <v>0</v>
      </c>
      <c r="BG809" s="297" cm="1">
        <f t="array" ref="BG809">IF($CF809=3,
IFERROR(INDEX($CV$68:$CZ$79, $CE809, BG$23), "-"),
IF($CF809=2,
IF(BG$23=5, $Q809, IF(BG$23=4, $R809, 0)), IF(BG$23=5, $Q809, 0)
))</f>
        <v>0</v>
      </c>
      <c r="BH809" s="297" cm="1">
        <f t="array" ref="BH809">IF($CF809=3,
IFERROR(INDEX($CV$68:$CZ$79, $CE809, BH$23), "-"),
IF($CF809=2,
IF(BH$23=5, $Q809, IF(BH$23=4, $R809, 0)), IF(BH$23=5, $Q809, 0)
))</f>
        <v>0</v>
      </c>
      <c r="BI809" s="297" cm="1">
        <f t="array" ref="BI809">IF($CF809=3,
IFERROR(INDEX($CV$68:$CZ$79, $CE809, BI$23), "-"),
IF($CF809=2,
IF(BI$23=5, $Q809, IF(BI$23=4, $R809, 0)), IF(BI$23=5, $Q809, 0)
))</f>
        <v>0</v>
      </c>
      <c r="BJ809" s="297" cm="1">
        <f t="array" ref="BJ809">IF($CF809=3,
IFERROR(INDEX($CV$68:$CZ$79, $CE809, BJ$23), "-"),
IF($CF809=2,
IF(BJ$23=5, $Q809, IF(BJ$23=4, $R809, 0)), IF(BJ$23=5, $Q809, 0)
))</f>
        <v>0</v>
      </c>
      <c r="BK809" s="293" t="str" cm="1">
        <f t="array" ref="BK809">IFERROR(IF(OR($AN$20="EZ", ISNUMBER((BL809*BM809)/(3600*1000)/BN809)), (BL809*BM809)/(3600*1000)/BN809, BY809) * SUMPRODUCT($BO809:$BS809^2.5, $BT809:$BX809) / 1000, "-")</f>
        <v>-</v>
      </c>
      <c r="BL809" s="279" t="str">
        <f t="shared" si="358"/>
        <v>-</v>
      </c>
      <c r="BM809" s="279" t="str">
        <f t="shared" si="359"/>
        <v>-</v>
      </c>
      <c r="BN809" s="298">
        <f t="shared" si="360"/>
        <v>0</v>
      </c>
      <c r="BO809" s="296" t="str" cm="1">
        <f t="array" ref="BO809">IFERROR(INDEX($CV$63:$CZ$65, $CO809, BO$23), "-")</f>
        <v>-</v>
      </c>
      <c r="BP809" s="296" t="str" cm="1">
        <f t="array" ref="BP809">IFERROR(INDEX($CV$63:$CZ$65, $CO809, BP$23), "-")</f>
        <v>-</v>
      </c>
      <c r="BQ809" s="296" t="str" cm="1">
        <f t="array" ref="BQ809">IFERROR(INDEX($CV$63:$CZ$65, $CO809, BQ$23), "-")</f>
        <v>-</v>
      </c>
      <c r="BR809" s="296" t="str" cm="1">
        <f t="array" ref="BR809">IFERROR(INDEX($CV$63:$CZ$65, $CO809, BR$23), "-")</f>
        <v>-</v>
      </c>
      <c r="BS809" s="296" t="str" cm="1">
        <f t="array" ref="BS809">IFERROR(INDEX($CV$63:$CZ$65, $CO809, BS$23), "-")</f>
        <v>-</v>
      </c>
      <c r="BT809" s="297" cm="1">
        <f t="array" ref="BT809">IF($CO809=3,
IFERROR(INDEX($CV$68:$CZ$79, $CE809, BT$23), "-"),
IF($CO809=2,
IF(BT$23=5, $AC809, IF(BT$23=4, $AD809, 0)), IF(BT$23=5, $AC809, 0)
))</f>
        <v>0</v>
      </c>
      <c r="BU809" s="297" cm="1">
        <f t="array" ref="BU809">IF($CO809=3,
IFERROR(INDEX($CV$68:$CZ$79, $CE809, BU$23), "-"),
IF($CO809=2,
IF(BU$23=5, $AC809, IF(BU$23=4, $AD809, 0)), IF(BU$23=5, $AC809, 0)
))</f>
        <v>0</v>
      </c>
      <c r="BV809" s="297" cm="1">
        <f t="array" ref="BV809">IF($CO809=3,
IFERROR(INDEX($CV$68:$CZ$79, $CE809, BV$23), "-"),
IF($CO809=2,
IF(BV$23=5, $AC809, IF(BV$23=4, $AD809, 0)), IF(BV$23=5, $AC809, 0)
))</f>
        <v>0</v>
      </c>
      <c r="BW809" s="297" cm="1">
        <f t="array" ref="BW809">IF($CO809=3,
IFERROR(INDEX($CV$68:$CZ$79, $CE809, BW$23), "-"),
IF($CO809=2,
IF(BW$23=5, $AC809, IF(BW$23=4, $AD809, 0)), IF(BW$23=5, $AC809, 0)
))</f>
        <v>0</v>
      </c>
      <c r="BX809" s="297" cm="1">
        <f t="array" ref="BX809">IF($CO809=3,
IFERROR(INDEX($CV$68:$CZ$79, $CE809, BX$23), "-"),
IF($CO809=2,
IF(BX$23=5, $AC809, IF(BX$23=4, $AD809, 0)), IF(BX$23=5, $AC809, 0)
))</f>
        <v>0</v>
      </c>
      <c r="BY809" s="293" t="str">
        <f t="shared" si="361"/>
        <v>-</v>
      </c>
      <c r="BZ809" s="299">
        <f t="shared" si="337"/>
        <v>0</v>
      </c>
      <c r="CA809" s="294" t="str">
        <f t="shared" si="362"/>
        <v>-</v>
      </c>
      <c r="CB809" s="295" t="str">
        <f t="shared" si="338"/>
        <v>-</v>
      </c>
      <c r="CC809" s="295" t="str">
        <f t="shared" si="363"/>
        <v>-</v>
      </c>
      <c r="CD809" s="299">
        <f t="shared" si="339"/>
        <v>0</v>
      </c>
      <c r="CE809" s="300" t="str">
        <f t="shared" si="340"/>
        <v>-</v>
      </c>
      <c r="CF809" s="300" t="str">
        <f t="shared" si="341"/>
        <v>-</v>
      </c>
      <c r="CG809" s="300">
        <v>0</v>
      </c>
      <c r="CH809" s="300">
        <f t="shared" si="342"/>
        <v>0</v>
      </c>
      <c r="CI809" s="301">
        <f t="shared" si="343"/>
        <v>0</v>
      </c>
      <c r="CJ809" s="301">
        <f t="shared" si="344"/>
        <v>0</v>
      </c>
      <c r="CK809" s="302" t="str" cm="1">
        <f t="array" ref="CK809">IF($CJ809&gt;0, INDEX($CS$28:$DH$35, $CJ809, $CI809+CK$23), "-")</f>
        <v>-</v>
      </c>
      <c r="CL809" s="302" t="str" cm="1">
        <f t="array" ref="CL809">IF($CJ809&gt;0, INDEX($CS$28:$DH$35, $CJ809, $CI809+CL$23), "-")</f>
        <v>-</v>
      </c>
      <c r="CM809" s="302" t="str" cm="1">
        <f t="array" ref="CM809">IF($CJ809&gt;0, INDEX($CS$28:$DH$35, $CJ809, $CI809+CM$23), "-")</f>
        <v>-</v>
      </c>
      <c r="CN809" s="302" t="str" cm="1">
        <f t="array" ref="CN809">IF($CJ809&gt;0, INDEX($CS$28:$DH$35, $CJ809, $CI809+CN$23), "-")</f>
        <v>-</v>
      </c>
      <c r="CO809" s="300" t="str">
        <f t="shared" si="345"/>
        <v>-</v>
      </c>
      <c r="CP809" s="271"/>
      <c r="CQ809" s="272"/>
      <c r="CR809" s="273"/>
      <c r="CS809" s="273"/>
      <c r="CT809" s="273"/>
      <c r="CU809" s="273"/>
      <c r="CV809" s="273"/>
      <c r="CW809" s="273"/>
      <c r="CX809" s="273"/>
      <c r="CY809" s="273"/>
      <c r="CZ809" s="273"/>
      <c r="DA809" s="273"/>
      <c r="DB809" s="273"/>
      <c r="DC809" s="273"/>
      <c r="DD809" s="273"/>
      <c r="DE809" s="273"/>
      <c r="DF809" s="273"/>
      <c r="DG809" s="273"/>
      <c r="DH809" s="273"/>
      <c r="DI809" s="273"/>
      <c r="DJ809" s="271"/>
      <c r="DK809" s="271"/>
    </row>
    <row r="810" spans="1:115" s="45" customFormat="1" ht="12.75" customHeight="1" x14ac:dyDescent="0.25">
      <c r="A810" s="13" cm="1">
        <f t="array" ref="A810">IFERROR(INDEX(Operation, IFERROR(MATCH($N810,#REF!, 0), IFERROR(MATCH($N810,#REF!, 0), MATCH($N810,#REF!, 0))), 4), 0)</f>
        <v>0</v>
      </c>
      <c r="B810" s="10">
        <v>787</v>
      </c>
      <c r="C810" s="238"/>
      <c r="D810" s="238"/>
      <c r="E810" s="79"/>
      <c r="F810" s="80" t="str">
        <f>IF(ISBLANK(E810), "", VLOOKUP(E810, Z!$A$2:$C$4127, 3, FALSE))</f>
        <v/>
      </c>
      <c r="G810" s="238"/>
      <c r="H810" s="81"/>
      <c r="I810" s="255" t="b">
        <v>0</v>
      </c>
      <c r="J810" s="256"/>
      <c r="K810" s="82"/>
      <c r="L810" s="82"/>
      <c r="M810" s="83"/>
      <c r="N810" s="79"/>
      <c r="O810" s="84"/>
      <c r="P810" s="84"/>
      <c r="Q810" s="257"/>
      <c r="R810" s="257"/>
      <c r="S810" s="257"/>
      <c r="T810" s="85">
        <f t="shared" si="346"/>
        <v>0</v>
      </c>
      <c r="U810" s="238"/>
      <c r="V810" s="238"/>
      <c r="W810" s="238"/>
      <c r="X810" s="257"/>
      <c r="Y810" s="258"/>
      <c r="Z810" s="79"/>
      <c r="AA810" s="257"/>
      <c r="AB810" s="257"/>
      <c r="AC810" s="257"/>
      <c r="AD810" s="257"/>
      <c r="AE810" s="257"/>
      <c r="AF810" s="85">
        <f t="shared" si="347"/>
        <v>0</v>
      </c>
      <c r="AG810" s="259"/>
      <c r="AH810" s="238"/>
      <c r="AI810" s="79"/>
      <c r="AJ810" s="80" t="str">
        <f>IF(ISBLANK(AI810), "", VLOOKUP(AI810, Z!$A$2:$C$4127, 3, FALSE))</f>
        <v/>
      </c>
      <c r="AK810" s="260"/>
      <c r="AL810" s="127">
        <f t="shared" si="348"/>
        <v>0</v>
      </c>
      <c r="AM810" s="271"/>
      <c r="AN810" s="292">
        <f t="shared" si="350"/>
        <v>0</v>
      </c>
      <c r="AO810" s="279">
        <f t="shared" si="349"/>
        <v>1</v>
      </c>
      <c r="AP810" s="279">
        <v>0.75</v>
      </c>
      <c r="AQ810" s="293" t="str">
        <f t="shared" si="351"/>
        <v>-</v>
      </c>
      <c r="AR810" s="293" t="str">
        <f t="shared" si="352"/>
        <v>-</v>
      </c>
      <c r="AS810" s="293" t="str" cm="1">
        <f t="array" ref="AS810">IFERROR(IFERROR((AT810*AU810)/(3600*1000)/AZ810, BY810) * SUMPRODUCT($BA810:$BE810^2.5, $BF810:$BJ810) / 1000, "-")</f>
        <v>-</v>
      </c>
      <c r="AT810" s="279" t="str">
        <f t="shared" si="353"/>
        <v>-</v>
      </c>
      <c r="AU810" s="279" t="str">
        <f t="shared" si="354"/>
        <v>-</v>
      </c>
      <c r="AV810" s="294" t="str">
        <f t="shared" si="336"/>
        <v>-</v>
      </c>
      <c r="AW810" s="294" t="str" cm="1">
        <f t="array" ref="AW810">IF(CH810&gt;0, INDEX($CV$58:$CV$60, CH810), "-")</f>
        <v>-</v>
      </c>
      <c r="AX810" s="294" t="str">
        <f t="shared" si="355"/>
        <v>-</v>
      </c>
      <c r="AY810" s="295" t="str">
        <f t="shared" si="356"/>
        <v>-</v>
      </c>
      <c r="AZ810" s="294">
        <f t="shared" si="357"/>
        <v>0</v>
      </c>
      <c r="BA810" s="296" t="str" cm="1">
        <f t="array" ref="BA810">IFERROR(INDEX($CV$63:$CZ$65, $CF810, BA$23), "-")</f>
        <v>-</v>
      </c>
      <c r="BB810" s="296" t="str" cm="1">
        <f t="array" ref="BB810">IFERROR(INDEX($CV$63:$CZ$65, $CF810, BB$23), "-")</f>
        <v>-</v>
      </c>
      <c r="BC810" s="296" t="str" cm="1">
        <f t="array" ref="BC810">IFERROR(INDEX($CV$63:$CZ$65, $CF810, BC$23), "-")</f>
        <v>-</v>
      </c>
      <c r="BD810" s="296" t="str" cm="1">
        <f t="array" ref="BD810">IFERROR(INDEX($CV$63:$CZ$65, $CF810, BD$23), "-")</f>
        <v>-</v>
      </c>
      <c r="BE810" s="296" t="str" cm="1">
        <f t="array" ref="BE810">IFERROR(INDEX($CV$63:$CZ$65, $CF810, BE$23), "-")</f>
        <v>-</v>
      </c>
      <c r="BF810" s="297" cm="1">
        <f t="array" ref="BF810">IF($CF810=3,
IFERROR(INDEX($CV$68:$CZ$79, $CE810, BF$23), "-"),
IF($CF810=2,
IF(BF$23=5, $Q810, IF(BF$23=4, $R810, 0)), IF(BF$23=5, $Q810, 0)
))</f>
        <v>0</v>
      </c>
      <c r="BG810" s="297" cm="1">
        <f t="array" ref="BG810">IF($CF810=3,
IFERROR(INDEX($CV$68:$CZ$79, $CE810, BG$23), "-"),
IF($CF810=2,
IF(BG$23=5, $Q810, IF(BG$23=4, $R810, 0)), IF(BG$23=5, $Q810, 0)
))</f>
        <v>0</v>
      </c>
      <c r="BH810" s="297" cm="1">
        <f t="array" ref="BH810">IF($CF810=3,
IFERROR(INDEX($CV$68:$CZ$79, $CE810, BH$23), "-"),
IF($CF810=2,
IF(BH$23=5, $Q810, IF(BH$23=4, $R810, 0)), IF(BH$23=5, $Q810, 0)
))</f>
        <v>0</v>
      </c>
      <c r="BI810" s="297" cm="1">
        <f t="array" ref="BI810">IF($CF810=3,
IFERROR(INDEX($CV$68:$CZ$79, $CE810, BI$23), "-"),
IF($CF810=2,
IF(BI$23=5, $Q810, IF(BI$23=4, $R810, 0)), IF(BI$23=5, $Q810, 0)
))</f>
        <v>0</v>
      </c>
      <c r="BJ810" s="297" cm="1">
        <f t="array" ref="BJ810">IF($CF810=3,
IFERROR(INDEX($CV$68:$CZ$79, $CE810, BJ$23), "-"),
IF($CF810=2,
IF(BJ$23=5, $Q810, IF(BJ$23=4, $R810, 0)), IF(BJ$23=5, $Q810, 0)
))</f>
        <v>0</v>
      </c>
      <c r="BK810" s="293" t="str" cm="1">
        <f t="array" ref="BK810">IFERROR(IF(OR($AN$20="EZ", ISNUMBER((BL810*BM810)/(3600*1000)/BN810)), (BL810*BM810)/(3600*1000)/BN810, BY810) * SUMPRODUCT($BO810:$BS810^2.5, $BT810:$BX810) / 1000, "-")</f>
        <v>-</v>
      </c>
      <c r="BL810" s="279" t="str">
        <f t="shared" si="358"/>
        <v>-</v>
      </c>
      <c r="BM810" s="279" t="str">
        <f t="shared" si="359"/>
        <v>-</v>
      </c>
      <c r="BN810" s="298">
        <f t="shared" si="360"/>
        <v>0</v>
      </c>
      <c r="BO810" s="296" t="str" cm="1">
        <f t="array" ref="BO810">IFERROR(INDEX($CV$63:$CZ$65, $CO810, BO$23), "-")</f>
        <v>-</v>
      </c>
      <c r="BP810" s="296" t="str" cm="1">
        <f t="array" ref="BP810">IFERROR(INDEX($CV$63:$CZ$65, $CO810, BP$23), "-")</f>
        <v>-</v>
      </c>
      <c r="BQ810" s="296" t="str" cm="1">
        <f t="array" ref="BQ810">IFERROR(INDEX($CV$63:$CZ$65, $CO810, BQ$23), "-")</f>
        <v>-</v>
      </c>
      <c r="BR810" s="296" t="str" cm="1">
        <f t="array" ref="BR810">IFERROR(INDEX($CV$63:$CZ$65, $CO810, BR$23), "-")</f>
        <v>-</v>
      </c>
      <c r="BS810" s="296" t="str" cm="1">
        <f t="array" ref="BS810">IFERROR(INDEX($CV$63:$CZ$65, $CO810, BS$23), "-")</f>
        <v>-</v>
      </c>
      <c r="BT810" s="297" cm="1">
        <f t="array" ref="BT810">IF($CO810=3,
IFERROR(INDEX($CV$68:$CZ$79, $CE810, BT$23), "-"),
IF($CO810=2,
IF(BT$23=5, $AC810, IF(BT$23=4, $AD810, 0)), IF(BT$23=5, $AC810, 0)
))</f>
        <v>0</v>
      </c>
      <c r="BU810" s="297" cm="1">
        <f t="array" ref="BU810">IF($CO810=3,
IFERROR(INDEX($CV$68:$CZ$79, $CE810, BU$23), "-"),
IF($CO810=2,
IF(BU$23=5, $AC810, IF(BU$23=4, $AD810, 0)), IF(BU$23=5, $AC810, 0)
))</f>
        <v>0</v>
      </c>
      <c r="BV810" s="297" cm="1">
        <f t="array" ref="BV810">IF($CO810=3,
IFERROR(INDEX($CV$68:$CZ$79, $CE810, BV$23), "-"),
IF($CO810=2,
IF(BV$23=5, $AC810, IF(BV$23=4, $AD810, 0)), IF(BV$23=5, $AC810, 0)
))</f>
        <v>0</v>
      </c>
      <c r="BW810" s="297" cm="1">
        <f t="array" ref="BW810">IF($CO810=3,
IFERROR(INDEX($CV$68:$CZ$79, $CE810, BW$23), "-"),
IF($CO810=2,
IF(BW$23=5, $AC810, IF(BW$23=4, $AD810, 0)), IF(BW$23=5, $AC810, 0)
))</f>
        <v>0</v>
      </c>
      <c r="BX810" s="297" cm="1">
        <f t="array" ref="BX810">IF($CO810=3,
IFERROR(INDEX($CV$68:$CZ$79, $CE810, BX$23), "-"),
IF($CO810=2,
IF(BX$23=5, $AC810, IF(BX$23=4, $AD810, 0)), IF(BX$23=5, $AC810, 0)
))</f>
        <v>0</v>
      </c>
      <c r="BY810" s="293" t="str">
        <f t="shared" si="361"/>
        <v>-</v>
      </c>
      <c r="BZ810" s="299">
        <f t="shared" si="337"/>
        <v>0</v>
      </c>
      <c r="CA810" s="294" t="str">
        <f t="shared" si="362"/>
        <v>-</v>
      </c>
      <c r="CB810" s="295" t="str">
        <f t="shared" si="338"/>
        <v>-</v>
      </c>
      <c r="CC810" s="295" t="str">
        <f t="shared" si="363"/>
        <v>-</v>
      </c>
      <c r="CD810" s="299">
        <f t="shared" si="339"/>
        <v>0</v>
      </c>
      <c r="CE810" s="300" t="str">
        <f t="shared" si="340"/>
        <v>-</v>
      </c>
      <c r="CF810" s="300" t="str">
        <f t="shared" si="341"/>
        <v>-</v>
      </c>
      <c r="CG810" s="300">
        <v>0</v>
      </c>
      <c r="CH810" s="300">
        <f t="shared" si="342"/>
        <v>0</v>
      </c>
      <c r="CI810" s="301">
        <f t="shared" si="343"/>
        <v>0</v>
      </c>
      <c r="CJ810" s="301">
        <f t="shared" si="344"/>
        <v>0</v>
      </c>
      <c r="CK810" s="302" t="str" cm="1">
        <f t="array" ref="CK810">IF($CJ810&gt;0, INDEX($CS$28:$DH$35, $CJ810, $CI810+CK$23), "-")</f>
        <v>-</v>
      </c>
      <c r="CL810" s="302" t="str" cm="1">
        <f t="array" ref="CL810">IF($CJ810&gt;0, INDEX($CS$28:$DH$35, $CJ810, $CI810+CL$23), "-")</f>
        <v>-</v>
      </c>
      <c r="CM810" s="302" t="str" cm="1">
        <f t="array" ref="CM810">IF($CJ810&gt;0, INDEX($CS$28:$DH$35, $CJ810, $CI810+CM$23), "-")</f>
        <v>-</v>
      </c>
      <c r="CN810" s="302" t="str" cm="1">
        <f t="array" ref="CN810">IF($CJ810&gt;0, INDEX($CS$28:$DH$35, $CJ810, $CI810+CN$23), "-")</f>
        <v>-</v>
      </c>
      <c r="CO810" s="300" t="str">
        <f t="shared" si="345"/>
        <v>-</v>
      </c>
      <c r="CP810" s="271"/>
      <c r="CQ810" s="272"/>
      <c r="CR810" s="273"/>
      <c r="CS810" s="273"/>
      <c r="CT810" s="273"/>
      <c r="CU810" s="273"/>
      <c r="CV810" s="273"/>
      <c r="CW810" s="273"/>
      <c r="CX810" s="273"/>
      <c r="CY810" s="273"/>
      <c r="CZ810" s="273"/>
      <c r="DA810" s="273"/>
      <c r="DB810" s="273"/>
      <c r="DC810" s="273"/>
      <c r="DD810" s="273"/>
      <c r="DE810" s="273"/>
      <c r="DF810" s="273"/>
      <c r="DG810" s="273"/>
      <c r="DH810" s="273"/>
      <c r="DI810" s="273"/>
      <c r="DJ810" s="271"/>
      <c r="DK810" s="271"/>
    </row>
    <row r="811" spans="1:115" s="45" customFormat="1" ht="12.75" customHeight="1" x14ac:dyDescent="0.25">
      <c r="A811" s="13" cm="1">
        <f t="array" ref="A811">IFERROR(INDEX(Operation, IFERROR(MATCH($N811,#REF!, 0), IFERROR(MATCH($N811,#REF!, 0), MATCH($N811,#REF!, 0))), 4), 0)</f>
        <v>0</v>
      </c>
      <c r="B811" s="10">
        <v>788</v>
      </c>
      <c r="C811" s="238"/>
      <c r="D811" s="238"/>
      <c r="E811" s="79"/>
      <c r="F811" s="80" t="str">
        <f>IF(ISBLANK(E811), "", VLOOKUP(E811, Z!$A$2:$C$4127, 3, FALSE))</f>
        <v/>
      </c>
      <c r="G811" s="238"/>
      <c r="H811" s="81"/>
      <c r="I811" s="255" t="b">
        <v>0</v>
      </c>
      <c r="J811" s="256"/>
      <c r="K811" s="82"/>
      <c r="L811" s="82"/>
      <c r="M811" s="83"/>
      <c r="N811" s="79"/>
      <c r="O811" s="84"/>
      <c r="P811" s="84"/>
      <c r="Q811" s="257"/>
      <c r="R811" s="257"/>
      <c r="S811" s="257"/>
      <c r="T811" s="85">
        <f t="shared" si="346"/>
        <v>0</v>
      </c>
      <c r="U811" s="238"/>
      <c r="V811" s="238"/>
      <c r="W811" s="238"/>
      <c r="X811" s="257"/>
      <c r="Y811" s="258"/>
      <c r="Z811" s="79"/>
      <c r="AA811" s="257"/>
      <c r="AB811" s="257"/>
      <c r="AC811" s="257"/>
      <c r="AD811" s="257"/>
      <c r="AE811" s="257"/>
      <c r="AF811" s="85">
        <f t="shared" si="347"/>
        <v>0</v>
      </c>
      <c r="AG811" s="259"/>
      <c r="AH811" s="238"/>
      <c r="AI811" s="79"/>
      <c r="AJ811" s="80" t="str">
        <f>IF(ISBLANK(AI811), "", VLOOKUP(AI811, Z!$A$2:$C$4127, 3, FALSE))</f>
        <v/>
      </c>
      <c r="AK811" s="260"/>
      <c r="AL811" s="127">
        <f t="shared" si="348"/>
        <v>0</v>
      </c>
      <c r="AM811" s="271"/>
      <c r="AN811" s="292">
        <f t="shared" si="350"/>
        <v>0</v>
      </c>
      <c r="AO811" s="279">
        <f t="shared" si="349"/>
        <v>1</v>
      </c>
      <c r="AP811" s="279">
        <v>0.75</v>
      </c>
      <c r="AQ811" s="293" t="str">
        <f t="shared" si="351"/>
        <v>-</v>
      </c>
      <c r="AR811" s="293" t="str">
        <f t="shared" si="352"/>
        <v>-</v>
      </c>
      <c r="AS811" s="293" t="str" cm="1">
        <f t="array" ref="AS811">IFERROR(IFERROR((AT811*AU811)/(3600*1000)/AZ811, BY811) * SUMPRODUCT($BA811:$BE811^2.5, $BF811:$BJ811) / 1000, "-")</f>
        <v>-</v>
      </c>
      <c r="AT811" s="279" t="str">
        <f t="shared" si="353"/>
        <v>-</v>
      </c>
      <c r="AU811" s="279" t="str">
        <f t="shared" si="354"/>
        <v>-</v>
      </c>
      <c r="AV811" s="294" t="str">
        <f t="shared" si="336"/>
        <v>-</v>
      </c>
      <c r="AW811" s="294" t="str" cm="1">
        <f t="array" ref="AW811">IF(CH811&gt;0, INDEX($CV$58:$CV$60, CH811), "-")</f>
        <v>-</v>
      </c>
      <c r="AX811" s="294" t="str">
        <f t="shared" si="355"/>
        <v>-</v>
      </c>
      <c r="AY811" s="295" t="str">
        <f t="shared" si="356"/>
        <v>-</v>
      </c>
      <c r="AZ811" s="294">
        <f t="shared" si="357"/>
        <v>0</v>
      </c>
      <c r="BA811" s="296" t="str" cm="1">
        <f t="array" ref="BA811">IFERROR(INDEX($CV$63:$CZ$65, $CF811, BA$23), "-")</f>
        <v>-</v>
      </c>
      <c r="BB811" s="296" t="str" cm="1">
        <f t="array" ref="BB811">IFERROR(INDEX($CV$63:$CZ$65, $CF811, BB$23), "-")</f>
        <v>-</v>
      </c>
      <c r="BC811" s="296" t="str" cm="1">
        <f t="array" ref="BC811">IFERROR(INDEX($CV$63:$CZ$65, $CF811, BC$23), "-")</f>
        <v>-</v>
      </c>
      <c r="BD811" s="296" t="str" cm="1">
        <f t="array" ref="BD811">IFERROR(INDEX($CV$63:$CZ$65, $CF811, BD$23), "-")</f>
        <v>-</v>
      </c>
      <c r="BE811" s="296" t="str" cm="1">
        <f t="array" ref="BE811">IFERROR(INDEX($CV$63:$CZ$65, $CF811, BE$23), "-")</f>
        <v>-</v>
      </c>
      <c r="BF811" s="297" cm="1">
        <f t="array" ref="BF811">IF($CF811=3,
IFERROR(INDEX($CV$68:$CZ$79, $CE811, BF$23), "-"),
IF($CF811=2,
IF(BF$23=5, $Q811, IF(BF$23=4, $R811, 0)), IF(BF$23=5, $Q811, 0)
))</f>
        <v>0</v>
      </c>
      <c r="BG811" s="297" cm="1">
        <f t="array" ref="BG811">IF($CF811=3,
IFERROR(INDEX($CV$68:$CZ$79, $CE811, BG$23), "-"),
IF($CF811=2,
IF(BG$23=5, $Q811, IF(BG$23=4, $R811, 0)), IF(BG$23=5, $Q811, 0)
))</f>
        <v>0</v>
      </c>
      <c r="BH811" s="297" cm="1">
        <f t="array" ref="BH811">IF($CF811=3,
IFERROR(INDEX($CV$68:$CZ$79, $CE811, BH$23), "-"),
IF($CF811=2,
IF(BH$23=5, $Q811, IF(BH$23=4, $R811, 0)), IF(BH$23=5, $Q811, 0)
))</f>
        <v>0</v>
      </c>
      <c r="BI811" s="297" cm="1">
        <f t="array" ref="BI811">IF($CF811=3,
IFERROR(INDEX($CV$68:$CZ$79, $CE811, BI$23), "-"),
IF($CF811=2,
IF(BI$23=5, $Q811, IF(BI$23=4, $R811, 0)), IF(BI$23=5, $Q811, 0)
))</f>
        <v>0</v>
      </c>
      <c r="BJ811" s="297" cm="1">
        <f t="array" ref="BJ811">IF($CF811=3,
IFERROR(INDEX($CV$68:$CZ$79, $CE811, BJ$23), "-"),
IF($CF811=2,
IF(BJ$23=5, $Q811, IF(BJ$23=4, $R811, 0)), IF(BJ$23=5, $Q811, 0)
))</f>
        <v>0</v>
      </c>
      <c r="BK811" s="293" t="str" cm="1">
        <f t="array" ref="BK811">IFERROR(IF(OR($AN$20="EZ", ISNUMBER((BL811*BM811)/(3600*1000)/BN811)), (BL811*BM811)/(3600*1000)/BN811, BY811) * SUMPRODUCT($BO811:$BS811^2.5, $BT811:$BX811) / 1000, "-")</f>
        <v>-</v>
      </c>
      <c r="BL811" s="279" t="str">
        <f t="shared" si="358"/>
        <v>-</v>
      </c>
      <c r="BM811" s="279" t="str">
        <f t="shared" si="359"/>
        <v>-</v>
      </c>
      <c r="BN811" s="298">
        <f t="shared" si="360"/>
        <v>0</v>
      </c>
      <c r="BO811" s="296" t="str" cm="1">
        <f t="array" ref="BO811">IFERROR(INDEX($CV$63:$CZ$65, $CO811, BO$23), "-")</f>
        <v>-</v>
      </c>
      <c r="BP811" s="296" t="str" cm="1">
        <f t="array" ref="BP811">IFERROR(INDEX($CV$63:$CZ$65, $CO811, BP$23), "-")</f>
        <v>-</v>
      </c>
      <c r="BQ811" s="296" t="str" cm="1">
        <f t="array" ref="BQ811">IFERROR(INDEX($CV$63:$CZ$65, $CO811, BQ$23), "-")</f>
        <v>-</v>
      </c>
      <c r="BR811" s="296" t="str" cm="1">
        <f t="array" ref="BR811">IFERROR(INDEX($CV$63:$CZ$65, $CO811, BR$23), "-")</f>
        <v>-</v>
      </c>
      <c r="BS811" s="296" t="str" cm="1">
        <f t="array" ref="BS811">IFERROR(INDEX($CV$63:$CZ$65, $CO811, BS$23), "-")</f>
        <v>-</v>
      </c>
      <c r="BT811" s="297" cm="1">
        <f t="array" ref="BT811">IF($CO811=3,
IFERROR(INDEX($CV$68:$CZ$79, $CE811, BT$23), "-"),
IF($CO811=2,
IF(BT$23=5, $AC811, IF(BT$23=4, $AD811, 0)), IF(BT$23=5, $AC811, 0)
))</f>
        <v>0</v>
      </c>
      <c r="BU811" s="297" cm="1">
        <f t="array" ref="BU811">IF($CO811=3,
IFERROR(INDEX($CV$68:$CZ$79, $CE811, BU$23), "-"),
IF($CO811=2,
IF(BU$23=5, $AC811, IF(BU$23=4, $AD811, 0)), IF(BU$23=5, $AC811, 0)
))</f>
        <v>0</v>
      </c>
      <c r="BV811" s="297" cm="1">
        <f t="array" ref="BV811">IF($CO811=3,
IFERROR(INDEX($CV$68:$CZ$79, $CE811, BV$23), "-"),
IF($CO811=2,
IF(BV$23=5, $AC811, IF(BV$23=4, $AD811, 0)), IF(BV$23=5, $AC811, 0)
))</f>
        <v>0</v>
      </c>
      <c r="BW811" s="297" cm="1">
        <f t="array" ref="BW811">IF($CO811=3,
IFERROR(INDEX($CV$68:$CZ$79, $CE811, BW$23), "-"),
IF($CO811=2,
IF(BW$23=5, $AC811, IF(BW$23=4, $AD811, 0)), IF(BW$23=5, $AC811, 0)
))</f>
        <v>0</v>
      </c>
      <c r="BX811" s="297" cm="1">
        <f t="array" ref="BX811">IF($CO811=3,
IFERROR(INDEX($CV$68:$CZ$79, $CE811, BX$23), "-"),
IF($CO811=2,
IF(BX$23=5, $AC811, IF(BX$23=4, $AD811, 0)), IF(BX$23=5, $AC811, 0)
))</f>
        <v>0</v>
      </c>
      <c r="BY811" s="293" t="str">
        <f t="shared" si="361"/>
        <v>-</v>
      </c>
      <c r="BZ811" s="299">
        <f t="shared" si="337"/>
        <v>0</v>
      </c>
      <c r="CA811" s="294" t="str">
        <f t="shared" si="362"/>
        <v>-</v>
      </c>
      <c r="CB811" s="295" t="str">
        <f t="shared" si="338"/>
        <v>-</v>
      </c>
      <c r="CC811" s="295" t="str">
        <f t="shared" si="363"/>
        <v>-</v>
      </c>
      <c r="CD811" s="299">
        <f t="shared" si="339"/>
        <v>0</v>
      </c>
      <c r="CE811" s="300" t="str">
        <f t="shared" si="340"/>
        <v>-</v>
      </c>
      <c r="CF811" s="300" t="str">
        <f t="shared" si="341"/>
        <v>-</v>
      </c>
      <c r="CG811" s="300">
        <v>0</v>
      </c>
      <c r="CH811" s="300">
        <f t="shared" si="342"/>
        <v>0</v>
      </c>
      <c r="CI811" s="301">
        <f t="shared" si="343"/>
        <v>0</v>
      </c>
      <c r="CJ811" s="301">
        <f t="shared" si="344"/>
        <v>0</v>
      </c>
      <c r="CK811" s="302" t="str" cm="1">
        <f t="array" ref="CK811">IF($CJ811&gt;0, INDEX($CS$28:$DH$35, $CJ811, $CI811+CK$23), "-")</f>
        <v>-</v>
      </c>
      <c r="CL811" s="302" t="str" cm="1">
        <f t="array" ref="CL811">IF($CJ811&gt;0, INDEX($CS$28:$DH$35, $CJ811, $CI811+CL$23), "-")</f>
        <v>-</v>
      </c>
      <c r="CM811" s="302" t="str" cm="1">
        <f t="array" ref="CM811">IF($CJ811&gt;0, INDEX($CS$28:$DH$35, $CJ811, $CI811+CM$23), "-")</f>
        <v>-</v>
      </c>
      <c r="CN811" s="302" t="str" cm="1">
        <f t="array" ref="CN811">IF($CJ811&gt;0, INDEX($CS$28:$DH$35, $CJ811, $CI811+CN$23), "-")</f>
        <v>-</v>
      </c>
      <c r="CO811" s="300" t="str">
        <f t="shared" si="345"/>
        <v>-</v>
      </c>
      <c r="CP811" s="271"/>
      <c r="CQ811" s="272"/>
      <c r="CR811" s="273"/>
      <c r="CS811" s="273"/>
      <c r="CT811" s="273"/>
      <c r="CU811" s="273"/>
      <c r="CV811" s="273"/>
      <c r="CW811" s="273"/>
      <c r="CX811" s="273"/>
      <c r="CY811" s="273"/>
      <c r="CZ811" s="273"/>
      <c r="DA811" s="273"/>
      <c r="DB811" s="273"/>
      <c r="DC811" s="273"/>
      <c r="DD811" s="273"/>
      <c r="DE811" s="273"/>
      <c r="DF811" s="273"/>
      <c r="DG811" s="273"/>
      <c r="DH811" s="273"/>
      <c r="DI811" s="273"/>
      <c r="DJ811" s="271"/>
      <c r="DK811" s="271"/>
    </row>
    <row r="812" spans="1:115" s="45" customFormat="1" ht="12.75" customHeight="1" x14ac:dyDescent="0.25">
      <c r="A812" s="13" cm="1">
        <f t="array" ref="A812">IFERROR(INDEX(Operation, IFERROR(MATCH($N812,#REF!, 0), IFERROR(MATCH($N812,#REF!, 0), MATCH($N812,#REF!, 0))), 4), 0)</f>
        <v>0</v>
      </c>
      <c r="B812" s="10">
        <v>789</v>
      </c>
      <c r="C812" s="238"/>
      <c r="D812" s="238"/>
      <c r="E812" s="79"/>
      <c r="F812" s="80" t="str">
        <f>IF(ISBLANK(E812), "", VLOOKUP(E812, Z!$A$2:$C$4127, 3, FALSE))</f>
        <v/>
      </c>
      <c r="G812" s="238"/>
      <c r="H812" s="81"/>
      <c r="I812" s="255" t="b">
        <v>0</v>
      </c>
      <c r="J812" s="256"/>
      <c r="K812" s="82"/>
      <c r="L812" s="82"/>
      <c r="M812" s="83"/>
      <c r="N812" s="79"/>
      <c r="O812" s="84"/>
      <c r="P812" s="84"/>
      <c r="Q812" s="257"/>
      <c r="R812" s="257"/>
      <c r="S812" s="257"/>
      <c r="T812" s="85">
        <f t="shared" si="346"/>
        <v>0</v>
      </c>
      <c r="U812" s="238"/>
      <c r="V812" s="238"/>
      <c r="W812" s="238"/>
      <c r="X812" s="256"/>
      <c r="Y812" s="258"/>
      <c r="Z812" s="79"/>
      <c r="AA812" s="257"/>
      <c r="AB812" s="257"/>
      <c r="AC812" s="257"/>
      <c r="AD812" s="257"/>
      <c r="AE812" s="257"/>
      <c r="AF812" s="85">
        <f t="shared" si="347"/>
        <v>0</v>
      </c>
      <c r="AG812" s="259"/>
      <c r="AH812" s="238"/>
      <c r="AI812" s="79"/>
      <c r="AJ812" s="80" t="str">
        <f>IF(ISBLANK(AI812), "", VLOOKUP(AI812, Z!$A$2:$C$4127, 3, FALSE))</f>
        <v/>
      </c>
      <c r="AK812" s="260"/>
      <c r="AL812" s="127">
        <f t="shared" si="348"/>
        <v>0</v>
      </c>
      <c r="AM812" s="271"/>
      <c r="AN812" s="292">
        <f t="shared" si="350"/>
        <v>0</v>
      </c>
      <c r="AO812" s="279">
        <f t="shared" si="349"/>
        <v>1</v>
      </c>
      <c r="AP812" s="279">
        <v>0.75</v>
      </c>
      <c r="AQ812" s="293" t="str">
        <f t="shared" si="351"/>
        <v>-</v>
      </c>
      <c r="AR812" s="293" t="str">
        <f t="shared" si="352"/>
        <v>-</v>
      </c>
      <c r="AS812" s="293" t="str" cm="1">
        <f t="array" ref="AS812">IFERROR(IFERROR((AT812*AU812)/(3600*1000)/AZ812, BY812) * SUMPRODUCT($BA812:$BE812^2.5, $BF812:$BJ812) / 1000, "-")</f>
        <v>-</v>
      </c>
      <c r="AT812" s="279" t="str">
        <f t="shared" si="353"/>
        <v>-</v>
      </c>
      <c r="AU812" s="279" t="str">
        <f t="shared" si="354"/>
        <v>-</v>
      </c>
      <c r="AV812" s="294" t="str">
        <f t="shared" si="336"/>
        <v>-</v>
      </c>
      <c r="AW812" s="294" t="str" cm="1">
        <f t="array" ref="AW812">IF(CH812&gt;0, INDEX($CV$58:$CV$60, CH812), "-")</f>
        <v>-</v>
      </c>
      <c r="AX812" s="294" t="str">
        <f t="shared" si="355"/>
        <v>-</v>
      </c>
      <c r="AY812" s="295" t="str">
        <f t="shared" si="356"/>
        <v>-</v>
      </c>
      <c r="AZ812" s="294">
        <f t="shared" si="357"/>
        <v>0</v>
      </c>
      <c r="BA812" s="296" t="str" cm="1">
        <f t="array" ref="BA812">IFERROR(INDEX($CV$63:$CZ$65, $CF812, BA$23), "-")</f>
        <v>-</v>
      </c>
      <c r="BB812" s="296" t="str" cm="1">
        <f t="array" ref="BB812">IFERROR(INDEX($CV$63:$CZ$65, $CF812, BB$23), "-")</f>
        <v>-</v>
      </c>
      <c r="BC812" s="296" t="str" cm="1">
        <f t="array" ref="BC812">IFERROR(INDEX($CV$63:$CZ$65, $CF812, BC$23), "-")</f>
        <v>-</v>
      </c>
      <c r="BD812" s="296" t="str" cm="1">
        <f t="array" ref="BD812">IFERROR(INDEX($CV$63:$CZ$65, $CF812, BD$23), "-")</f>
        <v>-</v>
      </c>
      <c r="BE812" s="296" t="str" cm="1">
        <f t="array" ref="BE812">IFERROR(INDEX($CV$63:$CZ$65, $CF812, BE$23), "-")</f>
        <v>-</v>
      </c>
      <c r="BF812" s="297" cm="1">
        <f t="array" ref="BF812">IF($CF812=3,
IFERROR(INDEX($CV$68:$CZ$79, $CE812, BF$23), "-"),
IF($CF812=2,
IF(BF$23=5, $Q812, IF(BF$23=4, $R812, 0)), IF(BF$23=5, $Q812, 0)
))</f>
        <v>0</v>
      </c>
      <c r="BG812" s="297" cm="1">
        <f t="array" ref="BG812">IF($CF812=3,
IFERROR(INDEX($CV$68:$CZ$79, $CE812, BG$23), "-"),
IF($CF812=2,
IF(BG$23=5, $Q812, IF(BG$23=4, $R812, 0)), IF(BG$23=5, $Q812, 0)
))</f>
        <v>0</v>
      </c>
      <c r="BH812" s="297" cm="1">
        <f t="array" ref="BH812">IF($CF812=3,
IFERROR(INDEX($CV$68:$CZ$79, $CE812, BH$23), "-"),
IF($CF812=2,
IF(BH$23=5, $Q812, IF(BH$23=4, $R812, 0)), IF(BH$23=5, $Q812, 0)
))</f>
        <v>0</v>
      </c>
      <c r="BI812" s="297" cm="1">
        <f t="array" ref="BI812">IF($CF812=3,
IFERROR(INDEX($CV$68:$CZ$79, $CE812, BI$23), "-"),
IF($CF812=2,
IF(BI$23=5, $Q812, IF(BI$23=4, $R812, 0)), IF(BI$23=5, $Q812, 0)
))</f>
        <v>0</v>
      </c>
      <c r="BJ812" s="297" cm="1">
        <f t="array" ref="BJ812">IF($CF812=3,
IFERROR(INDEX($CV$68:$CZ$79, $CE812, BJ$23), "-"),
IF($CF812=2,
IF(BJ$23=5, $Q812, IF(BJ$23=4, $R812, 0)), IF(BJ$23=5, $Q812, 0)
))</f>
        <v>0</v>
      </c>
      <c r="BK812" s="293" t="str" cm="1">
        <f t="array" ref="BK812">IFERROR(IF(OR($AN$20="EZ", ISNUMBER((BL812*BM812)/(3600*1000)/BN812)), (BL812*BM812)/(3600*1000)/BN812, BY812) * SUMPRODUCT($BO812:$BS812^2.5, $BT812:$BX812) / 1000, "-")</f>
        <v>-</v>
      </c>
      <c r="BL812" s="279" t="str">
        <f t="shared" si="358"/>
        <v>-</v>
      </c>
      <c r="BM812" s="279" t="str">
        <f t="shared" si="359"/>
        <v>-</v>
      </c>
      <c r="BN812" s="298">
        <f t="shared" si="360"/>
        <v>0</v>
      </c>
      <c r="BO812" s="296" t="str" cm="1">
        <f t="array" ref="BO812">IFERROR(INDEX($CV$63:$CZ$65, $CO812, BO$23), "-")</f>
        <v>-</v>
      </c>
      <c r="BP812" s="296" t="str" cm="1">
        <f t="array" ref="BP812">IFERROR(INDEX($CV$63:$CZ$65, $CO812, BP$23), "-")</f>
        <v>-</v>
      </c>
      <c r="BQ812" s="296" t="str" cm="1">
        <f t="array" ref="BQ812">IFERROR(INDEX($CV$63:$CZ$65, $CO812, BQ$23), "-")</f>
        <v>-</v>
      </c>
      <c r="BR812" s="296" t="str" cm="1">
        <f t="array" ref="BR812">IFERROR(INDEX($CV$63:$CZ$65, $CO812, BR$23), "-")</f>
        <v>-</v>
      </c>
      <c r="BS812" s="296" t="str" cm="1">
        <f t="array" ref="BS812">IFERROR(INDEX($CV$63:$CZ$65, $CO812, BS$23), "-")</f>
        <v>-</v>
      </c>
      <c r="BT812" s="297" cm="1">
        <f t="array" ref="BT812">IF($CO812=3,
IFERROR(INDEX($CV$68:$CZ$79, $CE812, BT$23), "-"),
IF($CO812=2,
IF(BT$23=5, $AC812, IF(BT$23=4, $AD812, 0)), IF(BT$23=5, $AC812, 0)
))</f>
        <v>0</v>
      </c>
      <c r="BU812" s="297" cm="1">
        <f t="array" ref="BU812">IF($CO812=3,
IFERROR(INDEX($CV$68:$CZ$79, $CE812, BU$23), "-"),
IF($CO812=2,
IF(BU$23=5, $AC812, IF(BU$23=4, $AD812, 0)), IF(BU$23=5, $AC812, 0)
))</f>
        <v>0</v>
      </c>
      <c r="BV812" s="297" cm="1">
        <f t="array" ref="BV812">IF($CO812=3,
IFERROR(INDEX($CV$68:$CZ$79, $CE812, BV$23), "-"),
IF($CO812=2,
IF(BV$23=5, $AC812, IF(BV$23=4, $AD812, 0)), IF(BV$23=5, $AC812, 0)
))</f>
        <v>0</v>
      </c>
      <c r="BW812" s="297" cm="1">
        <f t="array" ref="BW812">IF($CO812=3,
IFERROR(INDEX($CV$68:$CZ$79, $CE812, BW$23), "-"),
IF($CO812=2,
IF(BW$23=5, $AC812, IF(BW$23=4, $AD812, 0)), IF(BW$23=5, $AC812, 0)
))</f>
        <v>0</v>
      </c>
      <c r="BX812" s="297" cm="1">
        <f t="array" ref="BX812">IF($CO812=3,
IFERROR(INDEX($CV$68:$CZ$79, $CE812, BX$23), "-"),
IF($CO812=2,
IF(BX$23=5, $AC812, IF(BX$23=4, $AD812, 0)), IF(BX$23=5, $AC812, 0)
))</f>
        <v>0</v>
      </c>
      <c r="BY812" s="293" t="str">
        <f t="shared" si="361"/>
        <v>-</v>
      </c>
      <c r="BZ812" s="299">
        <f t="shared" si="337"/>
        <v>0</v>
      </c>
      <c r="CA812" s="294" t="str">
        <f t="shared" si="362"/>
        <v>-</v>
      </c>
      <c r="CB812" s="295" t="str">
        <f t="shared" si="338"/>
        <v>-</v>
      </c>
      <c r="CC812" s="295" t="str">
        <f t="shared" si="363"/>
        <v>-</v>
      </c>
      <c r="CD812" s="299">
        <f t="shared" si="339"/>
        <v>0</v>
      </c>
      <c r="CE812" s="300" t="str">
        <f t="shared" si="340"/>
        <v>-</v>
      </c>
      <c r="CF812" s="300" t="str">
        <f t="shared" si="341"/>
        <v>-</v>
      </c>
      <c r="CG812" s="300">
        <v>0</v>
      </c>
      <c r="CH812" s="300">
        <f t="shared" si="342"/>
        <v>0</v>
      </c>
      <c r="CI812" s="301">
        <f t="shared" si="343"/>
        <v>0</v>
      </c>
      <c r="CJ812" s="301">
        <f t="shared" si="344"/>
        <v>0</v>
      </c>
      <c r="CK812" s="302" t="str" cm="1">
        <f t="array" ref="CK812">IF($CJ812&gt;0, INDEX($CS$28:$DH$35, $CJ812, $CI812+CK$23), "-")</f>
        <v>-</v>
      </c>
      <c r="CL812" s="302" t="str" cm="1">
        <f t="array" ref="CL812">IF($CJ812&gt;0, INDEX($CS$28:$DH$35, $CJ812, $CI812+CL$23), "-")</f>
        <v>-</v>
      </c>
      <c r="CM812" s="302" t="str" cm="1">
        <f t="array" ref="CM812">IF($CJ812&gt;0, INDEX($CS$28:$DH$35, $CJ812, $CI812+CM$23), "-")</f>
        <v>-</v>
      </c>
      <c r="CN812" s="302" t="str" cm="1">
        <f t="array" ref="CN812">IF($CJ812&gt;0, INDEX($CS$28:$DH$35, $CJ812, $CI812+CN$23), "-")</f>
        <v>-</v>
      </c>
      <c r="CO812" s="300" t="str">
        <f t="shared" si="345"/>
        <v>-</v>
      </c>
      <c r="CP812" s="271"/>
      <c r="CQ812" s="272"/>
      <c r="CR812" s="273"/>
      <c r="CS812" s="273"/>
      <c r="CT812" s="273"/>
      <c r="CU812" s="273"/>
      <c r="CV812" s="273"/>
      <c r="CW812" s="273"/>
      <c r="CX812" s="273"/>
      <c r="CY812" s="273"/>
      <c r="CZ812" s="273"/>
      <c r="DA812" s="273"/>
      <c r="DB812" s="273"/>
      <c r="DC812" s="273"/>
      <c r="DD812" s="273"/>
      <c r="DE812" s="273"/>
      <c r="DF812" s="273"/>
      <c r="DG812" s="273"/>
      <c r="DH812" s="273"/>
      <c r="DI812" s="273"/>
      <c r="DJ812" s="271"/>
      <c r="DK812" s="271"/>
    </row>
    <row r="813" spans="1:115" s="45" customFormat="1" ht="12.75" customHeight="1" x14ac:dyDescent="0.25">
      <c r="A813" s="13" cm="1">
        <f t="array" ref="A813">IFERROR(INDEX(Operation, IFERROR(MATCH($N813,#REF!, 0), IFERROR(MATCH($N813,#REF!, 0), MATCH($N813,#REF!, 0))), 4), 0)</f>
        <v>0</v>
      </c>
      <c r="B813" s="10">
        <v>790</v>
      </c>
      <c r="C813" s="238"/>
      <c r="D813" s="238"/>
      <c r="E813" s="79"/>
      <c r="F813" s="80" t="str">
        <f>IF(ISBLANK(E813), "", VLOOKUP(E813, Z!$A$2:$C$4127, 3, FALSE))</f>
        <v/>
      </c>
      <c r="G813" s="238"/>
      <c r="H813" s="81"/>
      <c r="I813" s="255" t="b">
        <v>0</v>
      </c>
      <c r="J813" s="256"/>
      <c r="K813" s="82"/>
      <c r="L813" s="82"/>
      <c r="M813" s="83"/>
      <c r="N813" s="79"/>
      <c r="O813" s="84"/>
      <c r="P813" s="84"/>
      <c r="Q813" s="257"/>
      <c r="R813" s="257"/>
      <c r="S813" s="257"/>
      <c r="T813" s="85">
        <f t="shared" si="346"/>
        <v>0</v>
      </c>
      <c r="U813" s="238"/>
      <c r="V813" s="238"/>
      <c r="W813" s="238"/>
      <c r="X813" s="257"/>
      <c r="Y813" s="258"/>
      <c r="Z813" s="79"/>
      <c r="AA813" s="257"/>
      <c r="AB813" s="257"/>
      <c r="AC813" s="257"/>
      <c r="AD813" s="257"/>
      <c r="AE813" s="257"/>
      <c r="AF813" s="85">
        <f t="shared" si="347"/>
        <v>0</v>
      </c>
      <c r="AG813" s="259"/>
      <c r="AH813" s="238"/>
      <c r="AI813" s="79"/>
      <c r="AJ813" s="80" t="str">
        <f>IF(ISBLANK(AI813), "", VLOOKUP(AI813, Z!$A$2:$C$4127, 3, FALSE))</f>
        <v/>
      </c>
      <c r="AK813" s="260"/>
      <c r="AL813" s="127">
        <f t="shared" si="348"/>
        <v>0</v>
      </c>
      <c r="AM813" s="271"/>
      <c r="AN813" s="292">
        <f t="shared" si="350"/>
        <v>0</v>
      </c>
      <c r="AO813" s="279">
        <f t="shared" si="349"/>
        <v>1</v>
      </c>
      <c r="AP813" s="279">
        <v>0.75</v>
      </c>
      <c r="AQ813" s="293" t="str">
        <f t="shared" si="351"/>
        <v>-</v>
      </c>
      <c r="AR813" s="293" t="str">
        <f t="shared" si="352"/>
        <v>-</v>
      </c>
      <c r="AS813" s="293" t="str" cm="1">
        <f t="array" ref="AS813">IFERROR(IFERROR((AT813*AU813)/(3600*1000)/AZ813, BY813) * SUMPRODUCT($BA813:$BE813^2.5, $BF813:$BJ813) / 1000, "-")</f>
        <v>-</v>
      </c>
      <c r="AT813" s="279" t="str">
        <f t="shared" si="353"/>
        <v>-</v>
      </c>
      <c r="AU813" s="279" t="str">
        <f t="shared" si="354"/>
        <v>-</v>
      </c>
      <c r="AV813" s="294" t="str">
        <f t="shared" si="336"/>
        <v>-</v>
      </c>
      <c r="AW813" s="294" t="str" cm="1">
        <f t="array" ref="AW813">IF(CH813&gt;0, INDEX($CV$58:$CV$60, CH813), "-")</f>
        <v>-</v>
      </c>
      <c r="AX813" s="294" t="str">
        <f t="shared" si="355"/>
        <v>-</v>
      </c>
      <c r="AY813" s="295" t="str">
        <f t="shared" si="356"/>
        <v>-</v>
      </c>
      <c r="AZ813" s="294">
        <f t="shared" si="357"/>
        <v>0</v>
      </c>
      <c r="BA813" s="296" t="str" cm="1">
        <f t="array" ref="BA813">IFERROR(INDEX($CV$63:$CZ$65, $CF813, BA$23), "-")</f>
        <v>-</v>
      </c>
      <c r="BB813" s="296" t="str" cm="1">
        <f t="array" ref="BB813">IFERROR(INDEX($CV$63:$CZ$65, $CF813, BB$23), "-")</f>
        <v>-</v>
      </c>
      <c r="BC813" s="296" t="str" cm="1">
        <f t="array" ref="BC813">IFERROR(INDEX($CV$63:$CZ$65, $CF813, BC$23), "-")</f>
        <v>-</v>
      </c>
      <c r="BD813" s="296" t="str" cm="1">
        <f t="array" ref="BD813">IFERROR(INDEX($CV$63:$CZ$65, $CF813, BD$23), "-")</f>
        <v>-</v>
      </c>
      <c r="BE813" s="296" t="str" cm="1">
        <f t="array" ref="BE813">IFERROR(INDEX($CV$63:$CZ$65, $CF813, BE$23), "-")</f>
        <v>-</v>
      </c>
      <c r="BF813" s="297" cm="1">
        <f t="array" ref="BF813">IF($CF813=3,
IFERROR(INDEX($CV$68:$CZ$79, $CE813, BF$23), "-"),
IF($CF813=2,
IF(BF$23=5, $Q813, IF(BF$23=4, $R813, 0)), IF(BF$23=5, $Q813, 0)
))</f>
        <v>0</v>
      </c>
      <c r="BG813" s="297" cm="1">
        <f t="array" ref="BG813">IF($CF813=3,
IFERROR(INDEX($CV$68:$CZ$79, $CE813, BG$23), "-"),
IF($CF813=2,
IF(BG$23=5, $Q813, IF(BG$23=4, $R813, 0)), IF(BG$23=5, $Q813, 0)
))</f>
        <v>0</v>
      </c>
      <c r="BH813" s="297" cm="1">
        <f t="array" ref="BH813">IF($CF813=3,
IFERROR(INDEX($CV$68:$CZ$79, $CE813, BH$23), "-"),
IF($CF813=2,
IF(BH$23=5, $Q813, IF(BH$23=4, $R813, 0)), IF(BH$23=5, $Q813, 0)
))</f>
        <v>0</v>
      </c>
      <c r="BI813" s="297" cm="1">
        <f t="array" ref="BI813">IF($CF813=3,
IFERROR(INDEX($CV$68:$CZ$79, $CE813, BI$23), "-"),
IF($CF813=2,
IF(BI$23=5, $Q813, IF(BI$23=4, $R813, 0)), IF(BI$23=5, $Q813, 0)
))</f>
        <v>0</v>
      </c>
      <c r="BJ813" s="297" cm="1">
        <f t="array" ref="BJ813">IF($CF813=3,
IFERROR(INDEX($CV$68:$CZ$79, $CE813, BJ$23), "-"),
IF($CF813=2,
IF(BJ$23=5, $Q813, IF(BJ$23=4, $R813, 0)), IF(BJ$23=5, $Q813, 0)
))</f>
        <v>0</v>
      </c>
      <c r="BK813" s="293" t="str" cm="1">
        <f t="array" ref="BK813">IFERROR(IF(OR($AN$20="EZ", ISNUMBER((BL813*BM813)/(3600*1000)/BN813)), (BL813*BM813)/(3600*1000)/BN813, BY813) * SUMPRODUCT($BO813:$BS813^2.5, $BT813:$BX813) / 1000, "-")</f>
        <v>-</v>
      </c>
      <c r="BL813" s="279" t="str">
        <f t="shared" si="358"/>
        <v>-</v>
      </c>
      <c r="BM813" s="279" t="str">
        <f t="shared" si="359"/>
        <v>-</v>
      </c>
      <c r="BN813" s="298">
        <f t="shared" si="360"/>
        <v>0</v>
      </c>
      <c r="BO813" s="296" t="str" cm="1">
        <f t="array" ref="BO813">IFERROR(INDEX($CV$63:$CZ$65, $CO813, BO$23), "-")</f>
        <v>-</v>
      </c>
      <c r="BP813" s="296" t="str" cm="1">
        <f t="array" ref="BP813">IFERROR(INDEX($CV$63:$CZ$65, $CO813, BP$23), "-")</f>
        <v>-</v>
      </c>
      <c r="BQ813" s="296" t="str" cm="1">
        <f t="array" ref="BQ813">IFERROR(INDEX($CV$63:$CZ$65, $CO813, BQ$23), "-")</f>
        <v>-</v>
      </c>
      <c r="BR813" s="296" t="str" cm="1">
        <f t="array" ref="BR813">IFERROR(INDEX($CV$63:$CZ$65, $CO813, BR$23), "-")</f>
        <v>-</v>
      </c>
      <c r="BS813" s="296" t="str" cm="1">
        <f t="array" ref="BS813">IFERROR(INDEX($CV$63:$CZ$65, $CO813, BS$23), "-")</f>
        <v>-</v>
      </c>
      <c r="BT813" s="297" cm="1">
        <f t="array" ref="BT813">IF($CO813=3,
IFERROR(INDEX($CV$68:$CZ$79, $CE813, BT$23), "-"),
IF($CO813=2,
IF(BT$23=5, $AC813, IF(BT$23=4, $AD813, 0)), IF(BT$23=5, $AC813, 0)
))</f>
        <v>0</v>
      </c>
      <c r="BU813" s="297" cm="1">
        <f t="array" ref="BU813">IF($CO813=3,
IFERROR(INDEX($CV$68:$CZ$79, $CE813, BU$23), "-"),
IF($CO813=2,
IF(BU$23=5, $AC813, IF(BU$23=4, $AD813, 0)), IF(BU$23=5, $AC813, 0)
))</f>
        <v>0</v>
      </c>
      <c r="BV813" s="297" cm="1">
        <f t="array" ref="BV813">IF($CO813=3,
IFERROR(INDEX($CV$68:$CZ$79, $CE813, BV$23), "-"),
IF($CO813=2,
IF(BV$23=5, $AC813, IF(BV$23=4, $AD813, 0)), IF(BV$23=5, $AC813, 0)
))</f>
        <v>0</v>
      </c>
      <c r="BW813" s="297" cm="1">
        <f t="array" ref="BW813">IF($CO813=3,
IFERROR(INDEX($CV$68:$CZ$79, $CE813, BW$23), "-"),
IF($CO813=2,
IF(BW$23=5, $AC813, IF(BW$23=4, $AD813, 0)), IF(BW$23=5, $AC813, 0)
))</f>
        <v>0</v>
      </c>
      <c r="BX813" s="297" cm="1">
        <f t="array" ref="BX813">IF($CO813=3,
IFERROR(INDEX($CV$68:$CZ$79, $CE813, BX$23), "-"),
IF($CO813=2,
IF(BX$23=5, $AC813, IF(BX$23=4, $AD813, 0)), IF(BX$23=5, $AC813, 0)
))</f>
        <v>0</v>
      </c>
      <c r="BY813" s="293" t="str">
        <f t="shared" si="361"/>
        <v>-</v>
      </c>
      <c r="BZ813" s="299">
        <f t="shared" si="337"/>
        <v>0</v>
      </c>
      <c r="CA813" s="294" t="str">
        <f t="shared" si="362"/>
        <v>-</v>
      </c>
      <c r="CB813" s="295" t="str">
        <f t="shared" si="338"/>
        <v>-</v>
      </c>
      <c r="CC813" s="295" t="str">
        <f t="shared" si="363"/>
        <v>-</v>
      </c>
      <c r="CD813" s="299">
        <f t="shared" si="339"/>
        <v>0</v>
      </c>
      <c r="CE813" s="300" t="str">
        <f t="shared" si="340"/>
        <v>-</v>
      </c>
      <c r="CF813" s="300" t="str">
        <f t="shared" si="341"/>
        <v>-</v>
      </c>
      <c r="CG813" s="300">
        <v>0</v>
      </c>
      <c r="CH813" s="300">
        <f t="shared" si="342"/>
        <v>0</v>
      </c>
      <c r="CI813" s="301">
        <f t="shared" si="343"/>
        <v>0</v>
      </c>
      <c r="CJ813" s="301">
        <f t="shared" si="344"/>
        <v>0</v>
      </c>
      <c r="CK813" s="302" t="str" cm="1">
        <f t="array" ref="CK813">IF($CJ813&gt;0, INDEX($CS$28:$DH$35, $CJ813, $CI813+CK$23), "-")</f>
        <v>-</v>
      </c>
      <c r="CL813" s="302" t="str" cm="1">
        <f t="array" ref="CL813">IF($CJ813&gt;0, INDEX($CS$28:$DH$35, $CJ813, $CI813+CL$23), "-")</f>
        <v>-</v>
      </c>
      <c r="CM813" s="302" t="str" cm="1">
        <f t="array" ref="CM813">IF($CJ813&gt;0, INDEX($CS$28:$DH$35, $CJ813, $CI813+CM$23), "-")</f>
        <v>-</v>
      </c>
      <c r="CN813" s="302" t="str" cm="1">
        <f t="array" ref="CN813">IF($CJ813&gt;0, INDEX($CS$28:$DH$35, $CJ813, $CI813+CN$23), "-")</f>
        <v>-</v>
      </c>
      <c r="CO813" s="300" t="str">
        <f t="shared" si="345"/>
        <v>-</v>
      </c>
      <c r="CP813" s="271"/>
      <c r="CQ813" s="272"/>
      <c r="CR813" s="273"/>
      <c r="CS813" s="273"/>
      <c r="CT813" s="273"/>
      <c r="CU813" s="273"/>
      <c r="CV813" s="273"/>
      <c r="CW813" s="273"/>
      <c r="CX813" s="273"/>
      <c r="CY813" s="273"/>
      <c r="CZ813" s="273"/>
      <c r="DA813" s="273"/>
      <c r="DB813" s="273"/>
      <c r="DC813" s="273"/>
      <c r="DD813" s="273"/>
      <c r="DE813" s="273"/>
      <c r="DF813" s="273"/>
      <c r="DG813" s="273"/>
      <c r="DH813" s="273"/>
      <c r="DI813" s="273"/>
      <c r="DJ813" s="271"/>
      <c r="DK813" s="271"/>
    </row>
    <row r="814" spans="1:115" s="45" customFormat="1" ht="12.75" customHeight="1" x14ac:dyDescent="0.25">
      <c r="A814" s="13" cm="1">
        <f t="array" ref="A814">IFERROR(INDEX(Operation, IFERROR(MATCH($N814,#REF!, 0), IFERROR(MATCH($N814,#REF!, 0), MATCH($N814,#REF!, 0))), 4), 0)</f>
        <v>0</v>
      </c>
      <c r="B814" s="10">
        <v>791</v>
      </c>
      <c r="C814" s="238"/>
      <c r="D814" s="238"/>
      <c r="E814" s="79"/>
      <c r="F814" s="80" t="str">
        <f>IF(ISBLANK(E814), "", VLOOKUP(E814, Z!$A$2:$C$4127, 3, FALSE))</f>
        <v/>
      </c>
      <c r="G814" s="238"/>
      <c r="H814" s="81"/>
      <c r="I814" s="255" t="b">
        <v>0</v>
      </c>
      <c r="J814" s="256"/>
      <c r="K814" s="82"/>
      <c r="L814" s="82"/>
      <c r="M814" s="83"/>
      <c r="N814" s="79"/>
      <c r="O814" s="84"/>
      <c r="P814" s="84"/>
      <c r="Q814" s="257"/>
      <c r="R814" s="257"/>
      <c r="S814" s="257"/>
      <c r="T814" s="85">
        <f t="shared" si="346"/>
        <v>0</v>
      </c>
      <c r="U814" s="238"/>
      <c r="V814" s="238"/>
      <c r="W814" s="238"/>
      <c r="X814" s="257"/>
      <c r="Y814" s="258"/>
      <c r="Z814" s="79"/>
      <c r="AA814" s="257"/>
      <c r="AB814" s="257"/>
      <c r="AC814" s="257"/>
      <c r="AD814" s="257"/>
      <c r="AE814" s="257"/>
      <c r="AF814" s="85">
        <f t="shared" si="347"/>
        <v>0</v>
      </c>
      <c r="AG814" s="259"/>
      <c r="AH814" s="238"/>
      <c r="AI814" s="79"/>
      <c r="AJ814" s="80" t="str">
        <f>IF(ISBLANK(AI814), "", VLOOKUP(AI814, Z!$A$2:$C$4127, 3, FALSE))</f>
        <v/>
      </c>
      <c r="AK814" s="260"/>
      <c r="AL814" s="127">
        <f t="shared" si="348"/>
        <v>0</v>
      </c>
      <c r="AM814" s="271"/>
      <c r="AN814" s="292">
        <f t="shared" si="350"/>
        <v>0</v>
      </c>
      <c r="AO814" s="279">
        <f t="shared" si="349"/>
        <v>1</v>
      </c>
      <c r="AP814" s="279">
        <v>0.75</v>
      </c>
      <c r="AQ814" s="293" t="str">
        <f t="shared" si="351"/>
        <v>-</v>
      </c>
      <c r="AR814" s="293" t="str">
        <f t="shared" si="352"/>
        <v>-</v>
      </c>
      <c r="AS814" s="293" t="str" cm="1">
        <f t="array" ref="AS814">IFERROR(IFERROR((AT814*AU814)/(3600*1000)/AZ814, BY814) * SUMPRODUCT($BA814:$BE814^2.5, $BF814:$BJ814) / 1000, "-")</f>
        <v>-</v>
      </c>
      <c r="AT814" s="279" t="str">
        <f t="shared" si="353"/>
        <v>-</v>
      </c>
      <c r="AU814" s="279" t="str">
        <f t="shared" si="354"/>
        <v>-</v>
      </c>
      <c r="AV814" s="294" t="str">
        <f t="shared" si="336"/>
        <v>-</v>
      </c>
      <c r="AW814" s="294" t="str" cm="1">
        <f t="array" ref="AW814">IF(CH814&gt;0, INDEX($CV$58:$CV$60, CH814), "-")</f>
        <v>-</v>
      </c>
      <c r="AX814" s="294" t="str">
        <f t="shared" si="355"/>
        <v>-</v>
      </c>
      <c r="AY814" s="295" t="str">
        <f t="shared" si="356"/>
        <v>-</v>
      </c>
      <c r="AZ814" s="294">
        <f t="shared" si="357"/>
        <v>0</v>
      </c>
      <c r="BA814" s="296" t="str" cm="1">
        <f t="array" ref="BA814">IFERROR(INDEX($CV$63:$CZ$65, $CF814, BA$23), "-")</f>
        <v>-</v>
      </c>
      <c r="BB814" s="296" t="str" cm="1">
        <f t="array" ref="BB814">IFERROR(INDEX($CV$63:$CZ$65, $CF814, BB$23), "-")</f>
        <v>-</v>
      </c>
      <c r="BC814" s="296" t="str" cm="1">
        <f t="array" ref="BC814">IFERROR(INDEX($CV$63:$CZ$65, $CF814, BC$23), "-")</f>
        <v>-</v>
      </c>
      <c r="BD814" s="296" t="str" cm="1">
        <f t="array" ref="BD814">IFERROR(INDEX($CV$63:$CZ$65, $CF814, BD$23), "-")</f>
        <v>-</v>
      </c>
      <c r="BE814" s="296" t="str" cm="1">
        <f t="array" ref="BE814">IFERROR(INDEX($CV$63:$CZ$65, $CF814, BE$23), "-")</f>
        <v>-</v>
      </c>
      <c r="BF814" s="297" cm="1">
        <f t="array" ref="BF814">IF($CF814=3,
IFERROR(INDEX($CV$68:$CZ$79, $CE814, BF$23), "-"),
IF($CF814=2,
IF(BF$23=5, $Q814, IF(BF$23=4, $R814, 0)), IF(BF$23=5, $Q814, 0)
))</f>
        <v>0</v>
      </c>
      <c r="BG814" s="297" cm="1">
        <f t="array" ref="BG814">IF($CF814=3,
IFERROR(INDEX($CV$68:$CZ$79, $CE814, BG$23), "-"),
IF($CF814=2,
IF(BG$23=5, $Q814, IF(BG$23=4, $R814, 0)), IF(BG$23=5, $Q814, 0)
))</f>
        <v>0</v>
      </c>
      <c r="BH814" s="297" cm="1">
        <f t="array" ref="BH814">IF($CF814=3,
IFERROR(INDEX($CV$68:$CZ$79, $CE814, BH$23), "-"),
IF($CF814=2,
IF(BH$23=5, $Q814, IF(BH$23=4, $R814, 0)), IF(BH$23=5, $Q814, 0)
))</f>
        <v>0</v>
      </c>
      <c r="BI814" s="297" cm="1">
        <f t="array" ref="BI814">IF($CF814=3,
IFERROR(INDEX($CV$68:$CZ$79, $CE814, BI$23), "-"),
IF($CF814=2,
IF(BI$23=5, $Q814, IF(BI$23=4, $R814, 0)), IF(BI$23=5, $Q814, 0)
))</f>
        <v>0</v>
      </c>
      <c r="BJ814" s="297" cm="1">
        <f t="array" ref="BJ814">IF($CF814=3,
IFERROR(INDEX($CV$68:$CZ$79, $CE814, BJ$23), "-"),
IF($CF814=2,
IF(BJ$23=5, $Q814, IF(BJ$23=4, $R814, 0)), IF(BJ$23=5, $Q814, 0)
))</f>
        <v>0</v>
      </c>
      <c r="BK814" s="293" t="str" cm="1">
        <f t="array" ref="BK814">IFERROR(IF(OR($AN$20="EZ", ISNUMBER((BL814*BM814)/(3600*1000)/BN814)), (BL814*BM814)/(3600*1000)/BN814, BY814) * SUMPRODUCT($BO814:$BS814^2.5, $BT814:$BX814) / 1000, "-")</f>
        <v>-</v>
      </c>
      <c r="BL814" s="279" t="str">
        <f t="shared" si="358"/>
        <v>-</v>
      </c>
      <c r="BM814" s="279" t="str">
        <f t="shared" si="359"/>
        <v>-</v>
      </c>
      <c r="BN814" s="298">
        <f t="shared" si="360"/>
        <v>0</v>
      </c>
      <c r="BO814" s="296" t="str" cm="1">
        <f t="array" ref="BO814">IFERROR(INDEX($CV$63:$CZ$65, $CO814, BO$23), "-")</f>
        <v>-</v>
      </c>
      <c r="BP814" s="296" t="str" cm="1">
        <f t="array" ref="BP814">IFERROR(INDEX($CV$63:$CZ$65, $CO814, BP$23), "-")</f>
        <v>-</v>
      </c>
      <c r="BQ814" s="296" t="str" cm="1">
        <f t="array" ref="BQ814">IFERROR(INDEX($CV$63:$CZ$65, $CO814, BQ$23), "-")</f>
        <v>-</v>
      </c>
      <c r="BR814" s="296" t="str" cm="1">
        <f t="array" ref="BR814">IFERROR(INDEX($CV$63:$CZ$65, $CO814, BR$23), "-")</f>
        <v>-</v>
      </c>
      <c r="BS814" s="296" t="str" cm="1">
        <f t="array" ref="BS814">IFERROR(INDEX($CV$63:$CZ$65, $CO814, BS$23), "-")</f>
        <v>-</v>
      </c>
      <c r="BT814" s="297" cm="1">
        <f t="array" ref="BT814">IF($CO814=3,
IFERROR(INDEX($CV$68:$CZ$79, $CE814, BT$23), "-"),
IF($CO814=2,
IF(BT$23=5, $AC814, IF(BT$23=4, $AD814, 0)), IF(BT$23=5, $AC814, 0)
))</f>
        <v>0</v>
      </c>
      <c r="BU814" s="297" cm="1">
        <f t="array" ref="BU814">IF($CO814=3,
IFERROR(INDEX($CV$68:$CZ$79, $CE814, BU$23), "-"),
IF($CO814=2,
IF(BU$23=5, $AC814, IF(BU$23=4, $AD814, 0)), IF(BU$23=5, $AC814, 0)
))</f>
        <v>0</v>
      </c>
      <c r="BV814" s="297" cm="1">
        <f t="array" ref="BV814">IF($CO814=3,
IFERROR(INDEX($CV$68:$CZ$79, $CE814, BV$23), "-"),
IF($CO814=2,
IF(BV$23=5, $AC814, IF(BV$23=4, $AD814, 0)), IF(BV$23=5, $AC814, 0)
))</f>
        <v>0</v>
      </c>
      <c r="BW814" s="297" cm="1">
        <f t="array" ref="BW814">IF($CO814=3,
IFERROR(INDEX($CV$68:$CZ$79, $CE814, BW$23), "-"),
IF($CO814=2,
IF(BW$23=5, $AC814, IF(BW$23=4, $AD814, 0)), IF(BW$23=5, $AC814, 0)
))</f>
        <v>0</v>
      </c>
      <c r="BX814" s="297" cm="1">
        <f t="array" ref="BX814">IF($CO814=3,
IFERROR(INDEX($CV$68:$CZ$79, $CE814, BX$23), "-"),
IF($CO814=2,
IF(BX$23=5, $AC814, IF(BX$23=4, $AD814, 0)), IF(BX$23=5, $AC814, 0)
))</f>
        <v>0</v>
      </c>
      <c r="BY814" s="293" t="str">
        <f t="shared" si="361"/>
        <v>-</v>
      </c>
      <c r="BZ814" s="299">
        <f t="shared" si="337"/>
        <v>0</v>
      </c>
      <c r="CA814" s="294" t="str">
        <f t="shared" si="362"/>
        <v>-</v>
      </c>
      <c r="CB814" s="295" t="str">
        <f t="shared" si="338"/>
        <v>-</v>
      </c>
      <c r="CC814" s="295" t="str">
        <f t="shared" si="363"/>
        <v>-</v>
      </c>
      <c r="CD814" s="299">
        <f t="shared" si="339"/>
        <v>0</v>
      </c>
      <c r="CE814" s="300" t="str">
        <f t="shared" si="340"/>
        <v>-</v>
      </c>
      <c r="CF814" s="300" t="str">
        <f t="shared" si="341"/>
        <v>-</v>
      </c>
      <c r="CG814" s="300">
        <v>0</v>
      </c>
      <c r="CH814" s="300">
        <f t="shared" si="342"/>
        <v>0</v>
      </c>
      <c r="CI814" s="301">
        <f t="shared" si="343"/>
        <v>0</v>
      </c>
      <c r="CJ814" s="301">
        <f t="shared" si="344"/>
        <v>0</v>
      </c>
      <c r="CK814" s="302" t="str" cm="1">
        <f t="array" ref="CK814">IF($CJ814&gt;0, INDEX($CS$28:$DH$35, $CJ814, $CI814+CK$23), "-")</f>
        <v>-</v>
      </c>
      <c r="CL814" s="302" t="str" cm="1">
        <f t="array" ref="CL814">IF($CJ814&gt;0, INDEX($CS$28:$DH$35, $CJ814, $CI814+CL$23), "-")</f>
        <v>-</v>
      </c>
      <c r="CM814" s="302" t="str" cm="1">
        <f t="array" ref="CM814">IF($CJ814&gt;0, INDEX($CS$28:$DH$35, $CJ814, $CI814+CM$23), "-")</f>
        <v>-</v>
      </c>
      <c r="CN814" s="302" t="str" cm="1">
        <f t="array" ref="CN814">IF($CJ814&gt;0, INDEX($CS$28:$DH$35, $CJ814, $CI814+CN$23), "-")</f>
        <v>-</v>
      </c>
      <c r="CO814" s="300" t="str">
        <f t="shared" si="345"/>
        <v>-</v>
      </c>
      <c r="CP814" s="271"/>
      <c r="CQ814" s="272"/>
      <c r="CR814" s="273"/>
      <c r="CS814" s="273"/>
      <c r="CT814" s="273"/>
      <c r="CU814" s="273"/>
      <c r="CV814" s="273"/>
      <c r="CW814" s="273"/>
      <c r="CX814" s="273"/>
      <c r="CY814" s="273"/>
      <c r="CZ814" s="273"/>
      <c r="DA814" s="273"/>
      <c r="DB814" s="273"/>
      <c r="DC814" s="273"/>
      <c r="DD814" s="273"/>
      <c r="DE814" s="273"/>
      <c r="DF814" s="273"/>
      <c r="DG814" s="273"/>
      <c r="DH814" s="273"/>
      <c r="DI814" s="273"/>
      <c r="DJ814" s="271"/>
      <c r="DK814" s="271"/>
    </row>
    <row r="815" spans="1:115" s="45" customFormat="1" ht="12.75" customHeight="1" x14ac:dyDescent="0.25">
      <c r="A815" s="13" cm="1">
        <f t="array" ref="A815">IFERROR(INDEX(Operation, IFERROR(MATCH($N815,#REF!, 0), IFERROR(MATCH($N815,#REF!, 0), MATCH($N815,#REF!, 0))), 4), 0)</f>
        <v>0</v>
      </c>
      <c r="B815" s="10">
        <v>792</v>
      </c>
      <c r="C815" s="238"/>
      <c r="D815" s="238"/>
      <c r="E815" s="79"/>
      <c r="F815" s="80" t="str">
        <f>IF(ISBLANK(E815), "", VLOOKUP(E815, Z!$A$2:$C$4127, 3, FALSE))</f>
        <v/>
      </c>
      <c r="G815" s="238"/>
      <c r="H815" s="81"/>
      <c r="I815" s="255" t="b">
        <v>0</v>
      </c>
      <c r="J815" s="256"/>
      <c r="K815" s="82"/>
      <c r="L815" s="82"/>
      <c r="M815" s="83"/>
      <c r="N815" s="79"/>
      <c r="O815" s="84"/>
      <c r="P815" s="84"/>
      <c r="Q815" s="257"/>
      <c r="R815" s="257"/>
      <c r="S815" s="257"/>
      <c r="T815" s="85">
        <f t="shared" si="346"/>
        <v>0</v>
      </c>
      <c r="U815" s="238"/>
      <c r="V815" s="238"/>
      <c r="W815" s="238"/>
      <c r="X815" s="257"/>
      <c r="Y815" s="258"/>
      <c r="Z815" s="79"/>
      <c r="AA815" s="257"/>
      <c r="AB815" s="257"/>
      <c r="AC815" s="257"/>
      <c r="AD815" s="257"/>
      <c r="AE815" s="257"/>
      <c r="AF815" s="85">
        <f t="shared" si="347"/>
        <v>0</v>
      </c>
      <c r="AG815" s="259"/>
      <c r="AH815" s="238"/>
      <c r="AI815" s="79"/>
      <c r="AJ815" s="80" t="str">
        <f>IF(ISBLANK(AI815), "", VLOOKUP(AI815, Z!$A$2:$C$4127, 3, FALSE))</f>
        <v/>
      </c>
      <c r="AK815" s="260"/>
      <c r="AL815" s="127">
        <f t="shared" si="348"/>
        <v>0</v>
      </c>
      <c r="AM815" s="271"/>
      <c r="AN815" s="292">
        <f t="shared" si="350"/>
        <v>0</v>
      </c>
      <c r="AO815" s="279">
        <f t="shared" si="349"/>
        <v>1</v>
      </c>
      <c r="AP815" s="279">
        <v>0.75</v>
      </c>
      <c r="AQ815" s="293" t="str">
        <f t="shared" si="351"/>
        <v>-</v>
      </c>
      <c r="AR815" s="293" t="str">
        <f t="shared" si="352"/>
        <v>-</v>
      </c>
      <c r="AS815" s="293" t="str" cm="1">
        <f t="array" ref="AS815">IFERROR(IFERROR((AT815*AU815)/(3600*1000)/AZ815, BY815) * SUMPRODUCT($BA815:$BE815^2.5, $BF815:$BJ815) / 1000, "-")</f>
        <v>-</v>
      </c>
      <c r="AT815" s="279" t="str">
        <f t="shared" si="353"/>
        <v>-</v>
      </c>
      <c r="AU815" s="279" t="str">
        <f t="shared" si="354"/>
        <v>-</v>
      </c>
      <c r="AV815" s="294" t="str">
        <f t="shared" si="336"/>
        <v>-</v>
      </c>
      <c r="AW815" s="294" t="str" cm="1">
        <f t="array" ref="AW815">IF(CH815&gt;0, INDEX($CV$58:$CV$60, CH815), "-")</f>
        <v>-</v>
      </c>
      <c r="AX815" s="294" t="str">
        <f t="shared" si="355"/>
        <v>-</v>
      </c>
      <c r="AY815" s="295" t="str">
        <f t="shared" si="356"/>
        <v>-</v>
      </c>
      <c r="AZ815" s="294">
        <f t="shared" si="357"/>
        <v>0</v>
      </c>
      <c r="BA815" s="296" t="str" cm="1">
        <f t="array" ref="BA815">IFERROR(INDEX($CV$63:$CZ$65, $CF815, BA$23), "-")</f>
        <v>-</v>
      </c>
      <c r="BB815" s="296" t="str" cm="1">
        <f t="array" ref="BB815">IFERROR(INDEX($CV$63:$CZ$65, $CF815, BB$23), "-")</f>
        <v>-</v>
      </c>
      <c r="BC815" s="296" t="str" cm="1">
        <f t="array" ref="BC815">IFERROR(INDEX($CV$63:$CZ$65, $CF815, BC$23), "-")</f>
        <v>-</v>
      </c>
      <c r="BD815" s="296" t="str" cm="1">
        <f t="array" ref="BD815">IFERROR(INDEX($CV$63:$CZ$65, $CF815, BD$23), "-")</f>
        <v>-</v>
      </c>
      <c r="BE815" s="296" t="str" cm="1">
        <f t="array" ref="BE815">IFERROR(INDEX($CV$63:$CZ$65, $CF815, BE$23), "-")</f>
        <v>-</v>
      </c>
      <c r="BF815" s="297" cm="1">
        <f t="array" ref="BF815">IF($CF815=3,
IFERROR(INDEX($CV$68:$CZ$79, $CE815, BF$23), "-"),
IF($CF815=2,
IF(BF$23=5, $Q815, IF(BF$23=4, $R815, 0)), IF(BF$23=5, $Q815, 0)
))</f>
        <v>0</v>
      </c>
      <c r="BG815" s="297" cm="1">
        <f t="array" ref="BG815">IF($CF815=3,
IFERROR(INDEX($CV$68:$CZ$79, $CE815, BG$23), "-"),
IF($CF815=2,
IF(BG$23=5, $Q815, IF(BG$23=4, $R815, 0)), IF(BG$23=5, $Q815, 0)
))</f>
        <v>0</v>
      </c>
      <c r="BH815" s="297" cm="1">
        <f t="array" ref="BH815">IF($CF815=3,
IFERROR(INDEX($CV$68:$CZ$79, $CE815, BH$23), "-"),
IF($CF815=2,
IF(BH$23=5, $Q815, IF(BH$23=4, $R815, 0)), IF(BH$23=5, $Q815, 0)
))</f>
        <v>0</v>
      </c>
      <c r="BI815" s="297" cm="1">
        <f t="array" ref="BI815">IF($CF815=3,
IFERROR(INDEX($CV$68:$CZ$79, $CE815, BI$23), "-"),
IF($CF815=2,
IF(BI$23=5, $Q815, IF(BI$23=4, $R815, 0)), IF(BI$23=5, $Q815, 0)
))</f>
        <v>0</v>
      </c>
      <c r="BJ815" s="297" cm="1">
        <f t="array" ref="BJ815">IF($CF815=3,
IFERROR(INDEX($CV$68:$CZ$79, $CE815, BJ$23), "-"),
IF($CF815=2,
IF(BJ$23=5, $Q815, IF(BJ$23=4, $R815, 0)), IF(BJ$23=5, $Q815, 0)
))</f>
        <v>0</v>
      </c>
      <c r="BK815" s="293" t="str" cm="1">
        <f t="array" ref="BK815">IFERROR(IF(OR($AN$20="EZ", ISNUMBER((BL815*BM815)/(3600*1000)/BN815)), (BL815*BM815)/(3600*1000)/BN815, BY815) * SUMPRODUCT($BO815:$BS815^2.5, $BT815:$BX815) / 1000, "-")</f>
        <v>-</v>
      </c>
      <c r="BL815" s="279" t="str">
        <f t="shared" si="358"/>
        <v>-</v>
      </c>
      <c r="BM815" s="279" t="str">
        <f t="shared" si="359"/>
        <v>-</v>
      </c>
      <c r="BN815" s="298">
        <f t="shared" si="360"/>
        <v>0</v>
      </c>
      <c r="BO815" s="296" t="str" cm="1">
        <f t="array" ref="BO815">IFERROR(INDEX($CV$63:$CZ$65, $CO815, BO$23), "-")</f>
        <v>-</v>
      </c>
      <c r="BP815" s="296" t="str" cm="1">
        <f t="array" ref="BP815">IFERROR(INDEX($CV$63:$CZ$65, $CO815, BP$23), "-")</f>
        <v>-</v>
      </c>
      <c r="BQ815" s="296" t="str" cm="1">
        <f t="array" ref="BQ815">IFERROR(INDEX($CV$63:$CZ$65, $CO815, BQ$23), "-")</f>
        <v>-</v>
      </c>
      <c r="BR815" s="296" t="str" cm="1">
        <f t="array" ref="BR815">IFERROR(INDEX($CV$63:$CZ$65, $CO815, BR$23), "-")</f>
        <v>-</v>
      </c>
      <c r="BS815" s="296" t="str" cm="1">
        <f t="array" ref="BS815">IFERROR(INDEX($CV$63:$CZ$65, $CO815, BS$23), "-")</f>
        <v>-</v>
      </c>
      <c r="BT815" s="297" cm="1">
        <f t="array" ref="BT815">IF($CO815=3,
IFERROR(INDEX($CV$68:$CZ$79, $CE815, BT$23), "-"),
IF($CO815=2,
IF(BT$23=5, $AC815, IF(BT$23=4, $AD815, 0)), IF(BT$23=5, $AC815, 0)
))</f>
        <v>0</v>
      </c>
      <c r="BU815" s="297" cm="1">
        <f t="array" ref="BU815">IF($CO815=3,
IFERROR(INDEX($CV$68:$CZ$79, $CE815, BU$23), "-"),
IF($CO815=2,
IF(BU$23=5, $AC815, IF(BU$23=4, $AD815, 0)), IF(BU$23=5, $AC815, 0)
))</f>
        <v>0</v>
      </c>
      <c r="BV815" s="297" cm="1">
        <f t="array" ref="BV815">IF($CO815=3,
IFERROR(INDEX($CV$68:$CZ$79, $CE815, BV$23), "-"),
IF($CO815=2,
IF(BV$23=5, $AC815, IF(BV$23=4, $AD815, 0)), IF(BV$23=5, $AC815, 0)
))</f>
        <v>0</v>
      </c>
      <c r="BW815" s="297" cm="1">
        <f t="array" ref="BW815">IF($CO815=3,
IFERROR(INDEX($CV$68:$CZ$79, $CE815, BW$23), "-"),
IF($CO815=2,
IF(BW$23=5, $AC815, IF(BW$23=4, $AD815, 0)), IF(BW$23=5, $AC815, 0)
))</f>
        <v>0</v>
      </c>
      <c r="BX815" s="297" cm="1">
        <f t="array" ref="BX815">IF($CO815=3,
IFERROR(INDEX($CV$68:$CZ$79, $CE815, BX$23), "-"),
IF($CO815=2,
IF(BX$23=5, $AC815, IF(BX$23=4, $AD815, 0)), IF(BX$23=5, $AC815, 0)
))</f>
        <v>0</v>
      </c>
      <c r="BY815" s="293" t="str">
        <f t="shared" si="361"/>
        <v>-</v>
      </c>
      <c r="BZ815" s="299">
        <f t="shared" si="337"/>
        <v>0</v>
      </c>
      <c r="CA815" s="294" t="str">
        <f t="shared" si="362"/>
        <v>-</v>
      </c>
      <c r="CB815" s="295" t="str">
        <f t="shared" si="338"/>
        <v>-</v>
      </c>
      <c r="CC815" s="295" t="str">
        <f t="shared" si="363"/>
        <v>-</v>
      </c>
      <c r="CD815" s="299">
        <f t="shared" si="339"/>
        <v>0</v>
      </c>
      <c r="CE815" s="300" t="str">
        <f t="shared" si="340"/>
        <v>-</v>
      </c>
      <c r="CF815" s="300" t="str">
        <f t="shared" si="341"/>
        <v>-</v>
      </c>
      <c r="CG815" s="300">
        <v>0</v>
      </c>
      <c r="CH815" s="300">
        <f t="shared" si="342"/>
        <v>0</v>
      </c>
      <c r="CI815" s="301">
        <f t="shared" si="343"/>
        <v>0</v>
      </c>
      <c r="CJ815" s="301">
        <f t="shared" si="344"/>
        <v>0</v>
      </c>
      <c r="CK815" s="302" t="str" cm="1">
        <f t="array" ref="CK815">IF($CJ815&gt;0, INDEX($CS$28:$DH$35, $CJ815, $CI815+CK$23), "-")</f>
        <v>-</v>
      </c>
      <c r="CL815" s="302" t="str" cm="1">
        <f t="array" ref="CL815">IF($CJ815&gt;0, INDEX($CS$28:$DH$35, $CJ815, $CI815+CL$23), "-")</f>
        <v>-</v>
      </c>
      <c r="CM815" s="302" t="str" cm="1">
        <f t="array" ref="CM815">IF($CJ815&gt;0, INDEX($CS$28:$DH$35, $CJ815, $CI815+CM$23), "-")</f>
        <v>-</v>
      </c>
      <c r="CN815" s="302" t="str" cm="1">
        <f t="array" ref="CN815">IF($CJ815&gt;0, INDEX($CS$28:$DH$35, $CJ815, $CI815+CN$23), "-")</f>
        <v>-</v>
      </c>
      <c r="CO815" s="300" t="str">
        <f t="shared" si="345"/>
        <v>-</v>
      </c>
      <c r="CP815" s="271"/>
      <c r="CQ815" s="272"/>
      <c r="CR815" s="273"/>
      <c r="CS815" s="273"/>
      <c r="CT815" s="273"/>
      <c r="CU815" s="273"/>
      <c r="CV815" s="273"/>
      <c r="CW815" s="273"/>
      <c r="CX815" s="273"/>
      <c r="CY815" s="273"/>
      <c r="CZ815" s="273"/>
      <c r="DA815" s="273"/>
      <c r="DB815" s="273"/>
      <c r="DC815" s="273"/>
      <c r="DD815" s="273"/>
      <c r="DE815" s="273"/>
      <c r="DF815" s="273"/>
      <c r="DG815" s="273"/>
      <c r="DH815" s="273"/>
      <c r="DI815" s="273"/>
      <c r="DJ815" s="271"/>
      <c r="DK815" s="271"/>
    </row>
    <row r="816" spans="1:115" s="45" customFormat="1" ht="12.75" customHeight="1" x14ac:dyDescent="0.25">
      <c r="A816" s="13" cm="1">
        <f t="array" ref="A816">IFERROR(INDEX(Operation, IFERROR(MATCH($N816,#REF!, 0), IFERROR(MATCH($N816,#REF!, 0), MATCH($N816,#REF!, 0))), 4), 0)</f>
        <v>0</v>
      </c>
      <c r="B816" s="10">
        <v>793</v>
      </c>
      <c r="C816" s="238"/>
      <c r="D816" s="238"/>
      <c r="E816" s="79"/>
      <c r="F816" s="80" t="str">
        <f>IF(ISBLANK(E816), "", VLOOKUP(E816, Z!$A$2:$C$4127, 3, FALSE))</f>
        <v/>
      </c>
      <c r="G816" s="238"/>
      <c r="H816" s="81"/>
      <c r="I816" s="255" t="b">
        <v>0</v>
      </c>
      <c r="J816" s="256"/>
      <c r="K816" s="82"/>
      <c r="L816" s="82"/>
      <c r="M816" s="83"/>
      <c r="N816" s="79"/>
      <c r="O816" s="84"/>
      <c r="P816" s="84"/>
      <c r="Q816" s="257"/>
      <c r="R816" s="257"/>
      <c r="S816" s="257"/>
      <c r="T816" s="85">
        <f t="shared" si="346"/>
        <v>0</v>
      </c>
      <c r="U816" s="238"/>
      <c r="V816" s="238"/>
      <c r="W816" s="238"/>
      <c r="X816" s="256"/>
      <c r="Y816" s="258"/>
      <c r="Z816" s="79"/>
      <c r="AA816" s="257"/>
      <c r="AB816" s="257"/>
      <c r="AC816" s="257"/>
      <c r="AD816" s="257"/>
      <c r="AE816" s="257"/>
      <c r="AF816" s="85">
        <f t="shared" si="347"/>
        <v>0</v>
      </c>
      <c r="AG816" s="259"/>
      <c r="AH816" s="238"/>
      <c r="AI816" s="79"/>
      <c r="AJ816" s="80" t="str">
        <f>IF(ISBLANK(AI816), "", VLOOKUP(AI816, Z!$A$2:$C$4127, 3, FALSE))</f>
        <v/>
      </c>
      <c r="AK816" s="260"/>
      <c r="AL816" s="127">
        <f t="shared" si="348"/>
        <v>0</v>
      </c>
      <c r="AM816" s="271"/>
      <c r="AN816" s="292">
        <f t="shared" si="350"/>
        <v>0</v>
      </c>
      <c r="AO816" s="279">
        <f t="shared" si="349"/>
        <v>1</v>
      </c>
      <c r="AP816" s="279">
        <v>0.75</v>
      </c>
      <c r="AQ816" s="293" t="str">
        <f t="shared" si="351"/>
        <v>-</v>
      </c>
      <c r="AR816" s="293" t="str">
        <f t="shared" si="352"/>
        <v>-</v>
      </c>
      <c r="AS816" s="293" t="str" cm="1">
        <f t="array" ref="AS816">IFERROR(IFERROR((AT816*AU816)/(3600*1000)/AZ816, BY816) * SUMPRODUCT($BA816:$BE816^2.5, $BF816:$BJ816) / 1000, "-")</f>
        <v>-</v>
      </c>
      <c r="AT816" s="279" t="str">
        <f t="shared" si="353"/>
        <v>-</v>
      </c>
      <c r="AU816" s="279" t="str">
        <f t="shared" si="354"/>
        <v>-</v>
      </c>
      <c r="AV816" s="294" t="str">
        <f t="shared" si="336"/>
        <v>-</v>
      </c>
      <c r="AW816" s="294" t="str" cm="1">
        <f t="array" ref="AW816">IF(CH816&gt;0, INDEX($CV$58:$CV$60, CH816), "-")</f>
        <v>-</v>
      </c>
      <c r="AX816" s="294" t="str">
        <f t="shared" si="355"/>
        <v>-</v>
      </c>
      <c r="AY816" s="295" t="str">
        <f t="shared" si="356"/>
        <v>-</v>
      </c>
      <c r="AZ816" s="294">
        <f t="shared" si="357"/>
        <v>0</v>
      </c>
      <c r="BA816" s="296" t="str" cm="1">
        <f t="array" ref="BA816">IFERROR(INDEX($CV$63:$CZ$65, $CF816, BA$23), "-")</f>
        <v>-</v>
      </c>
      <c r="BB816" s="296" t="str" cm="1">
        <f t="array" ref="BB816">IFERROR(INDEX($CV$63:$CZ$65, $CF816, BB$23), "-")</f>
        <v>-</v>
      </c>
      <c r="BC816" s="296" t="str" cm="1">
        <f t="array" ref="BC816">IFERROR(INDEX($CV$63:$CZ$65, $CF816, BC$23), "-")</f>
        <v>-</v>
      </c>
      <c r="BD816" s="296" t="str" cm="1">
        <f t="array" ref="BD816">IFERROR(INDEX($CV$63:$CZ$65, $CF816, BD$23), "-")</f>
        <v>-</v>
      </c>
      <c r="BE816" s="296" t="str" cm="1">
        <f t="array" ref="BE816">IFERROR(INDEX($CV$63:$CZ$65, $CF816, BE$23), "-")</f>
        <v>-</v>
      </c>
      <c r="BF816" s="297" cm="1">
        <f t="array" ref="BF816">IF($CF816=3,
IFERROR(INDEX($CV$68:$CZ$79, $CE816, BF$23), "-"),
IF($CF816=2,
IF(BF$23=5, $Q816, IF(BF$23=4, $R816, 0)), IF(BF$23=5, $Q816, 0)
))</f>
        <v>0</v>
      </c>
      <c r="BG816" s="297" cm="1">
        <f t="array" ref="BG816">IF($CF816=3,
IFERROR(INDEX($CV$68:$CZ$79, $CE816, BG$23), "-"),
IF($CF816=2,
IF(BG$23=5, $Q816, IF(BG$23=4, $R816, 0)), IF(BG$23=5, $Q816, 0)
))</f>
        <v>0</v>
      </c>
      <c r="BH816" s="297" cm="1">
        <f t="array" ref="BH816">IF($CF816=3,
IFERROR(INDEX($CV$68:$CZ$79, $CE816, BH$23), "-"),
IF($CF816=2,
IF(BH$23=5, $Q816, IF(BH$23=4, $R816, 0)), IF(BH$23=5, $Q816, 0)
))</f>
        <v>0</v>
      </c>
      <c r="BI816" s="297" cm="1">
        <f t="array" ref="BI816">IF($CF816=3,
IFERROR(INDEX($CV$68:$CZ$79, $CE816, BI$23), "-"),
IF($CF816=2,
IF(BI$23=5, $Q816, IF(BI$23=4, $R816, 0)), IF(BI$23=5, $Q816, 0)
))</f>
        <v>0</v>
      </c>
      <c r="BJ816" s="297" cm="1">
        <f t="array" ref="BJ816">IF($CF816=3,
IFERROR(INDEX($CV$68:$CZ$79, $CE816, BJ$23), "-"),
IF($CF816=2,
IF(BJ$23=5, $Q816, IF(BJ$23=4, $R816, 0)), IF(BJ$23=5, $Q816, 0)
))</f>
        <v>0</v>
      </c>
      <c r="BK816" s="293" t="str" cm="1">
        <f t="array" ref="BK816">IFERROR(IF(OR($AN$20="EZ", ISNUMBER((BL816*BM816)/(3600*1000)/BN816)), (BL816*BM816)/(3600*1000)/BN816, BY816) * SUMPRODUCT($BO816:$BS816^2.5, $BT816:$BX816) / 1000, "-")</f>
        <v>-</v>
      </c>
      <c r="BL816" s="279" t="str">
        <f t="shared" si="358"/>
        <v>-</v>
      </c>
      <c r="BM816" s="279" t="str">
        <f t="shared" si="359"/>
        <v>-</v>
      </c>
      <c r="BN816" s="298">
        <f t="shared" si="360"/>
        <v>0</v>
      </c>
      <c r="BO816" s="296" t="str" cm="1">
        <f t="array" ref="BO816">IFERROR(INDEX($CV$63:$CZ$65, $CO816, BO$23), "-")</f>
        <v>-</v>
      </c>
      <c r="BP816" s="296" t="str" cm="1">
        <f t="array" ref="BP816">IFERROR(INDEX($CV$63:$CZ$65, $CO816, BP$23), "-")</f>
        <v>-</v>
      </c>
      <c r="BQ816" s="296" t="str" cm="1">
        <f t="array" ref="BQ816">IFERROR(INDEX($CV$63:$CZ$65, $CO816, BQ$23), "-")</f>
        <v>-</v>
      </c>
      <c r="BR816" s="296" t="str" cm="1">
        <f t="array" ref="BR816">IFERROR(INDEX($CV$63:$CZ$65, $CO816, BR$23), "-")</f>
        <v>-</v>
      </c>
      <c r="BS816" s="296" t="str" cm="1">
        <f t="array" ref="BS816">IFERROR(INDEX($CV$63:$CZ$65, $CO816, BS$23), "-")</f>
        <v>-</v>
      </c>
      <c r="BT816" s="297" cm="1">
        <f t="array" ref="BT816">IF($CO816=3,
IFERROR(INDEX($CV$68:$CZ$79, $CE816, BT$23), "-"),
IF($CO816=2,
IF(BT$23=5, $AC816, IF(BT$23=4, $AD816, 0)), IF(BT$23=5, $AC816, 0)
))</f>
        <v>0</v>
      </c>
      <c r="BU816" s="297" cm="1">
        <f t="array" ref="BU816">IF($CO816=3,
IFERROR(INDEX($CV$68:$CZ$79, $CE816, BU$23), "-"),
IF($CO816=2,
IF(BU$23=5, $AC816, IF(BU$23=4, $AD816, 0)), IF(BU$23=5, $AC816, 0)
))</f>
        <v>0</v>
      </c>
      <c r="BV816" s="297" cm="1">
        <f t="array" ref="BV816">IF($CO816=3,
IFERROR(INDEX($CV$68:$CZ$79, $CE816, BV$23), "-"),
IF($CO816=2,
IF(BV$23=5, $AC816, IF(BV$23=4, $AD816, 0)), IF(BV$23=5, $AC816, 0)
))</f>
        <v>0</v>
      </c>
      <c r="BW816" s="297" cm="1">
        <f t="array" ref="BW816">IF($CO816=3,
IFERROR(INDEX($CV$68:$CZ$79, $CE816, BW$23), "-"),
IF($CO816=2,
IF(BW$23=5, $AC816, IF(BW$23=4, $AD816, 0)), IF(BW$23=5, $AC816, 0)
))</f>
        <v>0</v>
      </c>
      <c r="BX816" s="297" cm="1">
        <f t="array" ref="BX816">IF($CO816=3,
IFERROR(INDEX($CV$68:$CZ$79, $CE816, BX$23), "-"),
IF($CO816=2,
IF(BX$23=5, $AC816, IF(BX$23=4, $AD816, 0)), IF(BX$23=5, $AC816, 0)
))</f>
        <v>0</v>
      </c>
      <c r="BY816" s="293" t="str">
        <f t="shared" si="361"/>
        <v>-</v>
      </c>
      <c r="BZ816" s="299">
        <f t="shared" si="337"/>
        <v>0</v>
      </c>
      <c r="CA816" s="294" t="str">
        <f t="shared" si="362"/>
        <v>-</v>
      </c>
      <c r="CB816" s="295" t="str">
        <f t="shared" si="338"/>
        <v>-</v>
      </c>
      <c r="CC816" s="295" t="str">
        <f t="shared" si="363"/>
        <v>-</v>
      </c>
      <c r="CD816" s="299">
        <f t="shared" si="339"/>
        <v>0</v>
      </c>
      <c r="CE816" s="300" t="str">
        <f t="shared" si="340"/>
        <v>-</v>
      </c>
      <c r="CF816" s="300" t="str">
        <f t="shared" si="341"/>
        <v>-</v>
      </c>
      <c r="CG816" s="300">
        <v>0</v>
      </c>
      <c r="CH816" s="300">
        <f t="shared" si="342"/>
        <v>0</v>
      </c>
      <c r="CI816" s="301">
        <f t="shared" si="343"/>
        <v>0</v>
      </c>
      <c r="CJ816" s="301">
        <f t="shared" si="344"/>
        <v>0</v>
      </c>
      <c r="CK816" s="302" t="str" cm="1">
        <f t="array" ref="CK816">IF($CJ816&gt;0, INDEX($CS$28:$DH$35, $CJ816, $CI816+CK$23), "-")</f>
        <v>-</v>
      </c>
      <c r="CL816" s="302" t="str" cm="1">
        <f t="array" ref="CL816">IF($CJ816&gt;0, INDEX($CS$28:$DH$35, $CJ816, $CI816+CL$23), "-")</f>
        <v>-</v>
      </c>
      <c r="CM816" s="302" t="str" cm="1">
        <f t="array" ref="CM816">IF($CJ816&gt;0, INDEX($CS$28:$DH$35, $CJ816, $CI816+CM$23), "-")</f>
        <v>-</v>
      </c>
      <c r="CN816" s="302" t="str" cm="1">
        <f t="array" ref="CN816">IF($CJ816&gt;0, INDEX($CS$28:$DH$35, $CJ816, $CI816+CN$23), "-")</f>
        <v>-</v>
      </c>
      <c r="CO816" s="300" t="str">
        <f t="shared" si="345"/>
        <v>-</v>
      </c>
      <c r="CP816" s="271"/>
      <c r="CQ816" s="272"/>
      <c r="CR816" s="273"/>
      <c r="CS816" s="273"/>
      <c r="CT816" s="273"/>
      <c r="CU816" s="273"/>
      <c r="CV816" s="273"/>
      <c r="CW816" s="273"/>
      <c r="CX816" s="273"/>
      <c r="CY816" s="273"/>
      <c r="CZ816" s="273"/>
      <c r="DA816" s="273"/>
      <c r="DB816" s="273"/>
      <c r="DC816" s="273"/>
      <c r="DD816" s="273"/>
      <c r="DE816" s="273"/>
      <c r="DF816" s="273"/>
      <c r="DG816" s="273"/>
      <c r="DH816" s="273"/>
      <c r="DI816" s="273"/>
      <c r="DJ816" s="271"/>
      <c r="DK816" s="271"/>
    </row>
    <row r="817" spans="1:115" s="45" customFormat="1" ht="12.75" customHeight="1" x14ac:dyDescent="0.25">
      <c r="A817" s="13" cm="1">
        <f t="array" ref="A817">IFERROR(INDEX(Operation, IFERROR(MATCH($N817,#REF!, 0), IFERROR(MATCH($N817,#REF!, 0), MATCH($N817,#REF!, 0))), 4), 0)</f>
        <v>0</v>
      </c>
      <c r="B817" s="10">
        <v>794</v>
      </c>
      <c r="C817" s="238"/>
      <c r="D817" s="238"/>
      <c r="E817" s="79"/>
      <c r="F817" s="80" t="str">
        <f>IF(ISBLANK(E817), "", VLOOKUP(E817, Z!$A$2:$C$4127, 3, FALSE))</f>
        <v/>
      </c>
      <c r="G817" s="238"/>
      <c r="H817" s="81"/>
      <c r="I817" s="255" t="b">
        <v>0</v>
      </c>
      <c r="J817" s="256"/>
      <c r="K817" s="82"/>
      <c r="L817" s="82"/>
      <c r="M817" s="83"/>
      <c r="N817" s="79"/>
      <c r="O817" s="84"/>
      <c r="P817" s="84"/>
      <c r="Q817" s="257"/>
      <c r="R817" s="257"/>
      <c r="S817" s="257"/>
      <c r="T817" s="85">
        <f t="shared" si="346"/>
        <v>0</v>
      </c>
      <c r="U817" s="238"/>
      <c r="V817" s="238"/>
      <c r="W817" s="238"/>
      <c r="X817" s="257"/>
      <c r="Y817" s="258"/>
      <c r="Z817" s="79"/>
      <c r="AA817" s="257"/>
      <c r="AB817" s="257"/>
      <c r="AC817" s="257"/>
      <c r="AD817" s="257"/>
      <c r="AE817" s="257"/>
      <c r="AF817" s="85">
        <f t="shared" si="347"/>
        <v>0</v>
      </c>
      <c r="AG817" s="259"/>
      <c r="AH817" s="238"/>
      <c r="AI817" s="79"/>
      <c r="AJ817" s="80" t="str">
        <f>IF(ISBLANK(AI817), "", VLOOKUP(AI817, Z!$A$2:$C$4127, 3, FALSE))</f>
        <v/>
      </c>
      <c r="AK817" s="260"/>
      <c r="AL817" s="127">
        <f t="shared" si="348"/>
        <v>0</v>
      </c>
      <c r="AM817" s="271"/>
      <c r="AN817" s="292">
        <f t="shared" si="350"/>
        <v>0</v>
      </c>
      <c r="AO817" s="279">
        <f t="shared" si="349"/>
        <v>1</v>
      </c>
      <c r="AP817" s="279">
        <v>0.75</v>
      </c>
      <c r="AQ817" s="293" t="str">
        <f t="shared" si="351"/>
        <v>-</v>
      </c>
      <c r="AR817" s="293" t="str">
        <f t="shared" si="352"/>
        <v>-</v>
      </c>
      <c r="AS817" s="293" t="str" cm="1">
        <f t="array" ref="AS817">IFERROR(IFERROR((AT817*AU817)/(3600*1000)/AZ817, BY817) * SUMPRODUCT($BA817:$BE817^2.5, $BF817:$BJ817) / 1000, "-")</f>
        <v>-</v>
      </c>
      <c r="AT817" s="279" t="str">
        <f t="shared" si="353"/>
        <v>-</v>
      </c>
      <c r="AU817" s="279" t="str">
        <f t="shared" si="354"/>
        <v>-</v>
      </c>
      <c r="AV817" s="294" t="str">
        <f t="shared" si="336"/>
        <v>-</v>
      </c>
      <c r="AW817" s="294" t="str" cm="1">
        <f t="array" ref="AW817">IF(CH817&gt;0, INDEX($CV$58:$CV$60, CH817), "-")</f>
        <v>-</v>
      </c>
      <c r="AX817" s="294" t="str">
        <f t="shared" si="355"/>
        <v>-</v>
      </c>
      <c r="AY817" s="295" t="str">
        <f t="shared" si="356"/>
        <v>-</v>
      </c>
      <c r="AZ817" s="294">
        <f t="shared" si="357"/>
        <v>0</v>
      </c>
      <c r="BA817" s="296" t="str" cm="1">
        <f t="array" ref="BA817">IFERROR(INDEX($CV$63:$CZ$65, $CF817, BA$23), "-")</f>
        <v>-</v>
      </c>
      <c r="BB817" s="296" t="str" cm="1">
        <f t="array" ref="BB817">IFERROR(INDEX($CV$63:$CZ$65, $CF817, BB$23), "-")</f>
        <v>-</v>
      </c>
      <c r="BC817" s="296" t="str" cm="1">
        <f t="array" ref="BC817">IFERROR(INDEX($CV$63:$CZ$65, $CF817, BC$23), "-")</f>
        <v>-</v>
      </c>
      <c r="BD817" s="296" t="str" cm="1">
        <f t="array" ref="BD817">IFERROR(INDEX($CV$63:$CZ$65, $CF817, BD$23), "-")</f>
        <v>-</v>
      </c>
      <c r="BE817" s="296" t="str" cm="1">
        <f t="array" ref="BE817">IFERROR(INDEX($CV$63:$CZ$65, $CF817, BE$23), "-")</f>
        <v>-</v>
      </c>
      <c r="BF817" s="297" cm="1">
        <f t="array" ref="BF817">IF($CF817=3,
IFERROR(INDEX($CV$68:$CZ$79, $CE817, BF$23), "-"),
IF($CF817=2,
IF(BF$23=5, $Q817, IF(BF$23=4, $R817, 0)), IF(BF$23=5, $Q817, 0)
))</f>
        <v>0</v>
      </c>
      <c r="BG817" s="297" cm="1">
        <f t="array" ref="BG817">IF($CF817=3,
IFERROR(INDEX($CV$68:$CZ$79, $CE817, BG$23), "-"),
IF($CF817=2,
IF(BG$23=5, $Q817, IF(BG$23=4, $R817, 0)), IF(BG$23=5, $Q817, 0)
))</f>
        <v>0</v>
      </c>
      <c r="BH817" s="297" cm="1">
        <f t="array" ref="BH817">IF($CF817=3,
IFERROR(INDEX($CV$68:$CZ$79, $CE817, BH$23), "-"),
IF($CF817=2,
IF(BH$23=5, $Q817, IF(BH$23=4, $R817, 0)), IF(BH$23=5, $Q817, 0)
))</f>
        <v>0</v>
      </c>
      <c r="BI817" s="297" cm="1">
        <f t="array" ref="BI817">IF($CF817=3,
IFERROR(INDEX($CV$68:$CZ$79, $CE817, BI$23), "-"),
IF($CF817=2,
IF(BI$23=5, $Q817, IF(BI$23=4, $R817, 0)), IF(BI$23=5, $Q817, 0)
))</f>
        <v>0</v>
      </c>
      <c r="BJ817" s="297" cm="1">
        <f t="array" ref="BJ817">IF($CF817=3,
IFERROR(INDEX($CV$68:$CZ$79, $CE817, BJ$23), "-"),
IF($CF817=2,
IF(BJ$23=5, $Q817, IF(BJ$23=4, $R817, 0)), IF(BJ$23=5, $Q817, 0)
))</f>
        <v>0</v>
      </c>
      <c r="BK817" s="293" t="str" cm="1">
        <f t="array" ref="BK817">IFERROR(IF(OR($AN$20="EZ", ISNUMBER((BL817*BM817)/(3600*1000)/BN817)), (BL817*BM817)/(3600*1000)/BN817, BY817) * SUMPRODUCT($BO817:$BS817^2.5, $BT817:$BX817) / 1000, "-")</f>
        <v>-</v>
      </c>
      <c r="BL817" s="279" t="str">
        <f t="shared" si="358"/>
        <v>-</v>
      </c>
      <c r="BM817" s="279" t="str">
        <f t="shared" si="359"/>
        <v>-</v>
      </c>
      <c r="BN817" s="298">
        <f t="shared" si="360"/>
        <v>0</v>
      </c>
      <c r="BO817" s="296" t="str" cm="1">
        <f t="array" ref="BO817">IFERROR(INDEX($CV$63:$CZ$65, $CO817, BO$23), "-")</f>
        <v>-</v>
      </c>
      <c r="BP817" s="296" t="str" cm="1">
        <f t="array" ref="BP817">IFERROR(INDEX($CV$63:$CZ$65, $CO817, BP$23), "-")</f>
        <v>-</v>
      </c>
      <c r="BQ817" s="296" t="str" cm="1">
        <f t="array" ref="BQ817">IFERROR(INDEX($CV$63:$CZ$65, $CO817, BQ$23), "-")</f>
        <v>-</v>
      </c>
      <c r="BR817" s="296" t="str" cm="1">
        <f t="array" ref="BR817">IFERROR(INDEX($CV$63:$CZ$65, $CO817, BR$23), "-")</f>
        <v>-</v>
      </c>
      <c r="BS817" s="296" t="str" cm="1">
        <f t="array" ref="BS817">IFERROR(INDEX($CV$63:$CZ$65, $CO817, BS$23), "-")</f>
        <v>-</v>
      </c>
      <c r="BT817" s="297" cm="1">
        <f t="array" ref="BT817">IF($CO817=3,
IFERROR(INDEX($CV$68:$CZ$79, $CE817, BT$23), "-"),
IF($CO817=2,
IF(BT$23=5, $AC817, IF(BT$23=4, $AD817, 0)), IF(BT$23=5, $AC817, 0)
))</f>
        <v>0</v>
      </c>
      <c r="BU817" s="297" cm="1">
        <f t="array" ref="BU817">IF($CO817=3,
IFERROR(INDEX($CV$68:$CZ$79, $CE817, BU$23), "-"),
IF($CO817=2,
IF(BU$23=5, $AC817, IF(BU$23=4, $AD817, 0)), IF(BU$23=5, $AC817, 0)
))</f>
        <v>0</v>
      </c>
      <c r="BV817" s="297" cm="1">
        <f t="array" ref="BV817">IF($CO817=3,
IFERROR(INDEX($CV$68:$CZ$79, $CE817, BV$23), "-"),
IF($CO817=2,
IF(BV$23=5, $AC817, IF(BV$23=4, $AD817, 0)), IF(BV$23=5, $AC817, 0)
))</f>
        <v>0</v>
      </c>
      <c r="BW817" s="297" cm="1">
        <f t="array" ref="BW817">IF($CO817=3,
IFERROR(INDEX($CV$68:$CZ$79, $CE817, BW$23), "-"),
IF($CO817=2,
IF(BW$23=5, $AC817, IF(BW$23=4, $AD817, 0)), IF(BW$23=5, $AC817, 0)
))</f>
        <v>0</v>
      </c>
      <c r="BX817" s="297" cm="1">
        <f t="array" ref="BX817">IF($CO817=3,
IFERROR(INDEX($CV$68:$CZ$79, $CE817, BX$23), "-"),
IF($CO817=2,
IF(BX$23=5, $AC817, IF(BX$23=4, $AD817, 0)), IF(BX$23=5, $AC817, 0)
))</f>
        <v>0</v>
      </c>
      <c r="BY817" s="293" t="str">
        <f t="shared" si="361"/>
        <v>-</v>
      </c>
      <c r="BZ817" s="299">
        <f t="shared" si="337"/>
        <v>0</v>
      </c>
      <c r="CA817" s="294" t="str">
        <f t="shared" si="362"/>
        <v>-</v>
      </c>
      <c r="CB817" s="295" t="str">
        <f t="shared" si="338"/>
        <v>-</v>
      </c>
      <c r="CC817" s="295" t="str">
        <f t="shared" si="363"/>
        <v>-</v>
      </c>
      <c r="CD817" s="299">
        <f t="shared" si="339"/>
        <v>0</v>
      </c>
      <c r="CE817" s="300" t="str">
        <f t="shared" si="340"/>
        <v>-</v>
      </c>
      <c r="CF817" s="300" t="str">
        <f t="shared" si="341"/>
        <v>-</v>
      </c>
      <c r="CG817" s="300">
        <v>0</v>
      </c>
      <c r="CH817" s="300">
        <f t="shared" si="342"/>
        <v>0</v>
      </c>
      <c r="CI817" s="301">
        <f t="shared" si="343"/>
        <v>0</v>
      </c>
      <c r="CJ817" s="301">
        <f t="shared" si="344"/>
        <v>0</v>
      </c>
      <c r="CK817" s="302" t="str" cm="1">
        <f t="array" ref="CK817">IF($CJ817&gt;0, INDEX($CS$28:$DH$35, $CJ817, $CI817+CK$23), "-")</f>
        <v>-</v>
      </c>
      <c r="CL817" s="302" t="str" cm="1">
        <f t="array" ref="CL817">IF($CJ817&gt;0, INDEX($CS$28:$DH$35, $CJ817, $CI817+CL$23), "-")</f>
        <v>-</v>
      </c>
      <c r="CM817" s="302" t="str" cm="1">
        <f t="array" ref="CM817">IF($CJ817&gt;0, INDEX($CS$28:$DH$35, $CJ817, $CI817+CM$23), "-")</f>
        <v>-</v>
      </c>
      <c r="CN817" s="302" t="str" cm="1">
        <f t="array" ref="CN817">IF($CJ817&gt;0, INDEX($CS$28:$DH$35, $CJ817, $CI817+CN$23), "-")</f>
        <v>-</v>
      </c>
      <c r="CO817" s="300" t="str">
        <f t="shared" si="345"/>
        <v>-</v>
      </c>
      <c r="CP817" s="271"/>
      <c r="CQ817" s="272"/>
      <c r="CR817" s="273"/>
      <c r="CS817" s="273"/>
      <c r="CT817" s="273"/>
      <c r="CU817" s="273"/>
      <c r="CV817" s="273"/>
      <c r="CW817" s="273"/>
      <c r="CX817" s="273"/>
      <c r="CY817" s="273"/>
      <c r="CZ817" s="273"/>
      <c r="DA817" s="273"/>
      <c r="DB817" s="273"/>
      <c r="DC817" s="273"/>
      <c r="DD817" s="273"/>
      <c r="DE817" s="273"/>
      <c r="DF817" s="273"/>
      <c r="DG817" s="273"/>
      <c r="DH817" s="273"/>
      <c r="DI817" s="273"/>
      <c r="DJ817" s="271"/>
      <c r="DK817" s="271"/>
    </row>
    <row r="818" spans="1:115" s="45" customFormat="1" ht="12.75" customHeight="1" x14ac:dyDescent="0.25">
      <c r="A818" s="13" cm="1">
        <f t="array" ref="A818">IFERROR(INDEX(Operation, IFERROR(MATCH($N818,#REF!, 0), IFERROR(MATCH($N818,#REF!, 0), MATCH($N818,#REF!, 0))), 4), 0)</f>
        <v>0</v>
      </c>
      <c r="B818" s="10">
        <v>795</v>
      </c>
      <c r="C818" s="238"/>
      <c r="D818" s="238"/>
      <c r="E818" s="79"/>
      <c r="F818" s="80" t="str">
        <f>IF(ISBLANK(E818), "", VLOOKUP(E818, Z!$A$2:$C$4127, 3, FALSE))</f>
        <v/>
      </c>
      <c r="G818" s="238"/>
      <c r="H818" s="81"/>
      <c r="I818" s="255" t="b">
        <v>0</v>
      </c>
      <c r="J818" s="256"/>
      <c r="K818" s="82"/>
      <c r="L818" s="82"/>
      <c r="M818" s="83"/>
      <c r="N818" s="79"/>
      <c r="O818" s="84"/>
      <c r="P818" s="84"/>
      <c r="Q818" s="257"/>
      <c r="R818" s="257"/>
      <c r="S818" s="257"/>
      <c r="T818" s="85">
        <f t="shared" si="346"/>
        <v>0</v>
      </c>
      <c r="U818" s="238"/>
      <c r="V818" s="238"/>
      <c r="W818" s="238"/>
      <c r="X818" s="257"/>
      <c r="Y818" s="258"/>
      <c r="Z818" s="79"/>
      <c r="AA818" s="257"/>
      <c r="AB818" s="257"/>
      <c r="AC818" s="257"/>
      <c r="AD818" s="257"/>
      <c r="AE818" s="257"/>
      <c r="AF818" s="85">
        <f t="shared" si="347"/>
        <v>0</v>
      </c>
      <c r="AG818" s="259"/>
      <c r="AH818" s="238"/>
      <c r="AI818" s="79"/>
      <c r="AJ818" s="80" t="str">
        <f>IF(ISBLANK(AI818), "", VLOOKUP(AI818, Z!$A$2:$C$4127, 3, FALSE))</f>
        <v/>
      </c>
      <c r="AK818" s="260"/>
      <c r="AL818" s="127">
        <f t="shared" si="348"/>
        <v>0</v>
      </c>
      <c r="AM818" s="271"/>
      <c r="AN818" s="292">
        <f t="shared" si="350"/>
        <v>0</v>
      </c>
      <c r="AO818" s="279">
        <f t="shared" si="349"/>
        <v>1</v>
      </c>
      <c r="AP818" s="279">
        <v>0.75</v>
      </c>
      <c r="AQ818" s="293" t="str">
        <f t="shared" si="351"/>
        <v>-</v>
      </c>
      <c r="AR818" s="293" t="str">
        <f t="shared" si="352"/>
        <v>-</v>
      </c>
      <c r="AS818" s="293" t="str" cm="1">
        <f t="array" ref="AS818">IFERROR(IFERROR((AT818*AU818)/(3600*1000)/AZ818, BY818) * SUMPRODUCT($BA818:$BE818^2.5, $BF818:$BJ818) / 1000, "-")</f>
        <v>-</v>
      </c>
      <c r="AT818" s="279" t="str">
        <f t="shared" si="353"/>
        <v>-</v>
      </c>
      <c r="AU818" s="279" t="str">
        <f t="shared" si="354"/>
        <v>-</v>
      </c>
      <c r="AV818" s="294" t="str">
        <f t="shared" si="336"/>
        <v>-</v>
      </c>
      <c r="AW818" s="294" t="str" cm="1">
        <f t="array" ref="AW818">IF(CH818&gt;0, INDEX($CV$58:$CV$60, CH818), "-")</f>
        <v>-</v>
      </c>
      <c r="AX818" s="294" t="str">
        <f t="shared" si="355"/>
        <v>-</v>
      </c>
      <c r="AY818" s="295" t="str">
        <f t="shared" si="356"/>
        <v>-</v>
      </c>
      <c r="AZ818" s="294">
        <f t="shared" si="357"/>
        <v>0</v>
      </c>
      <c r="BA818" s="296" t="str" cm="1">
        <f t="array" ref="BA818">IFERROR(INDEX($CV$63:$CZ$65, $CF818, BA$23), "-")</f>
        <v>-</v>
      </c>
      <c r="BB818" s="296" t="str" cm="1">
        <f t="array" ref="BB818">IFERROR(INDEX($CV$63:$CZ$65, $CF818, BB$23), "-")</f>
        <v>-</v>
      </c>
      <c r="BC818" s="296" t="str" cm="1">
        <f t="array" ref="BC818">IFERROR(INDEX($CV$63:$CZ$65, $CF818, BC$23), "-")</f>
        <v>-</v>
      </c>
      <c r="BD818" s="296" t="str" cm="1">
        <f t="array" ref="BD818">IFERROR(INDEX($CV$63:$CZ$65, $CF818, BD$23), "-")</f>
        <v>-</v>
      </c>
      <c r="BE818" s="296" t="str" cm="1">
        <f t="array" ref="BE818">IFERROR(INDEX($CV$63:$CZ$65, $CF818, BE$23), "-")</f>
        <v>-</v>
      </c>
      <c r="BF818" s="297" cm="1">
        <f t="array" ref="BF818">IF($CF818=3,
IFERROR(INDEX($CV$68:$CZ$79, $CE818, BF$23), "-"),
IF($CF818=2,
IF(BF$23=5, $Q818, IF(BF$23=4, $R818, 0)), IF(BF$23=5, $Q818, 0)
))</f>
        <v>0</v>
      </c>
      <c r="BG818" s="297" cm="1">
        <f t="array" ref="BG818">IF($CF818=3,
IFERROR(INDEX($CV$68:$CZ$79, $CE818, BG$23), "-"),
IF($CF818=2,
IF(BG$23=5, $Q818, IF(BG$23=4, $R818, 0)), IF(BG$23=5, $Q818, 0)
))</f>
        <v>0</v>
      </c>
      <c r="BH818" s="297" cm="1">
        <f t="array" ref="BH818">IF($CF818=3,
IFERROR(INDEX($CV$68:$CZ$79, $CE818, BH$23), "-"),
IF($CF818=2,
IF(BH$23=5, $Q818, IF(BH$23=4, $R818, 0)), IF(BH$23=5, $Q818, 0)
))</f>
        <v>0</v>
      </c>
      <c r="BI818" s="297" cm="1">
        <f t="array" ref="BI818">IF($CF818=3,
IFERROR(INDEX($CV$68:$CZ$79, $CE818, BI$23), "-"),
IF($CF818=2,
IF(BI$23=5, $Q818, IF(BI$23=4, $R818, 0)), IF(BI$23=5, $Q818, 0)
))</f>
        <v>0</v>
      </c>
      <c r="BJ818" s="297" cm="1">
        <f t="array" ref="BJ818">IF($CF818=3,
IFERROR(INDEX($CV$68:$CZ$79, $CE818, BJ$23), "-"),
IF($CF818=2,
IF(BJ$23=5, $Q818, IF(BJ$23=4, $R818, 0)), IF(BJ$23=5, $Q818, 0)
))</f>
        <v>0</v>
      </c>
      <c r="BK818" s="293" t="str" cm="1">
        <f t="array" ref="BK818">IFERROR(IF(OR($AN$20="EZ", ISNUMBER((BL818*BM818)/(3600*1000)/BN818)), (BL818*BM818)/(3600*1000)/BN818, BY818) * SUMPRODUCT($BO818:$BS818^2.5, $BT818:$BX818) / 1000, "-")</f>
        <v>-</v>
      </c>
      <c r="BL818" s="279" t="str">
        <f t="shared" si="358"/>
        <v>-</v>
      </c>
      <c r="BM818" s="279" t="str">
        <f t="shared" si="359"/>
        <v>-</v>
      </c>
      <c r="BN818" s="298">
        <f t="shared" si="360"/>
        <v>0</v>
      </c>
      <c r="BO818" s="296" t="str" cm="1">
        <f t="array" ref="BO818">IFERROR(INDEX($CV$63:$CZ$65, $CO818, BO$23), "-")</f>
        <v>-</v>
      </c>
      <c r="BP818" s="296" t="str" cm="1">
        <f t="array" ref="BP818">IFERROR(INDEX($CV$63:$CZ$65, $CO818, BP$23), "-")</f>
        <v>-</v>
      </c>
      <c r="BQ818" s="296" t="str" cm="1">
        <f t="array" ref="BQ818">IFERROR(INDEX($CV$63:$CZ$65, $CO818, BQ$23), "-")</f>
        <v>-</v>
      </c>
      <c r="BR818" s="296" t="str" cm="1">
        <f t="array" ref="BR818">IFERROR(INDEX($CV$63:$CZ$65, $CO818, BR$23), "-")</f>
        <v>-</v>
      </c>
      <c r="BS818" s="296" t="str" cm="1">
        <f t="array" ref="BS818">IFERROR(INDEX($CV$63:$CZ$65, $CO818, BS$23), "-")</f>
        <v>-</v>
      </c>
      <c r="BT818" s="297" cm="1">
        <f t="array" ref="BT818">IF($CO818=3,
IFERROR(INDEX($CV$68:$CZ$79, $CE818, BT$23), "-"),
IF($CO818=2,
IF(BT$23=5, $AC818, IF(BT$23=4, $AD818, 0)), IF(BT$23=5, $AC818, 0)
))</f>
        <v>0</v>
      </c>
      <c r="BU818" s="297" cm="1">
        <f t="array" ref="BU818">IF($CO818=3,
IFERROR(INDEX($CV$68:$CZ$79, $CE818, BU$23), "-"),
IF($CO818=2,
IF(BU$23=5, $AC818, IF(BU$23=4, $AD818, 0)), IF(BU$23=5, $AC818, 0)
))</f>
        <v>0</v>
      </c>
      <c r="BV818" s="297" cm="1">
        <f t="array" ref="BV818">IF($CO818=3,
IFERROR(INDEX($CV$68:$CZ$79, $CE818, BV$23), "-"),
IF($CO818=2,
IF(BV$23=5, $AC818, IF(BV$23=4, $AD818, 0)), IF(BV$23=5, $AC818, 0)
))</f>
        <v>0</v>
      </c>
      <c r="BW818" s="297" cm="1">
        <f t="array" ref="BW818">IF($CO818=3,
IFERROR(INDEX($CV$68:$CZ$79, $CE818, BW$23), "-"),
IF($CO818=2,
IF(BW$23=5, $AC818, IF(BW$23=4, $AD818, 0)), IF(BW$23=5, $AC818, 0)
))</f>
        <v>0</v>
      </c>
      <c r="BX818" s="297" cm="1">
        <f t="array" ref="BX818">IF($CO818=3,
IFERROR(INDEX($CV$68:$CZ$79, $CE818, BX$23), "-"),
IF($CO818=2,
IF(BX$23=5, $AC818, IF(BX$23=4, $AD818, 0)), IF(BX$23=5, $AC818, 0)
))</f>
        <v>0</v>
      </c>
      <c r="BY818" s="293" t="str">
        <f t="shared" si="361"/>
        <v>-</v>
      </c>
      <c r="BZ818" s="299">
        <f t="shared" si="337"/>
        <v>0</v>
      </c>
      <c r="CA818" s="294" t="str">
        <f t="shared" si="362"/>
        <v>-</v>
      </c>
      <c r="CB818" s="295" t="str">
        <f t="shared" si="338"/>
        <v>-</v>
      </c>
      <c r="CC818" s="295" t="str">
        <f t="shared" si="363"/>
        <v>-</v>
      </c>
      <c r="CD818" s="299">
        <f t="shared" si="339"/>
        <v>0</v>
      </c>
      <c r="CE818" s="300" t="str">
        <f t="shared" si="340"/>
        <v>-</v>
      </c>
      <c r="CF818" s="300" t="str">
        <f t="shared" si="341"/>
        <v>-</v>
      </c>
      <c r="CG818" s="300">
        <v>0</v>
      </c>
      <c r="CH818" s="300">
        <f t="shared" si="342"/>
        <v>0</v>
      </c>
      <c r="CI818" s="301">
        <f t="shared" si="343"/>
        <v>0</v>
      </c>
      <c r="CJ818" s="301">
        <f t="shared" si="344"/>
        <v>0</v>
      </c>
      <c r="CK818" s="302" t="str" cm="1">
        <f t="array" ref="CK818">IF($CJ818&gt;0, INDEX($CS$28:$DH$35, $CJ818, $CI818+CK$23), "-")</f>
        <v>-</v>
      </c>
      <c r="CL818" s="302" t="str" cm="1">
        <f t="array" ref="CL818">IF($CJ818&gt;0, INDEX($CS$28:$DH$35, $CJ818, $CI818+CL$23), "-")</f>
        <v>-</v>
      </c>
      <c r="CM818" s="302" t="str" cm="1">
        <f t="array" ref="CM818">IF($CJ818&gt;0, INDEX($CS$28:$DH$35, $CJ818, $CI818+CM$23), "-")</f>
        <v>-</v>
      </c>
      <c r="CN818" s="302" t="str" cm="1">
        <f t="array" ref="CN818">IF($CJ818&gt;0, INDEX($CS$28:$DH$35, $CJ818, $CI818+CN$23), "-")</f>
        <v>-</v>
      </c>
      <c r="CO818" s="300" t="str">
        <f t="shared" si="345"/>
        <v>-</v>
      </c>
      <c r="CP818" s="271"/>
      <c r="CQ818" s="272"/>
      <c r="CR818" s="273"/>
      <c r="CS818" s="273"/>
      <c r="CT818" s="273"/>
      <c r="CU818" s="273"/>
      <c r="CV818" s="273"/>
      <c r="CW818" s="273"/>
      <c r="CX818" s="273"/>
      <c r="CY818" s="273"/>
      <c r="CZ818" s="273"/>
      <c r="DA818" s="273"/>
      <c r="DB818" s="273"/>
      <c r="DC818" s="273"/>
      <c r="DD818" s="273"/>
      <c r="DE818" s="273"/>
      <c r="DF818" s="273"/>
      <c r="DG818" s="273"/>
      <c r="DH818" s="273"/>
      <c r="DI818" s="273"/>
      <c r="DJ818" s="271"/>
      <c r="DK818" s="271"/>
    </row>
    <row r="819" spans="1:115" s="45" customFormat="1" ht="12.75" customHeight="1" x14ac:dyDescent="0.25">
      <c r="A819" s="13" cm="1">
        <f t="array" ref="A819">IFERROR(INDEX(Operation, IFERROR(MATCH($N819,#REF!, 0), IFERROR(MATCH($N819,#REF!, 0), MATCH($N819,#REF!, 0))), 4), 0)</f>
        <v>0</v>
      </c>
      <c r="B819" s="10">
        <v>796</v>
      </c>
      <c r="C819" s="238"/>
      <c r="D819" s="238"/>
      <c r="E819" s="79"/>
      <c r="F819" s="80" t="str">
        <f>IF(ISBLANK(E819), "", VLOOKUP(E819, Z!$A$2:$C$4127, 3, FALSE))</f>
        <v/>
      </c>
      <c r="G819" s="238"/>
      <c r="H819" s="81"/>
      <c r="I819" s="255" t="b">
        <v>0</v>
      </c>
      <c r="J819" s="256"/>
      <c r="K819" s="82"/>
      <c r="L819" s="82"/>
      <c r="M819" s="83"/>
      <c r="N819" s="79"/>
      <c r="O819" s="84"/>
      <c r="P819" s="84"/>
      <c r="Q819" s="257"/>
      <c r="R819" s="257"/>
      <c r="S819" s="257"/>
      <c r="T819" s="85">
        <f t="shared" si="346"/>
        <v>0</v>
      </c>
      <c r="U819" s="238"/>
      <c r="V819" s="238"/>
      <c r="W819" s="238"/>
      <c r="X819" s="257"/>
      <c r="Y819" s="258"/>
      <c r="Z819" s="79"/>
      <c r="AA819" s="257"/>
      <c r="AB819" s="257"/>
      <c r="AC819" s="257"/>
      <c r="AD819" s="257"/>
      <c r="AE819" s="257"/>
      <c r="AF819" s="85">
        <f t="shared" si="347"/>
        <v>0</v>
      </c>
      <c r="AG819" s="259"/>
      <c r="AH819" s="238"/>
      <c r="AI819" s="79"/>
      <c r="AJ819" s="80" t="str">
        <f>IF(ISBLANK(AI819), "", VLOOKUP(AI819, Z!$A$2:$C$4127, 3, FALSE))</f>
        <v/>
      </c>
      <c r="AK819" s="260"/>
      <c r="AL819" s="127">
        <f t="shared" si="348"/>
        <v>0</v>
      </c>
      <c r="AM819" s="271"/>
      <c r="AN819" s="292">
        <f t="shared" si="350"/>
        <v>0</v>
      </c>
      <c r="AO819" s="279">
        <f t="shared" si="349"/>
        <v>1</v>
      </c>
      <c r="AP819" s="279">
        <v>0.75</v>
      </c>
      <c r="AQ819" s="293" t="str">
        <f t="shared" si="351"/>
        <v>-</v>
      </c>
      <c r="AR819" s="293" t="str">
        <f t="shared" si="352"/>
        <v>-</v>
      </c>
      <c r="AS819" s="293" t="str" cm="1">
        <f t="array" ref="AS819">IFERROR(IFERROR((AT819*AU819)/(3600*1000)/AZ819, BY819) * SUMPRODUCT($BA819:$BE819^2.5, $BF819:$BJ819) / 1000, "-")</f>
        <v>-</v>
      </c>
      <c r="AT819" s="279" t="str">
        <f t="shared" si="353"/>
        <v>-</v>
      </c>
      <c r="AU819" s="279" t="str">
        <f t="shared" si="354"/>
        <v>-</v>
      </c>
      <c r="AV819" s="294" t="str">
        <f t="shared" si="336"/>
        <v>-</v>
      </c>
      <c r="AW819" s="294" t="str" cm="1">
        <f t="array" ref="AW819">IF(CH819&gt;0, INDEX($CV$58:$CV$60, CH819), "-")</f>
        <v>-</v>
      </c>
      <c r="AX819" s="294" t="str">
        <f t="shared" si="355"/>
        <v>-</v>
      </c>
      <c r="AY819" s="295" t="str">
        <f t="shared" si="356"/>
        <v>-</v>
      </c>
      <c r="AZ819" s="294">
        <f t="shared" si="357"/>
        <v>0</v>
      </c>
      <c r="BA819" s="296" t="str" cm="1">
        <f t="array" ref="BA819">IFERROR(INDEX($CV$63:$CZ$65, $CF819, BA$23), "-")</f>
        <v>-</v>
      </c>
      <c r="BB819" s="296" t="str" cm="1">
        <f t="array" ref="BB819">IFERROR(INDEX($CV$63:$CZ$65, $CF819, BB$23), "-")</f>
        <v>-</v>
      </c>
      <c r="BC819" s="296" t="str" cm="1">
        <f t="array" ref="BC819">IFERROR(INDEX($CV$63:$CZ$65, $CF819, BC$23), "-")</f>
        <v>-</v>
      </c>
      <c r="BD819" s="296" t="str" cm="1">
        <f t="array" ref="BD819">IFERROR(INDEX($CV$63:$CZ$65, $CF819, BD$23), "-")</f>
        <v>-</v>
      </c>
      <c r="BE819" s="296" t="str" cm="1">
        <f t="array" ref="BE819">IFERROR(INDEX($CV$63:$CZ$65, $CF819, BE$23), "-")</f>
        <v>-</v>
      </c>
      <c r="BF819" s="297" cm="1">
        <f t="array" ref="BF819">IF($CF819=3,
IFERROR(INDEX($CV$68:$CZ$79, $CE819, BF$23), "-"),
IF($CF819=2,
IF(BF$23=5, $Q819, IF(BF$23=4, $R819, 0)), IF(BF$23=5, $Q819, 0)
))</f>
        <v>0</v>
      </c>
      <c r="BG819" s="297" cm="1">
        <f t="array" ref="BG819">IF($CF819=3,
IFERROR(INDEX($CV$68:$CZ$79, $CE819, BG$23), "-"),
IF($CF819=2,
IF(BG$23=5, $Q819, IF(BG$23=4, $R819, 0)), IF(BG$23=5, $Q819, 0)
))</f>
        <v>0</v>
      </c>
      <c r="BH819" s="297" cm="1">
        <f t="array" ref="BH819">IF($CF819=3,
IFERROR(INDEX($CV$68:$CZ$79, $CE819, BH$23), "-"),
IF($CF819=2,
IF(BH$23=5, $Q819, IF(BH$23=4, $R819, 0)), IF(BH$23=5, $Q819, 0)
))</f>
        <v>0</v>
      </c>
      <c r="BI819" s="297" cm="1">
        <f t="array" ref="BI819">IF($CF819=3,
IFERROR(INDEX($CV$68:$CZ$79, $CE819, BI$23), "-"),
IF($CF819=2,
IF(BI$23=5, $Q819, IF(BI$23=4, $R819, 0)), IF(BI$23=5, $Q819, 0)
))</f>
        <v>0</v>
      </c>
      <c r="BJ819" s="297" cm="1">
        <f t="array" ref="BJ819">IF($CF819=3,
IFERROR(INDEX($CV$68:$CZ$79, $CE819, BJ$23), "-"),
IF($CF819=2,
IF(BJ$23=5, $Q819, IF(BJ$23=4, $R819, 0)), IF(BJ$23=5, $Q819, 0)
))</f>
        <v>0</v>
      </c>
      <c r="BK819" s="293" t="str" cm="1">
        <f t="array" ref="BK819">IFERROR(IF(OR($AN$20="EZ", ISNUMBER((BL819*BM819)/(3600*1000)/BN819)), (BL819*BM819)/(3600*1000)/BN819, BY819) * SUMPRODUCT($BO819:$BS819^2.5, $BT819:$BX819) / 1000, "-")</f>
        <v>-</v>
      </c>
      <c r="BL819" s="279" t="str">
        <f t="shared" si="358"/>
        <v>-</v>
      </c>
      <c r="BM819" s="279" t="str">
        <f t="shared" si="359"/>
        <v>-</v>
      </c>
      <c r="BN819" s="298">
        <f t="shared" si="360"/>
        <v>0</v>
      </c>
      <c r="BO819" s="296" t="str" cm="1">
        <f t="array" ref="BO819">IFERROR(INDEX($CV$63:$CZ$65, $CO819, BO$23), "-")</f>
        <v>-</v>
      </c>
      <c r="BP819" s="296" t="str" cm="1">
        <f t="array" ref="BP819">IFERROR(INDEX($CV$63:$CZ$65, $CO819, BP$23), "-")</f>
        <v>-</v>
      </c>
      <c r="BQ819" s="296" t="str" cm="1">
        <f t="array" ref="BQ819">IFERROR(INDEX($CV$63:$CZ$65, $CO819, BQ$23), "-")</f>
        <v>-</v>
      </c>
      <c r="BR819" s="296" t="str" cm="1">
        <f t="array" ref="BR819">IFERROR(INDEX($CV$63:$CZ$65, $CO819, BR$23), "-")</f>
        <v>-</v>
      </c>
      <c r="BS819" s="296" t="str" cm="1">
        <f t="array" ref="BS819">IFERROR(INDEX($CV$63:$CZ$65, $CO819, BS$23), "-")</f>
        <v>-</v>
      </c>
      <c r="BT819" s="297" cm="1">
        <f t="array" ref="BT819">IF($CO819=3,
IFERROR(INDEX($CV$68:$CZ$79, $CE819, BT$23), "-"),
IF($CO819=2,
IF(BT$23=5, $AC819, IF(BT$23=4, $AD819, 0)), IF(BT$23=5, $AC819, 0)
))</f>
        <v>0</v>
      </c>
      <c r="BU819" s="297" cm="1">
        <f t="array" ref="BU819">IF($CO819=3,
IFERROR(INDEX($CV$68:$CZ$79, $CE819, BU$23), "-"),
IF($CO819=2,
IF(BU$23=5, $AC819, IF(BU$23=4, $AD819, 0)), IF(BU$23=5, $AC819, 0)
))</f>
        <v>0</v>
      </c>
      <c r="BV819" s="297" cm="1">
        <f t="array" ref="BV819">IF($CO819=3,
IFERROR(INDEX($CV$68:$CZ$79, $CE819, BV$23), "-"),
IF($CO819=2,
IF(BV$23=5, $AC819, IF(BV$23=4, $AD819, 0)), IF(BV$23=5, $AC819, 0)
))</f>
        <v>0</v>
      </c>
      <c r="BW819" s="297" cm="1">
        <f t="array" ref="BW819">IF($CO819=3,
IFERROR(INDEX($CV$68:$CZ$79, $CE819, BW$23), "-"),
IF($CO819=2,
IF(BW$23=5, $AC819, IF(BW$23=4, $AD819, 0)), IF(BW$23=5, $AC819, 0)
))</f>
        <v>0</v>
      </c>
      <c r="BX819" s="297" cm="1">
        <f t="array" ref="BX819">IF($CO819=3,
IFERROR(INDEX($CV$68:$CZ$79, $CE819, BX$23), "-"),
IF($CO819=2,
IF(BX$23=5, $AC819, IF(BX$23=4, $AD819, 0)), IF(BX$23=5, $AC819, 0)
))</f>
        <v>0</v>
      </c>
      <c r="BY819" s="293" t="str">
        <f t="shared" si="361"/>
        <v>-</v>
      </c>
      <c r="BZ819" s="299">
        <f t="shared" si="337"/>
        <v>0</v>
      </c>
      <c r="CA819" s="294" t="str">
        <f t="shared" si="362"/>
        <v>-</v>
      </c>
      <c r="CB819" s="295" t="str">
        <f t="shared" si="338"/>
        <v>-</v>
      </c>
      <c r="CC819" s="295" t="str">
        <f t="shared" si="363"/>
        <v>-</v>
      </c>
      <c r="CD819" s="299">
        <f t="shared" si="339"/>
        <v>0</v>
      </c>
      <c r="CE819" s="300" t="str">
        <f t="shared" si="340"/>
        <v>-</v>
      </c>
      <c r="CF819" s="300" t="str">
        <f t="shared" si="341"/>
        <v>-</v>
      </c>
      <c r="CG819" s="300">
        <v>0</v>
      </c>
      <c r="CH819" s="300">
        <f t="shared" si="342"/>
        <v>0</v>
      </c>
      <c r="CI819" s="301">
        <f t="shared" si="343"/>
        <v>0</v>
      </c>
      <c r="CJ819" s="301">
        <f t="shared" si="344"/>
        <v>0</v>
      </c>
      <c r="CK819" s="302" t="str" cm="1">
        <f t="array" ref="CK819">IF($CJ819&gt;0, INDEX($CS$28:$DH$35, $CJ819, $CI819+CK$23), "-")</f>
        <v>-</v>
      </c>
      <c r="CL819" s="302" t="str" cm="1">
        <f t="array" ref="CL819">IF($CJ819&gt;0, INDEX($CS$28:$DH$35, $CJ819, $CI819+CL$23), "-")</f>
        <v>-</v>
      </c>
      <c r="CM819" s="302" t="str" cm="1">
        <f t="array" ref="CM819">IF($CJ819&gt;0, INDEX($CS$28:$DH$35, $CJ819, $CI819+CM$23), "-")</f>
        <v>-</v>
      </c>
      <c r="CN819" s="302" t="str" cm="1">
        <f t="array" ref="CN819">IF($CJ819&gt;0, INDEX($CS$28:$DH$35, $CJ819, $CI819+CN$23), "-")</f>
        <v>-</v>
      </c>
      <c r="CO819" s="300" t="str">
        <f t="shared" si="345"/>
        <v>-</v>
      </c>
      <c r="CP819" s="271"/>
      <c r="CQ819" s="272"/>
      <c r="CR819" s="273"/>
      <c r="CS819" s="273"/>
      <c r="CT819" s="273"/>
      <c r="CU819" s="273"/>
      <c r="CV819" s="273"/>
      <c r="CW819" s="273"/>
      <c r="CX819" s="273"/>
      <c r="CY819" s="273"/>
      <c r="CZ819" s="273"/>
      <c r="DA819" s="273"/>
      <c r="DB819" s="273"/>
      <c r="DC819" s="273"/>
      <c r="DD819" s="273"/>
      <c r="DE819" s="273"/>
      <c r="DF819" s="273"/>
      <c r="DG819" s="273"/>
      <c r="DH819" s="273"/>
      <c r="DI819" s="273"/>
      <c r="DJ819" s="271"/>
      <c r="DK819" s="271"/>
    </row>
    <row r="820" spans="1:115" s="45" customFormat="1" ht="12.75" customHeight="1" x14ac:dyDescent="0.25">
      <c r="A820" s="13" cm="1">
        <f t="array" ref="A820">IFERROR(INDEX(Operation, IFERROR(MATCH($N820,#REF!, 0), IFERROR(MATCH($N820,#REF!, 0), MATCH($N820,#REF!, 0))), 4), 0)</f>
        <v>0</v>
      </c>
      <c r="B820" s="10">
        <v>797</v>
      </c>
      <c r="C820" s="238"/>
      <c r="D820" s="238"/>
      <c r="E820" s="79"/>
      <c r="F820" s="80" t="str">
        <f>IF(ISBLANK(E820), "", VLOOKUP(E820, Z!$A$2:$C$4127, 3, FALSE))</f>
        <v/>
      </c>
      <c r="G820" s="238"/>
      <c r="H820" s="81"/>
      <c r="I820" s="255" t="b">
        <v>0</v>
      </c>
      <c r="J820" s="256"/>
      <c r="K820" s="82"/>
      <c r="L820" s="82"/>
      <c r="M820" s="83"/>
      <c r="N820" s="79"/>
      <c r="O820" s="84"/>
      <c r="P820" s="84"/>
      <c r="Q820" s="257"/>
      <c r="R820" s="257"/>
      <c r="S820" s="257"/>
      <c r="T820" s="85">
        <f t="shared" si="346"/>
        <v>0</v>
      </c>
      <c r="U820" s="238"/>
      <c r="V820" s="238"/>
      <c r="W820" s="238"/>
      <c r="X820" s="256"/>
      <c r="Y820" s="258"/>
      <c r="Z820" s="79"/>
      <c r="AA820" s="257"/>
      <c r="AB820" s="257"/>
      <c r="AC820" s="257"/>
      <c r="AD820" s="257"/>
      <c r="AE820" s="257"/>
      <c r="AF820" s="85">
        <f t="shared" si="347"/>
        <v>0</v>
      </c>
      <c r="AG820" s="259"/>
      <c r="AH820" s="238"/>
      <c r="AI820" s="79"/>
      <c r="AJ820" s="80" t="str">
        <f>IF(ISBLANK(AI820), "", VLOOKUP(AI820, Z!$A$2:$C$4127, 3, FALSE))</f>
        <v/>
      </c>
      <c r="AK820" s="260"/>
      <c r="AL820" s="127">
        <f t="shared" si="348"/>
        <v>0</v>
      </c>
      <c r="AM820" s="271"/>
      <c r="AN820" s="292">
        <f t="shared" si="350"/>
        <v>0</v>
      </c>
      <c r="AO820" s="279">
        <f t="shared" si="349"/>
        <v>1</v>
      </c>
      <c r="AP820" s="279">
        <v>0.75</v>
      </c>
      <c r="AQ820" s="293" t="str">
        <f t="shared" si="351"/>
        <v>-</v>
      </c>
      <c r="AR820" s="293" t="str">
        <f t="shared" si="352"/>
        <v>-</v>
      </c>
      <c r="AS820" s="293" t="str" cm="1">
        <f t="array" ref="AS820">IFERROR(IFERROR((AT820*AU820)/(3600*1000)/AZ820, BY820) * SUMPRODUCT($BA820:$BE820^2.5, $BF820:$BJ820) / 1000, "-")</f>
        <v>-</v>
      </c>
      <c r="AT820" s="279" t="str">
        <f t="shared" si="353"/>
        <v>-</v>
      </c>
      <c r="AU820" s="279" t="str">
        <f t="shared" si="354"/>
        <v>-</v>
      </c>
      <c r="AV820" s="294" t="str">
        <f t="shared" si="336"/>
        <v>-</v>
      </c>
      <c r="AW820" s="294" t="str" cm="1">
        <f t="array" ref="AW820">IF(CH820&gt;0, INDEX($CV$58:$CV$60, CH820), "-")</f>
        <v>-</v>
      </c>
      <c r="AX820" s="294" t="str">
        <f t="shared" si="355"/>
        <v>-</v>
      </c>
      <c r="AY820" s="295" t="str">
        <f t="shared" si="356"/>
        <v>-</v>
      </c>
      <c r="AZ820" s="294">
        <f t="shared" si="357"/>
        <v>0</v>
      </c>
      <c r="BA820" s="296" t="str" cm="1">
        <f t="array" ref="BA820">IFERROR(INDEX($CV$63:$CZ$65, $CF820, BA$23), "-")</f>
        <v>-</v>
      </c>
      <c r="BB820" s="296" t="str" cm="1">
        <f t="array" ref="BB820">IFERROR(INDEX($CV$63:$CZ$65, $CF820, BB$23), "-")</f>
        <v>-</v>
      </c>
      <c r="BC820" s="296" t="str" cm="1">
        <f t="array" ref="BC820">IFERROR(INDEX($CV$63:$CZ$65, $CF820, BC$23), "-")</f>
        <v>-</v>
      </c>
      <c r="BD820" s="296" t="str" cm="1">
        <f t="array" ref="BD820">IFERROR(INDEX($CV$63:$CZ$65, $CF820, BD$23), "-")</f>
        <v>-</v>
      </c>
      <c r="BE820" s="296" t="str" cm="1">
        <f t="array" ref="BE820">IFERROR(INDEX($CV$63:$CZ$65, $CF820, BE$23), "-")</f>
        <v>-</v>
      </c>
      <c r="BF820" s="297" cm="1">
        <f t="array" ref="BF820">IF($CF820=3,
IFERROR(INDEX($CV$68:$CZ$79, $CE820, BF$23), "-"),
IF($CF820=2,
IF(BF$23=5, $Q820, IF(BF$23=4, $R820, 0)), IF(BF$23=5, $Q820, 0)
))</f>
        <v>0</v>
      </c>
      <c r="BG820" s="297" cm="1">
        <f t="array" ref="BG820">IF($CF820=3,
IFERROR(INDEX($CV$68:$CZ$79, $CE820, BG$23), "-"),
IF($CF820=2,
IF(BG$23=5, $Q820, IF(BG$23=4, $R820, 0)), IF(BG$23=5, $Q820, 0)
))</f>
        <v>0</v>
      </c>
      <c r="BH820" s="297" cm="1">
        <f t="array" ref="BH820">IF($CF820=3,
IFERROR(INDEX($CV$68:$CZ$79, $CE820, BH$23), "-"),
IF($CF820=2,
IF(BH$23=5, $Q820, IF(BH$23=4, $R820, 0)), IF(BH$23=5, $Q820, 0)
))</f>
        <v>0</v>
      </c>
      <c r="BI820" s="297" cm="1">
        <f t="array" ref="BI820">IF($CF820=3,
IFERROR(INDEX($CV$68:$CZ$79, $CE820, BI$23), "-"),
IF($CF820=2,
IF(BI$23=5, $Q820, IF(BI$23=4, $R820, 0)), IF(BI$23=5, $Q820, 0)
))</f>
        <v>0</v>
      </c>
      <c r="BJ820" s="297" cm="1">
        <f t="array" ref="BJ820">IF($CF820=3,
IFERROR(INDEX($CV$68:$CZ$79, $CE820, BJ$23), "-"),
IF($CF820=2,
IF(BJ$23=5, $Q820, IF(BJ$23=4, $R820, 0)), IF(BJ$23=5, $Q820, 0)
))</f>
        <v>0</v>
      </c>
      <c r="BK820" s="293" t="str" cm="1">
        <f t="array" ref="BK820">IFERROR(IF(OR($AN$20="EZ", ISNUMBER((BL820*BM820)/(3600*1000)/BN820)), (BL820*BM820)/(3600*1000)/BN820, BY820) * SUMPRODUCT($BO820:$BS820^2.5, $BT820:$BX820) / 1000, "-")</f>
        <v>-</v>
      </c>
      <c r="BL820" s="279" t="str">
        <f t="shared" si="358"/>
        <v>-</v>
      </c>
      <c r="BM820" s="279" t="str">
        <f t="shared" si="359"/>
        <v>-</v>
      </c>
      <c r="BN820" s="298">
        <f t="shared" si="360"/>
        <v>0</v>
      </c>
      <c r="BO820" s="296" t="str" cm="1">
        <f t="array" ref="BO820">IFERROR(INDEX($CV$63:$CZ$65, $CO820, BO$23), "-")</f>
        <v>-</v>
      </c>
      <c r="BP820" s="296" t="str" cm="1">
        <f t="array" ref="BP820">IFERROR(INDEX($CV$63:$CZ$65, $CO820, BP$23), "-")</f>
        <v>-</v>
      </c>
      <c r="BQ820" s="296" t="str" cm="1">
        <f t="array" ref="BQ820">IFERROR(INDEX($CV$63:$CZ$65, $CO820, BQ$23), "-")</f>
        <v>-</v>
      </c>
      <c r="BR820" s="296" t="str" cm="1">
        <f t="array" ref="BR820">IFERROR(INDEX($CV$63:$CZ$65, $CO820, BR$23), "-")</f>
        <v>-</v>
      </c>
      <c r="BS820" s="296" t="str" cm="1">
        <f t="array" ref="BS820">IFERROR(INDEX($CV$63:$CZ$65, $CO820, BS$23), "-")</f>
        <v>-</v>
      </c>
      <c r="BT820" s="297" cm="1">
        <f t="array" ref="BT820">IF($CO820=3,
IFERROR(INDEX($CV$68:$CZ$79, $CE820, BT$23), "-"),
IF($CO820=2,
IF(BT$23=5, $AC820, IF(BT$23=4, $AD820, 0)), IF(BT$23=5, $AC820, 0)
))</f>
        <v>0</v>
      </c>
      <c r="BU820" s="297" cm="1">
        <f t="array" ref="BU820">IF($CO820=3,
IFERROR(INDEX($CV$68:$CZ$79, $CE820, BU$23), "-"),
IF($CO820=2,
IF(BU$23=5, $AC820, IF(BU$23=4, $AD820, 0)), IF(BU$23=5, $AC820, 0)
))</f>
        <v>0</v>
      </c>
      <c r="BV820" s="297" cm="1">
        <f t="array" ref="BV820">IF($CO820=3,
IFERROR(INDEX($CV$68:$CZ$79, $CE820, BV$23), "-"),
IF($CO820=2,
IF(BV$23=5, $AC820, IF(BV$23=4, $AD820, 0)), IF(BV$23=5, $AC820, 0)
))</f>
        <v>0</v>
      </c>
      <c r="BW820" s="297" cm="1">
        <f t="array" ref="BW820">IF($CO820=3,
IFERROR(INDEX($CV$68:$CZ$79, $CE820, BW$23), "-"),
IF($CO820=2,
IF(BW$23=5, $AC820, IF(BW$23=4, $AD820, 0)), IF(BW$23=5, $AC820, 0)
))</f>
        <v>0</v>
      </c>
      <c r="BX820" s="297" cm="1">
        <f t="array" ref="BX820">IF($CO820=3,
IFERROR(INDEX($CV$68:$CZ$79, $CE820, BX$23), "-"),
IF($CO820=2,
IF(BX$23=5, $AC820, IF(BX$23=4, $AD820, 0)), IF(BX$23=5, $AC820, 0)
))</f>
        <v>0</v>
      </c>
      <c r="BY820" s="293" t="str">
        <f t="shared" si="361"/>
        <v>-</v>
      </c>
      <c r="BZ820" s="299">
        <f t="shared" si="337"/>
        <v>0</v>
      </c>
      <c r="CA820" s="294" t="str">
        <f t="shared" si="362"/>
        <v>-</v>
      </c>
      <c r="CB820" s="295" t="str">
        <f t="shared" si="338"/>
        <v>-</v>
      </c>
      <c r="CC820" s="295" t="str">
        <f t="shared" si="363"/>
        <v>-</v>
      </c>
      <c r="CD820" s="299">
        <f t="shared" si="339"/>
        <v>0</v>
      </c>
      <c r="CE820" s="300" t="str">
        <f t="shared" si="340"/>
        <v>-</v>
      </c>
      <c r="CF820" s="300" t="str">
        <f t="shared" si="341"/>
        <v>-</v>
      </c>
      <c r="CG820" s="300">
        <v>0</v>
      </c>
      <c r="CH820" s="300">
        <f t="shared" si="342"/>
        <v>0</v>
      </c>
      <c r="CI820" s="301">
        <f t="shared" si="343"/>
        <v>0</v>
      </c>
      <c r="CJ820" s="301">
        <f t="shared" si="344"/>
        <v>0</v>
      </c>
      <c r="CK820" s="302" t="str" cm="1">
        <f t="array" ref="CK820">IF($CJ820&gt;0, INDEX($CS$28:$DH$35, $CJ820, $CI820+CK$23), "-")</f>
        <v>-</v>
      </c>
      <c r="CL820" s="302" t="str" cm="1">
        <f t="array" ref="CL820">IF($CJ820&gt;0, INDEX($CS$28:$DH$35, $CJ820, $CI820+CL$23), "-")</f>
        <v>-</v>
      </c>
      <c r="CM820" s="302" t="str" cm="1">
        <f t="array" ref="CM820">IF($CJ820&gt;0, INDEX($CS$28:$DH$35, $CJ820, $CI820+CM$23), "-")</f>
        <v>-</v>
      </c>
      <c r="CN820" s="302" t="str" cm="1">
        <f t="array" ref="CN820">IF($CJ820&gt;0, INDEX($CS$28:$DH$35, $CJ820, $CI820+CN$23), "-")</f>
        <v>-</v>
      </c>
      <c r="CO820" s="300" t="str">
        <f t="shared" si="345"/>
        <v>-</v>
      </c>
      <c r="CP820" s="271"/>
      <c r="CQ820" s="272"/>
      <c r="CR820" s="273"/>
      <c r="CS820" s="273"/>
      <c r="CT820" s="273"/>
      <c r="CU820" s="273"/>
      <c r="CV820" s="273"/>
      <c r="CW820" s="273"/>
      <c r="CX820" s="273"/>
      <c r="CY820" s="273"/>
      <c r="CZ820" s="273"/>
      <c r="DA820" s="273"/>
      <c r="DB820" s="273"/>
      <c r="DC820" s="273"/>
      <c r="DD820" s="273"/>
      <c r="DE820" s="273"/>
      <c r="DF820" s="273"/>
      <c r="DG820" s="273"/>
      <c r="DH820" s="273"/>
      <c r="DI820" s="273"/>
      <c r="DJ820" s="271"/>
      <c r="DK820" s="271"/>
    </row>
    <row r="821" spans="1:115" s="45" customFormat="1" ht="12.75" customHeight="1" x14ac:dyDescent="0.25">
      <c r="A821" s="13" cm="1">
        <f t="array" ref="A821">IFERROR(INDEX(Operation, IFERROR(MATCH($N821,#REF!, 0), IFERROR(MATCH($N821,#REF!, 0), MATCH($N821,#REF!, 0))), 4), 0)</f>
        <v>0</v>
      </c>
      <c r="B821" s="10">
        <v>798</v>
      </c>
      <c r="C821" s="238"/>
      <c r="D821" s="238"/>
      <c r="E821" s="79"/>
      <c r="F821" s="80" t="str">
        <f>IF(ISBLANK(E821), "", VLOOKUP(E821, Z!$A$2:$C$4127, 3, FALSE))</f>
        <v/>
      </c>
      <c r="G821" s="238"/>
      <c r="H821" s="81"/>
      <c r="I821" s="255" t="b">
        <v>0</v>
      </c>
      <c r="J821" s="256"/>
      <c r="K821" s="82"/>
      <c r="L821" s="82"/>
      <c r="M821" s="83"/>
      <c r="N821" s="79"/>
      <c r="O821" s="84"/>
      <c r="P821" s="84"/>
      <c r="Q821" s="257"/>
      <c r="R821" s="257"/>
      <c r="S821" s="257"/>
      <c r="T821" s="85">
        <f t="shared" si="346"/>
        <v>0</v>
      </c>
      <c r="U821" s="238"/>
      <c r="V821" s="238"/>
      <c r="W821" s="238"/>
      <c r="X821" s="257"/>
      <c r="Y821" s="258"/>
      <c r="Z821" s="79"/>
      <c r="AA821" s="257"/>
      <c r="AB821" s="257"/>
      <c r="AC821" s="257"/>
      <c r="AD821" s="257"/>
      <c r="AE821" s="257"/>
      <c r="AF821" s="85">
        <f t="shared" si="347"/>
        <v>0</v>
      </c>
      <c r="AG821" s="259"/>
      <c r="AH821" s="238"/>
      <c r="AI821" s="79"/>
      <c r="AJ821" s="80" t="str">
        <f>IF(ISBLANK(AI821), "", VLOOKUP(AI821, Z!$A$2:$C$4127, 3, FALSE))</f>
        <v/>
      </c>
      <c r="AK821" s="260"/>
      <c r="AL821" s="127">
        <f t="shared" si="348"/>
        <v>0</v>
      </c>
      <c r="AM821" s="271"/>
      <c r="AN821" s="292">
        <f t="shared" si="350"/>
        <v>0</v>
      </c>
      <c r="AO821" s="279">
        <f t="shared" si="349"/>
        <v>1</v>
      </c>
      <c r="AP821" s="279">
        <v>0.75</v>
      </c>
      <c r="AQ821" s="293" t="str">
        <f t="shared" si="351"/>
        <v>-</v>
      </c>
      <c r="AR821" s="293" t="str">
        <f t="shared" si="352"/>
        <v>-</v>
      </c>
      <c r="AS821" s="293" t="str" cm="1">
        <f t="array" ref="AS821">IFERROR(IFERROR((AT821*AU821)/(3600*1000)/AZ821, BY821) * SUMPRODUCT($BA821:$BE821^2.5, $BF821:$BJ821) / 1000, "-")</f>
        <v>-</v>
      </c>
      <c r="AT821" s="279" t="str">
        <f t="shared" si="353"/>
        <v>-</v>
      </c>
      <c r="AU821" s="279" t="str">
        <f t="shared" si="354"/>
        <v>-</v>
      </c>
      <c r="AV821" s="294" t="str">
        <f t="shared" si="336"/>
        <v>-</v>
      </c>
      <c r="AW821" s="294" t="str" cm="1">
        <f t="array" ref="AW821">IF(CH821&gt;0, INDEX($CV$58:$CV$60, CH821), "-")</f>
        <v>-</v>
      </c>
      <c r="AX821" s="294" t="str">
        <f t="shared" si="355"/>
        <v>-</v>
      </c>
      <c r="AY821" s="295" t="str">
        <f t="shared" si="356"/>
        <v>-</v>
      </c>
      <c r="AZ821" s="294">
        <f t="shared" si="357"/>
        <v>0</v>
      </c>
      <c r="BA821" s="296" t="str" cm="1">
        <f t="array" ref="BA821">IFERROR(INDEX($CV$63:$CZ$65, $CF821, BA$23), "-")</f>
        <v>-</v>
      </c>
      <c r="BB821" s="296" t="str" cm="1">
        <f t="array" ref="BB821">IFERROR(INDEX($CV$63:$CZ$65, $CF821, BB$23), "-")</f>
        <v>-</v>
      </c>
      <c r="BC821" s="296" t="str" cm="1">
        <f t="array" ref="BC821">IFERROR(INDEX($CV$63:$CZ$65, $CF821, BC$23), "-")</f>
        <v>-</v>
      </c>
      <c r="BD821" s="296" t="str" cm="1">
        <f t="array" ref="BD821">IFERROR(INDEX($CV$63:$CZ$65, $CF821, BD$23), "-")</f>
        <v>-</v>
      </c>
      <c r="BE821" s="296" t="str" cm="1">
        <f t="array" ref="BE821">IFERROR(INDEX($CV$63:$CZ$65, $CF821, BE$23), "-")</f>
        <v>-</v>
      </c>
      <c r="BF821" s="297" cm="1">
        <f t="array" ref="BF821">IF($CF821=3,
IFERROR(INDEX($CV$68:$CZ$79, $CE821, BF$23), "-"),
IF($CF821=2,
IF(BF$23=5, $Q821, IF(BF$23=4, $R821, 0)), IF(BF$23=5, $Q821, 0)
))</f>
        <v>0</v>
      </c>
      <c r="BG821" s="297" cm="1">
        <f t="array" ref="BG821">IF($CF821=3,
IFERROR(INDEX($CV$68:$CZ$79, $CE821, BG$23), "-"),
IF($CF821=2,
IF(BG$23=5, $Q821, IF(BG$23=4, $R821, 0)), IF(BG$23=5, $Q821, 0)
))</f>
        <v>0</v>
      </c>
      <c r="BH821" s="297" cm="1">
        <f t="array" ref="BH821">IF($CF821=3,
IFERROR(INDEX($CV$68:$CZ$79, $CE821, BH$23), "-"),
IF($CF821=2,
IF(BH$23=5, $Q821, IF(BH$23=4, $R821, 0)), IF(BH$23=5, $Q821, 0)
))</f>
        <v>0</v>
      </c>
      <c r="BI821" s="297" cm="1">
        <f t="array" ref="BI821">IF($CF821=3,
IFERROR(INDEX($CV$68:$CZ$79, $CE821, BI$23), "-"),
IF($CF821=2,
IF(BI$23=5, $Q821, IF(BI$23=4, $R821, 0)), IF(BI$23=5, $Q821, 0)
))</f>
        <v>0</v>
      </c>
      <c r="BJ821" s="297" cm="1">
        <f t="array" ref="BJ821">IF($CF821=3,
IFERROR(INDEX($CV$68:$CZ$79, $CE821, BJ$23), "-"),
IF($CF821=2,
IF(BJ$23=5, $Q821, IF(BJ$23=4, $R821, 0)), IF(BJ$23=5, $Q821, 0)
))</f>
        <v>0</v>
      </c>
      <c r="BK821" s="293" t="str" cm="1">
        <f t="array" ref="BK821">IFERROR(IF(OR($AN$20="EZ", ISNUMBER((BL821*BM821)/(3600*1000)/BN821)), (BL821*BM821)/(3600*1000)/BN821, BY821) * SUMPRODUCT($BO821:$BS821^2.5, $BT821:$BX821) / 1000, "-")</f>
        <v>-</v>
      </c>
      <c r="BL821" s="279" t="str">
        <f t="shared" si="358"/>
        <v>-</v>
      </c>
      <c r="BM821" s="279" t="str">
        <f t="shared" si="359"/>
        <v>-</v>
      </c>
      <c r="BN821" s="298">
        <f t="shared" si="360"/>
        <v>0</v>
      </c>
      <c r="BO821" s="296" t="str" cm="1">
        <f t="array" ref="BO821">IFERROR(INDEX($CV$63:$CZ$65, $CO821, BO$23), "-")</f>
        <v>-</v>
      </c>
      <c r="BP821" s="296" t="str" cm="1">
        <f t="array" ref="BP821">IFERROR(INDEX($CV$63:$CZ$65, $CO821, BP$23), "-")</f>
        <v>-</v>
      </c>
      <c r="BQ821" s="296" t="str" cm="1">
        <f t="array" ref="BQ821">IFERROR(INDEX($CV$63:$CZ$65, $CO821, BQ$23), "-")</f>
        <v>-</v>
      </c>
      <c r="BR821" s="296" t="str" cm="1">
        <f t="array" ref="BR821">IFERROR(INDEX($CV$63:$CZ$65, $CO821, BR$23), "-")</f>
        <v>-</v>
      </c>
      <c r="BS821" s="296" t="str" cm="1">
        <f t="array" ref="BS821">IFERROR(INDEX($CV$63:$CZ$65, $CO821, BS$23), "-")</f>
        <v>-</v>
      </c>
      <c r="BT821" s="297" cm="1">
        <f t="array" ref="BT821">IF($CO821=3,
IFERROR(INDEX($CV$68:$CZ$79, $CE821, BT$23), "-"),
IF($CO821=2,
IF(BT$23=5, $AC821, IF(BT$23=4, $AD821, 0)), IF(BT$23=5, $AC821, 0)
))</f>
        <v>0</v>
      </c>
      <c r="BU821" s="297" cm="1">
        <f t="array" ref="BU821">IF($CO821=3,
IFERROR(INDEX($CV$68:$CZ$79, $CE821, BU$23), "-"),
IF($CO821=2,
IF(BU$23=5, $AC821, IF(BU$23=4, $AD821, 0)), IF(BU$23=5, $AC821, 0)
))</f>
        <v>0</v>
      </c>
      <c r="BV821" s="297" cm="1">
        <f t="array" ref="BV821">IF($CO821=3,
IFERROR(INDEX($CV$68:$CZ$79, $CE821, BV$23), "-"),
IF($CO821=2,
IF(BV$23=5, $AC821, IF(BV$23=4, $AD821, 0)), IF(BV$23=5, $AC821, 0)
))</f>
        <v>0</v>
      </c>
      <c r="BW821" s="297" cm="1">
        <f t="array" ref="BW821">IF($CO821=3,
IFERROR(INDEX($CV$68:$CZ$79, $CE821, BW$23), "-"),
IF($CO821=2,
IF(BW$23=5, $AC821, IF(BW$23=4, $AD821, 0)), IF(BW$23=5, $AC821, 0)
))</f>
        <v>0</v>
      </c>
      <c r="BX821" s="297" cm="1">
        <f t="array" ref="BX821">IF($CO821=3,
IFERROR(INDEX($CV$68:$CZ$79, $CE821, BX$23), "-"),
IF($CO821=2,
IF(BX$23=5, $AC821, IF(BX$23=4, $AD821, 0)), IF(BX$23=5, $AC821, 0)
))</f>
        <v>0</v>
      </c>
      <c r="BY821" s="293" t="str">
        <f t="shared" si="361"/>
        <v>-</v>
      </c>
      <c r="BZ821" s="299">
        <f t="shared" si="337"/>
        <v>0</v>
      </c>
      <c r="CA821" s="294" t="str">
        <f t="shared" si="362"/>
        <v>-</v>
      </c>
      <c r="CB821" s="295" t="str">
        <f t="shared" si="338"/>
        <v>-</v>
      </c>
      <c r="CC821" s="295" t="str">
        <f t="shared" si="363"/>
        <v>-</v>
      </c>
      <c r="CD821" s="299">
        <f t="shared" si="339"/>
        <v>0</v>
      </c>
      <c r="CE821" s="300" t="str">
        <f t="shared" si="340"/>
        <v>-</v>
      </c>
      <c r="CF821" s="300" t="str">
        <f t="shared" si="341"/>
        <v>-</v>
      </c>
      <c r="CG821" s="300">
        <v>0</v>
      </c>
      <c r="CH821" s="300">
        <f t="shared" si="342"/>
        <v>0</v>
      </c>
      <c r="CI821" s="301">
        <f t="shared" si="343"/>
        <v>0</v>
      </c>
      <c r="CJ821" s="301">
        <f t="shared" si="344"/>
        <v>0</v>
      </c>
      <c r="CK821" s="302" t="str" cm="1">
        <f t="array" ref="CK821">IF($CJ821&gt;0, INDEX($CS$28:$DH$35, $CJ821, $CI821+CK$23), "-")</f>
        <v>-</v>
      </c>
      <c r="CL821" s="302" t="str" cm="1">
        <f t="array" ref="CL821">IF($CJ821&gt;0, INDEX($CS$28:$DH$35, $CJ821, $CI821+CL$23), "-")</f>
        <v>-</v>
      </c>
      <c r="CM821" s="302" t="str" cm="1">
        <f t="array" ref="CM821">IF($CJ821&gt;0, INDEX($CS$28:$DH$35, $CJ821, $CI821+CM$23), "-")</f>
        <v>-</v>
      </c>
      <c r="CN821" s="302" t="str" cm="1">
        <f t="array" ref="CN821">IF($CJ821&gt;0, INDEX($CS$28:$DH$35, $CJ821, $CI821+CN$23), "-")</f>
        <v>-</v>
      </c>
      <c r="CO821" s="300" t="str">
        <f t="shared" si="345"/>
        <v>-</v>
      </c>
      <c r="CP821" s="271"/>
      <c r="CQ821" s="272"/>
      <c r="CR821" s="273"/>
      <c r="CS821" s="273"/>
      <c r="CT821" s="273"/>
      <c r="CU821" s="273"/>
      <c r="CV821" s="273"/>
      <c r="CW821" s="273"/>
      <c r="CX821" s="273"/>
      <c r="CY821" s="273"/>
      <c r="CZ821" s="273"/>
      <c r="DA821" s="273"/>
      <c r="DB821" s="273"/>
      <c r="DC821" s="273"/>
      <c r="DD821" s="273"/>
      <c r="DE821" s="273"/>
      <c r="DF821" s="273"/>
      <c r="DG821" s="273"/>
      <c r="DH821" s="273"/>
      <c r="DI821" s="273"/>
      <c r="DJ821" s="271"/>
      <c r="DK821" s="271"/>
    </row>
    <row r="822" spans="1:115" s="45" customFormat="1" ht="12.75" customHeight="1" x14ac:dyDescent="0.25">
      <c r="A822" s="13" cm="1">
        <f t="array" ref="A822">IFERROR(INDEX(Operation, IFERROR(MATCH($N822,#REF!, 0), IFERROR(MATCH($N822,#REF!, 0), MATCH($N822,#REF!, 0))), 4), 0)</f>
        <v>0</v>
      </c>
      <c r="B822" s="10">
        <v>799</v>
      </c>
      <c r="C822" s="238"/>
      <c r="D822" s="238"/>
      <c r="E822" s="79"/>
      <c r="F822" s="80" t="str">
        <f>IF(ISBLANK(E822), "", VLOOKUP(E822, Z!$A$2:$C$4127, 3, FALSE))</f>
        <v/>
      </c>
      <c r="G822" s="238"/>
      <c r="H822" s="81"/>
      <c r="I822" s="255" t="b">
        <v>0</v>
      </c>
      <c r="J822" s="256"/>
      <c r="K822" s="82"/>
      <c r="L822" s="82"/>
      <c r="M822" s="83"/>
      <c r="N822" s="79"/>
      <c r="O822" s="84"/>
      <c r="P822" s="84"/>
      <c r="Q822" s="257"/>
      <c r="R822" s="257"/>
      <c r="S822" s="257"/>
      <c r="T822" s="85">
        <f t="shared" si="346"/>
        <v>0</v>
      </c>
      <c r="U822" s="238"/>
      <c r="V822" s="238"/>
      <c r="W822" s="238"/>
      <c r="X822" s="257"/>
      <c r="Y822" s="258"/>
      <c r="Z822" s="79"/>
      <c r="AA822" s="257"/>
      <c r="AB822" s="257"/>
      <c r="AC822" s="257"/>
      <c r="AD822" s="257"/>
      <c r="AE822" s="257"/>
      <c r="AF822" s="85">
        <f t="shared" si="347"/>
        <v>0</v>
      </c>
      <c r="AG822" s="259"/>
      <c r="AH822" s="238"/>
      <c r="AI822" s="79"/>
      <c r="AJ822" s="80" t="str">
        <f>IF(ISBLANK(AI822), "", VLOOKUP(AI822, Z!$A$2:$C$4127, 3, FALSE))</f>
        <v/>
      </c>
      <c r="AK822" s="260"/>
      <c r="AL822" s="127">
        <f t="shared" si="348"/>
        <v>0</v>
      </c>
      <c r="AM822" s="271"/>
      <c r="AN822" s="292">
        <f t="shared" si="350"/>
        <v>0</v>
      </c>
      <c r="AO822" s="279">
        <f t="shared" si="349"/>
        <v>1</v>
      </c>
      <c r="AP822" s="279">
        <v>0.75</v>
      </c>
      <c r="AQ822" s="293" t="str">
        <f t="shared" si="351"/>
        <v>-</v>
      </c>
      <c r="AR822" s="293" t="str">
        <f t="shared" si="352"/>
        <v>-</v>
      </c>
      <c r="AS822" s="293" t="str" cm="1">
        <f t="array" ref="AS822">IFERROR(IFERROR((AT822*AU822)/(3600*1000)/AZ822, BY822) * SUMPRODUCT($BA822:$BE822^2.5, $BF822:$BJ822) / 1000, "-")</f>
        <v>-</v>
      </c>
      <c r="AT822" s="279" t="str">
        <f t="shared" si="353"/>
        <v>-</v>
      </c>
      <c r="AU822" s="279" t="str">
        <f t="shared" si="354"/>
        <v>-</v>
      </c>
      <c r="AV822" s="294" t="str">
        <f t="shared" si="336"/>
        <v>-</v>
      </c>
      <c r="AW822" s="294" t="str" cm="1">
        <f t="array" ref="AW822">IF(CH822&gt;0, INDEX($CV$58:$CV$60, CH822), "-")</f>
        <v>-</v>
      </c>
      <c r="AX822" s="294" t="str">
        <f t="shared" si="355"/>
        <v>-</v>
      </c>
      <c r="AY822" s="295" t="str">
        <f t="shared" si="356"/>
        <v>-</v>
      </c>
      <c r="AZ822" s="294">
        <f t="shared" si="357"/>
        <v>0</v>
      </c>
      <c r="BA822" s="296" t="str" cm="1">
        <f t="array" ref="BA822">IFERROR(INDEX($CV$63:$CZ$65, $CF822, BA$23), "-")</f>
        <v>-</v>
      </c>
      <c r="BB822" s="296" t="str" cm="1">
        <f t="array" ref="BB822">IFERROR(INDEX($CV$63:$CZ$65, $CF822, BB$23), "-")</f>
        <v>-</v>
      </c>
      <c r="BC822" s="296" t="str" cm="1">
        <f t="array" ref="BC822">IFERROR(INDEX($CV$63:$CZ$65, $CF822, BC$23), "-")</f>
        <v>-</v>
      </c>
      <c r="BD822" s="296" t="str" cm="1">
        <f t="array" ref="BD822">IFERROR(INDEX($CV$63:$CZ$65, $CF822, BD$23), "-")</f>
        <v>-</v>
      </c>
      <c r="BE822" s="296" t="str" cm="1">
        <f t="array" ref="BE822">IFERROR(INDEX($CV$63:$CZ$65, $CF822, BE$23), "-")</f>
        <v>-</v>
      </c>
      <c r="BF822" s="297" cm="1">
        <f t="array" ref="BF822">IF($CF822=3,
IFERROR(INDEX($CV$68:$CZ$79, $CE822, BF$23), "-"),
IF($CF822=2,
IF(BF$23=5, $Q822, IF(BF$23=4, $R822, 0)), IF(BF$23=5, $Q822, 0)
))</f>
        <v>0</v>
      </c>
      <c r="BG822" s="297" cm="1">
        <f t="array" ref="BG822">IF($CF822=3,
IFERROR(INDEX($CV$68:$CZ$79, $CE822, BG$23), "-"),
IF($CF822=2,
IF(BG$23=5, $Q822, IF(BG$23=4, $R822, 0)), IF(BG$23=5, $Q822, 0)
))</f>
        <v>0</v>
      </c>
      <c r="BH822" s="297" cm="1">
        <f t="array" ref="BH822">IF($CF822=3,
IFERROR(INDEX($CV$68:$CZ$79, $CE822, BH$23), "-"),
IF($CF822=2,
IF(BH$23=5, $Q822, IF(BH$23=4, $R822, 0)), IF(BH$23=5, $Q822, 0)
))</f>
        <v>0</v>
      </c>
      <c r="BI822" s="297" cm="1">
        <f t="array" ref="BI822">IF($CF822=3,
IFERROR(INDEX($CV$68:$CZ$79, $CE822, BI$23), "-"),
IF($CF822=2,
IF(BI$23=5, $Q822, IF(BI$23=4, $R822, 0)), IF(BI$23=5, $Q822, 0)
))</f>
        <v>0</v>
      </c>
      <c r="BJ822" s="297" cm="1">
        <f t="array" ref="BJ822">IF($CF822=3,
IFERROR(INDEX($CV$68:$CZ$79, $CE822, BJ$23), "-"),
IF($CF822=2,
IF(BJ$23=5, $Q822, IF(BJ$23=4, $R822, 0)), IF(BJ$23=5, $Q822, 0)
))</f>
        <v>0</v>
      </c>
      <c r="BK822" s="293" t="str" cm="1">
        <f t="array" ref="BK822">IFERROR(IF(OR($AN$20="EZ", ISNUMBER((BL822*BM822)/(3600*1000)/BN822)), (BL822*BM822)/(3600*1000)/BN822, BY822) * SUMPRODUCT($BO822:$BS822^2.5, $BT822:$BX822) / 1000, "-")</f>
        <v>-</v>
      </c>
      <c r="BL822" s="279" t="str">
        <f t="shared" si="358"/>
        <v>-</v>
      </c>
      <c r="BM822" s="279" t="str">
        <f t="shared" si="359"/>
        <v>-</v>
      </c>
      <c r="BN822" s="298">
        <f t="shared" si="360"/>
        <v>0</v>
      </c>
      <c r="BO822" s="296" t="str" cm="1">
        <f t="array" ref="BO822">IFERROR(INDEX($CV$63:$CZ$65, $CO822, BO$23), "-")</f>
        <v>-</v>
      </c>
      <c r="BP822" s="296" t="str" cm="1">
        <f t="array" ref="BP822">IFERROR(INDEX($CV$63:$CZ$65, $CO822, BP$23), "-")</f>
        <v>-</v>
      </c>
      <c r="BQ822" s="296" t="str" cm="1">
        <f t="array" ref="BQ822">IFERROR(INDEX($CV$63:$CZ$65, $CO822, BQ$23), "-")</f>
        <v>-</v>
      </c>
      <c r="BR822" s="296" t="str" cm="1">
        <f t="array" ref="BR822">IFERROR(INDEX($CV$63:$CZ$65, $CO822, BR$23), "-")</f>
        <v>-</v>
      </c>
      <c r="BS822" s="296" t="str" cm="1">
        <f t="array" ref="BS822">IFERROR(INDEX($CV$63:$CZ$65, $CO822, BS$23), "-")</f>
        <v>-</v>
      </c>
      <c r="BT822" s="297" cm="1">
        <f t="array" ref="BT822">IF($CO822=3,
IFERROR(INDEX($CV$68:$CZ$79, $CE822, BT$23), "-"),
IF($CO822=2,
IF(BT$23=5, $AC822, IF(BT$23=4, $AD822, 0)), IF(BT$23=5, $AC822, 0)
))</f>
        <v>0</v>
      </c>
      <c r="BU822" s="297" cm="1">
        <f t="array" ref="BU822">IF($CO822=3,
IFERROR(INDEX($CV$68:$CZ$79, $CE822, BU$23), "-"),
IF($CO822=2,
IF(BU$23=5, $AC822, IF(BU$23=4, $AD822, 0)), IF(BU$23=5, $AC822, 0)
))</f>
        <v>0</v>
      </c>
      <c r="BV822" s="297" cm="1">
        <f t="array" ref="BV822">IF($CO822=3,
IFERROR(INDEX($CV$68:$CZ$79, $CE822, BV$23), "-"),
IF($CO822=2,
IF(BV$23=5, $AC822, IF(BV$23=4, $AD822, 0)), IF(BV$23=5, $AC822, 0)
))</f>
        <v>0</v>
      </c>
      <c r="BW822" s="297" cm="1">
        <f t="array" ref="BW822">IF($CO822=3,
IFERROR(INDEX($CV$68:$CZ$79, $CE822, BW$23), "-"),
IF($CO822=2,
IF(BW$23=5, $AC822, IF(BW$23=4, $AD822, 0)), IF(BW$23=5, $AC822, 0)
))</f>
        <v>0</v>
      </c>
      <c r="BX822" s="297" cm="1">
        <f t="array" ref="BX822">IF($CO822=3,
IFERROR(INDEX($CV$68:$CZ$79, $CE822, BX$23), "-"),
IF($CO822=2,
IF(BX$23=5, $AC822, IF(BX$23=4, $AD822, 0)), IF(BX$23=5, $AC822, 0)
))</f>
        <v>0</v>
      </c>
      <c r="BY822" s="293" t="str">
        <f t="shared" si="361"/>
        <v>-</v>
      </c>
      <c r="BZ822" s="299">
        <f t="shared" si="337"/>
        <v>0</v>
      </c>
      <c r="CA822" s="294" t="str">
        <f t="shared" si="362"/>
        <v>-</v>
      </c>
      <c r="CB822" s="295" t="str">
        <f t="shared" si="338"/>
        <v>-</v>
      </c>
      <c r="CC822" s="295" t="str">
        <f t="shared" si="363"/>
        <v>-</v>
      </c>
      <c r="CD822" s="299">
        <f t="shared" si="339"/>
        <v>0</v>
      </c>
      <c r="CE822" s="300" t="str">
        <f t="shared" si="340"/>
        <v>-</v>
      </c>
      <c r="CF822" s="300" t="str">
        <f t="shared" si="341"/>
        <v>-</v>
      </c>
      <c r="CG822" s="300">
        <v>0</v>
      </c>
      <c r="CH822" s="300">
        <f t="shared" si="342"/>
        <v>0</v>
      </c>
      <c r="CI822" s="301">
        <f t="shared" si="343"/>
        <v>0</v>
      </c>
      <c r="CJ822" s="301">
        <f t="shared" si="344"/>
        <v>0</v>
      </c>
      <c r="CK822" s="302" t="str" cm="1">
        <f t="array" ref="CK822">IF($CJ822&gt;0, INDEX($CS$28:$DH$35, $CJ822, $CI822+CK$23), "-")</f>
        <v>-</v>
      </c>
      <c r="CL822" s="302" t="str" cm="1">
        <f t="array" ref="CL822">IF($CJ822&gt;0, INDEX($CS$28:$DH$35, $CJ822, $CI822+CL$23), "-")</f>
        <v>-</v>
      </c>
      <c r="CM822" s="302" t="str" cm="1">
        <f t="array" ref="CM822">IF($CJ822&gt;0, INDEX($CS$28:$DH$35, $CJ822, $CI822+CM$23), "-")</f>
        <v>-</v>
      </c>
      <c r="CN822" s="302" t="str" cm="1">
        <f t="array" ref="CN822">IF($CJ822&gt;0, INDEX($CS$28:$DH$35, $CJ822, $CI822+CN$23), "-")</f>
        <v>-</v>
      </c>
      <c r="CO822" s="300" t="str">
        <f t="shared" si="345"/>
        <v>-</v>
      </c>
      <c r="CP822" s="271"/>
      <c r="CQ822" s="272"/>
      <c r="CR822" s="273"/>
      <c r="CS822" s="273"/>
      <c r="CT822" s="273"/>
      <c r="CU822" s="273"/>
      <c r="CV822" s="273"/>
      <c r="CW822" s="273"/>
      <c r="CX822" s="273"/>
      <c r="CY822" s="273"/>
      <c r="CZ822" s="273"/>
      <c r="DA822" s="273"/>
      <c r="DB822" s="273"/>
      <c r="DC822" s="273"/>
      <c r="DD822" s="273"/>
      <c r="DE822" s="273"/>
      <c r="DF822" s="273"/>
      <c r="DG822" s="273"/>
      <c r="DH822" s="273"/>
      <c r="DI822" s="273"/>
      <c r="DJ822" s="271"/>
      <c r="DK822" s="271"/>
    </row>
    <row r="823" spans="1:115" s="45" customFormat="1" ht="12.75" customHeight="1" x14ac:dyDescent="0.25">
      <c r="A823" s="13" cm="1">
        <f t="array" ref="A823">IFERROR(INDEX(Operation, IFERROR(MATCH($N823,#REF!, 0), IFERROR(MATCH($N823,#REF!, 0), MATCH($N823,#REF!, 0))), 4), 0)</f>
        <v>0</v>
      </c>
      <c r="B823" s="10">
        <v>800</v>
      </c>
      <c r="C823" s="238"/>
      <c r="D823" s="238"/>
      <c r="E823" s="79"/>
      <c r="F823" s="80" t="str">
        <f>IF(ISBLANK(E823), "", VLOOKUP(E823, Z!$A$2:$C$4127, 3, FALSE))</f>
        <v/>
      </c>
      <c r="G823" s="238"/>
      <c r="H823" s="81"/>
      <c r="I823" s="255" t="b">
        <v>0</v>
      </c>
      <c r="J823" s="256"/>
      <c r="K823" s="82"/>
      <c r="L823" s="82"/>
      <c r="M823" s="83"/>
      <c r="N823" s="79"/>
      <c r="O823" s="84"/>
      <c r="P823" s="84"/>
      <c r="Q823" s="257"/>
      <c r="R823" s="257"/>
      <c r="S823" s="257"/>
      <c r="T823" s="85">
        <f t="shared" si="346"/>
        <v>0</v>
      </c>
      <c r="U823" s="238"/>
      <c r="V823" s="238"/>
      <c r="W823" s="238"/>
      <c r="X823" s="257"/>
      <c r="Y823" s="258"/>
      <c r="Z823" s="79"/>
      <c r="AA823" s="257"/>
      <c r="AB823" s="257"/>
      <c r="AC823" s="257"/>
      <c r="AD823" s="257"/>
      <c r="AE823" s="257"/>
      <c r="AF823" s="85">
        <f t="shared" si="347"/>
        <v>0</v>
      </c>
      <c r="AG823" s="259"/>
      <c r="AH823" s="238"/>
      <c r="AI823" s="79"/>
      <c r="AJ823" s="80" t="str">
        <f>IF(ISBLANK(AI823), "", VLOOKUP(AI823, Z!$A$2:$C$4127, 3, FALSE))</f>
        <v/>
      </c>
      <c r="AK823" s="260"/>
      <c r="AL823" s="127">
        <f t="shared" si="348"/>
        <v>0</v>
      </c>
      <c r="AM823" s="271"/>
      <c r="AN823" s="292">
        <f t="shared" si="350"/>
        <v>0</v>
      </c>
      <c r="AO823" s="279">
        <f t="shared" si="349"/>
        <v>1</v>
      </c>
      <c r="AP823" s="279">
        <v>0.75</v>
      </c>
      <c r="AQ823" s="293" t="str">
        <f t="shared" si="351"/>
        <v>-</v>
      </c>
      <c r="AR823" s="293" t="str">
        <f t="shared" si="352"/>
        <v>-</v>
      </c>
      <c r="AS823" s="293" t="str" cm="1">
        <f t="array" ref="AS823">IFERROR(IFERROR((AT823*AU823)/(3600*1000)/AZ823, BY823) * SUMPRODUCT($BA823:$BE823^2.5, $BF823:$BJ823) / 1000, "-")</f>
        <v>-</v>
      </c>
      <c r="AT823" s="279" t="str">
        <f t="shared" si="353"/>
        <v>-</v>
      </c>
      <c r="AU823" s="279" t="str">
        <f t="shared" si="354"/>
        <v>-</v>
      </c>
      <c r="AV823" s="294" t="str">
        <f t="shared" si="336"/>
        <v>-</v>
      </c>
      <c r="AW823" s="294" t="str" cm="1">
        <f t="array" ref="AW823">IF(CH823&gt;0, INDEX($CV$58:$CV$60, CH823), "-")</f>
        <v>-</v>
      </c>
      <c r="AX823" s="294" t="str">
        <f t="shared" si="355"/>
        <v>-</v>
      </c>
      <c r="AY823" s="295" t="str">
        <f t="shared" si="356"/>
        <v>-</v>
      </c>
      <c r="AZ823" s="294">
        <f t="shared" si="357"/>
        <v>0</v>
      </c>
      <c r="BA823" s="296" t="str" cm="1">
        <f t="array" ref="BA823">IFERROR(INDEX($CV$63:$CZ$65, $CF823, BA$23), "-")</f>
        <v>-</v>
      </c>
      <c r="BB823" s="296" t="str" cm="1">
        <f t="array" ref="BB823">IFERROR(INDEX($CV$63:$CZ$65, $CF823, BB$23), "-")</f>
        <v>-</v>
      </c>
      <c r="BC823" s="296" t="str" cm="1">
        <f t="array" ref="BC823">IFERROR(INDEX($CV$63:$CZ$65, $CF823, BC$23), "-")</f>
        <v>-</v>
      </c>
      <c r="BD823" s="296" t="str" cm="1">
        <f t="array" ref="BD823">IFERROR(INDEX($CV$63:$CZ$65, $CF823, BD$23), "-")</f>
        <v>-</v>
      </c>
      <c r="BE823" s="296" t="str" cm="1">
        <f t="array" ref="BE823">IFERROR(INDEX($CV$63:$CZ$65, $CF823, BE$23), "-")</f>
        <v>-</v>
      </c>
      <c r="BF823" s="297" cm="1">
        <f t="array" ref="BF823">IF($CF823=3,
IFERROR(INDEX($CV$68:$CZ$79, $CE823, BF$23), "-"),
IF($CF823=2,
IF(BF$23=5, $Q823, IF(BF$23=4, $R823, 0)), IF(BF$23=5, $Q823, 0)
))</f>
        <v>0</v>
      </c>
      <c r="BG823" s="297" cm="1">
        <f t="array" ref="BG823">IF($CF823=3,
IFERROR(INDEX($CV$68:$CZ$79, $CE823, BG$23), "-"),
IF($CF823=2,
IF(BG$23=5, $Q823, IF(BG$23=4, $R823, 0)), IF(BG$23=5, $Q823, 0)
))</f>
        <v>0</v>
      </c>
      <c r="BH823" s="297" cm="1">
        <f t="array" ref="BH823">IF($CF823=3,
IFERROR(INDEX($CV$68:$CZ$79, $CE823, BH$23), "-"),
IF($CF823=2,
IF(BH$23=5, $Q823, IF(BH$23=4, $R823, 0)), IF(BH$23=5, $Q823, 0)
))</f>
        <v>0</v>
      </c>
      <c r="BI823" s="297" cm="1">
        <f t="array" ref="BI823">IF($CF823=3,
IFERROR(INDEX($CV$68:$CZ$79, $CE823, BI$23), "-"),
IF($CF823=2,
IF(BI$23=5, $Q823, IF(BI$23=4, $R823, 0)), IF(BI$23=5, $Q823, 0)
))</f>
        <v>0</v>
      </c>
      <c r="BJ823" s="297" cm="1">
        <f t="array" ref="BJ823">IF($CF823=3,
IFERROR(INDEX($CV$68:$CZ$79, $CE823, BJ$23), "-"),
IF($CF823=2,
IF(BJ$23=5, $Q823, IF(BJ$23=4, $R823, 0)), IF(BJ$23=5, $Q823, 0)
))</f>
        <v>0</v>
      </c>
      <c r="BK823" s="293" t="str" cm="1">
        <f t="array" ref="BK823">IFERROR(IF(OR($AN$20="EZ", ISNUMBER((BL823*BM823)/(3600*1000)/BN823)), (BL823*BM823)/(3600*1000)/BN823, BY823) * SUMPRODUCT($BO823:$BS823^2.5, $BT823:$BX823) / 1000, "-")</f>
        <v>-</v>
      </c>
      <c r="BL823" s="279" t="str">
        <f t="shared" si="358"/>
        <v>-</v>
      </c>
      <c r="BM823" s="279" t="str">
        <f t="shared" si="359"/>
        <v>-</v>
      </c>
      <c r="BN823" s="298">
        <f t="shared" si="360"/>
        <v>0</v>
      </c>
      <c r="BO823" s="296" t="str" cm="1">
        <f t="array" ref="BO823">IFERROR(INDEX($CV$63:$CZ$65, $CO823, BO$23), "-")</f>
        <v>-</v>
      </c>
      <c r="BP823" s="296" t="str" cm="1">
        <f t="array" ref="BP823">IFERROR(INDEX($CV$63:$CZ$65, $CO823, BP$23), "-")</f>
        <v>-</v>
      </c>
      <c r="BQ823" s="296" t="str" cm="1">
        <f t="array" ref="BQ823">IFERROR(INDEX($CV$63:$CZ$65, $CO823, BQ$23), "-")</f>
        <v>-</v>
      </c>
      <c r="BR823" s="296" t="str" cm="1">
        <f t="array" ref="BR823">IFERROR(INDEX($CV$63:$CZ$65, $CO823, BR$23), "-")</f>
        <v>-</v>
      </c>
      <c r="BS823" s="296" t="str" cm="1">
        <f t="array" ref="BS823">IFERROR(INDEX($CV$63:$CZ$65, $CO823, BS$23), "-")</f>
        <v>-</v>
      </c>
      <c r="BT823" s="297" cm="1">
        <f t="array" ref="BT823">IF($CO823=3,
IFERROR(INDEX($CV$68:$CZ$79, $CE823, BT$23), "-"),
IF($CO823=2,
IF(BT$23=5, $AC823, IF(BT$23=4, $AD823, 0)), IF(BT$23=5, $AC823, 0)
))</f>
        <v>0</v>
      </c>
      <c r="BU823" s="297" cm="1">
        <f t="array" ref="BU823">IF($CO823=3,
IFERROR(INDEX($CV$68:$CZ$79, $CE823, BU$23), "-"),
IF($CO823=2,
IF(BU$23=5, $AC823, IF(BU$23=4, $AD823, 0)), IF(BU$23=5, $AC823, 0)
))</f>
        <v>0</v>
      </c>
      <c r="BV823" s="297" cm="1">
        <f t="array" ref="BV823">IF($CO823=3,
IFERROR(INDEX($CV$68:$CZ$79, $CE823, BV$23), "-"),
IF($CO823=2,
IF(BV$23=5, $AC823, IF(BV$23=4, $AD823, 0)), IF(BV$23=5, $AC823, 0)
))</f>
        <v>0</v>
      </c>
      <c r="BW823" s="297" cm="1">
        <f t="array" ref="BW823">IF($CO823=3,
IFERROR(INDEX($CV$68:$CZ$79, $CE823, BW$23), "-"),
IF($CO823=2,
IF(BW$23=5, $AC823, IF(BW$23=4, $AD823, 0)), IF(BW$23=5, $AC823, 0)
))</f>
        <v>0</v>
      </c>
      <c r="BX823" s="297" cm="1">
        <f t="array" ref="BX823">IF($CO823=3,
IFERROR(INDEX($CV$68:$CZ$79, $CE823, BX$23), "-"),
IF($CO823=2,
IF(BX$23=5, $AC823, IF(BX$23=4, $AD823, 0)), IF(BX$23=5, $AC823, 0)
))</f>
        <v>0</v>
      </c>
      <c r="BY823" s="293" t="str">
        <f t="shared" si="361"/>
        <v>-</v>
      </c>
      <c r="BZ823" s="299">
        <f t="shared" si="337"/>
        <v>0</v>
      </c>
      <c r="CA823" s="294" t="str">
        <f t="shared" si="362"/>
        <v>-</v>
      </c>
      <c r="CB823" s="295" t="str">
        <f t="shared" si="338"/>
        <v>-</v>
      </c>
      <c r="CC823" s="295" t="str">
        <f t="shared" si="363"/>
        <v>-</v>
      </c>
      <c r="CD823" s="299">
        <f t="shared" si="339"/>
        <v>0</v>
      </c>
      <c r="CE823" s="300" t="str">
        <f t="shared" si="340"/>
        <v>-</v>
      </c>
      <c r="CF823" s="300" t="str">
        <f t="shared" si="341"/>
        <v>-</v>
      </c>
      <c r="CG823" s="300">
        <v>0</v>
      </c>
      <c r="CH823" s="300">
        <f t="shared" si="342"/>
        <v>0</v>
      </c>
      <c r="CI823" s="301">
        <f t="shared" si="343"/>
        <v>0</v>
      </c>
      <c r="CJ823" s="301">
        <f t="shared" si="344"/>
        <v>0</v>
      </c>
      <c r="CK823" s="302" t="str" cm="1">
        <f t="array" ref="CK823">IF($CJ823&gt;0, INDEX($CS$28:$DH$35, $CJ823, $CI823+CK$23), "-")</f>
        <v>-</v>
      </c>
      <c r="CL823" s="302" t="str" cm="1">
        <f t="array" ref="CL823">IF($CJ823&gt;0, INDEX($CS$28:$DH$35, $CJ823, $CI823+CL$23), "-")</f>
        <v>-</v>
      </c>
      <c r="CM823" s="302" t="str" cm="1">
        <f t="array" ref="CM823">IF($CJ823&gt;0, INDEX($CS$28:$DH$35, $CJ823, $CI823+CM$23), "-")</f>
        <v>-</v>
      </c>
      <c r="CN823" s="302" t="str" cm="1">
        <f t="array" ref="CN823">IF($CJ823&gt;0, INDEX($CS$28:$DH$35, $CJ823, $CI823+CN$23), "-")</f>
        <v>-</v>
      </c>
      <c r="CO823" s="300" t="str">
        <f t="shared" si="345"/>
        <v>-</v>
      </c>
      <c r="CP823" s="271"/>
      <c r="CQ823" s="272"/>
      <c r="CR823" s="273"/>
      <c r="CS823" s="273"/>
      <c r="CT823" s="273"/>
      <c r="CU823" s="273"/>
      <c r="CV823" s="273"/>
      <c r="CW823" s="273"/>
      <c r="CX823" s="273"/>
      <c r="CY823" s="273"/>
      <c r="CZ823" s="273"/>
      <c r="DA823" s="273"/>
      <c r="DB823" s="273"/>
      <c r="DC823" s="273"/>
      <c r="DD823" s="273"/>
      <c r="DE823" s="273"/>
      <c r="DF823" s="273"/>
      <c r="DG823" s="273"/>
      <c r="DH823" s="273"/>
      <c r="DI823" s="273"/>
      <c r="DJ823" s="271"/>
      <c r="DK823" s="271"/>
    </row>
    <row r="824" spans="1:115" s="45" customFormat="1" ht="12.75" customHeight="1" x14ac:dyDescent="0.25">
      <c r="A824" s="13" cm="1">
        <f t="array" ref="A824">IFERROR(INDEX(Operation, IFERROR(MATCH($N824,#REF!, 0), IFERROR(MATCH($N824,#REF!, 0), MATCH($N824,#REF!, 0))), 4), 0)</f>
        <v>0</v>
      </c>
      <c r="B824" s="10">
        <v>801</v>
      </c>
      <c r="C824" s="238"/>
      <c r="D824" s="238"/>
      <c r="E824" s="79"/>
      <c r="F824" s="80" t="str">
        <f>IF(ISBLANK(E824), "", VLOOKUP(E824, Z!$A$2:$C$4127, 3, FALSE))</f>
        <v/>
      </c>
      <c r="G824" s="238"/>
      <c r="H824" s="81"/>
      <c r="I824" s="255" t="b">
        <v>0</v>
      </c>
      <c r="J824" s="256"/>
      <c r="K824" s="82"/>
      <c r="L824" s="82"/>
      <c r="M824" s="83"/>
      <c r="N824" s="79"/>
      <c r="O824" s="84"/>
      <c r="P824" s="84"/>
      <c r="Q824" s="257"/>
      <c r="R824" s="257"/>
      <c r="S824" s="257"/>
      <c r="T824" s="85">
        <f t="shared" si="346"/>
        <v>0</v>
      </c>
      <c r="U824" s="238"/>
      <c r="V824" s="238"/>
      <c r="W824" s="238"/>
      <c r="X824" s="256"/>
      <c r="Y824" s="258"/>
      <c r="Z824" s="79"/>
      <c r="AA824" s="257"/>
      <c r="AB824" s="257"/>
      <c r="AC824" s="257"/>
      <c r="AD824" s="257"/>
      <c r="AE824" s="257"/>
      <c r="AF824" s="85">
        <f t="shared" si="347"/>
        <v>0</v>
      </c>
      <c r="AG824" s="259"/>
      <c r="AH824" s="238"/>
      <c r="AI824" s="79"/>
      <c r="AJ824" s="80" t="str">
        <f>IF(ISBLANK(AI824), "", VLOOKUP(AI824, Z!$A$2:$C$4127, 3, FALSE))</f>
        <v/>
      </c>
      <c r="AK824" s="260"/>
      <c r="AL824" s="127">
        <f t="shared" si="348"/>
        <v>0</v>
      </c>
      <c r="AM824" s="271"/>
      <c r="AN824" s="292">
        <f t="shared" si="350"/>
        <v>0</v>
      </c>
      <c r="AO824" s="279">
        <f t="shared" si="349"/>
        <v>1</v>
      </c>
      <c r="AP824" s="279">
        <v>0.75</v>
      </c>
      <c r="AQ824" s="293" t="str">
        <f t="shared" si="351"/>
        <v>-</v>
      </c>
      <c r="AR824" s="293" t="str">
        <f t="shared" si="352"/>
        <v>-</v>
      </c>
      <c r="AS824" s="293" t="str" cm="1">
        <f t="array" ref="AS824">IFERROR(IFERROR((AT824*AU824)/(3600*1000)/AZ824, BY824) * SUMPRODUCT($BA824:$BE824^2.5, $BF824:$BJ824) / 1000, "-")</f>
        <v>-</v>
      </c>
      <c r="AT824" s="279" t="str">
        <f t="shared" si="353"/>
        <v>-</v>
      </c>
      <c r="AU824" s="279" t="str">
        <f t="shared" si="354"/>
        <v>-</v>
      </c>
      <c r="AV824" s="294" t="str">
        <f t="shared" si="336"/>
        <v>-</v>
      </c>
      <c r="AW824" s="294" t="str" cm="1">
        <f t="array" ref="AW824">IF(CH824&gt;0, INDEX($CV$58:$CV$60, CH824), "-")</f>
        <v>-</v>
      </c>
      <c r="AX824" s="294" t="str">
        <f t="shared" si="355"/>
        <v>-</v>
      </c>
      <c r="AY824" s="295" t="str">
        <f t="shared" si="356"/>
        <v>-</v>
      </c>
      <c r="AZ824" s="294">
        <f t="shared" si="357"/>
        <v>0</v>
      </c>
      <c r="BA824" s="296" t="str" cm="1">
        <f t="array" ref="BA824">IFERROR(INDEX($CV$63:$CZ$65, $CF824, BA$23), "-")</f>
        <v>-</v>
      </c>
      <c r="BB824" s="296" t="str" cm="1">
        <f t="array" ref="BB824">IFERROR(INDEX($CV$63:$CZ$65, $CF824, BB$23), "-")</f>
        <v>-</v>
      </c>
      <c r="BC824" s="296" t="str" cm="1">
        <f t="array" ref="BC824">IFERROR(INDEX($CV$63:$CZ$65, $CF824, BC$23), "-")</f>
        <v>-</v>
      </c>
      <c r="BD824" s="296" t="str" cm="1">
        <f t="array" ref="BD824">IFERROR(INDEX($CV$63:$CZ$65, $CF824, BD$23), "-")</f>
        <v>-</v>
      </c>
      <c r="BE824" s="296" t="str" cm="1">
        <f t="array" ref="BE824">IFERROR(INDEX($CV$63:$CZ$65, $CF824, BE$23), "-")</f>
        <v>-</v>
      </c>
      <c r="BF824" s="297" cm="1">
        <f t="array" ref="BF824">IF($CF824=3,
IFERROR(INDEX($CV$68:$CZ$79, $CE824, BF$23), "-"),
IF($CF824=2,
IF(BF$23=5, $Q824, IF(BF$23=4, $R824, 0)), IF(BF$23=5, $Q824, 0)
))</f>
        <v>0</v>
      </c>
      <c r="BG824" s="297" cm="1">
        <f t="array" ref="BG824">IF($CF824=3,
IFERROR(INDEX($CV$68:$CZ$79, $CE824, BG$23), "-"),
IF($CF824=2,
IF(BG$23=5, $Q824, IF(BG$23=4, $R824, 0)), IF(BG$23=5, $Q824, 0)
))</f>
        <v>0</v>
      </c>
      <c r="BH824" s="297" cm="1">
        <f t="array" ref="BH824">IF($CF824=3,
IFERROR(INDEX($CV$68:$CZ$79, $CE824, BH$23), "-"),
IF($CF824=2,
IF(BH$23=5, $Q824, IF(BH$23=4, $R824, 0)), IF(BH$23=5, $Q824, 0)
))</f>
        <v>0</v>
      </c>
      <c r="BI824" s="297" cm="1">
        <f t="array" ref="BI824">IF($CF824=3,
IFERROR(INDEX($CV$68:$CZ$79, $CE824, BI$23), "-"),
IF($CF824=2,
IF(BI$23=5, $Q824, IF(BI$23=4, $R824, 0)), IF(BI$23=5, $Q824, 0)
))</f>
        <v>0</v>
      </c>
      <c r="BJ824" s="297" cm="1">
        <f t="array" ref="BJ824">IF($CF824=3,
IFERROR(INDEX($CV$68:$CZ$79, $CE824, BJ$23), "-"),
IF($CF824=2,
IF(BJ$23=5, $Q824, IF(BJ$23=4, $R824, 0)), IF(BJ$23=5, $Q824, 0)
))</f>
        <v>0</v>
      </c>
      <c r="BK824" s="293" t="str" cm="1">
        <f t="array" ref="BK824">IFERROR(IF(OR($AN$20="EZ", ISNUMBER((BL824*BM824)/(3600*1000)/BN824)), (BL824*BM824)/(3600*1000)/BN824, BY824) * SUMPRODUCT($BO824:$BS824^2.5, $BT824:$BX824) / 1000, "-")</f>
        <v>-</v>
      </c>
      <c r="BL824" s="279" t="str">
        <f t="shared" si="358"/>
        <v>-</v>
      </c>
      <c r="BM824" s="279" t="str">
        <f t="shared" si="359"/>
        <v>-</v>
      </c>
      <c r="BN824" s="298">
        <f t="shared" si="360"/>
        <v>0</v>
      </c>
      <c r="BO824" s="296" t="str" cm="1">
        <f t="array" ref="BO824">IFERROR(INDEX($CV$63:$CZ$65, $CO824, BO$23), "-")</f>
        <v>-</v>
      </c>
      <c r="BP824" s="296" t="str" cm="1">
        <f t="array" ref="BP824">IFERROR(INDEX($CV$63:$CZ$65, $CO824, BP$23), "-")</f>
        <v>-</v>
      </c>
      <c r="BQ824" s="296" t="str" cm="1">
        <f t="array" ref="BQ824">IFERROR(INDEX($CV$63:$CZ$65, $CO824, BQ$23), "-")</f>
        <v>-</v>
      </c>
      <c r="BR824" s="296" t="str" cm="1">
        <f t="array" ref="BR824">IFERROR(INDEX($CV$63:$CZ$65, $CO824, BR$23), "-")</f>
        <v>-</v>
      </c>
      <c r="BS824" s="296" t="str" cm="1">
        <f t="array" ref="BS824">IFERROR(INDEX($CV$63:$CZ$65, $CO824, BS$23), "-")</f>
        <v>-</v>
      </c>
      <c r="BT824" s="297" cm="1">
        <f t="array" ref="BT824">IF($CO824=3,
IFERROR(INDEX($CV$68:$CZ$79, $CE824, BT$23), "-"),
IF($CO824=2,
IF(BT$23=5, $AC824, IF(BT$23=4, $AD824, 0)), IF(BT$23=5, $AC824, 0)
))</f>
        <v>0</v>
      </c>
      <c r="BU824" s="297" cm="1">
        <f t="array" ref="BU824">IF($CO824=3,
IFERROR(INDEX($CV$68:$CZ$79, $CE824, BU$23), "-"),
IF($CO824=2,
IF(BU$23=5, $AC824, IF(BU$23=4, $AD824, 0)), IF(BU$23=5, $AC824, 0)
))</f>
        <v>0</v>
      </c>
      <c r="BV824" s="297" cm="1">
        <f t="array" ref="BV824">IF($CO824=3,
IFERROR(INDEX($CV$68:$CZ$79, $CE824, BV$23), "-"),
IF($CO824=2,
IF(BV$23=5, $AC824, IF(BV$23=4, $AD824, 0)), IF(BV$23=5, $AC824, 0)
))</f>
        <v>0</v>
      </c>
      <c r="BW824" s="297" cm="1">
        <f t="array" ref="BW824">IF($CO824=3,
IFERROR(INDEX($CV$68:$CZ$79, $CE824, BW$23), "-"),
IF($CO824=2,
IF(BW$23=5, $AC824, IF(BW$23=4, $AD824, 0)), IF(BW$23=5, $AC824, 0)
))</f>
        <v>0</v>
      </c>
      <c r="BX824" s="297" cm="1">
        <f t="array" ref="BX824">IF($CO824=3,
IFERROR(INDEX($CV$68:$CZ$79, $CE824, BX$23), "-"),
IF($CO824=2,
IF(BX$23=5, $AC824, IF(BX$23=4, $AD824, 0)), IF(BX$23=5, $AC824, 0)
))</f>
        <v>0</v>
      </c>
      <c r="BY824" s="293" t="str">
        <f t="shared" si="361"/>
        <v>-</v>
      </c>
      <c r="BZ824" s="299">
        <f t="shared" si="337"/>
        <v>0</v>
      </c>
      <c r="CA824" s="294" t="str">
        <f t="shared" si="362"/>
        <v>-</v>
      </c>
      <c r="CB824" s="295" t="str">
        <f t="shared" si="338"/>
        <v>-</v>
      </c>
      <c r="CC824" s="295" t="str">
        <f t="shared" si="363"/>
        <v>-</v>
      </c>
      <c r="CD824" s="299">
        <f t="shared" si="339"/>
        <v>0</v>
      </c>
      <c r="CE824" s="300" t="str">
        <f t="shared" si="340"/>
        <v>-</v>
      </c>
      <c r="CF824" s="300" t="str">
        <f t="shared" si="341"/>
        <v>-</v>
      </c>
      <c r="CG824" s="300">
        <v>0</v>
      </c>
      <c r="CH824" s="300">
        <f t="shared" si="342"/>
        <v>0</v>
      </c>
      <c r="CI824" s="301">
        <f t="shared" si="343"/>
        <v>0</v>
      </c>
      <c r="CJ824" s="301">
        <f t="shared" si="344"/>
        <v>0</v>
      </c>
      <c r="CK824" s="302" t="str" cm="1">
        <f t="array" ref="CK824">IF($CJ824&gt;0, INDEX($CS$28:$DH$35, $CJ824, $CI824+CK$23), "-")</f>
        <v>-</v>
      </c>
      <c r="CL824" s="302" t="str" cm="1">
        <f t="array" ref="CL824">IF($CJ824&gt;0, INDEX($CS$28:$DH$35, $CJ824, $CI824+CL$23), "-")</f>
        <v>-</v>
      </c>
      <c r="CM824" s="302" t="str" cm="1">
        <f t="array" ref="CM824">IF($CJ824&gt;0, INDEX($CS$28:$DH$35, $CJ824, $CI824+CM$23), "-")</f>
        <v>-</v>
      </c>
      <c r="CN824" s="302" t="str" cm="1">
        <f t="array" ref="CN824">IF($CJ824&gt;0, INDEX($CS$28:$DH$35, $CJ824, $CI824+CN$23), "-")</f>
        <v>-</v>
      </c>
      <c r="CO824" s="300" t="str">
        <f t="shared" si="345"/>
        <v>-</v>
      </c>
      <c r="CP824" s="271"/>
      <c r="CQ824" s="272"/>
      <c r="CR824" s="273"/>
      <c r="CS824" s="273"/>
      <c r="CT824" s="273"/>
      <c r="CU824" s="273"/>
      <c r="CV824" s="273"/>
      <c r="CW824" s="273"/>
      <c r="CX824" s="273"/>
      <c r="CY824" s="273"/>
      <c r="CZ824" s="273"/>
      <c r="DA824" s="273"/>
      <c r="DB824" s="273"/>
      <c r="DC824" s="273"/>
      <c r="DD824" s="273"/>
      <c r="DE824" s="273"/>
      <c r="DF824" s="273"/>
      <c r="DG824" s="273"/>
      <c r="DH824" s="273"/>
      <c r="DI824" s="273"/>
      <c r="DJ824" s="271"/>
      <c r="DK824" s="271"/>
    </row>
    <row r="825" spans="1:115" s="45" customFormat="1" ht="12.75" customHeight="1" x14ac:dyDescent="0.25">
      <c r="A825" s="13" cm="1">
        <f t="array" ref="A825">IFERROR(INDEX(Operation, IFERROR(MATCH($N825,#REF!, 0), IFERROR(MATCH($N825,#REF!, 0), MATCH($N825,#REF!, 0))), 4), 0)</f>
        <v>0</v>
      </c>
      <c r="B825" s="10">
        <v>802</v>
      </c>
      <c r="C825" s="238"/>
      <c r="D825" s="238"/>
      <c r="E825" s="79"/>
      <c r="F825" s="80" t="str">
        <f>IF(ISBLANK(E825), "", VLOOKUP(E825, Z!$A$2:$C$4127, 3, FALSE))</f>
        <v/>
      </c>
      <c r="G825" s="238"/>
      <c r="H825" s="81"/>
      <c r="I825" s="255" t="b">
        <v>0</v>
      </c>
      <c r="J825" s="256"/>
      <c r="K825" s="82"/>
      <c r="L825" s="82"/>
      <c r="M825" s="83"/>
      <c r="N825" s="79"/>
      <c r="O825" s="84"/>
      <c r="P825" s="84"/>
      <c r="Q825" s="257"/>
      <c r="R825" s="257"/>
      <c r="S825" s="257"/>
      <c r="T825" s="85">
        <f t="shared" si="346"/>
        <v>0</v>
      </c>
      <c r="U825" s="238"/>
      <c r="V825" s="238"/>
      <c r="W825" s="238"/>
      <c r="X825" s="257"/>
      <c r="Y825" s="258"/>
      <c r="Z825" s="79"/>
      <c r="AA825" s="257"/>
      <c r="AB825" s="257"/>
      <c r="AC825" s="257"/>
      <c r="AD825" s="257"/>
      <c r="AE825" s="257"/>
      <c r="AF825" s="85">
        <f t="shared" si="347"/>
        <v>0</v>
      </c>
      <c r="AG825" s="259"/>
      <c r="AH825" s="238"/>
      <c r="AI825" s="79"/>
      <c r="AJ825" s="80" t="str">
        <f>IF(ISBLANK(AI825), "", VLOOKUP(AI825, Z!$A$2:$C$4127, 3, FALSE))</f>
        <v/>
      </c>
      <c r="AK825" s="260"/>
      <c r="AL825" s="127">
        <f t="shared" si="348"/>
        <v>0</v>
      </c>
      <c r="AM825" s="271"/>
      <c r="AN825" s="292">
        <f t="shared" si="350"/>
        <v>0</v>
      </c>
      <c r="AO825" s="279">
        <f t="shared" si="349"/>
        <v>1</v>
      </c>
      <c r="AP825" s="279">
        <v>0.75</v>
      </c>
      <c r="AQ825" s="293" t="str">
        <f t="shared" si="351"/>
        <v>-</v>
      </c>
      <c r="AR825" s="293" t="str">
        <f t="shared" si="352"/>
        <v>-</v>
      </c>
      <c r="AS825" s="293" t="str" cm="1">
        <f t="array" ref="AS825">IFERROR(IFERROR((AT825*AU825)/(3600*1000)/AZ825, BY825) * SUMPRODUCT($BA825:$BE825^2.5, $BF825:$BJ825) / 1000, "-")</f>
        <v>-</v>
      </c>
      <c r="AT825" s="279" t="str">
        <f t="shared" si="353"/>
        <v>-</v>
      </c>
      <c r="AU825" s="279" t="str">
        <f t="shared" si="354"/>
        <v>-</v>
      </c>
      <c r="AV825" s="294" t="str">
        <f t="shared" si="336"/>
        <v>-</v>
      </c>
      <c r="AW825" s="294" t="str" cm="1">
        <f t="array" ref="AW825">IF(CH825&gt;0, INDEX($CV$58:$CV$60, CH825), "-")</f>
        <v>-</v>
      </c>
      <c r="AX825" s="294" t="str">
        <f t="shared" si="355"/>
        <v>-</v>
      </c>
      <c r="AY825" s="295" t="str">
        <f t="shared" si="356"/>
        <v>-</v>
      </c>
      <c r="AZ825" s="294">
        <f t="shared" si="357"/>
        <v>0</v>
      </c>
      <c r="BA825" s="296" t="str" cm="1">
        <f t="array" ref="BA825">IFERROR(INDEX($CV$63:$CZ$65, $CF825, BA$23), "-")</f>
        <v>-</v>
      </c>
      <c r="BB825" s="296" t="str" cm="1">
        <f t="array" ref="BB825">IFERROR(INDEX($CV$63:$CZ$65, $CF825, BB$23), "-")</f>
        <v>-</v>
      </c>
      <c r="BC825" s="296" t="str" cm="1">
        <f t="array" ref="BC825">IFERROR(INDEX($CV$63:$CZ$65, $CF825, BC$23), "-")</f>
        <v>-</v>
      </c>
      <c r="BD825" s="296" t="str" cm="1">
        <f t="array" ref="BD825">IFERROR(INDEX($CV$63:$CZ$65, $CF825, BD$23), "-")</f>
        <v>-</v>
      </c>
      <c r="BE825" s="296" t="str" cm="1">
        <f t="array" ref="BE825">IFERROR(INDEX($CV$63:$CZ$65, $CF825, BE$23), "-")</f>
        <v>-</v>
      </c>
      <c r="BF825" s="297" cm="1">
        <f t="array" ref="BF825">IF($CF825=3,
IFERROR(INDEX($CV$68:$CZ$79, $CE825, BF$23), "-"),
IF($CF825=2,
IF(BF$23=5, $Q825, IF(BF$23=4, $R825, 0)), IF(BF$23=5, $Q825, 0)
))</f>
        <v>0</v>
      </c>
      <c r="BG825" s="297" cm="1">
        <f t="array" ref="BG825">IF($CF825=3,
IFERROR(INDEX($CV$68:$CZ$79, $CE825, BG$23), "-"),
IF($CF825=2,
IF(BG$23=5, $Q825, IF(BG$23=4, $R825, 0)), IF(BG$23=5, $Q825, 0)
))</f>
        <v>0</v>
      </c>
      <c r="BH825" s="297" cm="1">
        <f t="array" ref="BH825">IF($CF825=3,
IFERROR(INDEX($CV$68:$CZ$79, $CE825, BH$23), "-"),
IF($CF825=2,
IF(BH$23=5, $Q825, IF(BH$23=4, $R825, 0)), IF(BH$23=5, $Q825, 0)
))</f>
        <v>0</v>
      </c>
      <c r="BI825" s="297" cm="1">
        <f t="array" ref="BI825">IF($CF825=3,
IFERROR(INDEX($CV$68:$CZ$79, $CE825, BI$23), "-"),
IF($CF825=2,
IF(BI$23=5, $Q825, IF(BI$23=4, $R825, 0)), IF(BI$23=5, $Q825, 0)
))</f>
        <v>0</v>
      </c>
      <c r="BJ825" s="297" cm="1">
        <f t="array" ref="BJ825">IF($CF825=3,
IFERROR(INDEX($CV$68:$CZ$79, $CE825, BJ$23), "-"),
IF($CF825=2,
IF(BJ$23=5, $Q825, IF(BJ$23=4, $R825, 0)), IF(BJ$23=5, $Q825, 0)
))</f>
        <v>0</v>
      </c>
      <c r="BK825" s="293" t="str" cm="1">
        <f t="array" ref="BK825">IFERROR(IF(OR($AN$20="EZ", ISNUMBER((BL825*BM825)/(3600*1000)/BN825)), (BL825*BM825)/(3600*1000)/BN825, BY825) * SUMPRODUCT($BO825:$BS825^2.5, $BT825:$BX825) / 1000, "-")</f>
        <v>-</v>
      </c>
      <c r="BL825" s="279" t="str">
        <f t="shared" si="358"/>
        <v>-</v>
      </c>
      <c r="BM825" s="279" t="str">
        <f t="shared" si="359"/>
        <v>-</v>
      </c>
      <c r="BN825" s="298">
        <f t="shared" si="360"/>
        <v>0</v>
      </c>
      <c r="BO825" s="296" t="str" cm="1">
        <f t="array" ref="BO825">IFERROR(INDEX($CV$63:$CZ$65, $CO825, BO$23), "-")</f>
        <v>-</v>
      </c>
      <c r="BP825" s="296" t="str" cm="1">
        <f t="array" ref="BP825">IFERROR(INDEX($CV$63:$CZ$65, $CO825, BP$23), "-")</f>
        <v>-</v>
      </c>
      <c r="BQ825" s="296" t="str" cm="1">
        <f t="array" ref="BQ825">IFERROR(INDEX($CV$63:$CZ$65, $CO825, BQ$23), "-")</f>
        <v>-</v>
      </c>
      <c r="BR825" s="296" t="str" cm="1">
        <f t="array" ref="BR825">IFERROR(INDEX($CV$63:$CZ$65, $CO825, BR$23), "-")</f>
        <v>-</v>
      </c>
      <c r="BS825" s="296" t="str" cm="1">
        <f t="array" ref="BS825">IFERROR(INDEX($CV$63:$CZ$65, $CO825, BS$23), "-")</f>
        <v>-</v>
      </c>
      <c r="BT825" s="297" cm="1">
        <f t="array" ref="BT825">IF($CO825=3,
IFERROR(INDEX($CV$68:$CZ$79, $CE825, BT$23), "-"),
IF($CO825=2,
IF(BT$23=5, $AC825, IF(BT$23=4, $AD825, 0)), IF(BT$23=5, $AC825, 0)
))</f>
        <v>0</v>
      </c>
      <c r="BU825" s="297" cm="1">
        <f t="array" ref="BU825">IF($CO825=3,
IFERROR(INDEX($CV$68:$CZ$79, $CE825, BU$23), "-"),
IF($CO825=2,
IF(BU$23=5, $AC825, IF(BU$23=4, $AD825, 0)), IF(BU$23=5, $AC825, 0)
))</f>
        <v>0</v>
      </c>
      <c r="BV825" s="297" cm="1">
        <f t="array" ref="BV825">IF($CO825=3,
IFERROR(INDEX($CV$68:$CZ$79, $CE825, BV$23), "-"),
IF($CO825=2,
IF(BV$23=5, $AC825, IF(BV$23=4, $AD825, 0)), IF(BV$23=5, $AC825, 0)
))</f>
        <v>0</v>
      </c>
      <c r="BW825" s="297" cm="1">
        <f t="array" ref="BW825">IF($CO825=3,
IFERROR(INDEX($CV$68:$CZ$79, $CE825, BW$23), "-"),
IF($CO825=2,
IF(BW$23=5, $AC825, IF(BW$23=4, $AD825, 0)), IF(BW$23=5, $AC825, 0)
))</f>
        <v>0</v>
      </c>
      <c r="BX825" s="297" cm="1">
        <f t="array" ref="BX825">IF($CO825=3,
IFERROR(INDEX($CV$68:$CZ$79, $CE825, BX$23), "-"),
IF($CO825=2,
IF(BX$23=5, $AC825, IF(BX$23=4, $AD825, 0)), IF(BX$23=5, $AC825, 0)
))</f>
        <v>0</v>
      </c>
      <c r="BY825" s="293" t="str">
        <f t="shared" si="361"/>
        <v>-</v>
      </c>
      <c r="BZ825" s="299">
        <f t="shared" si="337"/>
        <v>0</v>
      </c>
      <c r="CA825" s="294" t="str">
        <f t="shared" si="362"/>
        <v>-</v>
      </c>
      <c r="CB825" s="295" t="str">
        <f t="shared" si="338"/>
        <v>-</v>
      </c>
      <c r="CC825" s="295" t="str">
        <f t="shared" si="363"/>
        <v>-</v>
      </c>
      <c r="CD825" s="299">
        <f t="shared" si="339"/>
        <v>0</v>
      </c>
      <c r="CE825" s="300" t="str">
        <f t="shared" si="340"/>
        <v>-</v>
      </c>
      <c r="CF825" s="300" t="str">
        <f t="shared" si="341"/>
        <v>-</v>
      </c>
      <c r="CG825" s="300">
        <v>0</v>
      </c>
      <c r="CH825" s="300">
        <f t="shared" si="342"/>
        <v>0</v>
      </c>
      <c r="CI825" s="301">
        <f t="shared" si="343"/>
        <v>0</v>
      </c>
      <c r="CJ825" s="301">
        <f t="shared" si="344"/>
        <v>0</v>
      </c>
      <c r="CK825" s="302" t="str" cm="1">
        <f t="array" ref="CK825">IF($CJ825&gt;0, INDEX($CS$28:$DH$35, $CJ825, $CI825+CK$23), "-")</f>
        <v>-</v>
      </c>
      <c r="CL825" s="302" t="str" cm="1">
        <f t="array" ref="CL825">IF($CJ825&gt;0, INDEX($CS$28:$DH$35, $CJ825, $CI825+CL$23), "-")</f>
        <v>-</v>
      </c>
      <c r="CM825" s="302" t="str" cm="1">
        <f t="array" ref="CM825">IF($CJ825&gt;0, INDEX($CS$28:$DH$35, $CJ825, $CI825+CM$23), "-")</f>
        <v>-</v>
      </c>
      <c r="CN825" s="302" t="str" cm="1">
        <f t="array" ref="CN825">IF($CJ825&gt;0, INDEX($CS$28:$DH$35, $CJ825, $CI825+CN$23), "-")</f>
        <v>-</v>
      </c>
      <c r="CO825" s="300" t="str">
        <f t="shared" si="345"/>
        <v>-</v>
      </c>
      <c r="CP825" s="271"/>
      <c r="CQ825" s="272"/>
      <c r="CR825" s="273"/>
      <c r="CS825" s="273"/>
      <c r="CT825" s="273"/>
      <c r="CU825" s="273"/>
      <c r="CV825" s="273"/>
      <c r="CW825" s="273"/>
      <c r="CX825" s="273"/>
      <c r="CY825" s="273"/>
      <c r="CZ825" s="273"/>
      <c r="DA825" s="273"/>
      <c r="DB825" s="273"/>
      <c r="DC825" s="273"/>
      <c r="DD825" s="273"/>
      <c r="DE825" s="273"/>
      <c r="DF825" s="273"/>
      <c r="DG825" s="273"/>
      <c r="DH825" s="273"/>
      <c r="DI825" s="273"/>
      <c r="DJ825" s="271"/>
      <c r="DK825" s="271"/>
    </row>
    <row r="826" spans="1:115" s="45" customFormat="1" ht="12.75" customHeight="1" x14ac:dyDescent="0.25">
      <c r="A826" s="13" cm="1">
        <f t="array" ref="A826">IFERROR(INDEX(Operation, IFERROR(MATCH($N826,#REF!, 0), IFERROR(MATCH($N826,#REF!, 0), MATCH($N826,#REF!, 0))), 4), 0)</f>
        <v>0</v>
      </c>
      <c r="B826" s="10">
        <v>803</v>
      </c>
      <c r="C826" s="238"/>
      <c r="D826" s="238"/>
      <c r="E826" s="79"/>
      <c r="F826" s="80" t="str">
        <f>IF(ISBLANK(E826), "", VLOOKUP(E826, Z!$A$2:$C$4127, 3, FALSE))</f>
        <v/>
      </c>
      <c r="G826" s="238"/>
      <c r="H826" s="81"/>
      <c r="I826" s="255" t="b">
        <v>0</v>
      </c>
      <c r="J826" s="256"/>
      <c r="K826" s="82"/>
      <c r="L826" s="82"/>
      <c r="M826" s="83"/>
      <c r="N826" s="79"/>
      <c r="O826" s="84"/>
      <c r="P826" s="84"/>
      <c r="Q826" s="257"/>
      <c r="R826" s="257"/>
      <c r="S826" s="257"/>
      <c r="T826" s="85">
        <f t="shared" si="346"/>
        <v>0</v>
      </c>
      <c r="U826" s="238"/>
      <c r="V826" s="238"/>
      <c r="W826" s="238"/>
      <c r="X826" s="257"/>
      <c r="Y826" s="258"/>
      <c r="Z826" s="79"/>
      <c r="AA826" s="257"/>
      <c r="AB826" s="257"/>
      <c r="AC826" s="257"/>
      <c r="AD826" s="257"/>
      <c r="AE826" s="257"/>
      <c r="AF826" s="85">
        <f t="shared" si="347"/>
        <v>0</v>
      </c>
      <c r="AG826" s="259"/>
      <c r="AH826" s="238"/>
      <c r="AI826" s="79"/>
      <c r="AJ826" s="80" t="str">
        <f>IF(ISBLANK(AI826), "", VLOOKUP(AI826, Z!$A$2:$C$4127, 3, FALSE))</f>
        <v/>
      </c>
      <c r="AK826" s="260"/>
      <c r="AL826" s="127">
        <f t="shared" si="348"/>
        <v>0</v>
      </c>
      <c r="AM826" s="271"/>
      <c r="AN826" s="292">
        <f t="shared" si="350"/>
        <v>0</v>
      </c>
      <c r="AO826" s="279">
        <f t="shared" si="349"/>
        <v>1</v>
      </c>
      <c r="AP826" s="279">
        <v>0.75</v>
      </c>
      <c r="AQ826" s="293" t="str">
        <f t="shared" si="351"/>
        <v>-</v>
      </c>
      <c r="AR826" s="293" t="str">
        <f t="shared" si="352"/>
        <v>-</v>
      </c>
      <c r="AS826" s="293" t="str" cm="1">
        <f t="array" ref="AS826">IFERROR(IFERROR((AT826*AU826)/(3600*1000)/AZ826, BY826) * SUMPRODUCT($BA826:$BE826^2.5, $BF826:$BJ826) / 1000, "-")</f>
        <v>-</v>
      </c>
      <c r="AT826" s="279" t="str">
        <f t="shared" si="353"/>
        <v>-</v>
      </c>
      <c r="AU826" s="279" t="str">
        <f t="shared" si="354"/>
        <v>-</v>
      </c>
      <c r="AV826" s="294" t="str">
        <f t="shared" si="336"/>
        <v>-</v>
      </c>
      <c r="AW826" s="294" t="str" cm="1">
        <f t="array" ref="AW826">IF(CH826&gt;0, INDEX($CV$58:$CV$60, CH826), "-")</f>
        <v>-</v>
      </c>
      <c r="AX826" s="294" t="str">
        <f t="shared" si="355"/>
        <v>-</v>
      </c>
      <c r="AY826" s="295" t="str">
        <f t="shared" si="356"/>
        <v>-</v>
      </c>
      <c r="AZ826" s="294">
        <f t="shared" si="357"/>
        <v>0</v>
      </c>
      <c r="BA826" s="296" t="str" cm="1">
        <f t="array" ref="BA826">IFERROR(INDEX($CV$63:$CZ$65, $CF826, BA$23), "-")</f>
        <v>-</v>
      </c>
      <c r="BB826" s="296" t="str" cm="1">
        <f t="array" ref="BB826">IFERROR(INDEX($CV$63:$CZ$65, $CF826, BB$23), "-")</f>
        <v>-</v>
      </c>
      <c r="BC826" s="296" t="str" cm="1">
        <f t="array" ref="BC826">IFERROR(INDEX($CV$63:$CZ$65, $CF826, BC$23), "-")</f>
        <v>-</v>
      </c>
      <c r="BD826" s="296" t="str" cm="1">
        <f t="array" ref="BD826">IFERROR(INDEX($CV$63:$CZ$65, $CF826, BD$23), "-")</f>
        <v>-</v>
      </c>
      <c r="BE826" s="296" t="str" cm="1">
        <f t="array" ref="BE826">IFERROR(INDEX($CV$63:$CZ$65, $CF826, BE$23), "-")</f>
        <v>-</v>
      </c>
      <c r="BF826" s="297" cm="1">
        <f t="array" ref="BF826">IF($CF826=3,
IFERROR(INDEX($CV$68:$CZ$79, $CE826, BF$23), "-"),
IF($CF826=2,
IF(BF$23=5, $Q826, IF(BF$23=4, $R826, 0)), IF(BF$23=5, $Q826, 0)
))</f>
        <v>0</v>
      </c>
      <c r="BG826" s="297" cm="1">
        <f t="array" ref="BG826">IF($CF826=3,
IFERROR(INDEX($CV$68:$CZ$79, $CE826, BG$23), "-"),
IF($CF826=2,
IF(BG$23=5, $Q826, IF(BG$23=4, $R826, 0)), IF(BG$23=5, $Q826, 0)
))</f>
        <v>0</v>
      </c>
      <c r="BH826" s="297" cm="1">
        <f t="array" ref="BH826">IF($CF826=3,
IFERROR(INDEX($CV$68:$CZ$79, $CE826, BH$23), "-"),
IF($CF826=2,
IF(BH$23=5, $Q826, IF(BH$23=4, $R826, 0)), IF(BH$23=5, $Q826, 0)
))</f>
        <v>0</v>
      </c>
      <c r="BI826" s="297" cm="1">
        <f t="array" ref="BI826">IF($CF826=3,
IFERROR(INDEX($CV$68:$CZ$79, $CE826, BI$23), "-"),
IF($CF826=2,
IF(BI$23=5, $Q826, IF(BI$23=4, $R826, 0)), IF(BI$23=5, $Q826, 0)
))</f>
        <v>0</v>
      </c>
      <c r="BJ826" s="297" cm="1">
        <f t="array" ref="BJ826">IF($CF826=3,
IFERROR(INDEX($CV$68:$CZ$79, $CE826, BJ$23), "-"),
IF($CF826=2,
IF(BJ$23=5, $Q826, IF(BJ$23=4, $R826, 0)), IF(BJ$23=5, $Q826, 0)
))</f>
        <v>0</v>
      </c>
      <c r="BK826" s="293" t="str" cm="1">
        <f t="array" ref="BK826">IFERROR(IF(OR($AN$20="EZ", ISNUMBER((BL826*BM826)/(3600*1000)/BN826)), (BL826*BM826)/(3600*1000)/BN826, BY826) * SUMPRODUCT($BO826:$BS826^2.5, $BT826:$BX826) / 1000, "-")</f>
        <v>-</v>
      </c>
      <c r="BL826" s="279" t="str">
        <f t="shared" si="358"/>
        <v>-</v>
      </c>
      <c r="BM826" s="279" t="str">
        <f t="shared" si="359"/>
        <v>-</v>
      </c>
      <c r="BN826" s="298">
        <f t="shared" si="360"/>
        <v>0</v>
      </c>
      <c r="BO826" s="296" t="str" cm="1">
        <f t="array" ref="BO826">IFERROR(INDEX($CV$63:$CZ$65, $CO826, BO$23), "-")</f>
        <v>-</v>
      </c>
      <c r="BP826" s="296" t="str" cm="1">
        <f t="array" ref="BP826">IFERROR(INDEX($CV$63:$CZ$65, $CO826, BP$23), "-")</f>
        <v>-</v>
      </c>
      <c r="BQ826" s="296" t="str" cm="1">
        <f t="array" ref="BQ826">IFERROR(INDEX($CV$63:$CZ$65, $CO826, BQ$23), "-")</f>
        <v>-</v>
      </c>
      <c r="BR826" s="296" t="str" cm="1">
        <f t="array" ref="BR826">IFERROR(INDEX($CV$63:$CZ$65, $CO826, BR$23), "-")</f>
        <v>-</v>
      </c>
      <c r="BS826" s="296" t="str" cm="1">
        <f t="array" ref="BS826">IFERROR(INDEX($CV$63:$CZ$65, $CO826, BS$23), "-")</f>
        <v>-</v>
      </c>
      <c r="BT826" s="297" cm="1">
        <f t="array" ref="BT826">IF($CO826=3,
IFERROR(INDEX($CV$68:$CZ$79, $CE826, BT$23), "-"),
IF($CO826=2,
IF(BT$23=5, $AC826, IF(BT$23=4, $AD826, 0)), IF(BT$23=5, $AC826, 0)
))</f>
        <v>0</v>
      </c>
      <c r="BU826" s="297" cm="1">
        <f t="array" ref="BU826">IF($CO826=3,
IFERROR(INDEX($CV$68:$CZ$79, $CE826, BU$23), "-"),
IF($CO826=2,
IF(BU$23=5, $AC826, IF(BU$23=4, $AD826, 0)), IF(BU$23=5, $AC826, 0)
))</f>
        <v>0</v>
      </c>
      <c r="BV826" s="297" cm="1">
        <f t="array" ref="BV826">IF($CO826=3,
IFERROR(INDEX($CV$68:$CZ$79, $CE826, BV$23), "-"),
IF($CO826=2,
IF(BV$23=5, $AC826, IF(BV$23=4, $AD826, 0)), IF(BV$23=5, $AC826, 0)
))</f>
        <v>0</v>
      </c>
      <c r="BW826" s="297" cm="1">
        <f t="array" ref="BW826">IF($CO826=3,
IFERROR(INDEX($CV$68:$CZ$79, $CE826, BW$23), "-"),
IF($CO826=2,
IF(BW$23=5, $AC826, IF(BW$23=4, $AD826, 0)), IF(BW$23=5, $AC826, 0)
))</f>
        <v>0</v>
      </c>
      <c r="BX826" s="297" cm="1">
        <f t="array" ref="BX826">IF($CO826=3,
IFERROR(INDEX($CV$68:$CZ$79, $CE826, BX$23), "-"),
IF($CO826=2,
IF(BX$23=5, $AC826, IF(BX$23=4, $AD826, 0)), IF(BX$23=5, $AC826, 0)
))</f>
        <v>0</v>
      </c>
      <c r="BY826" s="293" t="str">
        <f t="shared" si="361"/>
        <v>-</v>
      </c>
      <c r="BZ826" s="299">
        <f t="shared" si="337"/>
        <v>0</v>
      </c>
      <c r="CA826" s="294" t="str">
        <f t="shared" si="362"/>
        <v>-</v>
      </c>
      <c r="CB826" s="295" t="str">
        <f t="shared" si="338"/>
        <v>-</v>
      </c>
      <c r="CC826" s="295" t="str">
        <f t="shared" si="363"/>
        <v>-</v>
      </c>
      <c r="CD826" s="299">
        <f t="shared" si="339"/>
        <v>0</v>
      </c>
      <c r="CE826" s="300" t="str">
        <f t="shared" si="340"/>
        <v>-</v>
      </c>
      <c r="CF826" s="300" t="str">
        <f t="shared" si="341"/>
        <v>-</v>
      </c>
      <c r="CG826" s="300">
        <v>0</v>
      </c>
      <c r="CH826" s="300">
        <f t="shared" si="342"/>
        <v>0</v>
      </c>
      <c r="CI826" s="301">
        <f t="shared" si="343"/>
        <v>0</v>
      </c>
      <c r="CJ826" s="301">
        <f t="shared" si="344"/>
        <v>0</v>
      </c>
      <c r="CK826" s="302" t="str" cm="1">
        <f t="array" ref="CK826">IF($CJ826&gt;0, INDEX($CS$28:$DH$35, $CJ826, $CI826+CK$23), "-")</f>
        <v>-</v>
      </c>
      <c r="CL826" s="302" t="str" cm="1">
        <f t="array" ref="CL826">IF($CJ826&gt;0, INDEX($CS$28:$DH$35, $CJ826, $CI826+CL$23), "-")</f>
        <v>-</v>
      </c>
      <c r="CM826" s="302" t="str" cm="1">
        <f t="array" ref="CM826">IF($CJ826&gt;0, INDEX($CS$28:$DH$35, $CJ826, $CI826+CM$23), "-")</f>
        <v>-</v>
      </c>
      <c r="CN826" s="302" t="str" cm="1">
        <f t="array" ref="CN826">IF($CJ826&gt;0, INDEX($CS$28:$DH$35, $CJ826, $CI826+CN$23), "-")</f>
        <v>-</v>
      </c>
      <c r="CO826" s="300" t="str">
        <f t="shared" si="345"/>
        <v>-</v>
      </c>
      <c r="CP826" s="271"/>
      <c r="CQ826" s="272"/>
      <c r="CR826" s="273"/>
      <c r="CS826" s="273"/>
      <c r="CT826" s="273"/>
      <c r="CU826" s="273"/>
      <c r="CV826" s="273"/>
      <c r="CW826" s="273"/>
      <c r="CX826" s="273"/>
      <c r="CY826" s="273"/>
      <c r="CZ826" s="273"/>
      <c r="DA826" s="273"/>
      <c r="DB826" s="273"/>
      <c r="DC826" s="273"/>
      <c r="DD826" s="273"/>
      <c r="DE826" s="273"/>
      <c r="DF826" s="273"/>
      <c r="DG826" s="273"/>
      <c r="DH826" s="273"/>
      <c r="DI826" s="273"/>
      <c r="DJ826" s="271"/>
      <c r="DK826" s="271"/>
    </row>
    <row r="827" spans="1:115" s="45" customFormat="1" ht="12.75" customHeight="1" x14ac:dyDescent="0.25">
      <c r="A827" s="13" cm="1">
        <f t="array" ref="A827">IFERROR(INDEX(Operation, IFERROR(MATCH($N827,#REF!, 0), IFERROR(MATCH($N827,#REF!, 0), MATCH($N827,#REF!, 0))), 4), 0)</f>
        <v>0</v>
      </c>
      <c r="B827" s="10">
        <v>804</v>
      </c>
      <c r="C827" s="238"/>
      <c r="D827" s="238"/>
      <c r="E827" s="79"/>
      <c r="F827" s="80" t="str">
        <f>IF(ISBLANK(E827), "", VLOOKUP(E827, Z!$A$2:$C$4127, 3, FALSE))</f>
        <v/>
      </c>
      <c r="G827" s="238"/>
      <c r="H827" s="81"/>
      <c r="I827" s="255" t="b">
        <v>0</v>
      </c>
      <c r="J827" s="256"/>
      <c r="K827" s="82"/>
      <c r="L827" s="82"/>
      <c r="M827" s="83"/>
      <c r="N827" s="79"/>
      <c r="O827" s="84"/>
      <c r="P827" s="84"/>
      <c r="Q827" s="257"/>
      <c r="R827" s="257"/>
      <c r="S827" s="257"/>
      <c r="T827" s="85">
        <f t="shared" si="346"/>
        <v>0</v>
      </c>
      <c r="U827" s="238"/>
      <c r="V827" s="238"/>
      <c r="W827" s="238"/>
      <c r="X827" s="257"/>
      <c r="Y827" s="258"/>
      <c r="Z827" s="79"/>
      <c r="AA827" s="257"/>
      <c r="AB827" s="257"/>
      <c r="AC827" s="257"/>
      <c r="AD827" s="257"/>
      <c r="AE827" s="257"/>
      <c r="AF827" s="85">
        <f t="shared" si="347"/>
        <v>0</v>
      </c>
      <c r="AG827" s="259"/>
      <c r="AH827" s="238"/>
      <c r="AI827" s="79"/>
      <c r="AJ827" s="80" t="str">
        <f>IF(ISBLANK(AI827), "", VLOOKUP(AI827, Z!$A$2:$C$4127, 3, FALSE))</f>
        <v/>
      </c>
      <c r="AK827" s="260"/>
      <c r="AL827" s="127">
        <f t="shared" si="348"/>
        <v>0</v>
      </c>
      <c r="AM827" s="271"/>
      <c r="AN827" s="292">
        <f t="shared" si="350"/>
        <v>0</v>
      </c>
      <c r="AO827" s="279">
        <f t="shared" si="349"/>
        <v>1</v>
      </c>
      <c r="AP827" s="279">
        <v>0.75</v>
      </c>
      <c r="AQ827" s="293" t="str">
        <f t="shared" si="351"/>
        <v>-</v>
      </c>
      <c r="AR827" s="293" t="str">
        <f t="shared" si="352"/>
        <v>-</v>
      </c>
      <c r="AS827" s="293" t="str" cm="1">
        <f t="array" ref="AS827">IFERROR(IFERROR((AT827*AU827)/(3600*1000)/AZ827, BY827) * SUMPRODUCT($BA827:$BE827^2.5, $BF827:$BJ827) / 1000, "-")</f>
        <v>-</v>
      </c>
      <c r="AT827" s="279" t="str">
        <f t="shared" si="353"/>
        <v>-</v>
      </c>
      <c r="AU827" s="279" t="str">
        <f t="shared" si="354"/>
        <v>-</v>
      </c>
      <c r="AV827" s="294" t="str">
        <f t="shared" si="336"/>
        <v>-</v>
      </c>
      <c r="AW827" s="294" t="str" cm="1">
        <f t="array" ref="AW827">IF(CH827&gt;0, INDEX($CV$58:$CV$60, CH827), "-")</f>
        <v>-</v>
      </c>
      <c r="AX827" s="294" t="str">
        <f t="shared" si="355"/>
        <v>-</v>
      </c>
      <c r="AY827" s="295" t="str">
        <f t="shared" si="356"/>
        <v>-</v>
      </c>
      <c r="AZ827" s="294">
        <f t="shared" si="357"/>
        <v>0</v>
      </c>
      <c r="BA827" s="296" t="str" cm="1">
        <f t="array" ref="BA827">IFERROR(INDEX($CV$63:$CZ$65, $CF827, BA$23), "-")</f>
        <v>-</v>
      </c>
      <c r="BB827" s="296" t="str" cm="1">
        <f t="array" ref="BB827">IFERROR(INDEX($CV$63:$CZ$65, $CF827, BB$23), "-")</f>
        <v>-</v>
      </c>
      <c r="BC827" s="296" t="str" cm="1">
        <f t="array" ref="BC827">IFERROR(INDEX($CV$63:$CZ$65, $CF827, BC$23), "-")</f>
        <v>-</v>
      </c>
      <c r="BD827" s="296" t="str" cm="1">
        <f t="array" ref="BD827">IFERROR(INDEX($CV$63:$CZ$65, $CF827, BD$23), "-")</f>
        <v>-</v>
      </c>
      <c r="BE827" s="296" t="str" cm="1">
        <f t="array" ref="BE827">IFERROR(INDEX($CV$63:$CZ$65, $CF827, BE$23), "-")</f>
        <v>-</v>
      </c>
      <c r="BF827" s="297" cm="1">
        <f t="array" ref="BF827">IF($CF827=3,
IFERROR(INDEX($CV$68:$CZ$79, $CE827, BF$23), "-"),
IF($CF827=2,
IF(BF$23=5, $Q827, IF(BF$23=4, $R827, 0)), IF(BF$23=5, $Q827, 0)
))</f>
        <v>0</v>
      </c>
      <c r="BG827" s="297" cm="1">
        <f t="array" ref="BG827">IF($CF827=3,
IFERROR(INDEX($CV$68:$CZ$79, $CE827, BG$23), "-"),
IF($CF827=2,
IF(BG$23=5, $Q827, IF(BG$23=4, $R827, 0)), IF(BG$23=5, $Q827, 0)
))</f>
        <v>0</v>
      </c>
      <c r="BH827" s="297" cm="1">
        <f t="array" ref="BH827">IF($CF827=3,
IFERROR(INDEX($CV$68:$CZ$79, $CE827, BH$23), "-"),
IF($CF827=2,
IF(BH$23=5, $Q827, IF(BH$23=4, $R827, 0)), IF(BH$23=5, $Q827, 0)
))</f>
        <v>0</v>
      </c>
      <c r="BI827" s="297" cm="1">
        <f t="array" ref="BI827">IF($CF827=3,
IFERROR(INDEX($CV$68:$CZ$79, $CE827, BI$23), "-"),
IF($CF827=2,
IF(BI$23=5, $Q827, IF(BI$23=4, $R827, 0)), IF(BI$23=5, $Q827, 0)
))</f>
        <v>0</v>
      </c>
      <c r="BJ827" s="297" cm="1">
        <f t="array" ref="BJ827">IF($CF827=3,
IFERROR(INDEX($CV$68:$CZ$79, $CE827, BJ$23), "-"),
IF($CF827=2,
IF(BJ$23=5, $Q827, IF(BJ$23=4, $R827, 0)), IF(BJ$23=5, $Q827, 0)
))</f>
        <v>0</v>
      </c>
      <c r="BK827" s="293" t="str" cm="1">
        <f t="array" ref="BK827">IFERROR(IF(OR($AN$20="EZ", ISNUMBER((BL827*BM827)/(3600*1000)/BN827)), (BL827*BM827)/(3600*1000)/BN827, BY827) * SUMPRODUCT($BO827:$BS827^2.5, $BT827:$BX827) / 1000, "-")</f>
        <v>-</v>
      </c>
      <c r="BL827" s="279" t="str">
        <f t="shared" si="358"/>
        <v>-</v>
      </c>
      <c r="BM827" s="279" t="str">
        <f t="shared" si="359"/>
        <v>-</v>
      </c>
      <c r="BN827" s="298">
        <f t="shared" si="360"/>
        <v>0</v>
      </c>
      <c r="BO827" s="296" t="str" cm="1">
        <f t="array" ref="BO827">IFERROR(INDEX($CV$63:$CZ$65, $CO827, BO$23), "-")</f>
        <v>-</v>
      </c>
      <c r="BP827" s="296" t="str" cm="1">
        <f t="array" ref="BP827">IFERROR(INDEX($CV$63:$CZ$65, $CO827, BP$23), "-")</f>
        <v>-</v>
      </c>
      <c r="BQ827" s="296" t="str" cm="1">
        <f t="array" ref="BQ827">IFERROR(INDEX($CV$63:$CZ$65, $CO827, BQ$23), "-")</f>
        <v>-</v>
      </c>
      <c r="BR827" s="296" t="str" cm="1">
        <f t="array" ref="BR827">IFERROR(INDEX($CV$63:$CZ$65, $CO827, BR$23), "-")</f>
        <v>-</v>
      </c>
      <c r="BS827" s="296" t="str" cm="1">
        <f t="array" ref="BS827">IFERROR(INDEX($CV$63:$CZ$65, $CO827, BS$23), "-")</f>
        <v>-</v>
      </c>
      <c r="BT827" s="297" cm="1">
        <f t="array" ref="BT827">IF($CO827=3,
IFERROR(INDEX($CV$68:$CZ$79, $CE827, BT$23), "-"),
IF($CO827=2,
IF(BT$23=5, $AC827, IF(BT$23=4, $AD827, 0)), IF(BT$23=5, $AC827, 0)
))</f>
        <v>0</v>
      </c>
      <c r="BU827" s="297" cm="1">
        <f t="array" ref="BU827">IF($CO827=3,
IFERROR(INDEX($CV$68:$CZ$79, $CE827, BU$23), "-"),
IF($CO827=2,
IF(BU$23=5, $AC827, IF(BU$23=4, $AD827, 0)), IF(BU$23=5, $AC827, 0)
))</f>
        <v>0</v>
      </c>
      <c r="BV827" s="297" cm="1">
        <f t="array" ref="BV827">IF($CO827=3,
IFERROR(INDEX($CV$68:$CZ$79, $CE827, BV$23), "-"),
IF($CO827=2,
IF(BV$23=5, $AC827, IF(BV$23=4, $AD827, 0)), IF(BV$23=5, $AC827, 0)
))</f>
        <v>0</v>
      </c>
      <c r="BW827" s="297" cm="1">
        <f t="array" ref="BW827">IF($CO827=3,
IFERROR(INDEX($CV$68:$CZ$79, $CE827, BW$23), "-"),
IF($CO827=2,
IF(BW$23=5, $AC827, IF(BW$23=4, $AD827, 0)), IF(BW$23=5, $AC827, 0)
))</f>
        <v>0</v>
      </c>
      <c r="BX827" s="297" cm="1">
        <f t="array" ref="BX827">IF($CO827=3,
IFERROR(INDEX($CV$68:$CZ$79, $CE827, BX$23), "-"),
IF($CO827=2,
IF(BX$23=5, $AC827, IF(BX$23=4, $AD827, 0)), IF(BX$23=5, $AC827, 0)
))</f>
        <v>0</v>
      </c>
      <c r="BY827" s="293" t="str">
        <f t="shared" si="361"/>
        <v>-</v>
      </c>
      <c r="BZ827" s="299">
        <f t="shared" si="337"/>
        <v>0</v>
      </c>
      <c r="CA827" s="294" t="str">
        <f t="shared" si="362"/>
        <v>-</v>
      </c>
      <c r="CB827" s="295" t="str">
        <f t="shared" si="338"/>
        <v>-</v>
      </c>
      <c r="CC827" s="295" t="str">
        <f t="shared" si="363"/>
        <v>-</v>
      </c>
      <c r="CD827" s="299">
        <f t="shared" si="339"/>
        <v>0</v>
      </c>
      <c r="CE827" s="300" t="str">
        <f t="shared" si="340"/>
        <v>-</v>
      </c>
      <c r="CF827" s="300" t="str">
        <f t="shared" si="341"/>
        <v>-</v>
      </c>
      <c r="CG827" s="300">
        <v>0</v>
      </c>
      <c r="CH827" s="300">
        <f t="shared" si="342"/>
        <v>0</v>
      </c>
      <c r="CI827" s="301">
        <f t="shared" si="343"/>
        <v>0</v>
      </c>
      <c r="CJ827" s="301">
        <f t="shared" si="344"/>
        <v>0</v>
      </c>
      <c r="CK827" s="302" t="str" cm="1">
        <f t="array" ref="CK827">IF($CJ827&gt;0, INDEX($CS$28:$DH$35, $CJ827, $CI827+CK$23), "-")</f>
        <v>-</v>
      </c>
      <c r="CL827" s="302" t="str" cm="1">
        <f t="array" ref="CL827">IF($CJ827&gt;0, INDEX($CS$28:$DH$35, $CJ827, $CI827+CL$23), "-")</f>
        <v>-</v>
      </c>
      <c r="CM827" s="302" t="str" cm="1">
        <f t="array" ref="CM827">IF($CJ827&gt;0, INDEX($CS$28:$DH$35, $CJ827, $CI827+CM$23), "-")</f>
        <v>-</v>
      </c>
      <c r="CN827" s="302" t="str" cm="1">
        <f t="array" ref="CN827">IF($CJ827&gt;0, INDEX($CS$28:$DH$35, $CJ827, $CI827+CN$23), "-")</f>
        <v>-</v>
      </c>
      <c r="CO827" s="300" t="str">
        <f t="shared" si="345"/>
        <v>-</v>
      </c>
      <c r="CP827" s="271"/>
      <c r="CQ827" s="272"/>
      <c r="CR827" s="273"/>
      <c r="CS827" s="273"/>
      <c r="CT827" s="273"/>
      <c r="CU827" s="273"/>
      <c r="CV827" s="273"/>
      <c r="CW827" s="273"/>
      <c r="CX827" s="273"/>
      <c r="CY827" s="273"/>
      <c r="CZ827" s="273"/>
      <c r="DA827" s="273"/>
      <c r="DB827" s="273"/>
      <c r="DC827" s="273"/>
      <c r="DD827" s="273"/>
      <c r="DE827" s="273"/>
      <c r="DF827" s="273"/>
      <c r="DG827" s="273"/>
      <c r="DH827" s="273"/>
      <c r="DI827" s="273"/>
      <c r="DJ827" s="271"/>
      <c r="DK827" s="271"/>
    </row>
    <row r="828" spans="1:115" s="45" customFormat="1" ht="12.75" customHeight="1" x14ac:dyDescent="0.25">
      <c r="A828" s="13" cm="1">
        <f t="array" ref="A828">IFERROR(INDEX(Operation, IFERROR(MATCH($N828,#REF!, 0), IFERROR(MATCH($N828,#REF!, 0), MATCH($N828,#REF!, 0))), 4), 0)</f>
        <v>0</v>
      </c>
      <c r="B828" s="10">
        <v>805</v>
      </c>
      <c r="C828" s="238"/>
      <c r="D828" s="238"/>
      <c r="E828" s="79"/>
      <c r="F828" s="80" t="str">
        <f>IF(ISBLANK(E828), "", VLOOKUP(E828, Z!$A$2:$C$4127, 3, FALSE))</f>
        <v/>
      </c>
      <c r="G828" s="238"/>
      <c r="H828" s="81"/>
      <c r="I828" s="255" t="b">
        <v>0</v>
      </c>
      <c r="J828" s="256"/>
      <c r="K828" s="82"/>
      <c r="L828" s="82"/>
      <c r="M828" s="83"/>
      <c r="N828" s="79"/>
      <c r="O828" s="84"/>
      <c r="P828" s="84"/>
      <c r="Q828" s="257"/>
      <c r="R828" s="257"/>
      <c r="S828" s="257"/>
      <c r="T828" s="85">
        <f t="shared" si="346"/>
        <v>0</v>
      </c>
      <c r="U828" s="238"/>
      <c r="V828" s="238"/>
      <c r="W828" s="238"/>
      <c r="X828" s="256"/>
      <c r="Y828" s="258"/>
      <c r="Z828" s="79"/>
      <c r="AA828" s="257"/>
      <c r="AB828" s="257"/>
      <c r="AC828" s="257"/>
      <c r="AD828" s="257"/>
      <c r="AE828" s="257"/>
      <c r="AF828" s="85">
        <f t="shared" si="347"/>
        <v>0</v>
      </c>
      <c r="AG828" s="259"/>
      <c r="AH828" s="238"/>
      <c r="AI828" s="79"/>
      <c r="AJ828" s="80" t="str">
        <f>IF(ISBLANK(AI828), "", VLOOKUP(AI828, Z!$A$2:$C$4127, 3, FALSE))</f>
        <v/>
      </c>
      <c r="AK828" s="260"/>
      <c r="AL828" s="127">
        <f t="shared" si="348"/>
        <v>0</v>
      </c>
      <c r="AM828" s="271"/>
      <c r="AN828" s="292">
        <f t="shared" si="350"/>
        <v>0</v>
      </c>
      <c r="AO828" s="279">
        <f t="shared" si="349"/>
        <v>1</v>
      </c>
      <c r="AP828" s="279">
        <v>0.75</v>
      </c>
      <c r="AQ828" s="293" t="str">
        <f t="shared" si="351"/>
        <v>-</v>
      </c>
      <c r="AR828" s="293" t="str">
        <f t="shared" si="352"/>
        <v>-</v>
      </c>
      <c r="AS828" s="293" t="str" cm="1">
        <f t="array" ref="AS828">IFERROR(IFERROR((AT828*AU828)/(3600*1000)/AZ828, BY828) * SUMPRODUCT($BA828:$BE828^2.5, $BF828:$BJ828) / 1000, "-")</f>
        <v>-</v>
      </c>
      <c r="AT828" s="279" t="str">
        <f t="shared" si="353"/>
        <v>-</v>
      </c>
      <c r="AU828" s="279" t="str">
        <f t="shared" si="354"/>
        <v>-</v>
      </c>
      <c r="AV828" s="294" t="str">
        <f t="shared" si="336"/>
        <v>-</v>
      </c>
      <c r="AW828" s="294" t="str" cm="1">
        <f t="array" ref="AW828">IF(CH828&gt;0, INDEX($CV$58:$CV$60, CH828), "-")</f>
        <v>-</v>
      </c>
      <c r="AX828" s="294" t="str">
        <f t="shared" si="355"/>
        <v>-</v>
      </c>
      <c r="AY828" s="295" t="str">
        <f t="shared" si="356"/>
        <v>-</v>
      </c>
      <c r="AZ828" s="294">
        <f t="shared" si="357"/>
        <v>0</v>
      </c>
      <c r="BA828" s="296" t="str" cm="1">
        <f t="array" ref="BA828">IFERROR(INDEX($CV$63:$CZ$65, $CF828, BA$23), "-")</f>
        <v>-</v>
      </c>
      <c r="BB828" s="296" t="str" cm="1">
        <f t="array" ref="BB828">IFERROR(INDEX($CV$63:$CZ$65, $CF828, BB$23), "-")</f>
        <v>-</v>
      </c>
      <c r="BC828" s="296" t="str" cm="1">
        <f t="array" ref="BC828">IFERROR(INDEX($CV$63:$CZ$65, $CF828, BC$23), "-")</f>
        <v>-</v>
      </c>
      <c r="BD828" s="296" t="str" cm="1">
        <f t="array" ref="BD828">IFERROR(INDEX($CV$63:$CZ$65, $CF828, BD$23), "-")</f>
        <v>-</v>
      </c>
      <c r="BE828" s="296" t="str" cm="1">
        <f t="array" ref="BE828">IFERROR(INDEX($CV$63:$CZ$65, $CF828, BE$23), "-")</f>
        <v>-</v>
      </c>
      <c r="BF828" s="297" cm="1">
        <f t="array" ref="BF828">IF($CF828=3,
IFERROR(INDEX($CV$68:$CZ$79, $CE828, BF$23), "-"),
IF($CF828=2,
IF(BF$23=5, $Q828, IF(BF$23=4, $R828, 0)), IF(BF$23=5, $Q828, 0)
))</f>
        <v>0</v>
      </c>
      <c r="BG828" s="297" cm="1">
        <f t="array" ref="BG828">IF($CF828=3,
IFERROR(INDEX($CV$68:$CZ$79, $CE828, BG$23), "-"),
IF($CF828=2,
IF(BG$23=5, $Q828, IF(BG$23=4, $R828, 0)), IF(BG$23=5, $Q828, 0)
))</f>
        <v>0</v>
      </c>
      <c r="BH828" s="297" cm="1">
        <f t="array" ref="BH828">IF($CF828=3,
IFERROR(INDEX($CV$68:$CZ$79, $CE828, BH$23), "-"),
IF($CF828=2,
IF(BH$23=5, $Q828, IF(BH$23=4, $R828, 0)), IF(BH$23=5, $Q828, 0)
))</f>
        <v>0</v>
      </c>
      <c r="BI828" s="297" cm="1">
        <f t="array" ref="BI828">IF($CF828=3,
IFERROR(INDEX($CV$68:$CZ$79, $CE828, BI$23), "-"),
IF($CF828=2,
IF(BI$23=5, $Q828, IF(BI$23=4, $R828, 0)), IF(BI$23=5, $Q828, 0)
))</f>
        <v>0</v>
      </c>
      <c r="BJ828" s="297" cm="1">
        <f t="array" ref="BJ828">IF($CF828=3,
IFERROR(INDEX($CV$68:$CZ$79, $CE828, BJ$23), "-"),
IF($CF828=2,
IF(BJ$23=5, $Q828, IF(BJ$23=4, $R828, 0)), IF(BJ$23=5, $Q828, 0)
))</f>
        <v>0</v>
      </c>
      <c r="BK828" s="293" t="str" cm="1">
        <f t="array" ref="BK828">IFERROR(IF(OR($AN$20="EZ", ISNUMBER((BL828*BM828)/(3600*1000)/BN828)), (BL828*BM828)/(3600*1000)/BN828, BY828) * SUMPRODUCT($BO828:$BS828^2.5, $BT828:$BX828) / 1000, "-")</f>
        <v>-</v>
      </c>
      <c r="BL828" s="279" t="str">
        <f t="shared" si="358"/>
        <v>-</v>
      </c>
      <c r="BM828" s="279" t="str">
        <f t="shared" si="359"/>
        <v>-</v>
      </c>
      <c r="BN828" s="298">
        <f t="shared" si="360"/>
        <v>0</v>
      </c>
      <c r="BO828" s="296" t="str" cm="1">
        <f t="array" ref="BO828">IFERROR(INDEX($CV$63:$CZ$65, $CO828, BO$23), "-")</f>
        <v>-</v>
      </c>
      <c r="BP828" s="296" t="str" cm="1">
        <f t="array" ref="BP828">IFERROR(INDEX($CV$63:$CZ$65, $CO828, BP$23), "-")</f>
        <v>-</v>
      </c>
      <c r="BQ828" s="296" t="str" cm="1">
        <f t="array" ref="BQ828">IFERROR(INDEX($CV$63:$CZ$65, $CO828, BQ$23), "-")</f>
        <v>-</v>
      </c>
      <c r="BR828" s="296" t="str" cm="1">
        <f t="array" ref="BR828">IFERROR(INDEX($CV$63:$CZ$65, $CO828, BR$23), "-")</f>
        <v>-</v>
      </c>
      <c r="BS828" s="296" t="str" cm="1">
        <f t="array" ref="BS828">IFERROR(INDEX($CV$63:$CZ$65, $CO828, BS$23), "-")</f>
        <v>-</v>
      </c>
      <c r="BT828" s="297" cm="1">
        <f t="array" ref="BT828">IF($CO828=3,
IFERROR(INDEX($CV$68:$CZ$79, $CE828, BT$23), "-"),
IF($CO828=2,
IF(BT$23=5, $AC828, IF(BT$23=4, $AD828, 0)), IF(BT$23=5, $AC828, 0)
))</f>
        <v>0</v>
      </c>
      <c r="BU828" s="297" cm="1">
        <f t="array" ref="BU828">IF($CO828=3,
IFERROR(INDEX($CV$68:$CZ$79, $CE828, BU$23), "-"),
IF($CO828=2,
IF(BU$23=5, $AC828, IF(BU$23=4, $AD828, 0)), IF(BU$23=5, $AC828, 0)
))</f>
        <v>0</v>
      </c>
      <c r="BV828" s="297" cm="1">
        <f t="array" ref="BV828">IF($CO828=3,
IFERROR(INDEX($CV$68:$CZ$79, $CE828, BV$23), "-"),
IF($CO828=2,
IF(BV$23=5, $AC828, IF(BV$23=4, $AD828, 0)), IF(BV$23=5, $AC828, 0)
))</f>
        <v>0</v>
      </c>
      <c r="BW828" s="297" cm="1">
        <f t="array" ref="BW828">IF($CO828=3,
IFERROR(INDEX($CV$68:$CZ$79, $CE828, BW$23), "-"),
IF($CO828=2,
IF(BW$23=5, $AC828, IF(BW$23=4, $AD828, 0)), IF(BW$23=5, $AC828, 0)
))</f>
        <v>0</v>
      </c>
      <c r="BX828" s="297" cm="1">
        <f t="array" ref="BX828">IF($CO828=3,
IFERROR(INDEX($CV$68:$CZ$79, $CE828, BX$23), "-"),
IF($CO828=2,
IF(BX$23=5, $AC828, IF(BX$23=4, $AD828, 0)), IF(BX$23=5, $AC828, 0)
))</f>
        <v>0</v>
      </c>
      <c r="BY828" s="293" t="str">
        <f t="shared" si="361"/>
        <v>-</v>
      </c>
      <c r="BZ828" s="299">
        <f t="shared" si="337"/>
        <v>0</v>
      </c>
      <c r="CA828" s="294" t="str">
        <f t="shared" si="362"/>
        <v>-</v>
      </c>
      <c r="CB828" s="295" t="str">
        <f t="shared" si="338"/>
        <v>-</v>
      </c>
      <c r="CC828" s="295" t="str">
        <f t="shared" si="363"/>
        <v>-</v>
      </c>
      <c r="CD828" s="299">
        <f t="shared" si="339"/>
        <v>0</v>
      </c>
      <c r="CE828" s="300" t="str">
        <f t="shared" si="340"/>
        <v>-</v>
      </c>
      <c r="CF828" s="300" t="str">
        <f t="shared" si="341"/>
        <v>-</v>
      </c>
      <c r="CG828" s="300">
        <v>0</v>
      </c>
      <c r="CH828" s="300">
        <f t="shared" si="342"/>
        <v>0</v>
      </c>
      <c r="CI828" s="301">
        <f t="shared" si="343"/>
        <v>0</v>
      </c>
      <c r="CJ828" s="301">
        <f t="shared" si="344"/>
        <v>0</v>
      </c>
      <c r="CK828" s="302" t="str" cm="1">
        <f t="array" ref="CK828">IF($CJ828&gt;0, INDEX($CS$28:$DH$35, $CJ828, $CI828+CK$23), "-")</f>
        <v>-</v>
      </c>
      <c r="CL828" s="302" t="str" cm="1">
        <f t="array" ref="CL828">IF($CJ828&gt;0, INDEX($CS$28:$DH$35, $CJ828, $CI828+CL$23), "-")</f>
        <v>-</v>
      </c>
      <c r="CM828" s="302" t="str" cm="1">
        <f t="array" ref="CM828">IF($CJ828&gt;0, INDEX($CS$28:$DH$35, $CJ828, $CI828+CM$23), "-")</f>
        <v>-</v>
      </c>
      <c r="CN828" s="302" t="str" cm="1">
        <f t="array" ref="CN828">IF($CJ828&gt;0, INDEX($CS$28:$DH$35, $CJ828, $CI828+CN$23), "-")</f>
        <v>-</v>
      </c>
      <c r="CO828" s="300" t="str">
        <f t="shared" si="345"/>
        <v>-</v>
      </c>
      <c r="CP828" s="271"/>
      <c r="CQ828" s="272"/>
      <c r="CR828" s="273"/>
      <c r="CS828" s="273"/>
      <c r="CT828" s="273"/>
      <c r="CU828" s="273"/>
      <c r="CV828" s="273"/>
      <c r="CW828" s="273"/>
      <c r="CX828" s="273"/>
      <c r="CY828" s="273"/>
      <c r="CZ828" s="273"/>
      <c r="DA828" s="273"/>
      <c r="DB828" s="273"/>
      <c r="DC828" s="273"/>
      <c r="DD828" s="273"/>
      <c r="DE828" s="273"/>
      <c r="DF828" s="273"/>
      <c r="DG828" s="273"/>
      <c r="DH828" s="273"/>
      <c r="DI828" s="273"/>
      <c r="DJ828" s="271"/>
      <c r="DK828" s="271"/>
    </row>
    <row r="829" spans="1:115" s="45" customFormat="1" ht="12.75" customHeight="1" x14ac:dyDescent="0.25">
      <c r="A829" s="13" cm="1">
        <f t="array" ref="A829">IFERROR(INDEX(Operation, IFERROR(MATCH($N829,#REF!, 0), IFERROR(MATCH($N829,#REF!, 0), MATCH($N829,#REF!, 0))), 4), 0)</f>
        <v>0</v>
      </c>
      <c r="B829" s="10">
        <v>806</v>
      </c>
      <c r="C829" s="238"/>
      <c r="D829" s="238"/>
      <c r="E829" s="79"/>
      <c r="F829" s="80" t="str">
        <f>IF(ISBLANK(E829), "", VLOOKUP(E829, Z!$A$2:$C$4127, 3, FALSE))</f>
        <v/>
      </c>
      <c r="G829" s="238"/>
      <c r="H829" s="81"/>
      <c r="I829" s="255" t="b">
        <v>0</v>
      </c>
      <c r="J829" s="256"/>
      <c r="K829" s="82"/>
      <c r="L829" s="82"/>
      <c r="M829" s="83"/>
      <c r="N829" s="79"/>
      <c r="O829" s="84"/>
      <c r="P829" s="84"/>
      <c r="Q829" s="257"/>
      <c r="R829" s="257"/>
      <c r="S829" s="257"/>
      <c r="T829" s="85">
        <f t="shared" si="346"/>
        <v>0</v>
      </c>
      <c r="U829" s="238"/>
      <c r="V829" s="238"/>
      <c r="W829" s="238"/>
      <c r="X829" s="257"/>
      <c r="Y829" s="258"/>
      <c r="Z829" s="79"/>
      <c r="AA829" s="257"/>
      <c r="AB829" s="257"/>
      <c r="AC829" s="257"/>
      <c r="AD829" s="257"/>
      <c r="AE829" s="257"/>
      <c r="AF829" s="85">
        <f t="shared" si="347"/>
        <v>0</v>
      </c>
      <c r="AG829" s="259"/>
      <c r="AH829" s="238"/>
      <c r="AI829" s="79"/>
      <c r="AJ829" s="80" t="str">
        <f>IF(ISBLANK(AI829), "", VLOOKUP(AI829, Z!$A$2:$C$4127, 3, FALSE))</f>
        <v/>
      </c>
      <c r="AK829" s="260"/>
      <c r="AL829" s="127">
        <f t="shared" si="348"/>
        <v>0</v>
      </c>
      <c r="AM829" s="271"/>
      <c r="AN829" s="292">
        <f t="shared" si="350"/>
        <v>0</v>
      </c>
      <c r="AO829" s="279">
        <f t="shared" si="349"/>
        <v>1</v>
      </c>
      <c r="AP829" s="279">
        <v>0.75</v>
      </c>
      <c r="AQ829" s="293" t="str">
        <f t="shared" si="351"/>
        <v>-</v>
      </c>
      <c r="AR829" s="293" t="str">
        <f t="shared" si="352"/>
        <v>-</v>
      </c>
      <c r="AS829" s="293" t="str" cm="1">
        <f t="array" ref="AS829">IFERROR(IFERROR((AT829*AU829)/(3600*1000)/AZ829, BY829) * SUMPRODUCT($BA829:$BE829^2.5, $BF829:$BJ829) / 1000, "-")</f>
        <v>-</v>
      </c>
      <c r="AT829" s="279" t="str">
        <f t="shared" si="353"/>
        <v>-</v>
      </c>
      <c r="AU829" s="279" t="str">
        <f t="shared" si="354"/>
        <v>-</v>
      </c>
      <c r="AV829" s="294" t="str">
        <f t="shared" si="336"/>
        <v>-</v>
      </c>
      <c r="AW829" s="294" t="str" cm="1">
        <f t="array" ref="AW829">IF(CH829&gt;0, INDEX($CV$58:$CV$60, CH829), "-")</f>
        <v>-</v>
      </c>
      <c r="AX829" s="294" t="str">
        <f t="shared" si="355"/>
        <v>-</v>
      </c>
      <c r="AY829" s="295" t="str">
        <f t="shared" si="356"/>
        <v>-</v>
      </c>
      <c r="AZ829" s="294">
        <f t="shared" si="357"/>
        <v>0</v>
      </c>
      <c r="BA829" s="296" t="str" cm="1">
        <f t="array" ref="BA829">IFERROR(INDEX($CV$63:$CZ$65, $CF829, BA$23), "-")</f>
        <v>-</v>
      </c>
      <c r="BB829" s="296" t="str" cm="1">
        <f t="array" ref="BB829">IFERROR(INDEX($CV$63:$CZ$65, $CF829, BB$23), "-")</f>
        <v>-</v>
      </c>
      <c r="BC829" s="296" t="str" cm="1">
        <f t="array" ref="BC829">IFERROR(INDEX($CV$63:$CZ$65, $CF829, BC$23), "-")</f>
        <v>-</v>
      </c>
      <c r="BD829" s="296" t="str" cm="1">
        <f t="array" ref="BD829">IFERROR(INDEX($CV$63:$CZ$65, $CF829, BD$23), "-")</f>
        <v>-</v>
      </c>
      <c r="BE829" s="296" t="str" cm="1">
        <f t="array" ref="BE829">IFERROR(INDEX($CV$63:$CZ$65, $CF829, BE$23), "-")</f>
        <v>-</v>
      </c>
      <c r="BF829" s="297" cm="1">
        <f t="array" ref="BF829">IF($CF829=3,
IFERROR(INDEX($CV$68:$CZ$79, $CE829, BF$23), "-"),
IF($CF829=2,
IF(BF$23=5, $Q829, IF(BF$23=4, $R829, 0)), IF(BF$23=5, $Q829, 0)
))</f>
        <v>0</v>
      </c>
      <c r="BG829" s="297" cm="1">
        <f t="array" ref="BG829">IF($CF829=3,
IFERROR(INDEX($CV$68:$CZ$79, $CE829, BG$23), "-"),
IF($CF829=2,
IF(BG$23=5, $Q829, IF(BG$23=4, $R829, 0)), IF(BG$23=5, $Q829, 0)
))</f>
        <v>0</v>
      </c>
      <c r="BH829" s="297" cm="1">
        <f t="array" ref="BH829">IF($CF829=3,
IFERROR(INDEX($CV$68:$CZ$79, $CE829, BH$23), "-"),
IF($CF829=2,
IF(BH$23=5, $Q829, IF(BH$23=4, $R829, 0)), IF(BH$23=5, $Q829, 0)
))</f>
        <v>0</v>
      </c>
      <c r="BI829" s="297" cm="1">
        <f t="array" ref="BI829">IF($CF829=3,
IFERROR(INDEX($CV$68:$CZ$79, $CE829, BI$23), "-"),
IF($CF829=2,
IF(BI$23=5, $Q829, IF(BI$23=4, $R829, 0)), IF(BI$23=5, $Q829, 0)
))</f>
        <v>0</v>
      </c>
      <c r="BJ829" s="297" cm="1">
        <f t="array" ref="BJ829">IF($CF829=3,
IFERROR(INDEX($CV$68:$CZ$79, $CE829, BJ$23), "-"),
IF($CF829=2,
IF(BJ$23=5, $Q829, IF(BJ$23=4, $R829, 0)), IF(BJ$23=5, $Q829, 0)
))</f>
        <v>0</v>
      </c>
      <c r="BK829" s="293" t="str" cm="1">
        <f t="array" ref="BK829">IFERROR(IF(OR($AN$20="EZ", ISNUMBER((BL829*BM829)/(3600*1000)/BN829)), (BL829*BM829)/(3600*1000)/BN829, BY829) * SUMPRODUCT($BO829:$BS829^2.5, $BT829:$BX829) / 1000, "-")</f>
        <v>-</v>
      </c>
      <c r="BL829" s="279" t="str">
        <f t="shared" si="358"/>
        <v>-</v>
      </c>
      <c r="BM829" s="279" t="str">
        <f t="shared" si="359"/>
        <v>-</v>
      </c>
      <c r="BN829" s="298">
        <f t="shared" si="360"/>
        <v>0</v>
      </c>
      <c r="BO829" s="296" t="str" cm="1">
        <f t="array" ref="BO829">IFERROR(INDEX($CV$63:$CZ$65, $CO829, BO$23), "-")</f>
        <v>-</v>
      </c>
      <c r="BP829" s="296" t="str" cm="1">
        <f t="array" ref="BP829">IFERROR(INDEX($CV$63:$CZ$65, $CO829, BP$23), "-")</f>
        <v>-</v>
      </c>
      <c r="BQ829" s="296" t="str" cm="1">
        <f t="array" ref="BQ829">IFERROR(INDEX($CV$63:$CZ$65, $CO829, BQ$23), "-")</f>
        <v>-</v>
      </c>
      <c r="BR829" s="296" t="str" cm="1">
        <f t="array" ref="BR829">IFERROR(INDEX($CV$63:$CZ$65, $CO829, BR$23), "-")</f>
        <v>-</v>
      </c>
      <c r="BS829" s="296" t="str" cm="1">
        <f t="array" ref="BS829">IFERROR(INDEX($CV$63:$CZ$65, $CO829, BS$23), "-")</f>
        <v>-</v>
      </c>
      <c r="BT829" s="297" cm="1">
        <f t="array" ref="BT829">IF($CO829=3,
IFERROR(INDEX($CV$68:$CZ$79, $CE829, BT$23), "-"),
IF($CO829=2,
IF(BT$23=5, $AC829, IF(BT$23=4, $AD829, 0)), IF(BT$23=5, $AC829, 0)
))</f>
        <v>0</v>
      </c>
      <c r="BU829" s="297" cm="1">
        <f t="array" ref="BU829">IF($CO829=3,
IFERROR(INDEX($CV$68:$CZ$79, $CE829, BU$23), "-"),
IF($CO829=2,
IF(BU$23=5, $AC829, IF(BU$23=4, $AD829, 0)), IF(BU$23=5, $AC829, 0)
))</f>
        <v>0</v>
      </c>
      <c r="BV829" s="297" cm="1">
        <f t="array" ref="BV829">IF($CO829=3,
IFERROR(INDEX($CV$68:$CZ$79, $CE829, BV$23), "-"),
IF($CO829=2,
IF(BV$23=5, $AC829, IF(BV$23=4, $AD829, 0)), IF(BV$23=5, $AC829, 0)
))</f>
        <v>0</v>
      </c>
      <c r="BW829" s="297" cm="1">
        <f t="array" ref="BW829">IF($CO829=3,
IFERROR(INDEX($CV$68:$CZ$79, $CE829, BW$23), "-"),
IF($CO829=2,
IF(BW$23=5, $AC829, IF(BW$23=4, $AD829, 0)), IF(BW$23=5, $AC829, 0)
))</f>
        <v>0</v>
      </c>
      <c r="BX829" s="297" cm="1">
        <f t="array" ref="BX829">IF($CO829=3,
IFERROR(INDEX($CV$68:$CZ$79, $CE829, BX$23), "-"),
IF($CO829=2,
IF(BX$23=5, $AC829, IF(BX$23=4, $AD829, 0)), IF(BX$23=5, $AC829, 0)
))</f>
        <v>0</v>
      </c>
      <c r="BY829" s="293" t="str">
        <f t="shared" si="361"/>
        <v>-</v>
      </c>
      <c r="BZ829" s="299">
        <f t="shared" si="337"/>
        <v>0</v>
      </c>
      <c r="CA829" s="294" t="str">
        <f t="shared" si="362"/>
        <v>-</v>
      </c>
      <c r="CB829" s="295" t="str">
        <f t="shared" si="338"/>
        <v>-</v>
      </c>
      <c r="CC829" s="295" t="str">
        <f t="shared" si="363"/>
        <v>-</v>
      </c>
      <c r="CD829" s="299">
        <f t="shared" si="339"/>
        <v>0</v>
      </c>
      <c r="CE829" s="300" t="str">
        <f t="shared" si="340"/>
        <v>-</v>
      </c>
      <c r="CF829" s="300" t="str">
        <f t="shared" si="341"/>
        <v>-</v>
      </c>
      <c r="CG829" s="300">
        <v>0</v>
      </c>
      <c r="CH829" s="300">
        <f t="shared" si="342"/>
        <v>0</v>
      </c>
      <c r="CI829" s="301">
        <f t="shared" si="343"/>
        <v>0</v>
      </c>
      <c r="CJ829" s="301">
        <f t="shared" si="344"/>
        <v>0</v>
      </c>
      <c r="CK829" s="302" t="str" cm="1">
        <f t="array" ref="CK829">IF($CJ829&gt;0, INDEX($CS$28:$DH$35, $CJ829, $CI829+CK$23), "-")</f>
        <v>-</v>
      </c>
      <c r="CL829" s="302" t="str" cm="1">
        <f t="array" ref="CL829">IF($CJ829&gt;0, INDEX($CS$28:$DH$35, $CJ829, $CI829+CL$23), "-")</f>
        <v>-</v>
      </c>
      <c r="CM829" s="302" t="str" cm="1">
        <f t="array" ref="CM829">IF($CJ829&gt;0, INDEX($CS$28:$DH$35, $CJ829, $CI829+CM$23), "-")</f>
        <v>-</v>
      </c>
      <c r="CN829" s="302" t="str" cm="1">
        <f t="array" ref="CN829">IF($CJ829&gt;0, INDEX($CS$28:$DH$35, $CJ829, $CI829+CN$23), "-")</f>
        <v>-</v>
      </c>
      <c r="CO829" s="300" t="str">
        <f t="shared" si="345"/>
        <v>-</v>
      </c>
      <c r="CP829" s="271"/>
      <c r="CQ829" s="272"/>
      <c r="CR829" s="273"/>
      <c r="CS829" s="273"/>
      <c r="CT829" s="273"/>
      <c r="CU829" s="273"/>
      <c r="CV829" s="273"/>
      <c r="CW829" s="273"/>
      <c r="CX829" s="273"/>
      <c r="CY829" s="273"/>
      <c r="CZ829" s="273"/>
      <c r="DA829" s="273"/>
      <c r="DB829" s="273"/>
      <c r="DC829" s="273"/>
      <c r="DD829" s="273"/>
      <c r="DE829" s="273"/>
      <c r="DF829" s="273"/>
      <c r="DG829" s="273"/>
      <c r="DH829" s="273"/>
      <c r="DI829" s="273"/>
      <c r="DJ829" s="271"/>
      <c r="DK829" s="271"/>
    </row>
    <row r="830" spans="1:115" s="45" customFormat="1" ht="12.75" customHeight="1" x14ac:dyDescent="0.25">
      <c r="A830" s="13" cm="1">
        <f t="array" ref="A830">IFERROR(INDEX(Operation, IFERROR(MATCH($N830,#REF!, 0), IFERROR(MATCH($N830,#REF!, 0), MATCH($N830,#REF!, 0))), 4), 0)</f>
        <v>0</v>
      </c>
      <c r="B830" s="10">
        <v>807</v>
      </c>
      <c r="C830" s="238"/>
      <c r="D830" s="238"/>
      <c r="E830" s="79"/>
      <c r="F830" s="80" t="str">
        <f>IF(ISBLANK(E830), "", VLOOKUP(E830, Z!$A$2:$C$4127, 3, FALSE))</f>
        <v/>
      </c>
      <c r="G830" s="238"/>
      <c r="H830" s="81"/>
      <c r="I830" s="255" t="b">
        <v>0</v>
      </c>
      <c r="J830" s="256"/>
      <c r="K830" s="82"/>
      <c r="L830" s="82"/>
      <c r="M830" s="83"/>
      <c r="N830" s="79"/>
      <c r="O830" s="84"/>
      <c r="P830" s="84"/>
      <c r="Q830" s="257"/>
      <c r="R830" s="257"/>
      <c r="S830" s="257"/>
      <c r="T830" s="85">
        <f t="shared" si="346"/>
        <v>0</v>
      </c>
      <c r="U830" s="238"/>
      <c r="V830" s="238"/>
      <c r="W830" s="238"/>
      <c r="X830" s="257"/>
      <c r="Y830" s="258"/>
      <c r="Z830" s="79"/>
      <c r="AA830" s="257"/>
      <c r="AB830" s="257"/>
      <c r="AC830" s="257"/>
      <c r="AD830" s="257"/>
      <c r="AE830" s="257"/>
      <c r="AF830" s="85">
        <f t="shared" si="347"/>
        <v>0</v>
      </c>
      <c r="AG830" s="259"/>
      <c r="AH830" s="238"/>
      <c r="AI830" s="79"/>
      <c r="AJ830" s="80" t="str">
        <f>IF(ISBLANK(AI830), "", VLOOKUP(AI830, Z!$A$2:$C$4127, 3, FALSE))</f>
        <v/>
      </c>
      <c r="AK830" s="260"/>
      <c r="AL830" s="127">
        <f t="shared" si="348"/>
        <v>0</v>
      </c>
      <c r="AM830" s="271"/>
      <c r="AN830" s="292">
        <f t="shared" si="350"/>
        <v>0</v>
      </c>
      <c r="AO830" s="279">
        <f t="shared" si="349"/>
        <v>1</v>
      </c>
      <c r="AP830" s="279">
        <v>0.75</v>
      </c>
      <c r="AQ830" s="293" t="str">
        <f t="shared" si="351"/>
        <v>-</v>
      </c>
      <c r="AR830" s="293" t="str">
        <f t="shared" si="352"/>
        <v>-</v>
      </c>
      <c r="AS830" s="293" t="str" cm="1">
        <f t="array" ref="AS830">IFERROR(IFERROR((AT830*AU830)/(3600*1000)/AZ830, BY830) * SUMPRODUCT($BA830:$BE830^2.5, $BF830:$BJ830) / 1000, "-")</f>
        <v>-</v>
      </c>
      <c r="AT830" s="279" t="str">
        <f t="shared" si="353"/>
        <v>-</v>
      </c>
      <c r="AU830" s="279" t="str">
        <f t="shared" si="354"/>
        <v>-</v>
      </c>
      <c r="AV830" s="294" t="str">
        <f t="shared" si="336"/>
        <v>-</v>
      </c>
      <c r="AW830" s="294" t="str" cm="1">
        <f t="array" ref="AW830">IF(CH830&gt;0, INDEX($CV$58:$CV$60, CH830), "-")</f>
        <v>-</v>
      </c>
      <c r="AX830" s="294" t="str">
        <f t="shared" si="355"/>
        <v>-</v>
      </c>
      <c r="AY830" s="295" t="str">
        <f t="shared" si="356"/>
        <v>-</v>
      </c>
      <c r="AZ830" s="294">
        <f t="shared" si="357"/>
        <v>0</v>
      </c>
      <c r="BA830" s="296" t="str" cm="1">
        <f t="array" ref="BA830">IFERROR(INDEX($CV$63:$CZ$65, $CF830, BA$23), "-")</f>
        <v>-</v>
      </c>
      <c r="BB830" s="296" t="str" cm="1">
        <f t="array" ref="BB830">IFERROR(INDEX($CV$63:$CZ$65, $CF830, BB$23), "-")</f>
        <v>-</v>
      </c>
      <c r="BC830" s="296" t="str" cm="1">
        <f t="array" ref="BC830">IFERROR(INDEX($CV$63:$CZ$65, $CF830, BC$23), "-")</f>
        <v>-</v>
      </c>
      <c r="BD830" s="296" t="str" cm="1">
        <f t="array" ref="BD830">IFERROR(INDEX($CV$63:$CZ$65, $CF830, BD$23), "-")</f>
        <v>-</v>
      </c>
      <c r="BE830" s="296" t="str" cm="1">
        <f t="array" ref="BE830">IFERROR(INDEX($CV$63:$CZ$65, $CF830, BE$23), "-")</f>
        <v>-</v>
      </c>
      <c r="BF830" s="297" cm="1">
        <f t="array" ref="BF830">IF($CF830=3,
IFERROR(INDEX($CV$68:$CZ$79, $CE830, BF$23), "-"),
IF($CF830=2,
IF(BF$23=5, $Q830, IF(BF$23=4, $R830, 0)), IF(BF$23=5, $Q830, 0)
))</f>
        <v>0</v>
      </c>
      <c r="BG830" s="297" cm="1">
        <f t="array" ref="BG830">IF($CF830=3,
IFERROR(INDEX($CV$68:$CZ$79, $CE830, BG$23), "-"),
IF($CF830=2,
IF(BG$23=5, $Q830, IF(BG$23=4, $R830, 0)), IF(BG$23=5, $Q830, 0)
))</f>
        <v>0</v>
      </c>
      <c r="BH830" s="297" cm="1">
        <f t="array" ref="BH830">IF($CF830=3,
IFERROR(INDEX($CV$68:$CZ$79, $CE830, BH$23), "-"),
IF($CF830=2,
IF(BH$23=5, $Q830, IF(BH$23=4, $R830, 0)), IF(BH$23=5, $Q830, 0)
))</f>
        <v>0</v>
      </c>
      <c r="BI830" s="297" cm="1">
        <f t="array" ref="BI830">IF($CF830=3,
IFERROR(INDEX($CV$68:$CZ$79, $CE830, BI$23), "-"),
IF($CF830=2,
IF(BI$23=5, $Q830, IF(BI$23=4, $R830, 0)), IF(BI$23=5, $Q830, 0)
))</f>
        <v>0</v>
      </c>
      <c r="BJ830" s="297" cm="1">
        <f t="array" ref="BJ830">IF($CF830=3,
IFERROR(INDEX($CV$68:$CZ$79, $CE830, BJ$23), "-"),
IF($CF830=2,
IF(BJ$23=5, $Q830, IF(BJ$23=4, $R830, 0)), IF(BJ$23=5, $Q830, 0)
))</f>
        <v>0</v>
      </c>
      <c r="BK830" s="293" t="str" cm="1">
        <f t="array" ref="BK830">IFERROR(IF(OR($AN$20="EZ", ISNUMBER((BL830*BM830)/(3600*1000)/BN830)), (BL830*BM830)/(3600*1000)/BN830, BY830) * SUMPRODUCT($BO830:$BS830^2.5, $BT830:$BX830) / 1000, "-")</f>
        <v>-</v>
      </c>
      <c r="BL830" s="279" t="str">
        <f t="shared" si="358"/>
        <v>-</v>
      </c>
      <c r="BM830" s="279" t="str">
        <f t="shared" si="359"/>
        <v>-</v>
      </c>
      <c r="BN830" s="298">
        <f t="shared" si="360"/>
        <v>0</v>
      </c>
      <c r="BO830" s="296" t="str" cm="1">
        <f t="array" ref="BO830">IFERROR(INDEX($CV$63:$CZ$65, $CO830, BO$23), "-")</f>
        <v>-</v>
      </c>
      <c r="BP830" s="296" t="str" cm="1">
        <f t="array" ref="BP830">IFERROR(INDEX($CV$63:$CZ$65, $CO830, BP$23), "-")</f>
        <v>-</v>
      </c>
      <c r="BQ830" s="296" t="str" cm="1">
        <f t="array" ref="BQ830">IFERROR(INDEX($CV$63:$CZ$65, $CO830, BQ$23), "-")</f>
        <v>-</v>
      </c>
      <c r="BR830" s="296" t="str" cm="1">
        <f t="array" ref="BR830">IFERROR(INDEX($CV$63:$CZ$65, $CO830, BR$23), "-")</f>
        <v>-</v>
      </c>
      <c r="BS830" s="296" t="str" cm="1">
        <f t="array" ref="BS830">IFERROR(INDEX($CV$63:$CZ$65, $CO830, BS$23), "-")</f>
        <v>-</v>
      </c>
      <c r="BT830" s="297" cm="1">
        <f t="array" ref="BT830">IF($CO830=3,
IFERROR(INDEX($CV$68:$CZ$79, $CE830, BT$23), "-"),
IF($CO830=2,
IF(BT$23=5, $AC830, IF(BT$23=4, $AD830, 0)), IF(BT$23=5, $AC830, 0)
))</f>
        <v>0</v>
      </c>
      <c r="BU830" s="297" cm="1">
        <f t="array" ref="BU830">IF($CO830=3,
IFERROR(INDEX($CV$68:$CZ$79, $CE830, BU$23), "-"),
IF($CO830=2,
IF(BU$23=5, $AC830, IF(BU$23=4, $AD830, 0)), IF(BU$23=5, $AC830, 0)
))</f>
        <v>0</v>
      </c>
      <c r="BV830" s="297" cm="1">
        <f t="array" ref="BV830">IF($CO830=3,
IFERROR(INDEX($CV$68:$CZ$79, $CE830, BV$23), "-"),
IF($CO830=2,
IF(BV$23=5, $AC830, IF(BV$23=4, $AD830, 0)), IF(BV$23=5, $AC830, 0)
))</f>
        <v>0</v>
      </c>
      <c r="BW830" s="297" cm="1">
        <f t="array" ref="BW830">IF($CO830=3,
IFERROR(INDEX($CV$68:$CZ$79, $CE830, BW$23), "-"),
IF($CO830=2,
IF(BW$23=5, $AC830, IF(BW$23=4, $AD830, 0)), IF(BW$23=5, $AC830, 0)
))</f>
        <v>0</v>
      </c>
      <c r="BX830" s="297" cm="1">
        <f t="array" ref="BX830">IF($CO830=3,
IFERROR(INDEX($CV$68:$CZ$79, $CE830, BX$23), "-"),
IF($CO830=2,
IF(BX$23=5, $AC830, IF(BX$23=4, $AD830, 0)), IF(BX$23=5, $AC830, 0)
))</f>
        <v>0</v>
      </c>
      <c r="BY830" s="293" t="str">
        <f t="shared" si="361"/>
        <v>-</v>
      </c>
      <c r="BZ830" s="299">
        <f t="shared" si="337"/>
        <v>0</v>
      </c>
      <c r="CA830" s="294" t="str">
        <f t="shared" si="362"/>
        <v>-</v>
      </c>
      <c r="CB830" s="295" t="str">
        <f t="shared" si="338"/>
        <v>-</v>
      </c>
      <c r="CC830" s="295" t="str">
        <f t="shared" si="363"/>
        <v>-</v>
      </c>
      <c r="CD830" s="299">
        <f t="shared" si="339"/>
        <v>0</v>
      </c>
      <c r="CE830" s="300" t="str">
        <f t="shared" si="340"/>
        <v>-</v>
      </c>
      <c r="CF830" s="300" t="str">
        <f t="shared" si="341"/>
        <v>-</v>
      </c>
      <c r="CG830" s="300">
        <v>0</v>
      </c>
      <c r="CH830" s="300">
        <f t="shared" si="342"/>
        <v>0</v>
      </c>
      <c r="CI830" s="301">
        <f t="shared" si="343"/>
        <v>0</v>
      </c>
      <c r="CJ830" s="301">
        <f t="shared" si="344"/>
        <v>0</v>
      </c>
      <c r="CK830" s="302" t="str" cm="1">
        <f t="array" ref="CK830">IF($CJ830&gt;0, INDEX($CS$28:$DH$35, $CJ830, $CI830+CK$23), "-")</f>
        <v>-</v>
      </c>
      <c r="CL830" s="302" t="str" cm="1">
        <f t="array" ref="CL830">IF($CJ830&gt;0, INDEX($CS$28:$DH$35, $CJ830, $CI830+CL$23), "-")</f>
        <v>-</v>
      </c>
      <c r="CM830" s="302" t="str" cm="1">
        <f t="array" ref="CM830">IF($CJ830&gt;0, INDEX($CS$28:$DH$35, $CJ830, $CI830+CM$23), "-")</f>
        <v>-</v>
      </c>
      <c r="CN830" s="302" t="str" cm="1">
        <f t="array" ref="CN830">IF($CJ830&gt;0, INDEX($CS$28:$DH$35, $CJ830, $CI830+CN$23), "-")</f>
        <v>-</v>
      </c>
      <c r="CO830" s="300" t="str">
        <f t="shared" si="345"/>
        <v>-</v>
      </c>
      <c r="CP830" s="271"/>
      <c r="CQ830" s="272"/>
      <c r="CR830" s="273"/>
      <c r="CS830" s="273"/>
      <c r="CT830" s="273"/>
      <c r="CU830" s="273"/>
      <c r="CV830" s="273"/>
      <c r="CW830" s="273"/>
      <c r="CX830" s="273"/>
      <c r="CY830" s="273"/>
      <c r="CZ830" s="273"/>
      <c r="DA830" s="273"/>
      <c r="DB830" s="273"/>
      <c r="DC830" s="273"/>
      <c r="DD830" s="273"/>
      <c r="DE830" s="273"/>
      <c r="DF830" s="273"/>
      <c r="DG830" s="273"/>
      <c r="DH830" s="273"/>
      <c r="DI830" s="273"/>
      <c r="DJ830" s="271"/>
      <c r="DK830" s="271"/>
    </row>
    <row r="831" spans="1:115" s="45" customFormat="1" ht="12.75" customHeight="1" x14ac:dyDescent="0.25">
      <c r="A831" s="13" cm="1">
        <f t="array" ref="A831">IFERROR(INDEX(Operation, IFERROR(MATCH($N831,#REF!, 0), IFERROR(MATCH($N831,#REF!, 0), MATCH($N831,#REF!, 0))), 4), 0)</f>
        <v>0</v>
      </c>
      <c r="B831" s="10">
        <v>808</v>
      </c>
      <c r="C831" s="238"/>
      <c r="D831" s="238"/>
      <c r="E831" s="79"/>
      <c r="F831" s="80" t="str">
        <f>IF(ISBLANK(E831), "", VLOOKUP(E831, Z!$A$2:$C$4127, 3, FALSE))</f>
        <v/>
      </c>
      <c r="G831" s="238"/>
      <c r="H831" s="81"/>
      <c r="I831" s="255" t="b">
        <v>0</v>
      </c>
      <c r="J831" s="256"/>
      <c r="K831" s="82"/>
      <c r="L831" s="82"/>
      <c r="M831" s="83"/>
      <c r="N831" s="79"/>
      <c r="O831" s="84"/>
      <c r="P831" s="84"/>
      <c r="Q831" s="257"/>
      <c r="R831" s="257"/>
      <c r="S831" s="257"/>
      <c r="T831" s="85">
        <f t="shared" si="346"/>
        <v>0</v>
      </c>
      <c r="U831" s="238"/>
      <c r="V831" s="238"/>
      <c r="W831" s="238"/>
      <c r="X831" s="257"/>
      <c r="Y831" s="258"/>
      <c r="Z831" s="79"/>
      <c r="AA831" s="257"/>
      <c r="AB831" s="257"/>
      <c r="AC831" s="257"/>
      <c r="AD831" s="257"/>
      <c r="AE831" s="257"/>
      <c r="AF831" s="85">
        <f t="shared" si="347"/>
        <v>0</v>
      </c>
      <c r="AG831" s="259"/>
      <c r="AH831" s="238"/>
      <c r="AI831" s="79"/>
      <c r="AJ831" s="80" t="str">
        <f>IF(ISBLANK(AI831), "", VLOOKUP(AI831, Z!$A$2:$C$4127, 3, FALSE))</f>
        <v/>
      </c>
      <c r="AK831" s="260"/>
      <c r="AL831" s="127">
        <f t="shared" si="348"/>
        <v>0</v>
      </c>
      <c r="AM831" s="271"/>
      <c r="AN831" s="292">
        <f t="shared" si="350"/>
        <v>0</v>
      </c>
      <c r="AO831" s="279">
        <f t="shared" si="349"/>
        <v>1</v>
      </c>
      <c r="AP831" s="279">
        <v>0.75</v>
      </c>
      <c r="AQ831" s="293" t="str">
        <f t="shared" si="351"/>
        <v>-</v>
      </c>
      <c r="AR831" s="293" t="str">
        <f t="shared" si="352"/>
        <v>-</v>
      </c>
      <c r="AS831" s="293" t="str" cm="1">
        <f t="array" ref="AS831">IFERROR(IFERROR((AT831*AU831)/(3600*1000)/AZ831, BY831) * SUMPRODUCT($BA831:$BE831^2.5, $BF831:$BJ831) / 1000, "-")</f>
        <v>-</v>
      </c>
      <c r="AT831" s="279" t="str">
        <f t="shared" si="353"/>
        <v>-</v>
      </c>
      <c r="AU831" s="279" t="str">
        <f t="shared" si="354"/>
        <v>-</v>
      </c>
      <c r="AV831" s="294" t="str">
        <f t="shared" si="336"/>
        <v>-</v>
      </c>
      <c r="AW831" s="294" t="str" cm="1">
        <f t="array" ref="AW831">IF(CH831&gt;0, INDEX($CV$58:$CV$60, CH831), "-")</f>
        <v>-</v>
      </c>
      <c r="AX831" s="294" t="str">
        <f t="shared" si="355"/>
        <v>-</v>
      </c>
      <c r="AY831" s="295" t="str">
        <f t="shared" si="356"/>
        <v>-</v>
      </c>
      <c r="AZ831" s="294">
        <f t="shared" si="357"/>
        <v>0</v>
      </c>
      <c r="BA831" s="296" t="str" cm="1">
        <f t="array" ref="BA831">IFERROR(INDEX($CV$63:$CZ$65, $CF831, BA$23), "-")</f>
        <v>-</v>
      </c>
      <c r="BB831" s="296" t="str" cm="1">
        <f t="array" ref="BB831">IFERROR(INDEX($CV$63:$CZ$65, $CF831, BB$23), "-")</f>
        <v>-</v>
      </c>
      <c r="BC831" s="296" t="str" cm="1">
        <f t="array" ref="BC831">IFERROR(INDEX($CV$63:$CZ$65, $CF831, BC$23), "-")</f>
        <v>-</v>
      </c>
      <c r="BD831" s="296" t="str" cm="1">
        <f t="array" ref="BD831">IFERROR(INDEX($CV$63:$CZ$65, $CF831, BD$23), "-")</f>
        <v>-</v>
      </c>
      <c r="BE831" s="296" t="str" cm="1">
        <f t="array" ref="BE831">IFERROR(INDEX($CV$63:$CZ$65, $CF831, BE$23), "-")</f>
        <v>-</v>
      </c>
      <c r="BF831" s="297" cm="1">
        <f t="array" ref="BF831">IF($CF831=3,
IFERROR(INDEX($CV$68:$CZ$79, $CE831, BF$23), "-"),
IF($CF831=2,
IF(BF$23=5, $Q831, IF(BF$23=4, $R831, 0)), IF(BF$23=5, $Q831, 0)
))</f>
        <v>0</v>
      </c>
      <c r="BG831" s="297" cm="1">
        <f t="array" ref="BG831">IF($CF831=3,
IFERROR(INDEX($CV$68:$CZ$79, $CE831, BG$23), "-"),
IF($CF831=2,
IF(BG$23=5, $Q831, IF(BG$23=4, $R831, 0)), IF(BG$23=5, $Q831, 0)
))</f>
        <v>0</v>
      </c>
      <c r="BH831" s="297" cm="1">
        <f t="array" ref="BH831">IF($CF831=3,
IFERROR(INDEX($CV$68:$CZ$79, $CE831, BH$23), "-"),
IF($CF831=2,
IF(BH$23=5, $Q831, IF(BH$23=4, $R831, 0)), IF(BH$23=5, $Q831, 0)
))</f>
        <v>0</v>
      </c>
      <c r="BI831" s="297" cm="1">
        <f t="array" ref="BI831">IF($CF831=3,
IFERROR(INDEX($CV$68:$CZ$79, $CE831, BI$23), "-"),
IF($CF831=2,
IF(BI$23=5, $Q831, IF(BI$23=4, $R831, 0)), IF(BI$23=5, $Q831, 0)
))</f>
        <v>0</v>
      </c>
      <c r="BJ831" s="297" cm="1">
        <f t="array" ref="BJ831">IF($CF831=3,
IFERROR(INDEX($CV$68:$CZ$79, $CE831, BJ$23), "-"),
IF($CF831=2,
IF(BJ$23=5, $Q831, IF(BJ$23=4, $R831, 0)), IF(BJ$23=5, $Q831, 0)
))</f>
        <v>0</v>
      </c>
      <c r="BK831" s="293" t="str" cm="1">
        <f t="array" ref="BK831">IFERROR(IF(OR($AN$20="EZ", ISNUMBER((BL831*BM831)/(3600*1000)/BN831)), (BL831*BM831)/(3600*1000)/BN831, BY831) * SUMPRODUCT($BO831:$BS831^2.5, $BT831:$BX831) / 1000, "-")</f>
        <v>-</v>
      </c>
      <c r="BL831" s="279" t="str">
        <f t="shared" si="358"/>
        <v>-</v>
      </c>
      <c r="BM831" s="279" t="str">
        <f t="shared" si="359"/>
        <v>-</v>
      </c>
      <c r="BN831" s="298">
        <f t="shared" si="360"/>
        <v>0</v>
      </c>
      <c r="BO831" s="296" t="str" cm="1">
        <f t="array" ref="BO831">IFERROR(INDEX($CV$63:$CZ$65, $CO831, BO$23), "-")</f>
        <v>-</v>
      </c>
      <c r="BP831" s="296" t="str" cm="1">
        <f t="array" ref="BP831">IFERROR(INDEX($CV$63:$CZ$65, $CO831, BP$23), "-")</f>
        <v>-</v>
      </c>
      <c r="BQ831" s="296" t="str" cm="1">
        <f t="array" ref="BQ831">IFERROR(INDEX($CV$63:$CZ$65, $CO831, BQ$23), "-")</f>
        <v>-</v>
      </c>
      <c r="BR831" s="296" t="str" cm="1">
        <f t="array" ref="BR831">IFERROR(INDEX($CV$63:$CZ$65, $CO831, BR$23), "-")</f>
        <v>-</v>
      </c>
      <c r="BS831" s="296" t="str" cm="1">
        <f t="array" ref="BS831">IFERROR(INDEX($CV$63:$CZ$65, $CO831, BS$23), "-")</f>
        <v>-</v>
      </c>
      <c r="BT831" s="297" cm="1">
        <f t="array" ref="BT831">IF($CO831=3,
IFERROR(INDEX($CV$68:$CZ$79, $CE831, BT$23), "-"),
IF($CO831=2,
IF(BT$23=5, $AC831, IF(BT$23=4, $AD831, 0)), IF(BT$23=5, $AC831, 0)
))</f>
        <v>0</v>
      </c>
      <c r="BU831" s="297" cm="1">
        <f t="array" ref="BU831">IF($CO831=3,
IFERROR(INDEX($CV$68:$CZ$79, $CE831, BU$23), "-"),
IF($CO831=2,
IF(BU$23=5, $AC831, IF(BU$23=4, $AD831, 0)), IF(BU$23=5, $AC831, 0)
))</f>
        <v>0</v>
      </c>
      <c r="BV831" s="297" cm="1">
        <f t="array" ref="BV831">IF($CO831=3,
IFERROR(INDEX($CV$68:$CZ$79, $CE831, BV$23), "-"),
IF($CO831=2,
IF(BV$23=5, $AC831, IF(BV$23=4, $AD831, 0)), IF(BV$23=5, $AC831, 0)
))</f>
        <v>0</v>
      </c>
      <c r="BW831" s="297" cm="1">
        <f t="array" ref="BW831">IF($CO831=3,
IFERROR(INDEX($CV$68:$CZ$79, $CE831, BW$23), "-"),
IF($CO831=2,
IF(BW$23=5, $AC831, IF(BW$23=4, $AD831, 0)), IF(BW$23=5, $AC831, 0)
))</f>
        <v>0</v>
      </c>
      <c r="BX831" s="297" cm="1">
        <f t="array" ref="BX831">IF($CO831=3,
IFERROR(INDEX($CV$68:$CZ$79, $CE831, BX$23), "-"),
IF($CO831=2,
IF(BX$23=5, $AC831, IF(BX$23=4, $AD831, 0)), IF(BX$23=5, $AC831, 0)
))</f>
        <v>0</v>
      </c>
      <c r="BY831" s="293" t="str">
        <f t="shared" si="361"/>
        <v>-</v>
      </c>
      <c r="BZ831" s="299">
        <f t="shared" si="337"/>
        <v>0</v>
      </c>
      <c r="CA831" s="294" t="str">
        <f t="shared" si="362"/>
        <v>-</v>
      </c>
      <c r="CB831" s="295" t="str">
        <f t="shared" si="338"/>
        <v>-</v>
      </c>
      <c r="CC831" s="295" t="str">
        <f t="shared" si="363"/>
        <v>-</v>
      </c>
      <c r="CD831" s="299">
        <f t="shared" si="339"/>
        <v>0</v>
      </c>
      <c r="CE831" s="300" t="str">
        <f t="shared" si="340"/>
        <v>-</v>
      </c>
      <c r="CF831" s="300" t="str">
        <f t="shared" si="341"/>
        <v>-</v>
      </c>
      <c r="CG831" s="300">
        <v>0</v>
      </c>
      <c r="CH831" s="300">
        <f t="shared" si="342"/>
        <v>0</v>
      </c>
      <c r="CI831" s="301">
        <f t="shared" si="343"/>
        <v>0</v>
      </c>
      <c r="CJ831" s="301">
        <f t="shared" si="344"/>
        <v>0</v>
      </c>
      <c r="CK831" s="302" t="str" cm="1">
        <f t="array" ref="CK831">IF($CJ831&gt;0, INDEX($CS$28:$DH$35, $CJ831, $CI831+CK$23), "-")</f>
        <v>-</v>
      </c>
      <c r="CL831" s="302" t="str" cm="1">
        <f t="array" ref="CL831">IF($CJ831&gt;0, INDEX($CS$28:$DH$35, $CJ831, $CI831+CL$23), "-")</f>
        <v>-</v>
      </c>
      <c r="CM831" s="302" t="str" cm="1">
        <f t="array" ref="CM831">IF($CJ831&gt;0, INDEX($CS$28:$DH$35, $CJ831, $CI831+CM$23), "-")</f>
        <v>-</v>
      </c>
      <c r="CN831" s="302" t="str" cm="1">
        <f t="array" ref="CN831">IF($CJ831&gt;0, INDEX($CS$28:$DH$35, $CJ831, $CI831+CN$23), "-")</f>
        <v>-</v>
      </c>
      <c r="CO831" s="300" t="str">
        <f t="shared" si="345"/>
        <v>-</v>
      </c>
      <c r="CP831" s="271"/>
      <c r="CQ831" s="272"/>
      <c r="CR831" s="273"/>
      <c r="CS831" s="273"/>
      <c r="CT831" s="273"/>
      <c r="CU831" s="273"/>
      <c r="CV831" s="273"/>
      <c r="CW831" s="273"/>
      <c r="CX831" s="273"/>
      <c r="CY831" s="273"/>
      <c r="CZ831" s="273"/>
      <c r="DA831" s="273"/>
      <c r="DB831" s="273"/>
      <c r="DC831" s="273"/>
      <c r="DD831" s="273"/>
      <c r="DE831" s="273"/>
      <c r="DF831" s="273"/>
      <c r="DG831" s="273"/>
      <c r="DH831" s="273"/>
      <c r="DI831" s="273"/>
      <c r="DJ831" s="271"/>
      <c r="DK831" s="271"/>
    </row>
    <row r="832" spans="1:115" s="45" customFormat="1" ht="12.75" customHeight="1" x14ac:dyDescent="0.25">
      <c r="A832" s="13" cm="1">
        <f t="array" ref="A832">IFERROR(INDEX(Operation, IFERROR(MATCH($N832,#REF!, 0), IFERROR(MATCH($N832,#REF!, 0), MATCH($N832,#REF!, 0))), 4), 0)</f>
        <v>0</v>
      </c>
      <c r="B832" s="10">
        <v>809</v>
      </c>
      <c r="C832" s="238"/>
      <c r="D832" s="238"/>
      <c r="E832" s="79"/>
      <c r="F832" s="80" t="str">
        <f>IF(ISBLANK(E832), "", VLOOKUP(E832, Z!$A$2:$C$4127, 3, FALSE))</f>
        <v/>
      </c>
      <c r="G832" s="238"/>
      <c r="H832" s="81"/>
      <c r="I832" s="255" t="b">
        <v>0</v>
      </c>
      <c r="J832" s="256"/>
      <c r="K832" s="82"/>
      <c r="L832" s="82"/>
      <c r="M832" s="83"/>
      <c r="N832" s="79"/>
      <c r="O832" s="84"/>
      <c r="P832" s="84"/>
      <c r="Q832" s="257"/>
      <c r="R832" s="257"/>
      <c r="S832" s="257"/>
      <c r="T832" s="85">
        <f t="shared" si="346"/>
        <v>0</v>
      </c>
      <c r="U832" s="238"/>
      <c r="V832" s="238"/>
      <c r="W832" s="238"/>
      <c r="X832" s="256"/>
      <c r="Y832" s="258"/>
      <c r="Z832" s="79"/>
      <c r="AA832" s="257"/>
      <c r="AB832" s="257"/>
      <c r="AC832" s="257"/>
      <c r="AD832" s="257"/>
      <c r="AE832" s="257"/>
      <c r="AF832" s="85">
        <f t="shared" si="347"/>
        <v>0</v>
      </c>
      <c r="AG832" s="259"/>
      <c r="AH832" s="238"/>
      <c r="AI832" s="79"/>
      <c r="AJ832" s="80" t="str">
        <f>IF(ISBLANK(AI832), "", VLOOKUP(AI832, Z!$A$2:$C$4127, 3, FALSE))</f>
        <v/>
      </c>
      <c r="AK832" s="260"/>
      <c r="AL832" s="127">
        <f t="shared" si="348"/>
        <v>0</v>
      </c>
      <c r="AM832" s="271"/>
      <c r="AN832" s="292">
        <f t="shared" si="350"/>
        <v>0</v>
      </c>
      <c r="AO832" s="279">
        <f t="shared" si="349"/>
        <v>1</v>
      </c>
      <c r="AP832" s="279">
        <v>0.75</v>
      </c>
      <c r="AQ832" s="293" t="str">
        <f t="shared" si="351"/>
        <v>-</v>
      </c>
      <c r="AR832" s="293" t="str">
        <f t="shared" si="352"/>
        <v>-</v>
      </c>
      <c r="AS832" s="293" t="str" cm="1">
        <f t="array" ref="AS832">IFERROR(IFERROR((AT832*AU832)/(3600*1000)/AZ832, BY832) * SUMPRODUCT($BA832:$BE832^2.5, $BF832:$BJ832) / 1000, "-")</f>
        <v>-</v>
      </c>
      <c r="AT832" s="279" t="str">
        <f t="shared" si="353"/>
        <v>-</v>
      </c>
      <c r="AU832" s="279" t="str">
        <f t="shared" si="354"/>
        <v>-</v>
      </c>
      <c r="AV832" s="294" t="str">
        <f t="shared" si="336"/>
        <v>-</v>
      </c>
      <c r="AW832" s="294" t="str" cm="1">
        <f t="array" ref="AW832">IF(CH832&gt;0, INDEX($CV$58:$CV$60, CH832), "-")</f>
        <v>-</v>
      </c>
      <c r="AX832" s="294" t="str">
        <f t="shared" si="355"/>
        <v>-</v>
      </c>
      <c r="AY832" s="295" t="str">
        <f t="shared" si="356"/>
        <v>-</v>
      </c>
      <c r="AZ832" s="294">
        <f t="shared" si="357"/>
        <v>0</v>
      </c>
      <c r="BA832" s="296" t="str" cm="1">
        <f t="array" ref="BA832">IFERROR(INDEX($CV$63:$CZ$65, $CF832, BA$23), "-")</f>
        <v>-</v>
      </c>
      <c r="BB832" s="296" t="str" cm="1">
        <f t="array" ref="BB832">IFERROR(INDEX($CV$63:$CZ$65, $CF832, BB$23), "-")</f>
        <v>-</v>
      </c>
      <c r="BC832" s="296" t="str" cm="1">
        <f t="array" ref="BC832">IFERROR(INDEX($CV$63:$CZ$65, $CF832, BC$23), "-")</f>
        <v>-</v>
      </c>
      <c r="BD832" s="296" t="str" cm="1">
        <f t="array" ref="BD832">IFERROR(INDEX($CV$63:$CZ$65, $CF832, BD$23), "-")</f>
        <v>-</v>
      </c>
      <c r="BE832" s="296" t="str" cm="1">
        <f t="array" ref="BE832">IFERROR(INDEX($CV$63:$CZ$65, $CF832, BE$23), "-")</f>
        <v>-</v>
      </c>
      <c r="BF832" s="297" cm="1">
        <f t="array" ref="BF832">IF($CF832=3,
IFERROR(INDEX($CV$68:$CZ$79, $CE832, BF$23), "-"),
IF($CF832=2,
IF(BF$23=5, $Q832, IF(BF$23=4, $R832, 0)), IF(BF$23=5, $Q832, 0)
))</f>
        <v>0</v>
      </c>
      <c r="BG832" s="297" cm="1">
        <f t="array" ref="BG832">IF($CF832=3,
IFERROR(INDEX($CV$68:$CZ$79, $CE832, BG$23), "-"),
IF($CF832=2,
IF(BG$23=5, $Q832, IF(BG$23=4, $R832, 0)), IF(BG$23=5, $Q832, 0)
))</f>
        <v>0</v>
      </c>
      <c r="BH832" s="297" cm="1">
        <f t="array" ref="BH832">IF($CF832=3,
IFERROR(INDEX($CV$68:$CZ$79, $CE832, BH$23), "-"),
IF($CF832=2,
IF(BH$23=5, $Q832, IF(BH$23=4, $R832, 0)), IF(BH$23=5, $Q832, 0)
))</f>
        <v>0</v>
      </c>
      <c r="BI832" s="297" cm="1">
        <f t="array" ref="BI832">IF($CF832=3,
IFERROR(INDEX($CV$68:$CZ$79, $CE832, BI$23), "-"),
IF($CF832=2,
IF(BI$23=5, $Q832, IF(BI$23=4, $R832, 0)), IF(BI$23=5, $Q832, 0)
))</f>
        <v>0</v>
      </c>
      <c r="BJ832" s="297" cm="1">
        <f t="array" ref="BJ832">IF($CF832=3,
IFERROR(INDEX($CV$68:$CZ$79, $CE832, BJ$23), "-"),
IF($CF832=2,
IF(BJ$23=5, $Q832, IF(BJ$23=4, $R832, 0)), IF(BJ$23=5, $Q832, 0)
))</f>
        <v>0</v>
      </c>
      <c r="BK832" s="293" t="str" cm="1">
        <f t="array" ref="BK832">IFERROR(IF(OR($AN$20="EZ", ISNUMBER((BL832*BM832)/(3600*1000)/BN832)), (BL832*BM832)/(3600*1000)/BN832, BY832) * SUMPRODUCT($BO832:$BS832^2.5, $BT832:$BX832) / 1000, "-")</f>
        <v>-</v>
      </c>
      <c r="BL832" s="279" t="str">
        <f t="shared" si="358"/>
        <v>-</v>
      </c>
      <c r="BM832" s="279" t="str">
        <f t="shared" si="359"/>
        <v>-</v>
      </c>
      <c r="BN832" s="298">
        <f t="shared" si="360"/>
        <v>0</v>
      </c>
      <c r="BO832" s="296" t="str" cm="1">
        <f t="array" ref="BO832">IFERROR(INDEX($CV$63:$CZ$65, $CO832, BO$23), "-")</f>
        <v>-</v>
      </c>
      <c r="BP832" s="296" t="str" cm="1">
        <f t="array" ref="BP832">IFERROR(INDEX($CV$63:$CZ$65, $CO832, BP$23), "-")</f>
        <v>-</v>
      </c>
      <c r="BQ832" s="296" t="str" cm="1">
        <f t="array" ref="BQ832">IFERROR(INDEX($CV$63:$CZ$65, $CO832, BQ$23), "-")</f>
        <v>-</v>
      </c>
      <c r="BR832" s="296" t="str" cm="1">
        <f t="array" ref="BR832">IFERROR(INDEX($CV$63:$CZ$65, $CO832, BR$23), "-")</f>
        <v>-</v>
      </c>
      <c r="BS832" s="296" t="str" cm="1">
        <f t="array" ref="BS832">IFERROR(INDEX($CV$63:$CZ$65, $CO832, BS$23), "-")</f>
        <v>-</v>
      </c>
      <c r="BT832" s="297" cm="1">
        <f t="array" ref="BT832">IF($CO832=3,
IFERROR(INDEX($CV$68:$CZ$79, $CE832, BT$23), "-"),
IF($CO832=2,
IF(BT$23=5, $AC832, IF(BT$23=4, $AD832, 0)), IF(BT$23=5, $AC832, 0)
))</f>
        <v>0</v>
      </c>
      <c r="BU832" s="297" cm="1">
        <f t="array" ref="BU832">IF($CO832=3,
IFERROR(INDEX($CV$68:$CZ$79, $CE832, BU$23), "-"),
IF($CO832=2,
IF(BU$23=5, $AC832, IF(BU$23=4, $AD832, 0)), IF(BU$23=5, $AC832, 0)
))</f>
        <v>0</v>
      </c>
      <c r="BV832" s="297" cm="1">
        <f t="array" ref="BV832">IF($CO832=3,
IFERROR(INDEX($CV$68:$CZ$79, $CE832, BV$23), "-"),
IF($CO832=2,
IF(BV$23=5, $AC832, IF(BV$23=4, $AD832, 0)), IF(BV$23=5, $AC832, 0)
))</f>
        <v>0</v>
      </c>
      <c r="BW832" s="297" cm="1">
        <f t="array" ref="BW832">IF($CO832=3,
IFERROR(INDEX($CV$68:$CZ$79, $CE832, BW$23), "-"),
IF($CO832=2,
IF(BW$23=5, $AC832, IF(BW$23=4, $AD832, 0)), IF(BW$23=5, $AC832, 0)
))</f>
        <v>0</v>
      </c>
      <c r="BX832" s="297" cm="1">
        <f t="array" ref="BX832">IF($CO832=3,
IFERROR(INDEX($CV$68:$CZ$79, $CE832, BX$23), "-"),
IF($CO832=2,
IF(BX$23=5, $AC832, IF(BX$23=4, $AD832, 0)), IF(BX$23=5, $AC832, 0)
))</f>
        <v>0</v>
      </c>
      <c r="BY832" s="293" t="str">
        <f t="shared" si="361"/>
        <v>-</v>
      </c>
      <c r="BZ832" s="299">
        <f t="shared" si="337"/>
        <v>0</v>
      </c>
      <c r="CA832" s="294" t="str">
        <f t="shared" si="362"/>
        <v>-</v>
      </c>
      <c r="CB832" s="295" t="str">
        <f t="shared" si="338"/>
        <v>-</v>
      </c>
      <c r="CC832" s="295" t="str">
        <f t="shared" si="363"/>
        <v>-</v>
      </c>
      <c r="CD832" s="299">
        <f t="shared" si="339"/>
        <v>0</v>
      </c>
      <c r="CE832" s="300" t="str">
        <f t="shared" si="340"/>
        <v>-</v>
      </c>
      <c r="CF832" s="300" t="str">
        <f t="shared" si="341"/>
        <v>-</v>
      </c>
      <c r="CG832" s="300">
        <v>0</v>
      </c>
      <c r="CH832" s="300">
        <f t="shared" si="342"/>
        <v>0</v>
      </c>
      <c r="CI832" s="301">
        <f t="shared" si="343"/>
        <v>0</v>
      </c>
      <c r="CJ832" s="301">
        <f t="shared" si="344"/>
        <v>0</v>
      </c>
      <c r="CK832" s="302" t="str" cm="1">
        <f t="array" ref="CK832">IF($CJ832&gt;0, INDEX($CS$28:$DH$35, $CJ832, $CI832+CK$23), "-")</f>
        <v>-</v>
      </c>
      <c r="CL832" s="302" t="str" cm="1">
        <f t="array" ref="CL832">IF($CJ832&gt;0, INDEX($CS$28:$DH$35, $CJ832, $CI832+CL$23), "-")</f>
        <v>-</v>
      </c>
      <c r="CM832" s="302" t="str" cm="1">
        <f t="array" ref="CM832">IF($CJ832&gt;0, INDEX($CS$28:$DH$35, $CJ832, $CI832+CM$23), "-")</f>
        <v>-</v>
      </c>
      <c r="CN832" s="302" t="str" cm="1">
        <f t="array" ref="CN832">IF($CJ832&gt;0, INDEX($CS$28:$DH$35, $CJ832, $CI832+CN$23), "-")</f>
        <v>-</v>
      </c>
      <c r="CO832" s="300" t="str">
        <f t="shared" si="345"/>
        <v>-</v>
      </c>
      <c r="CP832" s="271"/>
      <c r="CQ832" s="272"/>
      <c r="CR832" s="273"/>
      <c r="CS832" s="273"/>
      <c r="CT832" s="273"/>
      <c r="CU832" s="273"/>
      <c r="CV832" s="273"/>
      <c r="CW832" s="273"/>
      <c r="CX832" s="273"/>
      <c r="CY832" s="273"/>
      <c r="CZ832" s="273"/>
      <c r="DA832" s="273"/>
      <c r="DB832" s="273"/>
      <c r="DC832" s="273"/>
      <c r="DD832" s="273"/>
      <c r="DE832" s="273"/>
      <c r="DF832" s="273"/>
      <c r="DG832" s="273"/>
      <c r="DH832" s="273"/>
      <c r="DI832" s="273"/>
      <c r="DJ832" s="271"/>
      <c r="DK832" s="271"/>
    </row>
    <row r="833" spans="1:115" s="45" customFormat="1" ht="12.75" customHeight="1" x14ac:dyDescent="0.25">
      <c r="A833" s="13" cm="1">
        <f t="array" ref="A833">IFERROR(INDEX(Operation, IFERROR(MATCH($N833,#REF!, 0), IFERROR(MATCH($N833,#REF!, 0), MATCH($N833,#REF!, 0))), 4), 0)</f>
        <v>0</v>
      </c>
      <c r="B833" s="10">
        <v>810</v>
      </c>
      <c r="C833" s="238"/>
      <c r="D833" s="238"/>
      <c r="E833" s="79"/>
      <c r="F833" s="80" t="str">
        <f>IF(ISBLANK(E833), "", VLOOKUP(E833, Z!$A$2:$C$4127, 3, FALSE))</f>
        <v/>
      </c>
      <c r="G833" s="238"/>
      <c r="H833" s="81"/>
      <c r="I833" s="255" t="b">
        <v>0</v>
      </c>
      <c r="J833" s="256"/>
      <c r="K833" s="82"/>
      <c r="L833" s="82"/>
      <c r="M833" s="83"/>
      <c r="N833" s="79"/>
      <c r="O833" s="84"/>
      <c r="P833" s="84"/>
      <c r="Q833" s="257"/>
      <c r="R833" s="257"/>
      <c r="S833" s="257"/>
      <c r="T833" s="85">
        <f t="shared" si="346"/>
        <v>0</v>
      </c>
      <c r="U833" s="238"/>
      <c r="V833" s="238"/>
      <c r="W833" s="238"/>
      <c r="X833" s="257"/>
      <c r="Y833" s="258"/>
      <c r="Z833" s="79"/>
      <c r="AA833" s="257"/>
      <c r="AB833" s="257"/>
      <c r="AC833" s="257"/>
      <c r="AD833" s="257"/>
      <c r="AE833" s="257"/>
      <c r="AF833" s="85">
        <f t="shared" si="347"/>
        <v>0</v>
      </c>
      <c r="AG833" s="259"/>
      <c r="AH833" s="238"/>
      <c r="AI833" s="79"/>
      <c r="AJ833" s="80" t="str">
        <f>IF(ISBLANK(AI833), "", VLOOKUP(AI833, Z!$A$2:$C$4127, 3, FALSE))</f>
        <v/>
      </c>
      <c r="AK833" s="260"/>
      <c r="AL833" s="127">
        <f t="shared" si="348"/>
        <v>0</v>
      </c>
      <c r="AM833" s="271"/>
      <c r="AN833" s="292">
        <f t="shared" si="350"/>
        <v>0</v>
      </c>
      <c r="AO833" s="279">
        <f t="shared" si="349"/>
        <v>1</v>
      </c>
      <c r="AP833" s="279">
        <v>0.75</v>
      </c>
      <c r="AQ833" s="293" t="str">
        <f t="shared" si="351"/>
        <v>-</v>
      </c>
      <c r="AR833" s="293" t="str">
        <f t="shared" si="352"/>
        <v>-</v>
      </c>
      <c r="AS833" s="293" t="str" cm="1">
        <f t="array" ref="AS833">IFERROR(IFERROR((AT833*AU833)/(3600*1000)/AZ833, BY833) * SUMPRODUCT($BA833:$BE833^2.5, $BF833:$BJ833) / 1000, "-")</f>
        <v>-</v>
      </c>
      <c r="AT833" s="279" t="str">
        <f t="shared" si="353"/>
        <v>-</v>
      </c>
      <c r="AU833" s="279" t="str">
        <f t="shared" si="354"/>
        <v>-</v>
      </c>
      <c r="AV833" s="294" t="str">
        <f t="shared" si="336"/>
        <v>-</v>
      </c>
      <c r="AW833" s="294" t="str" cm="1">
        <f t="array" ref="AW833">IF(CH833&gt;0, INDEX($CV$58:$CV$60, CH833), "-")</f>
        <v>-</v>
      </c>
      <c r="AX833" s="294" t="str">
        <f t="shared" si="355"/>
        <v>-</v>
      </c>
      <c r="AY833" s="295" t="str">
        <f t="shared" si="356"/>
        <v>-</v>
      </c>
      <c r="AZ833" s="294">
        <f t="shared" si="357"/>
        <v>0</v>
      </c>
      <c r="BA833" s="296" t="str" cm="1">
        <f t="array" ref="BA833">IFERROR(INDEX($CV$63:$CZ$65, $CF833, BA$23), "-")</f>
        <v>-</v>
      </c>
      <c r="BB833" s="296" t="str" cm="1">
        <f t="array" ref="BB833">IFERROR(INDEX($CV$63:$CZ$65, $CF833, BB$23), "-")</f>
        <v>-</v>
      </c>
      <c r="BC833" s="296" t="str" cm="1">
        <f t="array" ref="BC833">IFERROR(INDEX($CV$63:$CZ$65, $CF833, BC$23), "-")</f>
        <v>-</v>
      </c>
      <c r="BD833" s="296" t="str" cm="1">
        <f t="array" ref="BD833">IFERROR(INDEX($CV$63:$CZ$65, $CF833, BD$23), "-")</f>
        <v>-</v>
      </c>
      <c r="BE833" s="296" t="str" cm="1">
        <f t="array" ref="BE833">IFERROR(INDEX($CV$63:$CZ$65, $CF833, BE$23), "-")</f>
        <v>-</v>
      </c>
      <c r="BF833" s="297" cm="1">
        <f t="array" ref="BF833">IF($CF833=3,
IFERROR(INDEX($CV$68:$CZ$79, $CE833, BF$23), "-"),
IF($CF833=2,
IF(BF$23=5, $Q833, IF(BF$23=4, $R833, 0)), IF(BF$23=5, $Q833, 0)
))</f>
        <v>0</v>
      </c>
      <c r="BG833" s="297" cm="1">
        <f t="array" ref="BG833">IF($CF833=3,
IFERROR(INDEX($CV$68:$CZ$79, $CE833, BG$23), "-"),
IF($CF833=2,
IF(BG$23=5, $Q833, IF(BG$23=4, $R833, 0)), IF(BG$23=5, $Q833, 0)
))</f>
        <v>0</v>
      </c>
      <c r="BH833" s="297" cm="1">
        <f t="array" ref="BH833">IF($CF833=3,
IFERROR(INDEX($CV$68:$CZ$79, $CE833, BH$23), "-"),
IF($CF833=2,
IF(BH$23=5, $Q833, IF(BH$23=4, $R833, 0)), IF(BH$23=5, $Q833, 0)
))</f>
        <v>0</v>
      </c>
      <c r="BI833" s="297" cm="1">
        <f t="array" ref="BI833">IF($CF833=3,
IFERROR(INDEX($CV$68:$CZ$79, $CE833, BI$23), "-"),
IF($CF833=2,
IF(BI$23=5, $Q833, IF(BI$23=4, $R833, 0)), IF(BI$23=5, $Q833, 0)
))</f>
        <v>0</v>
      </c>
      <c r="BJ833" s="297" cm="1">
        <f t="array" ref="BJ833">IF($CF833=3,
IFERROR(INDEX($CV$68:$CZ$79, $CE833, BJ$23), "-"),
IF($CF833=2,
IF(BJ$23=5, $Q833, IF(BJ$23=4, $R833, 0)), IF(BJ$23=5, $Q833, 0)
))</f>
        <v>0</v>
      </c>
      <c r="BK833" s="293" t="str" cm="1">
        <f t="array" ref="BK833">IFERROR(IF(OR($AN$20="EZ", ISNUMBER((BL833*BM833)/(3600*1000)/BN833)), (BL833*BM833)/(3600*1000)/BN833, BY833) * SUMPRODUCT($BO833:$BS833^2.5, $BT833:$BX833) / 1000, "-")</f>
        <v>-</v>
      </c>
      <c r="BL833" s="279" t="str">
        <f t="shared" si="358"/>
        <v>-</v>
      </c>
      <c r="BM833" s="279" t="str">
        <f t="shared" si="359"/>
        <v>-</v>
      </c>
      <c r="BN833" s="298">
        <f t="shared" si="360"/>
        <v>0</v>
      </c>
      <c r="BO833" s="296" t="str" cm="1">
        <f t="array" ref="BO833">IFERROR(INDEX($CV$63:$CZ$65, $CO833, BO$23), "-")</f>
        <v>-</v>
      </c>
      <c r="BP833" s="296" t="str" cm="1">
        <f t="array" ref="BP833">IFERROR(INDEX($CV$63:$CZ$65, $CO833, BP$23), "-")</f>
        <v>-</v>
      </c>
      <c r="BQ833" s="296" t="str" cm="1">
        <f t="array" ref="BQ833">IFERROR(INDEX($CV$63:$CZ$65, $CO833, BQ$23), "-")</f>
        <v>-</v>
      </c>
      <c r="BR833" s="296" t="str" cm="1">
        <f t="array" ref="BR833">IFERROR(INDEX($CV$63:$CZ$65, $CO833, BR$23), "-")</f>
        <v>-</v>
      </c>
      <c r="BS833" s="296" t="str" cm="1">
        <f t="array" ref="BS833">IFERROR(INDEX($CV$63:$CZ$65, $CO833, BS$23), "-")</f>
        <v>-</v>
      </c>
      <c r="BT833" s="297" cm="1">
        <f t="array" ref="BT833">IF($CO833=3,
IFERROR(INDEX($CV$68:$CZ$79, $CE833, BT$23), "-"),
IF($CO833=2,
IF(BT$23=5, $AC833, IF(BT$23=4, $AD833, 0)), IF(BT$23=5, $AC833, 0)
))</f>
        <v>0</v>
      </c>
      <c r="BU833" s="297" cm="1">
        <f t="array" ref="BU833">IF($CO833=3,
IFERROR(INDEX($CV$68:$CZ$79, $CE833, BU$23), "-"),
IF($CO833=2,
IF(BU$23=5, $AC833, IF(BU$23=4, $AD833, 0)), IF(BU$23=5, $AC833, 0)
))</f>
        <v>0</v>
      </c>
      <c r="BV833" s="297" cm="1">
        <f t="array" ref="BV833">IF($CO833=3,
IFERROR(INDEX($CV$68:$CZ$79, $CE833, BV$23), "-"),
IF($CO833=2,
IF(BV$23=5, $AC833, IF(BV$23=4, $AD833, 0)), IF(BV$23=5, $AC833, 0)
))</f>
        <v>0</v>
      </c>
      <c r="BW833" s="297" cm="1">
        <f t="array" ref="BW833">IF($CO833=3,
IFERROR(INDEX($CV$68:$CZ$79, $CE833, BW$23), "-"),
IF($CO833=2,
IF(BW$23=5, $AC833, IF(BW$23=4, $AD833, 0)), IF(BW$23=5, $AC833, 0)
))</f>
        <v>0</v>
      </c>
      <c r="BX833" s="297" cm="1">
        <f t="array" ref="BX833">IF($CO833=3,
IFERROR(INDEX($CV$68:$CZ$79, $CE833, BX$23), "-"),
IF($CO833=2,
IF(BX$23=5, $AC833, IF(BX$23=4, $AD833, 0)), IF(BX$23=5, $AC833, 0)
))</f>
        <v>0</v>
      </c>
      <c r="BY833" s="293" t="str">
        <f t="shared" si="361"/>
        <v>-</v>
      </c>
      <c r="BZ833" s="299">
        <f t="shared" si="337"/>
        <v>0</v>
      </c>
      <c r="CA833" s="294" t="str">
        <f t="shared" si="362"/>
        <v>-</v>
      </c>
      <c r="CB833" s="295" t="str">
        <f t="shared" si="338"/>
        <v>-</v>
      </c>
      <c r="CC833" s="295" t="str">
        <f t="shared" si="363"/>
        <v>-</v>
      </c>
      <c r="CD833" s="299">
        <f t="shared" si="339"/>
        <v>0</v>
      </c>
      <c r="CE833" s="300" t="str">
        <f t="shared" si="340"/>
        <v>-</v>
      </c>
      <c r="CF833" s="300" t="str">
        <f t="shared" si="341"/>
        <v>-</v>
      </c>
      <c r="CG833" s="300">
        <v>0</v>
      </c>
      <c r="CH833" s="300">
        <f t="shared" si="342"/>
        <v>0</v>
      </c>
      <c r="CI833" s="301">
        <f t="shared" si="343"/>
        <v>0</v>
      </c>
      <c r="CJ833" s="301">
        <f t="shared" si="344"/>
        <v>0</v>
      </c>
      <c r="CK833" s="302" t="str" cm="1">
        <f t="array" ref="CK833">IF($CJ833&gt;0, INDEX($CS$28:$DH$35, $CJ833, $CI833+CK$23), "-")</f>
        <v>-</v>
      </c>
      <c r="CL833" s="302" t="str" cm="1">
        <f t="array" ref="CL833">IF($CJ833&gt;0, INDEX($CS$28:$DH$35, $CJ833, $CI833+CL$23), "-")</f>
        <v>-</v>
      </c>
      <c r="CM833" s="302" t="str" cm="1">
        <f t="array" ref="CM833">IF($CJ833&gt;0, INDEX($CS$28:$DH$35, $CJ833, $CI833+CM$23), "-")</f>
        <v>-</v>
      </c>
      <c r="CN833" s="302" t="str" cm="1">
        <f t="array" ref="CN833">IF($CJ833&gt;0, INDEX($CS$28:$DH$35, $CJ833, $CI833+CN$23), "-")</f>
        <v>-</v>
      </c>
      <c r="CO833" s="300" t="str">
        <f t="shared" si="345"/>
        <v>-</v>
      </c>
      <c r="CP833" s="271"/>
      <c r="CQ833" s="272"/>
      <c r="CR833" s="273"/>
      <c r="CS833" s="273"/>
      <c r="CT833" s="273"/>
      <c r="CU833" s="273"/>
      <c r="CV833" s="273"/>
      <c r="CW833" s="273"/>
      <c r="CX833" s="273"/>
      <c r="CY833" s="273"/>
      <c r="CZ833" s="273"/>
      <c r="DA833" s="273"/>
      <c r="DB833" s="273"/>
      <c r="DC833" s="273"/>
      <c r="DD833" s="273"/>
      <c r="DE833" s="273"/>
      <c r="DF833" s="273"/>
      <c r="DG833" s="273"/>
      <c r="DH833" s="273"/>
      <c r="DI833" s="273"/>
      <c r="DJ833" s="271"/>
      <c r="DK833" s="271"/>
    </row>
    <row r="834" spans="1:115" s="45" customFormat="1" ht="12.75" customHeight="1" x14ac:dyDescent="0.25">
      <c r="A834" s="13" cm="1">
        <f t="array" ref="A834">IFERROR(INDEX(Operation, IFERROR(MATCH($N834,#REF!, 0), IFERROR(MATCH($N834,#REF!, 0), MATCH($N834,#REF!, 0))), 4), 0)</f>
        <v>0</v>
      </c>
      <c r="B834" s="10">
        <v>811</v>
      </c>
      <c r="C834" s="238"/>
      <c r="D834" s="238"/>
      <c r="E834" s="79"/>
      <c r="F834" s="80" t="str">
        <f>IF(ISBLANK(E834), "", VLOOKUP(E834, Z!$A$2:$C$4127, 3, FALSE))</f>
        <v/>
      </c>
      <c r="G834" s="238"/>
      <c r="H834" s="81"/>
      <c r="I834" s="255" t="b">
        <v>0</v>
      </c>
      <c r="J834" s="256"/>
      <c r="K834" s="82"/>
      <c r="L834" s="82"/>
      <c r="M834" s="83"/>
      <c r="N834" s="79"/>
      <c r="O834" s="84"/>
      <c r="P834" s="84"/>
      <c r="Q834" s="257"/>
      <c r="R834" s="257"/>
      <c r="S834" s="257"/>
      <c r="T834" s="85">
        <f t="shared" si="346"/>
        <v>0</v>
      </c>
      <c r="U834" s="238"/>
      <c r="V834" s="238"/>
      <c r="W834" s="238"/>
      <c r="X834" s="257"/>
      <c r="Y834" s="258"/>
      <c r="Z834" s="79"/>
      <c r="AA834" s="257"/>
      <c r="AB834" s="257"/>
      <c r="AC834" s="257"/>
      <c r="AD834" s="257"/>
      <c r="AE834" s="257"/>
      <c r="AF834" s="85">
        <f t="shared" si="347"/>
        <v>0</v>
      </c>
      <c r="AG834" s="259"/>
      <c r="AH834" s="238"/>
      <c r="AI834" s="79"/>
      <c r="AJ834" s="80" t="str">
        <f>IF(ISBLANK(AI834), "", VLOOKUP(AI834, Z!$A$2:$C$4127, 3, FALSE))</f>
        <v/>
      </c>
      <c r="AK834" s="260"/>
      <c r="AL834" s="127">
        <f t="shared" si="348"/>
        <v>0</v>
      </c>
      <c r="AM834" s="271"/>
      <c r="AN834" s="292">
        <f t="shared" si="350"/>
        <v>0</v>
      </c>
      <c r="AO834" s="279">
        <f t="shared" si="349"/>
        <v>1</v>
      </c>
      <c r="AP834" s="279">
        <v>0.75</v>
      </c>
      <c r="AQ834" s="293" t="str">
        <f t="shared" si="351"/>
        <v>-</v>
      </c>
      <c r="AR834" s="293" t="str">
        <f t="shared" si="352"/>
        <v>-</v>
      </c>
      <c r="AS834" s="293" t="str" cm="1">
        <f t="array" ref="AS834">IFERROR(IFERROR((AT834*AU834)/(3600*1000)/AZ834, BY834) * SUMPRODUCT($BA834:$BE834^2.5, $BF834:$BJ834) / 1000, "-")</f>
        <v>-</v>
      </c>
      <c r="AT834" s="279" t="str">
        <f t="shared" si="353"/>
        <v>-</v>
      </c>
      <c r="AU834" s="279" t="str">
        <f t="shared" si="354"/>
        <v>-</v>
      </c>
      <c r="AV834" s="294" t="str">
        <f t="shared" si="336"/>
        <v>-</v>
      </c>
      <c r="AW834" s="294" t="str" cm="1">
        <f t="array" ref="AW834">IF(CH834&gt;0, INDEX($CV$58:$CV$60, CH834), "-")</f>
        <v>-</v>
      </c>
      <c r="AX834" s="294" t="str">
        <f t="shared" si="355"/>
        <v>-</v>
      </c>
      <c r="AY834" s="295" t="str">
        <f t="shared" si="356"/>
        <v>-</v>
      </c>
      <c r="AZ834" s="294">
        <f t="shared" si="357"/>
        <v>0</v>
      </c>
      <c r="BA834" s="296" t="str" cm="1">
        <f t="array" ref="BA834">IFERROR(INDEX($CV$63:$CZ$65, $CF834, BA$23), "-")</f>
        <v>-</v>
      </c>
      <c r="BB834" s="296" t="str" cm="1">
        <f t="array" ref="BB834">IFERROR(INDEX($CV$63:$CZ$65, $CF834, BB$23), "-")</f>
        <v>-</v>
      </c>
      <c r="BC834" s="296" t="str" cm="1">
        <f t="array" ref="BC834">IFERROR(INDEX($CV$63:$CZ$65, $CF834, BC$23), "-")</f>
        <v>-</v>
      </c>
      <c r="BD834" s="296" t="str" cm="1">
        <f t="array" ref="BD834">IFERROR(INDEX($CV$63:$CZ$65, $CF834, BD$23), "-")</f>
        <v>-</v>
      </c>
      <c r="BE834" s="296" t="str" cm="1">
        <f t="array" ref="BE834">IFERROR(INDEX($CV$63:$CZ$65, $CF834, BE$23), "-")</f>
        <v>-</v>
      </c>
      <c r="BF834" s="297" cm="1">
        <f t="array" ref="BF834">IF($CF834=3,
IFERROR(INDEX($CV$68:$CZ$79, $CE834, BF$23), "-"),
IF($CF834=2,
IF(BF$23=5, $Q834, IF(BF$23=4, $R834, 0)), IF(BF$23=5, $Q834, 0)
))</f>
        <v>0</v>
      </c>
      <c r="BG834" s="297" cm="1">
        <f t="array" ref="BG834">IF($CF834=3,
IFERROR(INDEX($CV$68:$CZ$79, $CE834, BG$23), "-"),
IF($CF834=2,
IF(BG$23=5, $Q834, IF(BG$23=4, $R834, 0)), IF(BG$23=5, $Q834, 0)
))</f>
        <v>0</v>
      </c>
      <c r="BH834" s="297" cm="1">
        <f t="array" ref="BH834">IF($CF834=3,
IFERROR(INDEX($CV$68:$CZ$79, $CE834, BH$23), "-"),
IF($CF834=2,
IF(BH$23=5, $Q834, IF(BH$23=4, $R834, 0)), IF(BH$23=5, $Q834, 0)
))</f>
        <v>0</v>
      </c>
      <c r="BI834" s="297" cm="1">
        <f t="array" ref="BI834">IF($CF834=3,
IFERROR(INDEX($CV$68:$CZ$79, $CE834, BI$23), "-"),
IF($CF834=2,
IF(BI$23=5, $Q834, IF(BI$23=4, $R834, 0)), IF(BI$23=5, $Q834, 0)
))</f>
        <v>0</v>
      </c>
      <c r="BJ834" s="297" cm="1">
        <f t="array" ref="BJ834">IF($CF834=3,
IFERROR(INDEX($CV$68:$CZ$79, $CE834, BJ$23), "-"),
IF($CF834=2,
IF(BJ$23=5, $Q834, IF(BJ$23=4, $R834, 0)), IF(BJ$23=5, $Q834, 0)
))</f>
        <v>0</v>
      </c>
      <c r="BK834" s="293" t="str" cm="1">
        <f t="array" ref="BK834">IFERROR(IF(OR($AN$20="EZ", ISNUMBER((BL834*BM834)/(3600*1000)/BN834)), (BL834*BM834)/(3600*1000)/BN834, BY834) * SUMPRODUCT($BO834:$BS834^2.5, $BT834:$BX834) / 1000, "-")</f>
        <v>-</v>
      </c>
      <c r="BL834" s="279" t="str">
        <f t="shared" si="358"/>
        <v>-</v>
      </c>
      <c r="BM834" s="279" t="str">
        <f t="shared" si="359"/>
        <v>-</v>
      </c>
      <c r="BN834" s="298">
        <f t="shared" si="360"/>
        <v>0</v>
      </c>
      <c r="BO834" s="296" t="str" cm="1">
        <f t="array" ref="BO834">IFERROR(INDEX($CV$63:$CZ$65, $CO834, BO$23), "-")</f>
        <v>-</v>
      </c>
      <c r="BP834" s="296" t="str" cm="1">
        <f t="array" ref="BP834">IFERROR(INDEX($CV$63:$CZ$65, $CO834, BP$23), "-")</f>
        <v>-</v>
      </c>
      <c r="BQ834" s="296" t="str" cm="1">
        <f t="array" ref="BQ834">IFERROR(INDEX($CV$63:$CZ$65, $CO834, BQ$23), "-")</f>
        <v>-</v>
      </c>
      <c r="BR834" s="296" t="str" cm="1">
        <f t="array" ref="BR834">IFERROR(INDEX($CV$63:$CZ$65, $CO834, BR$23), "-")</f>
        <v>-</v>
      </c>
      <c r="BS834" s="296" t="str" cm="1">
        <f t="array" ref="BS834">IFERROR(INDEX($CV$63:$CZ$65, $CO834, BS$23), "-")</f>
        <v>-</v>
      </c>
      <c r="BT834" s="297" cm="1">
        <f t="array" ref="BT834">IF($CO834=3,
IFERROR(INDEX($CV$68:$CZ$79, $CE834, BT$23), "-"),
IF($CO834=2,
IF(BT$23=5, $AC834, IF(BT$23=4, $AD834, 0)), IF(BT$23=5, $AC834, 0)
))</f>
        <v>0</v>
      </c>
      <c r="BU834" s="297" cm="1">
        <f t="array" ref="BU834">IF($CO834=3,
IFERROR(INDEX($CV$68:$CZ$79, $CE834, BU$23), "-"),
IF($CO834=2,
IF(BU$23=5, $AC834, IF(BU$23=4, $AD834, 0)), IF(BU$23=5, $AC834, 0)
))</f>
        <v>0</v>
      </c>
      <c r="BV834" s="297" cm="1">
        <f t="array" ref="BV834">IF($CO834=3,
IFERROR(INDEX($CV$68:$CZ$79, $CE834, BV$23), "-"),
IF($CO834=2,
IF(BV$23=5, $AC834, IF(BV$23=4, $AD834, 0)), IF(BV$23=5, $AC834, 0)
))</f>
        <v>0</v>
      </c>
      <c r="BW834" s="297" cm="1">
        <f t="array" ref="BW834">IF($CO834=3,
IFERROR(INDEX($CV$68:$CZ$79, $CE834, BW$23), "-"),
IF($CO834=2,
IF(BW$23=5, $AC834, IF(BW$23=4, $AD834, 0)), IF(BW$23=5, $AC834, 0)
))</f>
        <v>0</v>
      </c>
      <c r="BX834" s="297" cm="1">
        <f t="array" ref="BX834">IF($CO834=3,
IFERROR(INDEX($CV$68:$CZ$79, $CE834, BX$23), "-"),
IF($CO834=2,
IF(BX$23=5, $AC834, IF(BX$23=4, $AD834, 0)), IF(BX$23=5, $AC834, 0)
))</f>
        <v>0</v>
      </c>
      <c r="BY834" s="293" t="str">
        <f t="shared" si="361"/>
        <v>-</v>
      </c>
      <c r="BZ834" s="299">
        <f t="shared" si="337"/>
        <v>0</v>
      </c>
      <c r="CA834" s="294" t="str">
        <f t="shared" si="362"/>
        <v>-</v>
      </c>
      <c r="CB834" s="295" t="str">
        <f t="shared" si="338"/>
        <v>-</v>
      </c>
      <c r="CC834" s="295" t="str">
        <f t="shared" si="363"/>
        <v>-</v>
      </c>
      <c r="CD834" s="299">
        <f t="shared" si="339"/>
        <v>0</v>
      </c>
      <c r="CE834" s="300" t="str">
        <f t="shared" si="340"/>
        <v>-</v>
      </c>
      <c r="CF834" s="300" t="str">
        <f t="shared" si="341"/>
        <v>-</v>
      </c>
      <c r="CG834" s="300">
        <v>0</v>
      </c>
      <c r="CH834" s="300">
        <f t="shared" si="342"/>
        <v>0</v>
      </c>
      <c r="CI834" s="301">
        <f t="shared" si="343"/>
        <v>0</v>
      </c>
      <c r="CJ834" s="301">
        <f t="shared" si="344"/>
        <v>0</v>
      </c>
      <c r="CK834" s="302" t="str" cm="1">
        <f t="array" ref="CK834">IF($CJ834&gt;0, INDEX($CS$28:$DH$35, $CJ834, $CI834+CK$23), "-")</f>
        <v>-</v>
      </c>
      <c r="CL834" s="302" t="str" cm="1">
        <f t="array" ref="CL834">IF($CJ834&gt;0, INDEX($CS$28:$DH$35, $CJ834, $CI834+CL$23), "-")</f>
        <v>-</v>
      </c>
      <c r="CM834" s="302" t="str" cm="1">
        <f t="array" ref="CM834">IF($CJ834&gt;0, INDEX($CS$28:$DH$35, $CJ834, $CI834+CM$23), "-")</f>
        <v>-</v>
      </c>
      <c r="CN834" s="302" t="str" cm="1">
        <f t="array" ref="CN834">IF($CJ834&gt;0, INDEX($CS$28:$DH$35, $CJ834, $CI834+CN$23), "-")</f>
        <v>-</v>
      </c>
      <c r="CO834" s="300" t="str">
        <f t="shared" si="345"/>
        <v>-</v>
      </c>
      <c r="CP834" s="271"/>
      <c r="CQ834" s="272"/>
      <c r="CR834" s="273"/>
      <c r="CS834" s="273"/>
      <c r="CT834" s="273"/>
      <c r="CU834" s="273"/>
      <c r="CV834" s="273"/>
      <c r="CW834" s="273"/>
      <c r="CX834" s="273"/>
      <c r="CY834" s="273"/>
      <c r="CZ834" s="273"/>
      <c r="DA834" s="273"/>
      <c r="DB834" s="273"/>
      <c r="DC834" s="273"/>
      <c r="DD834" s="273"/>
      <c r="DE834" s="273"/>
      <c r="DF834" s="273"/>
      <c r="DG834" s="273"/>
      <c r="DH834" s="273"/>
      <c r="DI834" s="273"/>
      <c r="DJ834" s="271"/>
      <c r="DK834" s="271"/>
    </row>
    <row r="835" spans="1:115" s="45" customFormat="1" ht="12.75" customHeight="1" x14ac:dyDescent="0.25">
      <c r="A835" s="13" cm="1">
        <f t="array" ref="A835">IFERROR(INDEX(Operation, IFERROR(MATCH($N835,#REF!, 0), IFERROR(MATCH($N835,#REF!, 0), MATCH($N835,#REF!, 0))), 4), 0)</f>
        <v>0</v>
      </c>
      <c r="B835" s="10">
        <v>812</v>
      </c>
      <c r="C835" s="238"/>
      <c r="D835" s="238"/>
      <c r="E835" s="79"/>
      <c r="F835" s="80" t="str">
        <f>IF(ISBLANK(E835), "", VLOOKUP(E835, Z!$A$2:$C$4127, 3, FALSE))</f>
        <v/>
      </c>
      <c r="G835" s="238"/>
      <c r="H835" s="81"/>
      <c r="I835" s="255" t="b">
        <v>0</v>
      </c>
      <c r="J835" s="256"/>
      <c r="K835" s="82"/>
      <c r="L835" s="82"/>
      <c r="M835" s="83"/>
      <c r="N835" s="79"/>
      <c r="O835" s="84"/>
      <c r="P835" s="84"/>
      <c r="Q835" s="257"/>
      <c r="R835" s="257"/>
      <c r="S835" s="257"/>
      <c r="T835" s="85">
        <f t="shared" si="346"/>
        <v>0</v>
      </c>
      <c r="U835" s="238"/>
      <c r="V835" s="238"/>
      <c r="W835" s="238"/>
      <c r="X835" s="257"/>
      <c r="Y835" s="258"/>
      <c r="Z835" s="79"/>
      <c r="AA835" s="257"/>
      <c r="AB835" s="257"/>
      <c r="AC835" s="257"/>
      <c r="AD835" s="257"/>
      <c r="AE835" s="257"/>
      <c r="AF835" s="85">
        <f t="shared" si="347"/>
        <v>0</v>
      </c>
      <c r="AG835" s="259"/>
      <c r="AH835" s="238"/>
      <c r="AI835" s="79"/>
      <c r="AJ835" s="80" t="str">
        <f>IF(ISBLANK(AI835), "", VLOOKUP(AI835, Z!$A$2:$C$4127, 3, FALSE))</f>
        <v/>
      </c>
      <c r="AK835" s="260"/>
      <c r="AL835" s="127">
        <f t="shared" si="348"/>
        <v>0</v>
      </c>
      <c r="AM835" s="271"/>
      <c r="AN835" s="292">
        <f t="shared" si="350"/>
        <v>0</v>
      </c>
      <c r="AO835" s="279">
        <f t="shared" si="349"/>
        <v>1</v>
      </c>
      <c r="AP835" s="279">
        <v>0.75</v>
      </c>
      <c r="AQ835" s="293" t="str">
        <f t="shared" si="351"/>
        <v>-</v>
      </c>
      <c r="AR835" s="293" t="str">
        <f t="shared" si="352"/>
        <v>-</v>
      </c>
      <c r="AS835" s="293" t="str" cm="1">
        <f t="array" ref="AS835">IFERROR(IFERROR((AT835*AU835)/(3600*1000)/AZ835, BY835) * SUMPRODUCT($BA835:$BE835^2.5, $BF835:$BJ835) / 1000, "-")</f>
        <v>-</v>
      </c>
      <c r="AT835" s="279" t="str">
        <f t="shared" si="353"/>
        <v>-</v>
      </c>
      <c r="AU835" s="279" t="str">
        <f t="shared" si="354"/>
        <v>-</v>
      </c>
      <c r="AV835" s="294" t="str">
        <f t="shared" si="336"/>
        <v>-</v>
      </c>
      <c r="AW835" s="294" t="str" cm="1">
        <f t="array" ref="AW835">IF(CH835&gt;0, INDEX($CV$58:$CV$60, CH835), "-")</f>
        <v>-</v>
      </c>
      <c r="AX835" s="294" t="str">
        <f t="shared" si="355"/>
        <v>-</v>
      </c>
      <c r="AY835" s="295" t="str">
        <f t="shared" si="356"/>
        <v>-</v>
      </c>
      <c r="AZ835" s="294">
        <f t="shared" si="357"/>
        <v>0</v>
      </c>
      <c r="BA835" s="296" t="str" cm="1">
        <f t="array" ref="BA835">IFERROR(INDEX($CV$63:$CZ$65, $CF835, BA$23), "-")</f>
        <v>-</v>
      </c>
      <c r="BB835" s="296" t="str" cm="1">
        <f t="array" ref="BB835">IFERROR(INDEX($CV$63:$CZ$65, $CF835, BB$23), "-")</f>
        <v>-</v>
      </c>
      <c r="BC835" s="296" t="str" cm="1">
        <f t="array" ref="BC835">IFERROR(INDEX($CV$63:$CZ$65, $CF835, BC$23), "-")</f>
        <v>-</v>
      </c>
      <c r="BD835" s="296" t="str" cm="1">
        <f t="array" ref="BD835">IFERROR(INDEX($CV$63:$CZ$65, $CF835, BD$23), "-")</f>
        <v>-</v>
      </c>
      <c r="BE835" s="296" t="str" cm="1">
        <f t="array" ref="BE835">IFERROR(INDEX($CV$63:$CZ$65, $CF835, BE$23), "-")</f>
        <v>-</v>
      </c>
      <c r="BF835" s="297" cm="1">
        <f t="array" ref="BF835">IF($CF835=3,
IFERROR(INDEX($CV$68:$CZ$79, $CE835, BF$23), "-"),
IF($CF835=2,
IF(BF$23=5, $Q835, IF(BF$23=4, $R835, 0)), IF(BF$23=5, $Q835, 0)
))</f>
        <v>0</v>
      </c>
      <c r="BG835" s="297" cm="1">
        <f t="array" ref="BG835">IF($CF835=3,
IFERROR(INDEX($CV$68:$CZ$79, $CE835, BG$23), "-"),
IF($CF835=2,
IF(BG$23=5, $Q835, IF(BG$23=4, $R835, 0)), IF(BG$23=5, $Q835, 0)
))</f>
        <v>0</v>
      </c>
      <c r="BH835" s="297" cm="1">
        <f t="array" ref="BH835">IF($CF835=3,
IFERROR(INDEX($CV$68:$CZ$79, $CE835, BH$23), "-"),
IF($CF835=2,
IF(BH$23=5, $Q835, IF(BH$23=4, $R835, 0)), IF(BH$23=5, $Q835, 0)
))</f>
        <v>0</v>
      </c>
      <c r="BI835" s="297" cm="1">
        <f t="array" ref="BI835">IF($CF835=3,
IFERROR(INDEX($CV$68:$CZ$79, $CE835, BI$23), "-"),
IF($CF835=2,
IF(BI$23=5, $Q835, IF(BI$23=4, $R835, 0)), IF(BI$23=5, $Q835, 0)
))</f>
        <v>0</v>
      </c>
      <c r="BJ835" s="297" cm="1">
        <f t="array" ref="BJ835">IF($CF835=3,
IFERROR(INDEX($CV$68:$CZ$79, $CE835, BJ$23), "-"),
IF($CF835=2,
IF(BJ$23=5, $Q835, IF(BJ$23=4, $R835, 0)), IF(BJ$23=5, $Q835, 0)
))</f>
        <v>0</v>
      </c>
      <c r="BK835" s="293" t="str" cm="1">
        <f t="array" ref="BK835">IFERROR(IF(OR($AN$20="EZ", ISNUMBER((BL835*BM835)/(3600*1000)/BN835)), (BL835*BM835)/(3600*1000)/BN835, BY835) * SUMPRODUCT($BO835:$BS835^2.5, $BT835:$BX835) / 1000, "-")</f>
        <v>-</v>
      </c>
      <c r="BL835" s="279" t="str">
        <f t="shared" si="358"/>
        <v>-</v>
      </c>
      <c r="BM835" s="279" t="str">
        <f t="shared" si="359"/>
        <v>-</v>
      </c>
      <c r="BN835" s="298">
        <f t="shared" si="360"/>
        <v>0</v>
      </c>
      <c r="BO835" s="296" t="str" cm="1">
        <f t="array" ref="BO835">IFERROR(INDEX($CV$63:$CZ$65, $CO835, BO$23), "-")</f>
        <v>-</v>
      </c>
      <c r="BP835" s="296" t="str" cm="1">
        <f t="array" ref="BP835">IFERROR(INDEX($CV$63:$CZ$65, $CO835, BP$23), "-")</f>
        <v>-</v>
      </c>
      <c r="BQ835" s="296" t="str" cm="1">
        <f t="array" ref="BQ835">IFERROR(INDEX($CV$63:$CZ$65, $CO835, BQ$23), "-")</f>
        <v>-</v>
      </c>
      <c r="BR835" s="296" t="str" cm="1">
        <f t="array" ref="BR835">IFERROR(INDEX($CV$63:$CZ$65, $CO835, BR$23), "-")</f>
        <v>-</v>
      </c>
      <c r="BS835" s="296" t="str" cm="1">
        <f t="array" ref="BS835">IFERROR(INDEX($CV$63:$CZ$65, $CO835, BS$23), "-")</f>
        <v>-</v>
      </c>
      <c r="BT835" s="297" cm="1">
        <f t="array" ref="BT835">IF($CO835=3,
IFERROR(INDEX($CV$68:$CZ$79, $CE835, BT$23), "-"),
IF($CO835=2,
IF(BT$23=5, $AC835, IF(BT$23=4, $AD835, 0)), IF(BT$23=5, $AC835, 0)
))</f>
        <v>0</v>
      </c>
      <c r="BU835" s="297" cm="1">
        <f t="array" ref="BU835">IF($CO835=3,
IFERROR(INDEX($CV$68:$CZ$79, $CE835, BU$23), "-"),
IF($CO835=2,
IF(BU$23=5, $AC835, IF(BU$23=4, $AD835, 0)), IF(BU$23=5, $AC835, 0)
))</f>
        <v>0</v>
      </c>
      <c r="BV835" s="297" cm="1">
        <f t="array" ref="BV835">IF($CO835=3,
IFERROR(INDEX($CV$68:$CZ$79, $CE835, BV$23), "-"),
IF($CO835=2,
IF(BV$23=5, $AC835, IF(BV$23=4, $AD835, 0)), IF(BV$23=5, $AC835, 0)
))</f>
        <v>0</v>
      </c>
      <c r="BW835" s="297" cm="1">
        <f t="array" ref="BW835">IF($CO835=3,
IFERROR(INDEX($CV$68:$CZ$79, $CE835, BW$23), "-"),
IF($CO835=2,
IF(BW$23=5, $AC835, IF(BW$23=4, $AD835, 0)), IF(BW$23=5, $AC835, 0)
))</f>
        <v>0</v>
      </c>
      <c r="BX835" s="297" cm="1">
        <f t="array" ref="BX835">IF($CO835=3,
IFERROR(INDEX($CV$68:$CZ$79, $CE835, BX$23), "-"),
IF($CO835=2,
IF(BX$23=5, $AC835, IF(BX$23=4, $AD835, 0)), IF(BX$23=5, $AC835, 0)
))</f>
        <v>0</v>
      </c>
      <c r="BY835" s="293" t="str">
        <f t="shared" si="361"/>
        <v>-</v>
      </c>
      <c r="BZ835" s="299">
        <f t="shared" si="337"/>
        <v>0</v>
      </c>
      <c r="CA835" s="294" t="str">
        <f t="shared" si="362"/>
        <v>-</v>
      </c>
      <c r="CB835" s="295" t="str">
        <f t="shared" si="338"/>
        <v>-</v>
      </c>
      <c r="CC835" s="295" t="str">
        <f t="shared" si="363"/>
        <v>-</v>
      </c>
      <c r="CD835" s="299">
        <f t="shared" si="339"/>
        <v>0</v>
      </c>
      <c r="CE835" s="300" t="str">
        <f t="shared" si="340"/>
        <v>-</v>
      </c>
      <c r="CF835" s="300" t="str">
        <f t="shared" si="341"/>
        <v>-</v>
      </c>
      <c r="CG835" s="300">
        <v>0</v>
      </c>
      <c r="CH835" s="300">
        <f t="shared" si="342"/>
        <v>0</v>
      </c>
      <c r="CI835" s="301">
        <f t="shared" si="343"/>
        <v>0</v>
      </c>
      <c r="CJ835" s="301">
        <f t="shared" si="344"/>
        <v>0</v>
      </c>
      <c r="CK835" s="302" t="str" cm="1">
        <f t="array" ref="CK835">IF($CJ835&gt;0, INDEX($CS$28:$DH$35, $CJ835, $CI835+CK$23), "-")</f>
        <v>-</v>
      </c>
      <c r="CL835" s="302" t="str" cm="1">
        <f t="array" ref="CL835">IF($CJ835&gt;0, INDEX($CS$28:$DH$35, $CJ835, $CI835+CL$23), "-")</f>
        <v>-</v>
      </c>
      <c r="CM835" s="302" t="str" cm="1">
        <f t="array" ref="CM835">IF($CJ835&gt;0, INDEX($CS$28:$DH$35, $CJ835, $CI835+CM$23), "-")</f>
        <v>-</v>
      </c>
      <c r="CN835" s="302" t="str" cm="1">
        <f t="array" ref="CN835">IF($CJ835&gt;0, INDEX($CS$28:$DH$35, $CJ835, $CI835+CN$23), "-")</f>
        <v>-</v>
      </c>
      <c r="CO835" s="300" t="str">
        <f t="shared" si="345"/>
        <v>-</v>
      </c>
      <c r="CP835" s="271"/>
      <c r="CQ835" s="272"/>
      <c r="CR835" s="273"/>
      <c r="CS835" s="273"/>
      <c r="CT835" s="273"/>
      <c r="CU835" s="273"/>
      <c r="CV835" s="273"/>
      <c r="CW835" s="273"/>
      <c r="CX835" s="273"/>
      <c r="CY835" s="273"/>
      <c r="CZ835" s="273"/>
      <c r="DA835" s="273"/>
      <c r="DB835" s="273"/>
      <c r="DC835" s="273"/>
      <c r="DD835" s="273"/>
      <c r="DE835" s="273"/>
      <c r="DF835" s="273"/>
      <c r="DG835" s="273"/>
      <c r="DH835" s="273"/>
      <c r="DI835" s="273"/>
      <c r="DJ835" s="271"/>
      <c r="DK835" s="271"/>
    </row>
    <row r="836" spans="1:115" s="45" customFormat="1" ht="12.75" customHeight="1" x14ac:dyDescent="0.25">
      <c r="A836" s="13" cm="1">
        <f t="array" ref="A836">IFERROR(INDEX(Operation, IFERROR(MATCH($N836,#REF!, 0), IFERROR(MATCH($N836,#REF!, 0), MATCH($N836,#REF!, 0))), 4), 0)</f>
        <v>0</v>
      </c>
      <c r="B836" s="10">
        <v>813</v>
      </c>
      <c r="C836" s="238"/>
      <c r="D836" s="238"/>
      <c r="E836" s="79"/>
      <c r="F836" s="80" t="str">
        <f>IF(ISBLANK(E836), "", VLOOKUP(E836, Z!$A$2:$C$4127, 3, FALSE))</f>
        <v/>
      </c>
      <c r="G836" s="238"/>
      <c r="H836" s="81"/>
      <c r="I836" s="255" t="b">
        <v>0</v>
      </c>
      <c r="J836" s="256"/>
      <c r="K836" s="82"/>
      <c r="L836" s="82"/>
      <c r="M836" s="83"/>
      <c r="N836" s="79"/>
      <c r="O836" s="84"/>
      <c r="P836" s="84"/>
      <c r="Q836" s="257"/>
      <c r="R836" s="257"/>
      <c r="S836" s="257"/>
      <c r="T836" s="85">
        <f t="shared" si="346"/>
        <v>0</v>
      </c>
      <c r="U836" s="238"/>
      <c r="V836" s="238"/>
      <c r="W836" s="238"/>
      <c r="X836" s="256"/>
      <c r="Y836" s="258"/>
      <c r="Z836" s="79"/>
      <c r="AA836" s="257"/>
      <c r="AB836" s="257"/>
      <c r="AC836" s="257"/>
      <c r="AD836" s="257"/>
      <c r="AE836" s="257"/>
      <c r="AF836" s="85">
        <f t="shared" si="347"/>
        <v>0</v>
      </c>
      <c r="AG836" s="259"/>
      <c r="AH836" s="238"/>
      <c r="AI836" s="79"/>
      <c r="AJ836" s="80" t="str">
        <f>IF(ISBLANK(AI836), "", VLOOKUP(AI836, Z!$A$2:$C$4127, 3, FALSE))</f>
        <v/>
      </c>
      <c r="AK836" s="260"/>
      <c r="AL836" s="127">
        <f t="shared" si="348"/>
        <v>0</v>
      </c>
      <c r="AM836" s="271"/>
      <c r="AN836" s="292">
        <f t="shared" si="350"/>
        <v>0</v>
      </c>
      <c r="AO836" s="279">
        <f t="shared" si="349"/>
        <v>1</v>
      </c>
      <c r="AP836" s="279">
        <v>0.75</v>
      </c>
      <c r="AQ836" s="293" t="str">
        <f t="shared" si="351"/>
        <v>-</v>
      </c>
      <c r="AR836" s="293" t="str">
        <f t="shared" si="352"/>
        <v>-</v>
      </c>
      <c r="AS836" s="293" t="str" cm="1">
        <f t="array" ref="AS836">IFERROR(IFERROR((AT836*AU836)/(3600*1000)/AZ836, BY836) * SUMPRODUCT($BA836:$BE836^2.5, $BF836:$BJ836) / 1000, "-")</f>
        <v>-</v>
      </c>
      <c r="AT836" s="279" t="str">
        <f t="shared" si="353"/>
        <v>-</v>
      </c>
      <c r="AU836" s="279" t="str">
        <f t="shared" si="354"/>
        <v>-</v>
      </c>
      <c r="AV836" s="294" t="str">
        <f t="shared" si="336"/>
        <v>-</v>
      </c>
      <c r="AW836" s="294" t="str" cm="1">
        <f t="array" ref="AW836">IF(CH836&gt;0, INDEX($CV$58:$CV$60, CH836), "-")</f>
        <v>-</v>
      </c>
      <c r="AX836" s="294" t="str">
        <f t="shared" si="355"/>
        <v>-</v>
      </c>
      <c r="AY836" s="295" t="str">
        <f t="shared" si="356"/>
        <v>-</v>
      </c>
      <c r="AZ836" s="294">
        <f t="shared" si="357"/>
        <v>0</v>
      </c>
      <c r="BA836" s="296" t="str" cm="1">
        <f t="array" ref="BA836">IFERROR(INDEX($CV$63:$CZ$65, $CF836, BA$23), "-")</f>
        <v>-</v>
      </c>
      <c r="BB836" s="296" t="str" cm="1">
        <f t="array" ref="BB836">IFERROR(INDEX($CV$63:$CZ$65, $CF836, BB$23), "-")</f>
        <v>-</v>
      </c>
      <c r="BC836" s="296" t="str" cm="1">
        <f t="array" ref="BC836">IFERROR(INDEX($CV$63:$CZ$65, $CF836, BC$23), "-")</f>
        <v>-</v>
      </c>
      <c r="BD836" s="296" t="str" cm="1">
        <f t="array" ref="BD836">IFERROR(INDEX($CV$63:$CZ$65, $CF836, BD$23), "-")</f>
        <v>-</v>
      </c>
      <c r="BE836" s="296" t="str" cm="1">
        <f t="array" ref="BE836">IFERROR(INDEX($CV$63:$CZ$65, $CF836, BE$23), "-")</f>
        <v>-</v>
      </c>
      <c r="BF836" s="297" cm="1">
        <f t="array" ref="BF836">IF($CF836=3,
IFERROR(INDEX($CV$68:$CZ$79, $CE836, BF$23), "-"),
IF($CF836=2,
IF(BF$23=5, $Q836, IF(BF$23=4, $R836, 0)), IF(BF$23=5, $Q836, 0)
))</f>
        <v>0</v>
      </c>
      <c r="BG836" s="297" cm="1">
        <f t="array" ref="BG836">IF($CF836=3,
IFERROR(INDEX($CV$68:$CZ$79, $CE836, BG$23), "-"),
IF($CF836=2,
IF(BG$23=5, $Q836, IF(BG$23=4, $R836, 0)), IF(BG$23=5, $Q836, 0)
))</f>
        <v>0</v>
      </c>
      <c r="BH836" s="297" cm="1">
        <f t="array" ref="BH836">IF($CF836=3,
IFERROR(INDEX($CV$68:$CZ$79, $CE836, BH$23), "-"),
IF($CF836=2,
IF(BH$23=5, $Q836, IF(BH$23=4, $R836, 0)), IF(BH$23=5, $Q836, 0)
))</f>
        <v>0</v>
      </c>
      <c r="BI836" s="297" cm="1">
        <f t="array" ref="BI836">IF($CF836=3,
IFERROR(INDEX($CV$68:$CZ$79, $CE836, BI$23), "-"),
IF($CF836=2,
IF(BI$23=5, $Q836, IF(BI$23=4, $R836, 0)), IF(BI$23=5, $Q836, 0)
))</f>
        <v>0</v>
      </c>
      <c r="BJ836" s="297" cm="1">
        <f t="array" ref="BJ836">IF($CF836=3,
IFERROR(INDEX($CV$68:$CZ$79, $CE836, BJ$23), "-"),
IF($CF836=2,
IF(BJ$23=5, $Q836, IF(BJ$23=4, $R836, 0)), IF(BJ$23=5, $Q836, 0)
))</f>
        <v>0</v>
      </c>
      <c r="BK836" s="293" t="str" cm="1">
        <f t="array" ref="BK836">IFERROR(IF(OR($AN$20="EZ", ISNUMBER((BL836*BM836)/(3600*1000)/BN836)), (BL836*BM836)/(3600*1000)/BN836, BY836) * SUMPRODUCT($BO836:$BS836^2.5, $BT836:$BX836) / 1000, "-")</f>
        <v>-</v>
      </c>
      <c r="BL836" s="279" t="str">
        <f t="shared" si="358"/>
        <v>-</v>
      </c>
      <c r="BM836" s="279" t="str">
        <f t="shared" si="359"/>
        <v>-</v>
      </c>
      <c r="BN836" s="298">
        <f t="shared" si="360"/>
        <v>0</v>
      </c>
      <c r="BO836" s="296" t="str" cm="1">
        <f t="array" ref="BO836">IFERROR(INDEX($CV$63:$CZ$65, $CO836, BO$23), "-")</f>
        <v>-</v>
      </c>
      <c r="BP836" s="296" t="str" cm="1">
        <f t="array" ref="BP836">IFERROR(INDEX($CV$63:$CZ$65, $CO836, BP$23), "-")</f>
        <v>-</v>
      </c>
      <c r="BQ836" s="296" t="str" cm="1">
        <f t="array" ref="BQ836">IFERROR(INDEX($CV$63:$CZ$65, $CO836, BQ$23), "-")</f>
        <v>-</v>
      </c>
      <c r="BR836" s="296" t="str" cm="1">
        <f t="array" ref="BR836">IFERROR(INDEX($CV$63:$CZ$65, $CO836, BR$23), "-")</f>
        <v>-</v>
      </c>
      <c r="BS836" s="296" t="str" cm="1">
        <f t="array" ref="BS836">IFERROR(INDEX($CV$63:$CZ$65, $CO836, BS$23), "-")</f>
        <v>-</v>
      </c>
      <c r="BT836" s="297" cm="1">
        <f t="array" ref="BT836">IF($CO836=3,
IFERROR(INDEX($CV$68:$CZ$79, $CE836, BT$23), "-"),
IF($CO836=2,
IF(BT$23=5, $AC836, IF(BT$23=4, $AD836, 0)), IF(BT$23=5, $AC836, 0)
))</f>
        <v>0</v>
      </c>
      <c r="BU836" s="297" cm="1">
        <f t="array" ref="BU836">IF($CO836=3,
IFERROR(INDEX($CV$68:$CZ$79, $CE836, BU$23), "-"),
IF($CO836=2,
IF(BU$23=5, $AC836, IF(BU$23=4, $AD836, 0)), IF(BU$23=5, $AC836, 0)
))</f>
        <v>0</v>
      </c>
      <c r="BV836" s="297" cm="1">
        <f t="array" ref="BV836">IF($CO836=3,
IFERROR(INDEX($CV$68:$CZ$79, $CE836, BV$23), "-"),
IF($CO836=2,
IF(BV$23=5, $AC836, IF(BV$23=4, $AD836, 0)), IF(BV$23=5, $AC836, 0)
))</f>
        <v>0</v>
      </c>
      <c r="BW836" s="297" cm="1">
        <f t="array" ref="BW836">IF($CO836=3,
IFERROR(INDEX($CV$68:$CZ$79, $CE836, BW$23), "-"),
IF($CO836=2,
IF(BW$23=5, $AC836, IF(BW$23=4, $AD836, 0)), IF(BW$23=5, $AC836, 0)
))</f>
        <v>0</v>
      </c>
      <c r="BX836" s="297" cm="1">
        <f t="array" ref="BX836">IF($CO836=3,
IFERROR(INDEX($CV$68:$CZ$79, $CE836, BX$23), "-"),
IF($CO836=2,
IF(BX$23=5, $AC836, IF(BX$23=4, $AD836, 0)), IF(BX$23=5, $AC836, 0)
))</f>
        <v>0</v>
      </c>
      <c r="BY836" s="293" t="str">
        <f t="shared" si="361"/>
        <v>-</v>
      </c>
      <c r="BZ836" s="299">
        <f t="shared" si="337"/>
        <v>0</v>
      </c>
      <c r="CA836" s="294" t="str">
        <f t="shared" si="362"/>
        <v>-</v>
      </c>
      <c r="CB836" s="295" t="str">
        <f t="shared" si="338"/>
        <v>-</v>
      </c>
      <c r="CC836" s="295" t="str">
        <f t="shared" si="363"/>
        <v>-</v>
      </c>
      <c r="CD836" s="299">
        <f t="shared" si="339"/>
        <v>0</v>
      </c>
      <c r="CE836" s="300" t="str">
        <f t="shared" si="340"/>
        <v>-</v>
      </c>
      <c r="CF836" s="300" t="str">
        <f t="shared" si="341"/>
        <v>-</v>
      </c>
      <c r="CG836" s="300">
        <v>0</v>
      </c>
      <c r="CH836" s="300">
        <f t="shared" si="342"/>
        <v>0</v>
      </c>
      <c r="CI836" s="301">
        <f t="shared" si="343"/>
        <v>0</v>
      </c>
      <c r="CJ836" s="301">
        <f t="shared" si="344"/>
        <v>0</v>
      </c>
      <c r="CK836" s="302" t="str" cm="1">
        <f t="array" ref="CK836">IF($CJ836&gt;0, INDEX($CS$28:$DH$35, $CJ836, $CI836+CK$23), "-")</f>
        <v>-</v>
      </c>
      <c r="CL836" s="302" t="str" cm="1">
        <f t="array" ref="CL836">IF($CJ836&gt;0, INDEX($CS$28:$DH$35, $CJ836, $CI836+CL$23), "-")</f>
        <v>-</v>
      </c>
      <c r="CM836" s="302" t="str" cm="1">
        <f t="array" ref="CM836">IF($CJ836&gt;0, INDEX($CS$28:$DH$35, $CJ836, $CI836+CM$23), "-")</f>
        <v>-</v>
      </c>
      <c r="CN836" s="302" t="str" cm="1">
        <f t="array" ref="CN836">IF($CJ836&gt;0, INDEX($CS$28:$DH$35, $CJ836, $CI836+CN$23), "-")</f>
        <v>-</v>
      </c>
      <c r="CO836" s="300" t="str">
        <f t="shared" si="345"/>
        <v>-</v>
      </c>
      <c r="CP836" s="271"/>
      <c r="CQ836" s="272"/>
      <c r="CR836" s="273"/>
      <c r="CS836" s="273"/>
      <c r="CT836" s="273"/>
      <c r="CU836" s="273"/>
      <c r="CV836" s="273"/>
      <c r="CW836" s="273"/>
      <c r="CX836" s="273"/>
      <c r="CY836" s="273"/>
      <c r="CZ836" s="273"/>
      <c r="DA836" s="273"/>
      <c r="DB836" s="273"/>
      <c r="DC836" s="273"/>
      <c r="DD836" s="273"/>
      <c r="DE836" s="273"/>
      <c r="DF836" s="273"/>
      <c r="DG836" s="273"/>
      <c r="DH836" s="273"/>
      <c r="DI836" s="273"/>
      <c r="DJ836" s="271"/>
      <c r="DK836" s="271"/>
    </row>
    <row r="837" spans="1:115" s="45" customFormat="1" ht="12.75" customHeight="1" x14ac:dyDescent="0.25">
      <c r="A837" s="13" cm="1">
        <f t="array" ref="A837">IFERROR(INDEX(Operation, IFERROR(MATCH($N837,#REF!, 0), IFERROR(MATCH($N837,#REF!, 0), MATCH($N837,#REF!, 0))), 4), 0)</f>
        <v>0</v>
      </c>
      <c r="B837" s="10">
        <v>814</v>
      </c>
      <c r="C837" s="238"/>
      <c r="D837" s="238"/>
      <c r="E837" s="79"/>
      <c r="F837" s="80" t="str">
        <f>IF(ISBLANK(E837), "", VLOOKUP(E837, Z!$A$2:$C$4127, 3, FALSE))</f>
        <v/>
      </c>
      <c r="G837" s="238"/>
      <c r="H837" s="81"/>
      <c r="I837" s="255" t="b">
        <v>0</v>
      </c>
      <c r="J837" s="256"/>
      <c r="K837" s="82"/>
      <c r="L837" s="82"/>
      <c r="M837" s="83"/>
      <c r="N837" s="79"/>
      <c r="O837" s="84"/>
      <c r="P837" s="84"/>
      <c r="Q837" s="257"/>
      <c r="R837" s="257"/>
      <c r="S837" s="257"/>
      <c r="T837" s="85">
        <f t="shared" si="346"/>
        <v>0</v>
      </c>
      <c r="U837" s="238"/>
      <c r="V837" s="238"/>
      <c r="W837" s="238"/>
      <c r="X837" s="257"/>
      <c r="Y837" s="258"/>
      <c r="Z837" s="79"/>
      <c r="AA837" s="257"/>
      <c r="AB837" s="257"/>
      <c r="AC837" s="257"/>
      <c r="AD837" s="257"/>
      <c r="AE837" s="257"/>
      <c r="AF837" s="85">
        <f t="shared" si="347"/>
        <v>0</v>
      </c>
      <c r="AG837" s="259"/>
      <c r="AH837" s="238"/>
      <c r="AI837" s="79"/>
      <c r="AJ837" s="80" t="str">
        <f>IF(ISBLANK(AI837), "", VLOOKUP(AI837, Z!$A$2:$C$4127, 3, FALSE))</f>
        <v/>
      </c>
      <c r="AK837" s="260"/>
      <c r="AL837" s="127">
        <f t="shared" si="348"/>
        <v>0</v>
      </c>
      <c r="AM837" s="271"/>
      <c r="AN837" s="292">
        <f t="shared" si="350"/>
        <v>0</v>
      </c>
      <c r="AO837" s="279">
        <f t="shared" si="349"/>
        <v>1</v>
      </c>
      <c r="AP837" s="279">
        <v>0.75</v>
      </c>
      <c r="AQ837" s="293" t="str">
        <f t="shared" si="351"/>
        <v>-</v>
      </c>
      <c r="AR837" s="293" t="str">
        <f t="shared" si="352"/>
        <v>-</v>
      </c>
      <c r="AS837" s="293" t="str" cm="1">
        <f t="array" ref="AS837">IFERROR(IFERROR((AT837*AU837)/(3600*1000)/AZ837, BY837) * SUMPRODUCT($BA837:$BE837^2.5, $BF837:$BJ837) / 1000, "-")</f>
        <v>-</v>
      </c>
      <c r="AT837" s="279" t="str">
        <f t="shared" si="353"/>
        <v>-</v>
      </c>
      <c r="AU837" s="279" t="str">
        <f t="shared" si="354"/>
        <v>-</v>
      </c>
      <c r="AV837" s="294" t="str">
        <f t="shared" si="336"/>
        <v>-</v>
      </c>
      <c r="AW837" s="294" t="str" cm="1">
        <f t="array" ref="AW837">IF(CH837&gt;0, INDEX($CV$58:$CV$60, CH837), "-")</f>
        <v>-</v>
      </c>
      <c r="AX837" s="294" t="str">
        <f t="shared" si="355"/>
        <v>-</v>
      </c>
      <c r="AY837" s="295" t="str">
        <f t="shared" si="356"/>
        <v>-</v>
      </c>
      <c r="AZ837" s="294">
        <f t="shared" si="357"/>
        <v>0</v>
      </c>
      <c r="BA837" s="296" t="str" cm="1">
        <f t="array" ref="BA837">IFERROR(INDEX($CV$63:$CZ$65, $CF837, BA$23), "-")</f>
        <v>-</v>
      </c>
      <c r="BB837" s="296" t="str" cm="1">
        <f t="array" ref="BB837">IFERROR(INDEX($CV$63:$CZ$65, $CF837, BB$23), "-")</f>
        <v>-</v>
      </c>
      <c r="BC837" s="296" t="str" cm="1">
        <f t="array" ref="BC837">IFERROR(INDEX($CV$63:$CZ$65, $CF837, BC$23), "-")</f>
        <v>-</v>
      </c>
      <c r="BD837" s="296" t="str" cm="1">
        <f t="array" ref="BD837">IFERROR(INDEX($CV$63:$CZ$65, $CF837, BD$23), "-")</f>
        <v>-</v>
      </c>
      <c r="BE837" s="296" t="str" cm="1">
        <f t="array" ref="BE837">IFERROR(INDEX($CV$63:$CZ$65, $CF837, BE$23), "-")</f>
        <v>-</v>
      </c>
      <c r="BF837" s="297" cm="1">
        <f t="array" ref="BF837">IF($CF837=3,
IFERROR(INDEX($CV$68:$CZ$79, $CE837, BF$23), "-"),
IF($CF837=2,
IF(BF$23=5, $Q837, IF(BF$23=4, $R837, 0)), IF(BF$23=5, $Q837, 0)
))</f>
        <v>0</v>
      </c>
      <c r="BG837" s="297" cm="1">
        <f t="array" ref="BG837">IF($CF837=3,
IFERROR(INDEX($CV$68:$CZ$79, $CE837, BG$23), "-"),
IF($CF837=2,
IF(BG$23=5, $Q837, IF(BG$23=4, $R837, 0)), IF(BG$23=5, $Q837, 0)
))</f>
        <v>0</v>
      </c>
      <c r="BH837" s="297" cm="1">
        <f t="array" ref="BH837">IF($CF837=3,
IFERROR(INDEX($CV$68:$CZ$79, $CE837, BH$23), "-"),
IF($CF837=2,
IF(BH$23=5, $Q837, IF(BH$23=4, $R837, 0)), IF(BH$23=5, $Q837, 0)
))</f>
        <v>0</v>
      </c>
      <c r="BI837" s="297" cm="1">
        <f t="array" ref="BI837">IF($CF837=3,
IFERROR(INDEX($CV$68:$CZ$79, $CE837, BI$23), "-"),
IF($CF837=2,
IF(BI$23=5, $Q837, IF(BI$23=4, $R837, 0)), IF(BI$23=5, $Q837, 0)
))</f>
        <v>0</v>
      </c>
      <c r="BJ837" s="297" cm="1">
        <f t="array" ref="BJ837">IF($CF837=3,
IFERROR(INDEX($CV$68:$CZ$79, $CE837, BJ$23), "-"),
IF($CF837=2,
IF(BJ$23=5, $Q837, IF(BJ$23=4, $R837, 0)), IF(BJ$23=5, $Q837, 0)
))</f>
        <v>0</v>
      </c>
      <c r="BK837" s="293" t="str" cm="1">
        <f t="array" ref="BK837">IFERROR(IF(OR($AN$20="EZ", ISNUMBER((BL837*BM837)/(3600*1000)/BN837)), (BL837*BM837)/(3600*1000)/BN837, BY837) * SUMPRODUCT($BO837:$BS837^2.5, $BT837:$BX837) / 1000, "-")</f>
        <v>-</v>
      </c>
      <c r="BL837" s="279" t="str">
        <f t="shared" si="358"/>
        <v>-</v>
      </c>
      <c r="BM837" s="279" t="str">
        <f t="shared" si="359"/>
        <v>-</v>
      </c>
      <c r="BN837" s="298">
        <f t="shared" si="360"/>
        <v>0</v>
      </c>
      <c r="BO837" s="296" t="str" cm="1">
        <f t="array" ref="BO837">IFERROR(INDEX($CV$63:$CZ$65, $CO837, BO$23), "-")</f>
        <v>-</v>
      </c>
      <c r="BP837" s="296" t="str" cm="1">
        <f t="array" ref="BP837">IFERROR(INDEX($CV$63:$CZ$65, $CO837, BP$23), "-")</f>
        <v>-</v>
      </c>
      <c r="BQ837" s="296" t="str" cm="1">
        <f t="array" ref="BQ837">IFERROR(INDEX($CV$63:$CZ$65, $CO837, BQ$23), "-")</f>
        <v>-</v>
      </c>
      <c r="BR837" s="296" t="str" cm="1">
        <f t="array" ref="BR837">IFERROR(INDEX($CV$63:$CZ$65, $CO837, BR$23), "-")</f>
        <v>-</v>
      </c>
      <c r="BS837" s="296" t="str" cm="1">
        <f t="array" ref="BS837">IFERROR(INDEX($CV$63:$CZ$65, $CO837, BS$23), "-")</f>
        <v>-</v>
      </c>
      <c r="BT837" s="297" cm="1">
        <f t="array" ref="BT837">IF($CO837=3,
IFERROR(INDEX($CV$68:$CZ$79, $CE837, BT$23), "-"),
IF($CO837=2,
IF(BT$23=5, $AC837, IF(BT$23=4, $AD837, 0)), IF(BT$23=5, $AC837, 0)
))</f>
        <v>0</v>
      </c>
      <c r="BU837" s="297" cm="1">
        <f t="array" ref="BU837">IF($CO837=3,
IFERROR(INDEX($CV$68:$CZ$79, $CE837, BU$23), "-"),
IF($CO837=2,
IF(BU$23=5, $AC837, IF(BU$23=4, $AD837, 0)), IF(BU$23=5, $AC837, 0)
))</f>
        <v>0</v>
      </c>
      <c r="BV837" s="297" cm="1">
        <f t="array" ref="BV837">IF($CO837=3,
IFERROR(INDEX($CV$68:$CZ$79, $CE837, BV$23), "-"),
IF($CO837=2,
IF(BV$23=5, $AC837, IF(BV$23=4, $AD837, 0)), IF(BV$23=5, $AC837, 0)
))</f>
        <v>0</v>
      </c>
      <c r="BW837" s="297" cm="1">
        <f t="array" ref="BW837">IF($CO837=3,
IFERROR(INDEX($CV$68:$CZ$79, $CE837, BW$23), "-"),
IF($CO837=2,
IF(BW$23=5, $AC837, IF(BW$23=4, $AD837, 0)), IF(BW$23=5, $AC837, 0)
))</f>
        <v>0</v>
      </c>
      <c r="BX837" s="297" cm="1">
        <f t="array" ref="BX837">IF($CO837=3,
IFERROR(INDEX($CV$68:$CZ$79, $CE837, BX$23), "-"),
IF($CO837=2,
IF(BX$23=5, $AC837, IF(BX$23=4, $AD837, 0)), IF(BX$23=5, $AC837, 0)
))</f>
        <v>0</v>
      </c>
      <c r="BY837" s="293" t="str">
        <f t="shared" si="361"/>
        <v>-</v>
      </c>
      <c r="BZ837" s="299">
        <f t="shared" si="337"/>
        <v>0</v>
      </c>
      <c r="CA837" s="294" t="str">
        <f t="shared" si="362"/>
        <v>-</v>
      </c>
      <c r="CB837" s="295" t="str">
        <f t="shared" si="338"/>
        <v>-</v>
      </c>
      <c r="CC837" s="295" t="str">
        <f t="shared" si="363"/>
        <v>-</v>
      </c>
      <c r="CD837" s="299">
        <f t="shared" si="339"/>
        <v>0</v>
      </c>
      <c r="CE837" s="300" t="str">
        <f t="shared" si="340"/>
        <v>-</v>
      </c>
      <c r="CF837" s="300" t="str">
        <f t="shared" si="341"/>
        <v>-</v>
      </c>
      <c r="CG837" s="300">
        <v>0</v>
      </c>
      <c r="CH837" s="300">
        <f t="shared" si="342"/>
        <v>0</v>
      </c>
      <c r="CI837" s="301">
        <f t="shared" si="343"/>
        <v>0</v>
      </c>
      <c r="CJ837" s="301">
        <f t="shared" si="344"/>
        <v>0</v>
      </c>
      <c r="CK837" s="302" t="str" cm="1">
        <f t="array" ref="CK837">IF($CJ837&gt;0, INDEX($CS$28:$DH$35, $CJ837, $CI837+CK$23), "-")</f>
        <v>-</v>
      </c>
      <c r="CL837" s="302" t="str" cm="1">
        <f t="array" ref="CL837">IF($CJ837&gt;0, INDEX($CS$28:$DH$35, $CJ837, $CI837+CL$23), "-")</f>
        <v>-</v>
      </c>
      <c r="CM837" s="302" t="str" cm="1">
        <f t="array" ref="CM837">IF($CJ837&gt;0, INDEX($CS$28:$DH$35, $CJ837, $CI837+CM$23), "-")</f>
        <v>-</v>
      </c>
      <c r="CN837" s="302" t="str" cm="1">
        <f t="array" ref="CN837">IF($CJ837&gt;0, INDEX($CS$28:$DH$35, $CJ837, $CI837+CN$23), "-")</f>
        <v>-</v>
      </c>
      <c r="CO837" s="300" t="str">
        <f t="shared" si="345"/>
        <v>-</v>
      </c>
      <c r="CP837" s="271"/>
      <c r="CQ837" s="272"/>
      <c r="CR837" s="273"/>
      <c r="CS837" s="273"/>
      <c r="CT837" s="273"/>
      <c r="CU837" s="273"/>
      <c r="CV837" s="273"/>
      <c r="CW837" s="273"/>
      <c r="CX837" s="273"/>
      <c r="CY837" s="273"/>
      <c r="CZ837" s="273"/>
      <c r="DA837" s="273"/>
      <c r="DB837" s="273"/>
      <c r="DC837" s="273"/>
      <c r="DD837" s="273"/>
      <c r="DE837" s="273"/>
      <c r="DF837" s="273"/>
      <c r="DG837" s="273"/>
      <c r="DH837" s="273"/>
      <c r="DI837" s="273"/>
      <c r="DJ837" s="271"/>
      <c r="DK837" s="271"/>
    </row>
    <row r="838" spans="1:115" s="45" customFormat="1" ht="12.75" customHeight="1" x14ac:dyDescent="0.25">
      <c r="A838" s="13" cm="1">
        <f t="array" ref="A838">IFERROR(INDEX(Operation, IFERROR(MATCH($N838,#REF!, 0), IFERROR(MATCH($N838,#REF!, 0), MATCH($N838,#REF!, 0))), 4), 0)</f>
        <v>0</v>
      </c>
      <c r="B838" s="10">
        <v>815</v>
      </c>
      <c r="C838" s="238"/>
      <c r="D838" s="238"/>
      <c r="E838" s="79"/>
      <c r="F838" s="80" t="str">
        <f>IF(ISBLANK(E838), "", VLOOKUP(E838, Z!$A$2:$C$4127, 3, FALSE))</f>
        <v/>
      </c>
      <c r="G838" s="238"/>
      <c r="H838" s="81"/>
      <c r="I838" s="255" t="b">
        <v>0</v>
      </c>
      <c r="J838" s="256"/>
      <c r="K838" s="82"/>
      <c r="L838" s="82"/>
      <c r="M838" s="83"/>
      <c r="N838" s="79"/>
      <c r="O838" s="84"/>
      <c r="P838" s="84"/>
      <c r="Q838" s="257"/>
      <c r="R838" s="257"/>
      <c r="S838" s="257"/>
      <c r="T838" s="85">
        <f t="shared" si="346"/>
        <v>0</v>
      </c>
      <c r="U838" s="238"/>
      <c r="V838" s="238"/>
      <c r="W838" s="238"/>
      <c r="X838" s="257"/>
      <c r="Y838" s="258"/>
      <c r="Z838" s="79"/>
      <c r="AA838" s="257"/>
      <c r="AB838" s="257"/>
      <c r="AC838" s="257"/>
      <c r="AD838" s="257"/>
      <c r="AE838" s="257"/>
      <c r="AF838" s="85">
        <f t="shared" si="347"/>
        <v>0</v>
      </c>
      <c r="AG838" s="259"/>
      <c r="AH838" s="238"/>
      <c r="AI838" s="79"/>
      <c r="AJ838" s="80" t="str">
        <f>IF(ISBLANK(AI838), "", VLOOKUP(AI838, Z!$A$2:$C$4127, 3, FALSE))</f>
        <v/>
      </c>
      <c r="AK838" s="260"/>
      <c r="AL838" s="127">
        <f t="shared" si="348"/>
        <v>0</v>
      </c>
      <c r="AM838" s="271"/>
      <c r="AN838" s="292">
        <f t="shared" si="350"/>
        <v>0</v>
      </c>
      <c r="AO838" s="279">
        <f t="shared" si="349"/>
        <v>1</v>
      </c>
      <c r="AP838" s="279">
        <v>0.75</v>
      </c>
      <c r="AQ838" s="293" t="str">
        <f t="shared" si="351"/>
        <v>-</v>
      </c>
      <c r="AR838" s="293" t="str">
        <f t="shared" si="352"/>
        <v>-</v>
      </c>
      <c r="AS838" s="293" t="str" cm="1">
        <f t="array" ref="AS838">IFERROR(IFERROR((AT838*AU838)/(3600*1000)/AZ838, BY838) * SUMPRODUCT($BA838:$BE838^2.5, $BF838:$BJ838) / 1000, "-")</f>
        <v>-</v>
      </c>
      <c r="AT838" s="279" t="str">
        <f t="shared" si="353"/>
        <v>-</v>
      </c>
      <c r="AU838" s="279" t="str">
        <f t="shared" si="354"/>
        <v>-</v>
      </c>
      <c r="AV838" s="294" t="str">
        <f t="shared" si="336"/>
        <v>-</v>
      </c>
      <c r="AW838" s="294" t="str" cm="1">
        <f t="array" ref="AW838">IF(CH838&gt;0, INDEX($CV$58:$CV$60, CH838), "-")</f>
        <v>-</v>
      </c>
      <c r="AX838" s="294" t="str">
        <f t="shared" si="355"/>
        <v>-</v>
      </c>
      <c r="AY838" s="295" t="str">
        <f t="shared" si="356"/>
        <v>-</v>
      </c>
      <c r="AZ838" s="294">
        <f t="shared" si="357"/>
        <v>0</v>
      </c>
      <c r="BA838" s="296" t="str" cm="1">
        <f t="array" ref="BA838">IFERROR(INDEX($CV$63:$CZ$65, $CF838, BA$23), "-")</f>
        <v>-</v>
      </c>
      <c r="BB838" s="296" t="str" cm="1">
        <f t="array" ref="BB838">IFERROR(INDEX($CV$63:$CZ$65, $CF838, BB$23), "-")</f>
        <v>-</v>
      </c>
      <c r="BC838" s="296" t="str" cm="1">
        <f t="array" ref="BC838">IFERROR(INDEX($CV$63:$CZ$65, $CF838, BC$23), "-")</f>
        <v>-</v>
      </c>
      <c r="BD838" s="296" t="str" cm="1">
        <f t="array" ref="BD838">IFERROR(INDEX($CV$63:$CZ$65, $CF838, BD$23), "-")</f>
        <v>-</v>
      </c>
      <c r="BE838" s="296" t="str" cm="1">
        <f t="array" ref="BE838">IFERROR(INDEX($CV$63:$CZ$65, $CF838, BE$23), "-")</f>
        <v>-</v>
      </c>
      <c r="BF838" s="297" cm="1">
        <f t="array" ref="BF838">IF($CF838=3,
IFERROR(INDEX($CV$68:$CZ$79, $CE838, BF$23), "-"),
IF($CF838=2,
IF(BF$23=5, $Q838, IF(BF$23=4, $R838, 0)), IF(BF$23=5, $Q838, 0)
))</f>
        <v>0</v>
      </c>
      <c r="BG838" s="297" cm="1">
        <f t="array" ref="BG838">IF($CF838=3,
IFERROR(INDEX($CV$68:$CZ$79, $CE838, BG$23), "-"),
IF($CF838=2,
IF(BG$23=5, $Q838, IF(BG$23=4, $R838, 0)), IF(BG$23=5, $Q838, 0)
))</f>
        <v>0</v>
      </c>
      <c r="BH838" s="297" cm="1">
        <f t="array" ref="BH838">IF($CF838=3,
IFERROR(INDEX($CV$68:$CZ$79, $CE838, BH$23), "-"),
IF($CF838=2,
IF(BH$23=5, $Q838, IF(BH$23=4, $R838, 0)), IF(BH$23=5, $Q838, 0)
))</f>
        <v>0</v>
      </c>
      <c r="BI838" s="297" cm="1">
        <f t="array" ref="BI838">IF($CF838=3,
IFERROR(INDEX($CV$68:$CZ$79, $CE838, BI$23), "-"),
IF($CF838=2,
IF(BI$23=5, $Q838, IF(BI$23=4, $R838, 0)), IF(BI$23=5, $Q838, 0)
))</f>
        <v>0</v>
      </c>
      <c r="BJ838" s="297" cm="1">
        <f t="array" ref="BJ838">IF($CF838=3,
IFERROR(INDEX($CV$68:$CZ$79, $CE838, BJ$23), "-"),
IF($CF838=2,
IF(BJ$23=5, $Q838, IF(BJ$23=4, $R838, 0)), IF(BJ$23=5, $Q838, 0)
))</f>
        <v>0</v>
      </c>
      <c r="BK838" s="293" t="str" cm="1">
        <f t="array" ref="BK838">IFERROR(IF(OR($AN$20="EZ", ISNUMBER((BL838*BM838)/(3600*1000)/BN838)), (BL838*BM838)/(3600*1000)/BN838, BY838) * SUMPRODUCT($BO838:$BS838^2.5, $BT838:$BX838) / 1000, "-")</f>
        <v>-</v>
      </c>
      <c r="BL838" s="279" t="str">
        <f t="shared" si="358"/>
        <v>-</v>
      </c>
      <c r="BM838" s="279" t="str">
        <f t="shared" si="359"/>
        <v>-</v>
      </c>
      <c r="BN838" s="298">
        <f t="shared" si="360"/>
        <v>0</v>
      </c>
      <c r="BO838" s="296" t="str" cm="1">
        <f t="array" ref="BO838">IFERROR(INDEX($CV$63:$CZ$65, $CO838, BO$23), "-")</f>
        <v>-</v>
      </c>
      <c r="BP838" s="296" t="str" cm="1">
        <f t="array" ref="BP838">IFERROR(INDEX($CV$63:$CZ$65, $CO838, BP$23), "-")</f>
        <v>-</v>
      </c>
      <c r="BQ838" s="296" t="str" cm="1">
        <f t="array" ref="BQ838">IFERROR(INDEX($CV$63:$CZ$65, $CO838, BQ$23), "-")</f>
        <v>-</v>
      </c>
      <c r="BR838" s="296" t="str" cm="1">
        <f t="array" ref="BR838">IFERROR(INDEX($CV$63:$CZ$65, $CO838, BR$23), "-")</f>
        <v>-</v>
      </c>
      <c r="BS838" s="296" t="str" cm="1">
        <f t="array" ref="BS838">IFERROR(INDEX($CV$63:$CZ$65, $CO838, BS$23), "-")</f>
        <v>-</v>
      </c>
      <c r="BT838" s="297" cm="1">
        <f t="array" ref="BT838">IF($CO838=3,
IFERROR(INDEX($CV$68:$CZ$79, $CE838, BT$23), "-"),
IF($CO838=2,
IF(BT$23=5, $AC838, IF(BT$23=4, $AD838, 0)), IF(BT$23=5, $AC838, 0)
))</f>
        <v>0</v>
      </c>
      <c r="BU838" s="297" cm="1">
        <f t="array" ref="BU838">IF($CO838=3,
IFERROR(INDEX($CV$68:$CZ$79, $CE838, BU$23), "-"),
IF($CO838=2,
IF(BU$23=5, $AC838, IF(BU$23=4, $AD838, 0)), IF(BU$23=5, $AC838, 0)
))</f>
        <v>0</v>
      </c>
      <c r="BV838" s="297" cm="1">
        <f t="array" ref="BV838">IF($CO838=3,
IFERROR(INDEX($CV$68:$CZ$79, $CE838, BV$23), "-"),
IF($CO838=2,
IF(BV$23=5, $AC838, IF(BV$23=4, $AD838, 0)), IF(BV$23=5, $AC838, 0)
))</f>
        <v>0</v>
      </c>
      <c r="BW838" s="297" cm="1">
        <f t="array" ref="BW838">IF($CO838=3,
IFERROR(INDEX($CV$68:$CZ$79, $CE838, BW$23), "-"),
IF($CO838=2,
IF(BW$23=5, $AC838, IF(BW$23=4, $AD838, 0)), IF(BW$23=5, $AC838, 0)
))</f>
        <v>0</v>
      </c>
      <c r="BX838" s="297" cm="1">
        <f t="array" ref="BX838">IF($CO838=3,
IFERROR(INDEX($CV$68:$CZ$79, $CE838, BX$23), "-"),
IF($CO838=2,
IF(BX$23=5, $AC838, IF(BX$23=4, $AD838, 0)), IF(BX$23=5, $AC838, 0)
))</f>
        <v>0</v>
      </c>
      <c r="BY838" s="293" t="str">
        <f t="shared" si="361"/>
        <v>-</v>
      </c>
      <c r="BZ838" s="299">
        <f t="shared" si="337"/>
        <v>0</v>
      </c>
      <c r="CA838" s="294" t="str">
        <f t="shared" si="362"/>
        <v>-</v>
      </c>
      <c r="CB838" s="295" t="str">
        <f t="shared" si="338"/>
        <v>-</v>
      </c>
      <c r="CC838" s="295" t="str">
        <f t="shared" si="363"/>
        <v>-</v>
      </c>
      <c r="CD838" s="299">
        <f t="shared" si="339"/>
        <v>0</v>
      </c>
      <c r="CE838" s="300" t="str">
        <f t="shared" si="340"/>
        <v>-</v>
      </c>
      <c r="CF838" s="300" t="str">
        <f t="shared" si="341"/>
        <v>-</v>
      </c>
      <c r="CG838" s="300">
        <v>0</v>
      </c>
      <c r="CH838" s="300">
        <f t="shared" si="342"/>
        <v>0</v>
      </c>
      <c r="CI838" s="301">
        <f t="shared" si="343"/>
        <v>0</v>
      </c>
      <c r="CJ838" s="301">
        <f t="shared" si="344"/>
        <v>0</v>
      </c>
      <c r="CK838" s="302" t="str" cm="1">
        <f t="array" ref="CK838">IF($CJ838&gt;0, INDEX($CS$28:$DH$35, $CJ838, $CI838+CK$23), "-")</f>
        <v>-</v>
      </c>
      <c r="CL838" s="302" t="str" cm="1">
        <f t="array" ref="CL838">IF($CJ838&gt;0, INDEX($CS$28:$DH$35, $CJ838, $CI838+CL$23), "-")</f>
        <v>-</v>
      </c>
      <c r="CM838" s="302" t="str" cm="1">
        <f t="array" ref="CM838">IF($CJ838&gt;0, INDEX($CS$28:$DH$35, $CJ838, $CI838+CM$23), "-")</f>
        <v>-</v>
      </c>
      <c r="CN838" s="302" t="str" cm="1">
        <f t="array" ref="CN838">IF($CJ838&gt;0, INDEX($CS$28:$DH$35, $CJ838, $CI838+CN$23), "-")</f>
        <v>-</v>
      </c>
      <c r="CO838" s="300" t="str">
        <f t="shared" si="345"/>
        <v>-</v>
      </c>
      <c r="CP838" s="271"/>
      <c r="CQ838" s="272"/>
      <c r="CR838" s="273"/>
      <c r="CS838" s="273"/>
      <c r="CT838" s="273"/>
      <c r="CU838" s="273"/>
      <c r="CV838" s="273"/>
      <c r="CW838" s="273"/>
      <c r="CX838" s="273"/>
      <c r="CY838" s="273"/>
      <c r="CZ838" s="273"/>
      <c r="DA838" s="273"/>
      <c r="DB838" s="273"/>
      <c r="DC838" s="273"/>
      <c r="DD838" s="273"/>
      <c r="DE838" s="273"/>
      <c r="DF838" s="273"/>
      <c r="DG838" s="273"/>
      <c r="DH838" s="273"/>
      <c r="DI838" s="273"/>
      <c r="DJ838" s="271"/>
      <c r="DK838" s="271"/>
    </row>
    <row r="839" spans="1:115" s="45" customFormat="1" ht="12.75" customHeight="1" x14ac:dyDescent="0.25">
      <c r="A839" s="13" cm="1">
        <f t="array" ref="A839">IFERROR(INDEX(Operation, IFERROR(MATCH($N839,#REF!, 0), IFERROR(MATCH($N839,#REF!, 0), MATCH($N839,#REF!, 0))), 4), 0)</f>
        <v>0</v>
      </c>
      <c r="B839" s="10">
        <v>816</v>
      </c>
      <c r="C839" s="238"/>
      <c r="D839" s="238"/>
      <c r="E839" s="79"/>
      <c r="F839" s="80" t="str">
        <f>IF(ISBLANK(E839), "", VLOOKUP(E839, Z!$A$2:$C$4127, 3, FALSE))</f>
        <v/>
      </c>
      <c r="G839" s="238"/>
      <c r="H839" s="81"/>
      <c r="I839" s="255" t="b">
        <v>0</v>
      </c>
      <c r="J839" s="256"/>
      <c r="K839" s="82"/>
      <c r="L839" s="82"/>
      <c r="M839" s="83"/>
      <c r="N839" s="79"/>
      <c r="O839" s="84"/>
      <c r="P839" s="84"/>
      <c r="Q839" s="257"/>
      <c r="R839" s="257"/>
      <c r="S839" s="257"/>
      <c r="T839" s="85">
        <f t="shared" si="346"/>
        <v>0</v>
      </c>
      <c r="U839" s="238"/>
      <c r="V839" s="238"/>
      <c r="W839" s="238"/>
      <c r="X839" s="257"/>
      <c r="Y839" s="258"/>
      <c r="Z839" s="79"/>
      <c r="AA839" s="257"/>
      <c r="AB839" s="257"/>
      <c r="AC839" s="257"/>
      <c r="AD839" s="257"/>
      <c r="AE839" s="257"/>
      <c r="AF839" s="85">
        <f t="shared" si="347"/>
        <v>0</v>
      </c>
      <c r="AG839" s="259"/>
      <c r="AH839" s="238"/>
      <c r="AI839" s="79"/>
      <c r="AJ839" s="80" t="str">
        <f>IF(ISBLANK(AI839), "", VLOOKUP(AI839, Z!$A$2:$C$4127, 3, FALSE))</f>
        <v/>
      </c>
      <c r="AK839" s="260"/>
      <c r="AL839" s="127">
        <f t="shared" si="348"/>
        <v>0</v>
      </c>
      <c r="AM839" s="271"/>
      <c r="AN839" s="292">
        <f t="shared" si="350"/>
        <v>0</v>
      </c>
      <c r="AO839" s="279">
        <f t="shared" si="349"/>
        <v>1</v>
      </c>
      <c r="AP839" s="279">
        <v>0.75</v>
      </c>
      <c r="AQ839" s="293" t="str">
        <f t="shared" si="351"/>
        <v>-</v>
      </c>
      <c r="AR839" s="293" t="str">
        <f t="shared" si="352"/>
        <v>-</v>
      </c>
      <c r="AS839" s="293" t="str" cm="1">
        <f t="array" ref="AS839">IFERROR(IFERROR((AT839*AU839)/(3600*1000)/AZ839, BY839) * SUMPRODUCT($BA839:$BE839^2.5, $BF839:$BJ839) / 1000, "-")</f>
        <v>-</v>
      </c>
      <c r="AT839" s="279" t="str">
        <f t="shared" si="353"/>
        <v>-</v>
      </c>
      <c r="AU839" s="279" t="str">
        <f t="shared" si="354"/>
        <v>-</v>
      </c>
      <c r="AV839" s="294" t="str">
        <f t="shared" si="336"/>
        <v>-</v>
      </c>
      <c r="AW839" s="294" t="str" cm="1">
        <f t="array" ref="AW839">IF(CH839&gt;0, INDEX($CV$58:$CV$60, CH839), "-")</f>
        <v>-</v>
      </c>
      <c r="AX839" s="294" t="str">
        <f t="shared" si="355"/>
        <v>-</v>
      </c>
      <c r="AY839" s="295" t="str">
        <f t="shared" si="356"/>
        <v>-</v>
      </c>
      <c r="AZ839" s="294">
        <f t="shared" si="357"/>
        <v>0</v>
      </c>
      <c r="BA839" s="296" t="str" cm="1">
        <f t="array" ref="BA839">IFERROR(INDEX($CV$63:$CZ$65, $CF839, BA$23), "-")</f>
        <v>-</v>
      </c>
      <c r="BB839" s="296" t="str" cm="1">
        <f t="array" ref="BB839">IFERROR(INDEX($CV$63:$CZ$65, $CF839, BB$23), "-")</f>
        <v>-</v>
      </c>
      <c r="BC839" s="296" t="str" cm="1">
        <f t="array" ref="BC839">IFERROR(INDEX($CV$63:$CZ$65, $CF839, BC$23), "-")</f>
        <v>-</v>
      </c>
      <c r="BD839" s="296" t="str" cm="1">
        <f t="array" ref="BD839">IFERROR(INDEX($CV$63:$CZ$65, $CF839, BD$23), "-")</f>
        <v>-</v>
      </c>
      <c r="BE839" s="296" t="str" cm="1">
        <f t="array" ref="BE839">IFERROR(INDEX($CV$63:$CZ$65, $CF839, BE$23), "-")</f>
        <v>-</v>
      </c>
      <c r="BF839" s="297" cm="1">
        <f t="array" ref="BF839">IF($CF839=3,
IFERROR(INDEX($CV$68:$CZ$79, $CE839, BF$23), "-"),
IF($CF839=2,
IF(BF$23=5, $Q839, IF(BF$23=4, $R839, 0)), IF(BF$23=5, $Q839, 0)
))</f>
        <v>0</v>
      </c>
      <c r="BG839" s="297" cm="1">
        <f t="array" ref="BG839">IF($CF839=3,
IFERROR(INDEX($CV$68:$CZ$79, $CE839, BG$23), "-"),
IF($CF839=2,
IF(BG$23=5, $Q839, IF(BG$23=4, $R839, 0)), IF(BG$23=5, $Q839, 0)
))</f>
        <v>0</v>
      </c>
      <c r="BH839" s="297" cm="1">
        <f t="array" ref="BH839">IF($CF839=3,
IFERROR(INDEX($CV$68:$CZ$79, $CE839, BH$23), "-"),
IF($CF839=2,
IF(BH$23=5, $Q839, IF(BH$23=4, $R839, 0)), IF(BH$23=5, $Q839, 0)
))</f>
        <v>0</v>
      </c>
      <c r="BI839" s="297" cm="1">
        <f t="array" ref="BI839">IF($CF839=3,
IFERROR(INDEX($CV$68:$CZ$79, $CE839, BI$23), "-"),
IF($CF839=2,
IF(BI$23=5, $Q839, IF(BI$23=4, $R839, 0)), IF(BI$23=5, $Q839, 0)
))</f>
        <v>0</v>
      </c>
      <c r="BJ839" s="297" cm="1">
        <f t="array" ref="BJ839">IF($CF839=3,
IFERROR(INDEX($CV$68:$CZ$79, $CE839, BJ$23), "-"),
IF($CF839=2,
IF(BJ$23=5, $Q839, IF(BJ$23=4, $R839, 0)), IF(BJ$23=5, $Q839, 0)
))</f>
        <v>0</v>
      </c>
      <c r="BK839" s="293" t="str" cm="1">
        <f t="array" ref="BK839">IFERROR(IF(OR($AN$20="EZ", ISNUMBER((BL839*BM839)/(3600*1000)/BN839)), (BL839*BM839)/(3600*1000)/BN839, BY839) * SUMPRODUCT($BO839:$BS839^2.5, $BT839:$BX839) / 1000, "-")</f>
        <v>-</v>
      </c>
      <c r="BL839" s="279" t="str">
        <f t="shared" si="358"/>
        <v>-</v>
      </c>
      <c r="BM839" s="279" t="str">
        <f t="shared" si="359"/>
        <v>-</v>
      </c>
      <c r="BN839" s="298">
        <f t="shared" si="360"/>
        <v>0</v>
      </c>
      <c r="BO839" s="296" t="str" cm="1">
        <f t="array" ref="BO839">IFERROR(INDEX($CV$63:$CZ$65, $CO839, BO$23), "-")</f>
        <v>-</v>
      </c>
      <c r="BP839" s="296" t="str" cm="1">
        <f t="array" ref="BP839">IFERROR(INDEX($CV$63:$CZ$65, $CO839, BP$23), "-")</f>
        <v>-</v>
      </c>
      <c r="BQ839" s="296" t="str" cm="1">
        <f t="array" ref="BQ839">IFERROR(INDEX($CV$63:$CZ$65, $CO839, BQ$23), "-")</f>
        <v>-</v>
      </c>
      <c r="BR839" s="296" t="str" cm="1">
        <f t="array" ref="BR839">IFERROR(INDEX($CV$63:$CZ$65, $CO839, BR$23), "-")</f>
        <v>-</v>
      </c>
      <c r="BS839" s="296" t="str" cm="1">
        <f t="array" ref="BS839">IFERROR(INDEX($CV$63:$CZ$65, $CO839, BS$23), "-")</f>
        <v>-</v>
      </c>
      <c r="BT839" s="297" cm="1">
        <f t="array" ref="BT839">IF($CO839=3,
IFERROR(INDEX($CV$68:$CZ$79, $CE839, BT$23), "-"),
IF($CO839=2,
IF(BT$23=5, $AC839, IF(BT$23=4, $AD839, 0)), IF(BT$23=5, $AC839, 0)
))</f>
        <v>0</v>
      </c>
      <c r="BU839" s="297" cm="1">
        <f t="array" ref="BU839">IF($CO839=3,
IFERROR(INDEX($CV$68:$CZ$79, $CE839, BU$23), "-"),
IF($CO839=2,
IF(BU$23=5, $AC839, IF(BU$23=4, $AD839, 0)), IF(BU$23=5, $AC839, 0)
))</f>
        <v>0</v>
      </c>
      <c r="BV839" s="297" cm="1">
        <f t="array" ref="BV839">IF($CO839=3,
IFERROR(INDEX($CV$68:$CZ$79, $CE839, BV$23), "-"),
IF($CO839=2,
IF(BV$23=5, $AC839, IF(BV$23=4, $AD839, 0)), IF(BV$23=5, $AC839, 0)
))</f>
        <v>0</v>
      </c>
      <c r="BW839" s="297" cm="1">
        <f t="array" ref="BW839">IF($CO839=3,
IFERROR(INDEX($CV$68:$CZ$79, $CE839, BW$23), "-"),
IF($CO839=2,
IF(BW$23=5, $AC839, IF(BW$23=4, $AD839, 0)), IF(BW$23=5, $AC839, 0)
))</f>
        <v>0</v>
      </c>
      <c r="BX839" s="297" cm="1">
        <f t="array" ref="BX839">IF($CO839=3,
IFERROR(INDEX($CV$68:$CZ$79, $CE839, BX$23), "-"),
IF($CO839=2,
IF(BX$23=5, $AC839, IF(BX$23=4, $AD839, 0)), IF(BX$23=5, $AC839, 0)
))</f>
        <v>0</v>
      </c>
      <c r="BY839" s="293" t="str">
        <f t="shared" si="361"/>
        <v>-</v>
      </c>
      <c r="BZ839" s="299">
        <f t="shared" si="337"/>
        <v>0</v>
      </c>
      <c r="CA839" s="294" t="str">
        <f t="shared" si="362"/>
        <v>-</v>
      </c>
      <c r="CB839" s="295" t="str">
        <f t="shared" si="338"/>
        <v>-</v>
      </c>
      <c r="CC839" s="295" t="str">
        <f t="shared" si="363"/>
        <v>-</v>
      </c>
      <c r="CD839" s="299">
        <f t="shared" si="339"/>
        <v>0</v>
      </c>
      <c r="CE839" s="300" t="str">
        <f t="shared" si="340"/>
        <v>-</v>
      </c>
      <c r="CF839" s="300" t="str">
        <f t="shared" si="341"/>
        <v>-</v>
      </c>
      <c r="CG839" s="300">
        <v>0</v>
      </c>
      <c r="CH839" s="300">
        <f t="shared" si="342"/>
        <v>0</v>
      </c>
      <c r="CI839" s="301">
        <f t="shared" si="343"/>
        <v>0</v>
      </c>
      <c r="CJ839" s="301">
        <f t="shared" si="344"/>
        <v>0</v>
      </c>
      <c r="CK839" s="302" t="str" cm="1">
        <f t="array" ref="CK839">IF($CJ839&gt;0, INDEX($CS$28:$DH$35, $CJ839, $CI839+CK$23), "-")</f>
        <v>-</v>
      </c>
      <c r="CL839" s="302" t="str" cm="1">
        <f t="array" ref="CL839">IF($CJ839&gt;0, INDEX($CS$28:$DH$35, $CJ839, $CI839+CL$23), "-")</f>
        <v>-</v>
      </c>
      <c r="CM839" s="302" t="str" cm="1">
        <f t="array" ref="CM839">IF($CJ839&gt;0, INDEX($CS$28:$DH$35, $CJ839, $CI839+CM$23), "-")</f>
        <v>-</v>
      </c>
      <c r="CN839" s="302" t="str" cm="1">
        <f t="array" ref="CN839">IF($CJ839&gt;0, INDEX($CS$28:$DH$35, $CJ839, $CI839+CN$23), "-")</f>
        <v>-</v>
      </c>
      <c r="CO839" s="300" t="str">
        <f t="shared" si="345"/>
        <v>-</v>
      </c>
      <c r="CP839" s="271"/>
      <c r="CQ839" s="272"/>
      <c r="CR839" s="273"/>
      <c r="CS839" s="273"/>
      <c r="CT839" s="273"/>
      <c r="CU839" s="273"/>
      <c r="CV839" s="273"/>
      <c r="CW839" s="273"/>
      <c r="CX839" s="273"/>
      <c r="CY839" s="273"/>
      <c r="CZ839" s="273"/>
      <c r="DA839" s="273"/>
      <c r="DB839" s="273"/>
      <c r="DC839" s="273"/>
      <c r="DD839" s="273"/>
      <c r="DE839" s="273"/>
      <c r="DF839" s="273"/>
      <c r="DG839" s="273"/>
      <c r="DH839" s="273"/>
      <c r="DI839" s="273"/>
      <c r="DJ839" s="271"/>
      <c r="DK839" s="271"/>
    </row>
    <row r="840" spans="1:115" s="45" customFormat="1" ht="12.75" customHeight="1" x14ac:dyDescent="0.25">
      <c r="A840" s="13" cm="1">
        <f t="array" ref="A840">IFERROR(INDEX(Operation, IFERROR(MATCH($N840,#REF!, 0), IFERROR(MATCH($N840,#REF!, 0), MATCH($N840,#REF!, 0))), 4), 0)</f>
        <v>0</v>
      </c>
      <c r="B840" s="10">
        <v>817</v>
      </c>
      <c r="C840" s="238"/>
      <c r="D840" s="238"/>
      <c r="E840" s="79"/>
      <c r="F840" s="80" t="str">
        <f>IF(ISBLANK(E840), "", VLOOKUP(E840, Z!$A$2:$C$4127, 3, FALSE))</f>
        <v/>
      </c>
      <c r="G840" s="238"/>
      <c r="H840" s="81"/>
      <c r="I840" s="255" t="b">
        <v>0</v>
      </c>
      <c r="J840" s="256"/>
      <c r="K840" s="82"/>
      <c r="L840" s="82"/>
      <c r="M840" s="83"/>
      <c r="N840" s="79"/>
      <c r="O840" s="84"/>
      <c r="P840" s="84"/>
      <c r="Q840" s="257"/>
      <c r="R840" s="257"/>
      <c r="S840" s="257"/>
      <c r="T840" s="85">
        <f t="shared" si="346"/>
        <v>0</v>
      </c>
      <c r="U840" s="238"/>
      <c r="V840" s="238"/>
      <c r="W840" s="238"/>
      <c r="X840" s="256"/>
      <c r="Y840" s="258"/>
      <c r="Z840" s="79"/>
      <c r="AA840" s="257"/>
      <c r="AB840" s="257"/>
      <c r="AC840" s="257"/>
      <c r="AD840" s="257"/>
      <c r="AE840" s="257"/>
      <c r="AF840" s="85">
        <f t="shared" si="347"/>
        <v>0</v>
      </c>
      <c r="AG840" s="259"/>
      <c r="AH840" s="238"/>
      <c r="AI840" s="79"/>
      <c r="AJ840" s="80" t="str">
        <f>IF(ISBLANK(AI840), "", VLOOKUP(AI840, Z!$A$2:$C$4127, 3, FALSE))</f>
        <v/>
      </c>
      <c r="AK840" s="260"/>
      <c r="AL840" s="127">
        <f t="shared" si="348"/>
        <v>0</v>
      </c>
      <c r="AM840" s="271"/>
      <c r="AN840" s="292">
        <f t="shared" si="350"/>
        <v>0</v>
      </c>
      <c r="AO840" s="279">
        <f t="shared" si="349"/>
        <v>1</v>
      </c>
      <c r="AP840" s="279">
        <v>0.75</v>
      </c>
      <c r="AQ840" s="293" t="str">
        <f t="shared" si="351"/>
        <v>-</v>
      </c>
      <c r="AR840" s="293" t="str">
        <f t="shared" si="352"/>
        <v>-</v>
      </c>
      <c r="AS840" s="293" t="str" cm="1">
        <f t="array" ref="AS840">IFERROR(IFERROR((AT840*AU840)/(3600*1000)/AZ840, BY840) * SUMPRODUCT($BA840:$BE840^2.5, $BF840:$BJ840) / 1000, "-")</f>
        <v>-</v>
      </c>
      <c r="AT840" s="279" t="str">
        <f t="shared" si="353"/>
        <v>-</v>
      </c>
      <c r="AU840" s="279" t="str">
        <f t="shared" si="354"/>
        <v>-</v>
      </c>
      <c r="AV840" s="294" t="str">
        <f t="shared" si="336"/>
        <v>-</v>
      </c>
      <c r="AW840" s="294" t="str" cm="1">
        <f t="array" ref="AW840">IF(CH840&gt;0, INDEX($CV$58:$CV$60, CH840), "-")</f>
        <v>-</v>
      </c>
      <c r="AX840" s="294" t="str">
        <f t="shared" si="355"/>
        <v>-</v>
      </c>
      <c r="AY840" s="295" t="str">
        <f t="shared" si="356"/>
        <v>-</v>
      </c>
      <c r="AZ840" s="294">
        <f t="shared" si="357"/>
        <v>0</v>
      </c>
      <c r="BA840" s="296" t="str" cm="1">
        <f t="array" ref="BA840">IFERROR(INDEX($CV$63:$CZ$65, $CF840, BA$23), "-")</f>
        <v>-</v>
      </c>
      <c r="BB840" s="296" t="str" cm="1">
        <f t="array" ref="BB840">IFERROR(INDEX($CV$63:$CZ$65, $CF840, BB$23), "-")</f>
        <v>-</v>
      </c>
      <c r="BC840" s="296" t="str" cm="1">
        <f t="array" ref="BC840">IFERROR(INDEX($CV$63:$CZ$65, $CF840, BC$23), "-")</f>
        <v>-</v>
      </c>
      <c r="BD840" s="296" t="str" cm="1">
        <f t="array" ref="BD840">IFERROR(INDEX($CV$63:$CZ$65, $CF840, BD$23), "-")</f>
        <v>-</v>
      </c>
      <c r="BE840" s="296" t="str" cm="1">
        <f t="array" ref="BE840">IFERROR(INDEX($CV$63:$CZ$65, $CF840, BE$23), "-")</f>
        <v>-</v>
      </c>
      <c r="BF840" s="297" cm="1">
        <f t="array" ref="BF840">IF($CF840=3,
IFERROR(INDEX($CV$68:$CZ$79, $CE840, BF$23), "-"),
IF($CF840=2,
IF(BF$23=5, $Q840, IF(BF$23=4, $R840, 0)), IF(BF$23=5, $Q840, 0)
))</f>
        <v>0</v>
      </c>
      <c r="BG840" s="297" cm="1">
        <f t="array" ref="BG840">IF($CF840=3,
IFERROR(INDEX($CV$68:$CZ$79, $CE840, BG$23), "-"),
IF($CF840=2,
IF(BG$23=5, $Q840, IF(BG$23=4, $R840, 0)), IF(BG$23=5, $Q840, 0)
))</f>
        <v>0</v>
      </c>
      <c r="BH840" s="297" cm="1">
        <f t="array" ref="BH840">IF($CF840=3,
IFERROR(INDEX($CV$68:$CZ$79, $CE840, BH$23), "-"),
IF($CF840=2,
IF(BH$23=5, $Q840, IF(BH$23=4, $R840, 0)), IF(BH$23=5, $Q840, 0)
))</f>
        <v>0</v>
      </c>
      <c r="BI840" s="297" cm="1">
        <f t="array" ref="BI840">IF($CF840=3,
IFERROR(INDEX($CV$68:$CZ$79, $CE840, BI$23), "-"),
IF($CF840=2,
IF(BI$23=5, $Q840, IF(BI$23=4, $R840, 0)), IF(BI$23=5, $Q840, 0)
))</f>
        <v>0</v>
      </c>
      <c r="BJ840" s="297" cm="1">
        <f t="array" ref="BJ840">IF($CF840=3,
IFERROR(INDEX($CV$68:$CZ$79, $CE840, BJ$23), "-"),
IF($CF840=2,
IF(BJ$23=5, $Q840, IF(BJ$23=4, $R840, 0)), IF(BJ$23=5, $Q840, 0)
))</f>
        <v>0</v>
      </c>
      <c r="BK840" s="293" t="str" cm="1">
        <f t="array" ref="BK840">IFERROR(IF(OR($AN$20="EZ", ISNUMBER((BL840*BM840)/(3600*1000)/BN840)), (BL840*BM840)/(3600*1000)/BN840, BY840) * SUMPRODUCT($BO840:$BS840^2.5, $BT840:$BX840) / 1000, "-")</f>
        <v>-</v>
      </c>
      <c r="BL840" s="279" t="str">
        <f t="shared" si="358"/>
        <v>-</v>
      </c>
      <c r="BM840" s="279" t="str">
        <f t="shared" si="359"/>
        <v>-</v>
      </c>
      <c r="BN840" s="298">
        <f t="shared" si="360"/>
        <v>0</v>
      </c>
      <c r="BO840" s="296" t="str" cm="1">
        <f t="array" ref="BO840">IFERROR(INDEX($CV$63:$CZ$65, $CO840, BO$23), "-")</f>
        <v>-</v>
      </c>
      <c r="BP840" s="296" t="str" cm="1">
        <f t="array" ref="BP840">IFERROR(INDEX($CV$63:$CZ$65, $CO840, BP$23), "-")</f>
        <v>-</v>
      </c>
      <c r="BQ840" s="296" t="str" cm="1">
        <f t="array" ref="BQ840">IFERROR(INDEX($CV$63:$CZ$65, $CO840, BQ$23), "-")</f>
        <v>-</v>
      </c>
      <c r="BR840" s="296" t="str" cm="1">
        <f t="array" ref="BR840">IFERROR(INDEX($CV$63:$CZ$65, $CO840, BR$23), "-")</f>
        <v>-</v>
      </c>
      <c r="BS840" s="296" t="str" cm="1">
        <f t="array" ref="BS840">IFERROR(INDEX($CV$63:$CZ$65, $CO840, BS$23), "-")</f>
        <v>-</v>
      </c>
      <c r="BT840" s="297" cm="1">
        <f t="array" ref="BT840">IF($CO840=3,
IFERROR(INDEX($CV$68:$CZ$79, $CE840, BT$23), "-"),
IF($CO840=2,
IF(BT$23=5, $AC840, IF(BT$23=4, $AD840, 0)), IF(BT$23=5, $AC840, 0)
))</f>
        <v>0</v>
      </c>
      <c r="BU840" s="297" cm="1">
        <f t="array" ref="BU840">IF($CO840=3,
IFERROR(INDEX($CV$68:$CZ$79, $CE840, BU$23), "-"),
IF($CO840=2,
IF(BU$23=5, $AC840, IF(BU$23=4, $AD840, 0)), IF(BU$23=5, $AC840, 0)
))</f>
        <v>0</v>
      </c>
      <c r="BV840" s="297" cm="1">
        <f t="array" ref="BV840">IF($CO840=3,
IFERROR(INDEX($CV$68:$CZ$79, $CE840, BV$23), "-"),
IF($CO840=2,
IF(BV$23=5, $AC840, IF(BV$23=4, $AD840, 0)), IF(BV$23=5, $AC840, 0)
))</f>
        <v>0</v>
      </c>
      <c r="BW840" s="297" cm="1">
        <f t="array" ref="BW840">IF($CO840=3,
IFERROR(INDEX($CV$68:$CZ$79, $CE840, BW$23), "-"),
IF($CO840=2,
IF(BW$23=5, $AC840, IF(BW$23=4, $AD840, 0)), IF(BW$23=5, $AC840, 0)
))</f>
        <v>0</v>
      </c>
      <c r="BX840" s="297" cm="1">
        <f t="array" ref="BX840">IF($CO840=3,
IFERROR(INDEX($CV$68:$CZ$79, $CE840, BX$23), "-"),
IF($CO840=2,
IF(BX$23=5, $AC840, IF(BX$23=4, $AD840, 0)), IF(BX$23=5, $AC840, 0)
))</f>
        <v>0</v>
      </c>
      <c r="BY840" s="293" t="str">
        <f t="shared" si="361"/>
        <v>-</v>
      </c>
      <c r="BZ840" s="299">
        <f t="shared" si="337"/>
        <v>0</v>
      </c>
      <c r="CA840" s="294" t="str">
        <f t="shared" si="362"/>
        <v>-</v>
      </c>
      <c r="CB840" s="295" t="str">
        <f t="shared" si="338"/>
        <v>-</v>
      </c>
      <c r="CC840" s="295" t="str">
        <f t="shared" si="363"/>
        <v>-</v>
      </c>
      <c r="CD840" s="299">
        <f t="shared" si="339"/>
        <v>0</v>
      </c>
      <c r="CE840" s="300" t="str">
        <f t="shared" si="340"/>
        <v>-</v>
      </c>
      <c r="CF840" s="300" t="str">
        <f t="shared" si="341"/>
        <v>-</v>
      </c>
      <c r="CG840" s="300">
        <v>0</v>
      </c>
      <c r="CH840" s="300">
        <f t="shared" si="342"/>
        <v>0</v>
      </c>
      <c r="CI840" s="301">
        <f t="shared" si="343"/>
        <v>0</v>
      </c>
      <c r="CJ840" s="301">
        <f t="shared" si="344"/>
        <v>0</v>
      </c>
      <c r="CK840" s="302" t="str" cm="1">
        <f t="array" ref="CK840">IF($CJ840&gt;0, INDEX($CS$28:$DH$35, $CJ840, $CI840+CK$23), "-")</f>
        <v>-</v>
      </c>
      <c r="CL840" s="302" t="str" cm="1">
        <f t="array" ref="CL840">IF($CJ840&gt;0, INDEX($CS$28:$DH$35, $CJ840, $CI840+CL$23), "-")</f>
        <v>-</v>
      </c>
      <c r="CM840" s="302" t="str" cm="1">
        <f t="array" ref="CM840">IF($CJ840&gt;0, INDEX($CS$28:$DH$35, $CJ840, $CI840+CM$23), "-")</f>
        <v>-</v>
      </c>
      <c r="CN840" s="302" t="str" cm="1">
        <f t="array" ref="CN840">IF($CJ840&gt;0, INDEX($CS$28:$DH$35, $CJ840, $CI840+CN$23), "-")</f>
        <v>-</v>
      </c>
      <c r="CO840" s="300" t="str">
        <f t="shared" si="345"/>
        <v>-</v>
      </c>
      <c r="CP840" s="271"/>
      <c r="CQ840" s="272"/>
      <c r="CR840" s="273"/>
      <c r="CS840" s="273"/>
      <c r="CT840" s="273"/>
      <c r="CU840" s="273"/>
      <c r="CV840" s="273"/>
      <c r="CW840" s="273"/>
      <c r="CX840" s="273"/>
      <c r="CY840" s="273"/>
      <c r="CZ840" s="273"/>
      <c r="DA840" s="273"/>
      <c r="DB840" s="273"/>
      <c r="DC840" s="273"/>
      <c r="DD840" s="273"/>
      <c r="DE840" s="273"/>
      <c r="DF840" s="273"/>
      <c r="DG840" s="273"/>
      <c r="DH840" s="273"/>
      <c r="DI840" s="273"/>
      <c r="DJ840" s="271"/>
      <c r="DK840" s="271"/>
    </row>
    <row r="841" spans="1:115" s="45" customFormat="1" ht="12.75" customHeight="1" x14ac:dyDescent="0.25">
      <c r="A841" s="13" cm="1">
        <f t="array" ref="A841">IFERROR(INDEX(Operation, IFERROR(MATCH($N841,#REF!, 0), IFERROR(MATCH($N841,#REF!, 0), MATCH($N841,#REF!, 0))), 4), 0)</f>
        <v>0</v>
      </c>
      <c r="B841" s="10">
        <v>818</v>
      </c>
      <c r="C841" s="238"/>
      <c r="D841" s="238"/>
      <c r="E841" s="79"/>
      <c r="F841" s="80" t="str">
        <f>IF(ISBLANK(E841), "", VLOOKUP(E841, Z!$A$2:$C$4127, 3, FALSE))</f>
        <v/>
      </c>
      <c r="G841" s="238"/>
      <c r="H841" s="81"/>
      <c r="I841" s="255" t="b">
        <v>0</v>
      </c>
      <c r="J841" s="256"/>
      <c r="K841" s="82"/>
      <c r="L841" s="82"/>
      <c r="M841" s="83"/>
      <c r="N841" s="79"/>
      <c r="O841" s="84"/>
      <c r="P841" s="84"/>
      <c r="Q841" s="257"/>
      <c r="R841" s="257"/>
      <c r="S841" s="257"/>
      <c r="T841" s="85">
        <f t="shared" si="346"/>
        <v>0</v>
      </c>
      <c r="U841" s="238"/>
      <c r="V841" s="238"/>
      <c r="W841" s="238"/>
      <c r="X841" s="257"/>
      <c r="Y841" s="258"/>
      <c r="Z841" s="79"/>
      <c r="AA841" s="257"/>
      <c r="AB841" s="257"/>
      <c r="AC841" s="257"/>
      <c r="AD841" s="257"/>
      <c r="AE841" s="257"/>
      <c r="AF841" s="85">
        <f t="shared" si="347"/>
        <v>0</v>
      </c>
      <c r="AG841" s="259"/>
      <c r="AH841" s="238"/>
      <c r="AI841" s="79"/>
      <c r="AJ841" s="80" t="str">
        <f>IF(ISBLANK(AI841), "", VLOOKUP(AI841, Z!$A$2:$C$4127, 3, FALSE))</f>
        <v/>
      </c>
      <c r="AK841" s="260"/>
      <c r="AL841" s="127">
        <f t="shared" si="348"/>
        <v>0</v>
      </c>
      <c r="AM841" s="271"/>
      <c r="AN841" s="292">
        <f t="shared" si="350"/>
        <v>0</v>
      </c>
      <c r="AO841" s="279">
        <f t="shared" si="349"/>
        <v>1</v>
      </c>
      <c r="AP841" s="279">
        <v>0.75</v>
      </c>
      <c r="AQ841" s="293" t="str">
        <f t="shared" si="351"/>
        <v>-</v>
      </c>
      <c r="AR841" s="293" t="str">
        <f t="shared" si="352"/>
        <v>-</v>
      </c>
      <c r="AS841" s="293" t="str" cm="1">
        <f t="array" ref="AS841">IFERROR(IFERROR((AT841*AU841)/(3600*1000)/AZ841, BY841) * SUMPRODUCT($BA841:$BE841^2.5, $BF841:$BJ841) / 1000, "-")</f>
        <v>-</v>
      </c>
      <c r="AT841" s="279" t="str">
        <f t="shared" si="353"/>
        <v>-</v>
      </c>
      <c r="AU841" s="279" t="str">
        <f t="shared" si="354"/>
        <v>-</v>
      </c>
      <c r="AV841" s="294" t="str">
        <f t="shared" si="336"/>
        <v>-</v>
      </c>
      <c r="AW841" s="294" t="str" cm="1">
        <f t="array" ref="AW841">IF(CH841&gt;0, INDEX($CV$58:$CV$60, CH841), "-")</f>
        <v>-</v>
      </c>
      <c r="AX841" s="294" t="str">
        <f t="shared" si="355"/>
        <v>-</v>
      </c>
      <c r="AY841" s="295" t="str">
        <f t="shared" si="356"/>
        <v>-</v>
      </c>
      <c r="AZ841" s="294">
        <f t="shared" si="357"/>
        <v>0</v>
      </c>
      <c r="BA841" s="296" t="str" cm="1">
        <f t="array" ref="BA841">IFERROR(INDEX($CV$63:$CZ$65, $CF841, BA$23), "-")</f>
        <v>-</v>
      </c>
      <c r="BB841" s="296" t="str" cm="1">
        <f t="array" ref="BB841">IFERROR(INDEX($CV$63:$CZ$65, $CF841, BB$23), "-")</f>
        <v>-</v>
      </c>
      <c r="BC841" s="296" t="str" cm="1">
        <f t="array" ref="BC841">IFERROR(INDEX($CV$63:$CZ$65, $CF841, BC$23), "-")</f>
        <v>-</v>
      </c>
      <c r="BD841" s="296" t="str" cm="1">
        <f t="array" ref="BD841">IFERROR(INDEX($CV$63:$CZ$65, $CF841, BD$23), "-")</f>
        <v>-</v>
      </c>
      <c r="BE841" s="296" t="str" cm="1">
        <f t="array" ref="BE841">IFERROR(INDEX($CV$63:$CZ$65, $CF841, BE$23), "-")</f>
        <v>-</v>
      </c>
      <c r="BF841" s="297" cm="1">
        <f t="array" ref="BF841">IF($CF841=3,
IFERROR(INDEX($CV$68:$CZ$79, $CE841, BF$23), "-"),
IF($CF841=2,
IF(BF$23=5, $Q841, IF(BF$23=4, $R841, 0)), IF(BF$23=5, $Q841, 0)
))</f>
        <v>0</v>
      </c>
      <c r="BG841" s="297" cm="1">
        <f t="array" ref="BG841">IF($CF841=3,
IFERROR(INDEX($CV$68:$CZ$79, $CE841, BG$23), "-"),
IF($CF841=2,
IF(BG$23=5, $Q841, IF(BG$23=4, $R841, 0)), IF(BG$23=5, $Q841, 0)
))</f>
        <v>0</v>
      </c>
      <c r="BH841" s="297" cm="1">
        <f t="array" ref="BH841">IF($CF841=3,
IFERROR(INDEX($CV$68:$CZ$79, $CE841, BH$23), "-"),
IF($CF841=2,
IF(BH$23=5, $Q841, IF(BH$23=4, $R841, 0)), IF(BH$23=5, $Q841, 0)
))</f>
        <v>0</v>
      </c>
      <c r="BI841" s="297" cm="1">
        <f t="array" ref="BI841">IF($CF841=3,
IFERROR(INDEX($CV$68:$CZ$79, $CE841, BI$23), "-"),
IF($CF841=2,
IF(BI$23=5, $Q841, IF(BI$23=4, $R841, 0)), IF(BI$23=5, $Q841, 0)
))</f>
        <v>0</v>
      </c>
      <c r="BJ841" s="297" cm="1">
        <f t="array" ref="BJ841">IF($CF841=3,
IFERROR(INDEX($CV$68:$CZ$79, $CE841, BJ$23), "-"),
IF($CF841=2,
IF(BJ$23=5, $Q841, IF(BJ$23=4, $R841, 0)), IF(BJ$23=5, $Q841, 0)
))</f>
        <v>0</v>
      </c>
      <c r="BK841" s="293" t="str" cm="1">
        <f t="array" ref="BK841">IFERROR(IF(OR($AN$20="EZ", ISNUMBER((BL841*BM841)/(3600*1000)/BN841)), (BL841*BM841)/(3600*1000)/BN841, BY841) * SUMPRODUCT($BO841:$BS841^2.5, $BT841:$BX841) / 1000, "-")</f>
        <v>-</v>
      </c>
      <c r="BL841" s="279" t="str">
        <f t="shared" si="358"/>
        <v>-</v>
      </c>
      <c r="BM841" s="279" t="str">
        <f t="shared" si="359"/>
        <v>-</v>
      </c>
      <c r="BN841" s="298">
        <f t="shared" si="360"/>
        <v>0</v>
      </c>
      <c r="BO841" s="296" t="str" cm="1">
        <f t="array" ref="BO841">IFERROR(INDEX($CV$63:$CZ$65, $CO841, BO$23), "-")</f>
        <v>-</v>
      </c>
      <c r="BP841" s="296" t="str" cm="1">
        <f t="array" ref="BP841">IFERROR(INDEX($CV$63:$CZ$65, $CO841, BP$23), "-")</f>
        <v>-</v>
      </c>
      <c r="BQ841" s="296" t="str" cm="1">
        <f t="array" ref="BQ841">IFERROR(INDEX($CV$63:$CZ$65, $CO841, BQ$23), "-")</f>
        <v>-</v>
      </c>
      <c r="BR841" s="296" t="str" cm="1">
        <f t="array" ref="BR841">IFERROR(INDEX($CV$63:$CZ$65, $CO841, BR$23), "-")</f>
        <v>-</v>
      </c>
      <c r="BS841" s="296" t="str" cm="1">
        <f t="array" ref="BS841">IFERROR(INDEX($CV$63:$CZ$65, $CO841, BS$23), "-")</f>
        <v>-</v>
      </c>
      <c r="BT841" s="297" cm="1">
        <f t="array" ref="BT841">IF($CO841=3,
IFERROR(INDEX($CV$68:$CZ$79, $CE841, BT$23), "-"),
IF($CO841=2,
IF(BT$23=5, $AC841, IF(BT$23=4, $AD841, 0)), IF(BT$23=5, $AC841, 0)
))</f>
        <v>0</v>
      </c>
      <c r="BU841" s="297" cm="1">
        <f t="array" ref="BU841">IF($CO841=3,
IFERROR(INDEX($CV$68:$CZ$79, $CE841, BU$23), "-"),
IF($CO841=2,
IF(BU$23=5, $AC841, IF(BU$23=4, $AD841, 0)), IF(BU$23=5, $AC841, 0)
))</f>
        <v>0</v>
      </c>
      <c r="BV841" s="297" cm="1">
        <f t="array" ref="BV841">IF($CO841=3,
IFERROR(INDEX($CV$68:$CZ$79, $CE841, BV$23), "-"),
IF($CO841=2,
IF(BV$23=5, $AC841, IF(BV$23=4, $AD841, 0)), IF(BV$23=5, $AC841, 0)
))</f>
        <v>0</v>
      </c>
      <c r="BW841" s="297" cm="1">
        <f t="array" ref="BW841">IF($CO841=3,
IFERROR(INDEX($CV$68:$CZ$79, $CE841, BW$23), "-"),
IF($CO841=2,
IF(BW$23=5, $AC841, IF(BW$23=4, $AD841, 0)), IF(BW$23=5, $AC841, 0)
))</f>
        <v>0</v>
      </c>
      <c r="BX841" s="297" cm="1">
        <f t="array" ref="BX841">IF($CO841=3,
IFERROR(INDEX($CV$68:$CZ$79, $CE841, BX$23), "-"),
IF($CO841=2,
IF(BX$23=5, $AC841, IF(BX$23=4, $AD841, 0)), IF(BX$23=5, $AC841, 0)
))</f>
        <v>0</v>
      </c>
      <c r="BY841" s="293" t="str">
        <f t="shared" si="361"/>
        <v>-</v>
      </c>
      <c r="BZ841" s="299">
        <f t="shared" si="337"/>
        <v>0</v>
      </c>
      <c r="CA841" s="294" t="str">
        <f t="shared" si="362"/>
        <v>-</v>
      </c>
      <c r="CB841" s="295" t="str">
        <f t="shared" si="338"/>
        <v>-</v>
      </c>
      <c r="CC841" s="295" t="str">
        <f t="shared" si="363"/>
        <v>-</v>
      </c>
      <c r="CD841" s="299">
        <f t="shared" si="339"/>
        <v>0</v>
      </c>
      <c r="CE841" s="300" t="str">
        <f t="shared" si="340"/>
        <v>-</v>
      </c>
      <c r="CF841" s="300" t="str">
        <f t="shared" si="341"/>
        <v>-</v>
      </c>
      <c r="CG841" s="300">
        <v>0</v>
      </c>
      <c r="CH841" s="300">
        <f t="shared" si="342"/>
        <v>0</v>
      </c>
      <c r="CI841" s="301">
        <f t="shared" si="343"/>
        <v>0</v>
      </c>
      <c r="CJ841" s="301">
        <f t="shared" si="344"/>
        <v>0</v>
      </c>
      <c r="CK841" s="302" t="str" cm="1">
        <f t="array" ref="CK841">IF($CJ841&gt;0, INDEX($CS$28:$DH$35, $CJ841, $CI841+CK$23), "-")</f>
        <v>-</v>
      </c>
      <c r="CL841" s="302" t="str" cm="1">
        <f t="array" ref="CL841">IF($CJ841&gt;0, INDEX($CS$28:$DH$35, $CJ841, $CI841+CL$23), "-")</f>
        <v>-</v>
      </c>
      <c r="CM841" s="302" t="str" cm="1">
        <f t="array" ref="CM841">IF($CJ841&gt;0, INDEX($CS$28:$DH$35, $CJ841, $CI841+CM$23), "-")</f>
        <v>-</v>
      </c>
      <c r="CN841" s="302" t="str" cm="1">
        <f t="array" ref="CN841">IF($CJ841&gt;0, INDEX($CS$28:$DH$35, $CJ841, $CI841+CN$23), "-")</f>
        <v>-</v>
      </c>
      <c r="CO841" s="300" t="str">
        <f t="shared" si="345"/>
        <v>-</v>
      </c>
      <c r="CP841" s="271"/>
      <c r="CQ841" s="272"/>
      <c r="CR841" s="273"/>
      <c r="CS841" s="273"/>
      <c r="CT841" s="273"/>
      <c r="CU841" s="273"/>
      <c r="CV841" s="273"/>
      <c r="CW841" s="273"/>
      <c r="CX841" s="273"/>
      <c r="CY841" s="273"/>
      <c r="CZ841" s="273"/>
      <c r="DA841" s="273"/>
      <c r="DB841" s="273"/>
      <c r="DC841" s="273"/>
      <c r="DD841" s="273"/>
      <c r="DE841" s="273"/>
      <c r="DF841" s="273"/>
      <c r="DG841" s="273"/>
      <c r="DH841" s="273"/>
      <c r="DI841" s="273"/>
      <c r="DJ841" s="271"/>
      <c r="DK841" s="271"/>
    </row>
    <row r="842" spans="1:115" s="45" customFormat="1" ht="12.75" customHeight="1" x14ac:dyDescent="0.25">
      <c r="A842" s="13" cm="1">
        <f t="array" ref="A842">IFERROR(INDEX(Operation, IFERROR(MATCH($N842,#REF!, 0), IFERROR(MATCH($N842,#REF!, 0), MATCH($N842,#REF!, 0))), 4), 0)</f>
        <v>0</v>
      </c>
      <c r="B842" s="10">
        <v>819</v>
      </c>
      <c r="C842" s="238"/>
      <c r="D842" s="238"/>
      <c r="E842" s="79"/>
      <c r="F842" s="80" t="str">
        <f>IF(ISBLANK(E842), "", VLOOKUP(E842, Z!$A$2:$C$4127, 3, FALSE))</f>
        <v/>
      </c>
      <c r="G842" s="238"/>
      <c r="H842" s="81"/>
      <c r="I842" s="255" t="b">
        <v>0</v>
      </c>
      <c r="J842" s="256"/>
      <c r="K842" s="82"/>
      <c r="L842" s="82"/>
      <c r="M842" s="83"/>
      <c r="N842" s="79"/>
      <c r="O842" s="84"/>
      <c r="P842" s="84"/>
      <c r="Q842" s="257"/>
      <c r="R842" s="257"/>
      <c r="S842" s="257"/>
      <c r="T842" s="85">
        <f t="shared" si="346"/>
        <v>0</v>
      </c>
      <c r="U842" s="238"/>
      <c r="V842" s="238"/>
      <c r="W842" s="238"/>
      <c r="X842" s="257"/>
      <c r="Y842" s="258"/>
      <c r="Z842" s="79"/>
      <c r="AA842" s="257"/>
      <c r="AB842" s="257"/>
      <c r="AC842" s="257"/>
      <c r="AD842" s="257"/>
      <c r="AE842" s="257"/>
      <c r="AF842" s="85">
        <f t="shared" si="347"/>
        <v>0</v>
      </c>
      <c r="AG842" s="259"/>
      <c r="AH842" s="238"/>
      <c r="AI842" s="79"/>
      <c r="AJ842" s="80" t="str">
        <f>IF(ISBLANK(AI842), "", VLOOKUP(AI842, Z!$A$2:$C$4127, 3, FALSE))</f>
        <v/>
      </c>
      <c r="AK842" s="260"/>
      <c r="AL842" s="127">
        <f t="shared" si="348"/>
        <v>0</v>
      </c>
      <c r="AM842" s="271"/>
      <c r="AN842" s="292">
        <f t="shared" si="350"/>
        <v>0</v>
      </c>
      <c r="AO842" s="279">
        <f t="shared" si="349"/>
        <v>1</v>
      </c>
      <c r="AP842" s="279">
        <v>0.75</v>
      </c>
      <c r="AQ842" s="293" t="str">
        <f t="shared" si="351"/>
        <v>-</v>
      </c>
      <c r="AR842" s="293" t="str">
        <f t="shared" si="352"/>
        <v>-</v>
      </c>
      <c r="AS842" s="293" t="str" cm="1">
        <f t="array" ref="AS842">IFERROR(IFERROR((AT842*AU842)/(3600*1000)/AZ842, BY842) * SUMPRODUCT($BA842:$BE842^2.5, $BF842:$BJ842) / 1000, "-")</f>
        <v>-</v>
      </c>
      <c r="AT842" s="279" t="str">
        <f t="shared" si="353"/>
        <v>-</v>
      </c>
      <c r="AU842" s="279" t="str">
        <f t="shared" si="354"/>
        <v>-</v>
      </c>
      <c r="AV842" s="294" t="str">
        <f t="shared" si="336"/>
        <v>-</v>
      </c>
      <c r="AW842" s="294" t="str" cm="1">
        <f t="array" ref="AW842">IF(CH842&gt;0, INDEX($CV$58:$CV$60, CH842), "-")</f>
        <v>-</v>
      </c>
      <c r="AX842" s="294" t="str">
        <f t="shared" si="355"/>
        <v>-</v>
      </c>
      <c r="AY842" s="295" t="str">
        <f t="shared" si="356"/>
        <v>-</v>
      </c>
      <c r="AZ842" s="294">
        <f t="shared" si="357"/>
        <v>0</v>
      </c>
      <c r="BA842" s="296" t="str" cm="1">
        <f t="array" ref="BA842">IFERROR(INDEX($CV$63:$CZ$65, $CF842, BA$23), "-")</f>
        <v>-</v>
      </c>
      <c r="BB842" s="296" t="str" cm="1">
        <f t="array" ref="BB842">IFERROR(INDEX($CV$63:$CZ$65, $CF842, BB$23), "-")</f>
        <v>-</v>
      </c>
      <c r="BC842" s="296" t="str" cm="1">
        <f t="array" ref="BC842">IFERROR(INDEX($CV$63:$CZ$65, $CF842, BC$23), "-")</f>
        <v>-</v>
      </c>
      <c r="BD842" s="296" t="str" cm="1">
        <f t="array" ref="BD842">IFERROR(INDEX($CV$63:$CZ$65, $CF842, BD$23), "-")</f>
        <v>-</v>
      </c>
      <c r="BE842" s="296" t="str" cm="1">
        <f t="array" ref="BE842">IFERROR(INDEX($CV$63:$CZ$65, $CF842, BE$23), "-")</f>
        <v>-</v>
      </c>
      <c r="BF842" s="297" cm="1">
        <f t="array" ref="BF842">IF($CF842=3,
IFERROR(INDEX($CV$68:$CZ$79, $CE842, BF$23), "-"),
IF($CF842=2,
IF(BF$23=5, $Q842, IF(BF$23=4, $R842, 0)), IF(BF$23=5, $Q842, 0)
))</f>
        <v>0</v>
      </c>
      <c r="BG842" s="297" cm="1">
        <f t="array" ref="BG842">IF($CF842=3,
IFERROR(INDEX($CV$68:$CZ$79, $CE842, BG$23), "-"),
IF($CF842=2,
IF(BG$23=5, $Q842, IF(BG$23=4, $R842, 0)), IF(BG$23=5, $Q842, 0)
))</f>
        <v>0</v>
      </c>
      <c r="BH842" s="297" cm="1">
        <f t="array" ref="BH842">IF($CF842=3,
IFERROR(INDEX($CV$68:$CZ$79, $CE842, BH$23), "-"),
IF($CF842=2,
IF(BH$23=5, $Q842, IF(BH$23=4, $R842, 0)), IF(BH$23=5, $Q842, 0)
))</f>
        <v>0</v>
      </c>
      <c r="BI842" s="297" cm="1">
        <f t="array" ref="BI842">IF($CF842=3,
IFERROR(INDEX($CV$68:$CZ$79, $CE842, BI$23), "-"),
IF($CF842=2,
IF(BI$23=5, $Q842, IF(BI$23=4, $R842, 0)), IF(BI$23=5, $Q842, 0)
))</f>
        <v>0</v>
      </c>
      <c r="BJ842" s="297" cm="1">
        <f t="array" ref="BJ842">IF($CF842=3,
IFERROR(INDEX($CV$68:$CZ$79, $CE842, BJ$23), "-"),
IF($CF842=2,
IF(BJ$23=5, $Q842, IF(BJ$23=4, $R842, 0)), IF(BJ$23=5, $Q842, 0)
))</f>
        <v>0</v>
      </c>
      <c r="BK842" s="293" t="str" cm="1">
        <f t="array" ref="BK842">IFERROR(IF(OR($AN$20="EZ", ISNUMBER((BL842*BM842)/(3600*1000)/BN842)), (BL842*BM842)/(3600*1000)/BN842, BY842) * SUMPRODUCT($BO842:$BS842^2.5, $BT842:$BX842) / 1000, "-")</f>
        <v>-</v>
      </c>
      <c r="BL842" s="279" t="str">
        <f t="shared" si="358"/>
        <v>-</v>
      </c>
      <c r="BM842" s="279" t="str">
        <f t="shared" si="359"/>
        <v>-</v>
      </c>
      <c r="BN842" s="298">
        <f t="shared" si="360"/>
        <v>0</v>
      </c>
      <c r="BO842" s="296" t="str" cm="1">
        <f t="array" ref="BO842">IFERROR(INDEX($CV$63:$CZ$65, $CO842, BO$23), "-")</f>
        <v>-</v>
      </c>
      <c r="BP842" s="296" t="str" cm="1">
        <f t="array" ref="BP842">IFERROR(INDEX($CV$63:$CZ$65, $CO842, BP$23), "-")</f>
        <v>-</v>
      </c>
      <c r="BQ842" s="296" t="str" cm="1">
        <f t="array" ref="BQ842">IFERROR(INDEX($CV$63:$CZ$65, $CO842, BQ$23), "-")</f>
        <v>-</v>
      </c>
      <c r="BR842" s="296" t="str" cm="1">
        <f t="array" ref="BR842">IFERROR(INDEX($CV$63:$CZ$65, $CO842, BR$23), "-")</f>
        <v>-</v>
      </c>
      <c r="BS842" s="296" t="str" cm="1">
        <f t="array" ref="BS842">IFERROR(INDEX($CV$63:$CZ$65, $CO842, BS$23), "-")</f>
        <v>-</v>
      </c>
      <c r="BT842" s="297" cm="1">
        <f t="array" ref="BT842">IF($CO842=3,
IFERROR(INDEX($CV$68:$CZ$79, $CE842, BT$23), "-"),
IF($CO842=2,
IF(BT$23=5, $AC842, IF(BT$23=4, $AD842, 0)), IF(BT$23=5, $AC842, 0)
))</f>
        <v>0</v>
      </c>
      <c r="BU842" s="297" cm="1">
        <f t="array" ref="BU842">IF($CO842=3,
IFERROR(INDEX($CV$68:$CZ$79, $CE842, BU$23), "-"),
IF($CO842=2,
IF(BU$23=5, $AC842, IF(BU$23=4, $AD842, 0)), IF(BU$23=5, $AC842, 0)
))</f>
        <v>0</v>
      </c>
      <c r="BV842" s="297" cm="1">
        <f t="array" ref="BV842">IF($CO842=3,
IFERROR(INDEX($CV$68:$CZ$79, $CE842, BV$23), "-"),
IF($CO842=2,
IF(BV$23=5, $AC842, IF(BV$23=4, $AD842, 0)), IF(BV$23=5, $AC842, 0)
))</f>
        <v>0</v>
      </c>
      <c r="BW842" s="297" cm="1">
        <f t="array" ref="BW842">IF($CO842=3,
IFERROR(INDEX($CV$68:$CZ$79, $CE842, BW$23), "-"),
IF($CO842=2,
IF(BW$23=5, $AC842, IF(BW$23=4, $AD842, 0)), IF(BW$23=5, $AC842, 0)
))</f>
        <v>0</v>
      </c>
      <c r="BX842" s="297" cm="1">
        <f t="array" ref="BX842">IF($CO842=3,
IFERROR(INDEX($CV$68:$CZ$79, $CE842, BX$23), "-"),
IF($CO842=2,
IF(BX$23=5, $AC842, IF(BX$23=4, $AD842, 0)), IF(BX$23=5, $AC842, 0)
))</f>
        <v>0</v>
      </c>
      <c r="BY842" s="293" t="str">
        <f t="shared" si="361"/>
        <v>-</v>
      </c>
      <c r="BZ842" s="299">
        <f t="shared" si="337"/>
        <v>0</v>
      </c>
      <c r="CA842" s="294" t="str">
        <f t="shared" si="362"/>
        <v>-</v>
      </c>
      <c r="CB842" s="295" t="str">
        <f t="shared" si="338"/>
        <v>-</v>
      </c>
      <c r="CC842" s="295" t="str">
        <f t="shared" si="363"/>
        <v>-</v>
      </c>
      <c r="CD842" s="299">
        <f t="shared" si="339"/>
        <v>0</v>
      </c>
      <c r="CE842" s="300" t="str">
        <f t="shared" si="340"/>
        <v>-</v>
      </c>
      <c r="CF842" s="300" t="str">
        <f t="shared" si="341"/>
        <v>-</v>
      </c>
      <c r="CG842" s="300">
        <v>0</v>
      </c>
      <c r="CH842" s="300">
        <f t="shared" si="342"/>
        <v>0</v>
      </c>
      <c r="CI842" s="301">
        <f t="shared" si="343"/>
        <v>0</v>
      </c>
      <c r="CJ842" s="301">
        <f t="shared" si="344"/>
        <v>0</v>
      </c>
      <c r="CK842" s="302" t="str" cm="1">
        <f t="array" ref="CK842">IF($CJ842&gt;0, INDEX($CS$28:$DH$35, $CJ842, $CI842+CK$23), "-")</f>
        <v>-</v>
      </c>
      <c r="CL842" s="302" t="str" cm="1">
        <f t="array" ref="CL842">IF($CJ842&gt;0, INDEX($CS$28:$DH$35, $CJ842, $CI842+CL$23), "-")</f>
        <v>-</v>
      </c>
      <c r="CM842" s="302" t="str" cm="1">
        <f t="array" ref="CM842">IF($CJ842&gt;0, INDEX($CS$28:$DH$35, $CJ842, $CI842+CM$23), "-")</f>
        <v>-</v>
      </c>
      <c r="CN842" s="302" t="str" cm="1">
        <f t="array" ref="CN842">IF($CJ842&gt;0, INDEX($CS$28:$DH$35, $CJ842, $CI842+CN$23), "-")</f>
        <v>-</v>
      </c>
      <c r="CO842" s="300" t="str">
        <f t="shared" si="345"/>
        <v>-</v>
      </c>
      <c r="CP842" s="271"/>
      <c r="CQ842" s="272"/>
      <c r="CR842" s="273"/>
      <c r="CS842" s="273"/>
      <c r="CT842" s="273"/>
      <c r="CU842" s="273"/>
      <c r="CV842" s="273"/>
      <c r="CW842" s="273"/>
      <c r="CX842" s="273"/>
      <c r="CY842" s="273"/>
      <c r="CZ842" s="273"/>
      <c r="DA842" s="273"/>
      <c r="DB842" s="273"/>
      <c r="DC842" s="273"/>
      <c r="DD842" s="273"/>
      <c r="DE842" s="273"/>
      <c r="DF842" s="273"/>
      <c r="DG842" s="273"/>
      <c r="DH842" s="273"/>
      <c r="DI842" s="273"/>
      <c r="DJ842" s="271"/>
      <c r="DK842" s="271"/>
    </row>
    <row r="843" spans="1:115" s="45" customFormat="1" ht="12.75" customHeight="1" x14ac:dyDescent="0.25">
      <c r="A843" s="13" cm="1">
        <f t="array" ref="A843">IFERROR(INDEX(Operation, IFERROR(MATCH($N843,#REF!, 0), IFERROR(MATCH($N843,#REF!, 0), MATCH($N843,#REF!, 0))), 4), 0)</f>
        <v>0</v>
      </c>
      <c r="B843" s="10">
        <v>820</v>
      </c>
      <c r="C843" s="238"/>
      <c r="D843" s="238"/>
      <c r="E843" s="79"/>
      <c r="F843" s="80" t="str">
        <f>IF(ISBLANK(E843), "", VLOOKUP(E843, Z!$A$2:$C$4127, 3, FALSE))</f>
        <v/>
      </c>
      <c r="G843" s="238"/>
      <c r="H843" s="81"/>
      <c r="I843" s="255" t="b">
        <v>0</v>
      </c>
      <c r="J843" s="256"/>
      <c r="K843" s="82"/>
      <c r="L843" s="82"/>
      <c r="M843" s="83"/>
      <c r="N843" s="79"/>
      <c r="O843" s="84"/>
      <c r="P843" s="84"/>
      <c r="Q843" s="257"/>
      <c r="R843" s="257"/>
      <c r="S843" s="257"/>
      <c r="T843" s="85">
        <f t="shared" si="346"/>
        <v>0</v>
      </c>
      <c r="U843" s="238"/>
      <c r="V843" s="238"/>
      <c r="W843" s="238"/>
      <c r="X843" s="257"/>
      <c r="Y843" s="258"/>
      <c r="Z843" s="79"/>
      <c r="AA843" s="257"/>
      <c r="AB843" s="257"/>
      <c r="AC843" s="257"/>
      <c r="AD843" s="257"/>
      <c r="AE843" s="257"/>
      <c r="AF843" s="85">
        <f t="shared" si="347"/>
        <v>0</v>
      </c>
      <c r="AG843" s="259"/>
      <c r="AH843" s="238"/>
      <c r="AI843" s="79"/>
      <c r="AJ843" s="80" t="str">
        <f>IF(ISBLANK(AI843), "", VLOOKUP(AI843, Z!$A$2:$C$4127, 3, FALSE))</f>
        <v/>
      </c>
      <c r="AK843" s="260"/>
      <c r="AL843" s="127">
        <f t="shared" si="348"/>
        <v>0</v>
      </c>
      <c r="AM843" s="271"/>
      <c r="AN843" s="292">
        <f t="shared" si="350"/>
        <v>0</v>
      </c>
      <c r="AO843" s="279">
        <f t="shared" si="349"/>
        <v>1</v>
      </c>
      <c r="AP843" s="279">
        <v>0.75</v>
      </c>
      <c r="AQ843" s="293" t="str">
        <f t="shared" si="351"/>
        <v>-</v>
      </c>
      <c r="AR843" s="293" t="str">
        <f t="shared" si="352"/>
        <v>-</v>
      </c>
      <c r="AS843" s="293" t="str" cm="1">
        <f t="array" ref="AS843">IFERROR(IFERROR((AT843*AU843)/(3600*1000)/AZ843, BY843) * SUMPRODUCT($BA843:$BE843^2.5, $BF843:$BJ843) / 1000, "-")</f>
        <v>-</v>
      </c>
      <c r="AT843" s="279" t="str">
        <f t="shared" si="353"/>
        <v>-</v>
      </c>
      <c r="AU843" s="279" t="str">
        <f t="shared" si="354"/>
        <v>-</v>
      </c>
      <c r="AV843" s="294" t="str">
        <f t="shared" si="336"/>
        <v>-</v>
      </c>
      <c r="AW843" s="294" t="str" cm="1">
        <f t="array" ref="AW843">IF(CH843&gt;0, INDEX($CV$58:$CV$60, CH843), "-")</f>
        <v>-</v>
      </c>
      <c r="AX843" s="294" t="str">
        <f t="shared" si="355"/>
        <v>-</v>
      </c>
      <c r="AY843" s="295" t="str">
        <f t="shared" si="356"/>
        <v>-</v>
      </c>
      <c r="AZ843" s="294">
        <f t="shared" si="357"/>
        <v>0</v>
      </c>
      <c r="BA843" s="296" t="str" cm="1">
        <f t="array" ref="BA843">IFERROR(INDEX($CV$63:$CZ$65, $CF843, BA$23), "-")</f>
        <v>-</v>
      </c>
      <c r="BB843" s="296" t="str" cm="1">
        <f t="array" ref="BB843">IFERROR(INDEX($CV$63:$CZ$65, $CF843, BB$23), "-")</f>
        <v>-</v>
      </c>
      <c r="BC843" s="296" t="str" cm="1">
        <f t="array" ref="BC843">IFERROR(INDEX($CV$63:$CZ$65, $CF843, BC$23), "-")</f>
        <v>-</v>
      </c>
      <c r="BD843" s="296" t="str" cm="1">
        <f t="array" ref="BD843">IFERROR(INDEX($CV$63:$CZ$65, $CF843, BD$23), "-")</f>
        <v>-</v>
      </c>
      <c r="BE843" s="296" t="str" cm="1">
        <f t="array" ref="BE843">IFERROR(INDEX($CV$63:$CZ$65, $CF843, BE$23), "-")</f>
        <v>-</v>
      </c>
      <c r="BF843" s="297" cm="1">
        <f t="array" ref="BF843">IF($CF843=3,
IFERROR(INDEX($CV$68:$CZ$79, $CE843, BF$23), "-"),
IF($CF843=2,
IF(BF$23=5, $Q843, IF(BF$23=4, $R843, 0)), IF(BF$23=5, $Q843, 0)
))</f>
        <v>0</v>
      </c>
      <c r="BG843" s="297" cm="1">
        <f t="array" ref="BG843">IF($CF843=3,
IFERROR(INDEX($CV$68:$CZ$79, $CE843, BG$23), "-"),
IF($CF843=2,
IF(BG$23=5, $Q843, IF(BG$23=4, $R843, 0)), IF(BG$23=5, $Q843, 0)
))</f>
        <v>0</v>
      </c>
      <c r="BH843" s="297" cm="1">
        <f t="array" ref="BH843">IF($CF843=3,
IFERROR(INDEX($CV$68:$CZ$79, $CE843, BH$23), "-"),
IF($CF843=2,
IF(BH$23=5, $Q843, IF(BH$23=4, $R843, 0)), IF(BH$23=5, $Q843, 0)
))</f>
        <v>0</v>
      </c>
      <c r="BI843" s="297" cm="1">
        <f t="array" ref="BI843">IF($CF843=3,
IFERROR(INDEX($CV$68:$CZ$79, $CE843, BI$23), "-"),
IF($CF843=2,
IF(BI$23=5, $Q843, IF(BI$23=4, $R843, 0)), IF(BI$23=5, $Q843, 0)
))</f>
        <v>0</v>
      </c>
      <c r="BJ843" s="297" cm="1">
        <f t="array" ref="BJ843">IF($CF843=3,
IFERROR(INDEX($CV$68:$CZ$79, $CE843, BJ$23), "-"),
IF($CF843=2,
IF(BJ$23=5, $Q843, IF(BJ$23=4, $R843, 0)), IF(BJ$23=5, $Q843, 0)
))</f>
        <v>0</v>
      </c>
      <c r="BK843" s="293" t="str" cm="1">
        <f t="array" ref="BK843">IFERROR(IF(OR($AN$20="EZ", ISNUMBER((BL843*BM843)/(3600*1000)/BN843)), (BL843*BM843)/(3600*1000)/BN843, BY843) * SUMPRODUCT($BO843:$BS843^2.5, $BT843:$BX843) / 1000, "-")</f>
        <v>-</v>
      </c>
      <c r="BL843" s="279" t="str">
        <f t="shared" si="358"/>
        <v>-</v>
      </c>
      <c r="BM843" s="279" t="str">
        <f t="shared" si="359"/>
        <v>-</v>
      </c>
      <c r="BN843" s="298">
        <f t="shared" si="360"/>
        <v>0</v>
      </c>
      <c r="BO843" s="296" t="str" cm="1">
        <f t="array" ref="BO843">IFERROR(INDEX($CV$63:$CZ$65, $CO843, BO$23), "-")</f>
        <v>-</v>
      </c>
      <c r="BP843" s="296" t="str" cm="1">
        <f t="array" ref="BP843">IFERROR(INDEX($CV$63:$CZ$65, $CO843, BP$23), "-")</f>
        <v>-</v>
      </c>
      <c r="BQ843" s="296" t="str" cm="1">
        <f t="array" ref="BQ843">IFERROR(INDEX($CV$63:$CZ$65, $CO843, BQ$23), "-")</f>
        <v>-</v>
      </c>
      <c r="BR843" s="296" t="str" cm="1">
        <f t="array" ref="BR843">IFERROR(INDEX($CV$63:$CZ$65, $CO843, BR$23), "-")</f>
        <v>-</v>
      </c>
      <c r="BS843" s="296" t="str" cm="1">
        <f t="array" ref="BS843">IFERROR(INDEX($CV$63:$CZ$65, $CO843, BS$23), "-")</f>
        <v>-</v>
      </c>
      <c r="BT843" s="297" cm="1">
        <f t="array" ref="BT843">IF($CO843=3,
IFERROR(INDEX($CV$68:$CZ$79, $CE843, BT$23), "-"),
IF($CO843=2,
IF(BT$23=5, $AC843, IF(BT$23=4, $AD843, 0)), IF(BT$23=5, $AC843, 0)
))</f>
        <v>0</v>
      </c>
      <c r="BU843" s="297" cm="1">
        <f t="array" ref="BU843">IF($CO843=3,
IFERROR(INDEX($CV$68:$CZ$79, $CE843, BU$23), "-"),
IF($CO843=2,
IF(BU$23=5, $AC843, IF(BU$23=4, $AD843, 0)), IF(BU$23=5, $AC843, 0)
))</f>
        <v>0</v>
      </c>
      <c r="BV843" s="297" cm="1">
        <f t="array" ref="BV843">IF($CO843=3,
IFERROR(INDEX($CV$68:$CZ$79, $CE843, BV$23), "-"),
IF($CO843=2,
IF(BV$23=5, $AC843, IF(BV$23=4, $AD843, 0)), IF(BV$23=5, $AC843, 0)
))</f>
        <v>0</v>
      </c>
      <c r="BW843" s="297" cm="1">
        <f t="array" ref="BW843">IF($CO843=3,
IFERROR(INDEX($CV$68:$CZ$79, $CE843, BW$23), "-"),
IF($CO843=2,
IF(BW$23=5, $AC843, IF(BW$23=4, $AD843, 0)), IF(BW$23=5, $AC843, 0)
))</f>
        <v>0</v>
      </c>
      <c r="BX843" s="297" cm="1">
        <f t="array" ref="BX843">IF($CO843=3,
IFERROR(INDEX($CV$68:$CZ$79, $CE843, BX$23), "-"),
IF($CO843=2,
IF(BX$23=5, $AC843, IF(BX$23=4, $AD843, 0)), IF(BX$23=5, $AC843, 0)
))</f>
        <v>0</v>
      </c>
      <c r="BY843" s="293" t="str">
        <f t="shared" si="361"/>
        <v>-</v>
      </c>
      <c r="BZ843" s="299">
        <f t="shared" si="337"/>
        <v>0</v>
      </c>
      <c r="CA843" s="294" t="str">
        <f t="shared" si="362"/>
        <v>-</v>
      </c>
      <c r="CB843" s="295" t="str">
        <f t="shared" si="338"/>
        <v>-</v>
      </c>
      <c r="CC843" s="295" t="str">
        <f t="shared" si="363"/>
        <v>-</v>
      </c>
      <c r="CD843" s="299">
        <f t="shared" si="339"/>
        <v>0</v>
      </c>
      <c r="CE843" s="300" t="str">
        <f t="shared" si="340"/>
        <v>-</v>
      </c>
      <c r="CF843" s="300" t="str">
        <f t="shared" si="341"/>
        <v>-</v>
      </c>
      <c r="CG843" s="300">
        <v>0</v>
      </c>
      <c r="CH843" s="300">
        <f t="shared" si="342"/>
        <v>0</v>
      </c>
      <c r="CI843" s="301">
        <f t="shared" si="343"/>
        <v>0</v>
      </c>
      <c r="CJ843" s="301">
        <f t="shared" si="344"/>
        <v>0</v>
      </c>
      <c r="CK843" s="302" t="str" cm="1">
        <f t="array" ref="CK843">IF($CJ843&gt;0, INDEX($CS$28:$DH$35, $CJ843, $CI843+CK$23), "-")</f>
        <v>-</v>
      </c>
      <c r="CL843" s="302" t="str" cm="1">
        <f t="array" ref="CL843">IF($CJ843&gt;0, INDEX($CS$28:$DH$35, $CJ843, $CI843+CL$23), "-")</f>
        <v>-</v>
      </c>
      <c r="CM843" s="302" t="str" cm="1">
        <f t="array" ref="CM843">IF($CJ843&gt;0, INDEX($CS$28:$DH$35, $CJ843, $CI843+CM$23), "-")</f>
        <v>-</v>
      </c>
      <c r="CN843" s="302" t="str" cm="1">
        <f t="array" ref="CN843">IF($CJ843&gt;0, INDEX($CS$28:$DH$35, $CJ843, $CI843+CN$23), "-")</f>
        <v>-</v>
      </c>
      <c r="CO843" s="300" t="str">
        <f t="shared" si="345"/>
        <v>-</v>
      </c>
      <c r="CP843" s="271"/>
      <c r="CQ843" s="272"/>
      <c r="CR843" s="273"/>
      <c r="CS843" s="273"/>
      <c r="CT843" s="273"/>
      <c r="CU843" s="273"/>
      <c r="CV843" s="273"/>
      <c r="CW843" s="273"/>
      <c r="CX843" s="273"/>
      <c r="CY843" s="273"/>
      <c r="CZ843" s="273"/>
      <c r="DA843" s="273"/>
      <c r="DB843" s="273"/>
      <c r="DC843" s="273"/>
      <c r="DD843" s="273"/>
      <c r="DE843" s="273"/>
      <c r="DF843" s="273"/>
      <c r="DG843" s="273"/>
      <c r="DH843" s="273"/>
      <c r="DI843" s="273"/>
      <c r="DJ843" s="271"/>
      <c r="DK843" s="271"/>
    </row>
    <row r="844" spans="1:115" s="45" customFormat="1" ht="12.75" customHeight="1" x14ac:dyDescent="0.25">
      <c r="A844" s="13" cm="1">
        <f t="array" ref="A844">IFERROR(INDEX(Operation, IFERROR(MATCH($N844,#REF!, 0), IFERROR(MATCH($N844,#REF!, 0), MATCH($N844,#REF!, 0))), 4), 0)</f>
        <v>0</v>
      </c>
      <c r="B844" s="10">
        <v>821</v>
      </c>
      <c r="C844" s="238"/>
      <c r="D844" s="238"/>
      <c r="E844" s="79"/>
      <c r="F844" s="80" t="str">
        <f>IF(ISBLANK(E844), "", VLOOKUP(E844, Z!$A$2:$C$4127, 3, FALSE))</f>
        <v/>
      </c>
      <c r="G844" s="238"/>
      <c r="H844" s="81"/>
      <c r="I844" s="255" t="b">
        <v>0</v>
      </c>
      <c r="J844" s="256"/>
      <c r="K844" s="82"/>
      <c r="L844" s="82"/>
      <c r="M844" s="83"/>
      <c r="N844" s="79"/>
      <c r="O844" s="84"/>
      <c r="P844" s="84"/>
      <c r="Q844" s="257"/>
      <c r="R844" s="257"/>
      <c r="S844" s="257"/>
      <c r="T844" s="85">
        <f t="shared" si="346"/>
        <v>0</v>
      </c>
      <c r="U844" s="238"/>
      <c r="V844" s="238"/>
      <c r="W844" s="238"/>
      <c r="X844" s="256"/>
      <c r="Y844" s="258"/>
      <c r="Z844" s="79"/>
      <c r="AA844" s="257"/>
      <c r="AB844" s="257"/>
      <c r="AC844" s="257"/>
      <c r="AD844" s="257"/>
      <c r="AE844" s="257"/>
      <c r="AF844" s="85">
        <f t="shared" si="347"/>
        <v>0</v>
      </c>
      <c r="AG844" s="259"/>
      <c r="AH844" s="238"/>
      <c r="AI844" s="79"/>
      <c r="AJ844" s="80" t="str">
        <f>IF(ISBLANK(AI844), "", VLOOKUP(AI844, Z!$A$2:$C$4127, 3, FALSE))</f>
        <v/>
      </c>
      <c r="AK844" s="260"/>
      <c r="AL844" s="127">
        <f t="shared" si="348"/>
        <v>0</v>
      </c>
      <c r="AM844" s="271"/>
      <c r="AN844" s="292">
        <f t="shared" si="350"/>
        <v>0</v>
      </c>
      <c r="AO844" s="279">
        <f t="shared" si="349"/>
        <v>1</v>
      </c>
      <c r="AP844" s="279">
        <v>0.75</v>
      </c>
      <c r="AQ844" s="293" t="str">
        <f t="shared" si="351"/>
        <v>-</v>
      </c>
      <c r="AR844" s="293" t="str">
        <f t="shared" si="352"/>
        <v>-</v>
      </c>
      <c r="AS844" s="293" t="str" cm="1">
        <f t="array" ref="AS844">IFERROR(IFERROR((AT844*AU844)/(3600*1000)/AZ844, BY844) * SUMPRODUCT($BA844:$BE844^2.5, $BF844:$BJ844) / 1000, "-")</f>
        <v>-</v>
      </c>
      <c r="AT844" s="279" t="str">
        <f t="shared" si="353"/>
        <v>-</v>
      </c>
      <c r="AU844" s="279" t="str">
        <f t="shared" si="354"/>
        <v>-</v>
      </c>
      <c r="AV844" s="294" t="str">
        <f t="shared" si="336"/>
        <v>-</v>
      </c>
      <c r="AW844" s="294" t="str" cm="1">
        <f t="array" ref="AW844">IF(CH844&gt;0, INDEX($CV$58:$CV$60, CH844), "-")</f>
        <v>-</v>
      </c>
      <c r="AX844" s="294" t="str">
        <f t="shared" si="355"/>
        <v>-</v>
      </c>
      <c r="AY844" s="295" t="str">
        <f t="shared" si="356"/>
        <v>-</v>
      </c>
      <c r="AZ844" s="294">
        <f t="shared" si="357"/>
        <v>0</v>
      </c>
      <c r="BA844" s="296" t="str" cm="1">
        <f t="array" ref="BA844">IFERROR(INDEX($CV$63:$CZ$65, $CF844, BA$23), "-")</f>
        <v>-</v>
      </c>
      <c r="BB844" s="296" t="str" cm="1">
        <f t="array" ref="BB844">IFERROR(INDEX($CV$63:$CZ$65, $CF844, BB$23), "-")</f>
        <v>-</v>
      </c>
      <c r="BC844" s="296" t="str" cm="1">
        <f t="array" ref="BC844">IFERROR(INDEX($CV$63:$CZ$65, $CF844, BC$23), "-")</f>
        <v>-</v>
      </c>
      <c r="BD844" s="296" t="str" cm="1">
        <f t="array" ref="BD844">IFERROR(INDEX($CV$63:$CZ$65, $CF844, BD$23), "-")</f>
        <v>-</v>
      </c>
      <c r="BE844" s="296" t="str" cm="1">
        <f t="array" ref="BE844">IFERROR(INDEX($CV$63:$CZ$65, $CF844, BE$23), "-")</f>
        <v>-</v>
      </c>
      <c r="BF844" s="297" cm="1">
        <f t="array" ref="BF844">IF($CF844=3,
IFERROR(INDEX($CV$68:$CZ$79, $CE844, BF$23), "-"),
IF($CF844=2,
IF(BF$23=5, $Q844, IF(BF$23=4, $R844, 0)), IF(BF$23=5, $Q844, 0)
))</f>
        <v>0</v>
      </c>
      <c r="BG844" s="297" cm="1">
        <f t="array" ref="BG844">IF($CF844=3,
IFERROR(INDEX($CV$68:$CZ$79, $CE844, BG$23), "-"),
IF($CF844=2,
IF(BG$23=5, $Q844, IF(BG$23=4, $R844, 0)), IF(BG$23=5, $Q844, 0)
))</f>
        <v>0</v>
      </c>
      <c r="BH844" s="297" cm="1">
        <f t="array" ref="BH844">IF($CF844=3,
IFERROR(INDEX($CV$68:$CZ$79, $CE844, BH$23), "-"),
IF($CF844=2,
IF(BH$23=5, $Q844, IF(BH$23=4, $R844, 0)), IF(BH$23=5, $Q844, 0)
))</f>
        <v>0</v>
      </c>
      <c r="BI844" s="297" cm="1">
        <f t="array" ref="BI844">IF($CF844=3,
IFERROR(INDEX($CV$68:$CZ$79, $CE844, BI$23), "-"),
IF($CF844=2,
IF(BI$23=5, $Q844, IF(BI$23=4, $R844, 0)), IF(BI$23=5, $Q844, 0)
))</f>
        <v>0</v>
      </c>
      <c r="BJ844" s="297" cm="1">
        <f t="array" ref="BJ844">IF($CF844=3,
IFERROR(INDEX($CV$68:$CZ$79, $CE844, BJ$23), "-"),
IF($CF844=2,
IF(BJ$23=5, $Q844, IF(BJ$23=4, $R844, 0)), IF(BJ$23=5, $Q844, 0)
))</f>
        <v>0</v>
      </c>
      <c r="BK844" s="293" t="str" cm="1">
        <f t="array" ref="BK844">IFERROR(IF(OR($AN$20="EZ", ISNUMBER((BL844*BM844)/(3600*1000)/BN844)), (BL844*BM844)/(3600*1000)/BN844, BY844) * SUMPRODUCT($BO844:$BS844^2.5, $BT844:$BX844) / 1000, "-")</f>
        <v>-</v>
      </c>
      <c r="BL844" s="279" t="str">
        <f t="shared" si="358"/>
        <v>-</v>
      </c>
      <c r="BM844" s="279" t="str">
        <f t="shared" si="359"/>
        <v>-</v>
      </c>
      <c r="BN844" s="298">
        <f t="shared" si="360"/>
        <v>0</v>
      </c>
      <c r="BO844" s="296" t="str" cm="1">
        <f t="array" ref="BO844">IFERROR(INDEX($CV$63:$CZ$65, $CO844, BO$23), "-")</f>
        <v>-</v>
      </c>
      <c r="BP844" s="296" t="str" cm="1">
        <f t="array" ref="BP844">IFERROR(INDEX($CV$63:$CZ$65, $CO844, BP$23), "-")</f>
        <v>-</v>
      </c>
      <c r="BQ844" s="296" t="str" cm="1">
        <f t="array" ref="BQ844">IFERROR(INDEX($CV$63:$CZ$65, $CO844, BQ$23), "-")</f>
        <v>-</v>
      </c>
      <c r="BR844" s="296" t="str" cm="1">
        <f t="array" ref="BR844">IFERROR(INDEX($CV$63:$CZ$65, $CO844, BR$23), "-")</f>
        <v>-</v>
      </c>
      <c r="BS844" s="296" t="str" cm="1">
        <f t="array" ref="BS844">IFERROR(INDEX($CV$63:$CZ$65, $CO844, BS$23), "-")</f>
        <v>-</v>
      </c>
      <c r="BT844" s="297" cm="1">
        <f t="array" ref="BT844">IF($CO844=3,
IFERROR(INDEX($CV$68:$CZ$79, $CE844, BT$23), "-"),
IF($CO844=2,
IF(BT$23=5, $AC844, IF(BT$23=4, $AD844, 0)), IF(BT$23=5, $AC844, 0)
))</f>
        <v>0</v>
      </c>
      <c r="BU844" s="297" cm="1">
        <f t="array" ref="BU844">IF($CO844=3,
IFERROR(INDEX($CV$68:$CZ$79, $CE844, BU$23), "-"),
IF($CO844=2,
IF(BU$23=5, $AC844, IF(BU$23=4, $AD844, 0)), IF(BU$23=5, $AC844, 0)
))</f>
        <v>0</v>
      </c>
      <c r="BV844" s="297" cm="1">
        <f t="array" ref="BV844">IF($CO844=3,
IFERROR(INDEX($CV$68:$CZ$79, $CE844, BV$23), "-"),
IF($CO844=2,
IF(BV$23=5, $AC844, IF(BV$23=4, $AD844, 0)), IF(BV$23=5, $AC844, 0)
))</f>
        <v>0</v>
      </c>
      <c r="BW844" s="297" cm="1">
        <f t="array" ref="BW844">IF($CO844=3,
IFERROR(INDEX($CV$68:$CZ$79, $CE844, BW$23), "-"),
IF($CO844=2,
IF(BW$23=5, $AC844, IF(BW$23=4, $AD844, 0)), IF(BW$23=5, $AC844, 0)
))</f>
        <v>0</v>
      </c>
      <c r="BX844" s="297" cm="1">
        <f t="array" ref="BX844">IF($CO844=3,
IFERROR(INDEX($CV$68:$CZ$79, $CE844, BX$23), "-"),
IF($CO844=2,
IF(BX$23=5, $AC844, IF(BX$23=4, $AD844, 0)), IF(BX$23=5, $AC844, 0)
))</f>
        <v>0</v>
      </c>
      <c r="BY844" s="293" t="str">
        <f t="shared" si="361"/>
        <v>-</v>
      </c>
      <c r="BZ844" s="299">
        <f t="shared" si="337"/>
        <v>0</v>
      </c>
      <c r="CA844" s="294" t="str">
        <f t="shared" si="362"/>
        <v>-</v>
      </c>
      <c r="CB844" s="295" t="str">
        <f t="shared" si="338"/>
        <v>-</v>
      </c>
      <c r="CC844" s="295" t="str">
        <f t="shared" si="363"/>
        <v>-</v>
      </c>
      <c r="CD844" s="299">
        <f t="shared" si="339"/>
        <v>0</v>
      </c>
      <c r="CE844" s="300" t="str">
        <f t="shared" si="340"/>
        <v>-</v>
      </c>
      <c r="CF844" s="300" t="str">
        <f t="shared" si="341"/>
        <v>-</v>
      </c>
      <c r="CG844" s="300">
        <v>0</v>
      </c>
      <c r="CH844" s="300">
        <f t="shared" si="342"/>
        <v>0</v>
      </c>
      <c r="CI844" s="301">
        <f t="shared" si="343"/>
        <v>0</v>
      </c>
      <c r="CJ844" s="301">
        <f t="shared" si="344"/>
        <v>0</v>
      </c>
      <c r="CK844" s="302" t="str" cm="1">
        <f t="array" ref="CK844">IF($CJ844&gt;0, INDEX($CS$28:$DH$35, $CJ844, $CI844+CK$23), "-")</f>
        <v>-</v>
      </c>
      <c r="CL844" s="302" t="str" cm="1">
        <f t="array" ref="CL844">IF($CJ844&gt;0, INDEX($CS$28:$DH$35, $CJ844, $CI844+CL$23), "-")</f>
        <v>-</v>
      </c>
      <c r="CM844" s="302" t="str" cm="1">
        <f t="array" ref="CM844">IF($CJ844&gt;0, INDEX($CS$28:$DH$35, $CJ844, $CI844+CM$23), "-")</f>
        <v>-</v>
      </c>
      <c r="CN844" s="302" t="str" cm="1">
        <f t="array" ref="CN844">IF($CJ844&gt;0, INDEX($CS$28:$DH$35, $CJ844, $CI844+CN$23), "-")</f>
        <v>-</v>
      </c>
      <c r="CO844" s="300" t="str">
        <f t="shared" si="345"/>
        <v>-</v>
      </c>
      <c r="CP844" s="271"/>
      <c r="CQ844" s="272"/>
      <c r="CR844" s="273"/>
      <c r="CS844" s="273"/>
      <c r="CT844" s="273"/>
      <c r="CU844" s="273"/>
      <c r="CV844" s="273"/>
      <c r="CW844" s="273"/>
      <c r="CX844" s="273"/>
      <c r="CY844" s="273"/>
      <c r="CZ844" s="273"/>
      <c r="DA844" s="273"/>
      <c r="DB844" s="273"/>
      <c r="DC844" s="273"/>
      <c r="DD844" s="273"/>
      <c r="DE844" s="273"/>
      <c r="DF844" s="273"/>
      <c r="DG844" s="273"/>
      <c r="DH844" s="273"/>
      <c r="DI844" s="273"/>
      <c r="DJ844" s="271"/>
      <c r="DK844" s="271"/>
    </row>
    <row r="845" spans="1:115" s="45" customFormat="1" ht="12.75" customHeight="1" x14ac:dyDescent="0.25">
      <c r="A845" s="13" cm="1">
        <f t="array" ref="A845">IFERROR(INDEX(Operation, IFERROR(MATCH($N845,#REF!, 0), IFERROR(MATCH($N845,#REF!, 0), MATCH($N845,#REF!, 0))), 4), 0)</f>
        <v>0</v>
      </c>
      <c r="B845" s="10">
        <v>822</v>
      </c>
      <c r="C845" s="238"/>
      <c r="D845" s="238"/>
      <c r="E845" s="79"/>
      <c r="F845" s="80" t="str">
        <f>IF(ISBLANK(E845), "", VLOOKUP(E845, Z!$A$2:$C$4127, 3, FALSE))</f>
        <v/>
      </c>
      <c r="G845" s="238"/>
      <c r="H845" s="81"/>
      <c r="I845" s="255" t="b">
        <v>0</v>
      </c>
      <c r="J845" s="256"/>
      <c r="K845" s="82"/>
      <c r="L845" s="82"/>
      <c r="M845" s="83"/>
      <c r="N845" s="79"/>
      <c r="O845" s="84"/>
      <c r="P845" s="84"/>
      <c r="Q845" s="257"/>
      <c r="R845" s="257"/>
      <c r="S845" s="257"/>
      <c r="T845" s="85">
        <f t="shared" si="346"/>
        <v>0</v>
      </c>
      <c r="U845" s="238"/>
      <c r="V845" s="238"/>
      <c r="W845" s="238"/>
      <c r="X845" s="257"/>
      <c r="Y845" s="258"/>
      <c r="Z845" s="79"/>
      <c r="AA845" s="257"/>
      <c r="AB845" s="257"/>
      <c r="AC845" s="257"/>
      <c r="AD845" s="257"/>
      <c r="AE845" s="257"/>
      <c r="AF845" s="85">
        <f t="shared" si="347"/>
        <v>0</v>
      </c>
      <c r="AG845" s="259"/>
      <c r="AH845" s="238"/>
      <c r="AI845" s="79"/>
      <c r="AJ845" s="80" t="str">
        <f>IF(ISBLANK(AI845), "", VLOOKUP(AI845, Z!$A$2:$C$4127, 3, FALSE))</f>
        <v/>
      </c>
      <c r="AK845" s="260"/>
      <c r="AL845" s="127">
        <f t="shared" si="348"/>
        <v>0</v>
      </c>
      <c r="AM845" s="271"/>
      <c r="AN845" s="292">
        <f t="shared" si="350"/>
        <v>0</v>
      </c>
      <c r="AO845" s="279">
        <f t="shared" si="349"/>
        <v>1</v>
      </c>
      <c r="AP845" s="279">
        <v>0.75</v>
      </c>
      <c r="AQ845" s="293" t="str">
        <f t="shared" si="351"/>
        <v>-</v>
      </c>
      <c r="AR845" s="293" t="str">
        <f t="shared" si="352"/>
        <v>-</v>
      </c>
      <c r="AS845" s="293" t="str" cm="1">
        <f t="array" ref="AS845">IFERROR(IFERROR((AT845*AU845)/(3600*1000)/AZ845, BY845) * SUMPRODUCT($BA845:$BE845^2.5, $BF845:$BJ845) / 1000, "-")</f>
        <v>-</v>
      </c>
      <c r="AT845" s="279" t="str">
        <f t="shared" si="353"/>
        <v>-</v>
      </c>
      <c r="AU845" s="279" t="str">
        <f t="shared" si="354"/>
        <v>-</v>
      </c>
      <c r="AV845" s="294" t="str">
        <f t="shared" si="336"/>
        <v>-</v>
      </c>
      <c r="AW845" s="294" t="str" cm="1">
        <f t="array" ref="AW845">IF(CH845&gt;0, INDEX($CV$58:$CV$60, CH845), "-")</f>
        <v>-</v>
      </c>
      <c r="AX845" s="294" t="str">
        <f t="shared" si="355"/>
        <v>-</v>
      </c>
      <c r="AY845" s="295" t="str">
        <f t="shared" si="356"/>
        <v>-</v>
      </c>
      <c r="AZ845" s="294">
        <f t="shared" si="357"/>
        <v>0</v>
      </c>
      <c r="BA845" s="296" t="str" cm="1">
        <f t="array" ref="BA845">IFERROR(INDEX($CV$63:$CZ$65, $CF845, BA$23), "-")</f>
        <v>-</v>
      </c>
      <c r="BB845" s="296" t="str" cm="1">
        <f t="array" ref="BB845">IFERROR(INDEX($CV$63:$CZ$65, $CF845, BB$23), "-")</f>
        <v>-</v>
      </c>
      <c r="BC845" s="296" t="str" cm="1">
        <f t="array" ref="BC845">IFERROR(INDEX($CV$63:$CZ$65, $CF845, BC$23), "-")</f>
        <v>-</v>
      </c>
      <c r="BD845" s="296" t="str" cm="1">
        <f t="array" ref="BD845">IFERROR(INDEX($CV$63:$CZ$65, $CF845, BD$23), "-")</f>
        <v>-</v>
      </c>
      <c r="BE845" s="296" t="str" cm="1">
        <f t="array" ref="BE845">IFERROR(INDEX($CV$63:$CZ$65, $CF845, BE$23), "-")</f>
        <v>-</v>
      </c>
      <c r="BF845" s="297" cm="1">
        <f t="array" ref="BF845">IF($CF845=3,
IFERROR(INDEX($CV$68:$CZ$79, $CE845, BF$23), "-"),
IF($CF845=2,
IF(BF$23=5, $Q845, IF(BF$23=4, $R845, 0)), IF(BF$23=5, $Q845, 0)
))</f>
        <v>0</v>
      </c>
      <c r="BG845" s="297" cm="1">
        <f t="array" ref="BG845">IF($CF845=3,
IFERROR(INDEX($CV$68:$CZ$79, $CE845, BG$23), "-"),
IF($CF845=2,
IF(BG$23=5, $Q845, IF(BG$23=4, $R845, 0)), IF(BG$23=5, $Q845, 0)
))</f>
        <v>0</v>
      </c>
      <c r="BH845" s="297" cm="1">
        <f t="array" ref="BH845">IF($CF845=3,
IFERROR(INDEX($CV$68:$CZ$79, $CE845, BH$23), "-"),
IF($CF845=2,
IF(BH$23=5, $Q845, IF(BH$23=4, $R845, 0)), IF(BH$23=5, $Q845, 0)
))</f>
        <v>0</v>
      </c>
      <c r="BI845" s="297" cm="1">
        <f t="array" ref="BI845">IF($CF845=3,
IFERROR(INDEX($CV$68:$CZ$79, $CE845, BI$23), "-"),
IF($CF845=2,
IF(BI$23=5, $Q845, IF(BI$23=4, $R845, 0)), IF(BI$23=5, $Q845, 0)
))</f>
        <v>0</v>
      </c>
      <c r="BJ845" s="297" cm="1">
        <f t="array" ref="BJ845">IF($CF845=3,
IFERROR(INDEX($CV$68:$CZ$79, $CE845, BJ$23), "-"),
IF($CF845=2,
IF(BJ$23=5, $Q845, IF(BJ$23=4, $R845, 0)), IF(BJ$23=5, $Q845, 0)
))</f>
        <v>0</v>
      </c>
      <c r="BK845" s="293" t="str" cm="1">
        <f t="array" ref="BK845">IFERROR(IF(OR($AN$20="EZ", ISNUMBER((BL845*BM845)/(3600*1000)/BN845)), (BL845*BM845)/(3600*1000)/BN845, BY845) * SUMPRODUCT($BO845:$BS845^2.5, $BT845:$BX845) / 1000, "-")</f>
        <v>-</v>
      </c>
      <c r="BL845" s="279" t="str">
        <f t="shared" si="358"/>
        <v>-</v>
      </c>
      <c r="BM845" s="279" t="str">
        <f t="shared" si="359"/>
        <v>-</v>
      </c>
      <c r="BN845" s="298">
        <f t="shared" si="360"/>
        <v>0</v>
      </c>
      <c r="BO845" s="296" t="str" cm="1">
        <f t="array" ref="BO845">IFERROR(INDEX($CV$63:$CZ$65, $CO845, BO$23), "-")</f>
        <v>-</v>
      </c>
      <c r="BP845" s="296" t="str" cm="1">
        <f t="array" ref="BP845">IFERROR(INDEX($CV$63:$CZ$65, $CO845, BP$23), "-")</f>
        <v>-</v>
      </c>
      <c r="BQ845" s="296" t="str" cm="1">
        <f t="array" ref="BQ845">IFERROR(INDEX($CV$63:$CZ$65, $CO845, BQ$23), "-")</f>
        <v>-</v>
      </c>
      <c r="BR845" s="296" t="str" cm="1">
        <f t="array" ref="BR845">IFERROR(INDEX($CV$63:$CZ$65, $CO845, BR$23), "-")</f>
        <v>-</v>
      </c>
      <c r="BS845" s="296" t="str" cm="1">
        <f t="array" ref="BS845">IFERROR(INDEX($CV$63:$CZ$65, $CO845, BS$23), "-")</f>
        <v>-</v>
      </c>
      <c r="BT845" s="297" cm="1">
        <f t="array" ref="BT845">IF($CO845=3,
IFERROR(INDEX($CV$68:$CZ$79, $CE845, BT$23), "-"),
IF($CO845=2,
IF(BT$23=5, $AC845, IF(BT$23=4, $AD845, 0)), IF(BT$23=5, $AC845, 0)
))</f>
        <v>0</v>
      </c>
      <c r="BU845" s="297" cm="1">
        <f t="array" ref="BU845">IF($CO845=3,
IFERROR(INDEX($CV$68:$CZ$79, $CE845, BU$23), "-"),
IF($CO845=2,
IF(BU$23=5, $AC845, IF(BU$23=4, $AD845, 0)), IF(BU$23=5, $AC845, 0)
))</f>
        <v>0</v>
      </c>
      <c r="BV845" s="297" cm="1">
        <f t="array" ref="BV845">IF($CO845=3,
IFERROR(INDEX($CV$68:$CZ$79, $CE845, BV$23), "-"),
IF($CO845=2,
IF(BV$23=5, $AC845, IF(BV$23=4, $AD845, 0)), IF(BV$23=5, $AC845, 0)
))</f>
        <v>0</v>
      </c>
      <c r="BW845" s="297" cm="1">
        <f t="array" ref="BW845">IF($CO845=3,
IFERROR(INDEX($CV$68:$CZ$79, $CE845, BW$23), "-"),
IF($CO845=2,
IF(BW$23=5, $AC845, IF(BW$23=4, $AD845, 0)), IF(BW$23=5, $AC845, 0)
))</f>
        <v>0</v>
      </c>
      <c r="BX845" s="297" cm="1">
        <f t="array" ref="BX845">IF($CO845=3,
IFERROR(INDEX($CV$68:$CZ$79, $CE845, BX$23), "-"),
IF($CO845=2,
IF(BX$23=5, $AC845, IF(BX$23=4, $AD845, 0)), IF(BX$23=5, $AC845, 0)
))</f>
        <v>0</v>
      </c>
      <c r="BY845" s="293" t="str">
        <f t="shared" si="361"/>
        <v>-</v>
      </c>
      <c r="BZ845" s="299">
        <f t="shared" si="337"/>
        <v>0</v>
      </c>
      <c r="CA845" s="294" t="str">
        <f t="shared" si="362"/>
        <v>-</v>
      </c>
      <c r="CB845" s="295" t="str">
        <f t="shared" si="338"/>
        <v>-</v>
      </c>
      <c r="CC845" s="295" t="str">
        <f t="shared" si="363"/>
        <v>-</v>
      </c>
      <c r="CD845" s="299">
        <f t="shared" si="339"/>
        <v>0</v>
      </c>
      <c r="CE845" s="300" t="str">
        <f t="shared" si="340"/>
        <v>-</v>
      </c>
      <c r="CF845" s="300" t="str">
        <f t="shared" si="341"/>
        <v>-</v>
      </c>
      <c r="CG845" s="300">
        <v>0</v>
      </c>
      <c r="CH845" s="300">
        <f t="shared" si="342"/>
        <v>0</v>
      </c>
      <c r="CI845" s="301">
        <f t="shared" si="343"/>
        <v>0</v>
      </c>
      <c r="CJ845" s="301">
        <f t="shared" si="344"/>
        <v>0</v>
      </c>
      <c r="CK845" s="302" t="str" cm="1">
        <f t="array" ref="CK845">IF($CJ845&gt;0, INDEX($CS$28:$DH$35, $CJ845, $CI845+CK$23), "-")</f>
        <v>-</v>
      </c>
      <c r="CL845" s="302" t="str" cm="1">
        <f t="array" ref="CL845">IF($CJ845&gt;0, INDEX($CS$28:$DH$35, $CJ845, $CI845+CL$23), "-")</f>
        <v>-</v>
      </c>
      <c r="CM845" s="302" t="str" cm="1">
        <f t="array" ref="CM845">IF($CJ845&gt;0, INDEX($CS$28:$DH$35, $CJ845, $CI845+CM$23), "-")</f>
        <v>-</v>
      </c>
      <c r="CN845" s="302" t="str" cm="1">
        <f t="array" ref="CN845">IF($CJ845&gt;0, INDEX($CS$28:$DH$35, $CJ845, $CI845+CN$23), "-")</f>
        <v>-</v>
      </c>
      <c r="CO845" s="300" t="str">
        <f t="shared" si="345"/>
        <v>-</v>
      </c>
      <c r="CP845" s="271"/>
      <c r="CQ845" s="272"/>
      <c r="CR845" s="273"/>
      <c r="CS845" s="273"/>
      <c r="CT845" s="273"/>
      <c r="CU845" s="273"/>
      <c r="CV845" s="273"/>
      <c r="CW845" s="273"/>
      <c r="CX845" s="273"/>
      <c r="CY845" s="273"/>
      <c r="CZ845" s="273"/>
      <c r="DA845" s="273"/>
      <c r="DB845" s="273"/>
      <c r="DC845" s="273"/>
      <c r="DD845" s="273"/>
      <c r="DE845" s="273"/>
      <c r="DF845" s="273"/>
      <c r="DG845" s="273"/>
      <c r="DH845" s="273"/>
      <c r="DI845" s="273"/>
      <c r="DJ845" s="271"/>
      <c r="DK845" s="271"/>
    </row>
    <row r="846" spans="1:115" s="45" customFormat="1" ht="12.75" customHeight="1" x14ac:dyDescent="0.25">
      <c r="A846" s="13" cm="1">
        <f t="array" ref="A846">IFERROR(INDEX(Operation, IFERROR(MATCH($N846,#REF!, 0), IFERROR(MATCH($N846,#REF!, 0), MATCH($N846,#REF!, 0))), 4), 0)</f>
        <v>0</v>
      </c>
      <c r="B846" s="10">
        <v>823</v>
      </c>
      <c r="C846" s="238"/>
      <c r="D846" s="238"/>
      <c r="E846" s="79"/>
      <c r="F846" s="80" t="str">
        <f>IF(ISBLANK(E846), "", VLOOKUP(E846, Z!$A$2:$C$4127, 3, FALSE))</f>
        <v/>
      </c>
      <c r="G846" s="238"/>
      <c r="H846" s="81"/>
      <c r="I846" s="255" t="b">
        <v>0</v>
      </c>
      <c r="J846" s="256"/>
      <c r="K846" s="82"/>
      <c r="L846" s="82"/>
      <c r="M846" s="83"/>
      <c r="N846" s="79"/>
      <c r="O846" s="84"/>
      <c r="P846" s="84"/>
      <c r="Q846" s="257"/>
      <c r="R846" s="257"/>
      <c r="S846" s="257"/>
      <c r="T846" s="85">
        <f t="shared" si="346"/>
        <v>0</v>
      </c>
      <c r="U846" s="238"/>
      <c r="V846" s="238"/>
      <c r="W846" s="238"/>
      <c r="X846" s="257"/>
      <c r="Y846" s="258"/>
      <c r="Z846" s="79"/>
      <c r="AA846" s="257"/>
      <c r="AB846" s="257"/>
      <c r="AC846" s="257"/>
      <c r="AD846" s="257"/>
      <c r="AE846" s="257"/>
      <c r="AF846" s="85">
        <f t="shared" si="347"/>
        <v>0</v>
      </c>
      <c r="AG846" s="259"/>
      <c r="AH846" s="238"/>
      <c r="AI846" s="79"/>
      <c r="AJ846" s="80" t="str">
        <f>IF(ISBLANK(AI846), "", VLOOKUP(AI846, Z!$A$2:$C$4127, 3, FALSE))</f>
        <v/>
      </c>
      <c r="AK846" s="260"/>
      <c r="AL846" s="127">
        <f t="shared" si="348"/>
        <v>0</v>
      </c>
      <c r="AM846" s="271"/>
      <c r="AN846" s="292">
        <f t="shared" si="350"/>
        <v>0</v>
      </c>
      <c r="AO846" s="279">
        <f t="shared" si="349"/>
        <v>1</v>
      </c>
      <c r="AP846" s="279">
        <v>0.75</v>
      </c>
      <c r="AQ846" s="293" t="str">
        <f t="shared" si="351"/>
        <v>-</v>
      </c>
      <c r="AR846" s="293" t="str">
        <f t="shared" si="352"/>
        <v>-</v>
      </c>
      <c r="AS846" s="293" t="str" cm="1">
        <f t="array" ref="AS846">IFERROR(IFERROR((AT846*AU846)/(3600*1000)/AZ846, BY846) * SUMPRODUCT($BA846:$BE846^2.5, $BF846:$BJ846) / 1000, "-")</f>
        <v>-</v>
      </c>
      <c r="AT846" s="279" t="str">
        <f t="shared" si="353"/>
        <v>-</v>
      </c>
      <c r="AU846" s="279" t="str">
        <f t="shared" si="354"/>
        <v>-</v>
      </c>
      <c r="AV846" s="294" t="str">
        <f t="shared" si="336"/>
        <v>-</v>
      </c>
      <c r="AW846" s="294" t="str" cm="1">
        <f t="array" ref="AW846">IF(CH846&gt;0, INDEX($CV$58:$CV$60, CH846), "-")</f>
        <v>-</v>
      </c>
      <c r="AX846" s="294" t="str">
        <f t="shared" si="355"/>
        <v>-</v>
      </c>
      <c r="AY846" s="295" t="str">
        <f t="shared" si="356"/>
        <v>-</v>
      </c>
      <c r="AZ846" s="294">
        <f t="shared" si="357"/>
        <v>0</v>
      </c>
      <c r="BA846" s="296" t="str" cm="1">
        <f t="array" ref="BA846">IFERROR(INDEX($CV$63:$CZ$65, $CF846, BA$23), "-")</f>
        <v>-</v>
      </c>
      <c r="BB846" s="296" t="str" cm="1">
        <f t="array" ref="BB846">IFERROR(INDEX($CV$63:$CZ$65, $CF846, BB$23), "-")</f>
        <v>-</v>
      </c>
      <c r="BC846" s="296" t="str" cm="1">
        <f t="array" ref="BC846">IFERROR(INDEX($CV$63:$CZ$65, $CF846, BC$23), "-")</f>
        <v>-</v>
      </c>
      <c r="BD846" s="296" t="str" cm="1">
        <f t="array" ref="BD846">IFERROR(INDEX($CV$63:$CZ$65, $CF846, BD$23), "-")</f>
        <v>-</v>
      </c>
      <c r="BE846" s="296" t="str" cm="1">
        <f t="array" ref="BE846">IFERROR(INDEX($CV$63:$CZ$65, $CF846, BE$23), "-")</f>
        <v>-</v>
      </c>
      <c r="BF846" s="297" cm="1">
        <f t="array" ref="BF846">IF($CF846=3,
IFERROR(INDEX($CV$68:$CZ$79, $CE846, BF$23), "-"),
IF($CF846=2,
IF(BF$23=5, $Q846, IF(BF$23=4, $R846, 0)), IF(BF$23=5, $Q846, 0)
))</f>
        <v>0</v>
      </c>
      <c r="BG846" s="297" cm="1">
        <f t="array" ref="BG846">IF($CF846=3,
IFERROR(INDEX($CV$68:$CZ$79, $CE846, BG$23), "-"),
IF($CF846=2,
IF(BG$23=5, $Q846, IF(BG$23=4, $R846, 0)), IF(BG$23=5, $Q846, 0)
))</f>
        <v>0</v>
      </c>
      <c r="BH846" s="297" cm="1">
        <f t="array" ref="BH846">IF($CF846=3,
IFERROR(INDEX($CV$68:$CZ$79, $CE846, BH$23), "-"),
IF($CF846=2,
IF(BH$23=5, $Q846, IF(BH$23=4, $R846, 0)), IF(BH$23=5, $Q846, 0)
))</f>
        <v>0</v>
      </c>
      <c r="BI846" s="297" cm="1">
        <f t="array" ref="BI846">IF($CF846=3,
IFERROR(INDEX($CV$68:$CZ$79, $CE846, BI$23), "-"),
IF($CF846=2,
IF(BI$23=5, $Q846, IF(BI$23=4, $R846, 0)), IF(BI$23=5, $Q846, 0)
))</f>
        <v>0</v>
      </c>
      <c r="BJ846" s="297" cm="1">
        <f t="array" ref="BJ846">IF($CF846=3,
IFERROR(INDEX($CV$68:$CZ$79, $CE846, BJ$23), "-"),
IF($CF846=2,
IF(BJ$23=5, $Q846, IF(BJ$23=4, $R846, 0)), IF(BJ$23=5, $Q846, 0)
))</f>
        <v>0</v>
      </c>
      <c r="BK846" s="293" t="str" cm="1">
        <f t="array" ref="BK846">IFERROR(IF(OR($AN$20="EZ", ISNUMBER((BL846*BM846)/(3600*1000)/BN846)), (BL846*BM846)/(3600*1000)/BN846, BY846) * SUMPRODUCT($BO846:$BS846^2.5, $BT846:$BX846) / 1000, "-")</f>
        <v>-</v>
      </c>
      <c r="BL846" s="279" t="str">
        <f t="shared" si="358"/>
        <v>-</v>
      </c>
      <c r="BM846" s="279" t="str">
        <f t="shared" si="359"/>
        <v>-</v>
      </c>
      <c r="BN846" s="298">
        <f t="shared" si="360"/>
        <v>0</v>
      </c>
      <c r="BO846" s="296" t="str" cm="1">
        <f t="array" ref="BO846">IFERROR(INDEX($CV$63:$CZ$65, $CO846, BO$23), "-")</f>
        <v>-</v>
      </c>
      <c r="BP846" s="296" t="str" cm="1">
        <f t="array" ref="BP846">IFERROR(INDEX($CV$63:$CZ$65, $CO846, BP$23), "-")</f>
        <v>-</v>
      </c>
      <c r="BQ846" s="296" t="str" cm="1">
        <f t="array" ref="BQ846">IFERROR(INDEX($CV$63:$CZ$65, $CO846, BQ$23), "-")</f>
        <v>-</v>
      </c>
      <c r="BR846" s="296" t="str" cm="1">
        <f t="array" ref="BR846">IFERROR(INDEX($CV$63:$CZ$65, $CO846, BR$23), "-")</f>
        <v>-</v>
      </c>
      <c r="BS846" s="296" t="str" cm="1">
        <f t="array" ref="BS846">IFERROR(INDEX($CV$63:$CZ$65, $CO846, BS$23), "-")</f>
        <v>-</v>
      </c>
      <c r="BT846" s="297" cm="1">
        <f t="array" ref="BT846">IF($CO846=3,
IFERROR(INDEX($CV$68:$CZ$79, $CE846, BT$23), "-"),
IF($CO846=2,
IF(BT$23=5, $AC846, IF(BT$23=4, $AD846, 0)), IF(BT$23=5, $AC846, 0)
))</f>
        <v>0</v>
      </c>
      <c r="BU846" s="297" cm="1">
        <f t="array" ref="BU846">IF($CO846=3,
IFERROR(INDEX($CV$68:$CZ$79, $CE846, BU$23), "-"),
IF($CO846=2,
IF(BU$23=5, $AC846, IF(BU$23=4, $AD846, 0)), IF(BU$23=5, $AC846, 0)
))</f>
        <v>0</v>
      </c>
      <c r="BV846" s="297" cm="1">
        <f t="array" ref="BV846">IF($CO846=3,
IFERROR(INDEX($CV$68:$CZ$79, $CE846, BV$23), "-"),
IF($CO846=2,
IF(BV$23=5, $AC846, IF(BV$23=4, $AD846, 0)), IF(BV$23=5, $AC846, 0)
))</f>
        <v>0</v>
      </c>
      <c r="BW846" s="297" cm="1">
        <f t="array" ref="BW846">IF($CO846=3,
IFERROR(INDEX($CV$68:$CZ$79, $CE846, BW$23), "-"),
IF($CO846=2,
IF(BW$23=5, $AC846, IF(BW$23=4, $AD846, 0)), IF(BW$23=5, $AC846, 0)
))</f>
        <v>0</v>
      </c>
      <c r="BX846" s="297" cm="1">
        <f t="array" ref="BX846">IF($CO846=3,
IFERROR(INDEX($CV$68:$CZ$79, $CE846, BX$23), "-"),
IF($CO846=2,
IF(BX$23=5, $AC846, IF(BX$23=4, $AD846, 0)), IF(BX$23=5, $AC846, 0)
))</f>
        <v>0</v>
      </c>
      <c r="BY846" s="293" t="str">
        <f t="shared" si="361"/>
        <v>-</v>
      </c>
      <c r="BZ846" s="299">
        <f t="shared" si="337"/>
        <v>0</v>
      </c>
      <c r="CA846" s="294" t="str">
        <f t="shared" si="362"/>
        <v>-</v>
      </c>
      <c r="CB846" s="295" t="str">
        <f t="shared" si="338"/>
        <v>-</v>
      </c>
      <c r="CC846" s="295" t="str">
        <f t="shared" si="363"/>
        <v>-</v>
      </c>
      <c r="CD846" s="299">
        <f t="shared" si="339"/>
        <v>0</v>
      </c>
      <c r="CE846" s="300" t="str">
        <f t="shared" si="340"/>
        <v>-</v>
      </c>
      <c r="CF846" s="300" t="str">
        <f t="shared" si="341"/>
        <v>-</v>
      </c>
      <c r="CG846" s="300">
        <v>0</v>
      </c>
      <c r="CH846" s="300">
        <f t="shared" si="342"/>
        <v>0</v>
      </c>
      <c r="CI846" s="301">
        <f t="shared" si="343"/>
        <v>0</v>
      </c>
      <c r="CJ846" s="301">
        <f t="shared" si="344"/>
        <v>0</v>
      </c>
      <c r="CK846" s="302" t="str" cm="1">
        <f t="array" ref="CK846">IF($CJ846&gt;0, INDEX($CS$28:$DH$35, $CJ846, $CI846+CK$23), "-")</f>
        <v>-</v>
      </c>
      <c r="CL846" s="302" t="str" cm="1">
        <f t="array" ref="CL846">IF($CJ846&gt;0, INDEX($CS$28:$DH$35, $CJ846, $CI846+CL$23), "-")</f>
        <v>-</v>
      </c>
      <c r="CM846" s="302" t="str" cm="1">
        <f t="array" ref="CM846">IF($CJ846&gt;0, INDEX($CS$28:$DH$35, $CJ846, $CI846+CM$23), "-")</f>
        <v>-</v>
      </c>
      <c r="CN846" s="302" t="str" cm="1">
        <f t="array" ref="CN846">IF($CJ846&gt;0, INDEX($CS$28:$DH$35, $CJ846, $CI846+CN$23), "-")</f>
        <v>-</v>
      </c>
      <c r="CO846" s="300" t="str">
        <f t="shared" si="345"/>
        <v>-</v>
      </c>
      <c r="CP846" s="271"/>
      <c r="CQ846" s="272"/>
      <c r="CR846" s="273"/>
      <c r="CS846" s="273"/>
      <c r="CT846" s="273"/>
      <c r="CU846" s="273"/>
      <c r="CV846" s="273"/>
      <c r="CW846" s="273"/>
      <c r="CX846" s="273"/>
      <c r="CY846" s="273"/>
      <c r="CZ846" s="273"/>
      <c r="DA846" s="273"/>
      <c r="DB846" s="273"/>
      <c r="DC846" s="273"/>
      <c r="DD846" s="273"/>
      <c r="DE846" s="273"/>
      <c r="DF846" s="273"/>
      <c r="DG846" s="273"/>
      <c r="DH846" s="273"/>
      <c r="DI846" s="273"/>
      <c r="DJ846" s="271"/>
      <c r="DK846" s="271"/>
    </row>
    <row r="847" spans="1:115" s="45" customFormat="1" ht="12.75" customHeight="1" x14ac:dyDescent="0.25">
      <c r="A847" s="13" cm="1">
        <f t="array" ref="A847">IFERROR(INDEX(Operation, IFERROR(MATCH($N847,#REF!, 0), IFERROR(MATCH($N847,#REF!, 0), MATCH($N847,#REF!, 0))), 4), 0)</f>
        <v>0</v>
      </c>
      <c r="B847" s="10">
        <v>824</v>
      </c>
      <c r="C847" s="238"/>
      <c r="D847" s="238"/>
      <c r="E847" s="79"/>
      <c r="F847" s="80" t="str">
        <f>IF(ISBLANK(E847), "", VLOOKUP(E847, Z!$A$2:$C$4127, 3, FALSE))</f>
        <v/>
      </c>
      <c r="G847" s="238"/>
      <c r="H847" s="81"/>
      <c r="I847" s="255" t="b">
        <v>0</v>
      </c>
      <c r="J847" s="256"/>
      <c r="K847" s="82"/>
      <c r="L847" s="82"/>
      <c r="M847" s="83"/>
      <c r="N847" s="79"/>
      <c r="O847" s="84"/>
      <c r="P847" s="84"/>
      <c r="Q847" s="257"/>
      <c r="R847" s="257"/>
      <c r="S847" s="257"/>
      <c r="T847" s="85">
        <f t="shared" si="346"/>
        <v>0</v>
      </c>
      <c r="U847" s="238"/>
      <c r="V847" s="238"/>
      <c r="W847" s="238"/>
      <c r="X847" s="257"/>
      <c r="Y847" s="258"/>
      <c r="Z847" s="79"/>
      <c r="AA847" s="257"/>
      <c r="AB847" s="257"/>
      <c r="AC847" s="257"/>
      <c r="AD847" s="257"/>
      <c r="AE847" s="257"/>
      <c r="AF847" s="85">
        <f t="shared" si="347"/>
        <v>0</v>
      </c>
      <c r="AG847" s="259"/>
      <c r="AH847" s="238"/>
      <c r="AI847" s="79"/>
      <c r="AJ847" s="80" t="str">
        <f>IF(ISBLANK(AI847), "", VLOOKUP(AI847, Z!$A$2:$C$4127, 3, FALSE))</f>
        <v/>
      </c>
      <c r="AK847" s="260"/>
      <c r="AL847" s="127">
        <f t="shared" si="348"/>
        <v>0</v>
      </c>
      <c r="AM847" s="271"/>
      <c r="AN847" s="292">
        <f t="shared" si="350"/>
        <v>0</v>
      </c>
      <c r="AO847" s="279">
        <f t="shared" si="349"/>
        <v>1</v>
      </c>
      <c r="AP847" s="279">
        <v>0.75</v>
      </c>
      <c r="AQ847" s="293" t="str">
        <f t="shared" si="351"/>
        <v>-</v>
      </c>
      <c r="AR847" s="293" t="str">
        <f t="shared" si="352"/>
        <v>-</v>
      </c>
      <c r="AS847" s="293" t="str" cm="1">
        <f t="array" ref="AS847">IFERROR(IFERROR((AT847*AU847)/(3600*1000)/AZ847, BY847) * SUMPRODUCT($BA847:$BE847^2.5, $BF847:$BJ847) / 1000, "-")</f>
        <v>-</v>
      </c>
      <c r="AT847" s="279" t="str">
        <f t="shared" si="353"/>
        <v>-</v>
      </c>
      <c r="AU847" s="279" t="str">
        <f t="shared" si="354"/>
        <v>-</v>
      </c>
      <c r="AV847" s="294" t="str">
        <f t="shared" si="336"/>
        <v>-</v>
      </c>
      <c r="AW847" s="294" t="str" cm="1">
        <f t="array" ref="AW847">IF(CH847&gt;0, INDEX($CV$58:$CV$60, CH847), "-")</f>
        <v>-</v>
      </c>
      <c r="AX847" s="294" t="str">
        <f t="shared" si="355"/>
        <v>-</v>
      </c>
      <c r="AY847" s="295" t="str">
        <f t="shared" si="356"/>
        <v>-</v>
      </c>
      <c r="AZ847" s="294">
        <f t="shared" si="357"/>
        <v>0</v>
      </c>
      <c r="BA847" s="296" t="str" cm="1">
        <f t="array" ref="BA847">IFERROR(INDEX($CV$63:$CZ$65, $CF847, BA$23), "-")</f>
        <v>-</v>
      </c>
      <c r="BB847" s="296" t="str" cm="1">
        <f t="array" ref="BB847">IFERROR(INDEX($CV$63:$CZ$65, $CF847, BB$23), "-")</f>
        <v>-</v>
      </c>
      <c r="BC847" s="296" t="str" cm="1">
        <f t="array" ref="BC847">IFERROR(INDEX($CV$63:$CZ$65, $CF847, BC$23), "-")</f>
        <v>-</v>
      </c>
      <c r="BD847" s="296" t="str" cm="1">
        <f t="array" ref="BD847">IFERROR(INDEX($CV$63:$CZ$65, $CF847, BD$23), "-")</f>
        <v>-</v>
      </c>
      <c r="BE847" s="296" t="str" cm="1">
        <f t="array" ref="BE847">IFERROR(INDEX($CV$63:$CZ$65, $CF847, BE$23), "-")</f>
        <v>-</v>
      </c>
      <c r="BF847" s="297" cm="1">
        <f t="array" ref="BF847">IF($CF847=3,
IFERROR(INDEX($CV$68:$CZ$79, $CE847, BF$23), "-"),
IF($CF847=2,
IF(BF$23=5, $Q847, IF(BF$23=4, $R847, 0)), IF(BF$23=5, $Q847, 0)
))</f>
        <v>0</v>
      </c>
      <c r="BG847" s="297" cm="1">
        <f t="array" ref="BG847">IF($CF847=3,
IFERROR(INDEX($CV$68:$CZ$79, $CE847, BG$23), "-"),
IF($CF847=2,
IF(BG$23=5, $Q847, IF(BG$23=4, $R847, 0)), IF(BG$23=5, $Q847, 0)
))</f>
        <v>0</v>
      </c>
      <c r="BH847" s="297" cm="1">
        <f t="array" ref="BH847">IF($CF847=3,
IFERROR(INDEX($CV$68:$CZ$79, $CE847, BH$23), "-"),
IF($CF847=2,
IF(BH$23=5, $Q847, IF(BH$23=4, $R847, 0)), IF(BH$23=5, $Q847, 0)
))</f>
        <v>0</v>
      </c>
      <c r="BI847" s="297" cm="1">
        <f t="array" ref="BI847">IF($CF847=3,
IFERROR(INDEX($CV$68:$CZ$79, $CE847, BI$23), "-"),
IF($CF847=2,
IF(BI$23=5, $Q847, IF(BI$23=4, $R847, 0)), IF(BI$23=5, $Q847, 0)
))</f>
        <v>0</v>
      </c>
      <c r="BJ847" s="297" cm="1">
        <f t="array" ref="BJ847">IF($CF847=3,
IFERROR(INDEX($CV$68:$CZ$79, $CE847, BJ$23), "-"),
IF($CF847=2,
IF(BJ$23=5, $Q847, IF(BJ$23=4, $R847, 0)), IF(BJ$23=5, $Q847, 0)
))</f>
        <v>0</v>
      </c>
      <c r="BK847" s="293" t="str" cm="1">
        <f t="array" ref="BK847">IFERROR(IF(OR($AN$20="EZ", ISNUMBER((BL847*BM847)/(3600*1000)/BN847)), (BL847*BM847)/(3600*1000)/BN847, BY847) * SUMPRODUCT($BO847:$BS847^2.5, $BT847:$BX847) / 1000, "-")</f>
        <v>-</v>
      </c>
      <c r="BL847" s="279" t="str">
        <f t="shared" si="358"/>
        <v>-</v>
      </c>
      <c r="BM847" s="279" t="str">
        <f t="shared" si="359"/>
        <v>-</v>
      </c>
      <c r="BN847" s="298">
        <f t="shared" si="360"/>
        <v>0</v>
      </c>
      <c r="BO847" s="296" t="str" cm="1">
        <f t="array" ref="BO847">IFERROR(INDEX($CV$63:$CZ$65, $CO847, BO$23), "-")</f>
        <v>-</v>
      </c>
      <c r="BP847" s="296" t="str" cm="1">
        <f t="array" ref="BP847">IFERROR(INDEX($CV$63:$CZ$65, $CO847, BP$23), "-")</f>
        <v>-</v>
      </c>
      <c r="BQ847" s="296" t="str" cm="1">
        <f t="array" ref="BQ847">IFERROR(INDEX($CV$63:$CZ$65, $CO847, BQ$23), "-")</f>
        <v>-</v>
      </c>
      <c r="BR847" s="296" t="str" cm="1">
        <f t="array" ref="BR847">IFERROR(INDEX($CV$63:$CZ$65, $CO847, BR$23), "-")</f>
        <v>-</v>
      </c>
      <c r="BS847" s="296" t="str" cm="1">
        <f t="array" ref="BS847">IFERROR(INDEX($CV$63:$CZ$65, $CO847, BS$23), "-")</f>
        <v>-</v>
      </c>
      <c r="BT847" s="297" cm="1">
        <f t="array" ref="BT847">IF($CO847=3,
IFERROR(INDEX($CV$68:$CZ$79, $CE847, BT$23), "-"),
IF($CO847=2,
IF(BT$23=5, $AC847, IF(BT$23=4, $AD847, 0)), IF(BT$23=5, $AC847, 0)
))</f>
        <v>0</v>
      </c>
      <c r="BU847" s="297" cm="1">
        <f t="array" ref="BU847">IF($CO847=3,
IFERROR(INDEX($CV$68:$CZ$79, $CE847, BU$23), "-"),
IF($CO847=2,
IF(BU$23=5, $AC847, IF(BU$23=4, $AD847, 0)), IF(BU$23=5, $AC847, 0)
))</f>
        <v>0</v>
      </c>
      <c r="BV847" s="297" cm="1">
        <f t="array" ref="BV847">IF($CO847=3,
IFERROR(INDEX($CV$68:$CZ$79, $CE847, BV$23), "-"),
IF($CO847=2,
IF(BV$23=5, $AC847, IF(BV$23=4, $AD847, 0)), IF(BV$23=5, $AC847, 0)
))</f>
        <v>0</v>
      </c>
      <c r="BW847" s="297" cm="1">
        <f t="array" ref="BW847">IF($CO847=3,
IFERROR(INDEX($CV$68:$CZ$79, $CE847, BW$23), "-"),
IF($CO847=2,
IF(BW$23=5, $AC847, IF(BW$23=4, $AD847, 0)), IF(BW$23=5, $AC847, 0)
))</f>
        <v>0</v>
      </c>
      <c r="BX847" s="297" cm="1">
        <f t="array" ref="BX847">IF($CO847=3,
IFERROR(INDEX($CV$68:$CZ$79, $CE847, BX$23), "-"),
IF($CO847=2,
IF(BX$23=5, $AC847, IF(BX$23=4, $AD847, 0)), IF(BX$23=5, $AC847, 0)
))</f>
        <v>0</v>
      </c>
      <c r="BY847" s="293" t="str">
        <f t="shared" si="361"/>
        <v>-</v>
      </c>
      <c r="BZ847" s="299">
        <f t="shared" si="337"/>
        <v>0</v>
      </c>
      <c r="CA847" s="294" t="str">
        <f t="shared" si="362"/>
        <v>-</v>
      </c>
      <c r="CB847" s="295" t="str">
        <f t="shared" si="338"/>
        <v>-</v>
      </c>
      <c r="CC847" s="295" t="str">
        <f t="shared" si="363"/>
        <v>-</v>
      </c>
      <c r="CD847" s="299">
        <f t="shared" si="339"/>
        <v>0</v>
      </c>
      <c r="CE847" s="300" t="str">
        <f t="shared" si="340"/>
        <v>-</v>
      </c>
      <c r="CF847" s="300" t="str">
        <f t="shared" si="341"/>
        <v>-</v>
      </c>
      <c r="CG847" s="300">
        <v>0</v>
      </c>
      <c r="CH847" s="300">
        <f t="shared" si="342"/>
        <v>0</v>
      </c>
      <c r="CI847" s="301">
        <f t="shared" si="343"/>
        <v>0</v>
      </c>
      <c r="CJ847" s="301">
        <f t="shared" si="344"/>
        <v>0</v>
      </c>
      <c r="CK847" s="302" t="str" cm="1">
        <f t="array" ref="CK847">IF($CJ847&gt;0, INDEX($CS$28:$DH$35, $CJ847, $CI847+CK$23), "-")</f>
        <v>-</v>
      </c>
      <c r="CL847" s="302" t="str" cm="1">
        <f t="array" ref="CL847">IF($CJ847&gt;0, INDEX($CS$28:$DH$35, $CJ847, $CI847+CL$23), "-")</f>
        <v>-</v>
      </c>
      <c r="CM847" s="302" t="str" cm="1">
        <f t="array" ref="CM847">IF($CJ847&gt;0, INDEX($CS$28:$DH$35, $CJ847, $CI847+CM$23), "-")</f>
        <v>-</v>
      </c>
      <c r="CN847" s="302" t="str" cm="1">
        <f t="array" ref="CN847">IF($CJ847&gt;0, INDEX($CS$28:$DH$35, $CJ847, $CI847+CN$23), "-")</f>
        <v>-</v>
      </c>
      <c r="CO847" s="300" t="str">
        <f t="shared" si="345"/>
        <v>-</v>
      </c>
      <c r="CP847" s="271"/>
      <c r="CQ847" s="272"/>
      <c r="CR847" s="273"/>
      <c r="CS847" s="273"/>
      <c r="CT847" s="273"/>
      <c r="CU847" s="273"/>
      <c r="CV847" s="273"/>
      <c r="CW847" s="273"/>
      <c r="CX847" s="273"/>
      <c r="CY847" s="273"/>
      <c r="CZ847" s="273"/>
      <c r="DA847" s="273"/>
      <c r="DB847" s="273"/>
      <c r="DC847" s="273"/>
      <c r="DD847" s="273"/>
      <c r="DE847" s="273"/>
      <c r="DF847" s="273"/>
      <c r="DG847" s="273"/>
      <c r="DH847" s="273"/>
      <c r="DI847" s="273"/>
      <c r="DJ847" s="271"/>
      <c r="DK847" s="271"/>
    </row>
    <row r="848" spans="1:115" s="45" customFormat="1" ht="12.75" customHeight="1" x14ac:dyDescent="0.25">
      <c r="A848" s="13" cm="1">
        <f t="array" ref="A848">IFERROR(INDEX(Operation, IFERROR(MATCH($N848,#REF!, 0), IFERROR(MATCH($N848,#REF!, 0), MATCH($N848,#REF!, 0))), 4), 0)</f>
        <v>0</v>
      </c>
      <c r="B848" s="10">
        <v>825</v>
      </c>
      <c r="C848" s="238"/>
      <c r="D848" s="238"/>
      <c r="E848" s="79"/>
      <c r="F848" s="80" t="str">
        <f>IF(ISBLANK(E848), "", VLOOKUP(E848, Z!$A$2:$C$4127, 3, FALSE))</f>
        <v/>
      </c>
      <c r="G848" s="238"/>
      <c r="H848" s="81"/>
      <c r="I848" s="255" t="b">
        <v>0</v>
      </c>
      <c r="J848" s="256"/>
      <c r="K848" s="82"/>
      <c r="L848" s="82"/>
      <c r="M848" s="83"/>
      <c r="N848" s="79"/>
      <c r="O848" s="84"/>
      <c r="P848" s="84"/>
      <c r="Q848" s="257"/>
      <c r="R848" s="257"/>
      <c r="S848" s="257"/>
      <c r="T848" s="85">
        <f t="shared" si="346"/>
        <v>0</v>
      </c>
      <c r="U848" s="238"/>
      <c r="V848" s="238"/>
      <c r="W848" s="238"/>
      <c r="X848" s="257"/>
      <c r="Y848" s="258"/>
      <c r="Z848" s="79"/>
      <c r="AA848" s="257"/>
      <c r="AB848" s="257"/>
      <c r="AC848" s="257"/>
      <c r="AD848" s="257"/>
      <c r="AE848" s="257"/>
      <c r="AF848" s="85">
        <f t="shared" si="347"/>
        <v>0</v>
      </c>
      <c r="AG848" s="259"/>
      <c r="AH848" s="238"/>
      <c r="AI848" s="79"/>
      <c r="AJ848" s="80" t="str">
        <f>IF(ISBLANK(AI848), "", VLOOKUP(AI848, Z!$A$2:$C$4127, 3, FALSE))</f>
        <v/>
      </c>
      <c r="AK848" s="260"/>
      <c r="AL848" s="127">
        <f t="shared" si="348"/>
        <v>0</v>
      </c>
      <c r="AM848" s="271"/>
      <c r="AN848" s="292">
        <f t="shared" si="350"/>
        <v>0</v>
      </c>
      <c r="AO848" s="279">
        <f t="shared" si="349"/>
        <v>1</v>
      </c>
      <c r="AP848" s="279">
        <v>0.75</v>
      </c>
      <c r="AQ848" s="293" t="str">
        <f t="shared" si="351"/>
        <v>-</v>
      </c>
      <c r="AR848" s="293" t="str">
        <f t="shared" si="352"/>
        <v>-</v>
      </c>
      <c r="AS848" s="293" t="str" cm="1">
        <f t="array" ref="AS848">IFERROR(IFERROR((AT848*AU848)/(3600*1000)/AZ848, BY848) * SUMPRODUCT($BA848:$BE848^2.5, $BF848:$BJ848) / 1000, "-")</f>
        <v>-</v>
      </c>
      <c r="AT848" s="279" t="str">
        <f t="shared" si="353"/>
        <v>-</v>
      </c>
      <c r="AU848" s="279" t="str">
        <f t="shared" si="354"/>
        <v>-</v>
      </c>
      <c r="AV848" s="294" t="str">
        <f t="shared" si="336"/>
        <v>-</v>
      </c>
      <c r="AW848" s="294" t="str" cm="1">
        <f t="array" ref="AW848">IF(CH848&gt;0, INDEX($CV$58:$CV$60, CH848), "-")</f>
        <v>-</v>
      </c>
      <c r="AX848" s="294" t="str">
        <f t="shared" si="355"/>
        <v>-</v>
      </c>
      <c r="AY848" s="295" t="str">
        <f t="shared" si="356"/>
        <v>-</v>
      </c>
      <c r="AZ848" s="294">
        <f t="shared" si="357"/>
        <v>0</v>
      </c>
      <c r="BA848" s="296" t="str" cm="1">
        <f t="array" ref="BA848">IFERROR(INDEX($CV$63:$CZ$65, $CF848, BA$23), "-")</f>
        <v>-</v>
      </c>
      <c r="BB848" s="296" t="str" cm="1">
        <f t="array" ref="BB848">IFERROR(INDEX($CV$63:$CZ$65, $CF848, BB$23), "-")</f>
        <v>-</v>
      </c>
      <c r="BC848" s="296" t="str" cm="1">
        <f t="array" ref="BC848">IFERROR(INDEX($CV$63:$CZ$65, $CF848, BC$23), "-")</f>
        <v>-</v>
      </c>
      <c r="BD848" s="296" t="str" cm="1">
        <f t="array" ref="BD848">IFERROR(INDEX($CV$63:$CZ$65, $CF848, BD$23), "-")</f>
        <v>-</v>
      </c>
      <c r="BE848" s="296" t="str" cm="1">
        <f t="array" ref="BE848">IFERROR(INDEX($CV$63:$CZ$65, $CF848, BE$23), "-")</f>
        <v>-</v>
      </c>
      <c r="BF848" s="297" cm="1">
        <f t="array" ref="BF848">IF($CF848=3,
IFERROR(INDEX($CV$68:$CZ$79, $CE848, BF$23), "-"),
IF($CF848=2,
IF(BF$23=5, $Q848, IF(BF$23=4, $R848, 0)), IF(BF$23=5, $Q848, 0)
))</f>
        <v>0</v>
      </c>
      <c r="BG848" s="297" cm="1">
        <f t="array" ref="BG848">IF($CF848=3,
IFERROR(INDEX($CV$68:$CZ$79, $CE848, BG$23), "-"),
IF($CF848=2,
IF(BG$23=5, $Q848, IF(BG$23=4, $R848, 0)), IF(BG$23=5, $Q848, 0)
))</f>
        <v>0</v>
      </c>
      <c r="BH848" s="297" cm="1">
        <f t="array" ref="BH848">IF($CF848=3,
IFERROR(INDEX($CV$68:$CZ$79, $CE848, BH$23), "-"),
IF($CF848=2,
IF(BH$23=5, $Q848, IF(BH$23=4, $R848, 0)), IF(BH$23=5, $Q848, 0)
))</f>
        <v>0</v>
      </c>
      <c r="BI848" s="297" cm="1">
        <f t="array" ref="BI848">IF($CF848=3,
IFERROR(INDEX($CV$68:$CZ$79, $CE848, BI$23), "-"),
IF($CF848=2,
IF(BI$23=5, $Q848, IF(BI$23=4, $R848, 0)), IF(BI$23=5, $Q848, 0)
))</f>
        <v>0</v>
      </c>
      <c r="BJ848" s="297" cm="1">
        <f t="array" ref="BJ848">IF($CF848=3,
IFERROR(INDEX($CV$68:$CZ$79, $CE848, BJ$23), "-"),
IF($CF848=2,
IF(BJ$23=5, $Q848, IF(BJ$23=4, $R848, 0)), IF(BJ$23=5, $Q848, 0)
))</f>
        <v>0</v>
      </c>
      <c r="BK848" s="293" t="str" cm="1">
        <f t="array" ref="BK848">IFERROR(IF(OR($AN$20="EZ", ISNUMBER((BL848*BM848)/(3600*1000)/BN848)), (BL848*BM848)/(3600*1000)/BN848, BY848) * SUMPRODUCT($BO848:$BS848^2.5, $BT848:$BX848) / 1000, "-")</f>
        <v>-</v>
      </c>
      <c r="BL848" s="279" t="str">
        <f t="shared" si="358"/>
        <v>-</v>
      </c>
      <c r="BM848" s="279" t="str">
        <f t="shared" si="359"/>
        <v>-</v>
      </c>
      <c r="BN848" s="298">
        <f t="shared" si="360"/>
        <v>0</v>
      </c>
      <c r="BO848" s="296" t="str" cm="1">
        <f t="array" ref="BO848">IFERROR(INDEX($CV$63:$CZ$65, $CO848, BO$23), "-")</f>
        <v>-</v>
      </c>
      <c r="BP848" s="296" t="str" cm="1">
        <f t="array" ref="BP848">IFERROR(INDEX($CV$63:$CZ$65, $CO848, BP$23), "-")</f>
        <v>-</v>
      </c>
      <c r="BQ848" s="296" t="str" cm="1">
        <f t="array" ref="BQ848">IFERROR(INDEX($CV$63:$CZ$65, $CO848, BQ$23), "-")</f>
        <v>-</v>
      </c>
      <c r="BR848" s="296" t="str" cm="1">
        <f t="array" ref="BR848">IFERROR(INDEX($CV$63:$CZ$65, $CO848, BR$23), "-")</f>
        <v>-</v>
      </c>
      <c r="BS848" s="296" t="str" cm="1">
        <f t="array" ref="BS848">IFERROR(INDEX($CV$63:$CZ$65, $CO848, BS$23), "-")</f>
        <v>-</v>
      </c>
      <c r="BT848" s="297" cm="1">
        <f t="array" ref="BT848">IF($CO848=3,
IFERROR(INDEX($CV$68:$CZ$79, $CE848, BT$23), "-"),
IF($CO848=2,
IF(BT$23=5, $AC848, IF(BT$23=4, $AD848, 0)), IF(BT$23=5, $AC848, 0)
))</f>
        <v>0</v>
      </c>
      <c r="BU848" s="297" cm="1">
        <f t="array" ref="BU848">IF($CO848=3,
IFERROR(INDEX($CV$68:$CZ$79, $CE848, BU$23), "-"),
IF($CO848=2,
IF(BU$23=5, $AC848, IF(BU$23=4, $AD848, 0)), IF(BU$23=5, $AC848, 0)
))</f>
        <v>0</v>
      </c>
      <c r="BV848" s="297" cm="1">
        <f t="array" ref="BV848">IF($CO848=3,
IFERROR(INDEX($CV$68:$CZ$79, $CE848, BV$23), "-"),
IF($CO848=2,
IF(BV$23=5, $AC848, IF(BV$23=4, $AD848, 0)), IF(BV$23=5, $AC848, 0)
))</f>
        <v>0</v>
      </c>
      <c r="BW848" s="297" cm="1">
        <f t="array" ref="BW848">IF($CO848=3,
IFERROR(INDEX($CV$68:$CZ$79, $CE848, BW$23), "-"),
IF($CO848=2,
IF(BW$23=5, $AC848, IF(BW$23=4, $AD848, 0)), IF(BW$23=5, $AC848, 0)
))</f>
        <v>0</v>
      </c>
      <c r="BX848" s="297" cm="1">
        <f t="array" ref="BX848">IF($CO848=3,
IFERROR(INDEX($CV$68:$CZ$79, $CE848, BX$23), "-"),
IF($CO848=2,
IF(BX$23=5, $AC848, IF(BX$23=4, $AD848, 0)), IF(BX$23=5, $AC848, 0)
))</f>
        <v>0</v>
      </c>
      <c r="BY848" s="293" t="str">
        <f t="shared" si="361"/>
        <v>-</v>
      </c>
      <c r="BZ848" s="299">
        <f t="shared" si="337"/>
        <v>0</v>
      </c>
      <c r="CA848" s="294" t="str">
        <f t="shared" si="362"/>
        <v>-</v>
      </c>
      <c r="CB848" s="295" t="str">
        <f t="shared" si="338"/>
        <v>-</v>
      </c>
      <c r="CC848" s="295" t="str">
        <f t="shared" si="363"/>
        <v>-</v>
      </c>
      <c r="CD848" s="299">
        <f t="shared" si="339"/>
        <v>0</v>
      </c>
      <c r="CE848" s="300" t="str">
        <f t="shared" si="340"/>
        <v>-</v>
      </c>
      <c r="CF848" s="300" t="str">
        <f t="shared" si="341"/>
        <v>-</v>
      </c>
      <c r="CG848" s="300">
        <v>0</v>
      </c>
      <c r="CH848" s="300">
        <f t="shared" si="342"/>
        <v>0</v>
      </c>
      <c r="CI848" s="301">
        <f t="shared" si="343"/>
        <v>0</v>
      </c>
      <c r="CJ848" s="301">
        <f t="shared" si="344"/>
        <v>0</v>
      </c>
      <c r="CK848" s="302" t="str" cm="1">
        <f t="array" ref="CK848">IF($CJ848&gt;0, INDEX($CS$28:$DH$35, $CJ848, $CI848+CK$23), "-")</f>
        <v>-</v>
      </c>
      <c r="CL848" s="302" t="str" cm="1">
        <f t="array" ref="CL848">IF($CJ848&gt;0, INDEX($CS$28:$DH$35, $CJ848, $CI848+CL$23), "-")</f>
        <v>-</v>
      </c>
      <c r="CM848" s="302" t="str" cm="1">
        <f t="array" ref="CM848">IF($CJ848&gt;0, INDEX($CS$28:$DH$35, $CJ848, $CI848+CM$23), "-")</f>
        <v>-</v>
      </c>
      <c r="CN848" s="302" t="str" cm="1">
        <f t="array" ref="CN848">IF($CJ848&gt;0, INDEX($CS$28:$DH$35, $CJ848, $CI848+CN$23), "-")</f>
        <v>-</v>
      </c>
      <c r="CO848" s="300" t="str">
        <f t="shared" si="345"/>
        <v>-</v>
      </c>
      <c r="CP848" s="271"/>
      <c r="CQ848" s="272"/>
      <c r="CR848" s="273"/>
      <c r="CS848" s="273"/>
      <c r="CT848" s="273"/>
      <c r="CU848" s="273"/>
      <c r="CV848" s="273"/>
      <c r="CW848" s="273"/>
      <c r="CX848" s="273"/>
      <c r="CY848" s="273"/>
      <c r="CZ848" s="273"/>
      <c r="DA848" s="273"/>
      <c r="DB848" s="273"/>
      <c r="DC848" s="273"/>
      <c r="DD848" s="273"/>
      <c r="DE848" s="273"/>
      <c r="DF848" s="273"/>
      <c r="DG848" s="273"/>
      <c r="DH848" s="273"/>
      <c r="DI848" s="273"/>
      <c r="DJ848" s="271"/>
      <c r="DK848" s="271"/>
    </row>
    <row r="849" spans="1:115" s="45" customFormat="1" ht="12.75" customHeight="1" x14ac:dyDescent="0.25">
      <c r="A849" s="13" cm="1">
        <f t="array" ref="A849">IFERROR(INDEX(Operation, IFERROR(MATCH($N849,#REF!, 0), IFERROR(MATCH($N849,#REF!, 0), MATCH($N849,#REF!, 0))), 4), 0)</f>
        <v>0</v>
      </c>
      <c r="B849" s="10">
        <v>826</v>
      </c>
      <c r="C849" s="238"/>
      <c r="D849" s="238"/>
      <c r="E849" s="79"/>
      <c r="F849" s="80" t="str">
        <f>IF(ISBLANK(E849), "", VLOOKUP(E849, Z!$A$2:$C$4127, 3, FALSE))</f>
        <v/>
      </c>
      <c r="G849" s="238"/>
      <c r="H849" s="81"/>
      <c r="I849" s="255" t="b">
        <v>0</v>
      </c>
      <c r="J849" s="256"/>
      <c r="K849" s="82"/>
      <c r="L849" s="82"/>
      <c r="M849" s="83"/>
      <c r="N849" s="79"/>
      <c r="O849" s="84"/>
      <c r="P849" s="84"/>
      <c r="Q849" s="257"/>
      <c r="R849" s="257"/>
      <c r="S849" s="257"/>
      <c r="T849" s="85">
        <f t="shared" si="346"/>
        <v>0</v>
      </c>
      <c r="U849" s="238"/>
      <c r="V849" s="238"/>
      <c r="W849" s="238"/>
      <c r="X849" s="257"/>
      <c r="Y849" s="258"/>
      <c r="Z849" s="79"/>
      <c r="AA849" s="257"/>
      <c r="AB849" s="257"/>
      <c r="AC849" s="257"/>
      <c r="AD849" s="257"/>
      <c r="AE849" s="257"/>
      <c r="AF849" s="85">
        <f t="shared" si="347"/>
        <v>0</v>
      </c>
      <c r="AG849" s="259"/>
      <c r="AH849" s="238"/>
      <c r="AI849" s="79"/>
      <c r="AJ849" s="80" t="str">
        <f>IF(ISBLANK(AI849), "", VLOOKUP(AI849, Z!$A$2:$C$4127, 3, FALSE))</f>
        <v/>
      </c>
      <c r="AK849" s="260"/>
      <c r="AL849" s="127">
        <f t="shared" si="348"/>
        <v>0</v>
      </c>
      <c r="AM849" s="271"/>
      <c r="AN849" s="292">
        <f t="shared" si="350"/>
        <v>0</v>
      </c>
      <c r="AO849" s="279">
        <f t="shared" si="349"/>
        <v>1</v>
      </c>
      <c r="AP849" s="279">
        <v>0.75</v>
      </c>
      <c r="AQ849" s="293" t="str">
        <f t="shared" si="351"/>
        <v>-</v>
      </c>
      <c r="AR849" s="293" t="str">
        <f t="shared" si="352"/>
        <v>-</v>
      </c>
      <c r="AS849" s="293" t="str" cm="1">
        <f t="array" ref="AS849">IFERROR(IFERROR((AT849*AU849)/(3600*1000)/AZ849, BY849) * SUMPRODUCT($BA849:$BE849^2.5, $BF849:$BJ849) / 1000, "-")</f>
        <v>-</v>
      </c>
      <c r="AT849" s="279" t="str">
        <f t="shared" si="353"/>
        <v>-</v>
      </c>
      <c r="AU849" s="279" t="str">
        <f t="shared" si="354"/>
        <v>-</v>
      </c>
      <c r="AV849" s="294" t="str">
        <f t="shared" si="336"/>
        <v>-</v>
      </c>
      <c r="AW849" s="294" t="str" cm="1">
        <f t="array" ref="AW849">IF(CH849&gt;0, INDEX($CV$58:$CV$60, CH849), "-")</f>
        <v>-</v>
      </c>
      <c r="AX849" s="294" t="str">
        <f t="shared" si="355"/>
        <v>-</v>
      </c>
      <c r="AY849" s="295" t="str">
        <f t="shared" si="356"/>
        <v>-</v>
      </c>
      <c r="AZ849" s="294">
        <f t="shared" si="357"/>
        <v>0</v>
      </c>
      <c r="BA849" s="296" t="str" cm="1">
        <f t="array" ref="BA849">IFERROR(INDEX($CV$63:$CZ$65, $CF849, BA$23), "-")</f>
        <v>-</v>
      </c>
      <c r="BB849" s="296" t="str" cm="1">
        <f t="array" ref="BB849">IFERROR(INDEX($CV$63:$CZ$65, $CF849, BB$23), "-")</f>
        <v>-</v>
      </c>
      <c r="BC849" s="296" t="str" cm="1">
        <f t="array" ref="BC849">IFERROR(INDEX($CV$63:$CZ$65, $CF849, BC$23), "-")</f>
        <v>-</v>
      </c>
      <c r="BD849" s="296" t="str" cm="1">
        <f t="array" ref="BD849">IFERROR(INDEX($CV$63:$CZ$65, $CF849, BD$23), "-")</f>
        <v>-</v>
      </c>
      <c r="BE849" s="296" t="str" cm="1">
        <f t="array" ref="BE849">IFERROR(INDEX($CV$63:$CZ$65, $CF849, BE$23), "-")</f>
        <v>-</v>
      </c>
      <c r="BF849" s="297" cm="1">
        <f t="array" ref="BF849">IF($CF849=3,
IFERROR(INDEX($CV$68:$CZ$79, $CE849, BF$23), "-"),
IF($CF849=2,
IF(BF$23=5, $Q849, IF(BF$23=4, $R849, 0)), IF(BF$23=5, $Q849, 0)
))</f>
        <v>0</v>
      </c>
      <c r="BG849" s="297" cm="1">
        <f t="array" ref="BG849">IF($CF849=3,
IFERROR(INDEX($CV$68:$CZ$79, $CE849, BG$23), "-"),
IF($CF849=2,
IF(BG$23=5, $Q849, IF(BG$23=4, $R849, 0)), IF(BG$23=5, $Q849, 0)
))</f>
        <v>0</v>
      </c>
      <c r="BH849" s="297" cm="1">
        <f t="array" ref="BH849">IF($CF849=3,
IFERROR(INDEX($CV$68:$CZ$79, $CE849, BH$23), "-"),
IF($CF849=2,
IF(BH$23=5, $Q849, IF(BH$23=4, $R849, 0)), IF(BH$23=5, $Q849, 0)
))</f>
        <v>0</v>
      </c>
      <c r="BI849" s="297" cm="1">
        <f t="array" ref="BI849">IF($CF849=3,
IFERROR(INDEX($CV$68:$CZ$79, $CE849, BI$23), "-"),
IF($CF849=2,
IF(BI$23=5, $Q849, IF(BI$23=4, $R849, 0)), IF(BI$23=5, $Q849, 0)
))</f>
        <v>0</v>
      </c>
      <c r="BJ849" s="297" cm="1">
        <f t="array" ref="BJ849">IF($CF849=3,
IFERROR(INDEX($CV$68:$CZ$79, $CE849, BJ$23), "-"),
IF($CF849=2,
IF(BJ$23=5, $Q849, IF(BJ$23=4, $R849, 0)), IF(BJ$23=5, $Q849, 0)
))</f>
        <v>0</v>
      </c>
      <c r="BK849" s="293" t="str" cm="1">
        <f t="array" ref="BK849">IFERROR(IF(OR($AN$20="EZ", ISNUMBER((BL849*BM849)/(3600*1000)/BN849)), (BL849*BM849)/(3600*1000)/BN849, BY849) * SUMPRODUCT($BO849:$BS849^2.5, $BT849:$BX849) / 1000, "-")</f>
        <v>-</v>
      </c>
      <c r="BL849" s="279" t="str">
        <f t="shared" si="358"/>
        <v>-</v>
      </c>
      <c r="BM849" s="279" t="str">
        <f t="shared" si="359"/>
        <v>-</v>
      </c>
      <c r="BN849" s="298">
        <f t="shared" si="360"/>
        <v>0</v>
      </c>
      <c r="BO849" s="296" t="str" cm="1">
        <f t="array" ref="BO849">IFERROR(INDEX($CV$63:$CZ$65, $CO849, BO$23), "-")</f>
        <v>-</v>
      </c>
      <c r="BP849" s="296" t="str" cm="1">
        <f t="array" ref="BP849">IFERROR(INDEX($CV$63:$CZ$65, $CO849, BP$23), "-")</f>
        <v>-</v>
      </c>
      <c r="BQ849" s="296" t="str" cm="1">
        <f t="array" ref="BQ849">IFERROR(INDEX($CV$63:$CZ$65, $CO849, BQ$23), "-")</f>
        <v>-</v>
      </c>
      <c r="BR849" s="296" t="str" cm="1">
        <f t="array" ref="BR849">IFERROR(INDEX($CV$63:$CZ$65, $CO849, BR$23), "-")</f>
        <v>-</v>
      </c>
      <c r="BS849" s="296" t="str" cm="1">
        <f t="array" ref="BS849">IFERROR(INDEX($CV$63:$CZ$65, $CO849, BS$23), "-")</f>
        <v>-</v>
      </c>
      <c r="BT849" s="297" cm="1">
        <f t="array" ref="BT849">IF($CO849=3,
IFERROR(INDEX($CV$68:$CZ$79, $CE849, BT$23), "-"),
IF($CO849=2,
IF(BT$23=5, $AC849, IF(BT$23=4, $AD849, 0)), IF(BT$23=5, $AC849, 0)
))</f>
        <v>0</v>
      </c>
      <c r="BU849" s="297" cm="1">
        <f t="array" ref="BU849">IF($CO849=3,
IFERROR(INDEX($CV$68:$CZ$79, $CE849, BU$23), "-"),
IF($CO849=2,
IF(BU$23=5, $AC849, IF(BU$23=4, $AD849, 0)), IF(BU$23=5, $AC849, 0)
))</f>
        <v>0</v>
      </c>
      <c r="BV849" s="297" cm="1">
        <f t="array" ref="BV849">IF($CO849=3,
IFERROR(INDEX($CV$68:$CZ$79, $CE849, BV$23), "-"),
IF($CO849=2,
IF(BV$23=5, $AC849, IF(BV$23=4, $AD849, 0)), IF(BV$23=5, $AC849, 0)
))</f>
        <v>0</v>
      </c>
      <c r="BW849" s="297" cm="1">
        <f t="array" ref="BW849">IF($CO849=3,
IFERROR(INDEX($CV$68:$CZ$79, $CE849, BW$23), "-"),
IF($CO849=2,
IF(BW$23=5, $AC849, IF(BW$23=4, $AD849, 0)), IF(BW$23=5, $AC849, 0)
))</f>
        <v>0</v>
      </c>
      <c r="BX849" s="297" cm="1">
        <f t="array" ref="BX849">IF($CO849=3,
IFERROR(INDEX($CV$68:$CZ$79, $CE849, BX$23), "-"),
IF($CO849=2,
IF(BX$23=5, $AC849, IF(BX$23=4, $AD849, 0)), IF(BX$23=5, $AC849, 0)
))</f>
        <v>0</v>
      </c>
      <c r="BY849" s="293" t="str">
        <f t="shared" si="361"/>
        <v>-</v>
      </c>
      <c r="BZ849" s="299">
        <f t="shared" si="337"/>
        <v>0</v>
      </c>
      <c r="CA849" s="294" t="str">
        <f t="shared" si="362"/>
        <v>-</v>
      </c>
      <c r="CB849" s="295" t="str">
        <f t="shared" si="338"/>
        <v>-</v>
      </c>
      <c r="CC849" s="295" t="str">
        <f t="shared" si="363"/>
        <v>-</v>
      </c>
      <c r="CD849" s="299">
        <f t="shared" si="339"/>
        <v>0</v>
      </c>
      <c r="CE849" s="300" t="str">
        <f t="shared" si="340"/>
        <v>-</v>
      </c>
      <c r="CF849" s="300" t="str">
        <f t="shared" si="341"/>
        <v>-</v>
      </c>
      <c r="CG849" s="300">
        <v>0</v>
      </c>
      <c r="CH849" s="300">
        <f t="shared" si="342"/>
        <v>0</v>
      </c>
      <c r="CI849" s="301">
        <f t="shared" si="343"/>
        <v>0</v>
      </c>
      <c r="CJ849" s="301">
        <f t="shared" si="344"/>
        <v>0</v>
      </c>
      <c r="CK849" s="302" t="str" cm="1">
        <f t="array" ref="CK849">IF($CJ849&gt;0, INDEX($CS$28:$DH$35, $CJ849, $CI849+CK$23), "-")</f>
        <v>-</v>
      </c>
      <c r="CL849" s="302" t="str" cm="1">
        <f t="array" ref="CL849">IF($CJ849&gt;0, INDEX($CS$28:$DH$35, $CJ849, $CI849+CL$23), "-")</f>
        <v>-</v>
      </c>
      <c r="CM849" s="302" t="str" cm="1">
        <f t="array" ref="CM849">IF($CJ849&gt;0, INDEX($CS$28:$DH$35, $CJ849, $CI849+CM$23), "-")</f>
        <v>-</v>
      </c>
      <c r="CN849" s="302" t="str" cm="1">
        <f t="array" ref="CN849">IF($CJ849&gt;0, INDEX($CS$28:$DH$35, $CJ849, $CI849+CN$23), "-")</f>
        <v>-</v>
      </c>
      <c r="CO849" s="300" t="str">
        <f t="shared" si="345"/>
        <v>-</v>
      </c>
      <c r="CP849" s="271"/>
      <c r="CQ849" s="272"/>
      <c r="CR849" s="273"/>
      <c r="CS849" s="273"/>
      <c r="CT849" s="273"/>
      <c r="CU849" s="273"/>
      <c r="CV849" s="273"/>
      <c r="CW849" s="273"/>
      <c r="CX849" s="273"/>
      <c r="CY849" s="273"/>
      <c r="CZ849" s="273"/>
      <c r="DA849" s="273"/>
      <c r="DB849" s="273"/>
      <c r="DC849" s="273"/>
      <c r="DD849" s="273"/>
      <c r="DE849" s="273"/>
      <c r="DF849" s="273"/>
      <c r="DG849" s="273"/>
      <c r="DH849" s="273"/>
      <c r="DI849" s="273"/>
      <c r="DJ849" s="271"/>
      <c r="DK849" s="271"/>
    </row>
    <row r="850" spans="1:115" s="45" customFormat="1" ht="12.75" customHeight="1" x14ac:dyDescent="0.25">
      <c r="A850" s="13" cm="1">
        <f t="array" ref="A850">IFERROR(INDEX(Operation, IFERROR(MATCH($N850,#REF!, 0), IFERROR(MATCH($N850,#REF!, 0), MATCH($N850,#REF!, 0))), 4), 0)</f>
        <v>0</v>
      </c>
      <c r="B850" s="10">
        <v>827</v>
      </c>
      <c r="C850" s="238"/>
      <c r="D850" s="238"/>
      <c r="E850" s="79"/>
      <c r="F850" s="80" t="str">
        <f>IF(ISBLANK(E850), "", VLOOKUP(E850, Z!$A$2:$C$4127, 3, FALSE))</f>
        <v/>
      </c>
      <c r="G850" s="238"/>
      <c r="H850" s="81"/>
      <c r="I850" s="255" t="b">
        <v>0</v>
      </c>
      <c r="J850" s="256"/>
      <c r="K850" s="82"/>
      <c r="L850" s="82"/>
      <c r="M850" s="83"/>
      <c r="N850" s="79"/>
      <c r="O850" s="84"/>
      <c r="P850" s="84"/>
      <c r="Q850" s="257"/>
      <c r="R850" s="257"/>
      <c r="S850" s="257"/>
      <c r="T850" s="85">
        <f t="shared" si="346"/>
        <v>0</v>
      </c>
      <c r="U850" s="238"/>
      <c r="V850" s="238"/>
      <c r="W850" s="238"/>
      <c r="X850" s="257"/>
      <c r="Y850" s="258"/>
      <c r="Z850" s="79"/>
      <c r="AA850" s="257"/>
      <c r="AB850" s="257"/>
      <c r="AC850" s="257"/>
      <c r="AD850" s="257"/>
      <c r="AE850" s="257"/>
      <c r="AF850" s="85">
        <f t="shared" si="347"/>
        <v>0</v>
      </c>
      <c r="AG850" s="259"/>
      <c r="AH850" s="238"/>
      <c r="AI850" s="79"/>
      <c r="AJ850" s="80" t="str">
        <f>IF(ISBLANK(AI850), "", VLOOKUP(AI850, Z!$A$2:$C$4127, 3, FALSE))</f>
        <v/>
      </c>
      <c r="AK850" s="260"/>
      <c r="AL850" s="127">
        <f t="shared" si="348"/>
        <v>0</v>
      </c>
      <c r="AM850" s="271"/>
      <c r="AN850" s="292">
        <f t="shared" si="350"/>
        <v>0</v>
      </c>
      <c r="AO850" s="279">
        <f t="shared" si="349"/>
        <v>1</v>
      </c>
      <c r="AP850" s="279">
        <v>0.75</v>
      </c>
      <c r="AQ850" s="293" t="str">
        <f t="shared" si="351"/>
        <v>-</v>
      </c>
      <c r="AR850" s="293" t="str">
        <f t="shared" si="352"/>
        <v>-</v>
      </c>
      <c r="AS850" s="293" t="str" cm="1">
        <f t="array" ref="AS850">IFERROR(IFERROR((AT850*AU850)/(3600*1000)/AZ850, BY850) * SUMPRODUCT($BA850:$BE850^2.5, $BF850:$BJ850) / 1000, "-")</f>
        <v>-</v>
      </c>
      <c r="AT850" s="279" t="str">
        <f t="shared" si="353"/>
        <v>-</v>
      </c>
      <c r="AU850" s="279" t="str">
        <f t="shared" si="354"/>
        <v>-</v>
      </c>
      <c r="AV850" s="294" t="str">
        <f t="shared" si="336"/>
        <v>-</v>
      </c>
      <c r="AW850" s="294" t="str" cm="1">
        <f t="array" ref="AW850">IF(CH850&gt;0, INDEX($CV$58:$CV$60, CH850), "-")</f>
        <v>-</v>
      </c>
      <c r="AX850" s="294" t="str">
        <f t="shared" si="355"/>
        <v>-</v>
      </c>
      <c r="AY850" s="295" t="str">
        <f t="shared" si="356"/>
        <v>-</v>
      </c>
      <c r="AZ850" s="294">
        <f t="shared" si="357"/>
        <v>0</v>
      </c>
      <c r="BA850" s="296" t="str" cm="1">
        <f t="array" ref="BA850">IFERROR(INDEX($CV$63:$CZ$65, $CF850, BA$23), "-")</f>
        <v>-</v>
      </c>
      <c r="BB850" s="296" t="str" cm="1">
        <f t="array" ref="BB850">IFERROR(INDEX($CV$63:$CZ$65, $CF850, BB$23), "-")</f>
        <v>-</v>
      </c>
      <c r="BC850" s="296" t="str" cm="1">
        <f t="array" ref="BC850">IFERROR(INDEX($CV$63:$CZ$65, $CF850, BC$23), "-")</f>
        <v>-</v>
      </c>
      <c r="BD850" s="296" t="str" cm="1">
        <f t="array" ref="BD850">IFERROR(INDEX($CV$63:$CZ$65, $CF850, BD$23), "-")</f>
        <v>-</v>
      </c>
      <c r="BE850" s="296" t="str" cm="1">
        <f t="array" ref="BE850">IFERROR(INDEX($CV$63:$CZ$65, $CF850, BE$23), "-")</f>
        <v>-</v>
      </c>
      <c r="BF850" s="297" cm="1">
        <f t="array" ref="BF850">IF($CF850=3,
IFERROR(INDEX($CV$68:$CZ$79, $CE850, BF$23), "-"),
IF($CF850=2,
IF(BF$23=5, $Q850, IF(BF$23=4, $R850, 0)), IF(BF$23=5, $Q850, 0)
))</f>
        <v>0</v>
      </c>
      <c r="BG850" s="297" cm="1">
        <f t="array" ref="BG850">IF($CF850=3,
IFERROR(INDEX($CV$68:$CZ$79, $CE850, BG$23), "-"),
IF($CF850=2,
IF(BG$23=5, $Q850, IF(BG$23=4, $R850, 0)), IF(BG$23=5, $Q850, 0)
))</f>
        <v>0</v>
      </c>
      <c r="BH850" s="297" cm="1">
        <f t="array" ref="BH850">IF($CF850=3,
IFERROR(INDEX($CV$68:$CZ$79, $CE850, BH$23), "-"),
IF($CF850=2,
IF(BH$23=5, $Q850, IF(BH$23=4, $R850, 0)), IF(BH$23=5, $Q850, 0)
))</f>
        <v>0</v>
      </c>
      <c r="BI850" s="297" cm="1">
        <f t="array" ref="BI850">IF($CF850=3,
IFERROR(INDEX($CV$68:$CZ$79, $CE850, BI$23), "-"),
IF($CF850=2,
IF(BI$23=5, $Q850, IF(BI$23=4, $R850, 0)), IF(BI$23=5, $Q850, 0)
))</f>
        <v>0</v>
      </c>
      <c r="BJ850" s="297" cm="1">
        <f t="array" ref="BJ850">IF($CF850=3,
IFERROR(INDEX($CV$68:$CZ$79, $CE850, BJ$23), "-"),
IF($CF850=2,
IF(BJ$23=5, $Q850, IF(BJ$23=4, $R850, 0)), IF(BJ$23=5, $Q850, 0)
))</f>
        <v>0</v>
      </c>
      <c r="BK850" s="293" t="str" cm="1">
        <f t="array" ref="BK850">IFERROR(IF(OR($AN$20="EZ", ISNUMBER((BL850*BM850)/(3600*1000)/BN850)), (BL850*BM850)/(3600*1000)/BN850, BY850) * SUMPRODUCT($BO850:$BS850^2.5, $BT850:$BX850) / 1000, "-")</f>
        <v>-</v>
      </c>
      <c r="BL850" s="279" t="str">
        <f t="shared" si="358"/>
        <v>-</v>
      </c>
      <c r="BM850" s="279" t="str">
        <f t="shared" si="359"/>
        <v>-</v>
      </c>
      <c r="BN850" s="298">
        <f t="shared" si="360"/>
        <v>0</v>
      </c>
      <c r="BO850" s="296" t="str" cm="1">
        <f t="array" ref="BO850">IFERROR(INDEX($CV$63:$CZ$65, $CO850, BO$23), "-")</f>
        <v>-</v>
      </c>
      <c r="BP850" s="296" t="str" cm="1">
        <f t="array" ref="BP850">IFERROR(INDEX($CV$63:$CZ$65, $CO850, BP$23), "-")</f>
        <v>-</v>
      </c>
      <c r="BQ850" s="296" t="str" cm="1">
        <f t="array" ref="BQ850">IFERROR(INDEX($CV$63:$CZ$65, $CO850, BQ$23), "-")</f>
        <v>-</v>
      </c>
      <c r="BR850" s="296" t="str" cm="1">
        <f t="array" ref="BR850">IFERROR(INDEX($CV$63:$CZ$65, $CO850, BR$23), "-")</f>
        <v>-</v>
      </c>
      <c r="BS850" s="296" t="str" cm="1">
        <f t="array" ref="BS850">IFERROR(INDEX($CV$63:$CZ$65, $CO850, BS$23), "-")</f>
        <v>-</v>
      </c>
      <c r="BT850" s="297" cm="1">
        <f t="array" ref="BT850">IF($CO850=3,
IFERROR(INDEX($CV$68:$CZ$79, $CE850, BT$23), "-"),
IF($CO850=2,
IF(BT$23=5, $AC850, IF(BT$23=4, $AD850, 0)), IF(BT$23=5, $AC850, 0)
))</f>
        <v>0</v>
      </c>
      <c r="BU850" s="297" cm="1">
        <f t="array" ref="BU850">IF($CO850=3,
IFERROR(INDEX($CV$68:$CZ$79, $CE850, BU$23), "-"),
IF($CO850=2,
IF(BU$23=5, $AC850, IF(BU$23=4, $AD850, 0)), IF(BU$23=5, $AC850, 0)
))</f>
        <v>0</v>
      </c>
      <c r="BV850" s="297" cm="1">
        <f t="array" ref="BV850">IF($CO850=3,
IFERROR(INDEX($CV$68:$CZ$79, $CE850, BV$23), "-"),
IF($CO850=2,
IF(BV$23=5, $AC850, IF(BV$23=4, $AD850, 0)), IF(BV$23=5, $AC850, 0)
))</f>
        <v>0</v>
      </c>
      <c r="BW850" s="297" cm="1">
        <f t="array" ref="BW850">IF($CO850=3,
IFERROR(INDEX($CV$68:$CZ$79, $CE850, BW$23), "-"),
IF($CO850=2,
IF(BW$23=5, $AC850, IF(BW$23=4, $AD850, 0)), IF(BW$23=5, $AC850, 0)
))</f>
        <v>0</v>
      </c>
      <c r="BX850" s="297" cm="1">
        <f t="array" ref="BX850">IF($CO850=3,
IFERROR(INDEX($CV$68:$CZ$79, $CE850, BX$23), "-"),
IF($CO850=2,
IF(BX$23=5, $AC850, IF(BX$23=4, $AD850, 0)), IF(BX$23=5, $AC850, 0)
))</f>
        <v>0</v>
      </c>
      <c r="BY850" s="293" t="str">
        <f t="shared" si="361"/>
        <v>-</v>
      </c>
      <c r="BZ850" s="299">
        <f t="shared" si="337"/>
        <v>0</v>
      </c>
      <c r="CA850" s="294" t="str">
        <f t="shared" si="362"/>
        <v>-</v>
      </c>
      <c r="CB850" s="295" t="str">
        <f t="shared" si="338"/>
        <v>-</v>
      </c>
      <c r="CC850" s="295" t="str">
        <f t="shared" si="363"/>
        <v>-</v>
      </c>
      <c r="CD850" s="299">
        <f t="shared" si="339"/>
        <v>0</v>
      </c>
      <c r="CE850" s="300" t="str">
        <f t="shared" si="340"/>
        <v>-</v>
      </c>
      <c r="CF850" s="300" t="str">
        <f t="shared" si="341"/>
        <v>-</v>
      </c>
      <c r="CG850" s="300">
        <v>0</v>
      </c>
      <c r="CH850" s="300">
        <f t="shared" si="342"/>
        <v>0</v>
      </c>
      <c r="CI850" s="301">
        <f t="shared" si="343"/>
        <v>0</v>
      </c>
      <c r="CJ850" s="301">
        <f t="shared" si="344"/>
        <v>0</v>
      </c>
      <c r="CK850" s="302" t="str" cm="1">
        <f t="array" ref="CK850">IF($CJ850&gt;0, INDEX($CS$28:$DH$35, $CJ850, $CI850+CK$23), "-")</f>
        <v>-</v>
      </c>
      <c r="CL850" s="302" t="str" cm="1">
        <f t="array" ref="CL850">IF($CJ850&gt;0, INDEX($CS$28:$DH$35, $CJ850, $CI850+CL$23), "-")</f>
        <v>-</v>
      </c>
      <c r="CM850" s="302" t="str" cm="1">
        <f t="array" ref="CM850">IF($CJ850&gt;0, INDEX($CS$28:$DH$35, $CJ850, $CI850+CM$23), "-")</f>
        <v>-</v>
      </c>
      <c r="CN850" s="302" t="str" cm="1">
        <f t="array" ref="CN850">IF($CJ850&gt;0, INDEX($CS$28:$DH$35, $CJ850, $CI850+CN$23), "-")</f>
        <v>-</v>
      </c>
      <c r="CO850" s="300" t="str">
        <f t="shared" si="345"/>
        <v>-</v>
      </c>
      <c r="CP850" s="271"/>
      <c r="CQ850" s="272"/>
      <c r="CR850" s="273"/>
      <c r="CS850" s="273"/>
      <c r="CT850" s="273"/>
      <c r="CU850" s="273"/>
      <c r="CV850" s="273"/>
      <c r="CW850" s="273"/>
      <c r="CX850" s="273"/>
      <c r="CY850" s="273"/>
      <c r="CZ850" s="273"/>
      <c r="DA850" s="273"/>
      <c r="DB850" s="273"/>
      <c r="DC850" s="273"/>
      <c r="DD850" s="273"/>
      <c r="DE850" s="273"/>
      <c r="DF850" s="273"/>
      <c r="DG850" s="273"/>
      <c r="DH850" s="273"/>
      <c r="DI850" s="273"/>
      <c r="DJ850" s="271"/>
      <c r="DK850" s="271"/>
    </row>
    <row r="851" spans="1:115" s="45" customFormat="1" ht="12.75" customHeight="1" x14ac:dyDescent="0.25">
      <c r="A851" s="13" cm="1">
        <f t="array" ref="A851">IFERROR(INDEX(Operation, IFERROR(MATCH($N851,#REF!, 0), IFERROR(MATCH($N851,#REF!, 0), MATCH($N851,#REF!, 0))), 4), 0)</f>
        <v>0</v>
      </c>
      <c r="B851" s="10">
        <v>828</v>
      </c>
      <c r="C851" s="238"/>
      <c r="D851" s="238"/>
      <c r="E851" s="79"/>
      <c r="F851" s="80" t="str">
        <f>IF(ISBLANK(E851), "", VLOOKUP(E851, Z!$A$2:$C$4127, 3, FALSE))</f>
        <v/>
      </c>
      <c r="G851" s="238"/>
      <c r="H851" s="81"/>
      <c r="I851" s="255" t="b">
        <v>0</v>
      </c>
      <c r="J851" s="256"/>
      <c r="K851" s="82"/>
      <c r="L851" s="82"/>
      <c r="M851" s="83"/>
      <c r="N851" s="79"/>
      <c r="O851" s="84"/>
      <c r="P851" s="84"/>
      <c r="Q851" s="257"/>
      <c r="R851" s="257"/>
      <c r="S851" s="257"/>
      <c r="T851" s="85">
        <f t="shared" si="346"/>
        <v>0</v>
      </c>
      <c r="U851" s="238"/>
      <c r="V851" s="238"/>
      <c r="W851" s="238"/>
      <c r="X851" s="256"/>
      <c r="Y851" s="258"/>
      <c r="Z851" s="79"/>
      <c r="AA851" s="257"/>
      <c r="AB851" s="257"/>
      <c r="AC851" s="257"/>
      <c r="AD851" s="257"/>
      <c r="AE851" s="257"/>
      <c r="AF851" s="85">
        <f t="shared" si="347"/>
        <v>0</v>
      </c>
      <c r="AG851" s="259"/>
      <c r="AH851" s="238"/>
      <c r="AI851" s="79"/>
      <c r="AJ851" s="80" t="str">
        <f>IF(ISBLANK(AI851), "", VLOOKUP(AI851, Z!$A$2:$C$4127, 3, FALSE))</f>
        <v/>
      </c>
      <c r="AK851" s="260"/>
      <c r="AL851" s="127">
        <f t="shared" si="348"/>
        <v>0</v>
      </c>
      <c r="AM851" s="271"/>
      <c r="AN851" s="292">
        <f t="shared" si="350"/>
        <v>0</v>
      </c>
      <c r="AO851" s="279">
        <f t="shared" si="349"/>
        <v>1</v>
      </c>
      <c r="AP851" s="279">
        <v>0.75</v>
      </c>
      <c r="AQ851" s="293" t="str">
        <f t="shared" si="351"/>
        <v>-</v>
      </c>
      <c r="AR851" s="293" t="str">
        <f t="shared" si="352"/>
        <v>-</v>
      </c>
      <c r="AS851" s="293" t="str" cm="1">
        <f t="array" ref="AS851">IFERROR(IFERROR((AT851*AU851)/(3600*1000)/AZ851, BY851) * SUMPRODUCT($BA851:$BE851^2.5, $BF851:$BJ851) / 1000, "-")</f>
        <v>-</v>
      </c>
      <c r="AT851" s="279" t="str">
        <f t="shared" si="353"/>
        <v>-</v>
      </c>
      <c r="AU851" s="279" t="str">
        <f t="shared" si="354"/>
        <v>-</v>
      </c>
      <c r="AV851" s="294" t="str">
        <f t="shared" si="336"/>
        <v>-</v>
      </c>
      <c r="AW851" s="294" t="str" cm="1">
        <f t="array" ref="AW851">IF(CH851&gt;0, INDEX($CV$58:$CV$60, CH851), "-")</f>
        <v>-</v>
      </c>
      <c r="AX851" s="294" t="str">
        <f t="shared" si="355"/>
        <v>-</v>
      </c>
      <c r="AY851" s="295" t="str">
        <f t="shared" si="356"/>
        <v>-</v>
      </c>
      <c r="AZ851" s="294">
        <f t="shared" si="357"/>
        <v>0</v>
      </c>
      <c r="BA851" s="296" t="str" cm="1">
        <f t="array" ref="BA851">IFERROR(INDEX($CV$63:$CZ$65, $CF851, BA$23), "-")</f>
        <v>-</v>
      </c>
      <c r="BB851" s="296" t="str" cm="1">
        <f t="array" ref="BB851">IFERROR(INDEX($CV$63:$CZ$65, $CF851, BB$23), "-")</f>
        <v>-</v>
      </c>
      <c r="BC851" s="296" t="str" cm="1">
        <f t="array" ref="BC851">IFERROR(INDEX($CV$63:$CZ$65, $CF851, BC$23), "-")</f>
        <v>-</v>
      </c>
      <c r="BD851" s="296" t="str" cm="1">
        <f t="array" ref="BD851">IFERROR(INDEX($CV$63:$CZ$65, $CF851, BD$23), "-")</f>
        <v>-</v>
      </c>
      <c r="BE851" s="296" t="str" cm="1">
        <f t="array" ref="BE851">IFERROR(INDEX($CV$63:$CZ$65, $CF851, BE$23), "-")</f>
        <v>-</v>
      </c>
      <c r="BF851" s="297" cm="1">
        <f t="array" ref="BF851">IF($CF851=3,
IFERROR(INDEX($CV$68:$CZ$79, $CE851, BF$23), "-"),
IF($CF851=2,
IF(BF$23=5, $Q851, IF(BF$23=4, $R851, 0)), IF(BF$23=5, $Q851, 0)
))</f>
        <v>0</v>
      </c>
      <c r="BG851" s="297" cm="1">
        <f t="array" ref="BG851">IF($CF851=3,
IFERROR(INDEX($CV$68:$CZ$79, $CE851, BG$23), "-"),
IF($CF851=2,
IF(BG$23=5, $Q851, IF(BG$23=4, $R851, 0)), IF(BG$23=5, $Q851, 0)
))</f>
        <v>0</v>
      </c>
      <c r="BH851" s="297" cm="1">
        <f t="array" ref="BH851">IF($CF851=3,
IFERROR(INDEX($CV$68:$CZ$79, $CE851, BH$23), "-"),
IF($CF851=2,
IF(BH$23=5, $Q851, IF(BH$23=4, $R851, 0)), IF(BH$23=5, $Q851, 0)
))</f>
        <v>0</v>
      </c>
      <c r="BI851" s="297" cm="1">
        <f t="array" ref="BI851">IF($CF851=3,
IFERROR(INDEX($CV$68:$CZ$79, $CE851, BI$23), "-"),
IF($CF851=2,
IF(BI$23=5, $Q851, IF(BI$23=4, $R851, 0)), IF(BI$23=5, $Q851, 0)
))</f>
        <v>0</v>
      </c>
      <c r="BJ851" s="297" cm="1">
        <f t="array" ref="BJ851">IF($CF851=3,
IFERROR(INDEX($CV$68:$CZ$79, $CE851, BJ$23), "-"),
IF($CF851=2,
IF(BJ$23=5, $Q851, IF(BJ$23=4, $R851, 0)), IF(BJ$23=5, $Q851, 0)
))</f>
        <v>0</v>
      </c>
      <c r="BK851" s="293" t="str" cm="1">
        <f t="array" ref="BK851">IFERROR(IF(OR($AN$20="EZ", ISNUMBER((BL851*BM851)/(3600*1000)/BN851)), (BL851*BM851)/(3600*1000)/BN851, BY851) * SUMPRODUCT($BO851:$BS851^2.5, $BT851:$BX851) / 1000, "-")</f>
        <v>-</v>
      </c>
      <c r="BL851" s="279" t="str">
        <f t="shared" si="358"/>
        <v>-</v>
      </c>
      <c r="BM851" s="279" t="str">
        <f t="shared" si="359"/>
        <v>-</v>
      </c>
      <c r="BN851" s="298">
        <f t="shared" si="360"/>
        <v>0</v>
      </c>
      <c r="BO851" s="296" t="str" cm="1">
        <f t="array" ref="BO851">IFERROR(INDEX($CV$63:$CZ$65, $CO851, BO$23), "-")</f>
        <v>-</v>
      </c>
      <c r="BP851" s="296" t="str" cm="1">
        <f t="array" ref="BP851">IFERROR(INDEX($CV$63:$CZ$65, $CO851, BP$23), "-")</f>
        <v>-</v>
      </c>
      <c r="BQ851" s="296" t="str" cm="1">
        <f t="array" ref="BQ851">IFERROR(INDEX($CV$63:$CZ$65, $CO851, BQ$23), "-")</f>
        <v>-</v>
      </c>
      <c r="BR851" s="296" t="str" cm="1">
        <f t="array" ref="BR851">IFERROR(INDEX($CV$63:$CZ$65, $CO851, BR$23), "-")</f>
        <v>-</v>
      </c>
      <c r="BS851" s="296" t="str" cm="1">
        <f t="array" ref="BS851">IFERROR(INDEX($CV$63:$CZ$65, $CO851, BS$23), "-")</f>
        <v>-</v>
      </c>
      <c r="BT851" s="297" cm="1">
        <f t="array" ref="BT851">IF($CO851=3,
IFERROR(INDEX($CV$68:$CZ$79, $CE851, BT$23), "-"),
IF($CO851=2,
IF(BT$23=5, $AC851, IF(BT$23=4, $AD851, 0)), IF(BT$23=5, $AC851, 0)
))</f>
        <v>0</v>
      </c>
      <c r="BU851" s="297" cm="1">
        <f t="array" ref="BU851">IF($CO851=3,
IFERROR(INDEX($CV$68:$CZ$79, $CE851, BU$23), "-"),
IF($CO851=2,
IF(BU$23=5, $AC851, IF(BU$23=4, $AD851, 0)), IF(BU$23=5, $AC851, 0)
))</f>
        <v>0</v>
      </c>
      <c r="BV851" s="297" cm="1">
        <f t="array" ref="BV851">IF($CO851=3,
IFERROR(INDEX($CV$68:$CZ$79, $CE851, BV$23), "-"),
IF($CO851=2,
IF(BV$23=5, $AC851, IF(BV$23=4, $AD851, 0)), IF(BV$23=5, $AC851, 0)
))</f>
        <v>0</v>
      </c>
      <c r="BW851" s="297" cm="1">
        <f t="array" ref="BW851">IF($CO851=3,
IFERROR(INDEX($CV$68:$CZ$79, $CE851, BW$23), "-"),
IF($CO851=2,
IF(BW$23=5, $AC851, IF(BW$23=4, $AD851, 0)), IF(BW$23=5, $AC851, 0)
))</f>
        <v>0</v>
      </c>
      <c r="BX851" s="297" cm="1">
        <f t="array" ref="BX851">IF($CO851=3,
IFERROR(INDEX($CV$68:$CZ$79, $CE851, BX$23), "-"),
IF($CO851=2,
IF(BX$23=5, $AC851, IF(BX$23=4, $AD851, 0)), IF(BX$23=5, $AC851, 0)
))</f>
        <v>0</v>
      </c>
      <c r="BY851" s="293" t="str">
        <f t="shared" si="361"/>
        <v>-</v>
      </c>
      <c r="BZ851" s="299">
        <f t="shared" si="337"/>
        <v>0</v>
      </c>
      <c r="CA851" s="294" t="str">
        <f t="shared" si="362"/>
        <v>-</v>
      </c>
      <c r="CB851" s="295" t="str">
        <f t="shared" si="338"/>
        <v>-</v>
      </c>
      <c r="CC851" s="295" t="str">
        <f t="shared" si="363"/>
        <v>-</v>
      </c>
      <c r="CD851" s="299">
        <f t="shared" si="339"/>
        <v>0</v>
      </c>
      <c r="CE851" s="300" t="str">
        <f t="shared" si="340"/>
        <v>-</v>
      </c>
      <c r="CF851" s="300" t="str">
        <f t="shared" si="341"/>
        <v>-</v>
      </c>
      <c r="CG851" s="300">
        <v>0</v>
      </c>
      <c r="CH851" s="300">
        <f t="shared" si="342"/>
        <v>0</v>
      </c>
      <c r="CI851" s="301">
        <f t="shared" si="343"/>
        <v>0</v>
      </c>
      <c r="CJ851" s="301">
        <f t="shared" si="344"/>
        <v>0</v>
      </c>
      <c r="CK851" s="302" t="str" cm="1">
        <f t="array" ref="CK851">IF($CJ851&gt;0, INDEX($CS$28:$DH$35, $CJ851, $CI851+CK$23), "-")</f>
        <v>-</v>
      </c>
      <c r="CL851" s="302" t="str" cm="1">
        <f t="array" ref="CL851">IF($CJ851&gt;0, INDEX($CS$28:$DH$35, $CJ851, $CI851+CL$23), "-")</f>
        <v>-</v>
      </c>
      <c r="CM851" s="302" t="str" cm="1">
        <f t="array" ref="CM851">IF($CJ851&gt;0, INDEX($CS$28:$DH$35, $CJ851, $CI851+CM$23), "-")</f>
        <v>-</v>
      </c>
      <c r="CN851" s="302" t="str" cm="1">
        <f t="array" ref="CN851">IF($CJ851&gt;0, INDEX($CS$28:$DH$35, $CJ851, $CI851+CN$23), "-")</f>
        <v>-</v>
      </c>
      <c r="CO851" s="300" t="str">
        <f t="shared" si="345"/>
        <v>-</v>
      </c>
      <c r="CP851" s="271"/>
      <c r="CQ851" s="272"/>
      <c r="CR851" s="273"/>
      <c r="CS851" s="273"/>
      <c r="CT851" s="273"/>
      <c r="CU851" s="273"/>
      <c r="CV851" s="273"/>
      <c r="CW851" s="273"/>
      <c r="CX851" s="273"/>
      <c r="CY851" s="273"/>
      <c r="CZ851" s="273"/>
      <c r="DA851" s="273"/>
      <c r="DB851" s="273"/>
      <c r="DC851" s="273"/>
      <c r="DD851" s="273"/>
      <c r="DE851" s="273"/>
      <c r="DF851" s="273"/>
      <c r="DG851" s="273"/>
      <c r="DH851" s="273"/>
      <c r="DI851" s="273"/>
      <c r="DJ851" s="271"/>
      <c r="DK851" s="271"/>
    </row>
    <row r="852" spans="1:115" s="45" customFormat="1" ht="12.75" customHeight="1" x14ac:dyDescent="0.25">
      <c r="A852" s="13" cm="1">
        <f t="array" ref="A852">IFERROR(INDEX(Operation, IFERROR(MATCH($N852,#REF!, 0), IFERROR(MATCH($N852,#REF!, 0), MATCH($N852,#REF!, 0))), 4), 0)</f>
        <v>0</v>
      </c>
      <c r="B852" s="10">
        <v>829</v>
      </c>
      <c r="C852" s="238"/>
      <c r="D852" s="238"/>
      <c r="E852" s="79"/>
      <c r="F852" s="80" t="str">
        <f>IF(ISBLANK(E852), "", VLOOKUP(E852, Z!$A$2:$C$4127, 3, FALSE))</f>
        <v/>
      </c>
      <c r="G852" s="238"/>
      <c r="H852" s="81"/>
      <c r="I852" s="255" t="b">
        <v>0</v>
      </c>
      <c r="J852" s="256"/>
      <c r="K852" s="82"/>
      <c r="L852" s="82"/>
      <c r="M852" s="83"/>
      <c r="N852" s="79"/>
      <c r="O852" s="84"/>
      <c r="P852" s="84"/>
      <c r="Q852" s="257"/>
      <c r="R852" s="257"/>
      <c r="S852" s="257"/>
      <c r="T852" s="85">
        <f t="shared" si="346"/>
        <v>0</v>
      </c>
      <c r="U852" s="238"/>
      <c r="V852" s="238"/>
      <c r="W852" s="238"/>
      <c r="X852" s="257"/>
      <c r="Y852" s="258"/>
      <c r="Z852" s="79"/>
      <c r="AA852" s="257"/>
      <c r="AB852" s="257"/>
      <c r="AC852" s="257"/>
      <c r="AD852" s="257"/>
      <c r="AE852" s="257"/>
      <c r="AF852" s="85">
        <f t="shared" si="347"/>
        <v>0</v>
      </c>
      <c r="AG852" s="259"/>
      <c r="AH852" s="238"/>
      <c r="AI852" s="79"/>
      <c r="AJ852" s="80" t="str">
        <f>IF(ISBLANK(AI852), "", VLOOKUP(AI852, Z!$A$2:$C$4127, 3, FALSE))</f>
        <v/>
      </c>
      <c r="AK852" s="260"/>
      <c r="AL852" s="127">
        <f t="shared" si="348"/>
        <v>0</v>
      </c>
      <c r="AM852" s="271"/>
      <c r="AN852" s="292">
        <f t="shared" si="350"/>
        <v>0</v>
      </c>
      <c r="AO852" s="279">
        <f t="shared" si="349"/>
        <v>1</v>
      </c>
      <c r="AP852" s="279">
        <v>0.75</v>
      </c>
      <c r="AQ852" s="293" t="str">
        <f t="shared" si="351"/>
        <v>-</v>
      </c>
      <c r="AR852" s="293" t="str">
        <f t="shared" si="352"/>
        <v>-</v>
      </c>
      <c r="AS852" s="293" t="str" cm="1">
        <f t="array" ref="AS852">IFERROR(IFERROR((AT852*AU852)/(3600*1000)/AZ852, BY852) * SUMPRODUCT($BA852:$BE852^2.5, $BF852:$BJ852) / 1000, "-")</f>
        <v>-</v>
      </c>
      <c r="AT852" s="279" t="str">
        <f t="shared" si="353"/>
        <v>-</v>
      </c>
      <c r="AU852" s="279" t="str">
        <f t="shared" si="354"/>
        <v>-</v>
      </c>
      <c r="AV852" s="294" t="str">
        <f t="shared" si="336"/>
        <v>-</v>
      </c>
      <c r="AW852" s="294" t="str" cm="1">
        <f t="array" ref="AW852">IF(CH852&gt;0, INDEX($CV$58:$CV$60, CH852), "-")</f>
        <v>-</v>
      </c>
      <c r="AX852" s="294" t="str">
        <f t="shared" si="355"/>
        <v>-</v>
      </c>
      <c r="AY852" s="295" t="str">
        <f t="shared" si="356"/>
        <v>-</v>
      </c>
      <c r="AZ852" s="294">
        <f t="shared" si="357"/>
        <v>0</v>
      </c>
      <c r="BA852" s="296" t="str" cm="1">
        <f t="array" ref="BA852">IFERROR(INDEX($CV$63:$CZ$65, $CF852, BA$23), "-")</f>
        <v>-</v>
      </c>
      <c r="BB852" s="296" t="str" cm="1">
        <f t="array" ref="BB852">IFERROR(INDEX($CV$63:$CZ$65, $CF852, BB$23), "-")</f>
        <v>-</v>
      </c>
      <c r="BC852" s="296" t="str" cm="1">
        <f t="array" ref="BC852">IFERROR(INDEX($CV$63:$CZ$65, $CF852, BC$23), "-")</f>
        <v>-</v>
      </c>
      <c r="BD852" s="296" t="str" cm="1">
        <f t="array" ref="BD852">IFERROR(INDEX($CV$63:$CZ$65, $CF852, BD$23), "-")</f>
        <v>-</v>
      </c>
      <c r="BE852" s="296" t="str" cm="1">
        <f t="array" ref="BE852">IFERROR(INDEX($CV$63:$CZ$65, $CF852, BE$23), "-")</f>
        <v>-</v>
      </c>
      <c r="BF852" s="297" cm="1">
        <f t="array" ref="BF852">IF($CF852=3,
IFERROR(INDEX($CV$68:$CZ$79, $CE852, BF$23), "-"),
IF($CF852=2,
IF(BF$23=5, $Q852, IF(BF$23=4, $R852, 0)), IF(BF$23=5, $Q852, 0)
))</f>
        <v>0</v>
      </c>
      <c r="BG852" s="297" cm="1">
        <f t="array" ref="BG852">IF($CF852=3,
IFERROR(INDEX($CV$68:$CZ$79, $CE852, BG$23), "-"),
IF($CF852=2,
IF(BG$23=5, $Q852, IF(BG$23=4, $R852, 0)), IF(BG$23=5, $Q852, 0)
))</f>
        <v>0</v>
      </c>
      <c r="BH852" s="297" cm="1">
        <f t="array" ref="BH852">IF($CF852=3,
IFERROR(INDEX($CV$68:$CZ$79, $CE852, BH$23), "-"),
IF($CF852=2,
IF(BH$23=5, $Q852, IF(BH$23=4, $R852, 0)), IF(BH$23=5, $Q852, 0)
))</f>
        <v>0</v>
      </c>
      <c r="BI852" s="297" cm="1">
        <f t="array" ref="BI852">IF($CF852=3,
IFERROR(INDEX($CV$68:$CZ$79, $CE852, BI$23), "-"),
IF($CF852=2,
IF(BI$23=5, $Q852, IF(BI$23=4, $R852, 0)), IF(BI$23=5, $Q852, 0)
))</f>
        <v>0</v>
      </c>
      <c r="BJ852" s="297" cm="1">
        <f t="array" ref="BJ852">IF($CF852=3,
IFERROR(INDEX($CV$68:$CZ$79, $CE852, BJ$23), "-"),
IF($CF852=2,
IF(BJ$23=5, $Q852, IF(BJ$23=4, $R852, 0)), IF(BJ$23=5, $Q852, 0)
))</f>
        <v>0</v>
      </c>
      <c r="BK852" s="293" t="str" cm="1">
        <f t="array" ref="BK852">IFERROR(IF(OR($AN$20="EZ", ISNUMBER((BL852*BM852)/(3600*1000)/BN852)), (BL852*BM852)/(3600*1000)/BN852, BY852) * SUMPRODUCT($BO852:$BS852^2.5, $BT852:$BX852) / 1000, "-")</f>
        <v>-</v>
      </c>
      <c r="BL852" s="279" t="str">
        <f t="shared" si="358"/>
        <v>-</v>
      </c>
      <c r="BM852" s="279" t="str">
        <f t="shared" si="359"/>
        <v>-</v>
      </c>
      <c r="BN852" s="298">
        <f t="shared" si="360"/>
        <v>0</v>
      </c>
      <c r="BO852" s="296" t="str" cm="1">
        <f t="array" ref="BO852">IFERROR(INDEX($CV$63:$CZ$65, $CO852, BO$23), "-")</f>
        <v>-</v>
      </c>
      <c r="BP852" s="296" t="str" cm="1">
        <f t="array" ref="BP852">IFERROR(INDEX($CV$63:$CZ$65, $CO852, BP$23), "-")</f>
        <v>-</v>
      </c>
      <c r="BQ852" s="296" t="str" cm="1">
        <f t="array" ref="BQ852">IFERROR(INDEX($CV$63:$CZ$65, $CO852, BQ$23), "-")</f>
        <v>-</v>
      </c>
      <c r="BR852" s="296" t="str" cm="1">
        <f t="array" ref="BR852">IFERROR(INDEX($CV$63:$CZ$65, $CO852, BR$23), "-")</f>
        <v>-</v>
      </c>
      <c r="BS852" s="296" t="str" cm="1">
        <f t="array" ref="BS852">IFERROR(INDEX($CV$63:$CZ$65, $CO852, BS$23), "-")</f>
        <v>-</v>
      </c>
      <c r="BT852" s="297" cm="1">
        <f t="array" ref="BT852">IF($CO852=3,
IFERROR(INDEX($CV$68:$CZ$79, $CE852, BT$23), "-"),
IF($CO852=2,
IF(BT$23=5, $AC852, IF(BT$23=4, $AD852, 0)), IF(BT$23=5, $AC852, 0)
))</f>
        <v>0</v>
      </c>
      <c r="BU852" s="297" cm="1">
        <f t="array" ref="BU852">IF($CO852=3,
IFERROR(INDEX($CV$68:$CZ$79, $CE852, BU$23), "-"),
IF($CO852=2,
IF(BU$23=5, $AC852, IF(BU$23=4, $AD852, 0)), IF(BU$23=5, $AC852, 0)
))</f>
        <v>0</v>
      </c>
      <c r="BV852" s="297" cm="1">
        <f t="array" ref="BV852">IF($CO852=3,
IFERROR(INDEX($CV$68:$CZ$79, $CE852, BV$23), "-"),
IF($CO852=2,
IF(BV$23=5, $AC852, IF(BV$23=4, $AD852, 0)), IF(BV$23=5, $AC852, 0)
))</f>
        <v>0</v>
      </c>
      <c r="BW852" s="297" cm="1">
        <f t="array" ref="BW852">IF($CO852=3,
IFERROR(INDEX($CV$68:$CZ$79, $CE852, BW$23), "-"),
IF($CO852=2,
IF(BW$23=5, $AC852, IF(BW$23=4, $AD852, 0)), IF(BW$23=5, $AC852, 0)
))</f>
        <v>0</v>
      </c>
      <c r="BX852" s="297" cm="1">
        <f t="array" ref="BX852">IF($CO852=3,
IFERROR(INDEX($CV$68:$CZ$79, $CE852, BX$23), "-"),
IF($CO852=2,
IF(BX$23=5, $AC852, IF(BX$23=4, $AD852, 0)), IF(BX$23=5, $AC852, 0)
))</f>
        <v>0</v>
      </c>
      <c r="BY852" s="293" t="str">
        <f t="shared" si="361"/>
        <v>-</v>
      </c>
      <c r="BZ852" s="299">
        <f t="shared" si="337"/>
        <v>0</v>
      </c>
      <c r="CA852" s="294" t="str">
        <f t="shared" si="362"/>
        <v>-</v>
      </c>
      <c r="CB852" s="295" t="str">
        <f t="shared" si="338"/>
        <v>-</v>
      </c>
      <c r="CC852" s="295" t="str">
        <f t="shared" si="363"/>
        <v>-</v>
      </c>
      <c r="CD852" s="299">
        <f t="shared" si="339"/>
        <v>0</v>
      </c>
      <c r="CE852" s="300" t="str">
        <f t="shared" si="340"/>
        <v>-</v>
      </c>
      <c r="CF852" s="300" t="str">
        <f t="shared" si="341"/>
        <v>-</v>
      </c>
      <c r="CG852" s="300">
        <v>0</v>
      </c>
      <c r="CH852" s="300">
        <f t="shared" si="342"/>
        <v>0</v>
      </c>
      <c r="CI852" s="301">
        <f t="shared" si="343"/>
        <v>0</v>
      </c>
      <c r="CJ852" s="301">
        <f t="shared" si="344"/>
        <v>0</v>
      </c>
      <c r="CK852" s="302" t="str" cm="1">
        <f t="array" ref="CK852">IF($CJ852&gt;0, INDEX($CS$28:$DH$35, $CJ852, $CI852+CK$23), "-")</f>
        <v>-</v>
      </c>
      <c r="CL852" s="302" t="str" cm="1">
        <f t="array" ref="CL852">IF($CJ852&gt;0, INDEX($CS$28:$DH$35, $CJ852, $CI852+CL$23), "-")</f>
        <v>-</v>
      </c>
      <c r="CM852" s="302" t="str" cm="1">
        <f t="array" ref="CM852">IF($CJ852&gt;0, INDEX($CS$28:$DH$35, $CJ852, $CI852+CM$23), "-")</f>
        <v>-</v>
      </c>
      <c r="CN852" s="302" t="str" cm="1">
        <f t="array" ref="CN852">IF($CJ852&gt;0, INDEX($CS$28:$DH$35, $CJ852, $CI852+CN$23), "-")</f>
        <v>-</v>
      </c>
      <c r="CO852" s="300" t="str">
        <f t="shared" si="345"/>
        <v>-</v>
      </c>
      <c r="CP852" s="271"/>
      <c r="CQ852" s="272"/>
      <c r="CR852" s="273"/>
      <c r="CS852" s="273"/>
      <c r="CT852" s="273"/>
      <c r="CU852" s="273"/>
      <c r="CV852" s="273"/>
      <c r="CW852" s="273"/>
      <c r="CX852" s="273"/>
      <c r="CY852" s="273"/>
      <c r="CZ852" s="273"/>
      <c r="DA852" s="273"/>
      <c r="DB852" s="273"/>
      <c r="DC852" s="273"/>
      <c r="DD852" s="273"/>
      <c r="DE852" s="273"/>
      <c r="DF852" s="273"/>
      <c r="DG852" s="273"/>
      <c r="DH852" s="273"/>
      <c r="DI852" s="273"/>
      <c r="DJ852" s="271"/>
      <c r="DK852" s="271"/>
    </row>
    <row r="853" spans="1:115" s="45" customFormat="1" ht="12.75" customHeight="1" x14ac:dyDescent="0.25">
      <c r="A853" s="13" cm="1">
        <f t="array" ref="A853">IFERROR(INDEX(Operation, IFERROR(MATCH($N853,#REF!, 0), IFERROR(MATCH($N853,#REF!, 0), MATCH($N853,#REF!, 0))), 4), 0)</f>
        <v>0</v>
      </c>
      <c r="B853" s="10">
        <v>830</v>
      </c>
      <c r="C853" s="238"/>
      <c r="D853" s="238"/>
      <c r="E853" s="79"/>
      <c r="F853" s="80" t="str">
        <f>IF(ISBLANK(E853), "", VLOOKUP(E853, Z!$A$2:$C$4127, 3, FALSE))</f>
        <v/>
      </c>
      <c r="G853" s="238"/>
      <c r="H853" s="81"/>
      <c r="I853" s="255" t="b">
        <v>0</v>
      </c>
      <c r="J853" s="256"/>
      <c r="K853" s="82"/>
      <c r="L853" s="82"/>
      <c r="M853" s="83"/>
      <c r="N853" s="79"/>
      <c r="O853" s="84"/>
      <c r="P853" s="84"/>
      <c r="Q853" s="257"/>
      <c r="R853" s="257"/>
      <c r="S853" s="257"/>
      <c r="T853" s="85">
        <f t="shared" si="346"/>
        <v>0</v>
      </c>
      <c r="U853" s="238"/>
      <c r="V853" s="238"/>
      <c r="W853" s="238"/>
      <c r="X853" s="257"/>
      <c r="Y853" s="258"/>
      <c r="Z853" s="79"/>
      <c r="AA853" s="257"/>
      <c r="AB853" s="257"/>
      <c r="AC853" s="257"/>
      <c r="AD853" s="257"/>
      <c r="AE853" s="257"/>
      <c r="AF853" s="85">
        <f t="shared" si="347"/>
        <v>0</v>
      </c>
      <c r="AG853" s="259"/>
      <c r="AH853" s="238"/>
      <c r="AI853" s="79"/>
      <c r="AJ853" s="80" t="str">
        <f>IF(ISBLANK(AI853), "", VLOOKUP(AI853, Z!$A$2:$C$4127, 3, FALSE))</f>
        <v/>
      </c>
      <c r="AK853" s="260"/>
      <c r="AL853" s="127">
        <f t="shared" si="348"/>
        <v>0</v>
      </c>
      <c r="AM853" s="271"/>
      <c r="AN853" s="292">
        <f t="shared" si="350"/>
        <v>0</v>
      </c>
      <c r="AO853" s="279">
        <f t="shared" si="349"/>
        <v>1</v>
      </c>
      <c r="AP853" s="279">
        <v>0.75</v>
      </c>
      <c r="AQ853" s="293" t="str">
        <f t="shared" si="351"/>
        <v>-</v>
      </c>
      <c r="AR853" s="293" t="str">
        <f t="shared" si="352"/>
        <v>-</v>
      </c>
      <c r="AS853" s="293" t="str" cm="1">
        <f t="array" ref="AS853">IFERROR(IFERROR((AT853*AU853)/(3600*1000)/AZ853, BY853) * SUMPRODUCT($BA853:$BE853^2.5, $BF853:$BJ853) / 1000, "-")</f>
        <v>-</v>
      </c>
      <c r="AT853" s="279" t="str">
        <f t="shared" si="353"/>
        <v>-</v>
      </c>
      <c r="AU853" s="279" t="str">
        <f t="shared" si="354"/>
        <v>-</v>
      </c>
      <c r="AV853" s="294" t="str">
        <f t="shared" si="336"/>
        <v>-</v>
      </c>
      <c r="AW853" s="294" t="str" cm="1">
        <f t="array" ref="AW853">IF(CH853&gt;0, INDEX($CV$58:$CV$60, CH853), "-")</f>
        <v>-</v>
      </c>
      <c r="AX853" s="294" t="str">
        <f t="shared" si="355"/>
        <v>-</v>
      </c>
      <c r="AY853" s="295" t="str">
        <f t="shared" si="356"/>
        <v>-</v>
      </c>
      <c r="AZ853" s="294">
        <f t="shared" si="357"/>
        <v>0</v>
      </c>
      <c r="BA853" s="296" t="str" cm="1">
        <f t="array" ref="BA853">IFERROR(INDEX($CV$63:$CZ$65, $CF853, BA$23), "-")</f>
        <v>-</v>
      </c>
      <c r="BB853" s="296" t="str" cm="1">
        <f t="array" ref="BB853">IFERROR(INDEX($CV$63:$CZ$65, $CF853, BB$23), "-")</f>
        <v>-</v>
      </c>
      <c r="BC853" s="296" t="str" cm="1">
        <f t="array" ref="BC853">IFERROR(INDEX($CV$63:$CZ$65, $CF853, BC$23), "-")</f>
        <v>-</v>
      </c>
      <c r="BD853" s="296" t="str" cm="1">
        <f t="array" ref="BD853">IFERROR(INDEX($CV$63:$CZ$65, $CF853, BD$23), "-")</f>
        <v>-</v>
      </c>
      <c r="BE853" s="296" t="str" cm="1">
        <f t="array" ref="BE853">IFERROR(INDEX($CV$63:$CZ$65, $CF853, BE$23), "-")</f>
        <v>-</v>
      </c>
      <c r="BF853" s="297" cm="1">
        <f t="array" ref="BF853">IF($CF853=3,
IFERROR(INDEX($CV$68:$CZ$79, $CE853, BF$23), "-"),
IF($CF853=2,
IF(BF$23=5, $Q853, IF(BF$23=4, $R853, 0)), IF(BF$23=5, $Q853, 0)
))</f>
        <v>0</v>
      </c>
      <c r="BG853" s="297" cm="1">
        <f t="array" ref="BG853">IF($CF853=3,
IFERROR(INDEX($CV$68:$CZ$79, $CE853, BG$23), "-"),
IF($CF853=2,
IF(BG$23=5, $Q853, IF(BG$23=4, $R853, 0)), IF(BG$23=5, $Q853, 0)
))</f>
        <v>0</v>
      </c>
      <c r="BH853" s="297" cm="1">
        <f t="array" ref="BH853">IF($CF853=3,
IFERROR(INDEX($CV$68:$CZ$79, $CE853, BH$23), "-"),
IF($CF853=2,
IF(BH$23=5, $Q853, IF(BH$23=4, $R853, 0)), IF(BH$23=5, $Q853, 0)
))</f>
        <v>0</v>
      </c>
      <c r="BI853" s="297" cm="1">
        <f t="array" ref="BI853">IF($CF853=3,
IFERROR(INDEX($CV$68:$CZ$79, $CE853, BI$23), "-"),
IF($CF853=2,
IF(BI$23=5, $Q853, IF(BI$23=4, $R853, 0)), IF(BI$23=5, $Q853, 0)
))</f>
        <v>0</v>
      </c>
      <c r="BJ853" s="297" cm="1">
        <f t="array" ref="BJ853">IF($CF853=3,
IFERROR(INDEX($CV$68:$CZ$79, $CE853, BJ$23), "-"),
IF($CF853=2,
IF(BJ$23=5, $Q853, IF(BJ$23=4, $R853, 0)), IF(BJ$23=5, $Q853, 0)
))</f>
        <v>0</v>
      </c>
      <c r="BK853" s="293" t="str" cm="1">
        <f t="array" ref="BK853">IFERROR(IF(OR($AN$20="EZ", ISNUMBER((BL853*BM853)/(3600*1000)/BN853)), (BL853*BM853)/(3600*1000)/BN853, BY853) * SUMPRODUCT($BO853:$BS853^2.5, $BT853:$BX853) / 1000, "-")</f>
        <v>-</v>
      </c>
      <c r="BL853" s="279" t="str">
        <f t="shared" si="358"/>
        <v>-</v>
      </c>
      <c r="BM853" s="279" t="str">
        <f t="shared" si="359"/>
        <v>-</v>
      </c>
      <c r="BN853" s="298">
        <f t="shared" si="360"/>
        <v>0</v>
      </c>
      <c r="BO853" s="296" t="str" cm="1">
        <f t="array" ref="BO853">IFERROR(INDEX($CV$63:$CZ$65, $CO853, BO$23), "-")</f>
        <v>-</v>
      </c>
      <c r="BP853" s="296" t="str" cm="1">
        <f t="array" ref="BP853">IFERROR(INDEX($CV$63:$CZ$65, $CO853, BP$23), "-")</f>
        <v>-</v>
      </c>
      <c r="BQ853" s="296" t="str" cm="1">
        <f t="array" ref="BQ853">IFERROR(INDEX($CV$63:$CZ$65, $CO853, BQ$23), "-")</f>
        <v>-</v>
      </c>
      <c r="BR853" s="296" t="str" cm="1">
        <f t="array" ref="BR853">IFERROR(INDEX($CV$63:$CZ$65, $CO853, BR$23), "-")</f>
        <v>-</v>
      </c>
      <c r="BS853" s="296" t="str" cm="1">
        <f t="array" ref="BS853">IFERROR(INDEX($CV$63:$CZ$65, $CO853, BS$23), "-")</f>
        <v>-</v>
      </c>
      <c r="BT853" s="297" cm="1">
        <f t="array" ref="BT853">IF($CO853=3,
IFERROR(INDEX($CV$68:$CZ$79, $CE853, BT$23), "-"),
IF($CO853=2,
IF(BT$23=5, $AC853, IF(BT$23=4, $AD853, 0)), IF(BT$23=5, $AC853, 0)
))</f>
        <v>0</v>
      </c>
      <c r="BU853" s="297" cm="1">
        <f t="array" ref="BU853">IF($CO853=3,
IFERROR(INDEX($CV$68:$CZ$79, $CE853, BU$23), "-"),
IF($CO853=2,
IF(BU$23=5, $AC853, IF(BU$23=4, $AD853, 0)), IF(BU$23=5, $AC853, 0)
))</f>
        <v>0</v>
      </c>
      <c r="BV853" s="297" cm="1">
        <f t="array" ref="BV853">IF($CO853=3,
IFERROR(INDEX($CV$68:$CZ$79, $CE853, BV$23), "-"),
IF($CO853=2,
IF(BV$23=5, $AC853, IF(BV$23=4, $AD853, 0)), IF(BV$23=5, $AC853, 0)
))</f>
        <v>0</v>
      </c>
      <c r="BW853" s="297" cm="1">
        <f t="array" ref="BW853">IF($CO853=3,
IFERROR(INDEX($CV$68:$CZ$79, $CE853, BW$23), "-"),
IF($CO853=2,
IF(BW$23=5, $AC853, IF(BW$23=4, $AD853, 0)), IF(BW$23=5, $AC853, 0)
))</f>
        <v>0</v>
      </c>
      <c r="BX853" s="297" cm="1">
        <f t="array" ref="BX853">IF($CO853=3,
IFERROR(INDEX($CV$68:$CZ$79, $CE853, BX$23), "-"),
IF($CO853=2,
IF(BX$23=5, $AC853, IF(BX$23=4, $AD853, 0)), IF(BX$23=5, $AC853, 0)
))</f>
        <v>0</v>
      </c>
      <c r="BY853" s="293" t="str">
        <f t="shared" si="361"/>
        <v>-</v>
      </c>
      <c r="BZ853" s="299">
        <f t="shared" si="337"/>
        <v>0</v>
      </c>
      <c r="CA853" s="294" t="str">
        <f t="shared" si="362"/>
        <v>-</v>
      </c>
      <c r="CB853" s="295" t="str">
        <f t="shared" si="338"/>
        <v>-</v>
      </c>
      <c r="CC853" s="295" t="str">
        <f t="shared" si="363"/>
        <v>-</v>
      </c>
      <c r="CD853" s="299">
        <f t="shared" si="339"/>
        <v>0</v>
      </c>
      <c r="CE853" s="300" t="str">
        <f t="shared" si="340"/>
        <v>-</v>
      </c>
      <c r="CF853" s="300" t="str">
        <f t="shared" si="341"/>
        <v>-</v>
      </c>
      <c r="CG853" s="300">
        <v>0</v>
      </c>
      <c r="CH853" s="300">
        <f t="shared" si="342"/>
        <v>0</v>
      </c>
      <c r="CI853" s="301">
        <f t="shared" si="343"/>
        <v>0</v>
      </c>
      <c r="CJ853" s="301">
        <f t="shared" si="344"/>
        <v>0</v>
      </c>
      <c r="CK853" s="302" t="str" cm="1">
        <f t="array" ref="CK853">IF($CJ853&gt;0, INDEX($CS$28:$DH$35, $CJ853, $CI853+CK$23), "-")</f>
        <v>-</v>
      </c>
      <c r="CL853" s="302" t="str" cm="1">
        <f t="array" ref="CL853">IF($CJ853&gt;0, INDEX($CS$28:$DH$35, $CJ853, $CI853+CL$23), "-")</f>
        <v>-</v>
      </c>
      <c r="CM853" s="302" t="str" cm="1">
        <f t="array" ref="CM853">IF($CJ853&gt;0, INDEX($CS$28:$DH$35, $CJ853, $CI853+CM$23), "-")</f>
        <v>-</v>
      </c>
      <c r="CN853" s="302" t="str" cm="1">
        <f t="array" ref="CN853">IF($CJ853&gt;0, INDEX($CS$28:$DH$35, $CJ853, $CI853+CN$23), "-")</f>
        <v>-</v>
      </c>
      <c r="CO853" s="300" t="str">
        <f t="shared" si="345"/>
        <v>-</v>
      </c>
      <c r="CP853" s="271"/>
      <c r="CQ853" s="272"/>
      <c r="CR853" s="273"/>
      <c r="CS853" s="273"/>
      <c r="CT853" s="273"/>
      <c r="CU853" s="273"/>
      <c r="CV853" s="273"/>
      <c r="CW853" s="273"/>
      <c r="CX853" s="273"/>
      <c r="CY853" s="273"/>
      <c r="CZ853" s="273"/>
      <c r="DA853" s="273"/>
      <c r="DB853" s="273"/>
      <c r="DC853" s="273"/>
      <c r="DD853" s="273"/>
      <c r="DE853" s="273"/>
      <c r="DF853" s="273"/>
      <c r="DG853" s="273"/>
      <c r="DH853" s="273"/>
      <c r="DI853" s="273"/>
      <c r="DJ853" s="271"/>
      <c r="DK853" s="271"/>
    </row>
    <row r="854" spans="1:115" s="45" customFormat="1" ht="12.75" customHeight="1" x14ac:dyDescent="0.25">
      <c r="A854" s="13" cm="1">
        <f t="array" ref="A854">IFERROR(INDEX(Operation, IFERROR(MATCH($N854,#REF!, 0), IFERROR(MATCH($N854,#REF!, 0), MATCH($N854,#REF!, 0))), 4), 0)</f>
        <v>0</v>
      </c>
      <c r="B854" s="10">
        <v>831</v>
      </c>
      <c r="C854" s="238"/>
      <c r="D854" s="238"/>
      <c r="E854" s="79"/>
      <c r="F854" s="80" t="str">
        <f>IF(ISBLANK(E854), "", VLOOKUP(E854, Z!$A$2:$C$4127, 3, FALSE))</f>
        <v/>
      </c>
      <c r="G854" s="238"/>
      <c r="H854" s="81"/>
      <c r="I854" s="255" t="b">
        <v>0</v>
      </c>
      <c r="J854" s="256"/>
      <c r="K854" s="82"/>
      <c r="L854" s="82"/>
      <c r="M854" s="83"/>
      <c r="N854" s="79"/>
      <c r="O854" s="84"/>
      <c r="P854" s="84"/>
      <c r="Q854" s="257"/>
      <c r="R854" s="257"/>
      <c r="S854" s="257"/>
      <c r="T854" s="85">
        <f t="shared" si="346"/>
        <v>0</v>
      </c>
      <c r="U854" s="238"/>
      <c r="V854" s="238"/>
      <c r="W854" s="238"/>
      <c r="X854" s="257"/>
      <c r="Y854" s="258"/>
      <c r="Z854" s="79"/>
      <c r="AA854" s="257"/>
      <c r="AB854" s="257"/>
      <c r="AC854" s="257"/>
      <c r="AD854" s="257"/>
      <c r="AE854" s="257"/>
      <c r="AF854" s="85">
        <f t="shared" si="347"/>
        <v>0</v>
      </c>
      <c r="AG854" s="259"/>
      <c r="AH854" s="238"/>
      <c r="AI854" s="79"/>
      <c r="AJ854" s="80" t="str">
        <f>IF(ISBLANK(AI854), "", VLOOKUP(AI854, Z!$A$2:$C$4127, 3, FALSE))</f>
        <v/>
      </c>
      <c r="AK854" s="260"/>
      <c r="AL854" s="127">
        <f t="shared" si="348"/>
        <v>0</v>
      </c>
      <c r="AM854" s="271"/>
      <c r="AN854" s="292">
        <f t="shared" si="350"/>
        <v>0</v>
      </c>
      <c r="AO854" s="279">
        <f t="shared" si="349"/>
        <v>1</v>
      </c>
      <c r="AP854" s="279">
        <v>0.75</v>
      </c>
      <c r="AQ854" s="293" t="str">
        <f t="shared" si="351"/>
        <v>-</v>
      </c>
      <c r="AR854" s="293" t="str">
        <f t="shared" si="352"/>
        <v>-</v>
      </c>
      <c r="AS854" s="293" t="str" cm="1">
        <f t="array" ref="AS854">IFERROR(IFERROR((AT854*AU854)/(3600*1000)/AZ854, BY854) * SUMPRODUCT($BA854:$BE854^2.5, $BF854:$BJ854) / 1000, "-")</f>
        <v>-</v>
      </c>
      <c r="AT854" s="279" t="str">
        <f t="shared" si="353"/>
        <v>-</v>
      </c>
      <c r="AU854" s="279" t="str">
        <f t="shared" si="354"/>
        <v>-</v>
      </c>
      <c r="AV854" s="294" t="str">
        <f t="shared" si="336"/>
        <v>-</v>
      </c>
      <c r="AW854" s="294" t="str" cm="1">
        <f t="array" ref="AW854">IF(CH854&gt;0, INDEX($CV$58:$CV$60, CH854), "-")</f>
        <v>-</v>
      </c>
      <c r="AX854" s="294" t="str">
        <f t="shared" si="355"/>
        <v>-</v>
      </c>
      <c r="AY854" s="295" t="str">
        <f t="shared" si="356"/>
        <v>-</v>
      </c>
      <c r="AZ854" s="294">
        <f t="shared" si="357"/>
        <v>0</v>
      </c>
      <c r="BA854" s="296" t="str" cm="1">
        <f t="array" ref="BA854">IFERROR(INDEX($CV$63:$CZ$65, $CF854, BA$23), "-")</f>
        <v>-</v>
      </c>
      <c r="BB854" s="296" t="str" cm="1">
        <f t="array" ref="BB854">IFERROR(INDEX($CV$63:$CZ$65, $CF854, BB$23), "-")</f>
        <v>-</v>
      </c>
      <c r="BC854" s="296" t="str" cm="1">
        <f t="array" ref="BC854">IFERROR(INDEX($CV$63:$CZ$65, $CF854, BC$23), "-")</f>
        <v>-</v>
      </c>
      <c r="BD854" s="296" t="str" cm="1">
        <f t="array" ref="BD854">IFERROR(INDEX($CV$63:$CZ$65, $CF854, BD$23), "-")</f>
        <v>-</v>
      </c>
      <c r="BE854" s="296" t="str" cm="1">
        <f t="array" ref="BE854">IFERROR(INDEX($CV$63:$CZ$65, $CF854, BE$23), "-")</f>
        <v>-</v>
      </c>
      <c r="BF854" s="297" cm="1">
        <f t="array" ref="BF854">IF($CF854=3,
IFERROR(INDEX($CV$68:$CZ$79, $CE854, BF$23), "-"),
IF($CF854=2,
IF(BF$23=5, $Q854, IF(BF$23=4, $R854, 0)), IF(BF$23=5, $Q854, 0)
))</f>
        <v>0</v>
      </c>
      <c r="BG854" s="297" cm="1">
        <f t="array" ref="BG854">IF($CF854=3,
IFERROR(INDEX($CV$68:$CZ$79, $CE854, BG$23), "-"),
IF($CF854=2,
IF(BG$23=5, $Q854, IF(BG$23=4, $R854, 0)), IF(BG$23=5, $Q854, 0)
))</f>
        <v>0</v>
      </c>
      <c r="BH854" s="297" cm="1">
        <f t="array" ref="BH854">IF($CF854=3,
IFERROR(INDEX($CV$68:$CZ$79, $CE854, BH$23), "-"),
IF($CF854=2,
IF(BH$23=5, $Q854, IF(BH$23=4, $R854, 0)), IF(BH$23=5, $Q854, 0)
))</f>
        <v>0</v>
      </c>
      <c r="BI854" s="297" cm="1">
        <f t="array" ref="BI854">IF($CF854=3,
IFERROR(INDEX($CV$68:$CZ$79, $CE854, BI$23), "-"),
IF($CF854=2,
IF(BI$23=5, $Q854, IF(BI$23=4, $R854, 0)), IF(BI$23=5, $Q854, 0)
))</f>
        <v>0</v>
      </c>
      <c r="BJ854" s="297" cm="1">
        <f t="array" ref="BJ854">IF($CF854=3,
IFERROR(INDEX($CV$68:$CZ$79, $CE854, BJ$23), "-"),
IF($CF854=2,
IF(BJ$23=5, $Q854, IF(BJ$23=4, $R854, 0)), IF(BJ$23=5, $Q854, 0)
))</f>
        <v>0</v>
      </c>
      <c r="BK854" s="293" t="str" cm="1">
        <f t="array" ref="BK854">IFERROR(IF(OR($AN$20="EZ", ISNUMBER((BL854*BM854)/(3600*1000)/BN854)), (BL854*BM854)/(3600*1000)/BN854, BY854) * SUMPRODUCT($BO854:$BS854^2.5, $BT854:$BX854) / 1000, "-")</f>
        <v>-</v>
      </c>
      <c r="BL854" s="279" t="str">
        <f t="shared" si="358"/>
        <v>-</v>
      </c>
      <c r="BM854" s="279" t="str">
        <f t="shared" si="359"/>
        <v>-</v>
      </c>
      <c r="BN854" s="298">
        <f t="shared" si="360"/>
        <v>0</v>
      </c>
      <c r="BO854" s="296" t="str" cm="1">
        <f t="array" ref="BO854">IFERROR(INDEX($CV$63:$CZ$65, $CO854, BO$23), "-")</f>
        <v>-</v>
      </c>
      <c r="BP854" s="296" t="str" cm="1">
        <f t="array" ref="BP854">IFERROR(INDEX($CV$63:$CZ$65, $CO854, BP$23), "-")</f>
        <v>-</v>
      </c>
      <c r="BQ854" s="296" t="str" cm="1">
        <f t="array" ref="BQ854">IFERROR(INDEX($CV$63:$CZ$65, $CO854, BQ$23), "-")</f>
        <v>-</v>
      </c>
      <c r="BR854" s="296" t="str" cm="1">
        <f t="array" ref="BR854">IFERROR(INDEX($CV$63:$CZ$65, $CO854, BR$23), "-")</f>
        <v>-</v>
      </c>
      <c r="BS854" s="296" t="str" cm="1">
        <f t="array" ref="BS854">IFERROR(INDEX($CV$63:$CZ$65, $CO854, BS$23), "-")</f>
        <v>-</v>
      </c>
      <c r="BT854" s="297" cm="1">
        <f t="array" ref="BT854">IF($CO854=3,
IFERROR(INDEX($CV$68:$CZ$79, $CE854, BT$23), "-"),
IF($CO854=2,
IF(BT$23=5, $AC854, IF(BT$23=4, $AD854, 0)), IF(BT$23=5, $AC854, 0)
))</f>
        <v>0</v>
      </c>
      <c r="BU854" s="297" cm="1">
        <f t="array" ref="BU854">IF($CO854=3,
IFERROR(INDEX($CV$68:$CZ$79, $CE854, BU$23), "-"),
IF($CO854=2,
IF(BU$23=5, $AC854, IF(BU$23=4, $AD854, 0)), IF(BU$23=5, $AC854, 0)
))</f>
        <v>0</v>
      </c>
      <c r="BV854" s="297" cm="1">
        <f t="array" ref="BV854">IF($CO854=3,
IFERROR(INDEX($CV$68:$CZ$79, $CE854, BV$23), "-"),
IF($CO854=2,
IF(BV$23=5, $AC854, IF(BV$23=4, $AD854, 0)), IF(BV$23=5, $AC854, 0)
))</f>
        <v>0</v>
      </c>
      <c r="BW854" s="297" cm="1">
        <f t="array" ref="BW854">IF($CO854=3,
IFERROR(INDEX($CV$68:$CZ$79, $CE854, BW$23), "-"),
IF($CO854=2,
IF(BW$23=5, $AC854, IF(BW$23=4, $AD854, 0)), IF(BW$23=5, $AC854, 0)
))</f>
        <v>0</v>
      </c>
      <c r="BX854" s="297" cm="1">
        <f t="array" ref="BX854">IF($CO854=3,
IFERROR(INDEX($CV$68:$CZ$79, $CE854, BX$23), "-"),
IF($CO854=2,
IF(BX$23=5, $AC854, IF(BX$23=4, $AD854, 0)), IF(BX$23=5, $AC854, 0)
))</f>
        <v>0</v>
      </c>
      <c r="BY854" s="293" t="str">
        <f t="shared" si="361"/>
        <v>-</v>
      </c>
      <c r="BZ854" s="299">
        <f t="shared" si="337"/>
        <v>0</v>
      </c>
      <c r="CA854" s="294" t="str">
        <f t="shared" si="362"/>
        <v>-</v>
      </c>
      <c r="CB854" s="295" t="str">
        <f t="shared" si="338"/>
        <v>-</v>
      </c>
      <c r="CC854" s="295" t="str">
        <f t="shared" si="363"/>
        <v>-</v>
      </c>
      <c r="CD854" s="299">
        <f t="shared" si="339"/>
        <v>0</v>
      </c>
      <c r="CE854" s="300" t="str">
        <f t="shared" si="340"/>
        <v>-</v>
      </c>
      <c r="CF854" s="300" t="str">
        <f t="shared" si="341"/>
        <v>-</v>
      </c>
      <c r="CG854" s="300">
        <v>0</v>
      </c>
      <c r="CH854" s="300">
        <f t="shared" si="342"/>
        <v>0</v>
      </c>
      <c r="CI854" s="301">
        <f t="shared" si="343"/>
        <v>0</v>
      </c>
      <c r="CJ854" s="301">
        <f t="shared" si="344"/>
        <v>0</v>
      </c>
      <c r="CK854" s="302" t="str" cm="1">
        <f t="array" ref="CK854">IF($CJ854&gt;0, INDEX($CS$28:$DH$35, $CJ854, $CI854+CK$23), "-")</f>
        <v>-</v>
      </c>
      <c r="CL854" s="302" t="str" cm="1">
        <f t="array" ref="CL854">IF($CJ854&gt;0, INDEX($CS$28:$DH$35, $CJ854, $CI854+CL$23), "-")</f>
        <v>-</v>
      </c>
      <c r="CM854" s="302" t="str" cm="1">
        <f t="array" ref="CM854">IF($CJ854&gt;0, INDEX($CS$28:$DH$35, $CJ854, $CI854+CM$23), "-")</f>
        <v>-</v>
      </c>
      <c r="CN854" s="302" t="str" cm="1">
        <f t="array" ref="CN854">IF($CJ854&gt;0, INDEX($CS$28:$DH$35, $CJ854, $CI854+CN$23), "-")</f>
        <v>-</v>
      </c>
      <c r="CO854" s="300" t="str">
        <f t="shared" si="345"/>
        <v>-</v>
      </c>
      <c r="CP854" s="271"/>
      <c r="CQ854" s="272"/>
      <c r="CR854" s="273"/>
      <c r="CS854" s="273"/>
      <c r="CT854" s="273"/>
      <c r="CU854" s="273"/>
      <c r="CV854" s="273"/>
      <c r="CW854" s="273"/>
      <c r="CX854" s="273"/>
      <c r="CY854" s="273"/>
      <c r="CZ854" s="273"/>
      <c r="DA854" s="273"/>
      <c r="DB854" s="273"/>
      <c r="DC854" s="273"/>
      <c r="DD854" s="273"/>
      <c r="DE854" s="273"/>
      <c r="DF854" s="273"/>
      <c r="DG854" s="273"/>
      <c r="DH854" s="273"/>
      <c r="DI854" s="273"/>
      <c r="DJ854" s="271"/>
      <c r="DK854" s="271"/>
    </row>
    <row r="855" spans="1:115" s="45" customFormat="1" ht="12.75" customHeight="1" x14ac:dyDescent="0.25">
      <c r="A855" s="13" cm="1">
        <f t="array" ref="A855">IFERROR(INDEX(Operation, IFERROR(MATCH($N855,#REF!, 0), IFERROR(MATCH($N855,#REF!, 0), MATCH($N855,#REF!, 0))), 4), 0)</f>
        <v>0</v>
      </c>
      <c r="B855" s="10">
        <v>832</v>
      </c>
      <c r="C855" s="238"/>
      <c r="D855" s="238"/>
      <c r="E855" s="79"/>
      <c r="F855" s="80" t="str">
        <f>IF(ISBLANK(E855), "", VLOOKUP(E855, Z!$A$2:$C$4127, 3, FALSE))</f>
        <v/>
      </c>
      <c r="G855" s="238"/>
      <c r="H855" s="81"/>
      <c r="I855" s="255" t="b">
        <v>0</v>
      </c>
      <c r="J855" s="256"/>
      <c r="K855" s="82"/>
      <c r="L855" s="82"/>
      <c r="M855" s="83"/>
      <c r="N855" s="79"/>
      <c r="O855" s="84"/>
      <c r="P855" s="84"/>
      <c r="Q855" s="257"/>
      <c r="R855" s="257"/>
      <c r="S855" s="257"/>
      <c r="T855" s="85">
        <f t="shared" si="346"/>
        <v>0</v>
      </c>
      <c r="U855" s="238"/>
      <c r="V855" s="238"/>
      <c r="W855" s="238"/>
      <c r="X855" s="256"/>
      <c r="Y855" s="258"/>
      <c r="Z855" s="79"/>
      <c r="AA855" s="257"/>
      <c r="AB855" s="257"/>
      <c r="AC855" s="257"/>
      <c r="AD855" s="257"/>
      <c r="AE855" s="257"/>
      <c r="AF855" s="85">
        <f t="shared" si="347"/>
        <v>0</v>
      </c>
      <c r="AG855" s="259"/>
      <c r="AH855" s="238"/>
      <c r="AI855" s="79"/>
      <c r="AJ855" s="80" t="str">
        <f>IF(ISBLANK(AI855), "", VLOOKUP(AI855, Z!$A$2:$C$4127, 3, FALSE))</f>
        <v/>
      </c>
      <c r="AK855" s="260"/>
      <c r="AL855" s="127">
        <f t="shared" si="348"/>
        <v>0</v>
      </c>
      <c r="AM855" s="271"/>
      <c r="AN855" s="292">
        <f t="shared" si="350"/>
        <v>0</v>
      </c>
      <c r="AO855" s="279">
        <f t="shared" si="349"/>
        <v>1</v>
      </c>
      <c r="AP855" s="279">
        <v>0.75</v>
      </c>
      <c r="AQ855" s="293" t="str">
        <f t="shared" si="351"/>
        <v>-</v>
      </c>
      <c r="AR855" s="293" t="str">
        <f t="shared" si="352"/>
        <v>-</v>
      </c>
      <c r="AS855" s="293" t="str" cm="1">
        <f t="array" ref="AS855">IFERROR(IFERROR((AT855*AU855)/(3600*1000)/AZ855, BY855) * SUMPRODUCT($BA855:$BE855^2.5, $BF855:$BJ855) / 1000, "-")</f>
        <v>-</v>
      </c>
      <c r="AT855" s="279" t="str">
        <f t="shared" si="353"/>
        <v>-</v>
      </c>
      <c r="AU855" s="279" t="str">
        <f t="shared" si="354"/>
        <v>-</v>
      </c>
      <c r="AV855" s="294" t="str">
        <f t="shared" si="336"/>
        <v>-</v>
      </c>
      <c r="AW855" s="294" t="str" cm="1">
        <f t="array" ref="AW855">IF(CH855&gt;0, INDEX($CV$58:$CV$60, CH855), "-")</f>
        <v>-</v>
      </c>
      <c r="AX855" s="294" t="str">
        <f t="shared" si="355"/>
        <v>-</v>
      </c>
      <c r="AY855" s="295" t="str">
        <f t="shared" si="356"/>
        <v>-</v>
      </c>
      <c r="AZ855" s="294">
        <f t="shared" si="357"/>
        <v>0</v>
      </c>
      <c r="BA855" s="296" t="str" cm="1">
        <f t="array" ref="BA855">IFERROR(INDEX($CV$63:$CZ$65, $CF855, BA$23), "-")</f>
        <v>-</v>
      </c>
      <c r="BB855" s="296" t="str" cm="1">
        <f t="array" ref="BB855">IFERROR(INDEX($CV$63:$CZ$65, $CF855, BB$23), "-")</f>
        <v>-</v>
      </c>
      <c r="BC855" s="296" t="str" cm="1">
        <f t="array" ref="BC855">IFERROR(INDEX($CV$63:$CZ$65, $CF855, BC$23), "-")</f>
        <v>-</v>
      </c>
      <c r="BD855" s="296" t="str" cm="1">
        <f t="array" ref="BD855">IFERROR(INDEX($CV$63:$CZ$65, $CF855, BD$23), "-")</f>
        <v>-</v>
      </c>
      <c r="BE855" s="296" t="str" cm="1">
        <f t="array" ref="BE855">IFERROR(INDEX($CV$63:$CZ$65, $CF855, BE$23), "-")</f>
        <v>-</v>
      </c>
      <c r="BF855" s="297" cm="1">
        <f t="array" ref="BF855">IF($CF855=3,
IFERROR(INDEX($CV$68:$CZ$79, $CE855, BF$23), "-"),
IF($CF855=2,
IF(BF$23=5, $Q855, IF(BF$23=4, $R855, 0)), IF(BF$23=5, $Q855, 0)
))</f>
        <v>0</v>
      </c>
      <c r="BG855" s="297" cm="1">
        <f t="array" ref="BG855">IF($CF855=3,
IFERROR(INDEX($CV$68:$CZ$79, $CE855, BG$23), "-"),
IF($CF855=2,
IF(BG$23=5, $Q855, IF(BG$23=4, $R855, 0)), IF(BG$23=5, $Q855, 0)
))</f>
        <v>0</v>
      </c>
      <c r="BH855" s="297" cm="1">
        <f t="array" ref="BH855">IF($CF855=3,
IFERROR(INDEX($CV$68:$CZ$79, $CE855, BH$23), "-"),
IF($CF855=2,
IF(BH$23=5, $Q855, IF(BH$23=4, $R855, 0)), IF(BH$23=5, $Q855, 0)
))</f>
        <v>0</v>
      </c>
      <c r="BI855" s="297" cm="1">
        <f t="array" ref="BI855">IF($CF855=3,
IFERROR(INDEX($CV$68:$CZ$79, $CE855, BI$23), "-"),
IF($CF855=2,
IF(BI$23=5, $Q855, IF(BI$23=4, $R855, 0)), IF(BI$23=5, $Q855, 0)
))</f>
        <v>0</v>
      </c>
      <c r="BJ855" s="297" cm="1">
        <f t="array" ref="BJ855">IF($CF855=3,
IFERROR(INDEX($CV$68:$CZ$79, $CE855, BJ$23), "-"),
IF($CF855=2,
IF(BJ$23=5, $Q855, IF(BJ$23=4, $R855, 0)), IF(BJ$23=5, $Q855, 0)
))</f>
        <v>0</v>
      </c>
      <c r="BK855" s="293" t="str" cm="1">
        <f t="array" ref="BK855">IFERROR(IF(OR($AN$20="EZ", ISNUMBER((BL855*BM855)/(3600*1000)/BN855)), (BL855*BM855)/(3600*1000)/BN855, BY855) * SUMPRODUCT($BO855:$BS855^2.5, $BT855:$BX855) / 1000, "-")</f>
        <v>-</v>
      </c>
      <c r="BL855" s="279" t="str">
        <f t="shared" si="358"/>
        <v>-</v>
      </c>
      <c r="BM855" s="279" t="str">
        <f t="shared" si="359"/>
        <v>-</v>
      </c>
      <c r="BN855" s="298">
        <f t="shared" si="360"/>
        <v>0</v>
      </c>
      <c r="BO855" s="296" t="str" cm="1">
        <f t="array" ref="BO855">IFERROR(INDEX($CV$63:$CZ$65, $CO855, BO$23), "-")</f>
        <v>-</v>
      </c>
      <c r="BP855" s="296" t="str" cm="1">
        <f t="array" ref="BP855">IFERROR(INDEX($CV$63:$CZ$65, $CO855, BP$23), "-")</f>
        <v>-</v>
      </c>
      <c r="BQ855" s="296" t="str" cm="1">
        <f t="array" ref="BQ855">IFERROR(INDEX($CV$63:$CZ$65, $CO855, BQ$23), "-")</f>
        <v>-</v>
      </c>
      <c r="BR855" s="296" t="str" cm="1">
        <f t="array" ref="BR855">IFERROR(INDEX($CV$63:$CZ$65, $CO855, BR$23), "-")</f>
        <v>-</v>
      </c>
      <c r="BS855" s="296" t="str" cm="1">
        <f t="array" ref="BS855">IFERROR(INDEX($CV$63:$CZ$65, $CO855, BS$23), "-")</f>
        <v>-</v>
      </c>
      <c r="BT855" s="297" cm="1">
        <f t="array" ref="BT855">IF($CO855=3,
IFERROR(INDEX($CV$68:$CZ$79, $CE855, BT$23), "-"),
IF($CO855=2,
IF(BT$23=5, $AC855, IF(BT$23=4, $AD855, 0)), IF(BT$23=5, $AC855, 0)
))</f>
        <v>0</v>
      </c>
      <c r="BU855" s="297" cm="1">
        <f t="array" ref="BU855">IF($CO855=3,
IFERROR(INDEX($CV$68:$CZ$79, $CE855, BU$23), "-"),
IF($CO855=2,
IF(BU$23=5, $AC855, IF(BU$23=4, $AD855, 0)), IF(BU$23=5, $AC855, 0)
))</f>
        <v>0</v>
      </c>
      <c r="BV855" s="297" cm="1">
        <f t="array" ref="BV855">IF($CO855=3,
IFERROR(INDEX($CV$68:$CZ$79, $CE855, BV$23), "-"),
IF($CO855=2,
IF(BV$23=5, $AC855, IF(BV$23=4, $AD855, 0)), IF(BV$23=5, $AC855, 0)
))</f>
        <v>0</v>
      </c>
      <c r="BW855" s="297" cm="1">
        <f t="array" ref="BW855">IF($CO855=3,
IFERROR(INDEX($CV$68:$CZ$79, $CE855, BW$23), "-"),
IF($CO855=2,
IF(BW$23=5, $AC855, IF(BW$23=4, $AD855, 0)), IF(BW$23=5, $AC855, 0)
))</f>
        <v>0</v>
      </c>
      <c r="BX855" s="297" cm="1">
        <f t="array" ref="BX855">IF($CO855=3,
IFERROR(INDEX($CV$68:$CZ$79, $CE855, BX$23), "-"),
IF($CO855=2,
IF(BX$23=5, $AC855, IF(BX$23=4, $AD855, 0)), IF(BX$23=5, $AC855, 0)
))</f>
        <v>0</v>
      </c>
      <c r="BY855" s="293" t="str">
        <f t="shared" si="361"/>
        <v>-</v>
      </c>
      <c r="BZ855" s="299">
        <f t="shared" si="337"/>
        <v>0</v>
      </c>
      <c r="CA855" s="294" t="str">
        <f t="shared" si="362"/>
        <v>-</v>
      </c>
      <c r="CB855" s="295" t="str">
        <f t="shared" si="338"/>
        <v>-</v>
      </c>
      <c r="CC855" s="295" t="str">
        <f t="shared" si="363"/>
        <v>-</v>
      </c>
      <c r="CD855" s="299">
        <f t="shared" si="339"/>
        <v>0</v>
      </c>
      <c r="CE855" s="300" t="str">
        <f t="shared" si="340"/>
        <v>-</v>
      </c>
      <c r="CF855" s="300" t="str">
        <f t="shared" si="341"/>
        <v>-</v>
      </c>
      <c r="CG855" s="300">
        <v>0</v>
      </c>
      <c r="CH855" s="300">
        <f t="shared" si="342"/>
        <v>0</v>
      </c>
      <c r="CI855" s="301">
        <f t="shared" si="343"/>
        <v>0</v>
      </c>
      <c r="CJ855" s="301">
        <f t="shared" si="344"/>
        <v>0</v>
      </c>
      <c r="CK855" s="302" t="str" cm="1">
        <f t="array" ref="CK855">IF($CJ855&gt;0, INDEX($CS$28:$DH$35, $CJ855, $CI855+CK$23), "-")</f>
        <v>-</v>
      </c>
      <c r="CL855" s="302" t="str" cm="1">
        <f t="array" ref="CL855">IF($CJ855&gt;0, INDEX($CS$28:$DH$35, $CJ855, $CI855+CL$23), "-")</f>
        <v>-</v>
      </c>
      <c r="CM855" s="302" t="str" cm="1">
        <f t="array" ref="CM855">IF($CJ855&gt;0, INDEX($CS$28:$DH$35, $CJ855, $CI855+CM$23), "-")</f>
        <v>-</v>
      </c>
      <c r="CN855" s="302" t="str" cm="1">
        <f t="array" ref="CN855">IF($CJ855&gt;0, INDEX($CS$28:$DH$35, $CJ855, $CI855+CN$23), "-")</f>
        <v>-</v>
      </c>
      <c r="CO855" s="300" t="str">
        <f t="shared" si="345"/>
        <v>-</v>
      </c>
      <c r="CP855" s="271"/>
      <c r="CQ855" s="272"/>
      <c r="CR855" s="273"/>
      <c r="CS855" s="273"/>
      <c r="CT855" s="273"/>
      <c r="CU855" s="273"/>
      <c r="CV855" s="273"/>
      <c r="CW855" s="273"/>
      <c r="CX855" s="273"/>
      <c r="CY855" s="273"/>
      <c r="CZ855" s="273"/>
      <c r="DA855" s="273"/>
      <c r="DB855" s="273"/>
      <c r="DC855" s="273"/>
      <c r="DD855" s="273"/>
      <c r="DE855" s="273"/>
      <c r="DF855" s="273"/>
      <c r="DG855" s="273"/>
      <c r="DH855" s="273"/>
      <c r="DI855" s="273"/>
      <c r="DJ855" s="271"/>
      <c r="DK855" s="271"/>
    </row>
    <row r="856" spans="1:115" s="45" customFormat="1" ht="12.75" customHeight="1" x14ac:dyDescent="0.25">
      <c r="A856" s="13" cm="1">
        <f t="array" ref="A856">IFERROR(INDEX(Operation, IFERROR(MATCH($N856,#REF!, 0), IFERROR(MATCH($N856,#REF!, 0), MATCH($N856,#REF!, 0))), 4), 0)</f>
        <v>0</v>
      </c>
      <c r="B856" s="10">
        <v>833</v>
      </c>
      <c r="C856" s="238"/>
      <c r="D856" s="238"/>
      <c r="E856" s="79"/>
      <c r="F856" s="80" t="str">
        <f>IF(ISBLANK(E856), "", VLOOKUP(E856, Z!$A$2:$C$4127, 3, FALSE))</f>
        <v/>
      </c>
      <c r="G856" s="238"/>
      <c r="H856" s="81"/>
      <c r="I856" s="255" t="b">
        <v>0</v>
      </c>
      <c r="J856" s="256"/>
      <c r="K856" s="82"/>
      <c r="L856" s="82"/>
      <c r="M856" s="83"/>
      <c r="N856" s="79"/>
      <c r="O856" s="84"/>
      <c r="P856" s="84"/>
      <c r="Q856" s="257"/>
      <c r="R856" s="257"/>
      <c r="S856" s="257"/>
      <c r="T856" s="85">
        <f t="shared" si="346"/>
        <v>0</v>
      </c>
      <c r="U856" s="238"/>
      <c r="V856" s="238"/>
      <c r="W856" s="238"/>
      <c r="X856" s="257"/>
      <c r="Y856" s="258"/>
      <c r="Z856" s="79"/>
      <c r="AA856" s="257"/>
      <c r="AB856" s="257"/>
      <c r="AC856" s="257"/>
      <c r="AD856" s="257"/>
      <c r="AE856" s="257"/>
      <c r="AF856" s="85">
        <f t="shared" si="347"/>
        <v>0</v>
      </c>
      <c r="AG856" s="259"/>
      <c r="AH856" s="238"/>
      <c r="AI856" s="79"/>
      <c r="AJ856" s="80" t="str">
        <f>IF(ISBLANK(AI856), "", VLOOKUP(AI856, Z!$A$2:$C$4127, 3, FALSE))</f>
        <v/>
      </c>
      <c r="AK856" s="260"/>
      <c r="AL856" s="127">
        <f t="shared" si="348"/>
        <v>0</v>
      </c>
      <c r="AM856" s="271"/>
      <c r="AN856" s="292">
        <f t="shared" si="350"/>
        <v>0</v>
      </c>
      <c r="AO856" s="279">
        <f t="shared" si="349"/>
        <v>1</v>
      </c>
      <c r="AP856" s="279">
        <v>0.75</v>
      </c>
      <c r="AQ856" s="293" t="str">
        <f t="shared" si="351"/>
        <v>-</v>
      </c>
      <c r="AR856" s="293" t="str">
        <f t="shared" si="352"/>
        <v>-</v>
      </c>
      <c r="AS856" s="293" t="str" cm="1">
        <f t="array" ref="AS856">IFERROR(IFERROR((AT856*AU856)/(3600*1000)/AZ856, BY856) * SUMPRODUCT($BA856:$BE856^2.5, $BF856:$BJ856) / 1000, "-")</f>
        <v>-</v>
      </c>
      <c r="AT856" s="279" t="str">
        <f t="shared" si="353"/>
        <v>-</v>
      </c>
      <c r="AU856" s="279" t="str">
        <f t="shared" si="354"/>
        <v>-</v>
      </c>
      <c r="AV856" s="294" t="str">
        <f t="shared" ref="AV856:AV919" si="364">IFERROR(0.00357 * LN($J856) + 0.6656, "-")</f>
        <v>-</v>
      </c>
      <c r="AW856" s="294" t="str" cm="1">
        <f t="array" ref="AW856">IF(CH856&gt;0, INDEX($CV$58:$CV$60, CH856), "-")</f>
        <v>-</v>
      </c>
      <c r="AX856" s="294" t="str">
        <f t="shared" si="355"/>
        <v>-</v>
      </c>
      <c r="AY856" s="295" t="str">
        <f t="shared" si="356"/>
        <v>-</v>
      </c>
      <c r="AZ856" s="294">
        <f t="shared" si="357"/>
        <v>0</v>
      </c>
      <c r="BA856" s="296" t="str" cm="1">
        <f t="array" ref="BA856">IFERROR(INDEX($CV$63:$CZ$65, $CF856, BA$23), "-")</f>
        <v>-</v>
      </c>
      <c r="BB856" s="296" t="str" cm="1">
        <f t="array" ref="BB856">IFERROR(INDEX($CV$63:$CZ$65, $CF856, BB$23), "-")</f>
        <v>-</v>
      </c>
      <c r="BC856" s="296" t="str" cm="1">
        <f t="array" ref="BC856">IFERROR(INDEX($CV$63:$CZ$65, $CF856, BC$23), "-")</f>
        <v>-</v>
      </c>
      <c r="BD856" s="296" t="str" cm="1">
        <f t="array" ref="BD856">IFERROR(INDEX($CV$63:$CZ$65, $CF856, BD$23), "-")</f>
        <v>-</v>
      </c>
      <c r="BE856" s="296" t="str" cm="1">
        <f t="array" ref="BE856">IFERROR(INDEX($CV$63:$CZ$65, $CF856, BE$23), "-")</f>
        <v>-</v>
      </c>
      <c r="BF856" s="297" cm="1">
        <f t="array" ref="BF856">IF($CF856=3,
IFERROR(INDEX($CV$68:$CZ$79, $CE856, BF$23), "-"),
IF($CF856=2,
IF(BF$23=5, $Q856, IF(BF$23=4, $R856, 0)), IF(BF$23=5, $Q856, 0)
))</f>
        <v>0</v>
      </c>
      <c r="BG856" s="297" cm="1">
        <f t="array" ref="BG856">IF($CF856=3,
IFERROR(INDEX($CV$68:$CZ$79, $CE856, BG$23), "-"),
IF($CF856=2,
IF(BG$23=5, $Q856, IF(BG$23=4, $R856, 0)), IF(BG$23=5, $Q856, 0)
))</f>
        <v>0</v>
      </c>
      <c r="BH856" s="297" cm="1">
        <f t="array" ref="BH856">IF($CF856=3,
IFERROR(INDEX($CV$68:$CZ$79, $CE856, BH$23), "-"),
IF($CF856=2,
IF(BH$23=5, $Q856, IF(BH$23=4, $R856, 0)), IF(BH$23=5, $Q856, 0)
))</f>
        <v>0</v>
      </c>
      <c r="BI856" s="297" cm="1">
        <f t="array" ref="BI856">IF($CF856=3,
IFERROR(INDEX($CV$68:$CZ$79, $CE856, BI$23), "-"),
IF($CF856=2,
IF(BI$23=5, $Q856, IF(BI$23=4, $R856, 0)), IF(BI$23=5, $Q856, 0)
))</f>
        <v>0</v>
      </c>
      <c r="BJ856" s="297" cm="1">
        <f t="array" ref="BJ856">IF($CF856=3,
IFERROR(INDEX($CV$68:$CZ$79, $CE856, BJ$23), "-"),
IF($CF856=2,
IF(BJ$23=5, $Q856, IF(BJ$23=4, $R856, 0)), IF(BJ$23=5, $Q856, 0)
))</f>
        <v>0</v>
      </c>
      <c r="BK856" s="293" t="str" cm="1">
        <f t="array" ref="BK856">IFERROR(IF(OR($AN$20="EZ", ISNUMBER((BL856*BM856)/(3600*1000)/BN856)), (BL856*BM856)/(3600*1000)/BN856, BY856) * SUMPRODUCT($BO856:$BS856^2.5, $BT856:$BX856) / 1000, "-")</f>
        <v>-</v>
      </c>
      <c r="BL856" s="279" t="str">
        <f t="shared" si="358"/>
        <v>-</v>
      </c>
      <c r="BM856" s="279" t="str">
        <f t="shared" si="359"/>
        <v>-</v>
      </c>
      <c r="BN856" s="298">
        <f t="shared" si="360"/>
        <v>0</v>
      </c>
      <c r="BO856" s="296" t="str" cm="1">
        <f t="array" ref="BO856">IFERROR(INDEX($CV$63:$CZ$65, $CO856, BO$23), "-")</f>
        <v>-</v>
      </c>
      <c r="BP856" s="296" t="str" cm="1">
        <f t="array" ref="BP856">IFERROR(INDEX($CV$63:$CZ$65, $CO856, BP$23), "-")</f>
        <v>-</v>
      </c>
      <c r="BQ856" s="296" t="str" cm="1">
        <f t="array" ref="BQ856">IFERROR(INDEX($CV$63:$CZ$65, $CO856, BQ$23), "-")</f>
        <v>-</v>
      </c>
      <c r="BR856" s="296" t="str" cm="1">
        <f t="array" ref="BR856">IFERROR(INDEX($CV$63:$CZ$65, $CO856, BR$23), "-")</f>
        <v>-</v>
      </c>
      <c r="BS856" s="296" t="str" cm="1">
        <f t="array" ref="BS856">IFERROR(INDEX($CV$63:$CZ$65, $CO856, BS$23), "-")</f>
        <v>-</v>
      </c>
      <c r="BT856" s="297" cm="1">
        <f t="array" ref="BT856">IF($CO856=3,
IFERROR(INDEX($CV$68:$CZ$79, $CE856, BT$23), "-"),
IF($CO856=2,
IF(BT$23=5, $AC856, IF(BT$23=4, $AD856, 0)), IF(BT$23=5, $AC856, 0)
))</f>
        <v>0</v>
      </c>
      <c r="BU856" s="297" cm="1">
        <f t="array" ref="BU856">IF($CO856=3,
IFERROR(INDEX($CV$68:$CZ$79, $CE856, BU$23), "-"),
IF($CO856=2,
IF(BU$23=5, $AC856, IF(BU$23=4, $AD856, 0)), IF(BU$23=5, $AC856, 0)
))</f>
        <v>0</v>
      </c>
      <c r="BV856" s="297" cm="1">
        <f t="array" ref="BV856">IF($CO856=3,
IFERROR(INDEX($CV$68:$CZ$79, $CE856, BV$23), "-"),
IF($CO856=2,
IF(BV$23=5, $AC856, IF(BV$23=4, $AD856, 0)), IF(BV$23=5, $AC856, 0)
))</f>
        <v>0</v>
      </c>
      <c r="BW856" s="297" cm="1">
        <f t="array" ref="BW856">IF($CO856=3,
IFERROR(INDEX($CV$68:$CZ$79, $CE856, BW$23), "-"),
IF($CO856=2,
IF(BW$23=5, $AC856, IF(BW$23=4, $AD856, 0)), IF(BW$23=5, $AC856, 0)
))</f>
        <v>0</v>
      </c>
      <c r="BX856" s="297" cm="1">
        <f t="array" ref="BX856">IF($CO856=3,
IFERROR(INDEX($CV$68:$CZ$79, $CE856, BX$23), "-"),
IF($CO856=2,
IF(BX$23=5, $AC856, IF(BX$23=4, $AD856, 0)), IF(BX$23=5, $AC856, 0)
))</f>
        <v>0</v>
      </c>
      <c r="BY856" s="293" t="str">
        <f t="shared" si="361"/>
        <v>-</v>
      </c>
      <c r="BZ856" s="299">
        <f t="shared" ref="BZ856:BZ919" si="365">$J856</f>
        <v>0</v>
      </c>
      <c r="CA856" s="294" t="str">
        <f t="shared" si="362"/>
        <v>-</v>
      </c>
      <c r="CB856" s="295" t="str">
        <f t="shared" ref="CB856:CB919" si="366">CC856</f>
        <v>-</v>
      </c>
      <c r="CC856" s="295" t="str">
        <f t="shared" si="363"/>
        <v>-</v>
      </c>
      <c r="CD856" s="299">
        <f t="shared" ref="CD856:CD919" si="367">$J856</f>
        <v>0</v>
      </c>
      <c r="CE856" s="300" t="str">
        <f t="shared" ref="CE856:CE919" si="368">IFERROR(IFERROR( IFERROR(MATCH($H856,INDEX(categories,,1),0), MATCH($H856,INDEX(categories,,2),0)), MATCH($H856,INDEX(categories,,3),0)), "-")</f>
        <v>-</v>
      </c>
      <c r="CF856" s="300" t="str">
        <f t="shared" ref="CF856:CF919" si="369">IFERROR(MATCH($N856, $CU$63:$CU$65), "-")</f>
        <v>-</v>
      </c>
      <c r="CG856" s="300">
        <v>0</v>
      </c>
      <c r="CH856" s="300">
        <f t="shared" ref="CH856:CH919" si="370">IFERROR(IFERROR( IFERROR(MATCH($M856,INDEX(Transmission,,1),0), MATCH($M856,INDEX(Transmission,,2),0)), MATCH($M856,INDEX(Transmission,,3),0)), 0)</f>
        <v>0</v>
      </c>
      <c r="CI856" s="301">
        <f t="shared" ref="CI856:CI919" si="371">IFERROR((MATCH($L856, $CS$38:$CS$41, 0) - 1)*4, 0)</f>
        <v>0</v>
      </c>
      <c r="CJ856" s="301">
        <f t="shared" ref="CJ856:CJ919" si="372">IFERROR($K856/2 + IF($J856&lt;0.75, 0, 4), 0)</f>
        <v>0</v>
      </c>
      <c r="CK856" s="302" t="str" cm="1">
        <f t="array" ref="CK856">IF($CJ856&gt;0, INDEX($CS$28:$DH$35, $CJ856, $CI856+CK$23), "-")</f>
        <v>-</v>
      </c>
      <c r="CL856" s="302" t="str" cm="1">
        <f t="array" ref="CL856">IF($CJ856&gt;0, INDEX($CS$28:$DH$35, $CJ856, $CI856+CL$23), "-")</f>
        <v>-</v>
      </c>
      <c r="CM856" s="302" t="str" cm="1">
        <f t="array" ref="CM856">IF($CJ856&gt;0, INDEX($CS$28:$DH$35, $CJ856, $CI856+CM$23), "-")</f>
        <v>-</v>
      </c>
      <c r="CN856" s="302" t="str" cm="1">
        <f t="array" ref="CN856">IF($CJ856&gt;0, INDEX($CS$28:$DH$35, $CJ856, $CI856+CN$23), "-")</f>
        <v>-</v>
      </c>
      <c r="CO856" s="300" t="str">
        <f t="shared" ref="CO856:CO919" si="373">IF($AN$20="EZ", 3, IFERROR(MATCH($Z856, $CU$63:$CU$65), "-"))</f>
        <v>-</v>
      </c>
      <c r="CP856" s="271"/>
      <c r="CQ856" s="272"/>
      <c r="CR856" s="273"/>
      <c r="CS856" s="273"/>
      <c r="CT856" s="273"/>
      <c r="CU856" s="273"/>
      <c r="CV856" s="273"/>
      <c r="CW856" s="273"/>
      <c r="CX856" s="273"/>
      <c r="CY856" s="273"/>
      <c r="CZ856" s="273"/>
      <c r="DA856" s="273"/>
      <c r="DB856" s="273"/>
      <c r="DC856" s="273"/>
      <c r="DD856" s="273"/>
      <c r="DE856" s="273"/>
      <c r="DF856" s="273"/>
      <c r="DG856" s="273"/>
      <c r="DH856" s="273"/>
      <c r="DI856" s="273"/>
      <c r="DJ856" s="271"/>
      <c r="DK856" s="271"/>
    </row>
    <row r="857" spans="1:115" s="45" customFormat="1" ht="12.75" customHeight="1" x14ac:dyDescent="0.25">
      <c r="A857" s="13" cm="1">
        <f t="array" ref="A857">IFERROR(INDEX(Operation, IFERROR(MATCH($N857,#REF!, 0), IFERROR(MATCH($N857,#REF!, 0), MATCH($N857,#REF!, 0))), 4), 0)</f>
        <v>0</v>
      </c>
      <c r="B857" s="10">
        <v>834</v>
      </c>
      <c r="C857" s="238"/>
      <c r="D857" s="238"/>
      <c r="E857" s="79"/>
      <c r="F857" s="80" t="str">
        <f>IF(ISBLANK(E857), "", VLOOKUP(E857, Z!$A$2:$C$4127, 3, FALSE))</f>
        <v/>
      </c>
      <c r="G857" s="238"/>
      <c r="H857" s="81"/>
      <c r="I857" s="255" t="b">
        <v>0</v>
      </c>
      <c r="J857" s="256"/>
      <c r="K857" s="82"/>
      <c r="L857" s="82"/>
      <c r="M857" s="83"/>
      <c r="N857" s="79"/>
      <c r="O857" s="84"/>
      <c r="P857" s="84"/>
      <c r="Q857" s="257"/>
      <c r="R857" s="257"/>
      <c r="S857" s="257"/>
      <c r="T857" s="85">
        <f t="shared" ref="T857:T920" si="374">IFERROR(AQ857*1000, 0)</f>
        <v>0</v>
      </c>
      <c r="U857" s="238"/>
      <c r="V857" s="238"/>
      <c r="W857" s="238"/>
      <c r="X857" s="257"/>
      <c r="Y857" s="258"/>
      <c r="Z857" s="79"/>
      <c r="AA857" s="257"/>
      <c r="AB857" s="257"/>
      <c r="AC857" s="257"/>
      <c r="AD857" s="257"/>
      <c r="AE857" s="257"/>
      <c r="AF857" s="85">
        <f t="shared" ref="AF857:AF920" si="375">IFERROR(AR857*1000, 0)</f>
        <v>0</v>
      </c>
      <c r="AG857" s="259"/>
      <c r="AH857" s="238"/>
      <c r="AI857" s="79"/>
      <c r="AJ857" s="80" t="str">
        <f>IF(ISBLANK(AI857), "", VLOOKUP(AI857, Z!$A$2:$C$4127, 3, FALSE))</f>
        <v/>
      </c>
      <c r="AK857" s="260"/>
      <c r="AL857" s="127">
        <f t="shared" ref="AL857:AL920" si="376">AN857*1000</f>
        <v>0</v>
      </c>
      <c r="AM857" s="271"/>
      <c r="AN857" s="292">
        <f t="shared" si="350"/>
        <v>0</v>
      </c>
      <c r="AO857" s="279">
        <f t="shared" ref="AO857:AO920" si="377">IF($AN$20="EZ", 15, IF(OR($I857=TRUE, AND(CO857=3,CF857&lt;&gt; 3)), 4, 1))</f>
        <v>1</v>
      </c>
      <c r="AP857" s="279">
        <v>0.75</v>
      </c>
      <c r="AQ857" s="293" t="str">
        <f t="shared" si="351"/>
        <v>-</v>
      </c>
      <c r="AR857" s="293" t="str">
        <f t="shared" si="352"/>
        <v>-</v>
      </c>
      <c r="AS857" s="293" t="str" cm="1">
        <f t="array" ref="AS857">IFERROR(IFERROR((AT857*AU857)/(3600*1000)/AZ857, BY857) * SUMPRODUCT($BA857:$BE857^2.5, $BF857:$BJ857) / 1000, "-")</f>
        <v>-</v>
      </c>
      <c r="AT857" s="279" t="str">
        <f t="shared" si="353"/>
        <v>-</v>
      </c>
      <c r="AU857" s="279" t="str">
        <f t="shared" si="354"/>
        <v>-</v>
      </c>
      <c r="AV857" s="294" t="str">
        <f t="shared" si="364"/>
        <v>-</v>
      </c>
      <c r="AW857" s="294" t="str" cm="1">
        <f t="array" ref="AW857">IF(CH857&gt;0, INDEX($CV$58:$CV$60, CH857), "-")</f>
        <v>-</v>
      </c>
      <c r="AX857" s="294" t="str">
        <f t="shared" si="355"/>
        <v>-</v>
      </c>
      <c r="AY857" s="295" t="str">
        <f t="shared" si="356"/>
        <v>-</v>
      </c>
      <c r="AZ857" s="294">
        <f t="shared" si="357"/>
        <v>0</v>
      </c>
      <c r="BA857" s="296" t="str" cm="1">
        <f t="array" ref="BA857">IFERROR(INDEX($CV$63:$CZ$65, $CF857, BA$23), "-")</f>
        <v>-</v>
      </c>
      <c r="BB857" s="296" t="str" cm="1">
        <f t="array" ref="BB857">IFERROR(INDEX($CV$63:$CZ$65, $CF857, BB$23), "-")</f>
        <v>-</v>
      </c>
      <c r="BC857" s="296" t="str" cm="1">
        <f t="array" ref="BC857">IFERROR(INDEX($CV$63:$CZ$65, $CF857, BC$23), "-")</f>
        <v>-</v>
      </c>
      <c r="BD857" s="296" t="str" cm="1">
        <f t="array" ref="BD857">IFERROR(INDEX($CV$63:$CZ$65, $CF857, BD$23), "-")</f>
        <v>-</v>
      </c>
      <c r="BE857" s="296" t="str" cm="1">
        <f t="array" ref="BE857">IFERROR(INDEX($CV$63:$CZ$65, $CF857, BE$23), "-")</f>
        <v>-</v>
      </c>
      <c r="BF857" s="297" cm="1">
        <f t="array" ref="BF857">IF($CF857=3,
IFERROR(INDEX($CV$68:$CZ$79, $CE857, BF$23), "-"),
IF($CF857=2,
IF(BF$23=5, $Q857, IF(BF$23=4, $R857, 0)), IF(BF$23=5, $Q857, 0)
))</f>
        <v>0</v>
      </c>
      <c r="BG857" s="297" cm="1">
        <f t="array" ref="BG857">IF($CF857=3,
IFERROR(INDEX($CV$68:$CZ$79, $CE857, BG$23), "-"),
IF($CF857=2,
IF(BG$23=5, $Q857, IF(BG$23=4, $R857, 0)), IF(BG$23=5, $Q857, 0)
))</f>
        <v>0</v>
      </c>
      <c r="BH857" s="297" cm="1">
        <f t="array" ref="BH857">IF($CF857=3,
IFERROR(INDEX($CV$68:$CZ$79, $CE857, BH$23), "-"),
IF($CF857=2,
IF(BH$23=5, $Q857, IF(BH$23=4, $R857, 0)), IF(BH$23=5, $Q857, 0)
))</f>
        <v>0</v>
      </c>
      <c r="BI857" s="297" cm="1">
        <f t="array" ref="BI857">IF($CF857=3,
IFERROR(INDEX($CV$68:$CZ$79, $CE857, BI$23), "-"),
IF($CF857=2,
IF(BI$23=5, $Q857, IF(BI$23=4, $R857, 0)), IF(BI$23=5, $Q857, 0)
))</f>
        <v>0</v>
      </c>
      <c r="BJ857" s="297" cm="1">
        <f t="array" ref="BJ857">IF($CF857=3,
IFERROR(INDEX($CV$68:$CZ$79, $CE857, BJ$23), "-"),
IF($CF857=2,
IF(BJ$23=5, $Q857, IF(BJ$23=4, $R857, 0)), IF(BJ$23=5, $Q857, 0)
))</f>
        <v>0</v>
      </c>
      <c r="BK857" s="293" t="str" cm="1">
        <f t="array" ref="BK857">IFERROR(IF(OR($AN$20="EZ", ISNUMBER((BL857*BM857)/(3600*1000)/BN857)), (BL857*BM857)/(3600*1000)/BN857, BY857) * SUMPRODUCT($BO857:$BS857^2.5, $BT857:$BX857) / 1000, "-")</f>
        <v>-</v>
      </c>
      <c r="BL857" s="279" t="str">
        <f t="shared" si="358"/>
        <v>-</v>
      </c>
      <c r="BM857" s="279" t="str">
        <f t="shared" si="359"/>
        <v>-</v>
      </c>
      <c r="BN857" s="298">
        <f t="shared" si="360"/>
        <v>0</v>
      </c>
      <c r="BO857" s="296" t="str" cm="1">
        <f t="array" ref="BO857">IFERROR(INDEX($CV$63:$CZ$65, $CO857, BO$23), "-")</f>
        <v>-</v>
      </c>
      <c r="BP857" s="296" t="str" cm="1">
        <f t="array" ref="BP857">IFERROR(INDEX($CV$63:$CZ$65, $CO857, BP$23), "-")</f>
        <v>-</v>
      </c>
      <c r="BQ857" s="296" t="str" cm="1">
        <f t="array" ref="BQ857">IFERROR(INDEX($CV$63:$CZ$65, $CO857, BQ$23), "-")</f>
        <v>-</v>
      </c>
      <c r="BR857" s="296" t="str" cm="1">
        <f t="array" ref="BR857">IFERROR(INDEX($CV$63:$CZ$65, $CO857, BR$23), "-")</f>
        <v>-</v>
      </c>
      <c r="BS857" s="296" t="str" cm="1">
        <f t="array" ref="BS857">IFERROR(INDEX($CV$63:$CZ$65, $CO857, BS$23), "-")</f>
        <v>-</v>
      </c>
      <c r="BT857" s="297" cm="1">
        <f t="array" ref="BT857">IF($CO857=3,
IFERROR(INDEX($CV$68:$CZ$79, $CE857, BT$23), "-"),
IF($CO857=2,
IF(BT$23=5, $AC857, IF(BT$23=4, $AD857, 0)), IF(BT$23=5, $AC857, 0)
))</f>
        <v>0</v>
      </c>
      <c r="BU857" s="297" cm="1">
        <f t="array" ref="BU857">IF($CO857=3,
IFERROR(INDEX($CV$68:$CZ$79, $CE857, BU$23), "-"),
IF($CO857=2,
IF(BU$23=5, $AC857, IF(BU$23=4, $AD857, 0)), IF(BU$23=5, $AC857, 0)
))</f>
        <v>0</v>
      </c>
      <c r="BV857" s="297" cm="1">
        <f t="array" ref="BV857">IF($CO857=3,
IFERROR(INDEX($CV$68:$CZ$79, $CE857, BV$23), "-"),
IF($CO857=2,
IF(BV$23=5, $AC857, IF(BV$23=4, $AD857, 0)), IF(BV$23=5, $AC857, 0)
))</f>
        <v>0</v>
      </c>
      <c r="BW857" s="297" cm="1">
        <f t="array" ref="BW857">IF($CO857=3,
IFERROR(INDEX($CV$68:$CZ$79, $CE857, BW$23), "-"),
IF($CO857=2,
IF(BW$23=5, $AC857, IF(BW$23=4, $AD857, 0)), IF(BW$23=5, $AC857, 0)
))</f>
        <v>0</v>
      </c>
      <c r="BX857" s="297" cm="1">
        <f t="array" ref="BX857">IF($CO857=3,
IFERROR(INDEX($CV$68:$CZ$79, $CE857, BX$23), "-"),
IF($CO857=2,
IF(BX$23=5, $AC857, IF(BX$23=4, $AD857, 0)), IF(BX$23=5, $AC857, 0)
))</f>
        <v>0</v>
      </c>
      <c r="BY857" s="293" t="str">
        <f t="shared" si="361"/>
        <v>-</v>
      </c>
      <c r="BZ857" s="299">
        <f t="shared" si="365"/>
        <v>0</v>
      </c>
      <c r="CA857" s="294" t="str">
        <f t="shared" si="362"/>
        <v>-</v>
      </c>
      <c r="CB857" s="295" t="str">
        <f t="shared" si="366"/>
        <v>-</v>
      </c>
      <c r="CC857" s="295" t="str">
        <f t="shared" si="363"/>
        <v>-</v>
      </c>
      <c r="CD857" s="299">
        <f t="shared" si="367"/>
        <v>0</v>
      </c>
      <c r="CE857" s="300" t="str">
        <f t="shared" si="368"/>
        <v>-</v>
      </c>
      <c r="CF857" s="300" t="str">
        <f t="shared" si="369"/>
        <v>-</v>
      </c>
      <c r="CG857" s="300">
        <v>0</v>
      </c>
      <c r="CH857" s="300">
        <f t="shared" si="370"/>
        <v>0</v>
      </c>
      <c r="CI857" s="301">
        <f t="shared" si="371"/>
        <v>0</v>
      </c>
      <c r="CJ857" s="301">
        <f t="shared" si="372"/>
        <v>0</v>
      </c>
      <c r="CK857" s="302" t="str" cm="1">
        <f t="array" ref="CK857">IF($CJ857&gt;0, INDEX($CS$28:$DH$35, $CJ857, $CI857+CK$23), "-")</f>
        <v>-</v>
      </c>
      <c r="CL857" s="302" t="str" cm="1">
        <f t="array" ref="CL857">IF($CJ857&gt;0, INDEX($CS$28:$DH$35, $CJ857, $CI857+CL$23), "-")</f>
        <v>-</v>
      </c>
      <c r="CM857" s="302" t="str" cm="1">
        <f t="array" ref="CM857">IF($CJ857&gt;0, INDEX($CS$28:$DH$35, $CJ857, $CI857+CM$23), "-")</f>
        <v>-</v>
      </c>
      <c r="CN857" s="302" t="str" cm="1">
        <f t="array" ref="CN857">IF($CJ857&gt;0, INDEX($CS$28:$DH$35, $CJ857, $CI857+CN$23), "-")</f>
        <v>-</v>
      </c>
      <c r="CO857" s="300" t="str">
        <f t="shared" si="373"/>
        <v>-</v>
      </c>
      <c r="CP857" s="271"/>
      <c r="CQ857" s="272"/>
      <c r="CR857" s="273"/>
      <c r="CS857" s="273"/>
      <c r="CT857" s="273"/>
      <c r="CU857" s="273"/>
      <c r="CV857" s="273"/>
      <c r="CW857" s="273"/>
      <c r="CX857" s="273"/>
      <c r="CY857" s="273"/>
      <c r="CZ857" s="273"/>
      <c r="DA857" s="273"/>
      <c r="DB857" s="273"/>
      <c r="DC857" s="273"/>
      <c r="DD857" s="273"/>
      <c r="DE857" s="273"/>
      <c r="DF857" s="273"/>
      <c r="DG857" s="273"/>
      <c r="DH857" s="273"/>
      <c r="DI857" s="273"/>
      <c r="DJ857" s="271"/>
      <c r="DK857" s="271"/>
    </row>
    <row r="858" spans="1:115" s="45" customFormat="1" ht="12.75" customHeight="1" x14ac:dyDescent="0.25">
      <c r="A858" s="13" cm="1">
        <f t="array" ref="A858">IFERROR(INDEX(Operation, IFERROR(MATCH($N858,#REF!, 0), IFERROR(MATCH($N858,#REF!, 0), MATCH($N858,#REF!, 0))), 4), 0)</f>
        <v>0</v>
      </c>
      <c r="B858" s="10">
        <v>835</v>
      </c>
      <c r="C858" s="238"/>
      <c r="D858" s="238"/>
      <c r="E858" s="79"/>
      <c r="F858" s="80" t="str">
        <f>IF(ISBLANK(E858), "", VLOOKUP(E858, Z!$A$2:$C$4127, 3, FALSE))</f>
        <v/>
      </c>
      <c r="G858" s="238"/>
      <c r="H858" s="81"/>
      <c r="I858" s="255" t="b">
        <v>0</v>
      </c>
      <c r="J858" s="256"/>
      <c r="K858" s="82"/>
      <c r="L858" s="82"/>
      <c r="M858" s="83"/>
      <c r="N858" s="79"/>
      <c r="O858" s="84"/>
      <c r="P858" s="84"/>
      <c r="Q858" s="257"/>
      <c r="R858" s="257"/>
      <c r="S858" s="257"/>
      <c r="T858" s="85">
        <f t="shared" si="374"/>
        <v>0</v>
      </c>
      <c r="U858" s="238"/>
      <c r="V858" s="238"/>
      <c r="W858" s="238"/>
      <c r="X858" s="257"/>
      <c r="Y858" s="258"/>
      <c r="Z858" s="79"/>
      <c r="AA858" s="257"/>
      <c r="AB858" s="257"/>
      <c r="AC858" s="257"/>
      <c r="AD858" s="257"/>
      <c r="AE858" s="257"/>
      <c r="AF858" s="85">
        <f t="shared" si="375"/>
        <v>0</v>
      </c>
      <c r="AG858" s="259"/>
      <c r="AH858" s="238"/>
      <c r="AI858" s="79"/>
      <c r="AJ858" s="80" t="str">
        <f>IF(ISBLANK(AI858), "", VLOOKUP(AI858, Z!$A$2:$C$4127, 3, FALSE))</f>
        <v/>
      </c>
      <c r="AK858" s="260"/>
      <c r="AL858" s="127">
        <f t="shared" si="376"/>
        <v>0</v>
      </c>
      <c r="AM858" s="271"/>
      <c r="AN858" s="292">
        <f t="shared" si="350"/>
        <v>0</v>
      </c>
      <c r="AO858" s="279">
        <f t="shared" si="377"/>
        <v>1</v>
      </c>
      <c r="AP858" s="279">
        <v>0.75</v>
      </c>
      <c r="AQ858" s="293" t="str">
        <f t="shared" si="351"/>
        <v>-</v>
      </c>
      <c r="AR858" s="293" t="str">
        <f t="shared" si="352"/>
        <v>-</v>
      </c>
      <c r="AS858" s="293" t="str" cm="1">
        <f t="array" ref="AS858">IFERROR(IFERROR((AT858*AU858)/(3600*1000)/AZ858, BY858) * SUMPRODUCT($BA858:$BE858^2.5, $BF858:$BJ858) / 1000, "-")</f>
        <v>-</v>
      </c>
      <c r="AT858" s="279" t="str">
        <f t="shared" si="353"/>
        <v>-</v>
      </c>
      <c r="AU858" s="279" t="str">
        <f t="shared" si="354"/>
        <v>-</v>
      </c>
      <c r="AV858" s="294" t="str">
        <f t="shared" si="364"/>
        <v>-</v>
      </c>
      <c r="AW858" s="294" t="str" cm="1">
        <f t="array" ref="AW858">IF(CH858&gt;0, INDEX($CV$58:$CV$60, CH858), "-")</f>
        <v>-</v>
      </c>
      <c r="AX858" s="294" t="str">
        <f t="shared" si="355"/>
        <v>-</v>
      </c>
      <c r="AY858" s="295" t="str">
        <f t="shared" si="356"/>
        <v>-</v>
      </c>
      <c r="AZ858" s="294">
        <f t="shared" si="357"/>
        <v>0</v>
      </c>
      <c r="BA858" s="296" t="str" cm="1">
        <f t="array" ref="BA858">IFERROR(INDEX($CV$63:$CZ$65, $CF858, BA$23), "-")</f>
        <v>-</v>
      </c>
      <c r="BB858" s="296" t="str" cm="1">
        <f t="array" ref="BB858">IFERROR(INDEX($CV$63:$CZ$65, $CF858, BB$23), "-")</f>
        <v>-</v>
      </c>
      <c r="BC858" s="296" t="str" cm="1">
        <f t="array" ref="BC858">IFERROR(INDEX($CV$63:$CZ$65, $CF858, BC$23), "-")</f>
        <v>-</v>
      </c>
      <c r="BD858" s="296" t="str" cm="1">
        <f t="array" ref="BD858">IFERROR(INDEX($CV$63:$CZ$65, $CF858, BD$23), "-")</f>
        <v>-</v>
      </c>
      <c r="BE858" s="296" t="str" cm="1">
        <f t="array" ref="BE858">IFERROR(INDEX($CV$63:$CZ$65, $CF858, BE$23), "-")</f>
        <v>-</v>
      </c>
      <c r="BF858" s="297" cm="1">
        <f t="array" ref="BF858">IF($CF858=3,
IFERROR(INDEX($CV$68:$CZ$79, $CE858, BF$23), "-"),
IF($CF858=2,
IF(BF$23=5, $Q858, IF(BF$23=4, $R858, 0)), IF(BF$23=5, $Q858, 0)
))</f>
        <v>0</v>
      </c>
      <c r="BG858" s="297" cm="1">
        <f t="array" ref="BG858">IF($CF858=3,
IFERROR(INDEX($CV$68:$CZ$79, $CE858, BG$23), "-"),
IF($CF858=2,
IF(BG$23=5, $Q858, IF(BG$23=4, $R858, 0)), IF(BG$23=5, $Q858, 0)
))</f>
        <v>0</v>
      </c>
      <c r="BH858" s="297" cm="1">
        <f t="array" ref="BH858">IF($CF858=3,
IFERROR(INDEX($CV$68:$CZ$79, $CE858, BH$23), "-"),
IF($CF858=2,
IF(BH$23=5, $Q858, IF(BH$23=4, $R858, 0)), IF(BH$23=5, $Q858, 0)
))</f>
        <v>0</v>
      </c>
      <c r="BI858" s="297" cm="1">
        <f t="array" ref="BI858">IF($CF858=3,
IFERROR(INDEX($CV$68:$CZ$79, $CE858, BI$23), "-"),
IF($CF858=2,
IF(BI$23=5, $Q858, IF(BI$23=4, $R858, 0)), IF(BI$23=5, $Q858, 0)
))</f>
        <v>0</v>
      </c>
      <c r="BJ858" s="297" cm="1">
        <f t="array" ref="BJ858">IF($CF858=3,
IFERROR(INDEX($CV$68:$CZ$79, $CE858, BJ$23), "-"),
IF($CF858=2,
IF(BJ$23=5, $Q858, IF(BJ$23=4, $R858, 0)), IF(BJ$23=5, $Q858, 0)
))</f>
        <v>0</v>
      </c>
      <c r="BK858" s="293" t="str" cm="1">
        <f t="array" ref="BK858">IFERROR(IF(OR($AN$20="EZ", ISNUMBER((BL858*BM858)/(3600*1000)/BN858)), (BL858*BM858)/(3600*1000)/BN858, BY858) * SUMPRODUCT($BO858:$BS858^2.5, $BT858:$BX858) / 1000, "-")</f>
        <v>-</v>
      </c>
      <c r="BL858" s="279" t="str">
        <f t="shared" si="358"/>
        <v>-</v>
      </c>
      <c r="BM858" s="279" t="str">
        <f t="shared" si="359"/>
        <v>-</v>
      </c>
      <c r="BN858" s="298">
        <f t="shared" si="360"/>
        <v>0</v>
      </c>
      <c r="BO858" s="296" t="str" cm="1">
        <f t="array" ref="BO858">IFERROR(INDEX($CV$63:$CZ$65, $CO858, BO$23), "-")</f>
        <v>-</v>
      </c>
      <c r="BP858" s="296" t="str" cm="1">
        <f t="array" ref="BP858">IFERROR(INDEX($CV$63:$CZ$65, $CO858, BP$23), "-")</f>
        <v>-</v>
      </c>
      <c r="BQ858" s="296" t="str" cm="1">
        <f t="array" ref="BQ858">IFERROR(INDEX($CV$63:$CZ$65, $CO858, BQ$23), "-")</f>
        <v>-</v>
      </c>
      <c r="BR858" s="296" t="str" cm="1">
        <f t="array" ref="BR858">IFERROR(INDEX($CV$63:$CZ$65, $CO858, BR$23), "-")</f>
        <v>-</v>
      </c>
      <c r="BS858" s="296" t="str" cm="1">
        <f t="array" ref="BS858">IFERROR(INDEX($CV$63:$CZ$65, $CO858, BS$23), "-")</f>
        <v>-</v>
      </c>
      <c r="BT858" s="297" cm="1">
        <f t="array" ref="BT858">IF($CO858=3,
IFERROR(INDEX($CV$68:$CZ$79, $CE858, BT$23), "-"),
IF($CO858=2,
IF(BT$23=5, $AC858, IF(BT$23=4, $AD858, 0)), IF(BT$23=5, $AC858, 0)
))</f>
        <v>0</v>
      </c>
      <c r="BU858" s="297" cm="1">
        <f t="array" ref="BU858">IF($CO858=3,
IFERROR(INDEX($CV$68:$CZ$79, $CE858, BU$23), "-"),
IF($CO858=2,
IF(BU$23=5, $AC858, IF(BU$23=4, $AD858, 0)), IF(BU$23=5, $AC858, 0)
))</f>
        <v>0</v>
      </c>
      <c r="BV858" s="297" cm="1">
        <f t="array" ref="BV858">IF($CO858=3,
IFERROR(INDEX($CV$68:$CZ$79, $CE858, BV$23), "-"),
IF($CO858=2,
IF(BV$23=5, $AC858, IF(BV$23=4, $AD858, 0)), IF(BV$23=5, $AC858, 0)
))</f>
        <v>0</v>
      </c>
      <c r="BW858" s="297" cm="1">
        <f t="array" ref="BW858">IF($CO858=3,
IFERROR(INDEX($CV$68:$CZ$79, $CE858, BW$23), "-"),
IF($CO858=2,
IF(BW$23=5, $AC858, IF(BW$23=4, $AD858, 0)), IF(BW$23=5, $AC858, 0)
))</f>
        <v>0</v>
      </c>
      <c r="BX858" s="297" cm="1">
        <f t="array" ref="BX858">IF($CO858=3,
IFERROR(INDEX($CV$68:$CZ$79, $CE858, BX$23), "-"),
IF($CO858=2,
IF(BX$23=5, $AC858, IF(BX$23=4, $AD858, 0)), IF(BX$23=5, $AC858, 0)
))</f>
        <v>0</v>
      </c>
      <c r="BY858" s="293" t="str">
        <f t="shared" si="361"/>
        <v>-</v>
      </c>
      <c r="BZ858" s="299">
        <f t="shared" si="365"/>
        <v>0</v>
      </c>
      <c r="CA858" s="294" t="str">
        <f t="shared" si="362"/>
        <v>-</v>
      </c>
      <c r="CB858" s="295" t="str">
        <f t="shared" si="366"/>
        <v>-</v>
      </c>
      <c r="CC858" s="295" t="str">
        <f t="shared" si="363"/>
        <v>-</v>
      </c>
      <c r="CD858" s="299">
        <f t="shared" si="367"/>
        <v>0</v>
      </c>
      <c r="CE858" s="300" t="str">
        <f t="shared" si="368"/>
        <v>-</v>
      </c>
      <c r="CF858" s="300" t="str">
        <f t="shared" si="369"/>
        <v>-</v>
      </c>
      <c r="CG858" s="300">
        <v>0</v>
      </c>
      <c r="CH858" s="300">
        <f t="shared" si="370"/>
        <v>0</v>
      </c>
      <c r="CI858" s="301">
        <f t="shared" si="371"/>
        <v>0</v>
      </c>
      <c r="CJ858" s="301">
        <f t="shared" si="372"/>
        <v>0</v>
      </c>
      <c r="CK858" s="302" t="str" cm="1">
        <f t="array" ref="CK858">IF($CJ858&gt;0, INDEX($CS$28:$DH$35, $CJ858, $CI858+CK$23), "-")</f>
        <v>-</v>
      </c>
      <c r="CL858" s="302" t="str" cm="1">
        <f t="array" ref="CL858">IF($CJ858&gt;0, INDEX($CS$28:$DH$35, $CJ858, $CI858+CL$23), "-")</f>
        <v>-</v>
      </c>
      <c r="CM858" s="302" t="str" cm="1">
        <f t="array" ref="CM858">IF($CJ858&gt;0, INDEX($CS$28:$DH$35, $CJ858, $CI858+CM$23), "-")</f>
        <v>-</v>
      </c>
      <c r="CN858" s="302" t="str" cm="1">
        <f t="array" ref="CN858">IF($CJ858&gt;0, INDEX($CS$28:$DH$35, $CJ858, $CI858+CN$23), "-")</f>
        <v>-</v>
      </c>
      <c r="CO858" s="300" t="str">
        <f t="shared" si="373"/>
        <v>-</v>
      </c>
      <c r="CP858" s="271"/>
      <c r="CQ858" s="272"/>
      <c r="CR858" s="273"/>
      <c r="CS858" s="273"/>
      <c r="CT858" s="273"/>
      <c r="CU858" s="273"/>
      <c r="CV858" s="273"/>
      <c r="CW858" s="273"/>
      <c r="CX858" s="273"/>
      <c r="CY858" s="273"/>
      <c r="CZ858" s="273"/>
      <c r="DA858" s="273"/>
      <c r="DB858" s="273"/>
      <c r="DC858" s="273"/>
      <c r="DD858" s="273"/>
      <c r="DE858" s="273"/>
      <c r="DF858" s="273"/>
      <c r="DG858" s="273"/>
      <c r="DH858" s="273"/>
      <c r="DI858" s="273"/>
      <c r="DJ858" s="271"/>
      <c r="DK858" s="271"/>
    </row>
    <row r="859" spans="1:115" s="45" customFormat="1" ht="12.75" customHeight="1" x14ac:dyDescent="0.25">
      <c r="A859" s="13" cm="1">
        <f t="array" ref="A859">IFERROR(INDEX(Operation, IFERROR(MATCH($N859,#REF!, 0), IFERROR(MATCH($N859,#REF!, 0), MATCH($N859,#REF!, 0))), 4), 0)</f>
        <v>0</v>
      </c>
      <c r="B859" s="10">
        <v>836</v>
      </c>
      <c r="C859" s="238"/>
      <c r="D859" s="238"/>
      <c r="E859" s="79"/>
      <c r="F859" s="80" t="str">
        <f>IF(ISBLANK(E859), "", VLOOKUP(E859, Z!$A$2:$C$4127, 3, FALSE))</f>
        <v/>
      </c>
      <c r="G859" s="238"/>
      <c r="H859" s="81"/>
      <c r="I859" s="255" t="b">
        <v>0</v>
      </c>
      <c r="J859" s="256"/>
      <c r="K859" s="82"/>
      <c r="L859" s="82"/>
      <c r="M859" s="83"/>
      <c r="N859" s="79"/>
      <c r="O859" s="84"/>
      <c r="P859" s="84"/>
      <c r="Q859" s="257"/>
      <c r="R859" s="257"/>
      <c r="S859" s="257"/>
      <c r="T859" s="85">
        <f t="shared" si="374"/>
        <v>0</v>
      </c>
      <c r="U859" s="238"/>
      <c r="V859" s="238"/>
      <c r="W859" s="238"/>
      <c r="X859" s="256"/>
      <c r="Y859" s="258"/>
      <c r="Z859" s="79"/>
      <c r="AA859" s="257"/>
      <c r="AB859" s="257"/>
      <c r="AC859" s="257"/>
      <c r="AD859" s="257"/>
      <c r="AE859" s="257"/>
      <c r="AF859" s="85">
        <f t="shared" si="375"/>
        <v>0</v>
      </c>
      <c r="AG859" s="259"/>
      <c r="AH859" s="238"/>
      <c r="AI859" s="79"/>
      <c r="AJ859" s="80" t="str">
        <f>IF(ISBLANK(AI859), "", VLOOKUP(AI859, Z!$A$2:$C$4127, 3, FALSE))</f>
        <v/>
      </c>
      <c r="AK859" s="260"/>
      <c r="AL859" s="127">
        <f t="shared" si="376"/>
        <v>0</v>
      </c>
      <c r="AM859" s="271"/>
      <c r="AN859" s="292">
        <f t="shared" si="350"/>
        <v>0</v>
      </c>
      <c r="AO859" s="279">
        <f t="shared" si="377"/>
        <v>1</v>
      </c>
      <c r="AP859" s="279">
        <v>0.75</v>
      </c>
      <c r="AQ859" s="293" t="str">
        <f t="shared" si="351"/>
        <v>-</v>
      </c>
      <c r="AR859" s="293" t="str">
        <f t="shared" si="352"/>
        <v>-</v>
      </c>
      <c r="AS859" s="293" t="str" cm="1">
        <f t="array" ref="AS859">IFERROR(IFERROR((AT859*AU859)/(3600*1000)/AZ859, BY859) * SUMPRODUCT($BA859:$BE859^2.5, $BF859:$BJ859) / 1000, "-")</f>
        <v>-</v>
      </c>
      <c r="AT859" s="279" t="str">
        <f t="shared" si="353"/>
        <v>-</v>
      </c>
      <c r="AU859" s="279" t="str">
        <f t="shared" si="354"/>
        <v>-</v>
      </c>
      <c r="AV859" s="294" t="str">
        <f t="shared" si="364"/>
        <v>-</v>
      </c>
      <c r="AW859" s="294" t="str" cm="1">
        <f t="array" ref="AW859">IF(CH859&gt;0, INDEX($CV$58:$CV$60, CH859), "-")</f>
        <v>-</v>
      </c>
      <c r="AX859" s="294" t="str">
        <f t="shared" si="355"/>
        <v>-</v>
      </c>
      <c r="AY859" s="295" t="str">
        <f t="shared" si="356"/>
        <v>-</v>
      </c>
      <c r="AZ859" s="294">
        <f t="shared" si="357"/>
        <v>0</v>
      </c>
      <c r="BA859" s="296" t="str" cm="1">
        <f t="array" ref="BA859">IFERROR(INDEX($CV$63:$CZ$65, $CF859, BA$23), "-")</f>
        <v>-</v>
      </c>
      <c r="BB859" s="296" t="str" cm="1">
        <f t="array" ref="BB859">IFERROR(INDEX($CV$63:$CZ$65, $CF859, BB$23), "-")</f>
        <v>-</v>
      </c>
      <c r="BC859" s="296" t="str" cm="1">
        <f t="array" ref="BC859">IFERROR(INDEX($CV$63:$CZ$65, $CF859, BC$23), "-")</f>
        <v>-</v>
      </c>
      <c r="BD859" s="296" t="str" cm="1">
        <f t="array" ref="BD859">IFERROR(INDEX($CV$63:$CZ$65, $CF859, BD$23), "-")</f>
        <v>-</v>
      </c>
      <c r="BE859" s="296" t="str" cm="1">
        <f t="array" ref="BE859">IFERROR(INDEX($CV$63:$CZ$65, $CF859, BE$23), "-")</f>
        <v>-</v>
      </c>
      <c r="BF859" s="297" cm="1">
        <f t="array" ref="BF859">IF($CF859=3,
IFERROR(INDEX($CV$68:$CZ$79, $CE859, BF$23), "-"),
IF($CF859=2,
IF(BF$23=5, $Q859, IF(BF$23=4, $R859, 0)), IF(BF$23=5, $Q859, 0)
))</f>
        <v>0</v>
      </c>
      <c r="BG859" s="297" cm="1">
        <f t="array" ref="BG859">IF($CF859=3,
IFERROR(INDEX($CV$68:$CZ$79, $CE859, BG$23), "-"),
IF($CF859=2,
IF(BG$23=5, $Q859, IF(BG$23=4, $R859, 0)), IF(BG$23=5, $Q859, 0)
))</f>
        <v>0</v>
      </c>
      <c r="BH859" s="297" cm="1">
        <f t="array" ref="BH859">IF($CF859=3,
IFERROR(INDEX($CV$68:$CZ$79, $CE859, BH$23), "-"),
IF($CF859=2,
IF(BH$23=5, $Q859, IF(BH$23=4, $R859, 0)), IF(BH$23=5, $Q859, 0)
))</f>
        <v>0</v>
      </c>
      <c r="BI859" s="297" cm="1">
        <f t="array" ref="BI859">IF($CF859=3,
IFERROR(INDEX($CV$68:$CZ$79, $CE859, BI$23), "-"),
IF($CF859=2,
IF(BI$23=5, $Q859, IF(BI$23=4, $R859, 0)), IF(BI$23=5, $Q859, 0)
))</f>
        <v>0</v>
      </c>
      <c r="BJ859" s="297" cm="1">
        <f t="array" ref="BJ859">IF($CF859=3,
IFERROR(INDEX($CV$68:$CZ$79, $CE859, BJ$23), "-"),
IF($CF859=2,
IF(BJ$23=5, $Q859, IF(BJ$23=4, $R859, 0)), IF(BJ$23=5, $Q859, 0)
))</f>
        <v>0</v>
      </c>
      <c r="BK859" s="293" t="str" cm="1">
        <f t="array" ref="BK859">IFERROR(IF(OR($AN$20="EZ", ISNUMBER((BL859*BM859)/(3600*1000)/BN859)), (BL859*BM859)/(3600*1000)/BN859, BY859) * SUMPRODUCT($BO859:$BS859^2.5, $BT859:$BX859) / 1000, "-")</f>
        <v>-</v>
      </c>
      <c r="BL859" s="279" t="str">
        <f t="shared" si="358"/>
        <v>-</v>
      </c>
      <c r="BM859" s="279" t="str">
        <f t="shared" si="359"/>
        <v>-</v>
      </c>
      <c r="BN859" s="298">
        <f t="shared" si="360"/>
        <v>0</v>
      </c>
      <c r="BO859" s="296" t="str" cm="1">
        <f t="array" ref="BO859">IFERROR(INDEX($CV$63:$CZ$65, $CO859, BO$23), "-")</f>
        <v>-</v>
      </c>
      <c r="BP859" s="296" t="str" cm="1">
        <f t="array" ref="BP859">IFERROR(INDEX($CV$63:$CZ$65, $CO859, BP$23), "-")</f>
        <v>-</v>
      </c>
      <c r="BQ859" s="296" t="str" cm="1">
        <f t="array" ref="BQ859">IFERROR(INDEX($CV$63:$CZ$65, $CO859, BQ$23), "-")</f>
        <v>-</v>
      </c>
      <c r="BR859" s="296" t="str" cm="1">
        <f t="array" ref="BR859">IFERROR(INDEX($CV$63:$CZ$65, $CO859, BR$23), "-")</f>
        <v>-</v>
      </c>
      <c r="BS859" s="296" t="str" cm="1">
        <f t="array" ref="BS859">IFERROR(INDEX($CV$63:$CZ$65, $CO859, BS$23), "-")</f>
        <v>-</v>
      </c>
      <c r="BT859" s="297" cm="1">
        <f t="array" ref="BT859">IF($CO859=3,
IFERROR(INDEX($CV$68:$CZ$79, $CE859, BT$23), "-"),
IF($CO859=2,
IF(BT$23=5, $AC859, IF(BT$23=4, $AD859, 0)), IF(BT$23=5, $AC859, 0)
))</f>
        <v>0</v>
      </c>
      <c r="BU859" s="297" cm="1">
        <f t="array" ref="BU859">IF($CO859=3,
IFERROR(INDEX($CV$68:$CZ$79, $CE859, BU$23), "-"),
IF($CO859=2,
IF(BU$23=5, $AC859, IF(BU$23=4, $AD859, 0)), IF(BU$23=5, $AC859, 0)
))</f>
        <v>0</v>
      </c>
      <c r="BV859" s="297" cm="1">
        <f t="array" ref="BV859">IF($CO859=3,
IFERROR(INDEX($CV$68:$CZ$79, $CE859, BV$23), "-"),
IF($CO859=2,
IF(BV$23=5, $AC859, IF(BV$23=4, $AD859, 0)), IF(BV$23=5, $AC859, 0)
))</f>
        <v>0</v>
      </c>
      <c r="BW859" s="297" cm="1">
        <f t="array" ref="BW859">IF($CO859=3,
IFERROR(INDEX($CV$68:$CZ$79, $CE859, BW$23), "-"),
IF($CO859=2,
IF(BW$23=5, $AC859, IF(BW$23=4, $AD859, 0)), IF(BW$23=5, $AC859, 0)
))</f>
        <v>0</v>
      </c>
      <c r="BX859" s="297" cm="1">
        <f t="array" ref="BX859">IF($CO859=3,
IFERROR(INDEX($CV$68:$CZ$79, $CE859, BX$23), "-"),
IF($CO859=2,
IF(BX$23=5, $AC859, IF(BX$23=4, $AD859, 0)), IF(BX$23=5, $AC859, 0)
))</f>
        <v>0</v>
      </c>
      <c r="BY859" s="293" t="str">
        <f t="shared" si="361"/>
        <v>-</v>
      </c>
      <c r="BZ859" s="299">
        <f t="shared" si="365"/>
        <v>0</v>
      </c>
      <c r="CA859" s="294" t="str">
        <f t="shared" si="362"/>
        <v>-</v>
      </c>
      <c r="CB859" s="295" t="str">
        <f t="shared" si="366"/>
        <v>-</v>
      </c>
      <c r="CC859" s="295" t="str">
        <f t="shared" si="363"/>
        <v>-</v>
      </c>
      <c r="CD859" s="299">
        <f t="shared" si="367"/>
        <v>0</v>
      </c>
      <c r="CE859" s="300" t="str">
        <f t="shared" si="368"/>
        <v>-</v>
      </c>
      <c r="CF859" s="300" t="str">
        <f t="shared" si="369"/>
        <v>-</v>
      </c>
      <c r="CG859" s="300">
        <v>0</v>
      </c>
      <c r="CH859" s="300">
        <f t="shared" si="370"/>
        <v>0</v>
      </c>
      <c r="CI859" s="301">
        <f t="shared" si="371"/>
        <v>0</v>
      </c>
      <c r="CJ859" s="301">
        <f t="shared" si="372"/>
        <v>0</v>
      </c>
      <c r="CK859" s="302" t="str" cm="1">
        <f t="array" ref="CK859">IF($CJ859&gt;0, INDEX($CS$28:$DH$35, $CJ859, $CI859+CK$23), "-")</f>
        <v>-</v>
      </c>
      <c r="CL859" s="302" t="str" cm="1">
        <f t="array" ref="CL859">IF($CJ859&gt;0, INDEX($CS$28:$DH$35, $CJ859, $CI859+CL$23), "-")</f>
        <v>-</v>
      </c>
      <c r="CM859" s="302" t="str" cm="1">
        <f t="array" ref="CM859">IF($CJ859&gt;0, INDEX($CS$28:$DH$35, $CJ859, $CI859+CM$23), "-")</f>
        <v>-</v>
      </c>
      <c r="CN859" s="302" t="str" cm="1">
        <f t="array" ref="CN859">IF($CJ859&gt;0, INDEX($CS$28:$DH$35, $CJ859, $CI859+CN$23), "-")</f>
        <v>-</v>
      </c>
      <c r="CO859" s="300" t="str">
        <f t="shared" si="373"/>
        <v>-</v>
      </c>
      <c r="CP859" s="271"/>
      <c r="CQ859" s="272"/>
      <c r="CR859" s="273"/>
      <c r="CS859" s="273"/>
      <c r="CT859" s="273"/>
      <c r="CU859" s="273"/>
      <c r="CV859" s="273"/>
      <c r="CW859" s="273"/>
      <c r="CX859" s="273"/>
      <c r="CY859" s="273"/>
      <c r="CZ859" s="273"/>
      <c r="DA859" s="273"/>
      <c r="DB859" s="273"/>
      <c r="DC859" s="273"/>
      <c r="DD859" s="273"/>
      <c r="DE859" s="273"/>
      <c r="DF859" s="273"/>
      <c r="DG859" s="273"/>
      <c r="DH859" s="273"/>
      <c r="DI859" s="273"/>
      <c r="DJ859" s="271"/>
      <c r="DK859" s="271"/>
    </row>
    <row r="860" spans="1:115" s="45" customFormat="1" ht="12.75" customHeight="1" x14ac:dyDescent="0.25">
      <c r="A860" s="13" cm="1">
        <f t="array" ref="A860">IFERROR(INDEX(Operation, IFERROR(MATCH($N860,#REF!, 0), IFERROR(MATCH($N860,#REF!, 0), MATCH($N860,#REF!, 0))), 4), 0)</f>
        <v>0</v>
      </c>
      <c r="B860" s="10">
        <v>837</v>
      </c>
      <c r="C860" s="238"/>
      <c r="D860" s="238"/>
      <c r="E860" s="79"/>
      <c r="F860" s="80" t="str">
        <f>IF(ISBLANK(E860), "", VLOOKUP(E860, Z!$A$2:$C$4127, 3, FALSE))</f>
        <v/>
      </c>
      <c r="G860" s="238"/>
      <c r="H860" s="81"/>
      <c r="I860" s="255" t="b">
        <v>0</v>
      </c>
      <c r="J860" s="256"/>
      <c r="K860" s="82"/>
      <c r="L860" s="82"/>
      <c r="M860" s="83"/>
      <c r="N860" s="79"/>
      <c r="O860" s="84"/>
      <c r="P860" s="84"/>
      <c r="Q860" s="257"/>
      <c r="R860" s="257"/>
      <c r="S860" s="257"/>
      <c r="T860" s="85">
        <f t="shared" si="374"/>
        <v>0</v>
      </c>
      <c r="U860" s="238"/>
      <c r="V860" s="238"/>
      <c r="W860" s="238"/>
      <c r="X860" s="257"/>
      <c r="Y860" s="258"/>
      <c r="Z860" s="79"/>
      <c r="AA860" s="257"/>
      <c r="AB860" s="257"/>
      <c r="AC860" s="257"/>
      <c r="AD860" s="257"/>
      <c r="AE860" s="257"/>
      <c r="AF860" s="85">
        <f t="shared" si="375"/>
        <v>0</v>
      </c>
      <c r="AG860" s="259"/>
      <c r="AH860" s="238"/>
      <c r="AI860" s="79"/>
      <c r="AJ860" s="80" t="str">
        <f>IF(ISBLANK(AI860), "", VLOOKUP(AI860, Z!$A$2:$C$4127, 3, FALSE))</f>
        <v/>
      </c>
      <c r="AK860" s="260"/>
      <c r="AL860" s="127">
        <f t="shared" si="376"/>
        <v>0</v>
      </c>
      <c r="AM860" s="271"/>
      <c r="AN860" s="292">
        <f t="shared" si="350"/>
        <v>0</v>
      </c>
      <c r="AO860" s="279">
        <f t="shared" si="377"/>
        <v>1</v>
      </c>
      <c r="AP860" s="279">
        <v>0.75</v>
      </c>
      <c r="AQ860" s="293" t="str">
        <f t="shared" si="351"/>
        <v>-</v>
      </c>
      <c r="AR860" s="293" t="str">
        <f t="shared" si="352"/>
        <v>-</v>
      </c>
      <c r="AS860" s="293" t="str" cm="1">
        <f t="array" ref="AS860">IFERROR(IFERROR((AT860*AU860)/(3600*1000)/AZ860, BY860) * SUMPRODUCT($BA860:$BE860^2.5, $BF860:$BJ860) / 1000, "-")</f>
        <v>-</v>
      </c>
      <c r="AT860" s="279" t="str">
        <f t="shared" si="353"/>
        <v>-</v>
      </c>
      <c r="AU860" s="279" t="str">
        <f t="shared" si="354"/>
        <v>-</v>
      </c>
      <c r="AV860" s="294" t="str">
        <f t="shared" si="364"/>
        <v>-</v>
      </c>
      <c r="AW860" s="294" t="str" cm="1">
        <f t="array" ref="AW860">IF(CH860&gt;0, INDEX($CV$58:$CV$60, CH860), "-")</f>
        <v>-</v>
      </c>
      <c r="AX860" s="294" t="str">
        <f t="shared" si="355"/>
        <v>-</v>
      </c>
      <c r="AY860" s="295" t="str">
        <f t="shared" si="356"/>
        <v>-</v>
      </c>
      <c r="AZ860" s="294">
        <f t="shared" si="357"/>
        <v>0</v>
      </c>
      <c r="BA860" s="296" t="str" cm="1">
        <f t="array" ref="BA860">IFERROR(INDEX($CV$63:$CZ$65, $CF860, BA$23), "-")</f>
        <v>-</v>
      </c>
      <c r="BB860" s="296" t="str" cm="1">
        <f t="array" ref="BB860">IFERROR(INDEX($CV$63:$CZ$65, $CF860, BB$23), "-")</f>
        <v>-</v>
      </c>
      <c r="BC860" s="296" t="str" cm="1">
        <f t="array" ref="BC860">IFERROR(INDEX($CV$63:$CZ$65, $CF860, BC$23), "-")</f>
        <v>-</v>
      </c>
      <c r="BD860" s="296" t="str" cm="1">
        <f t="array" ref="BD860">IFERROR(INDEX($CV$63:$CZ$65, $CF860, BD$23), "-")</f>
        <v>-</v>
      </c>
      <c r="BE860" s="296" t="str" cm="1">
        <f t="array" ref="BE860">IFERROR(INDEX($CV$63:$CZ$65, $CF860, BE$23), "-")</f>
        <v>-</v>
      </c>
      <c r="BF860" s="297" cm="1">
        <f t="array" ref="BF860">IF($CF860=3,
IFERROR(INDEX($CV$68:$CZ$79, $CE860, BF$23), "-"),
IF($CF860=2,
IF(BF$23=5, $Q860, IF(BF$23=4, $R860, 0)), IF(BF$23=5, $Q860, 0)
))</f>
        <v>0</v>
      </c>
      <c r="BG860" s="297" cm="1">
        <f t="array" ref="BG860">IF($CF860=3,
IFERROR(INDEX($CV$68:$CZ$79, $CE860, BG$23), "-"),
IF($CF860=2,
IF(BG$23=5, $Q860, IF(BG$23=4, $R860, 0)), IF(BG$23=5, $Q860, 0)
))</f>
        <v>0</v>
      </c>
      <c r="BH860" s="297" cm="1">
        <f t="array" ref="BH860">IF($CF860=3,
IFERROR(INDEX($CV$68:$CZ$79, $CE860, BH$23), "-"),
IF($CF860=2,
IF(BH$23=5, $Q860, IF(BH$23=4, $R860, 0)), IF(BH$23=5, $Q860, 0)
))</f>
        <v>0</v>
      </c>
      <c r="BI860" s="297" cm="1">
        <f t="array" ref="BI860">IF($CF860=3,
IFERROR(INDEX($CV$68:$CZ$79, $CE860, BI$23), "-"),
IF($CF860=2,
IF(BI$23=5, $Q860, IF(BI$23=4, $R860, 0)), IF(BI$23=5, $Q860, 0)
))</f>
        <v>0</v>
      </c>
      <c r="BJ860" s="297" cm="1">
        <f t="array" ref="BJ860">IF($CF860=3,
IFERROR(INDEX($CV$68:$CZ$79, $CE860, BJ$23), "-"),
IF($CF860=2,
IF(BJ$23=5, $Q860, IF(BJ$23=4, $R860, 0)), IF(BJ$23=5, $Q860, 0)
))</f>
        <v>0</v>
      </c>
      <c r="BK860" s="293" t="str" cm="1">
        <f t="array" ref="BK860">IFERROR(IF(OR($AN$20="EZ", ISNUMBER((BL860*BM860)/(3600*1000)/BN860)), (BL860*BM860)/(3600*1000)/BN860, BY860) * SUMPRODUCT($BO860:$BS860^2.5, $BT860:$BX860) / 1000, "-")</f>
        <v>-</v>
      </c>
      <c r="BL860" s="279" t="str">
        <f t="shared" si="358"/>
        <v>-</v>
      </c>
      <c r="BM860" s="279" t="str">
        <f t="shared" si="359"/>
        <v>-</v>
      </c>
      <c r="BN860" s="298">
        <f t="shared" si="360"/>
        <v>0</v>
      </c>
      <c r="BO860" s="296" t="str" cm="1">
        <f t="array" ref="BO860">IFERROR(INDEX($CV$63:$CZ$65, $CO860, BO$23), "-")</f>
        <v>-</v>
      </c>
      <c r="BP860" s="296" t="str" cm="1">
        <f t="array" ref="BP860">IFERROR(INDEX($CV$63:$CZ$65, $CO860, BP$23), "-")</f>
        <v>-</v>
      </c>
      <c r="BQ860" s="296" t="str" cm="1">
        <f t="array" ref="BQ860">IFERROR(INDEX($CV$63:$CZ$65, $CO860, BQ$23), "-")</f>
        <v>-</v>
      </c>
      <c r="BR860" s="296" t="str" cm="1">
        <f t="array" ref="BR860">IFERROR(INDEX($CV$63:$CZ$65, $CO860, BR$23), "-")</f>
        <v>-</v>
      </c>
      <c r="BS860" s="296" t="str" cm="1">
        <f t="array" ref="BS860">IFERROR(INDEX($CV$63:$CZ$65, $CO860, BS$23), "-")</f>
        <v>-</v>
      </c>
      <c r="BT860" s="297" cm="1">
        <f t="array" ref="BT860">IF($CO860=3,
IFERROR(INDEX($CV$68:$CZ$79, $CE860, BT$23), "-"),
IF($CO860=2,
IF(BT$23=5, $AC860, IF(BT$23=4, $AD860, 0)), IF(BT$23=5, $AC860, 0)
))</f>
        <v>0</v>
      </c>
      <c r="BU860" s="297" cm="1">
        <f t="array" ref="BU860">IF($CO860=3,
IFERROR(INDEX($CV$68:$CZ$79, $CE860, BU$23), "-"),
IF($CO860=2,
IF(BU$23=5, $AC860, IF(BU$23=4, $AD860, 0)), IF(BU$23=5, $AC860, 0)
))</f>
        <v>0</v>
      </c>
      <c r="BV860" s="297" cm="1">
        <f t="array" ref="BV860">IF($CO860=3,
IFERROR(INDEX($CV$68:$CZ$79, $CE860, BV$23), "-"),
IF($CO860=2,
IF(BV$23=5, $AC860, IF(BV$23=4, $AD860, 0)), IF(BV$23=5, $AC860, 0)
))</f>
        <v>0</v>
      </c>
      <c r="BW860" s="297" cm="1">
        <f t="array" ref="BW860">IF($CO860=3,
IFERROR(INDEX($CV$68:$CZ$79, $CE860, BW$23), "-"),
IF($CO860=2,
IF(BW$23=5, $AC860, IF(BW$23=4, $AD860, 0)), IF(BW$23=5, $AC860, 0)
))</f>
        <v>0</v>
      </c>
      <c r="BX860" s="297" cm="1">
        <f t="array" ref="BX860">IF($CO860=3,
IFERROR(INDEX($CV$68:$CZ$79, $CE860, BX$23), "-"),
IF($CO860=2,
IF(BX$23=5, $AC860, IF(BX$23=4, $AD860, 0)), IF(BX$23=5, $AC860, 0)
))</f>
        <v>0</v>
      </c>
      <c r="BY860" s="293" t="str">
        <f t="shared" si="361"/>
        <v>-</v>
      </c>
      <c r="BZ860" s="299">
        <f t="shared" si="365"/>
        <v>0</v>
      </c>
      <c r="CA860" s="294" t="str">
        <f t="shared" si="362"/>
        <v>-</v>
      </c>
      <c r="CB860" s="295" t="str">
        <f t="shared" si="366"/>
        <v>-</v>
      </c>
      <c r="CC860" s="295" t="str">
        <f t="shared" si="363"/>
        <v>-</v>
      </c>
      <c r="CD860" s="299">
        <f t="shared" si="367"/>
        <v>0</v>
      </c>
      <c r="CE860" s="300" t="str">
        <f t="shared" si="368"/>
        <v>-</v>
      </c>
      <c r="CF860" s="300" t="str">
        <f t="shared" si="369"/>
        <v>-</v>
      </c>
      <c r="CG860" s="300">
        <v>0</v>
      </c>
      <c r="CH860" s="300">
        <f t="shared" si="370"/>
        <v>0</v>
      </c>
      <c r="CI860" s="301">
        <f t="shared" si="371"/>
        <v>0</v>
      </c>
      <c r="CJ860" s="301">
        <f t="shared" si="372"/>
        <v>0</v>
      </c>
      <c r="CK860" s="302" t="str" cm="1">
        <f t="array" ref="CK860">IF($CJ860&gt;0, INDEX($CS$28:$DH$35, $CJ860, $CI860+CK$23), "-")</f>
        <v>-</v>
      </c>
      <c r="CL860" s="302" t="str" cm="1">
        <f t="array" ref="CL860">IF($CJ860&gt;0, INDEX($CS$28:$DH$35, $CJ860, $CI860+CL$23), "-")</f>
        <v>-</v>
      </c>
      <c r="CM860" s="302" t="str" cm="1">
        <f t="array" ref="CM860">IF($CJ860&gt;0, INDEX($CS$28:$DH$35, $CJ860, $CI860+CM$23), "-")</f>
        <v>-</v>
      </c>
      <c r="CN860" s="302" t="str" cm="1">
        <f t="array" ref="CN860">IF($CJ860&gt;0, INDEX($CS$28:$DH$35, $CJ860, $CI860+CN$23), "-")</f>
        <v>-</v>
      </c>
      <c r="CO860" s="300" t="str">
        <f t="shared" si="373"/>
        <v>-</v>
      </c>
      <c r="CP860" s="271"/>
      <c r="CQ860" s="272"/>
      <c r="CR860" s="273"/>
      <c r="CS860" s="273"/>
      <c r="CT860" s="273"/>
      <c r="CU860" s="273"/>
      <c r="CV860" s="273"/>
      <c r="CW860" s="273"/>
      <c r="CX860" s="273"/>
      <c r="CY860" s="273"/>
      <c r="CZ860" s="273"/>
      <c r="DA860" s="273"/>
      <c r="DB860" s="273"/>
      <c r="DC860" s="273"/>
      <c r="DD860" s="273"/>
      <c r="DE860" s="273"/>
      <c r="DF860" s="273"/>
      <c r="DG860" s="273"/>
      <c r="DH860" s="273"/>
      <c r="DI860" s="273"/>
      <c r="DJ860" s="271"/>
      <c r="DK860" s="271"/>
    </row>
    <row r="861" spans="1:115" s="45" customFormat="1" ht="12.75" customHeight="1" x14ac:dyDescent="0.25">
      <c r="A861" s="13" cm="1">
        <f t="array" ref="A861">IFERROR(INDEX(Operation, IFERROR(MATCH($N861,#REF!, 0), IFERROR(MATCH($N861,#REF!, 0), MATCH($N861,#REF!, 0))), 4), 0)</f>
        <v>0</v>
      </c>
      <c r="B861" s="10">
        <v>838</v>
      </c>
      <c r="C861" s="238"/>
      <c r="D861" s="238"/>
      <c r="E861" s="79"/>
      <c r="F861" s="80" t="str">
        <f>IF(ISBLANK(E861), "", VLOOKUP(E861, Z!$A$2:$C$4127, 3, FALSE))</f>
        <v/>
      </c>
      <c r="G861" s="238"/>
      <c r="H861" s="81"/>
      <c r="I861" s="255" t="b">
        <v>0</v>
      </c>
      <c r="J861" s="256"/>
      <c r="K861" s="82"/>
      <c r="L861" s="82"/>
      <c r="M861" s="83"/>
      <c r="N861" s="79"/>
      <c r="O861" s="84"/>
      <c r="P861" s="84"/>
      <c r="Q861" s="257"/>
      <c r="R861" s="257"/>
      <c r="S861" s="257"/>
      <c r="T861" s="85">
        <f t="shared" si="374"/>
        <v>0</v>
      </c>
      <c r="U861" s="238"/>
      <c r="V861" s="238"/>
      <c r="W861" s="238"/>
      <c r="X861" s="257"/>
      <c r="Y861" s="258"/>
      <c r="Z861" s="79"/>
      <c r="AA861" s="257"/>
      <c r="AB861" s="257"/>
      <c r="AC861" s="257"/>
      <c r="AD861" s="257"/>
      <c r="AE861" s="257"/>
      <c r="AF861" s="85">
        <f t="shared" si="375"/>
        <v>0</v>
      </c>
      <c r="AG861" s="259"/>
      <c r="AH861" s="238"/>
      <c r="AI861" s="79"/>
      <c r="AJ861" s="80" t="str">
        <f>IF(ISBLANK(AI861), "", VLOOKUP(AI861, Z!$A$2:$C$4127, 3, FALSE))</f>
        <v/>
      </c>
      <c r="AK861" s="260"/>
      <c r="AL861" s="127">
        <f t="shared" si="376"/>
        <v>0</v>
      </c>
      <c r="AM861" s="271"/>
      <c r="AN861" s="292">
        <f t="shared" si="350"/>
        <v>0</v>
      </c>
      <c r="AO861" s="279">
        <f t="shared" si="377"/>
        <v>1</v>
      </c>
      <c r="AP861" s="279">
        <v>0.75</v>
      </c>
      <c r="AQ861" s="293" t="str">
        <f t="shared" si="351"/>
        <v>-</v>
      </c>
      <c r="AR861" s="293" t="str">
        <f t="shared" si="352"/>
        <v>-</v>
      </c>
      <c r="AS861" s="293" t="str" cm="1">
        <f t="array" ref="AS861">IFERROR(IFERROR((AT861*AU861)/(3600*1000)/AZ861, BY861) * SUMPRODUCT($BA861:$BE861^2.5, $BF861:$BJ861) / 1000, "-")</f>
        <v>-</v>
      </c>
      <c r="AT861" s="279" t="str">
        <f t="shared" si="353"/>
        <v>-</v>
      </c>
      <c r="AU861" s="279" t="str">
        <f t="shared" si="354"/>
        <v>-</v>
      </c>
      <c r="AV861" s="294" t="str">
        <f t="shared" si="364"/>
        <v>-</v>
      </c>
      <c r="AW861" s="294" t="str" cm="1">
        <f t="array" ref="AW861">IF(CH861&gt;0, INDEX($CV$58:$CV$60, CH861), "-")</f>
        <v>-</v>
      </c>
      <c r="AX861" s="294" t="str">
        <f t="shared" si="355"/>
        <v>-</v>
      </c>
      <c r="AY861" s="295" t="str">
        <f t="shared" si="356"/>
        <v>-</v>
      </c>
      <c r="AZ861" s="294">
        <f t="shared" si="357"/>
        <v>0</v>
      </c>
      <c r="BA861" s="296" t="str" cm="1">
        <f t="array" ref="BA861">IFERROR(INDEX($CV$63:$CZ$65, $CF861, BA$23), "-")</f>
        <v>-</v>
      </c>
      <c r="BB861" s="296" t="str" cm="1">
        <f t="array" ref="BB861">IFERROR(INDEX($CV$63:$CZ$65, $CF861, BB$23), "-")</f>
        <v>-</v>
      </c>
      <c r="BC861" s="296" t="str" cm="1">
        <f t="array" ref="BC861">IFERROR(INDEX($CV$63:$CZ$65, $CF861, BC$23), "-")</f>
        <v>-</v>
      </c>
      <c r="BD861" s="296" t="str" cm="1">
        <f t="array" ref="BD861">IFERROR(INDEX($CV$63:$CZ$65, $CF861, BD$23), "-")</f>
        <v>-</v>
      </c>
      <c r="BE861" s="296" t="str" cm="1">
        <f t="array" ref="BE861">IFERROR(INDEX($CV$63:$CZ$65, $CF861, BE$23), "-")</f>
        <v>-</v>
      </c>
      <c r="BF861" s="297" cm="1">
        <f t="array" ref="BF861">IF($CF861=3,
IFERROR(INDEX($CV$68:$CZ$79, $CE861, BF$23), "-"),
IF($CF861=2,
IF(BF$23=5, $Q861, IF(BF$23=4, $R861, 0)), IF(BF$23=5, $Q861, 0)
))</f>
        <v>0</v>
      </c>
      <c r="BG861" s="297" cm="1">
        <f t="array" ref="BG861">IF($CF861=3,
IFERROR(INDEX($CV$68:$CZ$79, $CE861, BG$23), "-"),
IF($CF861=2,
IF(BG$23=5, $Q861, IF(BG$23=4, $R861, 0)), IF(BG$23=5, $Q861, 0)
))</f>
        <v>0</v>
      </c>
      <c r="BH861" s="297" cm="1">
        <f t="array" ref="BH861">IF($CF861=3,
IFERROR(INDEX($CV$68:$CZ$79, $CE861, BH$23), "-"),
IF($CF861=2,
IF(BH$23=5, $Q861, IF(BH$23=4, $R861, 0)), IF(BH$23=5, $Q861, 0)
))</f>
        <v>0</v>
      </c>
      <c r="BI861" s="297" cm="1">
        <f t="array" ref="BI861">IF($CF861=3,
IFERROR(INDEX($CV$68:$CZ$79, $CE861, BI$23), "-"),
IF($CF861=2,
IF(BI$23=5, $Q861, IF(BI$23=4, $R861, 0)), IF(BI$23=5, $Q861, 0)
))</f>
        <v>0</v>
      </c>
      <c r="BJ861" s="297" cm="1">
        <f t="array" ref="BJ861">IF($CF861=3,
IFERROR(INDEX($CV$68:$CZ$79, $CE861, BJ$23), "-"),
IF($CF861=2,
IF(BJ$23=5, $Q861, IF(BJ$23=4, $R861, 0)), IF(BJ$23=5, $Q861, 0)
))</f>
        <v>0</v>
      </c>
      <c r="BK861" s="293" t="str" cm="1">
        <f t="array" ref="BK861">IFERROR(IF(OR($AN$20="EZ", ISNUMBER((BL861*BM861)/(3600*1000)/BN861)), (BL861*BM861)/(3600*1000)/BN861, BY861) * SUMPRODUCT($BO861:$BS861^2.5, $BT861:$BX861) / 1000, "-")</f>
        <v>-</v>
      </c>
      <c r="BL861" s="279" t="str">
        <f t="shared" si="358"/>
        <v>-</v>
      </c>
      <c r="BM861" s="279" t="str">
        <f t="shared" si="359"/>
        <v>-</v>
      </c>
      <c r="BN861" s="298">
        <f t="shared" si="360"/>
        <v>0</v>
      </c>
      <c r="BO861" s="296" t="str" cm="1">
        <f t="array" ref="BO861">IFERROR(INDEX($CV$63:$CZ$65, $CO861, BO$23), "-")</f>
        <v>-</v>
      </c>
      <c r="BP861" s="296" t="str" cm="1">
        <f t="array" ref="BP861">IFERROR(INDEX($CV$63:$CZ$65, $CO861, BP$23), "-")</f>
        <v>-</v>
      </c>
      <c r="BQ861" s="296" t="str" cm="1">
        <f t="array" ref="BQ861">IFERROR(INDEX($CV$63:$CZ$65, $CO861, BQ$23), "-")</f>
        <v>-</v>
      </c>
      <c r="BR861" s="296" t="str" cm="1">
        <f t="array" ref="BR861">IFERROR(INDEX($CV$63:$CZ$65, $CO861, BR$23), "-")</f>
        <v>-</v>
      </c>
      <c r="BS861" s="296" t="str" cm="1">
        <f t="array" ref="BS861">IFERROR(INDEX($CV$63:$CZ$65, $CO861, BS$23), "-")</f>
        <v>-</v>
      </c>
      <c r="BT861" s="297" cm="1">
        <f t="array" ref="BT861">IF($CO861=3,
IFERROR(INDEX($CV$68:$CZ$79, $CE861, BT$23), "-"),
IF($CO861=2,
IF(BT$23=5, $AC861, IF(BT$23=4, $AD861, 0)), IF(BT$23=5, $AC861, 0)
))</f>
        <v>0</v>
      </c>
      <c r="BU861" s="297" cm="1">
        <f t="array" ref="BU861">IF($CO861=3,
IFERROR(INDEX($CV$68:$CZ$79, $CE861, BU$23), "-"),
IF($CO861=2,
IF(BU$23=5, $AC861, IF(BU$23=4, $AD861, 0)), IF(BU$23=5, $AC861, 0)
))</f>
        <v>0</v>
      </c>
      <c r="BV861" s="297" cm="1">
        <f t="array" ref="BV861">IF($CO861=3,
IFERROR(INDEX($CV$68:$CZ$79, $CE861, BV$23), "-"),
IF($CO861=2,
IF(BV$23=5, $AC861, IF(BV$23=4, $AD861, 0)), IF(BV$23=5, $AC861, 0)
))</f>
        <v>0</v>
      </c>
      <c r="BW861" s="297" cm="1">
        <f t="array" ref="BW861">IF($CO861=3,
IFERROR(INDEX($CV$68:$CZ$79, $CE861, BW$23), "-"),
IF($CO861=2,
IF(BW$23=5, $AC861, IF(BW$23=4, $AD861, 0)), IF(BW$23=5, $AC861, 0)
))</f>
        <v>0</v>
      </c>
      <c r="BX861" s="297" cm="1">
        <f t="array" ref="BX861">IF($CO861=3,
IFERROR(INDEX($CV$68:$CZ$79, $CE861, BX$23), "-"),
IF($CO861=2,
IF(BX$23=5, $AC861, IF(BX$23=4, $AD861, 0)), IF(BX$23=5, $AC861, 0)
))</f>
        <v>0</v>
      </c>
      <c r="BY861" s="293" t="str">
        <f t="shared" si="361"/>
        <v>-</v>
      </c>
      <c r="BZ861" s="299">
        <f t="shared" si="365"/>
        <v>0</v>
      </c>
      <c r="CA861" s="294" t="str">
        <f t="shared" si="362"/>
        <v>-</v>
      </c>
      <c r="CB861" s="295" t="str">
        <f t="shared" si="366"/>
        <v>-</v>
      </c>
      <c r="CC861" s="295" t="str">
        <f t="shared" si="363"/>
        <v>-</v>
      </c>
      <c r="CD861" s="299">
        <f t="shared" si="367"/>
        <v>0</v>
      </c>
      <c r="CE861" s="300" t="str">
        <f t="shared" si="368"/>
        <v>-</v>
      </c>
      <c r="CF861" s="300" t="str">
        <f t="shared" si="369"/>
        <v>-</v>
      </c>
      <c r="CG861" s="300">
        <v>0</v>
      </c>
      <c r="CH861" s="300">
        <f t="shared" si="370"/>
        <v>0</v>
      </c>
      <c r="CI861" s="301">
        <f t="shared" si="371"/>
        <v>0</v>
      </c>
      <c r="CJ861" s="301">
        <f t="shared" si="372"/>
        <v>0</v>
      </c>
      <c r="CK861" s="302" t="str" cm="1">
        <f t="array" ref="CK861">IF($CJ861&gt;0, INDEX($CS$28:$DH$35, $CJ861, $CI861+CK$23), "-")</f>
        <v>-</v>
      </c>
      <c r="CL861" s="302" t="str" cm="1">
        <f t="array" ref="CL861">IF($CJ861&gt;0, INDEX($CS$28:$DH$35, $CJ861, $CI861+CL$23), "-")</f>
        <v>-</v>
      </c>
      <c r="CM861" s="302" t="str" cm="1">
        <f t="array" ref="CM861">IF($CJ861&gt;0, INDEX($CS$28:$DH$35, $CJ861, $CI861+CM$23), "-")</f>
        <v>-</v>
      </c>
      <c r="CN861" s="302" t="str" cm="1">
        <f t="array" ref="CN861">IF($CJ861&gt;0, INDEX($CS$28:$DH$35, $CJ861, $CI861+CN$23), "-")</f>
        <v>-</v>
      </c>
      <c r="CO861" s="300" t="str">
        <f t="shared" si="373"/>
        <v>-</v>
      </c>
      <c r="CP861" s="271"/>
      <c r="CQ861" s="272"/>
      <c r="CR861" s="273"/>
      <c r="CS861" s="273"/>
      <c r="CT861" s="273"/>
      <c r="CU861" s="273"/>
      <c r="CV861" s="273"/>
      <c r="CW861" s="273"/>
      <c r="CX861" s="273"/>
      <c r="CY861" s="273"/>
      <c r="CZ861" s="273"/>
      <c r="DA861" s="273"/>
      <c r="DB861" s="273"/>
      <c r="DC861" s="273"/>
      <c r="DD861" s="273"/>
      <c r="DE861" s="273"/>
      <c r="DF861" s="273"/>
      <c r="DG861" s="273"/>
      <c r="DH861" s="273"/>
      <c r="DI861" s="273"/>
      <c r="DJ861" s="271"/>
      <c r="DK861" s="271"/>
    </row>
    <row r="862" spans="1:115" s="45" customFormat="1" ht="12.75" customHeight="1" x14ac:dyDescent="0.25">
      <c r="A862" s="13" cm="1">
        <f t="array" ref="A862">IFERROR(INDEX(Operation, IFERROR(MATCH($N862,#REF!, 0), IFERROR(MATCH($N862,#REF!, 0), MATCH($N862,#REF!, 0))), 4), 0)</f>
        <v>0</v>
      </c>
      <c r="B862" s="10">
        <v>839</v>
      </c>
      <c r="C862" s="238"/>
      <c r="D862" s="238"/>
      <c r="E862" s="79"/>
      <c r="F862" s="80" t="str">
        <f>IF(ISBLANK(E862), "", VLOOKUP(E862, Z!$A$2:$C$4127, 3, FALSE))</f>
        <v/>
      </c>
      <c r="G862" s="238"/>
      <c r="H862" s="81"/>
      <c r="I862" s="255" t="b">
        <v>0</v>
      </c>
      <c r="J862" s="256"/>
      <c r="K862" s="82"/>
      <c r="L862" s="82"/>
      <c r="M862" s="83"/>
      <c r="N862" s="79"/>
      <c r="O862" s="84"/>
      <c r="P862" s="84"/>
      <c r="Q862" s="257"/>
      <c r="R862" s="257"/>
      <c r="S862" s="257"/>
      <c r="T862" s="85">
        <f t="shared" si="374"/>
        <v>0</v>
      </c>
      <c r="U862" s="238"/>
      <c r="V862" s="238"/>
      <c r="W862" s="238"/>
      <c r="X862" s="257"/>
      <c r="Y862" s="258"/>
      <c r="Z862" s="79"/>
      <c r="AA862" s="257"/>
      <c r="AB862" s="257"/>
      <c r="AC862" s="257"/>
      <c r="AD862" s="257"/>
      <c r="AE862" s="257"/>
      <c r="AF862" s="85">
        <f t="shared" si="375"/>
        <v>0</v>
      </c>
      <c r="AG862" s="259"/>
      <c r="AH862" s="238"/>
      <c r="AI862" s="79"/>
      <c r="AJ862" s="80" t="str">
        <f>IF(ISBLANK(AI862), "", VLOOKUP(AI862, Z!$A$2:$C$4127, 3, FALSE))</f>
        <v/>
      </c>
      <c r="AK862" s="260"/>
      <c r="AL862" s="127">
        <f t="shared" si="376"/>
        <v>0</v>
      </c>
      <c r="AM862" s="271"/>
      <c r="AN862" s="292">
        <f t="shared" si="350"/>
        <v>0</v>
      </c>
      <c r="AO862" s="279">
        <f t="shared" si="377"/>
        <v>1</v>
      </c>
      <c r="AP862" s="279">
        <v>0.75</v>
      </c>
      <c r="AQ862" s="293" t="str">
        <f t="shared" si="351"/>
        <v>-</v>
      </c>
      <c r="AR862" s="293" t="str">
        <f t="shared" si="352"/>
        <v>-</v>
      </c>
      <c r="AS862" s="293" t="str" cm="1">
        <f t="array" ref="AS862">IFERROR(IFERROR((AT862*AU862)/(3600*1000)/AZ862, BY862) * SUMPRODUCT($BA862:$BE862^2.5, $BF862:$BJ862) / 1000, "-")</f>
        <v>-</v>
      </c>
      <c r="AT862" s="279" t="str">
        <f t="shared" si="353"/>
        <v>-</v>
      </c>
      <c r="AU862" s="279" t="str">
        <f t="shared" si="354"/>
        <v>-</v>
      </c>
      <c r="AV862" s="294" t="str">
        <f t="shared" si="364"/>
        <v>-</v>
      </c>
      <c r="AW862" s="294" t="str" cm="1">
        <f t="array" ref="AW862">IF(CH862&gt;0, INDEX($CV$58:$CV$60, CH862), "-")</f>
        <v>-</v>
      </c>
      <c r="AX862" s="294" t="str">
        <f t="shared" si="355"/>
        <v>-</v>
      </c>
      <c r="AY862" s="295" t="str">
        <f t="shared" si="356"/>
        <v>-</v>
      </c>
      <c r="AZ862" s="294">
        <f t="shared" si="357"/>
        <v>0</v>
      </c>
      <c r="BA862" s="296" t="str" cm="1">
        <f t="array" ref="BA862">IFERROR(INDEX($CV$63:$CZ$65, $CF862, BA$23), "-")</f>
        <v>-</v>
      </c>
      <c r="BB862" s="296" t="str" cm="1">
        <f t="array" ref="BB862">IFERROR(INDEX($CV$63:$CZ$65, $CF862, BB$23), "-")</f>
        <v>-</v>
      </c>
      <c r="BC862" s="296" t="str" cm="1">
        <f t="array" ref="BC862">IFERROR(INDEX($CV$63:$CZ$65, $CF862, BC$23), "-")</f>
        <v>-</v>
      </c>
      <c r="BD862" s="296" t="str" cm="1">
        <f t="array" ref="BD862">IFERROR(INDEX($CV$63:$CZ$65, $CF862, BD$23), "-")</f>
        <v>-</v>
      </c>
      <c r="BE862" s="296" t="str" cm="1">
        <f t="array" ref="BE862">IFERROR(INDEX($CV$63:$CZ$65, $CF862, BE$23), "-")</f>
        <v>-</v>
      </c>
      <c r="BF862" s="297" cm="1">
        <f t="array" ref="BF862">IF($CF862=3,
IFERROR(INDEX($CV$68:$CZ$79, $CE862, BF$23), "-"),
IF($CF862=2,
IF(BF$23=5, $Q862, IF(BF$23=4, $R862, 0)), IF(BF$23=5, $Q862, 0)
))</f>
        <v>0</v>
      </c>
      <c r="BG862" s="297" cm="1">
        <f t="array" ref="BG862">IF($CF862=3,
IFERROR(INDEX($CV$68:$CZ$79, $CE862, BG$23), "-"),
IF($CF862=2,
IF(BG$23=5, $Q862, IF(BG$23=4, $R862, 0)), IF(BG$23=5, $Q862, 0)
))</f>
        <v>0</v>
      </c>
      <c r="BH862" s="297" cm="1">
        <f t="array" ref="BH862">IF($CF862=3,
IFERROR(INDEX($CV$68:$CZ$79, $CE862, BH$23), "-"),
IF($CF862=2,
IF(BH$23=5, $Q862, IF(BH$23=4, $R862, 0)), IF(BH$23=5, $Q862, 0)
))</f>
        <v>0</v>
      </c>
      <c r="BI862" s="297" cm="1">
        <f t="array" ref="BI862">IF($CF862=3,
IFERROR(INDEX($CV$68:$CZ$79, $CE862, BI$23), "-"),
IF($CF862=2,
IF(BI$23=5, $Q862, IF(BI$23=4, $R862, 0)), IF(BI$23=5, $Q862, 0)
))</f>
        <v>0</v>
      </c>
      <c r="BJ862" s="297" cm="1">
        <f t="array" ref="BJ862">IF($CF862=3,
IFERROR(INDEX($CV$68:$CZ$79, $CE862, BJ$23), "-"),
IF($CF862=2,
IF(BJ$23=5, $Q862, IF(BJ$23=4, $R862, 0)), IF(BJ$23=5, $Q862, 0)
))</f>
        <v>0</v>
      </c>
      <c r="BK862" s="293" t="str" cm="1">
        <f t="array" ref="BK862">IFERROR(IF(OR($AN$20="EZ", ISNUMBER((BL862*BM862)/(3600*1000)/BN862)), (BL862*BM862)/(3600*1000)/BN862, BY862) * SUMPRODUCT($BO862:$BS862^2.5, $BT862:$BX862) / 1000, "-")</f>
        <v>-</v>
      </c>
      <c r="BL862" s="279" t="str">
        <f t="shared" si="358"/>
        <v>-</v>
      </c>
      <c r="BM862" s="279" t="str">
        <f t="shared" si="359"/>
        <v>-</v>
      </c>
      <c r="BN862" s="298">
        <f t="shared" si="360"/>
        <v>0</v>
      </c>
      <c r="BO862" s="296" t="str" cm="1">
        <f t="array" ref="BO862">IFERROR(INDEX($CV$63:$CZ$65, $CO862, BO$23), "-")</f>
        <v>-</v>
      </c>
      <c r="BP862" s="296" t="str" cm="1">
        <f t="array" ref="BP862">IFERROR(INDEX($CV$63:$CZ$65, $CO862, BP$23), "-")</f>
        <v>-</v>
      </c>
      <c r="BQ862" s="296" t="str" cm="1">
        <f t="array" ref="BQ862">IFERROR(INDEX($CV$63:$CZ$65, $CO862, BQ$23), "-")</f>
        <v>-</v>
      </c>
      <c r="BR862" s="296" t="str" cm="1">
        <f t="array" ref="BR862">IFERROR(INDEX($CV$63:$CZ$65, $CO862, BR$23), "-")</f>
        <v>-</v>
      </c>
      <c r="BS862" s="296" t="str" cm="1">
        <f t="array" ref="BS862">IFERROR(INDEX($CV$63:$CZ$65, $CO862, BS$23), "-")</f>
        <v>-</v>
      </c>
      <c r="BT862" s="297" cm="1">
        <f t="array" ref="BT862">IF($CO862=3,
IFERROR(INDEX($CV$68:$CZ$79, $CE862, BT$23), "-"),
IF($CO862=2,
IF(BT$23=5, $AC862, IF(BT$23=4, $AD862, 0)), IF(BT$23=5, $AC862, 0)
))</f>
        <v>0</v>
      </c>
      <c r="BU862" s="297" cm="1">
        <f t="array" ref="BU862">IF($CO862=3,
IFERROR(INDEX($CV$68:$CZ$79, $CE862, BU$23), "-"),
IF($CO862=2,
IF(BU$23=5, $AC862, IF(BU$23=4, $AD862, 0)), IF(BU$23=5, $AC862, 0)
))</f>
        <v>0</v>
      </c>
      <c r="BV862" s="297" cm="1">
        <f t="array" ref="BV862">IF($CO862=3,
IFERROR(INDEX($CV$68:$CZ$79, $CE862, BV$23), "-"),
IF($CO862=2,
IF(BV$23=5, $AC862, IF(BV$23=4, $AD862, 0)), IF(BV$23=5, $AC862, 0)
))</f>
        <v>0</v>
      </c>
      <c r="BW862" s="297" cm="1">
        <f t="array" ref="BW862">IF($CO862=3,
IFERROR(INDEX($CV$68:$CZ$79, $CE862, BW$23), "-"),
IF($CO862=2,
IF(BW$23=5, $AC862, IF(BW$23=4, $AD862, 0)), IF(BW$23=5, $AC862, 0)
))</f>
        <v>0</v>
      </c>
      <c r="BX862" s="297" cm="1">
        <f t="array" ref="BX862">IF($CO862=3,
IFERROR(INDEX($CV$68:$CZ$79, $CE862, BX$23), "-"),
IF($CO862=2,
IF(BX$23=5, $AC862, IF(BX$23=4, $AD862, 0)), IF(BX$23=5, $AC862, 0)
))</f>
        <v>0</v>
      </c>
      <c r="BY862" s="293" t="str">
        <f t="shared" si="361"/>
        <v>-</v>
      </c>
      <c r="BZ862" s="299">
        <f t="shared" si="365"/>
        <v>0</v>
      </c>
      <c r="CA862" s="294" t="str">
        <f t="shared" si="362"/>
        <v>-</v>
      </c>
      <c r="CB862" s="295" t="str">
        <f t="shared" si="366"/>
        <v>-</v>
      </c>
      <c r="CC862" s="295" t="str">
        <f t="shared" si="363"/>
        <v>-</v>
      </c>
      <c r="CD862" s="299">
        <f t="shared" si="367"/>
        <v>0</v>
      </c>
      <c r="CE862" s="300" t="str">
        <f t="shared" si="368"/>
        <v>-</v>
      </c>
      <c r="CF862" s="300" t="str">
        <f t="shared" si="369"/>
        <v>-</v>
      </c>
      <c r="CG862" s="300">
        <v>0</v>
      </c>
      <c r="CH862" s="300">
        <f t="shared" si="370"/>
        <v>0</v>
      </c>
      <c r="CI862" s="301">
        <f t="shared" si="371"/>
        <v>0</v>
      </c>
      <c r="CJ862" s="301">
        <f t="shared" si="372"/>
        <v>0</v>
      </c>
      <c r="CK862" s="302" t="str" cm="1">
        <f t="array" ref="CK862">IF($CJ862&gt;0, INDEX($CS$28:$DH$35, $CJ862, $CI862+CK$23), "-")</f>
        <v>-</v>
      </c>
      <c r="CL862" s="302" t="str" cm="1">
        <f t="array" ref="CL862">IF($CJ862&gt;0, INDEX($CS$28:$DH$35, $CJ862, $CI862+CL$23), "-")</f>
        <v>-</v>
      </c>
      <c r="CM862" s="302" t="str" cm="1">
        <f t="array" ref="CM862">IF($CJ862&gt;0, INDEX($CS$28:$DH$35, $CJ862, $CI862+CM$23), "-")</f>
        <v>-</v>
      </c>
      <c r="CN862" s="302" t="str" cm="1">
        <f t="array" ref="CN862">IF($CJ862&gt;0, INDEX($CS$28:$DH$35, $CJ862, $CI862+CN$23), "-")</f>
        <v>-</v>
      </c>
      <c r="CO862" s="300" t="str">
        <f t="shared" si="373"/>
        <v>-</v>
      </c>
      <c r="CP862" s="271"/>
      <c r="CQ862" s="272"/>
      <c r="CR862" s="273"/>
      <c r="CS862" s="273"/>
      <c r="CT862" s="273"/>
      <c r="CU862" s="273"/>
      <c r="CV862" s="273"/>
      <c r="CW862" s="273"/>
      <c r="CX862" s="273"/>
      <c r="CY862" s="273"/>
      <c r="CZ862" s="273"/>
      <c r="DA862" s="273"/>
      <c r="DB862" s="273"/>
      <c r="DC862" s="273"/>
      <c r="DD862" s="273"/>
      <c r="DE862" s="273"/>
      <c r="DF862" s="273"/>
      <c r="DG862" s="273"/>
      <c r="DH862" s="273"/>
      <c r="DI862" s="273"/>
      <c r="DJ862" s="271"/>
      <c r="DK862" s="271"/>
    </row>
    <row r="863" spans="1:115" s="45" customFormat="1" ht="12.75" customHeight="1" x14ac:dyDescent="0.25">
      <c r="A863" s="13" cm="1">
        <f t="array" ref="A863">IFERROR(INDEX(Operation, IFERROR(MATCH($N863,#REF!, 0), IFERROR(MATCH($N863,#REF!, 0), MATCH($N863,#REF!, 0))), 4), 0)</f>
        <v>0</v>
      </c>
      <c r="B863" s="10">
        <v>840</v>
      </c>
      <c r="C863" s="238"/>
      <c r="D863" s="238"/>
      <c r="E863" s="79"/>
      <c r="F863" s="80" t="str">
        <f>IF(ISBLANK(E863), "", VLOOKUP(E863, Z!$A$2:$C$4127, 3, FALSE))</f>
        <v/>
      </c>
      <c r="G863" s="238"/>
      <c r="H863" s="81"/>
      <c r="I863" s="255" t="b">
        <v>0</v>
      </c>
      <c r="J863" s="256"/>
      <c r="K863" s="82"/>
      <c r="L863" s="82"/>
      <c r="M863" s="83"/>
      <c r="N863" s="79"/>
      <c r="O863" s="84"/>
      <c r="P863" s="84"/>
      <c r="Q863" s="257"/>
      <c r="R863" s="257"/>
      <c r="S863" s="257"/>
      <c r="T863" s="85">
        <f t="shared" si="374"/>
        <v>0</v>
      </c>
      <c r="U863" s="238"/>
      <c r="V863" s="238"/>
      <c r="W863" s="238"/>
      <c r="X863" s="256"/>
      <c r="Y863" s="258"/>
      <c r="Z863" s="79"/>
      <c r="AA863" s="257"/>
      <c r="AB863" s="257"/>
      <c r="AC863" s="257"/>
      <c r="AD863" s="257"/>
      <c r="AE863" s="257"/>
      <c r="AF863" s="85">
        <f t="shared" si="375"/>
        <v>0</v>
      </c>
      <c r="AG863" s="259"/>
      <c r="AH863" s="238"/>
      <c r="AI863" s="79"/>
      <c r="AJ863" s="80" t="str">
        <f>IF(ISBLANK(AI863), "", VLOOKUP(AI863, Z!$A$2:$C$4127, 3, FALSE))</f>
        <v/>
      </c>
      <c r="AK863" s="260"/>
      <c r="AL863" s="127">
        <f t="shared" si="376"/>
        <v>0</v>
      </c>
      <c r="AM863" s="271"/>
      <c r="AN863" s="292">
        <f t="shared" si="350"/>
        <v>0</v>
      </c>
      <c r="AO863" s="279">
        <f t="shared" si="377"/>
        <v>1</v>
      </c>
      <c r="AP863" s="279">
        <v>0.75</v>
      </c>
      <c r="AQ863" s="293" t="str">
        <f t="shared" si="351"/>
        <v>-</v>
      </c>
      <c r="AR863" s="293" t="str">
        <f t="shared" si="352"/>
        <v>-</v>
      </c>
      <c r="AS863" s="293" t="str" cm="1">
        <f t="array" ref="AS863">IFERROR(IFERROR((AT863*AU863)/(3600*1000)/AZ863, BY863) * SUMPRODUCT($BA863:$BE863^2.5, $BF863:$BJ863) / 1000, "-")</f>
        <v>-</v>
      </c>
      <c r="AT863" s="279" t="str">
        <f t="shared" si="353"/>
        <v>-</v>
      </c>
      <c r="AU863" s="279" t="str">
        <f t="shared" si="354"/>
        <v>-</v>
      </c>
      <c r="AV863" s="294" t="str">
        <f t="shared" si="364"/>
        <v>-</v>
      </c>
      <c r="AW863" s="294" t="str" cm="1">
        <f t="array" ref="AW863">IF(CH863&gt;0, INDEX($CV$58:$CV$60, CH863), "-")</f>
        <v>-</v>
      </c>
      <c r="AX863" s="294" t="str">
        <f t="shared" si="355"/>
        <v>-</v>
      </c>
      <c r="AY863" s="295" t="str">
        <f t="shared" si="356"/>
        <v>-</v>
      </c>
      <c r="AZ863" s="294">
        <f t="shared" si="357"/>
        <v>0</v>
      </c>
      <c r="BA863" s="296" t="str" cm="1">
        <f t="array" ref="BA863">IFERROR(INDEX($CV$63:$CZ$65, $CF863, BA$23), "-")</f>
        <v>-</v>
      </c>
      <c r="BB863" s="296" t="str" cm="1">
        <f t="array" ref="BB863">IFERROR(INDEX($CV$63:$CZ$65, $CF863, BB$23), "-")</f>
        <v>-</v>
      </c>
      <c r="BC863" s="296" t="str" cm="1">
        <f t="array" ref="BC863">IFERROR(INDEX($CV$63:$CZ$65, $CF863, BC$23), "-")</f>
        <v>-</v>
      </c>
      <c r="BD863" s="296" t="str" cm="1">
        <f t="array" ref="BD863">IFERROR(INDEX($CV$63:$CZ$65, $CF863, BD$23), "-")</f>
        <v>-</v>
      </c>
      <c r="BE863" s="296" t="str" cm="1">
        <f t="array" ref="BE863">IFERROR(INDEX($CV$63:$CZ$65, $CF863, BE$23), "-")</f>
        <v>-</v>
      </c>
      <c r="BF863" s="297" cm="1">
        <f t="array" ref="BF863">IF($CF863=3,
IFERROR(INDEX($CV$68:$CZ$79, $CE863, BF$23), "-"),
IF($CF863=2,
IF(BF$23=5, $Q863, IF(BF$23=4, $R863, 0)), IF(BF$23=5, $Q863, 0)
))</f>
        <v>0</v>
      </c>
      <c r="BG863" s="297" cm="1">
        <f t="array" ref="BG863">IF($CF863=3,
IFERROR(INDEX($CV$68:$CZ$79, $CE863, BG$23), "-"),
IF($CF863=2,
IF(BG$23=5, $Q863, IF(BG$23=4, $R863, 0)), IF(BG$23=5, $Q863, 0)
))</f>
        <v>0</v>
      </c>
      <c r="BH863" s="297" cm="1">
        <f t="array" ref="BH863">IF($CF863=3,
IFERROR(INDEX($CV$68:$CZ$79, $CE863, BH$23), "-"),
IF($CF863=2,
IF(BH$23=5, $Q863, IF(BH$23=4, $R863, 0)), IF(BH$23=5, $Q863, 0)
))</f>
        <v>0</v>
      </c>
      <c r="BI863" s="297" cm="1">
        <f t="array" ref="BI863">IF($CF863=3,
IFERROR(INDEX($CV$68:$CZ$79, $CE863, BI$23), "-"),
IF($CF863=2,
IF(BI$23=5, $Q863, IF(BI$23=4, $R863, 0)), IF(BI$23=5, $Q863, 0)
))</f>
        <v>0</v>
      </c>
      <c r="BJ863" s="297" cm="1">
        <f t="array" ref="BJ863">IF($CF863=3,
IFERROR(INDEX($CV$68:$CZ$79, $CE863, BJ$23), "-"),
IF($CF863=2,
IF(BJ$23=5, $Q863, IF(BJ$23=4, $R863, 0)), IF(BJ$23=5, $Q863, 0)
))</f>
        <v>0</v>
      </c>
      <c r="BK863" s="293" t="str" cm="1">
        <f t="array" ref="BK863">IFERROR(IF(OR($AN$20="EZ", ISNUMBER((BL863*BM863)/(3600*1000)/BN863)), (BL863*BM863)/(3600*1000)/BN863, BY863) * SUMPRODUCT($BO863:$BS863^2.5, $BT863:$BX863) / 1000, "-")</f>
        <v>-</v>
      </c>
      <c r="BL863" s="279" t="str">
        <f t="shared" si="358"/>
        <v>-</v>
      </c>
      <c r="BM863" s="279" t="str">
        <f t="shared" si="359"/>
        <v>-</v>
      </c>
      <c r="BN863" s="298">
        <f t="shared" si="360"/>
        <v>0</v>
      </c>
      <c r="BO863" s="296" t="str" cm="1">
        <f t="array" ref="BO863">IFERROR(INDEX($CV$63:$CZ$65, $CO863, BO$23), "-")</f>
        <v>-</v>
      </c>
      <c r="BP863" s="296" t="str" cm="1">
        <f t="array" ref="BP863">IFERROR(INDEX($CV$63:$CZ$65, $CO863, BP$23), "-")</f>
        <v>-</v>
      </c>
      <c r="BQ863" s="296" t="str" cm="1">
        <f t="array" ref="BQ863">IFERROR(INDEX($CV$63:$CZ$65, $CO863, BQ$23), "-")</f>
        <v>-</v>
      </c>
      <c r="BR863" s="296" t="str" cm="1">
        <f t="array" ref="BR863">IFERROR(INDEX($CV$63:$CZ$65, $CO863, BR$23), "-")</f>
        <v>-</v>
      </c>
      <c r="BS863" s="296" t="str" cm="1">
        <f t="array" ref="BS863">IFERROR(INDEX($CV$63:$CZ$65, $CO863, BS$23), "-")</f>
        <v>-</v>
      </c>
      <c r="BT863" s="297" cm="1">
        <f t="array" ref="BT863">IF($CO863=3,
IFERROR(INDEX($CV$68:$CZ$79, $CE863, BT$23), "-"),
IF($CO863=2,
IF(BT$23=5, $AC863, IF(BT$23=4, $AD863, 0)), IF(BT$23=5, $AC863, 0)
))</f>
        <v>0</v>
      </c>
      <c r="BU863" s="297" cm="1">
        <f t="array" ref="BU863">IF($CO863=3,
IFERROR(INDEX($CV$68:$CZ$79, $CE863, BU$23), "-"),
IF($CO863=2,
IF(BU$23=5, $AC863, IF(BU$23=4, $AD863, 0)), IF(BU$23=5, $AC863, 0)
))</f>
        <v>0</v>
      </c>
      <c r="BV863" s="297" cm="1">
        <f t="array" ref="BV863">IF($CO863=3,
IFERROR(INDEX($CV$68:$CZ$79, $CE863, BV$23), "-"),
IF($CO863=2,
IF(BV$23=5, $AC863, IF(BV$23=4, $AD863, 0)), IF(BV$23=5, $AC863, 0)
))</f>
        <v>0</v>
      </c>
      <c r="BW863" s="297" cm="1">
        <f t="array" ref="BW863">IF($CO863=3,
IFERROR(INDEX($CV$68:$CZ$79, $CE863, BW$23), "-"),
IF($CO863=2,
IF(BW$23=5, $AC863, IF(BW$23=4, $AD863, 0)), IF(BW$23=5, $AC863, 0)
))</f>
        <v>0</v>
      </c>
      <c r="BX863" s="297" cm="1">
        <f t="array" ref="BX863">IF($CO863=3,
IFERROR(INDEX($CV$68:$CZ$79, $CE863, BX$23), "-"),
IF($CO863=2,
IF(BX$23=5, $AC863, IF(BX$23=4, $AD863, 0)), IF(BX$23=5, $AC863, 0)
))</f>
        <v>0</v>
      </c>
      <c r="BY863" s="293" t="str">
        <f t="shared" si="361"/>
        <v>-</v>
      </c>
      <c r="BZ863" s="299">
        <f t="shared" si="365"/>
        <v>0</v>
      </c>
      <c r="CA863" s="294" t="str">
        <f t="shared" si="362"/>
        <v>-</v>
      </c>
      <c r="CB863" s="295" t="str">
        <f t="shared" si="366"/>
        <v>-</v>
      </c>
      <c r="CC863" s="295" t="str">
        <f t="shared" si="363"/>
        <v>-</v>
      </c>
      <c r="CD863" s="299">
        <f t="shared" si="367"/>
        <v>0</v>
      </c>
      <c r="CE863" s="300" t="str">
        <f t="shared" si="368"/>
        <v>-</v>
      </c>
      <c r="CF863" s="300" t="str">
        <f t="shared" si="369"/>
        <v>-</v>
      </c>
      <c r="CG863" s="300">
        <v>0</v>
      </c>
      <c r="CH863" s="300">
        <f t="shared" si="370"/>
        <v>0</v>
      </c>
      <c r="CI863" s="301">
        <f t="shared" si="371"/>
        <v>0</v>
      </c>
      <c r="CJ863" s="301">
        <f t="shared" si="372"/>
        <v>0</v>
      </c>
      <c r="CK863" s="302" t="str" cm="1">
        <f t="array" ref="CK863">IF($CJ863&gt;0, INDEX($CS$28:$DH$35, $CJ863, $CI863+CK$23), "-")</f>
        <v>-</v>
      </c>
      <c r="CL863" s="302" t="str" cm="1">
        <f t="array" ref="CL863">IF($CJ863&gt;0, INDEX($CS$28:$DH$35, $CJ863, $CI863+CL$23), "-")</f>
        <v>-</v>
      </c>
      <c r="CM863" s="302" t="str" cm="1">
        <f t="array" ref="CM863">IF($CJ863&gt;0, INDEX($CS$28:$DH$35, $CJ863, $CI863+CM$23), "-")</f>
        <v>-</v>
      </c>
      <c r="CN863" s="302" t="str" cm="1">
        <f t="array" ref="CN863">IF($CJ863&gt;0, INDEX($CS$28:$DH$35, $CJ863, $CI863+CN$23), "-")</f>
        <v>-</v>
      </c>
      <c r="CO863" s="300" t="str">
        <f t="shared" si="373"/>
        <v>-</v>
      </c>
      <c r="CP863" s="271"/>
      <c r="CQ863" s="272"/>
      <c r="CR863" s="273"/>
      <c r="CS863" s="273"/>
      <c r="CT863" s="273"/>
      <c r="CU863" s="273"/>
      <c r="CV863" s="273"/>
      <c r="CW863" s="273"/>
      <c r="CX863" s="273"/>
      <c r="CY863" s="273"/>
      <c r="CZ863" s="273"/>
      <c r="DA863" s="273"/>
      <c r="DB863" s="273"/>
      <c r="DC863" s="273"/>
      <c r="DD863" s="273"/>
      <c r="DE863" s="273"/>
      <c r="DF863" s="273"/>
      <c r="DG863" s="273"/>
      <c r="DH863" s="273"/>
      <c r="DI863" s="273"/>
      <c r="DJ863" s="271"/>
      <c r="DK863" s="271"/>
    </row>
    <row r="864" spans="1:115" s="45" customFormat="1" ht="12.75" customHeight="1" x14ac:dyDescent="0.25">
      <c r="A864" s="13" cm="1">
        <f t="array" ref="A864">IFERROR(INDEX(Operation, IFERROR(MATCH($N864,#REF!, 0), IFERROR(MATCH($N864,#REF!, 0), MATCH($N864,#REF!, 0))), 4), 0)</f>
        <v>0</v>
      </c>
      <c r="B864" s="10">
        <v>841</v>
      </c>
      <c r="C864" s="238"/>
      <c r="D864" s="238"/>
      <c r="E864" s="79"/>
      <c r="F864" s="80" t="str">
        <f>IF(ISBLANK(E864), "", VLOOKUP(E864, Z!$A$2:$C$4127, 3, FALSE))</f>
        <v/>
      </c>
      <c r="G864" s="238"/>
      <c r="H864" s="81"/>
      <c r="I864" s="255" t="b">
        <v>0</v>
      </c>
      <c r="J864" s="256"/>
      <c r="K864" s="82"/>
      <c r="L864" s="82"/>
      <c r="M864" s="83"/>
      <c r="N864" s="79"/>
      <c r="O864" s="84"/>
      <c r="P864" s="84"/>
      <c r="Q864" s="257"/>
      <c r="R864" s="257"/>
      <c r="S864" s="257"/>
      <c r="T864" s="85">
        <f t="shared" si="374"/>
        <v>0</v>
      </c>
      <c r="U864" s="238"/>
      <c r="V864" s="238"/>
      <c r="W864" s="238"/>
      <c r="X864" s="257"/>
      <c r="Y864" s="258"/>
      <c r="Z864" s="79"/>
      <c r="AA864" s="257"/>
      <c r="AB864" s="257"/>
      <c r="AC864" s="257"/>
      <c r="AD864" s="257"/>
      <c r="AE864" s="257"/>
      <c r="AF864" s="85">
        <f t="shared" si="375"/>
        <v>0</v>
      </c>
      <c r="AG864" s="259"/>
      <c r="AH864" s="238"/>
      <c r="AI864" s="79"/>
      <c r="AJ864" s="80" t="str">
        <f>IF(ISBLANK(AI864), "", VLOOKUP(AI864, Z!$A$2:$C$4127, 3, FALSE))</f>
        <v/>
      </c>
      <c r="AK864" s="260"/>
      <c r="AL864" s="127">
        <f t="shared" si="376"/>
        <v>0</v>
      </c>
      <c r="AM864" s="271"/>
      <c r="AN864" s="292">
        <f t="shared" ref="AN864:AN927" si="378">IFERROR(AP864*AO864*(AQ864-AR864), 0)</f>
        <v>0</v>
      </c>
      <c r="AO864" s="279">
        <f t="shared" si="377"/>
        <v>1</v>
      </c>
      <c r="AP864" s="279">
        <v>0.75</v>
      </c>
      <c r="AQ864" s="293" t="str">
        <f t="shared" ref="AQ864:AQ927" si="379">IF($I864, S864/1000, AS864)</f>
        <v>-</v>
      </c>
      <c r="AR864" s="293" t="str">
        <f t="shared" ref="AR864:AR927" si="380">IF($I864, AE864/1000, BK864)</f>
        <v>-</v>
      </c>
      <c r="AS864" s="293" t="str" cm="1">
        <f t="array" ref="AS864">IFERROR(IFERROR((AT864*AU864)/(3600*1000)/AZ864, BY864) * SUMPRODUCT($BA864:$BE864^2.5, $BF864:$BJ864) / 1000, "-")</f>
        <v>-</v>
      </c>
      <c r="AT864" s="279" t="str">
        <f t="shared" ref="AT864:AT927" si="381">IF(ISNUMBER(O864),O864,"-")</f>
        <v>-</v>
      </c>
      <c r="AU864" s="279" t="str">
        <f t="shared" ref="AU864:AU927" si="382">IF(ISNUMBER(P864),P864,"-")</f>
        <v>-</v>
      </c>
      <c r="AV864" s="294" t="str">
        <f t="shared" si="364"/>
        <v>-</v>
      </c>
      <c r="AW864" s="294" t="str" cm="1">
        <f t="array" ref="AW864">IF(CH864&gt;0, INDEX($CV$58:$CV$60, CH864), "-")</f>
        <v>-</v>
      </c>
      <c r="AX864" s="294" t="str">
        <f t="shared" ref="AX864:AX927" si="383">CA864</f>
        <v>-</v>
      </c>
      <c r="AY864" s="295" t="str">
        <f t="shared" ref="AY864:AY927" si="384">CC864</f>
        <v>-</v>
      </c>
      <c r="AZ864" s="294">
        <f t="shared" ref="AZ864:AZ927" si="385">PRODUCT(AV864:AY864)</f>
        <v>0</v>
      </c>
      <c r="BA864" s="296" t="str" cm="1">
        <f t="array" ref="BA864">IFERROR(INDEX($CV$63:$CZ$65, $CF864, BA$23), "-")</f>
        <v>-</v>
      </c>
      <c r="BB864" s="296" t="str" cm="1">
        <f t="array" ref="BB864">IFERROR(INDEX($CV$63:$CZ$65, $CF864, BB$23), "-")</f>
        <v>-</v>
      </c>
      <c r="BC864" s="296" t="str" cm="1">
        <f t="array" ref="BC864">IFERROR(INDEX($CV$63:$CZ$65, $CF864, BC$23), "-")</f>
        <v>-</v>
      </c>
      <c r="BD864" s="296" t="str" cm="1">
        <f t="array" ref="BD864">IFERROR(INDEX($CV$63:$CZ$65, $CF864, BD$23), "-")</f>
        <v>-</v>
      </c>
      <c r="BE864" s="296" t="str" cm="1">
        <f t="array" ref="BE864">IFERROR(INDEX($CV$63:$CZ$65, $CF864, BE$23), "-")</f>
        <v>-</v>
      </c>
      <c r="BF864" s="297" cm="1">
        <f t="array" ref="BF864">IF($CF864=3,
IFERROR(INDEX($CV$68:$CZ$79, $CE864, BF$23), "-"),
IF($CF864=2,
IF(BF$23=5, $Q864, IF(BF$23=4, $R864, 0)), IF(BF$23=5, $Q864, 0)
))</f>
        <v>0</v>
      </c>
      <c r="BG864" s="297" cm="1">
        <f t="array" ref="BG864">IF($CF864=3,
IFERROR(INDEX($CV$68:$CZ$79, $CE864, BG$23), "-"),
IF($CF864=2,
IF(BG$23=5, $Q864, IF(BG$23=4, $R864, 0)), IF(BG$23=5, $Q864, 0)
))</f>
        <v>0</v>
      </c>
      <c r="BH864" s="297" cm="1">
        <f t="array" ref="BH864">IF($CF864=3,
IFERROR(INDEX($CV$68:$CZ$79, $CE864, BH$23), "-"),
IF($CF864=2,
IF(BH$23=5, $Q864, IF(BH$23=4, $R864, 0)), IF(BH$23=5, $Q864, 0)
))</f>
        <v>0</v>
      </c>
      <c r="BI864" s="297" cm="1">
        <f t="array" ref="BI864">IF($CF864=3,
IFERROR(INDEX($CV$68:$CZ$79, $CE864, BI$23), "-"),
IF($CF864=2,
IF(BI$23=5, $Q864, IF(BI$23=4, $R864, 0)), IF(BI$23=5, $Q864, 0)
))</f>
        <v>0</v>
      </c>
      <c r="BJ864" s="297" cm="1">
        <f t="array" ref="BJ864">IF($CF864=3,
IFERROR(INDEX($CV$68:$CZ$79, $CE864, BJ$23), "-"),
IF($CF864=2,
IF(BJ$23=5, $Q864, IF(BJ$23=4, $R864, 0)), IF(BJ$23=5, $Q864, 0)
))</f>
        <v>0</v>
      </c>
      <c r="BK864" s="293" t="str" cm="1">
        <f t="array" ref="BK864">IFERROR(IF(OR($AN$20="EZ", ISNUMBER((BL864*BM864)/(3600*1000)/BN864)), (BL864*BM864)/(3600*1000)/BN864, BY864) * SUMPRODUCT($BO864:$BS864^2.5, $BT864:$BX864) / 1000, "-")</f>
        <v>-</v>
      </c>
      <c r="BL864" s="279" t="str">
        <f t="shared" ref="BL864:BL927" si="386">IF($AN$20="EZ", IF(ISNUMBER(AA864),AA864,"-"), AT864)</f>
        <v>-</v>
      </c>
      <c r="BM864" s="279" t="str">
        <f t="shared" ref="BM864:BM927" si="387">IF($AN$20="EZ", IF(ISNUMBER(AB864),AB864,"-"), AU864)</f>
        <v>-</v>
      </c>
      <c r="BN864" s="298">
        <f t="shared" ref="BN864:BN927" si="388">IF($AN$20="EZ", IF(ISNUMBER(Y864), Y864,"-"), AZ864)</f>
        <v>0</v>
      </c>
      <c r="BO864" s="296" t="str" cm="1">
        <f t="array" ref="BO864">IFERROR(INDEX($CV$63:$CZ$65, $CO864, BO$23), "-")</f>
        <v>-</v>
      </c>
      <c r="BP864" s="296" t="str" cm="1">
        <f t="array" ref="BP864">IFERROR(INDEX($CV$63:$CZ$65, $CO864, BP$23), "-")</f>
        <v>-</v>
      </c>
      <c r="BQ864" s="296" t="str" cm="1">
        <f t="array" ref="BQ864">IFERROR(INDEX($CV$63:$CZ$65, $CO864, BQ$23), "-")</f>
        <v>-</v>
      </c>
      <c r="BR864" s="296" t="str" cm="1">
        <f t="array" ref="BR864">IFERROR(INDEX($CV$63:$CZ$65, $CO864, BR$23), "-")</f>
        <v>-</v>
      </c>
      <c r="BS864" s="296" t="str" cm="1">
        <f t="array" ref="BS864">IFERROR(INDEX($CV$63:$CZ$65, $CO864, BS$23), "-")</f>
        <v>-</v>
      </c>
      <c r="BT864" s="297" cm="1">
        <f t="array" ref="BT864">IF($CO864=3,
IFERROR(INDEX($CV$68:$CZ$79, $CE864, BT$23), "-"),
IF($CO864=2,
IF(BT$23=5, $AC864, IF(BT$23=4, $AD864, 0)), IF(BT$23=5, $AC864, 0)
))</f>
        <v>0</v>
      </c>
      <c r="BU864" s="297" cm="1">
        <f t="array" ref="BU864">IF($CO864=3,
IFERROR(INDEX($CV$68:$CZ$79, $CE864, BU$23), "-"),
IF($CO864=2,
IF(BU$23=5, $AC864, IF(BU$23=4, $AD864, 0)), IF(BU$23=5, $AC864, 0)
))</f>
        <v>0</v>
      </c>
      <c r="BV864" s="297" cm="1">
        <f t="array" ref="BV864">IF($CO864=3,
IFERROR(INDEX($CV$68:$CZ$79, $CE864, BV$23), "-"),
IF($CO864=2,
IF(BV$23=5, $AC864, IF(BV$23=4, $AD864, 0)), IF(BV$23=5, $AC864, 0)
))</f>
        <v>0</v>
      </c>
      <c r="BW864" s="297" cm="1">
        <f t="array" ref="BW864">IF($CO864=3,
IFERROR(INDEX($CV$68:$CZ$79, $CE864, BW$23), "-"),
IF($CO864=2,
IF(BW$23=5, $AC864, IF(BW$23=4, $AD864, 0)), IF(BW$23=5, $AC864, 0)
))</f>
        <v>0</v>
      </c>
      <c r="BX864" s="297" cm="1">
        <f t="array" ref="BX864">IF($CO864=3,
IFERROR(INDEX($CV$68:$CZ$79, $CE864, BX$23), "-"),
IF($CO864=2,
IF(BX$23=5, $AC864, IF(BX$23=4, $AD864, 0)), IF(BX$23=5, $AC864, 0)
))</f>
        <v>0</v>
      </c>
      <c r="BY864" s="293" t="str">
        <f t="shared" ref="BY864:BY927" si="389">IFERROR(0.75*BZ864/(CA864*CB864), "-")</f>
        <v>-</v>
      </c>
      <c r="BZ864" s="299">
        <f t="shared" si="365"/>
        <v>0</v>
      </c>
      <c r="CA864" s="294" t="str">
        <f t="shared" ref="CA864:CA927" si="390">IFERROR((CK864*LOG($J864)^3 + CL864*LOG($J864)^2 + CM864*LOG($J864) + CN864) / 100, "-")</f>
        <v>-</v>
      </c>
      <c r="CB864" s="295" t="str">
        <f t="shared" si="366"/>
        <v>-</v>
      </c>
      <c r="CC864" s="295" t="str">
        <f t="shared" ref="CC864:CC927" si="391">IF(CD864&gt;0, IF(CF864=3, 0.79 + 0.22 * (1 - 1 /LOG10(40 * CD864)), 1), "-")</f>
        <v>-</v>
      </c>
      <c r="CD864" s="299">
        <f t="shared" si="367"/>
        <v>0</v>
      </c>
      <c r="CE864" s="300" t="str">
        <f t="shared" si="368"/>
        <v>-</v>
      </c>
      <c r="CF864" s="300" t="str">
        <f t="shared" si="369"/>
        <v>-</v>
      </c>
      <c r="CG864" s="300">
        <v>0</v>
      </c>
      <c r="CH864" s="300">
        <f t="shared" si="370"/>
        <v>0</v>
      </c>
      <c r="CI864" s="301">
        <f t="shared" si="371"/>
        <v>0</v>
      </c>
      <c r="CJ864" s="301">
        <f t="shared" si="372"/>
        <v>0</v>
      </c>
      <c r="CK864" s="302" t="str" cm="1">
        <f t="array" ref="CK864">IF($CJ864&gt;0, INDEX($CS$28:$DH$35, $CJ864, $CI864+CK$23), "-")</f>
        <v>-</v>
      </c>
      <c r="CL864" s="302" t="str" cm="1">
        <f t="array" ref="CL864">IF($CJ864&gt;0, INDEX($CS$28:$DH$35, $CJ864, $CI864+CL$23), "-")</f>
        <v>-</v>
      </c>
      <c r="CM864" s="302" t="str" cm="1">
        <f t="array" ref="CM864">IF($CJ864&gt;0, INDEX($CS$28:$DH$35, $CJ864, $CI864+CM$23), "-")</f>
        <v>-</v>
      </c>
      <c r="CN864" s="302" t="str" cm="1">
        <f t="array" ref="CN864">IF($CJ864&gt;0, INDEX($CS$28:$DH$35, $CJ864, $CI864+CN$23), "-")</f>
        <v>-</v>
      </c>
      <c r="CO864" s="300" t="str">
        <f t="shared" si="373"/>
        <v>-</v>
      </c>
      <c r="CP864" s="271"/>
      <c r="CQ864" s="272"/>
      <c r="CR864" s="273"/>
      <c r="CS864" s="273"/>
      <c r="CT864" s="273"/>
      <c r="CU864" s="273"/>
      <c r="CV864" s="273"/>
      <c r="CW864" s="273"/>
      <c r="CX864" s="273"/>
      <c r="CY864" s="273"/>
      <c r="CZ864" s="273"/>
      <c r="DA864" s="273"/>
      <c r="DB864" s="273"/>
      <c r="DC864" s="273"/>
      <c r="DD864" s="273"/>
      <c r="DE864" s="273"/>
      <c r="DF864" s="273"/>
      <c r="DG864" s="273"/>
      <c r="DH864" s="273"/>
      <c r="DI864" s="273"/>
      <c r="DJ864" s="271"/>
      <c r="DK864" s="271"/>
    </row>
    <row r="865" spans="1:115" s="45" customFormat="1" ht="12.75" customHeight="1" x14ac:dyDescent="0.25">
      <c r="A865" s="13" cm="1">
        <f t="array" ref="A865">IFERROR(INDEX(Operation, IFERROR(MATCH($N865,#REF!, 0), IFERROR(MATCH($N865,#REF!, 0), MATCH($N865,#REF!, 0))), 4), 0)</f>
        <v>0</v>
      </c>
      <c r="B865" s="10">
        <v>842</v>
      </c>
      <c r="C865" s="238"/>
      <c r="D865" s="238"/>
      <c r="E865" s="79"/>
      <c r="F865" s="80" t="str">
        <f>IF(ISBLANK(E865), "", VLOOKUP(E865, Z!$A$2:$C$4127, 3, FALSE))</f>
        <v/>
      </c>
      <c r="G865" s="238"/>
      <c r="H865" s="81"/>
      <c r="I865" s="255" t="b">
        <v>0</v>
      </c>
      <c r="J865" s="256"/>
      <c r="K865" s="82"/>
      <c r="L865" s="82"/>
      <c r="M865" s="83"/>
      <c r="N865" s="79"/>
      <c r="O865" s="84"/>
      <c r="P865" s="84"/>
      <c r="Q865" s="257"/>
      <c r="R865" s="257"/>
      <c r="S865" s="257"/>
      <c r="T865" s="85">
        <f t="shared" si="374"/>
        <v>0</v>
      </c>
      <c r="U865" s="238"/>
      <c r="V865" s="238"/>
      <c r="W865" s="238"/>
      <c r="X865" s="257"/>
      <c r="Y865" s="258"/>
      <c r="Z865" s="79"/>
      <c r="AA865" s="257"/>
      <c r="AB865" s="257"/>
      <c r="AC865" s="257"/>
      <c r="AD865" s="257"/>
      <c r="AE865" s="257"/>
      <c r="AF865" s="85">
        <f t="shared" si="375"/>
        <v>0</v>
      </c>
      <c r="AG865" s="259"/>
      <c r="AH865" s="238"/>
      <c r="AI865" s="79"/>
      <c r="AJ865" s="80" t="str">
        <f>IF(ISBLANK(AI865), "", VLOOKUP(AI865, Z!$A$2:$C$4127, 3, FALSE))</f>
        <v/>
      </c>
      <c r="AK865" s="260"/>
      <c r="AL865" s="127">
        <f t="shared" si="376"/>
        <v>0</v>
      </c>
      <c r="AM865" s="271"/>
      <c r="AN865" s="292">
        <f t="shared" si="378"/>
        <v>0</v>
      </c>
      <c r="AO865" s="279">
        <f t="shared" si="377"/>
        <v>1</v>
      </c>
      <c r="AP865" s="279">
        <v>0.75</v>
      </c>
      <c r="AQ865" s="293" t="str">
        <f t="shared" si="379"/>
        <v>-</v>
      </c>
      <c r="AR865" s="293" t="str">
        <f t="shared" si="380"/>
        <v>-</v>
      </c>
      <c r="AS865" s="293" t="str" cm="1">
        <f t="array" ref="AS865">IFERROR(IFERROR((AT865*AU865)/(3600*1000)/AZ865, BY865) * SUMPRODUCT($BA865:$BE865^2.5, $BF865:$BJ865) / 1000, "-")</f>
        <v>-</v>
      </c>
      <c r="AT865" s="279" t="str">
        <f t="shared" si="381"/>
        <v>-</v>
      </c>
      <c r="AU865" s="279" t="str">
        <f t="shared" si="382"/>
        <v>-</v>
      </c>
      <c r="AV865" s="294" t="str">
        <f t="shared" si="364"/>
        <v>-</v>
      </c>
      <c r="AW865" s="294" t="str" cm="1">
        <f t="array" ref="AW865">IF(CH865&gt;0, INDEX($CV$58:$CV$60, CH865), "-")</f>
        <v>-</v>
      </c>
      <c r="AX865" s="294" t="str">
        <f t="shared" si="383"/>
        <v>-</v>
      </c>
      <c r="AY865" s="295" t="str">
        <f t="shared" si="384"/>
        <v>-</v>
      </c>
      <c r="AZ865" s="294">
        <f t="shared" si="385"/>
        <v>0</v>
      </c>
      <c r="BA865" s="296" t="str" cm="1">
        <f t="array" ref="BA865">IFERROR(INDEX($CV$63:$CZ$65, $CF865, BA$23), "-")</f>
        <v>-</v>
      </c>
      <c r="BB865" s="296" t="str" cm="1">
        <f t="array" ref="BB865">IFERROR(INDEX($CV$63:$CZ$65, $CF865, BB$23), "-")</f>
        <v>-</v>
      </c>
      <c r="BC865" s="296" t="str" cm="1">
        <f t="array" ref="BC865">IFERROR(INDEX($CV$63:$CZ$65, $CF865, BC$23), "-")</f>
        <v>-</v>
      </c>
      <c r="BD865" s="296" t="str" cm="1">
        <f t="array" ref="BD865">IFERROR(INDEX($CV$63:$CZ$65, $CF865, BD$23), "-")</f>
        <v>-</v>
      </c>
      <c r="BE865" s="296" t="str" cm="1">
        <f t="array" ref="BE865">IFERROR(INDEX($CV$63:$CZ$65, $CF865, BE$23), "-")</f>
        <v>-</v>
      </c>
      <c r="BF865" s="297" cm="1">
        <f t="array" ref="BF865">IF($CF865=3,
IFERROR(INDEX($CV$68:$CZ$79, $CE865, BF$23), "-"),
IF($CF865=2,
IF(BF$23=5, $Q865, IF(BF$23=4, $R865, 0)), IF(BF$23=5, $Q865, 0)
))</f>
        <v>0</v>
      </c>
      <c r="BG865" s="297" cm="1">
        <f t="array" ref="BG865">IF($CF865=3,
IFERROR(INDEX($CV$68:$CZ$79, $CE865, BG$23), "-"),
IF($CF865=2,
IF(BG$23=5, $Q865, IF(BG$23=4, $R865, 0)), IF(BG$23=5, $Q865, 0)
))</f>
        <v>0</v>
      </c>
      <c r="BH865" s="297" cm="1">
        <f t="array" ref="BH865">IF($CF865=3,
IFERROR(INDEX($CV$68:$CZ$79, $CE865, BH$23), "-"),
IF($CF865=2,
IF(BH$23=5, $Q865, IF(BH$23=4, $R865, 0)), IF(BH$23=5, $Q865, 0)
))</f>
        <v>0</v>
      </c>
      <c r="BI865" s="297" cm="1">
        <f t="array" ref="BI865">IF($CF865=3,
IFERROR(INDEX($CV$68:$CZ$79, $CE865, BI$23), "-"),
IF($CF865=2,
IF(BI$23=5, $Q865, IF(BI$23=4, $R865, 0)), IF(BI$23=5, $Q865, 0)
))</f>
        <v>0</v>
      </c>
      <c r="BJ865" s="297" cm="1">
        <f t="array" ref="BJ865">IF($CF865=3,
IFERROR(INDEX($CV$68:$CZ$79, $CE865, BJ$23), "-"),
IF($CF865=2,
IF(BJ$23=5, $Q865, IF(BJ$23=4, $R865, 0)), IF(BJ$23=5, $Q865, 0)
))</f>
        <v>0</v>
      </c>
      <c r="BK865" s="293" t="str" cm="1">
        <f t="array" ref="BK865">IFERROR(IF(OR($AN$20="EZ", ISNUMBER((BL865*BM865)/(3600*1000)/BN865)), (BL865*BM865)/(3600*1000)/BN865, BY865) * SUMPRODUCT($BO865:$BS865^2.5, $BT865:$BX865) / 1000, "-")</f>
        <v>-</v>
      </c>
      <c r="BL865" s="279" t="str">
        <f t="shared" si="386"/>
        <v>-</v>
      </c>
      <c r="BM865" s="279" t="str">
        <f t="shared" si="387"/>
        <v>-</v>
      </c>
      <c r="BN865" s="298">
        <f t="shared" si="388"/>
        <v>0</v>
      </c>
      <c r="BO865" s="296" t="str" cm="1">
        <f t="array" ref="BO865">IFERROR(INDEX($CV$63:$CZ$65, $CO865, BO$23), "-")</f>
        <v>-</v>
      </c>
      <c r="BP865" s="296" t="str" cm="1">
        <f t="array" ref="BP865">IFERROR(INDEX($CV$63:$CZ$65, $CO865, BP$23), "-")</f>
        <v>-</v>
      </c>
      <c r="BQ865" s="296" t="str" cm="1">
        <f t="array" ref="BQ865">IFERROR(INDEX($CV$63:$CZ$65, $CO865, BQ$23), "-")</f>
        <v>-</v>
      </c>
      <c r="BR865" s="296" t="str" cm="1">
        <f t="array" ref="BR865">IFERROR(INDEX($CV$63:$CZ$65, $CO865, BR$23), "-")</f>
        <v>-</v>
      </c>
      <c r="BS865" s="296" t="str" cm="1">
        <f t="array" ref="BS865">IFERROR(INDEX($CV$63:$CZ$65, $CO865, BS$23), "-")</f>
        <v>-</v>
      </c>
      <c r="BT865" s="297" cm="1">
        <f t="array" ref="BT865">IF($CO865=3,
IFERROR(INDEX($CV$68:$CZ$79, $CE865, BT$23), "-"),
IF($CO865=2,
IF(BT$23=5, $AC865, IF(BT$23=4, $AD865, 0)), IF(BT$23=5, $AC865, 0)
))</f>
        <v>0</v>
      </c>
      <c r="BU865" s="297" cm="1">
        <f t="array" ref="BU865">IF($CO865=3,
IFERROR(INDEX($CV$68:$CZ$79, $CE865, BU$23), "-"),
IF($CO865=2,
IF(BU$23=5, $AC865, IF(BU$23=4, $AD865, 0)), IF(BU$23=5, $AC865, 0)
))</f>
        <v>0</v>
      </c>
      <c r="BV865" s="297" cm="1">
        <f t="array" ref="BV865">IF($CO865=3,
IFERROR(INDEX($CV$68:$CZ$79, $CE865, BV$23), "-"),
IF($CO865=2,
IF(BV$23=5, $AC865, IF(BV$23=4, $AD865, 0)), IF(BV$23=5, $AC865, 0)
))</f>
        <v>0</v>
      </c>
      <c r="BW865" s="297" cm="1">
        <f t="array" ref="BW865">IF($CO865=3,
IFERROR(INDEX($CV$68:$CZ$79, $CE865, BW$23), "-"),
IF($CO865=2,
IF(BW$23=5, $AC865, IF(BW$23=4, $AD865, 0)), IF(BW$23=5, $AC865, 0)
))</f>
        <v>0</v>
      </c>
      <c r="BX865" s="297" cm="1">
        <f t="array" ref="BX865">IF($CO865=3,
IFERROR(INDEX($CV$68:$CZ$79, $CE865, BX$23), "-"),
IF($CO865=2,
IF(BX$23=5, $AC865, IF(BX$23=4, $AD865, 0)), IF(BX$23=5, $AC865, 0)
))</f>
        <v>0</v>
      </c>
      <c r="BY865" s="293" t="str">
        <f t="shared" si="389"/>
        <v>-</v>
      </c>
      <c r="BZ865" s="299">
        <f t="shared" si="365"/>
        <v>0</v>
      </c>
      <c r="CA865" s="294" t="str">
        <f t="shared" si="390"/>
        <v>-</v>
      </c>
      <c r="CB865" s="295" t="str">
        <f t="shared" si="366"/>
        <v>-</v>
      </c>
      <c r="CC865" s="295" t="str">
        <f t="shared" si="391"/>
        <v>-</v>
      </c>
      <c r="CD865" s="299">
        <f t="shared" si="367"/>
        <v>0</v>
      </c>
      <c r="CE865" s="300" t="str">
        <f t="shared" si="368"/>
        <v>-</v>
      </c>
      <c r="CF865" s="300" t="str">
        <f t="shared" si="369"/>
        <v>-</v>
      </c>
      <c r="CG865" s="300">
        <v>0</v>
      </c>
      <c r="CH865" s="300">
        <f t="shared" si="370"/>
        <v>0</v>
      </c>
      <c r="CI865" s="301">
        <f t="shared" si="371"/>
        <v>0</v>
      </c>
      <c r="CJ865" s="301">
        <f t="shared" si="372"/>
        <v>0</v>
      </c>
      <c r="CK865" s="302" t="str" cm="1">
        <f t="array" ref="CK865">IF($CJ865&gt;0, INDEX($CS$28:$DH$35, $CJ865, $CI865+CK$23), "-")</f>
        <v>-</v>
      </c>
      <c r="CL865" s="302" t="str" cm="1">
        <f t="array" ref="CL865">IF($CJ865&gt;0, INDEX($CS$28:$DH$35, $CJ865, $CI865+CL$23), "-")</f>
        <v>-</v>
      </c>
      <c r="CM865" s="302" t="str" cm="1">
        <f t="array" ref="CM865">IF($CJ865&gt;0, INDEX($CS$28:$DH$35, $CJ865, $CI865+CM$23), "-")</f>
        <v>-</v>
      </c>
      <c r="CN865" s="302" t="str" cm="1">
        <f t="array" ref="CN865">IF($CJ865&gt;0, INDEX($CS$28:$DH$35, $CJ865, $CI865+CN$23), "-")</f>
        <v>-</v>
      </c>
      <c r="CO865" s="300" t="str">
        <f t="shared" si="373"/>
        <v>-</v>
      </c>
      <c r="CP865" s="271"/>
      <c r="CQ865" s="272"/>
      <c r="CR865" s="273"/>
      <c r="CS865" s="273"/>
      <c r="CT865" s="273"/>
      <c r="CU865" s="273"/>
      <c r="CV865" s="273"/>
      <c r="CW865" s="273"/>
      <c r="CX865" s="273"/>
      <c r="CY865" s="273"/>
      <c r="CZ865" s="273"/>
      <c r="DA865" s="273"/>
      <c r="DB865" s="273"/>
      <c r="DC865" s="273"/>
      <c r="DD865" s="273"/>
      <c r="DE865" s="273"/>
      <c r="DF865" s="273"/>
      <c r="DG865" s="273"/>
      <c r="DH865" s="273"/>
      <c r="DI865" s="273"/>
      <c r="DJ865" s="271"/>
      <c r="DK865" s="271"/>
    </row>
    <row r="866" spans="1:115" s="45" customFormat="1" ht="12.75" customHeight="1" x14ac:dyDescent="0.25">
      <c r="A866" s="13" cm="1">
        <f t="array" ref="A866">IFERROR(INDEX(Operation, IFERROR(MATCH($N866,#REF!, 0), IFERROR(MATCH($N866,#REF!, 0), MATCH($N866,#REF!, 0))), 4), 0)</f>
        <v>0</v>
      </c>
      <c r="B866" s="10">
        <v>843</v>
      </c>
      <c r="C866" s="238"/>
      <c r="D866" s="238"/>
      <c r="E866" s="79"/>
      <c r="F866" s="80" t="str">
        <f>IF(ISBLANK(E866), "", VLOOKUP(E866, Z!$A$2:$C$4127, 3, FALSE))</f>
        <v/>
      </c>
      <c r="G866" s="238"/>
      <c r="H866" s="81"/>
      <c r="I866" s="255" t="b">
        <v>0</v>
      </c>
      <c r="J866" s="256"/>
      <c r="K866" s="82"/>
      <c r="L866" s="82"/>
      <c r="M866" s="83"/>
      <c r="N866" s="79"/>
      <c r="O866" s="84"/>
      <c r="P866" s="84"/>
      <c r="Q866" s="257"/>
      <c r="R866" s="257"/>
      <c r="S866" s="257"/>
      <c r="T866" s="85">
        <f t="shared" si="374"/>
        <v>0</v>
      </c>
      <c r="U866" s="238"/>
      <c r="V866" s="238"/>
      <c r="W866" s="238"/>
      <c r="X866" s="257"/>
      <c r="Y866" s="258"/>
      <c r="Z866" s="79"/>
      <c r="AA866" s="257"/>
      <c r="AB866" s="257"/>
      <c r="AC866" s="257"/>
      <c r="AD866" s="257"/>
      <c r="AE866" s="257"/>
      <c r="AF866" s="85">
        <f t="shared" si="375"/>
        <v>0</v>
      </c>
      <c r="AG866" s="259"/>
      <c r="AH866" s="238"/>
      <c r="AI866" s="79"/>
      <c r="AJ866" s="80" t="str">
        <f>IF(ISBLANK(AI866), "", VLOOKUP(AI866, Z!$A$2:$C$4127, 3, FALSE))</f>
        <v/>
      </c>
      <c r="AK866" s="260"/>
      <c r="AL866" s="127">
        <f t="shared" si="376"/>
        <v>0</v>
      </c>
      <c r="AM866" s="271"/>
      <c r="AN866" s="292">
        <f t="shared" si="378"/>
        <v>0</v>
      </c>
      <c r="AO866" s="279">
        <f t="shared" si="377"/>
        <v>1</v>
      </c>
      <c r="AP866" s="279">
        <v>0.75</v>
      </c>
      <c r="AQ866" s="293" t="str">
        <f t="shared" si="379"/>
        <v>-</v>
      </c>
      <c r="AR866" s="293" t="str">
        <f t="shared" si="380"/>
        <v>-</v>
      </c>
      <c r="AS866" s="293" t="str" cm="1">
        <f t="array" ref="AS866">IFERROR(IFERROR((AT866*AU866)/(3600*1000)/AZ866, BY866) * SUMPRODUCT($BA866:$BE866^2.5, $BF866:$BJ866) / 1000, "-")</f>
        <v>-</v>
      </c>
      <c r="AT866" s="279" t="str">
        <f t="shared" si="381"/>
        <v>-</v>
      </c>
      <c r="AU866" s="279" t="str">
        <f t="shared" si="382"/>
        <v>-</v>
      </c>
      <c r="AV866" s="294" t="str">
        <f t="shared" si="364"/>
        <v>-</v>
      </c>
      <c r="AW866" s="294" t="str" cm="1">
        <f t="array" ref="AW866">IF(CH866&gt;0, INDEX($CV$58:$CV$60, CH866), "-")</f>
        <v>-</v>
      </c>
      <c r="AX866" s="294" t="str">
        <f t="shared" si="383"/>
        <v>-</v>
      </c>
      <c r="AY866" s="295" t="str">
        <f t="shared" si="384"/>
        <v>-</v>
      </c>
      <c r="AZ866" s="294">
        <f t="shared" si="385"/>
        <v>0</v>
      </c>
      <c r="BA866" s="296" t="str" cm="1">
        <f t="array" ref="BA866">IFERROR(INDEX($CV$63:$CZ$65, $CF866, BA$23), "-")</f>
        <v>-</v>
      </c>
      <c r="BB866" s="296" t="str" cm="1">
        <f t="array" ref="BB866">IFERROR(INDEX($CV$63:$CZ$65, $CF866, BB$23), "-")</f>
        <v>-</v>
      </c>
      <c r="BC866" s="296" t="str" cm="1">
        <f t="array" ref="BC866">IFERROR(INDEX($CV$63:$CZ$65, $CF866, BC$23), "-")</f>
        <v>-</v>
      </c>
      <c r="BD866" s="296" t="str" cm="1">
        <f t="array" ref="BD866">IFERROR(INDEX($CV$63:$CZ$65, $CF866, BD$23), "-")</f>
        <v>-</v>
      </c>
      <c r="BE866" s="296" t="str" cm="1">
        <f t="array" ref="BE866">IFERROR(INDEX($CV$63:$CZ$65, $CF866, BE$23), "-")</f>
        <v>-</v>
      </c>
      <c r="BF866" s="297" cm="1">
        <f t="array" ref="BF866">IF($CF866=3,
IFERROR(INDEX($CV$68:$CZ$79, $CE866, BF$23), "-"),
IF($CF866=2,
IF(BF$23=5, $Q866, IF(BF$23=4, $R866, 0)), IF(BF$23=5, $Q866, 0)
))</f>
        <v>0</v>
      </c>
      <c r="BG866" s="297" cm="1">
        <f t="array" ref="BG866">IF($CF866=3,
IFERROR(INDEX($CV$68:$CZ$79, $CE866, BG$23), "-"),
IF($CF866=2,
IF(BG$23=5, $Q866, IF(BG$23=4, $R866, 0)), IF(BG$23=5, $Q866, 0)
))</f>
        <v>0</v>
      </c>
      <c r="BH866" s="297" cm="1">
        <f t="array" ref="BH866">IF($CF866=3,
IFERROR(INDEX($CV$68:$CZ$79, $CE866, BH$23), "-"),
IF($CF866=2,
IF(BH$23=5, $Q866, IF(BH$23=4, $R866, 0)), IF(BH$23=5, $Q866, 0)
))</f>
        <v>0</v>
      </c>
      <c r="BI866" s="297" cm="1">
        <f t="array" ref="BI866">IF($CF866=3,
IFERROR(INDEX($CV$68:$CZ$79, $CE866, BI$23), "-"),
IF($CF866=2,
IF(BI$23=5, $Q866, IF(BI$23=4, $R866, 0)), IF(BI$23=5, $Q866, 0)
))</f>
        <v>0</v>
      </c>
      <c r="BJ866" s="297" cm="1">
        <f t="array" ref="BJ866">IF($CF866=3,
IFERROR(INDEX($CV$68:$CZ$79, $CE866, BJ$23), "-"),
IF($CF866=2,
IF(BJ$23=5, $Q866, IF(BJ$23=4, $R866, 0)), IF(BJ$23=5, $Q866, 0)
))</f>
        <v>0</v>
      </c>
      <c r="BK866" s="293" t="str" cm="1">
        <f t="array" ref="BK866">IFERROR(IF(OR($AN$20="EZ", ISNUMBER((BL866*BM866)/(3600*1000)/BN866)), (BL866*BM866)/(3600*1000)/BN866, BY866) * SUMPRODUCT($BO866:$BS866^2.5, $BT866:$BX866) / 1000, "-")</f>
        <v>-</v>
      </c>
      <c r="BL866" s="279" t="str">
        <f t="shared" si="386"/>
        <v>-</v>
      </c>
      <c r="BM866" s="279" t="str">
        <f t="shared" si="387"/>
        <v>-</v>
      </c>
      <c r="BN866" s="298">
        <f t="shared" si="388"/>
        <v>0</v>
      </c>
      <c r="BO866" s="296" t="str" cm="1">
        <f t="array" ref="BO866">IFERROR(INDEX($CV$63:$CZ$65, $CO866, BO$23), "-")</f>
        <v>-</v>
      </c>
      <c r="BP866" s="296" t="str" cm="1">
        <f t="array" ref="BP866">IFERROR(INDEX($CV$63:$CZ$65, $CO866, BP$23), "-")</f>
        <v>-</v>
      </c>
      <c r="BQ866" s="296" t="str" cm="1">
        <f t="array" ref="BQ866">IFERROR(INDEX($CV$63:$CZ$65, $CO866, BQ$23), "-")</f>
        <v>-</v>
      </c>
      <c r="BR866" s="296" t="str" cm="1">
        <f t="array" ref="BR866">IFERROR(INDEX($CV$63:$CZ$65, $CO866, BR$23), "-")</f>
        <v>-</v>
      </c>
      <c r="BS866" s="296" t="str" cm="1">
        <f t="array" ref="BS866">IFERROR(INDEX($CV$63:$CZ$65, $CO866, BS$23), "-")</f>
        <v>-</v>
      </c>
      <c r="BT866" s="297" cm="1">
        <f t="array" ref="BT866">IF($CO866=3,
IFERROR(INDEX($CV$68:$CZ$79, $CE866, BT$23), "-"),
IF($CO866=2,
IF(BT$23=5, $AC866, IF(BT$23=4, $AD866, 0)), IF(BT$23=5, $AC866, 0)
))</f>
        <v>0</v>
      </c>
      <c r="BU866" s="297" cm="1">
        <f t="array" ref="BU866">IF($CO866=3,
IFERROR(INDEX($CV$68:$CZ$79, $CE866, BU$23), "-"),
IF($CO866=2,
IF(BU$23=5, $AC866, IF(BU$23=4, $AD866, 0)), IF(BU$23=5, $AC866, 0)
))</f>
        <v>0</v>
      </c>
      <c r="BV866" s="297" cm="1">
        <f t="array" ref="BV866">IF($CO866=3,
IFERROR(INDEX($CV$68:$CZ$79, $CE866, BV$23), "-"),
IF($CO866=2,
IF(BV$23=5, $AC866, IF(BV$23=4, $AD866, 0)), IF(BV$23=5, $AC866, 0)
))</f>
        <v>0</v>
      </c>
      <c r="BW866" s="297" cm="1">
        <f t="array" ref="BW866">IF($CO866=3,
IFERROR(INDEX($CV$68:$CZ$79, $CE866, BW$23), "-"),
IF($CO866=2,
IF(BW$23=5, $AC866, IF(BW$23=4, $AD866, 0)), IF(BW$23=5, $AC866, 0)
))</f>
        <v>0</v>
      </c>
      <c r="BX866" s="297" cm="1">
        <f t="array" ref="BX866">IF($CO866=3,
IFERROR(INDEX($CV$68:$CZ$79, $CE866, BX$23), "-"),
IF($CO866=2,
IF(BX$23=5, $AC866, IF(BX$23=4, $AD866, 0)), IF(BX$23=5, $AC866, 0)
))</f>
        <v>0</v>
      </c>
      <c r="BY866" s="293" t="str">
        <f t="shared" si="389"/>
        <v>-</v>
      </c>
      <c r="BZ866" s="299">
        <f t="shared" si="365"/>
        <v>0</v>
      </c>
      <c r="CA866" s="294" t="str">
        <f t="shared" si="390"/>
        <v>-</v>
      </c>
      <c r="CB866" s="295" t="str">
        <f t="shared" si="366"/>
        <v>-</v>
      </c>
      <c r="CC866" s="295" t="str">
        <f t="shared" si="391"/>
        <v>-</v>
      </c>
      <c r="CD866" s="299">
        <f t="shared" si="367"/>
        <v>0</v>
      </c>
      <c r="CE866" s="300" t="str">
        <f t="shared" si="368"/>
        <v>-</v>
      </c>
      <c r="CF866" s="300" t="str">
        <f t="shared" si="369"/>
        <v>-</v>
      </c>
      <c r="CG866" s="300">
        <v>0</v>
      </c>
      <c r="CH866" s="300">
        <f t="shared" si="370"/>
        <v>0</v>
      </c>
      <c r="CI866" s="301">
        <f t="shared" si="371"/>
        <v>0</v>
      </c>
      <c r="CJ866" s="301">
        <f t="shared" si="372"/>
        <v>0</v>
      </c>
      <c r="CK866" s="302" t="str" cm="1">
        <f t="array" ref="CK866">IF($CJ866&gt;0, INDEX($CS$28:$DH$35, $CJ866, $CI866+CK$23), "-")</f>
        <v>-</v>
      </c>
      <c r="CL866" s="302" t="str" cm="1">
        <f t="array" ref="CL866">IF($CJ866&gt;0, INDEX($CS$28:$DH$35, $CJ866, $CI866+CL$23), "-")</f>
        <v>-</v>
      </c>
      <c r="CM866" s="302" t="str" cm="1">
        <f t="array" ref="CM866">IF($CJ866&gt;0, INDEX($CS$28:$DH$35, $CJ866, $CI866+CM$23), "-")</f>
        <v>-</v>
      </c>
      <c r="CN866" s="302" t="str" cm="1">
        <f t="array" ref="CN866">IF($CJ866&gt;0, INDEX($CS$28:$DH$35, $CJ866, $CI866+CN$23), "-")</f>
        <v>-</v>
      </c>
      <c r="CO866" s="300" t="str">
        <f t="shared" si="373"/>
        <v>-</v>
      </c>
      <c r="CP866" s="271"/>
      <c r="CQ866" s="272"/>
      <c r="CR866" s="273"/>
      <c r="CS866" s="273"/>
      <c r="CT866" s="273"/>
      <c r="CU866" s="273"/>
      <c r="CV866" s="273"/>
      <c r="CW866" s="273"/>
      <c r="CX866" s="273"/>
      <c r="CY866" s="273"/>
      <c r="CZ866" s="273"/>
      <c r="DA866" s="273"/>
      <c r="DB866" s="273"/>
      <c r="DC866" s="273"/>
      <c r="DD866" s="273"/>
      <c r="DE866" s="273"/>
      <c r="DF866" s="273"/>
      <c r="DG866" s="273"/>
      <c r="DH866" s="273"/>
      <c r="DI866" s="273"/>
      <c r="DJ866" s="271"/>
      <c r="DK866" s="271"/>
    </row>
    <row r="867" spans="1:115" s="45" customFormat="1" ht="12.75" customHeight="1" x14ac:dyDescent="0.25">
      <c r="A867" s="13" cm="1">
        <f t="array" ref="A867">IFERROR(INDEX(Operation, IFERROR(MATCH($N867,#REF!, 0), IFERROR(MATCH($N867,#REF!, 0), MATCH($N867,#REF!, 0))), 4), 0)</f>
        <v>0</v>
      </c>
      <c r="B867" s="10">
        <v>844</v>
      </c>
      <c r="C867" s="238"/>
      <c r="D867" s="238"/>
      <c r="E867" s="79"/>
      <c r="F867" s="80" t="str">
        <f>IF(ISBLANK(E867), "", VLOOKUP(E867, Z!$A$2:$C$4127, 3, FALSE))</f>
        <v/>
      </c>
      <c r="G867" s="238"/>
      <c r="H867" s="81"/>
      <c r="I867" s="255" t="b">
        <v>0</v>
      </c>
      <c r="J867" s="256"/>
      <c r="K867" s="82"/>
      <c r="L867" s="82"/>
      <c r="M867" s="83"/>
      <c r="N867" s="79"/>
      <c r="O867" s="84"/>
      <c r="P867" s="84"/>
      <c r="Q867" s="257"/>
      <c r="R867" s="257"/>
      <c r="S867" s="257"/>
      <c r="T867" s="85">
        <f t="shared" si="374"/>
        <v>0</v>
      </c>
      <c r="U867" s="238"/>
      <c r="V867" s="238"/>
      <c r="W867" s="238"/>
      <c r="X867" s="256"/>
      <c r="Y867" s="258"/>
      <c r="Z867" s="79"/>
      <c r="AA867" s="257"/>
      <c r="AB867" s="257"/>
      <c r="AC867" s="257"/>
      <c r="AD867" s="257"/>
      <c r="AE867" s="257"/>
      <c r="AF867" s="85">
        <f t="shared" si="375"/>
        <v>0</v>
      </c>
      <c r="AG867" s="259"/>
      <c r="AH867" s="238"/>
      <c r="AI867" s="79"/>
      <c r="AJ867" s="80" t="str">
        <f>IF(ISBLANK(AI867), "", VLOOKUP(AI867, Z!$A$2:$C$4127, 3, FALSE))</f>
        <v/>
      </c>
      <c r="AK867" s="260"/>
      <c r="AL867" s="127">
        <f t="shared" si="376"/>
        <v>0</v>
      </c>
      <c r="AM867" s="271"/>
      <c r="AN867" s="292">
        <f t="shared" si="378"/>
        <v>0</v>
      </c>
      <c r="AO867" s="279">
        <f t="shared" si="377"/>
        <v>1</v>
      </c>
      <c r="AP867" s="279">
        <v>0.75</v>
      </c>
      <c r="AQ867" s="293" t="str">
        <f t="shared" si="379"/>
        <v>-</v>
      </c>
      <c r="AR867" s="293" t="str">
        <f t="shared" si="380"/>
        <v>-</v>
      </c>
      <c r="AS867" s="293" t="str" cm="1">
        <f t="array" ref="AS867">IFERROR(IFERROR((AT867*AU867)/(3600*1000)/AZ867, BY867) * SUMPRODUCT($BA867:$BE867^2.5, $BF867:$BJ867) / 1000, "-")</f>
        <v>-</v>
      </c>
      <c r="AT867" s="279" t="str">
        <f t="shared" si="381"/>
        <v>-</v>
      </c>
      <c r="AU867" s="279" t="str">
        <f t="shared" si="382"/>
        <v>-</v>
      </c>
      <c r="AV867" s="294" t="str">
        <f t="shared" si="364"/>
        <v>-</v>
      </c>
      <c r="AW867" s="294" t="str" cm="1">
        <f t="array" ref="AW867">IF(CH867&gt;0, INDEX($CV$58:$CV$60, CH867), "-")</f>
        <v>-</v>
      </c>
      <c r="AX867" s="294" t="str">
        <f t="shared" si="383"/>
        <v>-</v>
      </c>
      <c r="AY867" s="295" t="str">
        <f t="shared" si="384"/>
        <v>-</v>
      </c>
      <c r="AZ867" s="294">
        <f t="shared" si="385"/>
        <v>0</v>
      </c>
      <c r="BA867" s="296" t="str" cm="1">
        <f t="array" ref="BA867">IFERROR(INDEX($CV$63:$CZ$65, $CF867, BA$23), "-")</f>
        <v>-</v>
      </c>
      <c r="BB867" s="296" t="str" cm="1">
        <f t="array" ref="BB867">IFERROR(INDEX($CV$63:$CZ$65, $CF867, BB$23), "-")</f>
        <v>-</v>
      </c>
      <c r="BC867" s="296" t="str" cm="1">
        <f t="array" ref="BC867">IFERROR(INDEX($CV$63:$CZ$65, $CF867, BC$23), "-")</f>
        <v>-</v>
      </c>
      <c r="BD867" s="296" t="str" cm="1">
        <f t="array" ref="BD867">IFERROR(INDEX($CV$63:$CZ$65, $CF867, BD$23), "-")</f>
        <v>-</v>
      </c>
      <c r="BE867" s="296" t="str" cm="1">
        <f t="array" ref="BE867">IFERROR(INDEX($CV$63:$CZ$65, $CF867, BE$23), "-")</f>
        <v>-</v>
      </c>
      <c r="BF867" s="297" cm="1">
        <f t="array" ref="BF867">IF($CF867=3,
IFERROR(INDEX($CV$68:$CZ$79, $CE867, BF$23), "-"),
IF($CF867=2,
IF(BF$23=5, $Q867, IF(BF$23=4, $R867, 0)), IF(BF$23=5, $Q867, 0)
))</f>
        <v>0</v>
      </c>
      <c r="BG867" s="297" cm="1">
        <f t="array" ref="BG867">IF($CF867=3,
IFERROR(INDEX($CV$68:$CZ$79, $CE867, BG$23), "-"),
IF($CF867=2,
IF(BG$23=5, $Q867, IF(BG$23=4, $R867, 0)), IF(BG$23=5, $Q867, 0)
))</f>
        <v>0</v>
      </c>
      <c r="BH867" s="297" cm="1">
        <f t="array" ref="BH867">IF($CF867=3,
IFERROR(INDEX($CV$68:$CZ$79, $CE867, BH$23), "-"),
IF($CF867=2,
IF(BH$23=5, $Q867, IF(BH$23=4, $R867, 0)), IF(BH$23=5, $Q867, 0)
))</f>
        <v>0</v>
      </c>
      <c r="BI867" s="297" cm="1">
        <f t="array" ref="BI867">IF($CF867=3,
IFERROR(INDEX($CV$68:$CZ$79, $CE867, BI$23), "-"),
IF($CF867=2,
IF(BI$23=5, $Q867, IF(BI$23=4, $R867, 0)), IF(BI$23=5, $Q867, 0)
))</f>
        <v>0</v>
      </c>
      <c r="BJ867" s="297" cm="1">
        <f t="array" ref="BJ867">IF($CF867=3,
IFERROR(INDEX($CV$68:$CZ$79, $CE867, BJ$23), "-"),
IF($CF867=2,
IF(BJ$23=5, $Q867, IF(BJ$23=4, $R867, 0)), IF(BJ$23=5, $Q867, 0)
))</f>
        <v>0</v>
      </c>
      <c r="BK867" s="293" t="str" cm="1">
        <f t="array" ref="BK867">IFERROR(IF(OR($AN$20="EZ", ISNUMBER((BL867*BM867)/(3600*1000)/BN867)), (BL867*BM867)/(3600*1000)/BN867, BY867) * SUMPRODUCT($BO867:$BS867^2.5, $BT867:$BX867) / 1000, "-")</f>
        <v>-</v>
      </c>
      <c r="BL867" s="279" t="str">
        <f t="shared" si="386"/>
        <v>-</v>
      </c>
      <c r="BM867" s="279" t="str">
        <f t="shared" si="387"/>
        <v>-</v>
      </c>
      <c r="BN867" s="298">
        <f t="shared" si="388"/>
        <v>0</v>
      </c>
      <c r="BO867" s="296" t="str" cm="1">
        <f t="array" ref="BO867">IFERROR(INDEX($CV$63:$CZ$65, $CO867, BO$23), "-")</f>
        <v>-</v>
      </c>
      <c r="BP867" s="296" t="str" cm="1">
        <f t="array" ref="BP867">IFERROR(INDEX($CV$63:$CZ$65, $CO867, BP$23), "-")</f>
        <v>-</v>
      </c>
      <c r="BQ867" s="296" t="str" cm="1">
        <f t="array" ref="BQ867">IFERROR(INDEX($CV$63:$CZ$65, $CO867, BQ$23), "-")</f>
        <v>-</v>
      </c>
      <c r="BR867" s="296" t="str" cm="1">
        <f t="array" ref="BR867">IFERROR(INDEX($CV$63:$CZ$65, $CO867, BR$23), "-")</f>
        <v>-</v>
      </c>
      <c r="BS867" s="296" t="str" cm="1">
        <f t="array" ref="BS867">IFERROR(INDEX($CV$63:$CZ$65, $CO867, BS$23), "-")</f>
        <v>-</v>
      </c>
      <c r="BT867" s="297" cm="1">
        <f t="array" ref="BT867">IF($CO867=3,
IFERROR(INDEX($CV$68:$CZ$79, $CE867, BT$23), "-"),
IF($CO867=2,
IF(BT$23=5, $AC867, IF(BT$23=4, $AD867, 0)), IF(BT$23=5, $AC867, 0)
))</f>
        <v>0</v>
      </c>
      <c r="BU867" s="297" cm="1">
        <f t="array" ref="BU867">IF($CO867=3,
IFERROR(INDEX($CV$68:$CZ$79, $CE867, BU$23), "-"),
IF($CO867=2,
IF(BU$23=5, $AC867, IF(BU$23=4, $AD867, 0)), IF(BU$23=5, $AC867, 0)
))</f>
        <v>0</v>
      </c>
      <c r="BV867" s="297" cm="1">
        <f t="array" ref="BV867">IF($CO867=3,
IFERROR(INDEX($CV$68:$CZ$79, $CE867, BV$23), "-"),
IF($CO867=2,
IF(BV$23=5, $AC867, IF(BV$23=4, $AD867, 0)), IF(BV$23=5, $AC867, 0)
))</f>
        <v>0</v>
      </c>
      <c r="BW867" s="297" cm="1">
        <f t="array" ref="BW867">IF($CO867=3,
IFERROR(INDEX($CV$68:$CZ$79, $CE867, BW$23), "-"),
IF($CO867=2,
IF(BW$23=5, $AC867, IF(BW$23=4, $AD867, 0)), IF(BW$23=5, $AC867, 0)
))</f>
        <v>0</v>
      </c>
      <c r="BX867" s="297" cm="1">
        <f t="array" ref="BX867">IF($CO867=3,
IFERROR(INDEX($CV$68:$CZ$79, $CE867, BX$23), "-"),
IF($CO867=2,
IF(BX$23=5, $AC867, IF(BX$23=4, $AD867, 0)), IF(BX$23=5, $AC867, 0)
))</f>
        <v>0</v>
      </c>
      <c r="BY867" s="293" t="str">
        <f t="shared" si="389"/>
        <v>-</v>
      </c>
      <c r="BZ867" s="299">
        <f t="shared" si="365"/>
        <v>0</v>
      </c>
      <c r="CA867" s="294" t="str">
        <f t="shared" si="390"/>
        <v>-</v>
      </c>
      <c r="CB867" s="295" t="str">
        <f t="shared" si="366"/>
        <v>-</v>
      </c>
      <c r="CC867" s="295" t="str">
        <f t="shared" si="391"/>
        <v>-</v>
      </c>
      <c r="CD867" s="299">
        <f t="shared" si="367"/>
        <v>0</v>
      </c>
      <c r="CE867" s="300" t="str">
        <f t="shared" si="368"/>
        <v>-</v>
      </c>
      <c r="CF867" s="300" t="str">
        <f t="shared" si="369"/>
        <v>-</v>
      </c>
      <c r="CG867" s="300">
        <v>0</v>
      </c>
      <c r="CH867" s="300">
        <f t="shared" si="370"/>
        <v>0</v>
      </c>
      <c r="CI867" s="301">
        <f t="shared" si="371"/>
        <v>0</v>
      </c>
      <c r="CJ867" s="301">
        <f t="shared" si="372"/>
        <v>0</v>
      </c>
      <c r="CK867" s="302" t="str" cm="1">
        <f t="array" ref="CK867">IF($CJ867&gt;0, INDEX($CS$28:$DH$35, $CJ867, $CI867+CK$23), "-")</f>
        <v>-</v>
      </c>
      <c r="CL867" s="302" t="str" cm="1">
        <f t="array" ref="CL867">IF($CJ867&gt;0, INDEX($CS$28:$DH$35, $CJ867, $CI867+CL$23), "-")</f>
        <v>-</v>
      </c>
      <c r="CM867" s="302" t="str" cm="1">
        <f t="array" ref="CM867">IF($CJ867&gt;0, INDEX($CS$28:$DH$35, $CJ867, $CI867+CM$23), "-")</f>
        <v>-</v>
      </c>
      <c r="CN867" s="302" t="str" cm="1">
        <f t="array" ref="CN867">IF($CJ867&gt;0, INDEX($CS$28:$DH$35, $CJ867, $CI867+CN$23), "-")</f>
        <v>-</v>
      </c>
      <c r="CO867" s="300" t="str">
        <f t="shared" si="373"/>
        <v>-</v>
      </c>
      <c r="CP867" s="271"/>
      <c r="CQ867" s="272"/>
      <c r="CR867" s="273"/>
      <c r="CS867" s="273"/>
      <c r="CT867" s="273"/>
      <c r="CU867" s="273"/>
      <c r="CV867" s="273"/>
      <c r="CW867" s="273"/>
      <c r="CX867" s="273"/>
      <c r="CY867" s="273"/>
      <c r="CZ867" s="273"/>
      <c r="DA867" s="273"/>
      <c r="DB867" s="273"/>
      <c r="DC867" s="273"/>
      <c r="DD867" s="273"/>
      <c r="DE867" s="273"/>
      <c r="DF867" s="273"/>
      <c r="DG867" s="273"/>
      <c r="DH867" s="273"/>
      <c r="DI867" s="273"/>
      <c r="DJ867" s="271"/>
      <c r="DK867" s="271"/>
    </row>
    <row r="868" spans="1:115" s="45" customFormat="1" ht="12.75" customHeight="1" x14ac:dyDescent="0.25">
      <c r="A868" s="13" cm="1">
        <f t="array" ref="A868">IFERROR(INDEX(Operation, IFERROR(MATCH($N868,#REF!, 0), IFERROR(MATCH($N868,#REF!, 0), MATCH($N868,#REF!, 0))), 4), 0)</f>
        <v>0</v>
      </c>
      <c r="B868" s="10">
        <v>845</v>
      </c>
      <c r="C868" s="238"/>
      <c r="D868" s="238"/>
      <c r="E868" s="79"/>
      <c r="F868" s="80" t="str">
        <f>IF(ISBLANK(E868), "", VLOOKUP(E868, Z!$A$2:$C$4127, 3, FALSE))</f>
        <v/>
      </c>
      <c r="G868" s="238"/>
      <c r="H868" s="81"/>
      <c r="I868" s="255" t="b">
        <v>0</v>
      </c>
      <c r="J868" s="256"/>
      <c r="K868" s="82"/>
      <c r="L868" s="82"/>
      <c r="M868" s="83"/>
      <c r="N868" s="79"/>
      <c r="O868" s="84"/>
      <c r="P868" s="84"/>
      <c r="Q868" s="257"/>
      <c r="R868" s="257"/>
      <c r="S868" s="257"/>
      <c r="T868" s="85">
        <f t="shared" si="374"/>
        <v>0</v>
      </c>
      <c r="U868" s="238"/>
      <c r="V868" s="238"/>
      <c r="W868" s="238"/>
      <c r="X868" s="257"/>
      <c r="Y868" s="258"/>
      <c r="Z868" s="79"/>
      <c r="AA868" s="257"/>
      <c r="AB868" s="257"/>
      <c r="AC868" s="257"/>
      <c r="AD868" s="257"/>
      <c r="AE868" s="257"/>
      <c r="AF868" s="85">
        <f t="shared" si="375"/>
        <v>0</v>
      </c>
      <c r="AG868" s="259"/>
      <c r="AH868" s="238"/>
      <c r="AI868" s="79"/>
      <c r="AJ868" s="80" t="str">
        <f>IF(ISBLANK(AI868), "", VLOOKUP(AI868, Z!$A$2:$C$4127, 3, FALSE))</f>
        <v/>
      </c>
      <c r="AK868" s="260"/>
      <c r="AL868" s="127">
        <f t="shared" si="376"/>
        <v>0</v>
      </c>
      <c r="AM868" s="271"/>
      <c r="AN868" s="292">
        <f t="shared" si="378"/>
        <v>0</v>
      </c>
      <c r="AO868" s="279">
        <f t="shared" si="377"/>
        <v>1</v>
      </c>
      <c r="AP868" s="279">
        <v>0.75</v>
      </c>
      <c r="AQ868" s="293" t="str">
        <f t="shared" si="379"/>
        <v>-</v>
      </c>
      <c r="AR868" s="293" t="str">
        <f t="shared" si="380"/>
        <v>-</v>
      </c>
      <c r="AS868" s="293" t="str" cm="1">
        <f t="array" ref="AS868">IFERROR(IFERROR((AT868*AU868)/(3600*1000)/AZ868, BY868) * SUMPRODUCT($BA868:$BE868^2.5, $BF868:$BJ868) / 1000, "-")</f>
        <v>-</v>
      </c>
      <c r="AT868" s="279" t="str">
        <f t="shared" si="381"/>
        <v>-</v>
      </c>
      <c r="AU868" s="279" t="str">
        <f t="shared" si="382"/>
        <v>-</v>
      </c>
      <c r="AV868" s="294" t="str">
        <f t="shared" si="364"/>
        <v>-</v>
      </c>
      <c r="AW868" s="294" t="str" cm="1">
        <f t="array" ref="AW868">IF(CH868&gt;0, INDEX($CV$58:$CV$60, CH868), "-")</f>
        <v>-</v>
      </c>
      <c r="AX868" s="294" t="str">
        <f t="shared" si="383"/>
        <v>-</v>
      </c>
      <c r="AY868" s="295" t="str">
        <f t="shared" si="384"/>
        <v>-</v>
      </c>
      <c r="AZ868" s="294">
        <f t="shared" si="385"/>
        <v>0</v>
      </c>
      <c r="BA868" s="296" t="str" cm="1">
        <f t="array" ref="BA868">IFERROR(INDEX($CV$63:$CZ$65, $CF868, BA$23), "-")</f>
        <v>-</v>
      </c>
      <c r="BB868" s="296" t="str" cm="1">
        <f t="array" ref="BB868">IFERROR(INDEX($CV$63:$CZ$65, $CF868, BB$23), "-")</f>
        <v>-</v>
      </c>
      <c r="BC868" s="296" t="str" cm="1">
        <f t="array" ref="BC868">IFERROR(INDEX($CV$63:$CZ$65, $CF868, BC$23), "-")</f>
        <v>-</v>
      </c>
      <c r="BD868" s="296" t="str" cm="1">
        <f t="array" ref="BD868">IFERROR(INDEX($CV$63:$CZ$65, $CF868, BD$23), "-")</f>
        <v>-</v>
      </c>
      <c r="BE868" s="296" t="str" cm="1">
        <f t="array" ref="BE868">IFERROR(INDEX($CV$63:$CZ$65, $CF868, BE$23), "-")</f>
        <v>-</v>
      </c>
      <c r="BF868" s="297" cm="1">
        <f t="array" ref="BF868">IF($CF868=3,
IFERROR(INDEX($CV$68:$CZ$79, $CE868, BF$23), "-"),
IF($CF868=2,
IF(BF$23=5, $Q868, IF(BF$23=4, $R868, 0)), IF(BF$23=5, $Q868, 0)
))</f>
        <v>0</v>
      </c>
      <c r="BG868" s="297" cm="1">
        <f t="array" ref="BG868">IF($CF868=3,
IFERROR(INDEX($CV$68:$CZ$79, $CE868, BG$23), "-"),
IF($CF868=2,
IF(BG$23=5, $Q868, IF(BG$23=4, $R868, 0)), IF(BG$23=5, $Q868, 0)
))</f>
        <v>0</v>
      </c>
      <c r="BH868" s="297" cm="1">
        <f t="array" ref="BH868">IF($CF868=3,
IFERROR(INDEX($CV$68:$CZ$79, $CE868, BH$23), "-"),
IF($CF868=2,
IF(BH$23=5, $Q868, IF(BH$23=4, $R868, 0)), IF(BH$23=5, $Q868, 0)
))</f>
        <v>0</v>
      </c>
      <c r="BI868" s="297" cm="1">
        <f t="array" ref="BI868">IF($CF868=3,
IFERROR(INDEX($CV$68:$CZ$79, $CE868, BI$23), "-"),
IF($CF868=2,
IF(BI$23=5, $Q868, IF(BI$23=4, $R868, 0)), IF(BI$23=5, $Q868, 0)
))</f>
        <v>0</v>
      </c>
      <c r="BJ868" s="297" cm="1">
        <f t="array" ref="BJ868">IF($CF868=3,
IFERROR(INDEX($CV$68:$CZ$79, $CE868, BJ$23), "-"),
IF($CF868=2,
IF(BJ$23=5, $Q868, IF(BJ$23=4, $R868, 0)), IF(BJ$23=5, $Q868, 0)
))</f>
        <v>0</v>
      </c>
      <c r="BK868" s="293" t="str" cm="1">
        <f t="array" ref="BK868">IFERROR(IF(OR($AN$20="EZ", ISNUMBER((BL868*BM868)/(3600*1000)/BN868)), (BL868*BM868)/(3600*1000)/BN868, BY868) * SUMPRODUCT($BO868:$BS868^2.5, $BT868:$BX868) / 1000, "-")</f>
        <v>-</v>
      </c>
      <c r="BL868" s="279" t="str">
        <f t="shared" si="386"/>
        <v>-</v>
      </c>
      <c r="BM868" s="279" t="str">
        <f t="shared" si="387"/>
        <v>-</v>
      </c>
      <c r="BN868" s="298">
        <f t="shared" si="388"/>
        <v>0</v>
      </c>
      <c r="BO868" s="296" t="str" cm="1">
        <f t="array" ref="BO868">IFERROR(INDEX($CV$63:$CZ$65, $CO868, BO$23), "-")</f>
        <v>-</v>
      </c>
      <c r="BP868" s="296" t="str" cm="1">
        <f t="array" ref="BP868">IFERROR(INDEX($CV$63:$CZ$65, $CO868, BP$23), "-")</f>
        <v>-</v>
      </c>
      <c r="BQ868" s="296" t="str" cm="1">
        <f t="array" ref="BQ868">IFERROR(INDEX($CV$63:$CZ$65, $CO868, BQ$23), "-")</f>
        <v>-</v>
      </c>
      <c r="BR868" s="296" t="str" cm="1">
        <f t="array" ref="BR868">IFERROR(INDEX($CV$63:$CZ$65, $CO868, BR$23), "-")</f>
        <v>-</v>
      </c>
      <c r="BS868" s="296" t="str" cm="1">
        <f t="array" ref="BS868">IFERROR(INDEX($CV$63:$CZ$65, $CO868, BS$23), "-")</f>
        <v>-</v>
      </c>
      <c r="BT868" s="297" cm="1">
        <f t="array" ref="BT868">IF($CO868=3,
IFERROR(INDEX($CV$68:$CZ$79, $CE868, BT$23), "-"),
IF($CO868=2,
IF(BT$23=5, $AC868, IF(BT$23=4, $AD868, 0)), IF(BT$23=5, $AC868, 0)
))</f>
        <v>0</v>
      </c>
      <c r="BU868" s="297" cm="1">
        <f t="array" ref="BU868">IF($CO868=3,
IFERROR(INDEX($CV$68:$CZ$79, $CE868, BU$23), "-"),
IF($CO868=2,
IF(BU$23=5, $AC868, IF(BU$23=4, $AD868, 0)), IF(BU$23=5, $AC868, 0)
))</f>
        <v>0</v>
      </c>
      <c r="BV868" s="297" cm="1">
        <f t="array" ref="BV868">IF($CO868=3,
IFERROR(INDEX($CV$68:$CZ$79, $CE868, BV$23), "-"),
IF($CO868=2,
IF(BV$23=5, $AC868, IF(BV$23=4, $AD868, 0)), IF(BV$23=5, $AC868, 0)
))</f>
        <v>0</v>
      </c>
      <c r="BW868" s="297" cm="1">
        <f t="array" ref="BW868">IF($CO868=3,
IFERROR(INDEX($CV$68:$CZ$79, $CE868, BW$23), "-"),
IF($CO868=2,
IF(BW$23=5, $AC868, IF(BW$23=4, $AD868, 0)), IF(BW$23=5, $AC868, 0)
))</f>
        <v>0</v>
      </c>
      <c r="BX868" s="297" cm="1">
        <f t="array" ref="BX868">IF($CO868=3,
IFERROR(INDEX($CV$68:$CZ$79, $CE868, BX$23), "-"),
IF($CO868=2,
IF(BX$23=5, $AC868, IF(BX$23=4, $AD868, 0)), IF(BX$23=5, $AC868, 0)
))</f>
        <v>0</v>
      </c>
      <c r="BY868" s="293" t="str">
        <f t="shared" si="389"/>
        <v>-</v>
      </c>
      <c r="BZ868" s="299">
        <f t="shared" si="365"/>
        <v>0</v>
      </c>
      <c r="CA868" s="294" t="str">
        <f t="shared" si="390"/>
        <v>-</v>
      </c>
      <c r="CB868" s="295" t="str">
        <f t="shared" si="366"/>
        <v>-</v>
      </c>
      <c r="CC868" s="295" t="str">
        <f t="shared" si="391"/>
        <v>-</v>
      </c>
      <c r="CD868" s="299">
        <f t="shared" si="367"/>
        <v>0</v>
      </c>
      <c r="CE868" s="300" t="str">
        <f t="shared" si="368"/>
        <v>-</v>
      </c>
      <c r="CF868" s="300" t="str">
        <f t="shared" si="369"/>
        <v>-</v>
      </c>
      <c r="CG868" s="300">
        <v>0</v>
      </c>
      <c r="CH868" s="300">
        <f t="shared" si="370"/>
        <v>0</v>
      </c>
      <c r="CI868" s="301">
        <f t="shared" si="371"/>
        <v>0</v>
      </c>
      <c r="CJ868" s="301">
        <f t="shared" si="372"/>
        <v>0</v>
      </c>
      <c r="CK868" s="302" t="str" cm="1">
        <f t="array" ref="CK868">IF($CJ868&gt;0, INDEX($CS$28:$DH$35, $CJ868, $CI868+CK$23), "-")</f>
        <v>-</v>
      </c>
      <c r="CL868" s="302" t="str" cm="1">
        <f t="array" ref="CL868">IF($CJ868&gt;0, INDEX($CS$28:$DH$35, $CJ868, $CI868+CL$23), "-")</f>
        <v>-</v>
      </c>
      <c r="CM868" s="302" t="str" cm="1">
        <f t="array" ref="CM868">IF($CJ868&gt;0, INDEX($CS$28:$DH$35, $CJ868, $CI868+CM$23), "-")</f>
        <v>-</v>
      </c>
      <c r="CN868" s="302" t="str" cm="1">
        <f t="array" ref="CN868">IF($CJ868&gt;0, INDEX($CS$28:$DH$35, $CJ868, $CI868+CN$23), "-")</f>
        <v>-</v>
      </c>
      <c r="CO868" s="300" t="str">
        <f t="shared" si="373"/>
        <v>-</v>
      </c>
      <c r="CP868" s="271"/>
      <c r="CQ868" s="272"/>
      <c r="CR868" s="273"/>
      <c r="CS868" s="273"/>
      <c r="CT868" s="273"/>
      <c r="CU868" s="273"/>
      <c r="CV868" s="273"/>
      <c r="CW868" s="273"/>
      <c r="CX868" s="273"/>
      <c r="CY868" s="273"/>
      <c r="CZ868" s="273"/>
      <c r="DA868" s="273"/>
      <c r="DB868" s="273"/>
      <c r="DC868" s="273"/>
      <c r="DD868" s="273"/>
      <c r="DE868" s="273"/>
      <c r="DF868" s="273"/>
      <c r="DG868" s="273"/>
      <c r="DH868" s="273"/>
      <c r="DI868" s="273"/>
      <c r="DJ868" s="271"/>
      <c r="DK868" s="271"/>
    </row>
    <row r="869" spans="1:115" s="45" customFormat="1" ht="12.75" customHeight="1" x14ac:dyDescent="0.25">
      <c r="A869" s="13" cm="1">
        <f t="array" ref="A869">IFERROR(INDEX(Operation, IFERROR(MATCH($N869,#REF!, 0), IFERROR(MATCH($N869,#REF!, 0), MATCH($N869,#REF!, 0))), 4), 0)</f>
        <v>0</v>
      </c>
      <c r="B869" s="10">
        <v>846</v>
      </c>
      <c r="C869" s="238"/>
      <c r="D869" s="238"/>
      <c r="E869" s="79"/>
      <c r="F869" s="80" t="str">
        <f>IF(ISBLANK(E869), "", VLOOKUP(E869, Z!$A$2:$C$4127, 3, FALSE))</f>
        <v/>
      </c>
      <c r="G869" s="238"/>
      <c r="H869" s="81"/>
      <c r="I869" s="255" t="b">
        <v>0</v>
      </c>
      <c r="J869" s="256"/>
      <c r="K869" s="82"/>
      <c r="L869" s="82"/>
      <c r="M869" s="83"/>
      <c r="N869" s="79"/>
      <c r="O869" s="84"/>
      <c r="P869" s="84"/>
      <c r="Q869" s="257"/>
      <c r="R869" s="257"/>
      <c r="S869" s="257"/>
      <c r="T869" s="85">
        <f t="shared" si="374"/>
        <v>0</v>
      </c>
      <c r="U869" s="238"/>
      <c r="V869" s="238"/>
      <c r="W869" s="238"/>
      <c r="X869" s="257"/>
      <c r="Y869" s="258"/>
      <c r="Z869" s="79"/>
      <c r="AA869" s="257"/>
      <c r="AB869" s="257"/>
      <c r="AC869" s="257"/>
      <c r="AD869" s="257"/>
      <c r="AE869" s="257"/>
      <c r="AF869" s="85">
        <f t="shared" si="375"/>
        <v>0</v>
      </c>
      <c r="AG869" s="259"/>
      <c r="AH869" s="238"/>
      <c r="AI869" s="79"/>
      <c r="AJ869" s="80" t="str">
        <f>IF(ISBLANK(AI869), "", VLOOKUP(AI869, Z!$A$2:$C$4127, 3, FALSE))</f>
        <v/>
      </c>
      <c r="AK869" s="260"/>
      <c r="AL869" s="127">
        <f t="shared" si="376"/>
        <v>0</v>
      </c>
      <c r="AM869" s="271"/>
      <c r="AN869" s="292">
        <f t="shared" si="378"/>
        <v>0</v>
      </c>
      <c r="AO869" s="279">
        <f t="shared" si="377"/>
        <v>1</v>
      </c>
      <c r="AP869" s="279">
        <v>0.75</v>
      </c>
      <c r="AQ869" s="293" t="str">
        <f t="shared" si="379"/>
        <v>-</v>
      </c>
      <c r="AR869" s="293" t="str">
        <f t="shared" si="380"/>
        <v>-</v>
      </c>
      <c r="AS869" s="293" t="str" cm="1">
        <f t="array" ref="AS869">IFERROR(IFERROR((AT869*AU869)/(3600*1000)/AZ869, BY869) * SUMPRODUCT($BA869:$BE869^2.5, $BF869:$BJ869) / 1000, "-")</f>
        <v>-</v>
      </c>
      <c r="AT869" s="279" t="str">
        <f t="shared" si="381"/>
        <v>-</v>
      </c>
      <c r="AU869" s="279" t="str">
        <f t="shared" si="382"/>
        <v>-</v>
      </c>
      <c r="AV869" s="294" t="str">
        <f t="shared" si="364"/>
        <v>-</v>
      </c>
      <c r="AW869" s="294" t="str" cm="1">
        <f t="array" ref="AW869">IF(CH869&gt;0, INDEX($CV$58:$CV$60, CH869), "-")</f>
        <v>-</v>
      </c>
      <c r="AX869" s="294" t="str">
        <f t="shared" si="383"/>
        <v>-</v>
      </c>
      <c r="AY869" s="295" t="str">
        <f t="shared" si="384"/>
        <v>-</v>
      </c>
      <c r="AZ869" s="294">
        <f t="shared" si="385"/>
        <v>0</v>
      </c>
      <c r="BA869" s="296" t="str" cm="1">
        <f t="array" ref="BA869">IFERROR(INDEX($CV$63:$CZ$65, $CF869, BA$23), "-")</f>
        <v>-</v>
      </c>
      <c r="BB869" s="296" t="str" cm="1">
        <f t="array" ref="BB869">IFERROR(INDEX($CV$63:$CZ$65, $CF869, BB$23), "-")</f>
        <v>-</v>
      </c>
      <c r="BC869" s="296" t="str" cm="1">
        <f t="array" ref="BC869">IFERROR(INDEX($CV$63:$CZ$65, $CF869, BC$23), "-")</f>
        <v>-</v>
      </c>
      <c r="BD869" s="296" t="str" cm="1">
        <f t="array" ref="BD869">IFERROR(INDEX($CV$63:$CZ$65, $CF869, BD$23), "-")</f>
        <v>-</v>
      </c>
      <c r="BE869" s="296" t="str" cm="1">
        <f t="array" ref="BE869">IFERROR(INDEX($CV$63:$CZ$65, $CF869, BE$23), "-")</f>
        <v>-</v>
      </c>
      <c r="BF869" s="297" cm="1">
        <f t="array" ref="BF869">IF($CF869=3,
IFERROR(INDEX($CV$68:$CZ$79, $CE869, BF$23), "-"),
IF($CF869=2,
IF(BF$23=5, $Q869, IF(BF$23=4, $R869, 0)), IF(BF$23=5, $Q869, 0)
))</f>
        <v>0</v>
      </c>
      <c r="BG869" s="297" cm="1">
        <f t="array" ref="BG869">IF($CF869=3,
IFERROR(INDEX($CV$68:$CZ$79, $CE869, BG$23), "-"),
IF($CF869=2,
IF(BG$23=5, $Q869, IF(BG$23=4, $R869, 0)), IF(BG$23=5, $Q869, 0)
))</f>
        <v>0</v>
      </c>
      <c r="BH869" s="297" cm="1">
        <f t="array" ref="BH869">IF($CF869=3,
IFERROR(INDEX($CV$68:$CZ$79, $CE869, BH$23), "-"),
IF($CF869=2,
IF(BH$23=5, $Q869, IF(BH$23=4, $R869, 0)), IF(BH$23=5, $Q869, 0)
))</f>
        <v>0</v>
      </c>
      <c r="BI869" s="297" cm="1">
        <f t="array" ref="BI869">IF($CF869=3,
IFERROR(INDEX($CV$68:$CZ$79, $CE869, BI$23), "-"),
IF($CF869=2,
IF(BI$23=5, $Q869, IF(BI$23=4, $R869, 0)), IF(BI$23=5, $Q869, 0)
))</f>
        <v>0</v>
      </c>
      <c r="BJ869" s="297" cm="1">
        <f t="array" ref="BJ869">IF($CF869=3,
IFERROR(INDEX($CV$68:$CZ$79, $CE869, BJ$23), "-"),
IF($CF869=2,
IF(BJ$23=5, $Q869, IF(BJ$23=4, $R869, 0)), IF(BJ$23=5, $Q869, 0)
))</f>
        <v>0</v>
      </c>
      <c r="BK869" s="293" t="str" cm="1">
        <f t="array" ref="BK869">IFERROR(IF(OR($AN$20="EZ", ISNUMBER((BL869*BM869)/(3600*1000)/BN869)), (BL869*BM869)/(3600*1000)/BN869, BY869) * SUMPRODUCT($BO869:$BS869^2.5, $BT869:$BX869) / 1000, "-")</f>
        <v>-</v>
      </c>
      <c r="BL869" s="279" t="str">
        <f t="shared" si="386"/>
        <v>-</v>
      </c>
      <c r="BM869" s="279" t="str">
        <f t="shared" si="387"/>
        <v>-</v>
      </c>
      <c r="BN869" s="298">
        <f t="shared" si="388"/>
        <v>0</v>
      </c>
      <c r="BO869" s="296" t="str" cm="1">
        <f t="array" ref="BO869">IFERROR(INDEX($CV$63:$CZ$65, $CO869, BO$23), "-")</f>
        <v>-</v>
      </c>
      <c r="BP869" s="296" t="str" cm="1">
        <f t="array" ref="BP869">IFERROR(INDEX($CV$63:$CZ$65, $CO869, BP$23), "-")</f>
        <v>-</v>
      </c>
      <c r="BQ869" s="296" t="str" cm="1">
        <f t="array" ref="BQ869">IFERROR(INDEX($CV$63:$CZ$65, $CO869, BQ$23), "-")</f>
        <v>-</v>
      </c>
      <c r="BR869" s="296" t="str" cm="1">
        <f t="array" ref="BR869">IFERROR(INDEX($CV$63:$CZ$65, $CO869, BR$23), "-")</f>
        <v>-</v>
      </c>
      <c r="BS869" s="296" t="str" cm="1">
        <f t="array" ref="BS869">IFERROR(INDEX($CV$63:$CZ$65, $CO869, BS$23), "-")</f>
        <v>-</v>
      </c>
      <c r="BT869" s="297" cm="1">
        <f t="array" ref="BT869">IF($CO869=3,
IFERROR(INDEX($CV$68:$CZ$79, $CE869, BT$23), "-"),
IF($CO869=2,
IF(BT$23=5, $AC869, IF(BT$23=4, $AD869, 0)), IF(BT$23=5, $AC869, 0)
))</f>
        <v>0</v>
      </c>
      <c r="BU869" s="297" cm="1">
        <f t="array" ref="BU869">IF($CO869=3,
IFERROR(INDEX($CV$68:$CZ$79, $CE869, BU$23), "-"),
IF($CO869=2,
IF(BU$23=5, $AC869, IF(BU$23=4, $AD869, 0)), IF(BU$23=5, $AC869, 0)
))</f>
        <v>0</v>
      </c>
      <c r="BV869" s="297" cm="1">
        <f t="array" ref="BV869">IF($CO869=3,
IFERROR(INDEX($CV$68:$CZ$79, $CE869, BV$23), "-"),
IF($CO869=2,
IF(BV$23=5, $AC869, IF(BV$23=4, $AD869, 0)), IF(BV$23=5, $AC869, 0)
))</f>
        <v>0</v>
      </c>
      <c r="BW869" s="297" cm="1">
        <f t="array" ref="BW869">IF($CO869=3,
IFERROR(INDEX($CV$68:$CZ$79, $CE869, BW$23), "-"),
IF($CO869=2,
IF(BW$23=5, $AC869, IF(BW$23=4, $AD869, 0)), IF(BW$23=5, $AC869, 0)
))</f>
        <v>0</v>
      </c>
      <c r="BX869" s="297" cm="1">
        <f t="array" ref="BX869">IF($CO869=3,
IFERROR(INDEX($CV$68:$CZ$79, $CE869, BX$23), "-"),
IF($CO869=2,
IF(BX$23=5, $AC869, IF(BX$23=4, $AD869, 0)), IF(BX$23=5, $AC869, 0)
))</f>
        <v>0</v>
      </c>
      <c r="BY869" s="293" t="str">
        <f t="shared" si="389"/>
        <v>-</v>
      </c>
      <c r="BZ869" s="299">
        <f t="shared" si="365"/>
        <v>0</v>
      </c>
      <c r="CA869" s="294" t="str">
        <f t="shared" si="390"/>
        <v>-</v>
      </c>
      <c r="CB869" s="295" t="str">
        <f t="shared" si="366"/>
        <v>-</v>
      </c>
      <c r="CC869" s="295" t="str">
        <f t="shared" si="391"/>
        <v>-</v>
      </c>
      <c r="CD869" s="299">
        <f t="shared" si="367"/>
        <v>0</v>
      </c>
      <c r="CE869" s="300" t="str">
        <f t="shared" si="368"/>
        <v>-</v>
      </c>
      <c r="CF869" s="300" t="str">
        <f t="shared" si="369"/>
        <v>-</v>
      </c>
      <c r="CG869" s="300">
        <v>0</v>
      </c>
      <c r="CH869" s="300">
        <f t="shared" si="370"/>
        <v>0</v>
      </c>
      <c r="CI869" s="301">
        <f t="shared" si="371"/>
        <v>0</v>
      </c>
      <c r="CJ869" s="301">
        <f t="shared" si="372"/>
        <v>0</v>
      </c>
      <c r="CK869" s="302" t="str" cm="1">
        <f t="array" ref="CK869">IF($CJ869&gt;0, INDEX($CS$28:$DH$35, $CJ869, $CI869+CK$23), "-")</f>
        <v>-</v>
      </c>
      <c r="CL869" s="302" t="str" cm="1">
        <f t="array" ref="CL869">IF($CJ869&gt;0, INDEX($CS$28:$DH$35, $CJ869, $CI869+CL$23), "-")</f>
        <v>-</v>
      </c>
      <c r="CM869" s="302" t="str" cm="1">
        <f t="array" ref="CM869">IF($CJ869&gt;0, INDEX($CS$28:$DH$35, $CJ869, $CI869+CM$23), "-")</f>
        <v>-</v>
      </c>
      <c r="CN869" s="302" t="str" cm="1">
        <f t="array" ref="CN869">IF($CJ869&gt;0, INDEX($CS$28:$DH$35, $CJ869, $CI869+CN$23), "-")</f>
        <v>-</v>
      </c>
      <c r="CO869" s="300" t="str">
        <f t="shared" si="373"/>
        <v>-</v>
      </c>
      <c r="CP869" s="271"/>
      <c r="CQ869" s="272"/>
      <c r="CR869" s="273"/>
      <c r="CS869" s="273"/>
      <c r="CT869" s="273"/>
      <c r="CU869" s="273"/>
      <c r="CV869" s="273"/>
      <c r="CW869" s="273"/>
      <c r="CX869" s="273"/>
      <c r="CY869" s="273"/>
      <c r="CZ869" s="273"/>
      <c r="DA869" s="273"/>
      <c r="DB869" s="273"/>
      <c r="DC869" s="273"/>
      <c r="DD869" s="273"/>
      <c r="DE869" s="273"/>
      <c r="DF869" s="273"/>
      <c r="DG869" s="273"/>
      <c r="DH869" s="273"/>
      <c r="DI869" s="273"/>
      <c r="DJ869" s="271"/>
      <c r="DK869" s="271"/>
    </row>
    <row r="870" spans="1:115" s="45" customFormat="1" ht="12.75" customHeight="1" x14ac:dyDescent="0.25">
      <c r="A870" s="13" cm="1">
        <f t="array" ref="A870">IFERROR(INDEX(Operation, IFERROR(MATCH($N870,#REF!, 0), IFERROR(MATCH($N870,#REF!, 0), MATCH($N870,#REF!, 0))), 4), 0)</f>
        <v>0</v>
      </c>
      <c r="B870" s="10">
        <v>847</v>
      </c>
      <c r="C870" s="238"/>
      <c r="D870" s="238"/>
      <c r="E870" s="79"/>
      <c r="F870" s="80" t="str">
        <f>IF(ISBLANK(E870), "", VLOOKUP(E870, Z!$A$2:$C$4127, 3, FALSE))</f>
        <v/>
      </c>
      <c r="G870" s="238"/>
      <c r="H870" s="81"/>
      <c r="I870" s="255" t="b">
        <v>0</v>
      </c>
      <c r="J870" s="256"/>
      <c r="K870" s="82"/>
      <c r="L870" s="82"/>
      <c r="M870" s="83"/>
      <c r="N870" s="79"/>
      <c r="O870" s="84"/>
      <c r="P870" s="84"/>
      <c r="Q870" s="257"/>
      <c r="R870" s="257"/>
      <c r="S870" s="257"/>
      <c r="T870" s="85">
        <f t="shared" si="374"/>
        <v>0</v>
      </c>
      <c r="U870" s="238"/>
      <c r="V870" s="238"/>
      <c r="W870" s="238"/>
      <c r="X870" s="257"/>
      <c r="Y870" s="258"/>
      <c r="Z870" s="79"/>
      <c r="AA870" s="257"/>
      <c r="AB870" s="257"/>
      <c r="AC870" s="257"/>
      <c r="AD870" s="257"/>
      <c r="AE870" s="257"/>
      <c r="AF870" s="85">
        <f t="shared" si="375"/>
        <v>0</v>
      </c>
      <c r="AG870" s="259"/>
      <c r="AH870" s="238"/>
      <c r="AI870" s="79"/>
      <c r="AJ870" s="80" t="str">
        <f>IF(ISBLANK(AI870), "", VLOOKUP(AI870, Z!$A$2:$C$4127, 3, FALSE))</f>
        <v/>
      </c>
      <c r="AK870" s="260"/>
      <c r="AL870" s="127">
        <f t="shared" si="376"/>
        <v>0</v>
      </c>
      <c r="AM870" s="271"/>
      <c r="AN870" s="292">
        <f t="shared" si="378"/>
        <v>0</v>
      </c>
      <c r="AO870" s="279">
        <f t="shared" si="377"/>
        <v>1</v>
      </c>
      <c r="AP870" s="279">
        <v>0.75</v>
      </c>
      <c r="AQ870" s="293" t="str">
        <f t="shared" si="379"/>
        <v>-</v>
      </c>
      <c r="AR870" s="293" t="str">
        <f t="shared" si="380"/>
        <v>-</v>
      </c>
      <c r="AS870" s="293" t="str" cm="1">
        <f t="array" ref="AS870">IFERROR(IFERROR((AT870*AU870)/(3600*1000)/AZ870, BY870) * SUMPRODUCT($BA870:$BE870^2.5, $BF870:$BJ870) / 1000, "-")</f>
        <v>-</v>
      </c>
      <c r="AT870" s="279" t="str">
        <f t="shared" si="381"/>
        <v>-</v>
      </c>
      <c r="AU870" s="279" t="str">
        <f t="shared" si="382"/>
        <v>-</v>
      </c>
      <c r="AV870" s="294" t="str">
        <f t="shared" si="364"/>
        <v>-</v>
      </c>
      <c r="AW870" s="294" t="str" cm="1">
        <f t="array" ref="AW870">IF(CH870&gt;0, INDEX($CV$58:$CV$60, CH870), "-")</f>
        <v>-</v>
      </c>
      <c r="AX870" s="294" t="str">
        <f t="shared" si="383"/>
        <v>-</v>
      </c>
      <c r="AY870" s="295" t="str">
        <f t="shared" si="384"/>
        <v>-</v>
      </c>
      <c r="AZ870" s="294">
        <f t="shared" si="385"/>
        <v>0</v>
      </c>
      <c r="BA870" s="296" t="str" cm="1">
        <f t="array" ref="BA870">IFERROR(INDEX($CV$63:$CZ$65, $CF870, BA$23), "-")</f>
        <v>-</v>
      </c>
      <c r="BB870" s="296" t="str" cm="1">
        <f t="array" ref="BB870">IFERROR(INDEX($CV$63:$CZ$65, $CF870, BB$23), "-")</f>
        <v>-</v>
      </c>
      <c r="BC870" s="296" t="str" cm="1">
        <f t="array" ref="BC870">IFERROR(INDEX($CV$63:$CZ$65, $CF870, BC$23), "-")</f>
        <v>-</v>
      </c>
      <c r="BD870" s="296" t="str" cm="1">
        <f t="array" ref="BD870">IFERROR(INDEX($CV$63:$CZ$65, $CF870, BD$23), "-")</f>
        <v>-</v>
      </c>
      <c r="BE870" s="296" t="str" cm="1">
        <f t="array" ref="BE870">IFERROR(INDEX($CV$63:$CZ$65, $CF870, BE$23), "-")</f>
        <v>-</v>
      </c>
      <c r="BF870" s="297" cm="1">
        <f t="array" ref="BF870">IF($CF870=3,
IFERROR(INDEX($CV$68:$CZ$79, $CE870, BF$23), "-"),
IF($CF870=2,
IF(BF$23=5, $Q870, IF(BF$23=4, $R870, 0)), IF(BF$23=5, $Q870, 0)
))</f>
        <v>0</v>
      </c>
      <c r="BG870" s="297" cm="1">
        <f t="array" ref="BG870">IF($CF870=3,
IFERROR(INDEX($CV$68:$CZ$79, $CE870, BG$23), "-"),
IF($CF870=2,
IF(BG$23=5, $Q870, IF(BG$23=4, $R870, 0)), IF(BG$23=5, $Q870, 0)
))</f>
        <v>0</v>
      </c>
      <c r="BH870" s="297" cm="1">
        <f t="array" ref="BH870">IF($CF870=3,
IFERROR(INDEX($CV$68:$CZ$79, $CE870, BH$23), "-"),
IF($CF870=2,
IF(BH$23=5, $Q870, IF(BH$23=4, $R870, 0)), IF(BH$23=5, $Q870, 0)
))</f>
        <v>0</v>
      </c>
      <c r="BI870" s="297" cm="1">
        <f t="array" ref="BI870">IF($CF870=3,
IFERROR(INDEX($CV$68:$CZ$79, $CE870, BI$23), "-"),
IF($CF870=2,
IF(BI$23=5, $Q870, IF(BI$23=4, $R870, 0)), IF(BI$23=5, $Q870, 0)
))</f>
        <v>0</v>
      </c>
      <c r="BJ870" s="297" cm="1">
        <f t="array" ref="BJ870">IF($CF870=3,
IFERROR(INDEX($CV$68:$CZ$79, $CE870, BJ$23), "-"),
IF($CF870=2,
IF(BJ$23=5, $Q870, IF(BJ$23=4, $R870, 0)), IF(BJ$23=5, $Q870, 0)
))</f>
        <v>0</v>
      </c>
      <c r="BK870" s="293" t="str" cm="1">
        <f t="array" ref="BK870">IFERROR(IF(OR($AN$20="EZ", ISNUMBER((BL870*BM870)/(3600*1000)/BN870)), (BL870*BM870)/(3600*1000)/BN870, BY870) * SUMPRODUCT($BO870:$BS870^2.5, $BT870:$BX870) / 1000, "-")</f>
        <v>-</v>
      </c>
      <c r="BL870" s="279" t="str">
        <f t="shared" si="386"/>
        <v>-</v>
      </c>
      <c r="BM870" s="279" t="str">
        <f t="shared" si="387"/>
        <v>-</v>
      </c>
      <c r="BN870" s="298">
        <f t="shared" si="388"/>
        <v>0</v>
      </c>
      <c r="BO870" s="296" t="str" cm="1">
        <f t="array" ref="BO870">IFERROR(INDEX($CV$63:$CZ$65, $CO870, BO$23), "-")</f>
        <v>-</v>
      </c>
      <c r="BP870" s="296" t="str" cm="1">
        <f t="array" ref="BP870">IFERROR(INDEX($CV$63:$CZ$65, $CO870, BP$23), "-")</f>
        <v>-</v>
      </c>
      <c r="BQ870" s="296" t="str" cm="1">
        <f t="array" ref="BQ870">IFERROR(INDEX($CV$63:$CZ$65, $CO870, BQ$23), "-")</f>
        <v>-</v>
      </c>
      <c r="BR870" s="296" t="str" cm="1">
        <f t="array" ref="BR870">IFERROR(INDEX($CV$63:$CZ$65, $CO870, BR$23), "-")</f>
        <v>-</v>
      </c>
      <c r="BS870" s="296" t="str" cm="1">
        <f t="array" ref="BS870">IFERROR(INDEX($CV$63:$CZ$65, $CO870, BS$23), "-")</f>
        <v>-</v>
      </c>
      <c r="BT870" s="297" cm="1">
        <f t="array" ref="BT870">IF($CO870=3,
IFERROR(INDEX($CV$68:$CZ$79, $CE870, BT$23), "-"),
IF($CO870=2,
IF(BT$23=5, $AC870, IF(BT$23=4, $AD870, 0)), IF(BT$23=5, $AC870, 0)
))</f>
        <v>0</v>
      </c>
      <c r="BU870" s="297" cm="1">
        <f t="array" ref="BU870">IF($CO870=3,
IFERROR(INDEX($CV$68:$CZ$79, $CE870, BU$23), "-"),
IF($CO870=2,
IF(BU$23=5, $AC870, IF(BU$23=4, $AD870, 0)), IF(BU$23=5, $AC870, 0)
))</f>
        <v>0</v>
      </c>
      <c r="BV870" s="297" cm="1">
        <f t="array" ref="BV870">IF($CO870=3,
IFERROR(INDEX($CV$68:$CZ$79, $CE870, BV$23), "-"),
IF($CO870=2,
IF(BV$23=5, $AC870, IF(BV$23=4, $AD870, 0)), IF(BV$23=5, $AC870, 0)
))</f>
        <v>0</v>
      </c>
      <c r="BW870" s="297" cm="1">
        <f t="array" ref="BW870">IF($CO870=3,
IFERROR(INDEX($CV$68:$CZ$79, $CE870, BW$23), "-"),
IF($CO870=2,
IF(BW$23=5, $AC870, IF(BW$23=4, $AD870, 0)), IF(BW$23=5, $AC870, 0)
))</f>
        <v>0</v>
      </c>
      <c r="BX870" s="297" cm="1">
        <f t="array" ref="BX870">IF($CO870=3,
IFERROR(INDEX($CV$68:$CZ$79, $CE870, BX$23), "-"),
IF($CO870=2,
IF(BX$23=5, $AC870, IF(BX$23=4, $AD870, 0)), IF(BX$23=5, $AC870, 0)
))</f>
        <v>0</v>
      </c>
      <c r="BY870" s="293" t="str">
        <f t="shared" si="389"/>
        <v>-</v>
      </c>
      <c r="BZ870" s="299">
        <f t="shared" si="365"/>
        <v>0</v>
      </c>
      <c r="CA870" s="294" t="str">
        <f t="shared" si="390"/>
        <v>-</v>
      </c>
      <c r="CB870" s="295" t="str">
        <f t="shared" si="366"/>
        <v>-</v>
      </c>
      <c r="CC870" s="295" t="str">
        <f t="shared" si="391"/>
        <v>-</v>
      </c>
      <c r="CD870" s="299">
        <f t="shared" si="367"/>
        <v>0</v>
      </c>
      <c r="CE870" s="300" t="str">
        <f t="shared" si="368"/>
        <v>-</v>
      </c>
      <c r="CF870" s="300" t="str">
        <f t="shared" si="369"/>
        <v>-</v>
      </c>
      <c r="CG870" s="300">
        <v>0</v>
      </c>
      <c r="CH870" s="300">
        <f t="shared" si="370"/>
        <v>0</v>
      </c>
      <c r="CI870" s="301">
        <f t="shared" si="371"/>
        <v>0</v>
      </c>
      <c r="CJ870" s="301">
        <f t="shared" si="372"/>
        <v>0</v>
      </c>
      <c r="CK870" s="302" t="str" cm="1">
        <f t="array" ref="CK870">IF($CJ870&gt;0, INDEX($CS$28:$DH$35, $CJ870, $CI870+CK$23), "-")</f>
        <v>-</v>
      </c>
      <c r="CL870" s="302" t="str" cm="1">
        <f t="array" ref="CL870">IF($CJ870&gt;0, INDEX($CS$28:$DH$35, $CJ870, $CI870+CL$23), "-")</f>
        <v>-</v>
      </c>
      <c r="CM870" s="302" t="str" cm="1">
        <f t="array" ref="CM870">IF($CJ870&gt;0, INDEX($CS$28:$DH$35, $CJ870, $CI870+CM$23), "-")</f>
        <v>-</v>
      </c>
      <c r="CN870" s="302" t="str" cm="1">
        <f t="array" ref="CN870">IF($CJ870&gt;0, INDEX($CS$28:$DH$35, $CJ870, $CI870+CN$23), "-")</f>
        <v>-</v>
      </c>
      <c r="CO870" s="300" t="str">
        <f t="shared" si="373"/>
        <v>-</v>
      </c>
      <c r="CP870" s="271"/>
      <c r="CQ870" s="272"/>
      <c r="CR870" s="273"/>
      <c r="CS870" s="273"/>
      <c r="CT870" s="273"/>
      <c r="CU870" s="273"/>
      <c r="CV870" s="273"/>
      <c r="CW870" s="273"/>
      <c r="CX870" s="273"/>
      <c r="CY870" s="273"/>
      <c r="CZ870" s="273"/>
      <c r="DA870" s="273"/>
      <c r="DB870" s="273"/>
      <c r="DC870" s="273"/>
      <c r="DD870" s="273"/>
      <c r="DE870" s="273"/>
      <c r="DF870" s="273"/>
      <c r="DG870" s="273"/>
      <c r="DH870" s="273"/>
      <c r="DI870" s="273"/>
      <c r="DJ870" s="271"/>
      <c r="DK870" s="271"/>
    </row>
    <row r="871" spans="1:115" s="45" customFormat="1" ht="12.75" customHeight="1" x14ac:dyDescent="0.25">
      <c r="A871" s="13" cm="1">
        <f t="array" ref="A871">IFERROR(INDEX(Operation, IFERROR(MATCH($N871,#REF!, 0), IFERROR(MATCH($N871,#REF!, 0), MATCH($N871,#REF!, 0))), 4), 0)</f>
        <v>0</v>
      </c>
      <c r="B871" s="10">
        <v>848</v>
      </c>
      <c r="C871" s="238"/>
      <c r="D871" s="238"/>
      <c r="E871" s="79"/>
      <c r="F871" s="80" t="str">
        <f>IF(ISBLANK(E871), "", VLOOKUP(E871, Z!$A$2:$C$4127, 3, FALSE))</f>
        <v/>
      </c>
      <c r="G871" s="238"/>
      <c r="H871" s="81"/>
      <c r="I871" s="255" t="b">
        <v>0</v>
      </c>
      <c r="J871" s="256"/>
      <c r="K871" s="82"/>
      <c r="L871" s="82"/>
      <c r="M871" s="83"/>
      <c r="N871" s="79"/>
      <c r="O871" s="84"/>
      <c r="P871" s="84"/>
      <c r="Q871" s="257"/>
      <c r="R871" s="257"/>
      <c r="S871" s="257"/>
      <c r="T871" s="85">
        <f t="shared" si="374"/>
        <v>0</v>
      </c>
      <c r="U871" s="238"/>
      <c r="V871" s="238"/>
      <c r="W871" s="238"/>
      <c r="X871" s="256"/>
      <c r="Y871" s="258"/>
      <c r="Z871" s="79"/>
      <c r="AA871" s="257"/>
      <c r="AB871" s="257"/>
      <c r="AC871" s="257"/>
      <c r="AD871" s="257"/>
      <c r="AE871" s="257"/>
      <c r="AF871" s="85">
        <f t="shared" si="375"/>
        <v>0</v>
      </c>
      <c r="AG871" s="259"/>
      <c r="AH871" s="238"/>
      <c r="AI871" s="79"/>
      <c r="AJ871" s="80" t="str">
        <f>IF(ISBLANK(AI871), "", VLOOKUP(AI871, Z!$A$2:$C$4127, 3, FALSE))</f>
        <v/>
      </c>
      <c r="AK871" s="260"/>
      <c r="AL871" s="127">
        <f t="shared" si="376"/>
        <v>0</v>
      </c>
      <c r="AM871" s="271"/>
      <c r="AN871" s="292">
        <f t="shared" si="378"/>
        <v>0</v>
      </c>
      <c r="AO871" s="279">
        <f t="shared" si="377"/>
        <v>1</v>
      </c>
      <c r="AP871" s="279">
        <v>0.75</v>
      </c>
      <c r="AQ871" s="293" t="str">
        <f t="shared" si="379"/>
        <v>-</v>
      </c>
      <c r="AR871" s="293" t="str">
        <f t="shared" si="380"/>
        <v>-</v>
      </c>
      <c r="AS871" s="293" t="str" cm="1">
        <f t="array" ref="AS871">IFERROR(IFERROR((AT871*AU871)/(3600*1000)/AZ871, BY871) * SUMPRODUCT($BA871:$BE871^2.5, $BF871:$BJ871) / 1000, "-")</f>
        <v>-</v>
      </c>
      <c r="AT871" s="279" t="str">
        <f t="shared" si="381"/>
        <v>-</v>
      </c>
      <c r="AU871" s="279" t="str">
        <f t="shared" si="382"/>
        <v>-</v>
      </c>
      <c r="AV871" s="294" t="str">
        <f t="shared" si="364"/>
        <v>-</v>
      </c>
      <c r="AW871" s="294" t="str" cm="1">
        <f t="array" ref="AW871">IF(CH871&gt;0, INDEX($CV$58:$CV$60, CH871), "-")</f>
        <v>-</v>
      </c>
      <c r="AX871" s="294" t="str">
        <f t="shared" si="383"/>
        <v>-</v>
      </c>
      <c r="AY871" s="295" t="str">
        <f t="shared" si="384"/>
        <v>-</v>
      </c>
      <c r="AZ871" s="294">
        <f t="shared" si="385"/>
        <v>0</v>
      </c>
      <c r="BA871" s="296" t="str" cm="1">
        <f t="array" ref="BA871">IFERROR(INDEX($CV$63:$CZ$65, $CF871, BA$23), "-")</f>
        <v>-</v>
      </c>
      <c r="BB871" s="296" t="str" cm="1">
        <f t="array" ref="BB871">IFERROR(INDEX($CV$63:$CZ$65, $CF871, BB$23), "-")</f>
        <v>-</v>
      </c>
      <c r="BC871" s="296" t="str" cm="1">
        <f t="array" ref="BC871">IFERROR(INDEX($CV$63:$CZ$65, $CF871, BC$23), "-")</f>
        <v>-</v>
      </c>
      <c r="BD871" s="296" t="str" cm="1">
        <f t="array" ref="BD871">IFERROR(INDEX($CV$63:$CZ$65, $CF871, BD$23), "-")</f>
        <v>-</v>
      </c>
      <c r="BE871" s="296" t="str" cm="1">
        <f t="array" ref="BE871">IFERROR(INDEX($CV$63:$CZ$65, $CF871, BE$23), "-")</f>
        <v>-</v>
      </c>
      <c r="BF871" s="297" cm="1">
        <f t="array" ref="BF871">IF($CF871=3,
IFERROR(INDEX($CV$68:$CZ$79, $CE871, BF$23), "-"),
IF($CF871=2,
IF(BF$23=5, $Q871, IF(BF$23=4, $R871, 0)), IF(BF$23=5, $Q871, 0)
))</f>
        <v>0</v>
      </c>
      <c r="BG871" s="297" cm="1">
        <f t="array" ref="BG871">IF($CF871=3,
IFERROR(INDEX($CV$68:$CZ$79, $CE871, BG$23), "-"),
IF($CF871=2,
IF(BG$23=5, $Q871, IF(BG$23=4, $R871, 0)), IF(BG$23=5, $Q871, 0)
))</f>
        <v>0</v>
      </c>
      <c r="BH871" s="297" cm="1">
        <f t="array" ref="BH871">IF($CF871=3,
IFERROR(INDEX($CV$68:$CZ$79, $CE871, BH$23), "-"),
IF($CF871=2,
IF(BH$23=5, $Q871, IF(BH$23=4, $R871, 0)), IF(BH$23=5, $Q871, 0)
))</f>
        <v>0</v>
      </c>
      <c r="BI871" s="297" cm="1">
        <f t="array" ref="BI871">IF($CF871=3,
IFERROR(INDEX($CV$68:$CZ$79, $CE871, BI$23), "-"),
IF($CF871=2,
IF(BI$23=5, $Q871, IF(BI$23=4, $R871, 0)), IF(BI$23=5, $Q871, 0)
))</f>
        <v>0</v>
      </c>
      <c r="BJ871" s="297" cm="1">
        <f t="array" ref="BJ871">IF($CF871=3,
IFERROR(INDEX($CV$68:$CZ$79, $CE871, BJ$23), "-"),
IF($CF871=2,
IF(BJ$23=5, $Q871, IF(BJ$23=4, $R871, 0)), IF(BJ$23=5, $Q871, 0)
))</f>
        <v>0</v>
      </c>
      <c r="BK871" s="293" t="str" cm="1">
        <f t="array" ref="BK871">IFERROR(IF(OR($AN$20="EZ", ISNUMBER((BL871*BM871)/(3600*1000)/BN871)), (BL871*BM871)/(3600*1000)/BN871, BY871) * SUMPRODUCT($BO871:$BS871^2.5, $BT871:$BX871) / 1000, "-")</f>
        <v>-</v>
      </c>
      <c r="BL871" s="279" t="str">
        <f t="shared" si="386"/>
        <v>-</v>
      </c>
      <c r="BM871" s="279" t="str">
        <f t="shared" si="387"/>
        <v>-</v>
      </c>
      <c r="BN871" s="298">
        <f t="shared" si="388"/>
        <v>0</v>
      </c>
      <c r="BO871" s="296" t="str" cm="1">
        <f t="array" ref="BO871">IFERROR(INDEX($CV$63:$CZ$65, $CO871, BO$23), "-")</f>
        <v>-</v>
      </c>
      <c r="BP871" s="296" t="str" cm="1">
        <f t="array" ref="BP871">IFERROR(INDEX($CV$63:$CZ$65, $CO871, BP$23), "-")</f>
        <v>-</v>
      </c>
      <c r="BQ871" s="296" t="str" cm="1">
        <f t="array" ref="BQ871">IFERROR(INDEX($CV$63:$CZ$65, $CO871, BQ$23), "-")</f>
        <v>-</v>
      </c>
      <c r="BR871" s="296" t="str" cm="1">
        <f t="array" ref="BR871">IFERROR(INDEX($CV$63:$CZ$65, $CO871, BR$23), "-")</f>
        <v>-</v>
      </c>
      <c r="BS871" s="296" t="str" cm="1">
        <f t="array" ref="BS871">IFERROR(INDEX($CV$63:$CZ$65, $CO871, BS$23), "-")</f>
        <v>-</v>
      </c>
      <c r="BT871" s="297" cm="1">
        <f t="array" ref="BT871">IF($CO871=3,
IFERROR(INDEX($CV$68:$CZ$79, $CE871, BT$23), "-"),
IF($CO871=2,
IF(BT$23=5, $AC871, IF(BT$23=4, $AD871, 0)), IF(BT$23=5, $AC871, 0)
))</f>
        <v>0</v>
      </c>
      <c r="BU871" s="297" cm="1">
        <f t="array" ref="BU871">IF($CO871=3,
IFERROR(INDEX($CV$68:$CZ$79, $CE871, BU$23), "-"),
IF($CO871=2,
IF(BU$23=5, $AC871, IF(BU$23=4, $AD871, 0)), IF(BU$23=5, $AC871, 0)
))</f>
        <v>0</v>
      </c>
      <c r="BV871" s="297" cm="1">
        <f t="array" ref="BV871">IF($CO871=3,
IFERROR(INDEX($CV$68:$CZ$79, $CE871, BV$23), "-"),
IF($CO871=2,
IF(BV$23=5, $AC871, IF(BV$23=4, $AD871, 0)), IF(BV$23=5, $AC871, 0)
))</f>
        <v>0</v>
      </c>
      <c r="BW871" s="297" cm="1">
        <f t="array" ref="BW871">IF($CO871=3,
IFERROR(INDEX($CV$68:$CZ$79, $CE871, BW$23), "-"),
IF($CO871=2,
IF(BW$23=5, $AC871, IF(BW$23=4, $AD871, 0)), IF(BW$23=5, $AC871, 0)
))</f>
        <v>0</v>
      </c>
      <c r="BX871" s="297" cm="1">
        <f t="array" ref="BX871">IF($CO871=3,
IFERROR(INDEX($CV$68:$CZ$79, $CE871, BX$23), "-"),
IF($CO871=2,
IF(BX$23=5, $AC871, IF(BX$23=4, $AD871, 0)), IF(BX$23=5, $AC871, 0)
))</f>
        <v>0</v>
      </c>
      <c r="BY871" s="293" t="str">
        <f t="shared" si="389"/>
        <v>-</v>
      </c>
      <c r="BZ871" s="299">
        <f t="shared" si="365"/>
        <v>0</v>
      </c>
      <c r="CA871" s="294" t="str">
        <f t="shared" si="390"/>
        <v>-</v>
      </c>
      <c r="CB871" s="295" t="str">
        <f t="shared" si="366"/>
        <v>-</v>
      </c>
      <c r="CC871" s="295" t="str">
        <f t="shared" si="391"/>
        <v>-</v>
      </c>
      <c r="CD871" s="299">
        <f t="shared" si="367"/>
        <v>0</v>
      </c>
      <c r="CE871" s="300" t="str">
        <f t="shared" si="368"/>
        <v>-</v>
      </c>
      <c r="CF871" s="300" t="str">
        <f t="shared" si="369"/>
        <v>-</v>
      </c>
      <c r="CG871" s="300">
        <v>0</v>
      </c>
      <c r="CH871" s="300">
        <f t="shared" si="370"/>
        <v>0</v>
      </c>
      <c r="CI871" s="301">
        <f t="shared" si="371"/>
        <v>0</v>
      </c>
      <c r="CJ871" s="301">
        <f t="shared" si="372"/>
        <v>0</v>
      </c>
      <c r="CK871" s="302" t="str" cm="1">
        <f t="array" ref="CK871">IF($CJ871&gt;0, INDEX($CS$28:$DH$35, $CJ871, $CI871+CK$23), "-")</f>
        <v>-</v>
      </c>
      <c r="CL871" s="302" t="str" cm="1">
        <f t="array" ref="CL871">IF($CJ871&gt;0, INDEX($CS$28:$DH$35, $CJ871, $CI871+CL$23), "-")</f>
        <v>-</v>
      </c>
      <c r="CM871" s="302" t="str" cm="1">
        <f t="array" ref="CM871">IF($CJ871&gt;0, INDEX($CS$28:$DH$35, $CJ871, $CI871+CM$23), "-")</f>
        <v>-</v>
      </c>
      <c r="CN871" s="302" t="str" cm="1">
        <f t="array" ref="CN871">IF($CJ871&gt;0, INDEX($CS$28:$DH$35, $CJ871, $CI871+CN$23), "-")</f>
        <v>-</v>
      </c>
      <c r="CO871" s="300" t="str">
        <f t="shared" si="373"/>
        <v>-</v>
      </c>
      <c r="CP871" s="271"/>
      <c r="CQ871" s="272"/>
      <c r="CR871" s="273"/>
      <c r="CS871" s="273"/>
      <c r="CT871" s="273"/>
      <c r="CU871" s="273"/>
      <c r="CV871" s="273"/>
      <c r="CW871" s="273"/>
      <c r="CX871" s="273"/>
      <c r="CY871" s="273"/>
      <c r="CZ871" s="273"/>
      <c r="DA871" s="273"/>
      <c r="DB871" s="273"/>
      <c r="DC871" s="273"/>
      <c r="DD871" s="273"/>
      <c r="DE871" s="273"/>
      <c r="DF871" s="273"/>
      <c r="DG871" s="273"/>
      <c r="DH871" s="273"/>
      <c r="DI871" s="273"/>
      <c r="DJ871" s="271"/>
      <c r="DK871" s="271"/>
    </row>
    <row r="872" spans="1:115" s="45" customFormat="1" ht="12.75" customHeight="1" x14ac:dyDescent="0.25">
      <c r="A872" s="13" cm="1">
        <f t="array" ref="A872">IFERROR(INDEX(Operation, IFERROR(MATCH($N872,#REF!, 0), IFERROR(MATCH($N872,#REF!, 0), MATCH($N872,#REF!, 0))), 4), 0)</f>
        <v>0</v>
      </c>
      <c r="B872" s="10">
        <v>849</v>
      </c>
      <c r="C872" s="238"/>
      <c r="D872" s="238"/>
      <c r="E872" s="79"/>
      <c r="F872" s="80" t="str">
        <f>IF(ISBLANK(E872), "", VLOOKUP(E872, Z!$A$2:$C$4127, 3, FALSE))</f>
        <v/>
      </c>
      <c r="G872" s="238"/>
      <c r="H872" s="81"/>
      <c r="I872" s="255" t="b">
        <v>0</v>
      </c>
      <c r="J872" s="256"/>
      <c r="K872" s="82"/>
      <c r="L872" s="82"/>
      <c r="M872" s="83"/>
      <c r="N872" s="79"/>
      <c r="O872" s="84"/>
      <c r="P872" s="84"/>
      <c r="Q872" s="257"/>
      <c r="R872" s="257"/>
      <c r="S872" s="257"/>
      <c r="T872" s="85">
        <f t="shared" si="374"/>
        <v>0</v>
      </c>
      <c r="U872" s="238"/>
      <c r="V872" s="238"/>
      <c r="W872" s="238"/>
      <c r="X872" s="257"/>
      <c r="Y872" s="258"/>
      <c r="Z872" s="79"/>
      <c r="AA872" s="257"/>
      <c r="AB872" s="257"/>
      <c r="AC872" s="257"/>
      <c r="AD872" s="257"/>
      <c r="AE872" s="257"/>
      <c r="AF872" s="85">
        <f t="shared" si="375"/>
        <v>0</v>
      </c>
      <c r="AG872" s="259"/>
      <c r="AH872" s="238"/>
      <c r="AI872" s="79"/>
      <c r="AJ872" s="80" t="str">
        <f>IF(ISBLANK(AI872), "", VLOOKUP(AI872, Z!$A$2:$C$4127, 3, FALSE))</f>
        <v/>
      </c>
      <c r="AK872" s="260"/>
      <c r="AL872" s="127">
        <f t="shared" si="376"/>
        <v>0</v>
      </c>
      <c r="AM872" s="271"/>
      <c r="AN872" s="292">
        <f t="shared" si="378"/>
        <v>0</v>
      </c>
      <c r="AO872" s="279">
        <f t="shared" si="377"/>
        <v>1</v>
      </c>
      <c r="AP872" s="279">
        <v>0.75</v>
      </c>
      <c r="AQ872" s="293" t="str">
        <f t="shared" si="379"/>
        <v>-</v>
      </c>
      <c r="AR872" s="293" t="str">
        <f t="shared" si="380"/>
        <v>-</v>
      </c>
      <c r="AS872" s="293" t="str" cm="1">
        <f t="array" ref="AS872">IFERROR(IFERROR((AT872*AU872)/(3600*1000)/AZ872, BY872) * SUMPRODUCT($BA872:$BE872^2.5, $BF872:$BJ872) / 1000, "-")</f>
        <v>-</v>
      </c>
      <c r="AT872" s="279" t="str">
        <f t="shared" si="381"/>
        <v>-</v>
      </c>
      <c r="AU872" s="279" t="str">
        <f t="shared" si="382"/>
        <v>-</v>
      </c>
      <c r="AV872" s="294" t="str">
        <f t="shared" si="364"/>
        <v>-</v>
      </c>
      <c r="AW872" s="294" t="str" cm="1">
        <f t="array" ref="AW872">IF(CH872&gt;0, INDEX($CV$58:$CV$60, CH872), "-")</f>
        <v>-</v>
      </c>
      <c r="AX872" s="294" t="str">
        <f t="shared" si="383"/>
        <v>-</v>
      </c>
      <c r="AY872" s="295" t="str">
        <f t="shared" si="384"/>
        <v>-</v>
      </c>
      <c r="AZ872" s="294">
        <f t="shared" si="385"/>
        <v>0</v>
      </c>
      <c r="BA872" s="296" t="str" cm="1">
        <f t="array" ref="BA872">IFERROR(INDEX($CV$63:$CZ$65, $CF872, BA$23), "-")</f>
        <v>-</v>
      </c>
      <c r="BB872" s="296" t="str" cm="1">
        <f t="array" ref="BB872">IFERROR(INDEX($CV$63:$CZ$65, $CF872, BB$23), "-")</f>
        <v>-</v>
      </c>
      <c r="BC872" s="296" t="str" cm="1">
        <f t="array" ref="BC872">IFERROR(INDEX($CV$63:$CZ$65, $CF872, BC$23), "-")</f>
        <v>-</v>
      </c>
      <c r="BD872" s="296" t="str" cm="1">
        <f t="array" ref="BD872">IFERROR(INDEX($CV$63:$CZ$65, $CF872, BD$23), "-")</f>
        <v>-</v>
      </c>
      <c r="BE872" s="296" t="str" cm="1">
        <f t="array" ref="BE872">IFERROR(INDEX($CV$63:$CZ$65, $CF872, BE$23), "-")</f>
        <v>-</v>
      </c>
      <c r="BF872" s="297" cm="1">
        <f t="array" ref="BF872">IF($CF872=3,
IFERROR(INDEX($CV$68:$CZ$79, $CE872, BF$23), "-"),
IF($CF872=2,
IF(BF$23=5, $Q872, IF(BF$23=4, $R872, 0)), IF(BF$23=5, $Q872, 0)
))</f>
        <v>0</v>
      </c>
      <c r="BG872" s="297" cm="1">
        <f t="array" ref="BG872">IF($CF872=3,
IFERROR(INDEX($CV$68:$CZ$79, $CE872, BG$23), "-"),
IF($CF872=2,
IF(BG$23=5, $Q872, IF(BG$23=4, $R872, 0)), IF(BG$23=5, $Q872, 0)
))</f>
        <v>0</v>
      </c>
      <c r="BH872" s="297" cm="1">
        <f t="array" ref="BH872">IF($CF872=3,
IFERROR(INDEX($CV$68:$CZ$79, $CE872, BH$23), "-"),
IF($CF872=2,
IF(BH$23=5, $Q872, IF(BH$23=4, $R872, 0)), IF(BH$23=5, $Q872, 0)
))</f>
        <v>0</v>
      </c>
      <c r="BI872" s="297" cm="1">
        <f t="array" ref="BI872">IF($CF872=3,
IFERROR(INDEX($CV$68:$CZ$79, $CE872, BI$23), "-"),
IF($CF872=2,
IF(BI$23=5, $Q872, IF(BI$23=4, $R872, 0)), IF(BI$23=5, $Q872, 0)
))</f>
        <v>0</v>
      </c>
      <c r="BJ872" s="297" cm="1">
        <f t="array" ref="BJ872">IF($CF872=3,
IFERROR(INDEX($CV$68:$CZ$79, $CE872, BJ$23), "-"),
IF($CF872=2,
IF(BJ$23=5, $Q872, IF(BJ$23=4, $R872, 0)), IF(BJ$23=5, $Q872, 0)
))</f>
        <v>0</v>
      </c>
      <c r="BK872" s="293" t="str" cm="1">
        <f t="array" ref="BK872">IFERROR(IF(OR($AN$20="EZ", ISNUMBER((BL872*BM872)/(3600*1000)/BN872)), (BL872*BM872)/(3600*1000)/BN872, BY872) * SUMPRODUCT($BO872:$BS872^2.5, $BT872:$BX872) / 1000, "-")</f>
        <v>-</v>
      </c>
      <c r="BL872" s="279" t="str">
        <f t="shared" si="386"/>
        <v>-</v>
      </c>
      <c r="BM872" s="279" t="str">
        <f t="shared" si="387"/>
        <v>-</v>
      </c>
      <c r="BN872" s="298">
        <f t="shared" si="388"/>
        <v>0</v>
      </c>
      <c r="BO872" s="296" t="str" cm="1">
        <f t="array" ref="BO872">IFERROR(INDEX($CV$63:$CZ$65, $CO872, BO$23), "-")</f>
        <v>-</v>
      </c>
      <c r="BP872" s="296" t="str" cm="1">
        <f t="array" ref="BP872">IFERROR(INDEX($CV$63:$CZ$65, $CO872, BP$23), "-")</f>
        <v>-</v>
      </c>
      <c r="BQ872" s="296" t="str" cm="1">
        <f t="array" ref="BQ872">IFERROR(INDEX($CV$63:$CZ$65, $CO872, BQ$23), "-")</f>
        <v>-</v>
      </c>
      <c r="BR872" s="296" t="str" cm="1">
        <f t="array" ref="BR872">IFERROR(INDEX($CV$63:$CZ$65, $CO872, BR$23), "-")</f>
        <v>-</v>
      </c>
      <c r="BS872" s="296" t="str" cm="1">
        <f t="array" ref="BS872">IFERROR(INDEX($CV$63:$CZ$65, $CO872, BS$23), "-")</f>
        <v>-</v>
      </c>
      <c r="BT872" s="297" cm="1">
        <f t="array" ref="BT872">IF($CO872=3,
IFERROR(INDEX($CV$68:$CZ$79, $CE872, BT$23), "-"),
IF($CO872=2,
IF(BT$23=5, $AC872, IF(BT$23=4, $AD872, 0)), IF(BT$23=5, $AC872, 0)
))</f>
        <v>0</v>
      </c>
      <c r="BU872" s="297" cm="1">
        <f t="array" ref="BU872">IF($CO872=3,
IFERROR(INDEX($CV$68:$CZ$79, $CE872, BU$23), "-"),
IF($CO872=2,
IF(BU$23=5, $AC872, IF(BU$23=4, $AD872, 0)), IF(BU$23=5, $AC872, 0)
))</f>
        <v>0</v>
      </c>
      <c r="BV872" s="297" cm="1">
        <f t="array" ref="BV872">IF($CO872=3,
IFERROR(INDEX($CV$68:$CZ$79, $CE872, BV$23), "-"),
IF($CO872=2,
IF(BV$23=5, $AC872, IF(BV$23=4, $AD872, 0)), IF(BV$23=5, $AC872, 0)
))</f>
        <v>0</v>
      </c>
      <c r="BW872" s="297" cm="1">
        <f t="array" ref="BW872">IF($CO872=3,
IFERROR(INDEX($CV$68:$CZ$79, $CE872, BW$23), "-"),
IF($CO872=2,
IF(BW$23=5, $AC872, IF(BW$23=4, $AD872, 0)), IF(BW$23=5, $AC872, 0)
))</f>
        <v>0</v>
      </c>
      <c r="BX872" s="297" cm="1">
        <f t="array" ref="BX872">IF($CO872=3,
IFERROR(INDEX($CV$68:$CZ$79, $CE872, BX$23), "-"),
IF($CO872=2,
IF(BX$23=5, $AC872, IF(BX$23=4, $AD872, 0)), IF(BX$23=5, $AC872, 0)
))</f>
        <v>0</v>
      </c>
      <c r="BY872" s="293" t="str">
        <f t="shared" si="389"/>
        <v>-</v>
      </c>
      <c r="BZ872" s="299">
        <f t="shared" si="365"/>
        <v>0</v>
      </c>
      <c r="CA872" s="294" t="str">
        <f t="shared" si="390"/>
        <v>-</v>
      </c>
      <c r="CB872" s="295" t="str">
        <f t="shared" si="366"/>
        <v>-</v>
      </c>
      <c r="CC872" s="295" t="str">
        <f t="shared" si="391"/>
        <v>-</v>
      </c>
      <c r="CD872" s="299">
        <f t="shared" si="367"/>
        <v>0</v>
      </c>
      <c r="CE872" s="300" t="str">
        <f t="shared" si="368"/>
        <v>-</v>
      </c>
      <c r="CF872" s="300" t="str">
        <f t="shared" si="369"/>
        <v>-</v>
      </c>
      <c r="CG872" s="300">
        <v>0</v>
      </c>
      <c r="CH872" s="300">
        <f t="shared" si="370"/>
        <v>0</v>
      </c>
      <c r="CI872" s="301">
        <f t="shared" si="371"/>
        <v>0</v>
      </c>
      <c r="CJ872" s="301">
        <f t="shared" si="372"/>
        <v>0</v>
      </c>
      <c r="CK872" s="302" t="str" cm="1">
        <f t="array" ref="CK872">IF($CJ872&gt;0, INDEX($CS$28:$DH$35, $CJ872, $CI872+CK$23), "-")</f>
        <v>-</v>
      </c>
      <c r="CL872" s="302" t="str" cm="1">
        <f t="array" ref="CL872">IF($CJ872&gt;0, INDEX($CS$28:$DH$35, $CJ872, $CI872+CL$23), "-")</f>
        <v>-</v>
      </c>
      <c r="CM872" s="302" t="str" cm="1">
        <f t="array" ref="CM872">IF($CJ872&gt;0, INDEX($CS$28:$DH$35, $CJ872, $CI872+CM$23), "-")</f>
        <v>-</v>
      </c>
      <c r="CN872" s="302" t="str" cm="1">
        <f t="array" ref="CN872">IF($CJ872&gt;0, INDEX($CS$28:$DH$35, $CJ872, $CI872+CN$23), "-")</f>
        <v>-</v>
      </c>
      <c r="CO872" s="300" t="str">
        <f t="shared" si="373"/>
        <v>-</v>
      </c>
      <c r="CP872" s="271"/>
      <c r="CQ872" s="272"/>
      <c r="CR872" s="273"/>
      <c r="CS872" s="273"/>
      <c r="CT872" s="273"/>
      <c r="CU872" s="273"/>
      <c r="CV872" s="273"/>
      <c r="CW872" s="273"/>
      <c r="CX872" s="273"/>
      <c r="CY872" s="273"/>
      <c r="CZ872" s="273"/>
      <c r="DA872" s="273"/>
      <c r="DB872" s="273"/>
      <c r="DC872" s="273"/>
      <c r="DD872" s="273"/>
      <c r="DE872" s="273"/>
      <c r="DF872" s="273"/>
      <c r="DG872" s="273"/>
      <c r="DH872" s="273"/>
      <c r="DI872" s="273"/>
      <c r="DJ872" s="271"/>
      <c r="DK872" s="271"/>
    </row>
    <row r="873" spans="1:115" s="45" customFormat="1" ht="12.75" customHeight="1" x14ac:dyDescent="0.25">
      <c r="A873" s="13" cm="1">
        <f t="array" ref="A873">IFERROR(INDEX(Operation, IFERROR(MATCH($N873,#REF!, 0), IFERROR(MATCH($N873,#REF!, 0), MATCH($N873,#REF!, 0))), 4), 0)</f>
        <v>0</v>
      </c>
      <c r="B873" s="10">
        <v>850</v>
      </c>
      <c r="C873" s="238"/>
      <c r="D873" s="238"/>
      <c r="E873" s="79"/>
      <c r="F873" s="80" t="str">
        <f>IF(ISBLANK(E873), "", VLOOKUP(E873, Z!$A$2:$C$4127, 3, FALSE))</f>
        <v/>
      </c>
      <c r="G873" s="238"/>
      <c r="H873" s="81"/>
      <c r="I873" s="255" t="b">
        <v>0</v>
      </c>
      <c r="J873" s="256"/>
      <c r="K873" s="82"/>
      <c r="L873" s="82"/>
      <c r="M873" s="83"/>
      <c r="N873" s="79"/>
      <c r="O873" s="84"/>
      <c r="P873" s="84"/>
      <c r="Q873" s="257"/>
      <c r="R873" s="257"/>
      <c r="S873" s="257"/>
      <c r="T873" s="85">
        <f t="shared" si="374"/>
        <v>0</v>
      </c>
      <c r="U873" s="238"/>
      <c r="V873" s="238"/>
      <c r="W873" s="238"/>
      <c r="X873" s="257"/>
      <c r="Y873" s="258"/>
      <c r="Z873" s="79"/>
      <c r="AA873" s="257"/>
      <c r="AB873" s="257"/>
      <c r="AC873" s="257"/>
      <c r="AD873" s="257"/>
      <c r="AE873" s="257"/>
      <c r="AF873" s="85">
        <f t="shared" si="375"/>
        <v>0</v>
      </c>
      <c r="AG873" s="259"/>
      <c r="AH873" s="238"/>
      <c r="AI873" s="79"/>
      <c r="AJ873" s="80" t="str">
        <f>IF(ISBLANK(AI873), "", VLOOKUP(AI873, Z!$A$2:$C$4127, 3, FALSE))</f>
        <v/>
      </c>
      <c r="AK873" s="260"/>
      <c r="AL873" s="127">
        <f t="shared" si="376"/>
        <v>0</v>
      </c>
      <c r="AM873" s="271"/>
      <c r="AN873" s="292">
        <f t="shared" si="378"/>
        <v>0</v>
      </c>
      <c r="AO873" s="279">
        <f t="shared" si="377"/>
        <v>1</v>
      </c>
      <c r="AP873" s="279">
        <v>0.75</v>
      </c>
      <c r="AQ873" s="293" t="str">
        <f t="shared" si="379"/>
        <v>-</v>
      </c>
      <c r="AR873" s="293" t="str">
        <f t="shared" si="380"/>
        <v>-</v>
      </c>
      <c r="AS873" s="293" t="str" cm="1">
        <f t="array" ref="AS873">IFERROR(IFERROR((AT873*AU873)/(3600*1000)/AZ873, BY873) * SUMPRODUCT($BA873:$BE873^2.5, $BF873:$BJ873) / 1000, "-")</f>
        <v>-</v>
      </c>
      <c r="AT873" s="279" t="str">
        <f t="shared" si="381"/>
        <v>-</v>
      </c>
      <c r="AU873" s="279" t="str">
        <f t="shared" si="382"/>
        <v>-</v>
      </c>
      <c r="AV873" s="294" t="str">
        <f t="shared" si="364"/>
        <v>-</v>
      </c>
      <c r="AW873" s="294" t="str" cm="1">
        <f t="array" ref="AW873">IF(CH873&gt;0, INDEX($CV$58:$CV$60, CH873), "-")</f>
        <v>-</v>
      </c>
      <c r="AX873" s="294" t="str">
        <f t="shared" si="383"/>
        <v>-</v>
      </c>
      <c r="AY873" s="295" t="str">
        <f t="shared" si="384"/>
        <v>-</v>
      </c>
      <c r="AZ873" s="294">
        <f t="shared" si="385"/>
        <v>0</v>
      </c>
      <c r="BA873" s="296" t="str" cm="1">
        <f t="array" ref="BA873">IFERROR(INDEX($CV$63:$CZ$65, $CF873, BA$23), "-")</f>
        <v>-</v>
      </c>
      <c r="BB873" s="296" t="str" cm="1">
        <f t="array" ref="BB873">IFERROR(INDEX($CV$63:$CZ$65, $CF873, BB$23), "-")</f>
        <v>-</v>
      </c>
      <c r="BC873" s="296" t="str" cm="1">
        <f t="array" ref="BC873">IFERROR(INDEX($CV$63:$CZ$65, $CF873, BC$23), "-")</f>
        <v>-</v>
      </c>
      <c r="BD873" s="296" t="str" cm="1">
        <f t="array" ref="BD873">IFERROR(INDEX($CV$63:$CZ$65, $CF873, BD$23), "-")</f>
        <v>-</v>
      </c>
      <c r="BE873" s="296" t="str" cm="1">
        <f t="array" ref="BE873">IFERROR(INDEX($CV$63:$CZ$65, $CF873, BE$23), "-")</f>
        <v>-</v>
      </c>
      <c r="BF873" s="297" cm="1">
        <f t="array" ref="BF873">IF($CF873=3,
IFERROR(INDEX($CV$68:$CZ$79, $CE873, BF$23), "-"),
IF($CF873=2,
IF(BF$23=5, $Q873, IF(BF$23=4, $R873, 0)), IF(BF$23=5, $Q873, 0)
))</f>
        <v>0</v>
      </c>
      <c r="BG873" s="297" cm="1">
        <f t="array" ref="BG873">IF($CF873=3,
IFERROR(INDEX($CV$68:$CZ$79, $CE873, BG$23), "-"),
IF($CF873=2,
IF(BG$23=5, $Q873, IF(BG$23=4, $R873, 0)), IF(BG$23=5, $Q873, 0)
))</f>
        <v>0</v>
      </c>
      <c r="BH873" s="297" cm="1">
        <f t="array" ref="BH873">IF($CF873=3,
IFERROR(INDEX($CV$68:$CZ$79, $CE873, BH$23), "-"),
IF($CF873=2,
IF(BH$23=5, $Q873, IF(BH$23=4, $R873, 0)), IF(BH$23=5, $Q873, 0)
))</f>
        <v>0</v>
      </c>
      <c r="BI873" s="297" cm="1">
        <f t="array" ref="BI873">IF($CF873=3,
IFERROR(INDEX($CV$68:$CZ$79, $CE873, BI$23), "-"),
IF($CF873=2,
IF(BI$23=5, $Q873, IF(BI$23=4, $R873, 0)), IF(BI$23=5, $Q873, 0)
))</f>
        <v>0</v>
      </c>
      <c r="BJ873" s="297" cm="1">
        <f t="array" ref="BJ873">IF($CF873=3,
IFERROR(INDEX($CV$68:$CZ$79, $CE873, BJ$23), "-"),
IF($CF873=2,
IF(BJ$23=5, $Q873, IF(BJ$23=4, $R873, 0)), IF(BJ$23=5, $Q873, 0)
))</f>
        <v>0</v>
      </c>
      <c r="BK873" s="293" t="str" cm="1">
        <f t="array" ref="BK873">IFERROR(IF(OR($AN$20="EZ", ISNUMBER((BL873*BM873)/(3600*1000)/BN873)), (BL873*BM873)/(3600*1000)/BN873, BY873) * SUMPRODUCT($BO873:$BS873^2.5, $BT873:$BX873) / 1000, "-")</f>
        <v>-</v>
      </c>
      <c r="BL873" s="279" t="str">
        <f t="shared" si="386"/>
        <v>-</v>
      </c>
      <c r="BM873" s="279" t="str">
        <f t="shared" si="387"/>
        <v>-</v>
      </c>
      <c r="BN873" s="298">
        <f t="shared" si="388"/>
        <v>0</v>
      </c>
      <c r="BO873" s="296" t="str" cm="1">
        <f t="array" ref="BO873">IFERROR(INDEX($CV$63:$CZ$65, $CO873, BO$23), "-")</f>
        <v>-</v>
      </c>
      <c r="BP873" s="296" t="str" cm="1">
        <f t="array" ref="BP873">IFERROR(INDEX($CV$63:$CZ$65, $CO873, BP$23), "-")</f>
        <v>-</v>
      </c>
      <c r="BQ873" s="296" t="str" cm="1">
        <f t="array" ref="BQ873">IFERROR(INDEX($CV$63:$CZ$65, $CO873, BQ$23), "-")</f>
        <v>-</v>
      </c>
      <c r="BR873" s="296" t="str" cm="1">
        <f t="array" ref="BR873">IFERROR(INDEX($CV$63:$CZ$65, $CO873, BR$23), "-")</f>
        <v>-</v>
      </c>
      <c r="BS873" s="296" t="str" cm="1">
        <f t="array" ref="BS873">IFERROR(INDEX($CV$63:$CZ$65, $CO873, BS$23), "-")</f>
        <v>-</v>
      </c>
      <c r="BT873" s="297" cm="1">
        <f t="array" ref="BT873">IF($CO873=3,
IFERROR(INDEX($CV$68:$CZ$79, $CE873, BT$23), "-"),
IF($CO873=2,
IF(BT$23=5, $AC873, IF(BT$23=4, $AD873, 0)), IF(BT$23=5, $AC873, 0)
))</f>
        <v>0</v>
      </c>
      <c r="BU873" s="297" cm="1">
        <f t="array" ref="BU873">IF($CO873=3,
IFERROR(INDEX($CV$68:$CZ$79, $CE873, BU$23), "-"),
IF($CO873=2,
IF(BU$23=5, $AC873, IF(BU$23=4, $AD873, 0)), IF(BU$23=5, $AC873, 0)
))</f>
        <v>0</v>
      </c>
      <c r="BV873" s="297" cm="1">
        <f t="array" ref="BV873">IF($CO873=3,
IFERROR(INDEX($CV$68:$CZ$79, $CE873, BV$23), "-"),
IF($CO873=2,
IF(BV$23=5, $AC873, IF(BV$23=4, $AD873, 0)), IF(BV$23=5, $AC873, 0)
))</f>
        <v>0</v>
      </c>
      <c r="BW873" s="297" cm="1">
        <f t="array" ref="BW873">IF($CO873=3,
IFERROR(INDEX($CV$68:$CZ$79, $CE873, BW$23), "-"),
IF($CO873=2,
IF(BW$23=5, $AC873, IF(BW$23=4, $AD873, 0)), IF(BW$23=5, $AC873, 0)
))</f>
        <v>0</v>
      </c>
      <c r="BX873" s="297" cm="1">
        <f t="array" ref="BX873">IF($CO873=3,
IFERROR(INDEX($CV$68:$CZ$79, $CE873, BX$23), "-"),
IF($CO873=2,
IF(BX$23=5, $AC873, IF(BX$23=4, $AD873, 0)), IF(BX$23=5, $AC873, 0)
))</f>
        <v>0</v>
      </c>
      <c r="BY873" s="293" t="str">
        <f t="shared" si="389"/>
        <v>-</v>
      </c>
      <c r="BZ873" s="299">
        <f t="shared" si="365"/>
        <v>0</v>
      </c>
      <c r="CA873" s="294" t="str">
        <f t="shared" si="390"/>
        <v>-</v>
      </c>
      <c r="CB873" s="295" t="str">
        <f t="shared" si="366"/>
        <v>-</v>
      </c>
      <c r="CC873" s="295" t="str">
        <f t="shared" si="391"/>
        <v>-</v>
      </c>
      <c r="CD873" s="299">
        <f t="shared" si="367"/>
        <v>0</v>
      </c>
      <c r="CE873" s="300" t="str">
        <f t="shared" si="368"/>
        <v>-</v>
      </c>
      <c r="CF873" s="300" t="str">
        <f t="shared" si="369"/>
        <v>-</v>
      </c>
      <c r="CG873" s="300">
        <v>0</v>
      </c>
      <c r="CH873" s="300">
        <f t="shared" si="370"/>
        <v>0</v>
      </c>
      <c r="CI873" s="301">
        <f t="shared" si="371"/>
        <v>0</v>
      </c>
      <c r="CJ873" s="301">
        <f t="shared" si="372"/>
        <v>0</v>
      </c>
      <c r="CK873" s="302" t="str" cm="1">
        <f t="array" ref="CK873">IF($CJ873&gt;0, INDEX($CS$28:$DH$35, $CJ873, $CI873+CK$23), "-")</f>
        <v>-</v>
      </c>
      <c r="CL873" s="302" t="str" cm="1">
        <f t="array" ref="CL873">IF($CJ873&gt;0, INDEX($CS$28:$DH$35, $CJ873, $CI873+CL$23), "-")</f>
        <v>-</v>
      </c>
      <c r="CM873" s="302" t="str" cm="1">
        <f t="array" ref="CM873">IF($CJ873&gt;0, INDEX($CS$28:$DH$35, $CJ873, $CI873+CM$23), "-")</f>
        <v>-</v>
      </c>
      <c r="CN873" s="302" t="str" cm="1">
        <f t="array" ref="CN873">IF($CJ873&gt;0, INDEX($CS$28:$DH$35, $CJ873, $CI873+CN$23), "-")</f>
        <v>-</v>
      </c>
      <c r="CO873" s="300" t="str">
        <f t="shared" si="373"/>
        <v>-</v>
      </c>
      <c r="CP873" s="271"/>
      <c r="CQ873" s="272"/>
      <c r="CR873" s="273"/>
      <c r="CS873" s="273"/>
      <c r="CT873" s="273"/>
      <c r="CU873" s="273"/>
      <c r="CV873" s="273"/>
      <c r="CW873" s="273"/>
      <c r="CX873" s="273"/>
      <c r="CY873" s="273"/>
      <c r="CZ873" s="273"/>
      <c r="DA873" s="273"/>
      <c r="DB873" s="273"/>
      <c r="DC873" s="273"/>
      <c r="DD873" s="273"/>
      <c r="DE873" s="273"/>
      <c r="DF873" s="273"/>
      <c r="DG873" s="273"/>
      <c r="DH873" s="273"/>
      <c r="DI873" s="273"/>
      <c r="DJ873" s="271"/>
      <c r="DK873" s="271"/>
    </row>
    <row r="874" spans="1:115" s="45" customFormat="1" ht="12.75" customHeight="1" x14ac:dyDescent="0.25">
      <c r="A874" s="13" cm="1">
        <f t="array" ref="A874">IFERROR(INDEX(Operation, IFERROR(MATCH($N874,#REF!, 0), IFERROR(MATCH($N874,#REF!, 0), MATCH($N874,#REF!, 0))), 4), 0)</f>
        <v>0</v>
      </c>
      <c r="B874" s="10">
        <v>851</v>
      </c>
      <c r="C874" s="238"/>
      <c r="D874" s="238"/>
      <c r="E874" s="79"/>
      <c r="F874" s="80" t="str">
        <f>IF(ISBLANK(E874), "", VLOOKUP(E874, Z!$A$2:$C$4127, 3, FALSE))</f>
        <v/>
      </c>
      <c r="G874" s="238"/>
      <c r="H874" s="81"/>
      <c r="I874" s="255" t="b">
        <v>0</v>
      </c>
      <c r="J874" s="256"/>
      <c r="K874" s="82"/>
      <c r="L874" s="82"/>
      <c r="M874" s="83"/>
      <c r="N874" s="79"/>
      <c r="O874" s="84"/>
      <c r="P874" s="84"/>
      <c r="Q874" s="257"/>
      <c r="R874" s="257"/>
      <c r="S874" s="257"/>
      <c r="T874" s="85">
        <f t="shared" si="374"/>
        <v>0</v>
      </c>
      <c r="U874" s="238"/>
      <c r="V874" s="238"/>
      <c r="W874" s="238"/>
      <c r="X874" s="257"/>
      <c r="Y874" s="258"/>
      <c r="Z874" s="79"/>
      <c r="AA874" s="257"/>
      <c r="AB874" s="257"/>
      <c r="AC874" s="257"/>
      <c r="AD874" s="257"/>
      <c r="AE874" s="257"/>
      <c r="AF874" s="85">
        <f t="shared" si="375"/>
        <v>0</v>
      </c>
      <c r="AG874" s="259"/>
      <c r="AH874" s="238"/>
      <c r="AI874" s="79"/>
      <c r="AJ874" s="80" t="str">
        <f>IF(ISBLANK(AI874), "", VLOOKUP(AI874, Z!$A$2:$C$4127, 3, FALSE))</f>
        <v/>
      </c>
      <c r="AK874" s="260"/>
      <c r="AL874" s="127">
        <f t="shared" si="376"/>
        <v>0</v>
      </c>
      <c r="AM874" s="271"/>
      <c r="AN874" s="292">
        <f t="shared" si="378"/>
        <v>0</v>
      </c>
      <c r="AO874" s="279">
        <f t="shared" si="377"/>
        <v>1</v>
      </c>
      <c r="AP874" s="279">
        <v>0.75</v>
      </c>
      <c r="AQ874" s="293" t="str">
        <f t="shared" si="379"/>
        <v>-</v>
      </c>
      <c r="AR874" s="293" t="str">
        <f t="shared" si="380"/>
        <v>-</v>
      </c>
      <c r="AS874" s="293" t="str" cm="1">
        <f t="array" ref="AS874">IFERROR(IFERROR((AT874*AU874)/(3600*1000)/AZ874, BY874) * SUMPRODUCT($BA874:$BE874^2.5, $BF874:$BJ874) / 1000, "-")</f>
        <v>-</v>
      </c>
      <c r="AT874" s="279" t="str">
        <f t="shared" si="381"/>
        <v>-</v>
      </c>
      <c r="AU874" s="279" t="str">
        <f t="shared" si="382"/>
        <v>-</v>
      </c>
      <c r="AV874" s="294" t="str">
        <f t="shared" si="364"/>
        <v>-</v>
      </c>
      <c r="AW874" s="294" t="str" cm="1">
        <f t="array" ref="AW874">IF(CH874&gt;0, INDEX($CV$58:$CV$60, CH874), "-")</f>
        <v>-</v>
      </c>
      <c r="AX874" s="294" t="str">
        <f t="shared" si="383"/>
        <v>-</v>
      </c>
      <c r="AY874" s="295" t="str">
        <f t="shared" si="384"/>
        <v>-</v>
      </c>
      <c r="AZ874" s="294">
        <f t="shared" si="385"/>
        <v>0</v>
      </c>
      <c r="BA874" s="296" t="str" cm="1">
        <f t="array" ref="BA874">IFERROR(INDEX($CV$63:$CZ$65, $CF874, BA$23), "-")</f>
        <v>-</v>
      </c>
      <c r="BB874" s="296" t="str" cm="1">
        <f t="array" ref="BB874">IFERROR(INDEX($CV$63:$CZ$65, $CF874, BB$23), "-")</f>
        <v>-</v>
      </c>
      <c r="BC874" s="296" t="str" cm="1">
        <f t="array" ref="BC874">IFERROR(INDEX($CV$63:$CZ$65, $CF874, BC$23), "-")</f>
        <v>-</v>
      </c>
      <c r="BD874" s="296" t="str" cm="1">
        <f t="array" ref="BD874">IFERROR(INDEX($CV$63:$CZ$65, $CF874, BD$23), "-")</f>
        <v>-</v>
      </c>
      <c r="BE874" s="296" t="str" cm="1">
        <f t="array" ref="BE874">IFERROR(INDEX($CV$63:$CZ$65, $CF874, BE$23), "-")</f>
        <v>-</v>
      </c>
      <c r="BF874" s="297" cm="1">
        <f t="array" ref="BF874">IF($CF874=3,
IFERROR(INDEX($CV$68:$CZ$79, $CE874, BF$23), "-"),
IF($CF874=2,
IF(BF$23=5, $Q874, IF(BF$23=4, $R874, 0)), IF(BF$23=5, $Q874, 0)
))</f>
        <v>0</v>
      </c>
      <c r="BG874" s="297" cm="1">
        <f t="array" ref="BG874">IF($CF874=3,
IFERROR(INDEX($CV$68:$CZ$79, $CE874, BG$23), "-"),
IF($CF874=2,
IF(BG$23=5, $Q874, IF(BG$23=4, $R874, 0)), IF(BG$23=5, $Q874, 0)
))</f>
        <v>0</v>
      </c>
      <c r="BH874" s="297" cm="1">
        <f t="array" ref="BH874">IF($CF874=3,
IFERROR(INDEX($CV$68:$CZ$79, $CE874, BH$23), "-"),
IF($CF874=2,
IF(BH$23=5, $Q874, IF(BH$23=4, $R874, 0)), IF(BH$23=5, $Q874, 0)
))</f>
        <v>0</v>
      </c>
      <c r="BI874" s="297" cm="1">
        <f t="array" ref="BI874">IF($CF874=3,
IFERROR(INDEX($CV$68:$CZ$79, $CE874, BI$23), "-"),
IF($CF874=2,
IF(BI$23=5, $Q874, IF(BI$23=4, $R874, 0)), IF(BI$23=5, $Q874, 0)
))</f>
        <v>0</v>
      </c>
      <c r="BJ874" s="297" cm="1">
        <f t="array" ref="BJ874">IF($CF874=3,
IFERROR(INDEX($CV$68:$CZ$79, $CE874, BJ$23), "-"),
IF($CF874=2,
IF(BJ$23=5, $Q874, IF(BJ$23=4, $R874, 0)), IF(BJ$23=5, $Q874, 0)
))</f>
        <v>0</v>
      </c>
      <c r="BK874" s="293" t="str" cm="1">
        <f t="array" ref="BK874">IFERROR(IF(OR($AN$20="EZ", ISNUMBER((BL874*BM874)/(3600*1000)/BN874)), (BL874*BM874)/(3600*1000)/BN874, BY874) * SUMPRODUCT($BO874:$BS874^2.5, $BT874:$BX874) / 1000, "-")</f>
        <v>-</v>
      </c>
      <c r="BL874" s="279" t="str">
        <f t="shared" si="386"/>
        <v>-</v>
      </c>
      <c r="BM874" s="279" t="str">
        <f t="shared" si="387"/>
        <v>-</v>
      </c>
      <c r="BN874" s="298">
        <f t="shared" si="388"/>
        <v>0</v>
      </c>
      <c r="BO874" s="296" t="str" cm="1">
        <f t="array" ref="BO874">IFERROR(INDEX($CV$63:$CZ$65, $CO874, BO$23), "-")</f>
        <v>-</v>
      </c>
      <c r="BP874" s="296" t="str" cm="1">
        <f t="array" ref="BP874">IFERROR(INDEX($CV$63:$CZ$65, $CO874, BP$23), "-")</f>
        <v>-</v>
      </c>
      <c r="BQ874" s="296" t="str" cm="1">
        <f t="array" ref="BQ874">IFERROR(INDEX($CV$63:$CZ$65, $CO874, BQ$23), "-")</f>
        <v>-</v>
      </c>
      <c r="BR874" s="296" t="str" cm="1">
        <f t="array" ref="BR874">IFERROR(INDEX($CV$63:$CZ$65, $CO874, BR$23), "-")</f>
        <v>-</v>
      </c>
      <c r="BS874" s="296" t="str" cm="1">
        <f t="array" ref="BS874">IFERROR(INDEX($CV$63:$CZ$65, $CO874, BS$23), "-")</f>
        <v>-</v>
      </c>
      <c r="BT874" s="297" cm="1">
        <f t="array" ref="BT874">IF($CO874=3,
IFERROR(INDEX($CV$68:$CZ$79, $CE874, BT$23), "-"),
IF($CO874=2,
IF(BT$23=5, $AC874, IF(BT$23=4, $AD874, 0)), IF(BT$23=5, $AC874, 0)
))</f>
        <v>0</v>
      </c>
      <c r="BU874" s="297" cm="1">
        <f t="array" ref="BU874">IF($CO874=3,
IFERROR(INDEX($CV$68:$CZ$79, $CE874, BU$23), "-"),
IF($CO874=2,
IF(BU$23=5, $AC874, IF(BU$23=4, $AD874, 0)), IF(BU$23=5, $AC874, 0)
))</f>
        <v>0</v>
      </c>
      <c r="BV874" s="297" cm="1">
        <f t="array" ref="BV874">IF($CO874=3,
IFERROR(INDEX($CV$68:$CZ$79, $CE874, BV$23), "-"),
IF($CO874=2,
IF(BV$23=5, $AC874, IF(BV$23=4, $AD874, 0)), IF(BV$23=5, $AC874, 0)
))</f>
        <v>0</v>
      </c>
      <c r="BW874" s="297" cm="1">
        <f t="array" ref="BW874">IF($CO874=3,
IFERROR(INDEX($CV$68:$CZ$79, $CE874, BW$23), "-"),
IF($CO874=2,
IF(BW$23=5, $AC874, IF(BW$23=4, $AD874, 0)), IF(BW$23=5, $AC874, 0)
))</f>
        <v>0</v>
      </c>
      <c r="BX874" s="297" cm="1">
        <f t="array" ref="BX874">IF($CO874=3,
IFERROR(INDEX($CV$68:$CZ$79, $CE874, BX$23), "-"),
IF($CO874=2,
IF(BX$23=5, $AC874, IF(BX$23=4, $AD874, 0)), IF(BX$23=5, $AC874, 0)
))</f>
        <v>0</v>
      </c>
      <c r="BY874" s="293" t="str">
        <f t="shared" si="389"/>
        <v>-</v>
      </c>
      <c r="BZ874" s="299">
        <f t="shared" si="365"/>
        <v>0</v>
      </c>
      <c r="CA874" s="294" t="str">
        <f t="shared" si="390"/>
        <v>-</v>
      </c>
      <c r="CB874" s="295" t="str">
        <f t="shared" si="366"/>
        <v>-</v>
      </c>
      <c r="CC874" s="295" t="str">
        <f t="shared" si="391"/>
        <v>-</v>
      </c>
      <c r="CD874" s="299">
        <f t="shared" si="367"/>
        <v>0</v>
      </c>
      <c r="CE874" s="300" t="str">
        <f t="shared" si="368"/>
        <v>-</v>
      </c>
      <c r="CF874" s="300" t="str">
        <f t="shared" si="369"/>
        <v>-</v>
      </c>
      <c r="CG874" s="300">
        <v>0</v>
      </c>
      <c r="CH874" s="300">
        <f t="shared" si="370"/>
        <v>0</v>
      </c>
      <c r="CI874" s="301">
        <f t="shared" si="371"/>
        <v>0</v>
      </c>
      <c r="CJ874" s="301">
        <f t="shared" si="372"/>
        <v>0</v>
      </c>
      <c r="CK874" s="302" t="str" cm="1">
        <f t="array" ref="CK874">IF($CJ874&gt;0, INDEX($CS$28:$DH$35, $CJ874, $CI874+CK$23), "-")</f>
        <v>-</v>
      </c>
      <c r="CL874" s="302" t="str" cm="1">
        <f t="array" ref="CL874">IF($CJ874&gt;0, INDEX($CS$28:$DH$35, $CJ874, $CI874+CL$23), "-")</f>
        <v>-</v>
      </c>
      <c r="CM874" s="302" t="str" cm="1">
        <f t="array" ref="CM874">IF($CJ874&gt;0, INDEX($CS$28:$DH$35, $CJ874, $CI874+CM$23), "-")</f>
        <v>-</v>
      </c>
      <c r="CN874" s="302" t="str" cm="1">
        <f t="array" ref="CN874">IF($CJ874&gt;0, INDEX($CS$28:$DH$35, $CJ874, $CI874+CN$23), "-")</f>
        <v>-</v>
      </c>
      <c r="CO874" s="300" t="str">
        <f t="shared" si="373"/>
        <v>-</v>
      </c>
      <c r="CP874" s="271"/>
      <c r="CQ874" s="272"/>
      <c r="CR874" s="273"/>
      <c r="CS874" s="273"/>
      <c r="CT874" s="273"/>
      <c r="CU874" s="273"/>
      <c r="CV874" s="273"/>
      <c r="CW874" s="273"/>
      <c r="CX874" s="273"/>
      <c r="CY874" s="273"/>
      <c r="CZ874" s="273"/>
      <c r="DA874" s="273"/>
      <c r="DB874" s="273"/>
      <c r="DC874" s="273"/>
      <c r="DD874" s="273"/>
      <c r="DE874" s="273"/>
      <c r="DF874" s="273"/>
      <c r="DG874" s="273"/>
      <c r="DH874" s="273"/>
      <c r="DI874" s="273"/>
      <c r="DJ874" s="271"/>
      <c r="DK874" s="271"/>
    </row>
    <row r="875" spans="1:115" s="45" customFormat="1" ht="12.75" customHeight="1" x14ac:dyDescent="0.25">
      <c r="A875" s="13" cm="1">
        <f t="array" ref="A875">IFERROR(INDEX(Operation, IFERROR(MATCH($N875,#REF!, 0), IFERROR(MATCH($N875,#REF!, 0), MATCH($N875,#REF!, 0))), 4), 0)</f>
        <v>0</v>
      </c>
      <c r="B875" s="10">
        <v>852</v>
      </c>
      <c r="C875" s="238"/>
      <c r="D875" s="238"/>
      <c r="E875" s="79"/>
      <c r="F875" s="80" t="str">
        <f>IF(ISBLANK(E875), "", VLOOKUP(E875, Z!$A$2:$C$4127, 3, FALSE))</f>
        <v/>
      </c>
      <c r="G875" s="238"/>
      <c r="H875" s="81"/>
      <c r="I875" s="255" t="b">
        <v>0</v>
      </c>
      <c r="J875" s="256"/>
      <c r="K875" s="82"/>
      <c r="L875" s="82"/>
      <c r="M875" s="83"/>
      <c r="N875" s="79"/>
      <c r="O875" s="84"/>
      <c r="P875" s="84"/>
      <c r="Q875" s="257"/>
      <c r="R875" s="257"/>
      <c r="S875" s="257"/>
      <c r="T875" s="85">
        <f t="shared" si="374"/>
        <v>0</v>
      </c>
      <c r="U875" s="238"/>
      <c r="V875" s="238"/>
      <c r="W875" s="238"/>
      <c r="X875" s="256"/>
      <c r="Y875" s="258"/>
      <c r="Z875" s="79"/>
      <c r="AA875" s="257"/>
      <c r="AB875" s="257"/>
      <c r="AC875" s="257"/>
      <c r="AD875" s="257"/>
      <c r="AE875" s="257"/>
      <c r="AF875" s="85">
        <f t="shared" si="375"/>
        <v>0</v>
      </c>
      <c r="AG875" s="259"/>
      <c r="AH875" s="238"/>
      <c r="AI875" s="79"/>
      <c r="AJ875" s="80" t="str">
        <f>IF(ISBLANK(AI875), "", VLOOKUP(AI875, Z!$A$2:$C$4127, 3, FALSE))</f>
        <v/>
      </c>
      <c r="AK875" s="260"/>
      <c r="AL875" s="127">
        <f t="shared" si="376"/>
        <v>0</v>
      </c>
      <c r="AM875" s="271"/>
      <c r="AN875" s="292">
        <f t="shared" si="378"/>
        <v>0</v>
      </c>
      <c r="AO875" s="279">
        <f t="shared" si="377"/>
        <v>1</v>
      </c>
      <c r="AP875" s="279">
        <v>0.75</v>
      </c>
      <c r="AQ875" s="293" t="str">
        <f t="shared" si="379"/>
        <v>-</v>
      </c>
      <c r="AR875" s="293" t="str">
        <f t="shared" si="380"/>
        <v>-</v>
      </c>
      <c r="AS875" s="293" t="str" cm="1">
        <f t="array" ref="AS875">IFERROR(IFERROR((AT875*AU875)/(3600*1000)/AZ875, BY875) * SUMPRODUCT($BA875:$BE875^2.5, $BF875:$BJ875) / 1000, "-")</f>
        <v>-</v>
      </c>
      <c r="AT875" s="279" t="str">
        <f t="shared" si="381"/>
        <v>-</v>
      </c>
      <c r="AU875" s="279" t="str">
        <f t="shared" si="382"/>
        <v>-</v>
      </c>
      <c r="AV875" s="294" t="str">
        <f t="shared" si="364"/>
        <v>-</v>
      </c>
      <c r="AW875" s="294" t="str" cm="1">
        <f t="array" ref="AW875">IF(CH875&gt;0, INDEX($CV$58:$CV$60, CH875), "-")</f>
        <v>-</v>
      </c>
      <c r="AX875" s="294" t="str">
        <f t="shared" si="383"/>
        <v>-</v>
      </c>
      <c r="AY875" s="295" t="str">
        <f t="shared" si="384"/>
        <v>-</v>
      </c>
      <c r="AZ875" s="294">
        <f t="shared" si="385"/>
        <v>0</v>
      </c>
      <c r="BA875" s="296" t="str" cm="1">
        <f t="array" ref="BA875">IFERROR(INDEX($CV$63:$CZ$65, $CF875, BA$23), "-")</f>
        <v>-</v>
      </c>
      <c r="BB875" s="296" t="str" cm="1">
        <f t="array" ref="BB875">IFERROR(INDEX($CV$63:$CZ$65, $CF875, BB$23), "-")</f>
        <v>-</v>
      </c>
      <c r="BC875" s="296" t="str" cm="1">
        <f t="array" ref="BC875">IFERROR(INDEX($CV$63:$CZ$65, $CF875, BC$23), "-")</f>
        <v>-</v>
      </c>
      <c r="BD875" s="296" t="str" cm="1">
        <f t="array" ref="BD875">IFERROR(INDEX($CV$63:$CZ$65, $CF875, BD$23), "-")</f>
        <v>-</v>
      </c>
      <c r="BE875" s="296" t="str" cm="1">
        <f t="array" ref="BE875">IFERROR(INDEX($CV$63:$CZ$65, $CF875, BE$23), "-")</f>
        <v>-</v>
      </c>
      <c r="BF875" s="297" cm="1">
        <f t="array" ref="BF875">IF($CF875=3,
IFERROR(INDEX($CV$68:$CZ$79, $CE875, BF$23), "-"),
IF($CF875=2,
IF(BF$23=5, $Q875, IF(BF$23=4, $R875, 0)), IF(BF$23=5, $Q875, 0)
))</f>
        <v>0</v>
      </c>
      <c r="BG875" s="297" cm="1">
        <f t="array" ref="BG875">IF($CF875=3,
IFERROR(INDEX($CV$68:$CZ$79, $CE875, BG$23), "-"),
IF($CF875=2,
IF(BG$23=5, $Q875, IF(BG$23=4, $R875, 0)), IF(BG$23=5, $Q875, 0)
))</f>
        <v>0</v>
      </c>
      <c r="BH875" s="297" cm="1">
        <f t="array" ref="BH875">IF($CF875=3,
IFERROR(INDEX($CV$68:$CZ$79, $CE875, BH$23), "-"),
IF($CF875=2,
IF(BH$23=5, $Q875, IF(BH$23=4, $R875, 0)), IF(BH$23=5, $Q875, 0)
))</f>
        <v>0</v>
      </c>
      <c r="BI875" s="297" cm="1">
        <f t="array" ref="BI875">IF($CF875=3,
IFERROR(INDEX($CV$68:$CZ$79, $CE875, BI$23), "-"),
IF($CF875=2,
IF(BI$23=5, $Q875, IF(BI$23=4, $R875, 0)), IF(BI$23=5, $Q875, 0)
))</f>
        <v>0</v>
      </c>
      <c r="BJ875" s="297" cm="1">
        <f t="array" ref="BJ875">IF($CF875=3,
IFERROR(INDEX($CV$68:$CZ$79, $CE875, BJ$23), "-"),
IF($CF875=2,
IF(BJ$23=5, $Q875, IF(BJ$23=4, $R875, 0)), IF(BJ$23=5, $Q875, 0)
))</f>
        <v>0</v>
      </c>
      <c r="BK875" s="293" t="str" cm="1">
        <f t="array" ref="BK875">IFERROR(IF(OR($AN$20="EZ", ISNUMBER((BL875*BM875)/(3600*1000)/BN875)), (BL875*BM875)/(3600*1000)/BN875, BY875) * SUMPRODUCT($BO875:$BS875^2.5, $BT875:$BX875) / 1000, "-")</f>
        <v>-</v>
      </c>
      <c r="BL875" s="279" t="str">
        <f t="shared" si="386"/>
        <v>-</v>
      </c>
      <c r="BM875" s="279" t="str">
        <f t="shared" si="387"/>
        <v>-</v>
      </c>
      <c r="BN875" s="298">
        <f t="shared" si="388"/>
        <v>0</v>
      </c>
      <c r="BO875" s="296" t="str" cm="1">
        <f t="array" ref="BO875">IFERROR(INDEX($CV$63:$CZ$65, $CO875, BO$23), "-")</f>
        <v>-</v>
      </c>
      <c r="BP875" s="296" t="str" cm="1">
        <f t="array" ref="BP875">IFERROR(INDEX($CV$63:$CZ$65, $CO875, BP$23), "-")</f>
        <v>-</v>
      </c>
      <c r="BQ875" s="296" t="str" cm="1">
        <f t="array" ref="BQ875">IFERROR(INDEX($CV$63:$CZ$65, $CO875, BQ$23), "-")</f>
        <v>-</v>
      </c>
      <c r="BR875" s="296" t="str" cm="1">
        <f t="array" ref="BR875">IFERROR(INDEX($CV$63:$CZ$65, $CO875, BR$23), "-")</f>
        <v>-</v>
      </c>
      <c r="BS875" s="296" t="str" cm="1">
        <f t="array" ref="BS875">IFERROR(INDEX($CV$63:$CZ$65, $CO875, BS$23), "-")</f>
        <v>-</v>
      </c>
      <c r="BT875" s="297" cm="1">
        <f t="array" ref="BT875">IF($CO875=3,
IFERROR(INDEX($CV$68:$CZ$79, $CE875, BT$23), "-"),
IF($CO875=2,
IF(BT$23=5, $AC875, IF(BT$23=4, $AD875, 0)), IF(BT$23=5, $AC875, 0)
))</f>
        <v>0</v>
      </c>
      <c r="BU875" s="297" cm="1">
        <f t="array" ref="BU875">IF($CO875=3,
IFERROR(INDEX($CV$68:$CZ$79, $CE875, BU$23), "-"),
IF($CO875=2,
IF(BU$23=5, $AC875, IF(BU$23=4, $AD875, 0)), IF(BU$23=5, $AC875, 0)
))</f>
        <v>0</v>
      </c>
      <c r="BV875" s="297" cm="1">
        <f t="array" ref="BV875">IF($CO875=3,
IFERROR(INDEX($CV$68:$CZ$79, $CE875, BV$23), "-"),
IF($CO875=2,
IF(BV$23=5, $AC875, IF(BV$23=4, $AD875, 0)), IF(BV$23=5, $AC875, 0)
))</f>
        <v>0</v>
      </c>
      <c r="BW875" s="297" cm="1">
        <f t="array" ref="BW875">IF($CO875=3,
IFERROR(INDEX($CV$68:$CZ$79, $CE875, BW$23), "-"),
IF($CO875=2,
IF(BW$23=5, $AC875, IF(BW$23=4, $AD875, 0)), IF(BW$23=5, $AC875, 0)
))</f>
        <v>0</v>
      </c>
      <c r="BX875" s="297" cm="1">
        <f t="array" ref="BX875">IF($CO875=3,
IFERROR(INDEX($CV$68:$CZ$79, $CE875, BX$23), "-"),
IF($CO875=2,
IF(BX$23=5, $AC875, IF(BX$23=4, $AD875, 0)), IF(BX$23=5, $AC875, 0)
))</f>
        <v>0</v>
      </c>
      <c r="BY875" s="293" t="str">
        <f t="shared" si="389"/>
        <v>-</v>
      </c>
      <c r="BZ875" s="299">
        <f t="shared" si="365"/>
        <v>0</v>
      </c>
      <c r="CA875" s="294" t="str">
        <f t="shared" si="390"/>
        <v>-</v>
      </c>
      <c r="CB875" s="295" t="str">
        <f t="shared" si="366"/>
        <v>-</v>
      </c>
      <c r="CC875" s="295" t="str">
        <f t="shared" si="391"/>
        <v>-</v>
      </c>
      <c r="CD875" s="299">
        <f t="shared" si="367"/>
        <v>0</v>
      </c>
      <c r="CE875" s="300" t="str">
        <f t="shared" si="368"/>
        <v>-</v>
      </c>
      <c r="CF875" s="300" t="str">
        <f t="shared" si="369"/>
        <v>-</v>
      </c>
      <c r="CG875" s="300">
        <v>0</v>
      </c>
      <c r="CH875" s="300">
        <f t="shared" si="370"/>
        <v>0</v>
      </c>
      <c r="CI875" s="301">
        <f t="shared" si="371"/>
        <v>0</v>
      </c>
      <c r="CJ875" s="301">
        <f t="shared" si="372"/>
        <v>0</v>
      </c>
      <c r="CK875" s="302" t="str" cm="1">
        <f t="array" ref="CK875">IF($CJ875&gt;0, INDEX($CS$28:$DH$35, $CJ875, $CI875+CK$23), "-")</f>
        <v>-</v>
      </c>
      <c r="CL875" s="302" t="str" cm="1">
        <f t="array" ref="CL875">IF($CJ875&gt;0, INDEX($CS$28:$DH$35, $CJ875, $CI875+CL$23), "-")</f>
        <v>-</v>
      </c>
      <c r="CM875" s="302" t="str" cm="1">
        <f t="array" ref="CM875">IF($CJ875&gt;0, INDEX($CS$28:$DH$35, $CJ875, $CI875+CM$23), "-")</f>
        <v>-</v>
      </c>
      <c r="CN875" s="302" t="str" cm="1">
        <f t="array" ref="CN875">IF($CJ875&gt;0, INDEX($CS$28:$DH$35, $CJ875, $CI875+CN$23), "-")</f>
        <v>-</v>
      </c>
      <c r="CO875" s="300" t="str">
        <f t="shared" si="373"/>
        <v>-</v>
      </c>
      <c r="CP875" s="271"/>
      <c r="CQ875" s="272"/>
      <c r="CR875" s="273"/>
      <c r="CS875" s="273"/>
      <c r="CT875" s="273"/>
      <c r="CU875" s="273"/>
      <c r="CV875" s="273"/>
      <c r="CW875" s="273"/>
      <c r="CX875" s="273"/>
      <c r="CY875" s="273"/>
      <c r="CZ875" s="273"/>
      <c r="DA875" s="273"/>
      <c r="DB875" s="273"/>
      <c r="DC875" s="273"/>
      <c r="DD875" s="273"/>
      <c r="DE875" s="273"/>
      <c r="DF875" s="273"/>
      <c r="DG875" s="273"/>
      <c r="DH875" s="273"/>
      <c r="DI875" s="273"/>
      <c r="DJ875" s="271"/>
      <c r="DK875" s="271"/>
    </row>
    <row r="876" spans="1:115" s="45" customFormat="1" ht="12.75" customHeight="1" x14ac:dyDescent="0.25">
      <c r="A876" s="13" cm="1">
        <f t="array" ref="A876">IFERROR(INDEX(Operation, IFERROR(MATCH($N876,#REF!, 0), IFERROR(MATCH($N876,#REF!, 0), MATCH($N876,#REF!, 0))), 4), 0)</f>
        <v>0</v>
      </c>
      <c r="B876" s="10">
        <v>853</v>
      </c>
      <c r="C876" s="238"/>
      <c r="D876" s="238"/>
      <c r="E876" s="79"/>
      <c r="F876" s="80" t="str">
        <f>IF(ISBLANK(E876), "", VLOOKUP(E876, Z!$A$2:$C$4127, 3, FALSE))</f>
        <v/>
      </c>
      <c r="G876" s="238"/>
      <c r="H876" s="81"/>
      <c r="I876" s="255" t="b">
        <v>0</v>
      </c>
      <c r="J876" s="256"/>
      <c r="K876" s="82"/>
      <c r="L876" s="82"/>
      <c r="M876" s="83"/>
      <c r="N876" s="79"/>
      <c r="O876" s="84"/>
      <c r="P876" s="84"/>
      <c r="Q876" s="257"/>
      <c r="R876" s="257"/>
      <c r="S876" s="257"/>
      <c r="T876" s="85">
        <f t="shared" si="374"/>
        <v>0</v>
      </c>
      <c r="U876" s="238"/>
      <c r="V876" s="238"/>
      <c r="W876" s="238"/>
      <c r="X876" s="257"/>
      <c r="Y876" s="258"/>
      <c r="Z876" s="79"/>
      <c r="AA876" s="257"/>
      <c r="AB876" s="257"/>
      <c r="AC876" s="257"/>
      <c r="AD876" s="257"/>
      <c r="AE876" s="257"/>
      <c r="AF876" s="85">
        <f t="shared" si="375"/>
        <v>0</v>
      </c>
      <c r="AG876" s="259"/>
      <c r="AH876" s="238"/>
      <c r="AI876" s="79"/>
      <c r="AJ876" s="80" t="str">
        <f>IF(ISBLANK(AI876), "", VLOOKUP(AI876, Z!$A$2:$C$4127, 3, FALSE))</f>
        <v/>
      </c>
      <c r="AK876" s="260"/>
      <c r="AL876" s="127">
        <f t="shared" si="376"/>
        <v>0</v>
      </c>
      <c r="AM876" s="271"/>
      <c r="AN876" s="292">
        <f t="shared" si="378"/>
        <v>0</v>
      </c>
      <c r="AO876" s="279">
        <f t="shared" si="377"/>
        <v>1</v>
      </c>
      <c r="AP876" s="279">
        <v>0.75</v>
      </c>
      <c r="AQ876" s="293" t="str">
        <f t="shared" si="379"/>
        <v>-</v>
      </c>
      <c r="AR876" s="293" t="str">
        <f t="shared" si="380"/>
        <v>-</v>
      </c>
      <c r="AS876" s="293" t="str" cm="1">
        <f t="array" ref="AS876">IFERROR(IFERROR((AT876*AU876)/(3600*1000)/AZ876, BY876) * SUMPRODUCT($BA876:$BE876^2.5, $BF876:$BJ876) / 1000, "-")</f>
        <v>-</v>
      </c>
      <c r="AT876" s="279" t="str">
        <f t="shared" si="381"/>
        <v>-</v>
      </c>
      <c r="AU876" s="279" t="str">
        <f t="shared" si="382"/>
        <v>-</v>
      </c>
      <c r="AV876" s="294" t="str">
        <f t="shared" si="364"/>
        <v>-</v>
      </c>
      <c r="AW876" s="294" t="str" cm="1">
        <f t="array" ref="AW876">IF(CH876&gt;0, INDEX($CV$58:$CV$60, CH876), "-")</f>
        <v>-</v>
      </c>
      <c r="AX876" s="294" t="str">
        <f t="shared" si="383"/>
        <v>-</v>
      </c>
      <c r="AY876" s="295" t="str">
        <f t="shared" si="384"/>
        <v>-</v>
      </c>
      <c r="AZ876" s="294">
        <f t="shared" si="385"/>
        <v>0</v>
      </c>
      <c r="BA876" s="296" t="str" cm="1">
        <f t="array" ref="BA876">IFERROR(INDEX($CV$63:$CZ$65, $CF876, BA$23), "-")</f>
        <v>-</v>
      </c>
      <c r="BB876" s="296" t="str" cm="1">
        <f t="array" ref="BB876">IFERROR(INDEX($CV$63:$CZ$65, $CF876, BB$23), "-")</f>
        <v>-</v>
      </c>
      <c r="BC876" s="296" t="str" cm="1">
        <f t="array" ref="BC876">IFERROR(INDEX($CV$63:$CZ$65, $CF876, BC$23), "-")</f>
        <v>-</v>
      </c>
      <c r="BD876" s="296" t="str" cm="1">
        <f t="array" ref="BD876">IFERROR(INDEX($CV$63:$CZ$65, $CF876, BD$23), "-")</f>
        <v>-</v>
      </c>
      <c r="BE876" s="296" t="str" cm="1">
        <f t="array" ref="BE876">IFERROR(INDEX($CV$63:$CZ$65, $CF876, BE$23), "-")</f>
        <v>-</v>
      </c>
      <c r="BF876" s="297" cm="1">
        <f t="array" ref="BF876">IF($CF876=3,
IFERROR(INDEX($CV$68:$CZ$79, $CE876, BF$23), "-"),
IF($CF876=2,
IF(BF$23=5, $Q876, IF(BF$23=4, $R876, 0)), IF(BF$23=5, $Q876, 0)
))</f>
        <v>0</v>
      </c>
      <c r="BG876" s="297" cm="1">
        <f t="array" ref="BG876">IF($CF876=3,
IFERROR(INDEX($CV$68:$CZ$79, $CE876, BG$23), "-"),
IF($CF876=2,
IF(BG$23=5, $Q876, IF(BG$23=4, $R876, 0)), IF(BG$23=5, $Q876, 0)
))</f>
        <v>0</v>
      </c>
      <c r="BH876" s="297" cm="1">
        <f t="array" ref="BH876">IF($CF876=3,
IFERROR(INDEX($CV$68:$CZ$79, $CE876, BH$23), "-"),
IF($CF876=2,
IF(BH$23=5, $Q876, IF(BH$23=4, $R876, 0)), IF(BH$23=5, $Q876, 0)
))</f>
        <v>0</v>
      </c>
      <c r="BI876" s="297" cm="1">
        <f t="array" ref="BI876">IF($CF876=3,
IFERROR(INDEX($CV$68:$CZ$79, $CE876, BI$23), "-"),
IF($CF876=2,
IF(BI$23=5, $Q876, IF(BI$23=4, $R876, 0)), IF(BI$23=5, $Q876, 0)
))</f>
        <v>0</v>
      </c>
      <c r="BJ876" s="297" cm="1">
        <f t="array" ref="BJ876">IF($CF876=3,
IFERROR(INDEX($CV$68:$CZ$79, $CE876, BJ$23), "-"),
IF($CF876=2,
IF(BJ$23=5, $Q876, IF(BJ$23=4, $R876, 0)), IF(BJ$23=5, $Q876, 0)
))</f>
        <v>0</v>
      </c>
      <c r="BK876" s="293" t="str" cm="1">
        <f t="array" ref="BK876">IFERROR(IF(OR($AN$20="EZ", ISNUMBER((BL876*BM876)/(3600*1000)/BN876)), (BL876*BM876)/(3600*1000)/BN876, BY876) * SUMPRODUCT($BO876:$BS876^2.5, $BT876:$BX876) / 1000, "-")</f>
        <v>-</v>
      </c>
      <c r="BL876" s="279" t="str">
        <f t="shared" si="386"/>
        <v>-</v>
      </c>
      <c r="BM876" s="279" t="str">
        <f t="shared" si="387"/>
        <v>-</v>
      </c>
      <c r="BN876" s="298">
        <f t="shared" si="388"/>
        <v>0</v>
      </c>
      <c r="BO876" s="296" t="str" cm="1">
        <f t="array" ref="BO876">IFERROR(INDEX($CV$63:$CZ$65, $CO876, BO$23), "-")</f>
        <v>-</v>
      </c>
      <c r="BP876" s="296" t="str" cm="1">
        <f t="array" ref="BP876">IFERROR(INDEX($CV$63:$CZ$65, $CO876, BP$23), "-")</f>
        <v>-</v>
      </c>
      <c r="BQ876" s="296" t="str" cm="1">
        <f t="array" ref="BQ876">IFERROR(INDEX($CV$63:$CZ$65, $CO876, BQ$23), "-")</f>
        <v>-</v>
      </c>
      <c r="BR876" s="296" t="str" cm="1">
        <f t="array" ref="BR876">IFERROR(INDEX($CV$63:$CZ$65, $CO876, BR$23), "-")</f>
        <v>-</v>
      </c>
      <c r="BS876" s="296" t="str" cm="1">
        <f t="array" ref="BS876">IFERROR(INDEX($CV$63:$CZ$65, $CO876, BS$23), "-")</f>
        <v>-</v>
      </c>
      <c r="BT876" s="297" cm="1">
        <f t="array" ref="BT876">IF($CO876=3,
IFERROR(INDEX($CV$68:$CZ$79, $CE876, BT$23), "-"),
IF($CO876=2,
IF(BT$23=5, $AC876, IF(BT$23=4, $AD876, 0)), IF(BT$23=5, $AC876, 0)
))</f>
        <v>0</v>
      </c>
      <c r="BU876" s="297" cm="1">
        <f t="array" ref="BU876">IF($CO876=3,
IFERROR(INDEX($CV$68:$CZ$79, $CE876, BU$23), "-"),
IF($CO876=2,
IF(BU$23=5, $AC876, IF(BU$23=4, $AD876, 0)), IF(BU$23=5, $AC876, 0)
))</f>
        <v>0</v>
      </c>
      <c r="BV876" s="297" cm="1">
        <f t="array" ref="BV876">IF($CO876=3,
IFERROR(INDEX($CV$68:$CZ$79, $CE876, BV$23), "-"),
IF($CO876=2,
IF(BV$23=5, $AC876, IF(BV$23=4, $AD876, 0)), IF(BV$23=5, $AC876, 0)
))</f>
        <v>0</v>
      </c>
      <c r="BW876" s="297" cm="1">
        <f t="array" ref="BW876">IF($CO876=3,
IFERROR(INDEX($CV$68:$CZ$79, $CE876, BW$23), "-"),
IF($CO876=2,
IF(BW$23=5, $AC876, IF(BW$23=4, $AD876, 0)), IF(BW$23=5, $AC876, 0)
))</f>
        <v>0</v>
      </c>
      <c r="BX876" s="297" cm="1">
        <f t="array" ref="BX876">IF($CO876=3,
IFERROR(INDEX($CV$68:$CZ$79, $CE876, BX$23), "-"),
IF($CO876=2,
IF(BX$23=5, $AC876, IF(BX$23=4, $AD876, 0)), IF(BX$23=5, $AC876, 0)
))</f>
        <v>0</v>
      </c>
      <c r="BY876" s="293" t="str">
        <f t="shared" si="389"/>
        <v>-</v>
      </c>
      <c r="BZ876" s="299">
        <f t="shared" si="365"/>
        <v>0</v>
      </c>
      <c r="CA876" s="294" t="str">
        <f t="shared" si="390"/>
        <v>-</v>
      </c>
      <c r="CB876" s="295" t="str">
        <f t="shared" si="366"/>
        <v>-</v>
      </c>
      <c r="CC876" s="295" t="str">
        <f t="shared" si="391"/>
        <v>-</v>
      </c>
      <c r="CD876" s="299">
        <f t="shared" si="367"/>
        <v>0</v>
      </c>
      <c r="CE876" s="300" t="str">
        <f t="shared" si="368"/>
        <v>-</v>
      </c>
      <c r="CF876" s="300" t="str">
        <f t="shared" si="369"/>
        <v>-</v>
      </c>
      <c r="CG876" s="300">
        <v>0</v>
      </c>
      <c r="CH876" s="300">
        <f t="shared" si="370"/>
        <v>0</v>
      </c>
      <c r="CI876" s="301">
        <f t="shared" si="371"/>
        <v>0</v>
      </c>
      <c r="CJ876" s="301">
        <f t="shared" si="372"/>
        <v>0</v>
      </c>
      <c r="CK876" s="302" t="str" cm="1">
        <f t="array" ref="CK876">IF($CJ876&gt;0, INDEX($CS$28:$DH$35, $CJ876, $CI876+CK$23), "-")</f>
        <v>-</v>
      </c>
      <c r="CL876" s="302" t="str" cm="1">
        <f t="array" ref="CL876">IF($CJ876&gt;0, INDEX($CS$28:$DH$35, $CJ876, $CI876+CL$23), "-")</f>
        <v>-</v>
      </c>
      <c r="CM876" s="302" t="str" cm="1">
        <f t="array" ref="CM876">IF($CJ876&gt;0, INDEX($CS$28:$DH$35, $CJ876, $CI876+CM$23), "-")</f>
        <v>-</v>
      </c>
      <c r="CN876" s="302" t="str" cm="1">
        <f t="array" ref="CN876">IF($CJ876&gt;0, INDEX($CS$28:$DH$35, $CJ876, $CI876+CN$23), "-")</f>
        <v>-</v>
      </c>
      <c r="CO876" s="300" t="str">
        <f t="shared" si="373"/>
        <v>-</v>
      </c>
      <c r="CP876" s="271"/>
      <c r="CQ876" s="272"/>
      <c r="CR876" s="273"/>
      <c r="CS876" s="273"/>
      <c r="CT876" s="273"/>
      <c r="CU876" s="273"/>
      <c r="CV876" s="273"/>
      <c r="CW876" s="273"/>
      <c r="CX876" s="273"/>
      <c r="CY876" s="273"/>
      <c r="CZ876" s="273"/>
      <c r="DA876" s="273"/>
      <c r="DB876" s="273"/>
      <c r="DC876" s="273"/>
      <c r="DD876" s="273"/>
      <c r="DE876" s="273"/>
      <c r="DF876" s="273"/>
      <c r="DG876" s="273"/>
      <c r="DH876" s="273"/>
      <c r="DI876" s="273"/>
      <c r="DJ876" s="271"/>
      <c r="DK876" s="271"/>
    </row>
    <row r="877" spans="1:115" s="45" customFormat="1" ht="12.75" customHeight="1" x14ac:dyDescent="0.25">
      <c r="A877" s="13" cm="1">
        <f t="array" ref="A877">IFERROR(INDEX(Operation, IFERROR(MATCH($N877,#REF!, 0), IFERROR(MATCH($N877,#REF!, 0), MATCH($N877,#REF!, 0))), 4), 0)</f>
        <v>0</v>
      </c>
      <c r="B877" s="10">
        <v>854</v>
      </c>
      <c r="C877" s="238"/>
      <c r="D877" s="238"/>
      <c r="E877" s="79"/>
      <c r="F877" s="80" t="str">
        <f>IF(ISBLANK(E877), "", VLOOKUP(E877, Z!$A$2:$C$4127, 3, FALSE))</f>
        <v/>
      </c>
      <c r="G877" s="238"/>
      <c r="H877" s="81"/>
      <c r="I877" s="255" t="b">
        <v>0</v>
      </c>
      <c r="J877" s="256"/>
      <c r="K877" s="82"/>
      <c r="L877" s="82"/>
      <c r="M877" s="83"/>
      <c r="N877" s="79"/>
      <c r="O877" s="84"/>
      <c r="P877" s="84"/>
      <c r="Q877" s="257"/>
      <c r="R877" s="257"/>
      <c r="S877" s="257"/>
      <c r="T877" s="85">
        <f t="shared" si="374"/>
        <v>0</v>
      </c>
      <c r="U877" s="238"/>
      <c r="V877" s="238"/>
      <c r="W877" s="238"/>
      <c r="X877" s="257"/>
      <c r="Y877" s="258"/>
      <c r="Z877" s="79"/>
      <c r="AA877" s="257"/>
      <c r="AB877" s="257"/>
      <c r="AC877" s="257"/>
      <c r="AD877" s="257"/>
      <c r="AE877" s="257"/>
      <c r="AF877" s="85">
        <f t="shared" si="375"/>
        <v>0</v>
      </c>
      <c r="AG877" s="259"/>
      <c r="AH877" s="238"/>
      <c r="AI877" s="79"/>
      <c r="AJ877" s="80" t="str">
        <f>IF(ISBLANK(AI877), "", VLOOKUP(AI877, Z!$A$2:$C$4127, 3, FALSE))</f>
        <v/>
      </c>
      <c r="AK877" s="260"/>
      <c r="AL877" s="127">
        <f t="shared" si="376"/>
        <v>0</v>
      </c>
      <c r="AM877" s="271"/>
      <c r="AN877" s="292">
        <f t="shared" si="378"/>
        <v>0</v>
      </c>
      <c r="AO877" s="279">
        <f t="shared" si="377"/>
        <v>1</v>
      </c>
      <c r="AP877" s="279">
        <v>0.75</v>
      </c>
      <c r="AQ877" s="293" t="str">
        <f t="shared" si="379"/>
        <v>-</v>
      </c>
      <c r="AR877" s="293" t="str">
        <f t="shared" si="380"/>
        <v>-</v>
      </c>
      <c r="AS877" s="293" t="str" cm="1">
        <f t="array" ref="AS877">IFERROR(IFERROR((AT877*AU877)/(3600*1000)/AZ877, BY877) * SUMPRODUCT($BA877:$BE877^2.5, $BF877:$BJ877) / 1000, "-")</f>
        <v>-</v>
      </c>
      <c r="AT877" s="279" t="str">
        <f t="shared" si="381"/>
        <v>-</v>
      </c>
      <c r="AU877" s="279" t="str">
        <f t="shared" si="382"/>
        <v>-</v>
      </c>
      <c r="AV877" s="294" t="str">
        <f t="shared" si="364"/>
        <v>-</v>
      </c>
      <c r="AW877" s="294" t="str" cm="1">
        <f t="array" ref="AW877">IF(CH877&gt;0, INDEX($CV$58:$CV$60, CH877), "-")</f>
        <v>-</v>
      </c>
      <c r="AX877" s="294" t="str">
        <f t="shared" si="383"/>
        <v>-</v>
      </c>
      <c r="AY877" s="295" t="str">
        <f t="shared" si="384"/>
        <v>-</v>
      </c>
      <c r="AZ877" s="294">
        <f t="shared" si="385"/>
        <v>0</v>
      </c>
      <c r="BA877" s="296" t="str" cm="1">
        <f t="array" ref="BA877">IFERROR(INDEX($CV$63:$CZ$65, $CF877, BA$23), "-")</f>
        <v>-</v>
      </c>
      <c r="BB877" s="296" t="str" cm="1">
        <f t="array" ref="BB877">IFERROR(INDEX($CV$63:$CZ$65, $CF877, BB$23), "-")</f>
        <v>-</v>
      </c>
      <c r="BC877" s="296" t="str" cm="1">
        <f t="array" ref="BC877">IFERROR(INDEX($CV$63:$CZ$65, $CF877, BC$23), "-")</f>
        <v>-</v>
      </c>
      <c r="BD877" s="296" t="str" cm="1">
        <f t="array" ref="BD877">IFERROR(INDEX($CV$63:$CZ$65, $CF877, BD$23), "-")</f>
        <v>-</v>
      </c>
      <c r="BE877" s="296" t="str" cm="1">
        <f t="array" ref="BE877">IFERROR(INDEX($CV$63:$CZ$65, $CF877, BE$23), "-")</f>
        <v>-</v>
      </c>
      <c r="BF877" s="297" cm="1">
        <f t="array" ref="BF877">IF($CF877=3,
IFERROR(INDEX($CV$68:$CZ$79, $CE877, BF$23), "-"),
IF($CF877=2,
IF(BF$23=5, $Q877, IF(BF$23=4, $R877, 0)), IF(BF$23=5, $Q877, 0)
))</f>
        <v>0</v>
      </c>
      <c r="BG877" s="297" cm="1">
        <f t="array" ref="BG877">IF($CF877=3,
IFERROR(INDEX($CV$68:$CZ$79, $CE877, BG$23), "-"),
IF($CF877=2,
IF(BG$23=5, $Q877, IF(BG$23=4, $R877, 0)), IF(BG$23=5, $Q877, 0)
))</f>
        <v>0</v>
      </c>
      <c r="BH877" s="297" cm="1">
        <f t="array" ref="BH877">IF($CF877=3,
IFERROR(INDEX($CV$68:$CZ$79, $CE877, BH$23), "-"),
IF($CF877=2,
IF(BH$23=5, $Q877, IF(BH$23=4, $R877, 0)), IF(BH$23=5, $Q877, 0)
))</f>
        <v>0</v>
      </c>
      <c r="BI877" s="297" cm="1">
        <f t="array" ref="BI877">IF($CF877=3,
IFERROR(INDEX($CV$68:$CZ$79, $CE877, BI$23), "-"),
IF($CF877=2,
IF(BI$23=5, $Q877, IF(BI$23=4, $R877, 0)), IF(BI$23=5, $Q877, 0)
))</f>
        <v>0</v>
      </c>
      <c r="BJ877" s="297" cm="1">
        <f t="array" ref="BJ877">IF($CF877=3,
IFERROR(INDEX($CV$68:$CZ$79, $CE877, BJ$23), "-"),
IF($CF877=2,
IF(BJ$23=5, $Q877, IF(BJ$23=4, $R877, 0)), IF(BJ$23=5, $Q877, 0)
))</f>
        <v>0</v>
      </c>
      <c r="BK877" s="293" t="str" cm="1">
        <f t="array" ref="BK877">IFERROR(IF(OR($AN$20="EZ", ISNUMBER((BL877*BM877)/(3600*1000)/BN877)), (BL877*BM877)/(3600*1000)/BN877, BY877) * SUMPRODUCT($BO877:$BS877^2.5, $BT877:$BX877) / 1000, "-")</f>
        <v>-</v>
      </c>
      <c r="BL877" s="279" t="str">
        <f t="shared" si="386"/>
        <v>-</v>
      </c>
      <c r="BM877" s="279" t="str">
        <f t="shared" si="387"/>
        <v>-</v>
      </c>
      <c r="BN877" s="298">
        <f t="shared" si="388"/>
        <v>0</v>
      </c>
      <c r="BO877" s="296" t="str" cm="1">
        <f t="array" ref="BO877">IFERROR(INDEX($CV$63:$CZ$65, $CO877, BO$23), "-")</f>
        <v>-</v>
      </c>
      <c r="BP877" s="296" t="str" cm="1">
        <f t="array" ref="BP877">IFERROR(INDEX($CV$63:$CZ$65, $CO877, BP$23), "-")</f>
        <v>-</v>
      </c>
      <c r="BQ877" s="296" t="str" cm="1">
        <f t="array" ref="BQ877">IFERROR(INDEX($CV$63:$CZ$65, $CO877, BQ$23), "-")</f>
        <v>-</v>
      </c>
      <c r="BR877" s="296" t="str" cm="1">
        <f t="array" ref="BR877">IFERROR(INDEX($CV$63:$CZ$65, $CO877, BR$23), "-")</f>
        <v>-</v>
      </c>
      <c r="BS877" s="296" t="str" cm="1">
        <f t="array" ref="BS877">IFERROR(INDEX($CV$63:$CZ$65, $CO877, BS$23), "-")</f>
        <v>-</v>
      </c>
      <c r="BT877" s="297" cm="1">
        <f t="array" ref="BT877">IF($CO877=3,
IFERROR(INDEX($CV$68:$CZ$79, $CE877, BT$23), "-"),
IF($CO877=2,
IF(BT$23=5, $AC877, IF(BT$23=4, $AD877, 0)), IF(BT$23=5, $AC877, 0)
))</f>
        <v>0</v>
      </c>
      <c r="BU877" s="297" cm="1">
        <f t="array" ref="BU877">IF($CO877=3,
IFERROR(INDEX($CV$68:$CZ$79, $CE877, BU$23), "-"),
IF($CO877=2,
IF(BU$23=5, $AC877, IF(BU$23=4, $AD877, 0)), IF(BU$23=5, $AC877, 0)
))</f>
        <v>0</v>
      </c>
      <c r="BV877" s="297" cm="1">
        <f t="array" ref="BV877">IF($CO877=3,
IFERROR(INDEX($CV$68:$CZ$79, $CE877, BV$23), "-"),
IF($CO877=2,
IF(BV$23=5, $AC877, IF(BV$23=4, $AD877, 0)), IF(BV$23=5, $AC877, 0)
))</f>
        <v>0</v>
      </c>
      <c r="BW877" s="297" cm="1">
        <f t="array" ref="BW877">IF($CO877=3,
IFERROR(INDEX($CV$68:$CZ$79, $CE877, BW$23), "-"),
IF($CO877=2,
IF(BW$23=5, $AC877, IF(BW$23=4, $AD877, 0)), IF(BW$23=5, $AC877, 0)
))</f>
        <v>0</v>
      </c>
      <c r="BX877" s="297" cm="1">
        <f t="array" ref="BX877">IF($CO877=3,
IFERROR(INDEX($CV$68:$CZ$79, $CE877, BX$23), "-"),
IF($CO877=2,
IF(BX$23=5, $AC877, IF(BX$23=4, $AD877, 0)), IF(BX$23=5, $AC877, 0)
))</f>
        <v>0</v>
      </c>
      <c r="BY877" s="293" t="str">
        <f t="shared" si="389"/>
        <v>-</v>
      </c>
      <c r="BZ877" s="299">
        <f t="shared" si="365"/>
        <v>0</v>
      </c>
      <c r="CA877" s="294" t="str">
        <f t="shared" si="390"/>
        <v>-</v>
      </c>
      <c r="CB877" s="295" t="str">
        <f t="shared" si="366"/>
        <v>-</v>
      </c>
      <c r="CC877" s="295" t="str">
        <f t="shared" si="391"/>
        <v>-</v>
      </c>
      <c r="CD877" s="299">
        <f t="shared" si="367"/>
        <v>0</v>
      </c>
      <c r="CE877" s="300" t="str">
        <f t="shared" si="368"/>
        <v>-</v>
      </c>
      <c r="CF877" s="300" t="str">
        <f t="shared" si="369"/>
        <v>-</v>
      </c>
      <c r="CG877" s="300">
        <v>0</v>
      </c>
      <c r="CH877" s="300">
        <f t="shared" si="370"/>
        <v>0</v>
      </c>
      <c r="CI877" s="301">
        <f t="shared" si="371"/>
        <v>0</v>
      </c>
      <c r="CJ877" s="301">
        <f t="shared" si="372"/>
        <v>0</v>
      </c>
      <c r="CK877" s="302" t="str" cm="1">
        <f t="array" ref="CK877">IF($CJ877&gt;0, INDEX($CS$28:$DH$35, $CJ877, $CI877+CK$23), "-")</f>
        <v>-</v>
      </c>
      <c r="CL877" s="302" t="str" cm="1">
        <f t="array" ref="CL877">IF($CJ877&gt;0, INDEX($CS$28:$DH$35, $CJ877, $CI877+CL$23), "-")</f>
        <v>-</v>
      </c>
      <c r="CM877" s="302" t="str" cm="1">
        <f t="array" ref="CM877">IF($CJ877&gt;0, INDEX($CS$28:$DH$35, $CJ877, $CI877+CM$23), "-")</f>
        <v>-</v>
      </c>
      <c r="CN877" s="302" t="str" cm="1">
        <f t="array" ref="CN877">IF($CJ877&gt;0, INDEX($CS$28:$DH$35, $CJ877, $CI877+CN$23), "-")</f>
        <v>-</v>
      </c>
      <c r="CO877" s="300" t="str">
        <f t="shared" si="373"/>
        <v>-</v>
      </c>
      <c r="CP877" s="271"/>
      <c r="CQ877" s="272"/>
      <c r="CR877" s="273"/>
      <c r="CS877" s="273"/>
      <c r="CT877" s="273"/>
      <c r="CU877" s="273"/>
      <c r="CV877" s="273"/>
      <c r="CW877" s="273"/>
      <c r="CX877" s="273"/>
      <c r="CY877" s="273"/>
      <c r="CZ877" s="273"/>
      <c r="DA877" s="273"/>
      <c r="DB877" s="273"/>
      <c r="DC877" s="273"/>
      <c r="DD877" s="273"/>
      <c r="DE877" s="273"/>
      <c r="DF877" s="273"/>
      <c r="DG877" s="273"/>
      <c r="DH877" s="273"/>
      <c r="DI877" s="273"/>
      <c r="DJ877" s="271"/>
      <c r="DK877" s="271"/>
    </row>
    <row r="878" spans="1:115" s="45" customFormat="1" ht="12.75" customHeight="1" x14ac:dyDescent="0.25">
      <c r="A878" s="13" cm="1">
        <f t="array" ref="A878">IFERROR(INDEX(Operation, IFERROR(MATCH($N878,#REF!, 0), IFERROR(MATCH($N878,#REF!, 0), MATCH($N878,#REF!, 0))), 4), 0)</f>
        <v>0</v>
      </c>
      <c r="B878" s="10">
        <v>855</v>
      </c>
      <c r="C878" s="238"/>
      <c r="D878" s="238"/>
      <c r="E878" s="79"/>
      <c r="F878" s="80" t="str">
        <f>IF(ISBLANK(E878), "", VLOOKUP(E878, Z!$A$2:$C$4127, 3, FALSE))</f>
        <v/>
      </c>
      <c r="G878" s="238"/>
      <c r="H878" s="81"/>
      <c r="I878" s="255" t="b">
        <v>0</v>
      </c>
      <c r="J878" s="256"/>
      <c r="K878" s="82"/>
      <c r="L878" s="82"/>
      <c r="M878" s="83"/>
      <c r="N878" s="79"/>
      <c r="O878" s="84"/>
      <c r="P878" s="84"/>
      <c r="Q878" s="257"/>
      <c r="R878" s="257"/>
      <c r="S878" s="257"/>
      <c r="T878" s="85">
        <f t="shared" si="374"/>
        <v>0</v>
      </c>
      <c r="U878" s="238"/>
      <c r="V878" s="238"/>
      <c r="W878" s="238"/>
      <c r="X878" s="257"/>
      <c r="Y878" s="258"/>
      <c r="Z878" s="79"/>
      <c r="AA878" s="257"/>
      <c r="AB878" s="257"/>
      <c r="AC878" s="257"/>
      <c r="AD878" s="257"/>
      <c r="AE878" s="257"/>
      <c r="AF878" s="85">
        <f t="shared" si="375"/>
        <v>0</v>
      </c>
      <c r="AG878" s="259"/>
      <c r="AH878" s="238"/>
      <c r="AI878" s="79"/>
      <c r="AJ878" s="80" t="str">
        <f>IF(ISBLANK(AI878), "", VLOOKUP(AI878, Z!$A$2:$C$4127, 3, FALSE))</f>
        <v/>
      </c>
      <c r="AK878" s="260"/>
      <c r="AL878" s="127">
        <f t="shared" si="376"/>
        <v>0</v>
      </c>
      <c r="AM878" s="271"/>
      <c r="AN878" s="292">
        <f t="shared" si="378"/>
        <v>0</v>
      </c>
      <c r="AO878" s="279">
        <f t="shared" si="377"/>
        <v>1</v>
      </c>
      <c r="AP878" s="279">
        <v>0.75</v>
      </c>
      <c r="AQ878" s="293" t="str">
        <f t="shared" si="379"/>
        <v>-</v>
      </c>
      <c r="AR878" s="293" t="str">
        <f t="shared" si="380"/>
        <v>-</v>
      </c>
      <c r="AS878" s="293" t="str" cm="1">
        <f t="array" ref="AS878">IFERROR(IFERROR((AT878*AU878)/(3600*1000)/AZ878, BY878) * SUMPRODUCT($BA878:$BE878^2.5, $BF878:$BJ878) / 1000, "-")</f>
        <v>-</v>
      </c>
      <c r="AT878" s="279" t="str">
        <f t="shared" si="381"/>
        <v>-</v>
      </c>
      <c r="AU878" s="279" t="str">
        <f t="shared" si="382"/>
        <v>-</v>
      </c>
      <c r="AV878" s="294" t="str">
        <f t="shared" si="364"/>
        <v>-</v>
      </c>
      <c r="AW878" s="294" t="str" cm="1">
        <f t="array" ref="AW878">IF(CH878&gt;0, INDEX($CV$58:$CV$60, CH878), "-")</f>
        <v>-</v>
      </c>
      <c r="AX878" s="294" t="str">
        <f t="shared" si="383"/>
        <v>-</v>
      </c>
      <c r="AY878" s="295" t="str">
        <f t="shared" si="384"/>
        <v>-</v>
      </c>
      <c r="AZ878" s="294">
        <f t="shared" si="385"/>
        <v>0</v>
      </c>
      <c r="BA878" s="296" t="str" cm="1">
        <f t="array" ref="BA878">IFERROR(INDEX($CV$63:$CZ$65, $CF878, BA$23), "-")</f>
        <v>-</v>
      </c>
      <c r="BB878" s="296" t="str" cm="1">
        <f t="array" ref="BB878">IFERROR(INDEX($CV$63:$CZ$65, $CF878, BB$23), "-")</f>
        <v>-</v>
      </c>
      <c r="BC878" s="296" t="str" cm="1">
        <f t="array" ref="BC878">IFERROR(INDEX($CV$63:$CZ$65, $CF878, BC$23), "-")</f>
        <v>-</v>
      </c>
      <c r="BD878" s="296" t="str" cm="1">
        <f t="array" ref="BD878">IFERROR(INDEX($CV$63:$CZ$65, $CF878, BD$23), "-")</f>
        <v>-</v>
      </c>
      <c r="BE878" s="296" t="str" cm="1">
        <f t="array" ref="BE878">IFERROR(INDEX($CV$63:$CZ$65, $CF878, BE$23), "-")</f>
        <v>-</v>
      </c>
      <c r="BF878" s="297" cm="1">
        <f t="array" ref="BF878">IF($CF878=3,
IFERROR(INDEX($CV$68:$CZ$79, $CE878, BF$23), "-"),
IF($CF878=2,
IF(BF$23=5, $Q878, IF(BF$23=4, $R878, 0)), IF(BF$23=5, $Q878, 0)
))</f>
        <v>0</v>
      </c>
      <c r="BG878" s="297" cm="1">
        <f t="array" ref="BG878">IF($CF878=3,
IFERROR(INDEX($CV$68:$CZ$79, $CE878, BG$23), "-"),
IF($CF878=2,
IF(BG$23=5, $Q878, IF(BG$23=4, $R878, 0)), IF(BG$23=5, $Q878, 0)
))</f>
        <v>0</v>
      </c>
      <c r="BH878" s="297" cm="1">
        <f t="array" ref="BH878">IF($CF878=3,
IFERROR(INDEX($CV$68:$CZ$79, $CE878, BH$23), "-"),
IF($CF878=2,
IF(BH$23=5, $Q878, IF(BH$23=4, $R878, 0)), IF(BH$23=5, $Q878, 0)
))</f>
        <v>0</v>
      </c>
      <c r="BI878" s="297" cm="1">
        <f t="array" ref="BI878">IF($CF878=3,
IFERROR(INDEX($CV$68:$CZ$79, $CE878, BI$23), "-"),
IF($CF878=2,
IF(BI$23=5, $Q878, IF(BI$23=4, $R878, 0)), IF(BI$23=5, $Q878, 0)
))</f>
        <v>0</v>
      </c>
      <c r="BJ878" s="297" cm="1">
        <f t="array" ref="BJ878">IF($CF878=3,
IFERROR(INDEX($CV$68:$CZ$79, $CE878, BJ$23), "-"),
IF($CF878=2,
IF(BJ$23=5, $Q878, IF(BJ$23=4, $R878, 0)), IF(BJ$23=5, $Q878, 0)
))</f>
        <v>0</v>
      </c>
      <c r="BK878" s="293" t="str" cm="1">
        <f t="array" ref="BK878">IFERROR(IF(OR($AN$20="EZ", ISNUMBER((BL878*BM878)/(3600*1000)/BN878)), (BL878*BM878)/(3600*1000)/BN878, BY878) * SUMPRODUCT($BO878:$BS878^2.5, $BT878:$BX878) / 1000, "-")</f>
        <v>-</v>
      </c>
      <c r="BL878" s="279" t="str">
        <f t="shared" si="386"/>
        <v>-</v>
      </c>
      <c r="BM878" s="279" t="str">
        <f t="shared" si="387"/>
        <v>-</v>
      </c>
      <c r="BN878" s="298">
        <f t="shared" si="388"/>
        <v>0</v>
      </c>
      <c r="BO878" s="296" t="str" cm="1">
        <f t="array" ref="BO878">IFERROR(INDEX($CV$63:$CZ$65, $CO878, BO$23), "-")</f>
        <v>-</v>
      </c>
      <c r="BP878" s="296" t="str" cm="1">
        <f t="array" ref="BP878">IFERROR(INDEX($CV$63:$CZ$65, $CO878, BP$23), "-")</f>
        <v>-</v>
      </c>
      <c r="BQ878" s="296" t="str" cm="1">
        <f t="array" ref="BQ878">IFERROR(INDEX($CV$63:$CZ$65, $CO878, BQ$23), "-")</f>
        <v>-</v>
      </c>
      <c r="BR878" s="296" t="str" cm="1">
        <f t="array" ref="BR878">IFERROR(INDEX($CV$63:$CZ$65, $CO878, BR$23), "-")</f>
        <v>-</v>
      </c>
      <c r="BS878" s="296" t="str" cm="1">
        <f t="array" ref="BS878">IFERROR(INDEX($CV$63:$CZ$65, $CO878, BS$23), "-")</f>
        <v>-</v>
      </c>
      <c r="BT878" s="297" cm="1">
        <f t="array" ref="BT878">IF($CO878=3,
IFERROR(INDEX($CV$68:$CZ$79, $CE878, BT$23), "-"),
IF($CO878=2,
IF(BT$23=5, $AC878, IF(BT$23=4, $AD878, 0)), IF(BT$23=5, $AC878, 0)
))</f>
        <v>0</v>
      </c>
      <c r="BU878" s="297" cm="1">
        <f t="array" ref="BU878">IF($CO878=3,
IFERROR(INDEX($CV$68:$CZ$79, $CE878, BU$23), "-"),
IF($CO878=2,
IF(BU$23=5, $AC878, IF(BU$23=4, $AD878, 0)), IF(BU$23=5, $AC878, 0)
))</f>
        <v>0</v>
      </c>
      <c r="BV878" s="297" cm="1">
        <f t="array" ref="BV878">IF($CO878=3,
IFERROR(INDEX($CV$68:$CZ$79, $CE878, BV$23), "-"),
IF($CO878=2,
IF(BV$23=5, $AC878, IF(BV$23=4, $AD878, 0)), IF(BV$23=5, $AC878, 0)
))</f>
        <v>0</v>
      </c>
      <c r="BW878" s="297" cm="1">
        <f t="array" ref="BW878">IF($CO878=3,
IFERROR(INDEX($CV$68:$CZ$79, $CE878, BW$23), "-"),
IF($CO878=2,
IF(BW$23=5, $AC878, IF(BW$23=4, $AD878, 0)), IF(BW$23=5, $AC878, 0)
))</f>
        <v>0</v>
      </c>
      <c r="BX878" s="297" cm="1">
        <f t="array" ref="BX878">IF($CO878=3,
IFERROR(INDEX($CV$68:$CZ$79, $CE878, BX$23), "-"),
IF($CO878=2,
IF(BX$23=5, $AC878, IF(BX$23=4, $AD878, 0)), IF(BX$23=5, $AC878, 0)
))</f>
        <v>0</v>
      </c>
      <c r="BY878" s="293" t="str">
        <f t="shared" si="389"/>
        <v>-</v>
      </c>
      <c r="BZ878" s="299">
        <f t="shared" si="365"/>
        <v>0</v>
      </c>
      <c r="CA878" s="294" t="str">
        <f t="shared" si="390"/>
        <v>-</v>
      </c>
      <c r="CB878" s="295" t="str">
        <f t="shared" si="366"/>
        <v>-</v>
      </c>
      <c r="CC878" s="295" t="str">
        <f t="shared" si="391"/>
        <v>-</v>
      </c>
      <c r="CD878" s="299">
        <f t="shared" si="367"/>
        <v>0</v>
      </c>
      <c r="CE878" s="300" t="str">
        <f t="shared" si="368"/>
        <v>-</v>
      </c>
      <c r="CF878" s="300" t="str">
        <f t="shared" si="369"/>
        <v>-</v>
      </c>
      <c r="CG878" s="300">
        <v>0</v>
      </c>
      <c r="CH878" s="300">
        <f t="shared" si="370"/>
        <v>0</v>
      </c>
      <c r="CI878" s="301">
        <f t="shared" si="371"/>
        <v>0</v>
      </c>
      <c r="CJ878" s="301">
        <f t="shared" si="372"/>
        <v>0</v>
      </c>
      <c r="CK878" s="302" t="str" cm="1">
        <f t="array" ref="CK878">IF($CJ878&gt;0, INDEX($CS$28:$DH$35, $CJ878, $CI878+CK$23), "-")</f>
        <v>-</v>
      </c>
      <c r="CL878" s="302" t="str" cm="1">
        <f t="array" ref="CL878">IF($CJ878&gt;0, INDEX($CS$28:$DH$35, $CJ878, $CI878+CL$23), "-")</f>
        <v>-</v>
      </c>
      <c r="CM878" s="302" t="str" cm="1">
        <f t="array" ref="CM878">IF($CJ878&gt;0, INDEX($CS$28:$DH$35, $CJ878, $CI878+CM$23), "-")</f>
        <v>-</v>
      </c>
      <c r="CN878" s="302" t="str" cm="1">
        <f t="array" ref="CN878">IF($CJ878&gt;0, INDEX($CS$28:$DH$35, $CJ878, $CI878+CN$23), "-")</f>
        <v>-</v>
      </c>
      <c r="CO878" s="300" t="str">
        <f t="shared" si="373"/>
        <v>-</v>
      </c>
      <c r="CP878" s="271"/>
      <c r="CQ878" s="272"/>
      <c r="CR878" s="273"/>
      <c r="CS878" s="273"/>
      <c r="CT878" s="273"/>
      <c r="CU878" s="273"/>
      <c r="CV878" s="273"/>
      <c r="CW878" s="273"/>
      <c r="CX878" s="273"/>
      <c r="CY878" s="273"/>
      <c r="CZ878" s="273"/>
      <c r="DA878" s="273"/>
      <c r="DB878" s="273"/>
      <c r="DC878" s="273"/>
      <c r="DD878" s="273"/>
      <c r="DE878" s="273"/>
      <c r="DF878" s="273"/>
      <c r="DG878" s="273"/>
      <c r="DH878" s="273"/>
      <c r="DI878" s="273"/>
      <c r="DJ878" s="271"/>
      <c r="DK878" s="271"/>
    </row>
    <row r="879" spans="1:115" s="45" customFormat="1" ht="12.75" customHeight="1" x14ac:dyDescent="0.25">
      <c r="A879" s="13" cm="1">
        <f t="array" ref="A879">IFERROR(INDEX(Operation, IFERROR(MATCH($N879,#REF!, 0), IFERROR(MATCH($N879,#REF!, 0), MATCH($N879,#REF!, 0))), 4), 0)</f>
        <v>0</v>
      </c>
      <c r="B879" s="10">
        <v>856</v>
      </c>
      <c r="C879" s="238"/>
      <c r="D879" s="238"/>
      <c r="E879" s="79"/>
      <c r="F879" s="80" t="str">
        <f>IF(ISBLANK(E879), "", VLOOKUP(E879, Z!$A$2:$C$4127, 3, FALSE))</f>
        <v/>
      </c>
      <c r="G879" s="238"/>
      <c r="H879" s="81"/>
      <c r="I879" s="255" t="b">
        <v>0</v>
      </c>
      <c r="J879" s="256"/>
      <c r="K879" s="82"/>
      <c r="L879" s="82"/>
      <c r="M879" s="83"/>
      <c r="N879" s="79"/>
      <c r="O879" s="84"/>
      <c r="P879" s="84"/>
      <c r="Q879" s="257"/>
      <c r="R879" s="257"/>
      <c r="S879" s="257"/>
      <c r="T879" s="85">
        <f t="shared" si="374"/>
        <v>0</v>
      </c>
      <c r="U879" s="238"/>
      <c r="V879" s="238"/>
      <c r="W879" s="238"/>
      <c r="X879" s="256"/>
      <c r="Y879" s="258"/>
      <c r="Z879" s="79"/>
      <c r="AA879" s="257"/>
      <c r="AB879" s="257"/>
      <c r="AC879" s="257"/>
      <c r="AD879" s="257"/>
      <c r="AE879" s="257"/>
      <c r="AF879" s="85">
        <f t="shared" si="375"/>
        <v>0</v>
      </c>
      <c r="AG879" s="259"/>
      <c r="AH879" s="238"/>
      <c r="AI879" s="79"/>
      <c r="AJ879" s="80" t="str">
        <f>IF(ISBLANK(AI879), "", VLOOKUP(AI879, Z!$A$2:$C$4127, 3, FALSE))</f>
        <v/>
      </c>
      <c r="AK879" s="260"/>
      <c r="AL879" s="127">
        <f t="shared" si="376"/>
        <v>0</v>
      </c>
      <c r="AM879" s="271"/>
      <c r="AN879" s="292">
        <f t="shared" si="378"/>
        <v>0</v>
      </c>
      <c r="AO879" s="279">
        <f t="shared" si="377"/>
        <v>1</v>
      </c>
      <c r="AP879" s="279">
        <v>0.75</v>
      </c>
      <c r="AQ879" s="293" t="str">
        <f t="shared" si="379"/>
        <v>-</v>
      </c>
      <c r="AR879" s="293" t="str">
        <f t="shared" si="380"/>
        <v>-</v>
      </c>
      <c r="AS879" s="293" t="str" cm="1">
        <f t="array" ref="AS879">IFERROR(IFERROR((AT879*AU879)/(3600*1000)/AZ879, BY879) * SUMPRODUCT($BA879:$BE879^2.5, $BF879:$BJ879) / 1000, "-")</f>
        <v>-</v>
      </c>
      <c r="AT879" s="279" t="str">
        <f t="shared" si="381"/>
        <v>-</v>
      </c>
      <c r="AU879" s="279" t="str">
        <f t="shared" si="382"/>
        <v>-</v>
      </c>
      <c r="AV879" s="294" t="str">
        <f t="shared" si="364"/>
        <v>-</v>
      </c>
      <c r="AW879" s="294" t="str" cm="1">
        <f t="array" ref="AW879">IF(CH879&gt;0, INDEX($CV$58:$CV$60, CH879), "-")</f>
        <v>-</v>
      </c>
      <c r="AX879" s="294" t="str">
        <f t="shared" si="383"/>
        <v>-</v>
      </c>
      <c r="AY879" s="295" t="str">
        <f t="shared" si="384"/>
        <v>-</v>
      </c>
      <c r="AZ879" s="294">
        <f t="shared" si="385"/>
        <v>0</v>
      </c>
      <c r="BA879" s="296" t="str" cm="1">
        <f t="array" ref="BA879">IFERROR(INDEX($CV$63:$CZ$65, $CF879, BA$23), "-")</f>
        <v>-</v>
      </c>
      <c r="BB879" s="296" t="str" cm="1">
        <f t="array" ref="BB879">IFERROR(INDEX($CV$63:$CZ$65, $CF879, BB$23), "-")</f>
        <v>-</v>
      </c>
      <c r="BC879" s="296" t="str" cm="1">
        <f t="array" ref="BC879">IFERROR(INDEX($CV$63:$CZ$65, $CF879, BC$23), "-")</f>
        <v>-</v>
      </c>
      <c r="BD879" s="296" t="str" cm="1">
        <f t="array" ref="BD879">IFERROR(INDEX($CV$63:$CZ$65, $CF879, BD$23), "-")</f>
        <v>-</v>
      </c>
      <c r="BE879" s="296" t="str" cm="1">
        <f t="array" ref="BE879">IFERROR(INDEX($CV$63:$CZ$65, $CF879, BE$23), "-")</f>
        <v>-</v>
      </c>
      <c r="BF879" s="297" cm="1">
        <f t="array" ref="BF879">IF($CF879=3,
IFERROR(INDEX($CV$68:$CZ$79, $CE879, BF$23), "-"),
IF($CF879=2,
IF(BF$23=5, $Q879, IF(BF$23=4, $R879, 0)), IF(BF$23=5, $Q879, 0)
))</f>
        <v>0</v>
      </c>
      <c r="BG879" s="297" cm="1">
        <f t="array" ref="BG879">IF($CF879=3,
IFERROR(INDEX($CV$68:$CZ$79, $CE879, BG$23), "-"),
IF($CF879=2,
IF(BG$23=5, $Q879, IF(BG$23=4, $R879, 0)), IF(BG$23=5, $Q879, 0)
))</f>
        <v>0</v>
      </c>
      <c r="BH879" s="297" cm="1">
        <f t="array" ref="BH879">IF($CF879=3,
IFERROR(INDEX($CV$68:$CZ$79, $CE879, BH$23), "-"),
IF($CF879=2,
IF(BH$23=5, $Q879, IF(BH$23=4, $R879, 0)), IF(BH$23=5, $Q879, 0)
))</f>
        <v>0</v>
      </c>
      <c r="BI879" s="297" cm="1">
        <f t="array" ref="BI879">IF($CF879=3,
IFERROR(INDEX($CV$68:$CZ$79, $CE879, BI$23), "-"),
IF($CF879=2,
IF(BI$23=5, $Q879, IF(BI$23=4, $R879, 0)), IF(BI$23=5, $Q879, 0)
))</f>
        <v>0</v>
      </c>
      <c r="BJ879" s="297" cm="1">
        <f t="array" ref="BJ879">IF($CF879=3,
IFERROR(INDEX($CV$68:$CZ$79, $CE879, BJ$23), "-"),
IF($CF879=2,
IF(BJ$23=5, $Q879, IF(BJ$23=4, $R879, 0)), IF(BJ$23=5, $Q879, 0)
))</f>
        <v>0</v>
      </c>
      <c r="BK879" s="293" t="str" cm="1">
        <f t="array" ref="BK879">IFERROR(IF(OR($AN$20="EZ", ISNUMBER((BL879*BM879)/(3600*1000)/BN879)), (BL879*BM879)/(3600*1000)/BN879, BY879) * SUMPRODUCT($BO879:$BS879^2.5, $BT879:$BX879) / 1000, "-")</f>
        <v>-</v>
      </c>
      <c r="BL879" s="279" t="str">
        <f t="shared" si="386"/>
        <v>-</v>
      </c>
      <c r="BM879" s="279" t="str">
        <f t="shared" si="387"/>
        <v>-</v>
      </c>
      <c r="BN879" s="298">
        <f t="shared" si="388"/>
        <v>0</v>
      </c>
      <c r="BO879" s="296" t="str" cm="1">
        <f t="array" ref="BO879">IFERROR(INDEX($CV$63:$CZ$65, $CO879, BO$23), "-")</f>
        <v>-</v>
      </c>
      <c r="BP879" s="296" t="str" cm="1">
        <f t="array" ref="BP879">IFERROR(INDEX($CV$63:$CZ$65, $CO879, BP$23), "-")</f>
        <v>-</v>
      </c>
      <c r="BQ879" s="296" t="str" cm="1">
        <f t="array" ref="BQ879">IFERROR(INDEX($CV$63:$CZ$65, $CO879, BQ$23), "-")</f>
        <v>-</v>
      </c>
      <c r="BR879" s="296" t="str" cm="1">
        <f t="array" ref="BR879">IFERROR(INDEX($CV$63:$CZ$65, $CO879, BR$23), "-")</f>
        <v>-</v>
      </c>
      <c r="BS879" s="296" t="str" cm="1">
        <f t="array" ref="BS879">IFERROR(INDEX($CV$63:$CZ$65, $CO879, BS$23), "-")</f>
        <v>-</v>
      </c>
      <c r="BT879" s="297" cm="1">
        <f t="array" ref="BT879">IF($CO879=3,
IFERROR(INDEX($CV$68:$CZ$79, $CE879, BT$23), "-"),
IF($CO879=2,
IF(BT$23=5, $AC879, IF(BT$23=4, $AD879, 0)), IF(BT$23=5, $AC879, 0)
))</f>
        <v>0</v>
      </c>
      <c r="BU879" s="297" cm="1">
        <f t="array" ref="BU879">IF($CO879=3,
IFERROR(INDEX($CV$68:$CZ$79, $CE879, BU$23), "-"),
IF($CO879=2,
IF(BU$23=5, $AC879, IF(BU$23=4, $AD879, 0)), IF(BU$23=5, $AC879, 0)
))</f>
        <v>0</v>
      </c>
      <c r="BV879" s="297" cm="1">
        <f t="array" ref="BV879">IF($CO879=3,
IFERROR(INDEX($CV$68:$CZ$79, $CE879, BV$23), "-"),
IF($CO879=2,
IF(BV$23=5, $AC879, IF(BV$23=4, $AD879, 0)), IF(BV$23=5, $AC879, 0)
))</f>
        <v>0</v>
      </c>
      <c r="BW879" s="297" cm="1">
        <f t="array" ref="BW879">IF($CO879=3,
IFERROR(INDEX($CV$68:$CZ$79, $CE879, BW$23), "-"),
IF($CO879=2,
IF(BW$23=5, $AC879, IF(BW$23=4, $AD879, 0)), IF(BW$23=5, $AC879, 0)
))</f>
        <v>0</v>
      </c>
      <c r="BX879" s="297" cm="1">
        <f t="array" ref="BX879">IF($CO879=3,
IFERROR(INDEX($CV$68:$CZ$79, $CE879, BX$23), "-"),
IF($CO879=2,
IF(BX$23=5, $AC879, IF(BX$23=4, $AD879, 0)), IF(BX$23=5, $AC879, 0)
))</f>
        <v>0</v>
      </c>
      <c r="BY879" s="293" t="str">
        <f t="shared" si="389"/>
        <v>-</v>
      </c>
      <c r="BZ879" s="299">
        <f t="shared" si="365"/>
        <v>0</v>
      </c>
      <c r="CA879" s="294" t="str">
        <f t="shared" si="390"/>
        <v>-</v>
      </c>
      <c r="CB879" s="295" t="str">
        <f t="shared" si="366"/>
        <v>-</v>
      </c>
      <c r="CC879" s="295" t="str">
        <f t="shared" si="391"/>
        <v>-</v>
      </c>
      <c r="CD879" s="299">
        <f t="shared" si="367"/>
        <v>0</v>
      </c>
      <c r="CE879" s="300" t="str">
        <f t="shared" si="368"/>
        <v>-</v>
      </c>
      <c r="CF879" s="300" t="str">
        <f t="shared" si="369"/>
        <v>-</v>
      </c>
      <c r="CG879" s="300">
        <v>0</v>
      </c>
      <c r="CH879" s="300">
        <f t="shared" si="370"/>
        <v>0</v>
      </c>
      <c r="CI879" s="301">
        <f t="shared" si="371"/>
        <v>0</v>
      </c>
      <c r="CJ879" s="301">
        <f t="shared" si="372"/>
        <v>0</v>
      </c>
      <c r="CK879" s="302" t="str" cm="1">
        <f t="array" ref="CK879">IF($CJ879&gt;0, INDEX($CS$28:$DH$35, $CJ879, $CI879+CK$23), "-")</f>
        <v>-</v>
      </c>
      <c r="CL879" s="302" t="str" cm="1">
        <f t="array" ref="CL879">IF($CJ879&gt;0, INDEX($CS$28:$DH$35, $CJ879, $CI879+CL$23), "-")</f>
        <v>-</v>
      </c>
      <c r="CM879" s="302" t="str" cm="1">
        <f t="array" ref="CM879">IF($CJ879&gt;0, INDEX($CS$28:$DH$35, $CJ879, $CI879+CM$23), "-")</f>
        <v>-</v>
      </c>
      <c r="CN879" s="302" t="str" cm="1">
        <f t="array" ref="CN879">IF($CJ879&gt;0, INDEX($CS$28:$DH$35, $CJ879, $CI879+CN$23), "-")</f>
        <v>-</v>
      </c>
      <c r="CO879" s="300" t="str">
        <f t="shared" si="373"/>
        <v>-</v>
      </c>
      <c r="CP879" s="271"/>
      <c r="CQ879" s="272"/>
      <c r="CR879" s="273"/>
      <c r="CS879" s="273"/>
      <c r="CT879" s="273"/>
      <c r="CU879" s="273"/>
      <c r="CV879" s="273"/>
      <c r="CW879" s="273"/>
      <c r="CX879" s="273"/>
      <c r="CY879" s="273"/>
      <c r="CZ879" s="273"/>
      <c r="DA879" s="273"/>
      <c r="DB879" s="273"/>
      <c r="DC879" s="273"/>
      <c r="DD879" s="273"/>
      <c r="DE879" s="273"/>
      <c r="DF879" s="273"/>
      <c r="DG879" s="273"/>
      <c r="DH879" s="273"/>
      <c r="DI879" s="273"/>
      <c r="DJ879" s="271"/>
      <c r="DK879" s="271"/>
    </row>
    <row r="880" spans="1:115" s="45" customFormat="1" ht="12.75" customHeight="1" x14ac:dyDescent="0.25">
      <c r="A880" s="13" cm="1">
        <f t="array" ref="A880">IFERROR(INDEX(Operation, IFERROR(MATCH($N880,#REF!, 0), IFERROR(MATCH($N880,#REF!, 0), MATCH($N880,#REF!, 0))), 4), 0)</f>
        <v>0</v>
      </c>
      <c r="B880" s="10">
        <v>857</v>
      </c>
      <c r="C880" s="238"/>
      <c r="D880" s="238"/>
      <c r="E880" s="79"/>
      <c r="F880" s="80" t="str">
        <f>IF(ISBLANK(E880), "", VLOOKUP(E880, Z!$A$2:$C$4127, 3, FALSE))</f>
        <v/>
      </c>
      <c r="G880" s="238"/>
      <c r="H880" s="81"/>
      <c r="I880" s="255" t="b">
        <v>0</v>
      </c>
      <c r="J880" s="256"/>
      <c r="K880" s="82"/>
      <c r="L880" s="82"/>
      <c r="M880" s="83"/>
      <c r="N880" s="79"/>
      <c r="O880" s="84"/>
      <c r="P880" s="84"/>
      <c r="Q880" s="257"/>
      <c r="R880" s="257"/>
      <c r="S880" s="257"/>
      <c r="T880" s="85">
        <f t="shared" si="374"/>
        <v>0</v>
      </c>
      <c r="U880" s="238"/>
      <c r="V880" s="238"/>
      <c r="W880" s="238"/>
      <c r="X880" s="257"/>
      <c r="Y880" s="258"/>
      <c r="Z880" s="79"/>
      <c r="AA880" s="257"/>
      <c r="AB880" s="257"/>
      <c r="AC880" s="257"/>
      <c r="AD880" s="257"/>
      <c r="AE880" s="257"/>
      <c r="AF880" s="85">
        <f t="shared" si="375"/>
        <v>0</v>
      </c>
      <c r="AG880" s="259"/>
      <c r="AH880" s="238"/>
      <c r="AI880" s="79"/>
      <c r="AJ880" s="80" t="str">
        <f>IF(ISBLANK(AI880), "", VLOOKUP(AI880, Z!$A$2:$C$4127, 3, FALSE))</f>
        <v/>
      </c>
      <c r="AK880" s="260"/>
      <c r="AL880" s="127">
        <f t="shared" si="376"/>
        <v>0</v>
      </c>
      <c r="AM880" s="271"/>
      <c r="AN880" s="292">
        <f t="shared" si="378"/>
        <v>0</v>
      </c>
      <c r="AO880" s="279">
        <f t="shared" si="377"/>
        <v>1</v>
      </c>
      <c r="AP880" s="279">
        <v>0.75</v>
      </c>
      <c r="AQ880" s="293" t="str">
        <f t="shared" si="379"/>
        <v>-</v>
      </c>
      <c r="AR880" s="293" t="str">
        <f t="shared" si="380"/>
        <v>-</v>
      </c>
      <c r="AS880" s="293" t="str" cm="1">
        <f t="array" ref="AS880">IFERROR(IFERROR((AT880*AU880)/(3600*1000)/AZ880, BY880) * SUMPRODUCT($BA880:$BE880^2.5, $BF880:$BJ880) / 1000, "-")</f>
        <v>-</v>
      </c>
      <c r="AT880" s="279" t="str">
        <f t="shared" si="381"/>
        <v>-</v>
      </c>
      <c r="AU880" s="279" t="str">
        <f t="shared" si="382"/>
        <v>-</v>
      </c>
      <c r="AV880" s="294" t="str">
        <f t="shared" si="364"/>
        <v>-</v>
      </c>
      <c r="AW880" s="294" t="str" cm="1">
        <f t="array" ref="AW880">IF(CH880&gt;0, INDEX($CV$58:$CV$60, CH880), "-")</f>
        <v>-</v>
      </c>
      <c r="AX880" s="294" t="str">
        <f t="shared" si="383"/>
        <v>-</v>
      </c>
      <c r="AY880" s="295" t="str">
        <f t="shared" si="384"/>
        <v>-</v>
      </c>
      <c r="AZ880" s="294">
        <f t="shared" si="385"/>
        <v>0</v>
      </c>
      <c r="BA880" s="296" t="str" cm="1">
        <f t="array" ref="BA880">IFERROR(INDEX($CV$63:$CZ$65, $CF880, BA$23), "-")</f>
        <v>-</v>
      </c>
      <c r="BB880" s="296" t="str" cm="1">
        <f t="array" ref="BB880">IFERROR(INDEX($CV$63:$CZ$65, $CF880, BB$23), "-")</f>
        <v>-</v>
      </c>
      <c r="BC880" s="296" t="str" cm="1">
        <f t="array" ref="BC880">IFERROR(INDEX($CV$63:$CZ$65, $CF880, BC$23), "-")</f>
        <v>-</v>
      </c>
      <c r="BD880" s="296" t="str" cm="1">
        <f t="array" ref="BD880">IFERROR(INDEX($CV$63:$CZ$65, $CF880, BD$23), "-")</f>
        <v>-</v>
      </c>
      <c r="BE880" s="296" t="str" cm="1">
        <f t="array" ref="BE880">IFERROR(INDEX($CV$63:$CZ$65, $CF880, BE$23), "-")</f>
        <v>-</v>
      </c>
      <c r="BF880" s="297" cm="1">
        <f t="array" ref="BF880">IF($CF880=3,
IFERROR(INDEX($CV$68:$CZ$79, $CE880, BF$23), "-"),
IF($CF880=2,
IF(BF$23=5, $Q880, IF(BF$23=4, $R880, 0)), IF(BF$23=5, $Q880, 0)
))</f>
        <v>0</v>
      </c>
      <c r="BG880" s="297" cm="1">
        <f t="array" ref="BG880">IF($CF880=3,
IFERROR(INDEX($CV$68:$CZ$79, $CE880, BG$23), "-"),
IF($CF880=2,
IF(BG$23=5, $Q880, IF(BG$23=4, $R880, 0)), IF(BG$23=5, $Q880, 0)
))</f>
        <v>0</v>
      </c>
      <c r="BH880" s="297" cm="1">
        <f t="array" ref="BH880">IF($CF880=3,
IFERROR(INDEX($CV$68:$CZ$79, $CE880, BH$23), "-"),
IF($CF880=2,
IF(BH$23=5, $Q880, IF(BH$23=4, $R880, 0)), IF(BH$23=5, $Q880, 0)
))</f>
        <v>0</v>
      </c>
      <c r="BI880" s="297" cm="1">
        <f t="array" ref="BI880">IF($CF880=3,
IFERROR(INDEX($CV$68:$CZ$79, $CE880, BI$23), "-"),
IF($CF880=2,
IF(BI$23=5, $Q880, IF(BI$23=4, $R880, 0)), IF(BI$23=5, $Q880, 0)
))</f>
        <v>0</v>
      </c>
      <c r="BJ880" s="297" cm="1">
        <f t="array" ref="BJ880">IF($CF880=3,
IFERROR(INDEX($CV$68:$CZ$79, $CE880, BJ$23), "-"),
IF($CF880=2,
IF(BJ$23=5, $Q880, IF(BJ$23=4, $R880, 0)), IF(BJ$23=5, $Q880, 0)
))</f>
        <v>0</v>
      </c>
      <c r="BK880" s="293" t="str" cm="1">
        <f t="array" ref="BK880">IFERROR(IF(OR($AN$20="EZ", ISNUMBER((BL880*BM880)/(3600*1000)/BN880)), (BL880*BM880)/(3600*1000)/BN880, BY880) * SUMPRODUCT($BO880:$BS880^2.5, $BT880:$BX880) / 1000, "-")</f>
        <v>-</v>
      </c>
      <c r="BL880" s="279" t="str">
        <f t="shared" si="386"/>
        <v>-</v>
      </c>
      <c r="BM880" s="279" t="str">
        <f t="shared" si="387"/>
        <v>-</v>
      </c>
      <c r="BN880" s="298">
        <f t="shared" si="388"/>
        <v>0</v>
      </c>
      <c r="BO880" s="296" t="str" cm="1">
        <f t="array" ref="BO880">IFERROR(INDEX($CV$63:$CZ$65, $CO880, BO$23), "-")</f>
        <v>-</v>
      </c>
      <c r="BP880" s="296" t="str" cm="1">
        <f t="array" ref="BP880">IFERROR(INDEX($CV$63:$CZ$65, $CO880, BP$23), "-")</f>
        <v>-</v>
      </c>
      <c r="BQ880" s="296" t="str" cm="1">
        <f t="array" ref="BQ880">IFERROR(INDEX($CV$63:$CZ$65, $CO880, BQ$23), "-")</f>
        <v>-</v>
      </c>
      <c r="BR880" s="296" t="str" cm="1">
        <f t="array" ref="BR880">IFERROR(INDEX($CV$63:$CZ$65, $CO880, BR$23), "-")</f>
        <v>-</v>
      </c>
      <c r="BS880" s="296" t="str" cm="1">
        <f t="array" ref="BS880">IFERROR(INDEX($CV$63:$CZ$65, $CO880, BS$23), "-")</f>
        <v>-</v>
      </c>
      <c r="BT880" s="297" cm="1">
        <f t="array" ref="BT880">IF($CO880=3,
IFERROR(INDEX($CV$68:$CZ$79, $CE880, BT$23), "-"),
IF($CO880=2,
IF(BT$23=5, $AC880, IF(BT$23=4, $AD880, 0)), IF(BT$23=5, $AC880, 0)
))</f>
        <v>0</v>
      </c>
      <c r="BU880" s="297" cm="1">
        <f t="array" ref="BU880">IF($CO880=3,
IFERROR(INDEX($CV$68:$CZ$79, $CE880, BU$23), "-"),
IF($CO880=2,
IF(BU$23=5, $AC880, IF(BU$23=4, $AD880, 0)), IF(BU$23=5, $AC880, 0)
))</f>
        <v>0</v>
      </c>
      <c r="BV880" s="297" cm="1">
        <f t="array" ref="BV880">IF($CO880=3,
IFERROR(INDEX($CV$68:$CZ$79, $CE880, BV$23), "-"),
IF($CO880=2,
IF(BV$23=5, $AC880, IF(BV$23=4, $AD880, 0)), IF(BV$23=5, $AC880, 0)
))</f>
        <v>0</v>
      </c>
      <c r="BW880" s="297" cm="1">
        <f t="array" ref="BW880">IF($CO880=3,
IFERROR(INDEX($CV$68:$CZ$79, $CE880, BW$23), "-"),
IF($CO880=2,
IF(BW$23=5, $AC880, IF(BW$23=4, $AD880, 0)), IF(BW$23=5, $AC880, 0)
))</f>
        <v>0</v>
      </c>
      <c r="BX880" s="297" cm="1">
        <f t="array" ref="BX880">IF($CO880=3,
IFERROR(INDEX($CV$68:$CZ$79, $CE880, BX$23), "-"),
IF($CO880=2,
IF(BX$23=5, $AC880, IF(BX$23=4, $AD880, 0)), IF(BX$23=5, $AC880, 0)
))</f>
        <v>0</v>
      </c>
      <c r="BY880" s="293" t="str">
        <f t="shared" si="389"/>
        <v>-</v>
      </c>
      <c r="BZ880" s="299">
        <f t="shared" si="365"/>
        <v>0</v>
      </c>
      <c r="CA880" s="294" t="str">
        <f t="shared" si="390"/>
        <v>-</v>
      </c>
      <c r="CB880" s="295" t="str">
        <f t="shared" si="366"/>
        <v>-</v>
      </c>
      <c r="CC880" s="295" t="str">
        <f t="shared" si="391"/>
        <v>-</v>
      </c>
      <c r="CD880" s="299">
        <f t="shared" si="367"/>
        <v>0</v>
      </c>
      <c r="CE880" s="300" t="str">
        <f t="shared" si="368"/>
        <v>-</v>
      </c>
      <c r="CF880" s="300" t="str">
        <f t="shared" si="369"/>
        <v>-</v>
      </c>
      <c r="CG880" s="300">
        <v>0</v>
      </c>
      <c r="CH880" s="300">
        <f t="shared" si="370"/>
        <v>0</v>
      </c>
      <c r="CI880" s="301">
        <f t="shared" si="371"/>
        <v>0</v>
      </c>
      <c r="CJ880" s="301">
        <f t="shared" si="372"/>
        <v>0</v>
      </c>
      <c r="CK880" s="302" t="str" cm="1">
        <f t="array" ref="CK880">IF($CJ880&gt;0, INDEX($CS$28:$DH$35, $CJ880, $CI880+CK$23), "-")</f>
        <v>-</v>
      </c>
      <c r="CL880" s="302" t="str" cm="1">
        <f t="array" ref="CL880">IF($CJ880&gt;0, INDEX($CS$28:$DH$35, $CJ880, $CI880+CL$23), "-")</f>
        <v>-</v>
      </c>
      <c r="CM880" s="302" t="str" cm="1">
        <f t="array" ref="CM880">IF($CJ880&gt;0, INDEX($CS$28:$DH$35, $CJ880, $CI880+CM$23), "-")</f>
        <v>-</v>
      </c>
      <c r="CN880" s="302" t="str" cm="1">
        <f t="array" ref="CN880">IF($CJ880&gt;0, INDEX($CS$28:$DH$35, $CJ880, $CI880+CN$23), "-")</f>
        <v>-</v>
      </c>
      <c r="CO880" s="300" t="str">
        <f t="shared" si="373"/>
        <v>-</v>
      </c>
      <c r="CP880" s="271"/>
      <c r="CQ880" s="272"/>
      <c r="CR880" s="273"/>
      <c r="CS880" s="273"/>
      <c r="CT880" s="273"/>
      <c r="CU880" s="273"/>
      <c r="CV880" s="273"/>
      <c r="CW880" s="273"/>
      <c r="CX880" s="273"/>
      <c r="CY880" s="273"/>
      <c r="CZ880" s="273"/>
      <c r="DA880" s="273"/>
      <c r="DB880" s="273"/>
      <c r="DC880" s="273"/>
      <c r="DD880" s="273"/>
      <c r="DE880" s="273"/>
      <c r="DF880" s="273"/>
      <c r="DG880" s="273"/>
      <c r="DH880" s="273"/>
      <c r="DI880" s="273"/>
      <c r="DJ880" s="271"/>
      <c r="DK880" s="271"/>
    </row>
    <row r="881" spans="1:115" s="45" customFormat="1" ht="12.75" customHeight="1" x14ac:dyDescent="0.25">
      <c r="A881" s="13" cm="1">
        <f t="array" ref="A881">IFERROR(INDEX(Operation, IFERROR(MATCH($N881,#REF!, 0), IFERROR(MATCH($N881,#REF!, 0), MATCH($N881,#REF!, 0))), 4), 0)</f>
        <v>0</v>
      </c>
      <c r="B881" s="10">
        <v>858</v>
      </c>
      <c r="C881" s="238"/>
      <c r="D881" s="238"/>
      <c r="E881" s="79"/>
      <c r="F881" s="80" t="str">
        <f>IF(ISBLANK(E881), "", VLOOKUP(E881, Z!$A$2:$C$4127, 3, FALSE))</f>
        <v/>
      </c>
      <c r="G881" s="238"/>
      <c r="H881" s="81"/>
      <c r="I881" s="255" t="b">
        <v>0</v>
      </c>
      <c r="J881" s="256"/>
      <c r="K881" s="82"/>
      <c r="L881" s="82"/>
      <c r="M881" s="83"/>
      <c r="N881" s="79"/>
      <c r="O881" s="84"/>
      <c r="P881" s="84"/>
      <c r="Q881" s="257"/>
      <c r="R881" s="257"/>
      <c r="S881" s="257"/>
      <c r="T881" s="85">
        <f t="shared" si="374"/>
        <v>0</v>
      </c>
      <c r="U881" s="238"/>
      <c r="V881" s="238"/>
      <c r="W881" s="238"/>
      <c r="X881" s="257"/>
      <c r="Y881" s="258"/>
      <c r="Z881" s="79"/>
      <c r="AA881" s="257"/>
      <c r="AB881" s="257"/>
      <c r="AC881" s="257"/>
      <c r="AD881" s="257"/>
      <c r="AE881" s="257"/>
      <c r="AF881" s="85">
        <f t="shared" si="375"/>
        <v>0</v>
      </c>
      <c r="AG881" s="259"/>
      <c r="AH881" s="238"/>
      <c r="AI881" s="79"/>
      <c r="AJ881" s="80" t="str">
        <f>IF(ISBLANK(AI881), "", VLOOKUP(AI881, Z!$A$2:$C$4127, 3, FALSE))</f>
        <v/>
      </c>
      <c r="AK881" s="260"/>
      <c r="AL881" s="127">
        <f t="shared" si="376"/>
        <v>0</v>
      </c>
      <c r="AM881" s="271"/>
      <c r="AN881" s="292">
        <f t="shared" si="378"/>
        <v>0</v>
      </c>
      <c r="AO881" s="279">
        <f t="shared" si="377"/>
        <v>1</v>
      </c>
      <c r="AP881" s="279">
        <v>0.75</v>
      </c>
      <c r="AQ881" s="293" t="str">
        <f t="shared" si="379"/>
        <v>-</v>
      </c>
      <c r="AR881" s="293" t="str">
        <f t="shared" si="380"/>
        <v>-</v>
      </c>
      <c r="AS881" s="293" t="str" cm="1">
        <f t="array" ref="AS881">IFERROR(IFERROR((AT881*AU881)/(3600*1000)/AZ881, BY881) * SUMPRODUCT($BA881:$BE881^2.5, $BF881:$BJ881) / 1000, "-")</f>
        <v>-</v>
      </c>
      <c r="AT881" s="279" t="str">
        <f t="shared" si="381"/>
        <v>-</v>
      </c>
      <c r="AU881" s="279" t="str">
        <f t="shared" si="382"/>
        <v>-</v>
      </c>
      <c r="AV881" s="294" t="str">
        <f t="shared" si="364"/>
        <v>-</v>
      </c>
      <c r="AW881" s="294" t="str" cm="1">
        <f t="array" ref="AW881">IF(CH881&gt;0, INDEX($CV$58:$CV$60, CH881), "-")</f>
        <v>-</v>
      </c>
      <c r="AX881" s="294" t="str">
        <f t="shared" si="383"/>
        <v>-</v>
      </c>
      <c r="AY881" s="295" t="str">
        <f t="shared" si="384"/>
        <v>-</v>
      </c>
      <c r="AZ881" s="294">
        <f t="shared" si="385"/>
        <v>0</v>
      </c>
      <c r="BA881" s="296" t="str" cm="1">
        <f t="array" ref="BA881">IFERROR(INDEX($CV$63:$CZ$65, $CF881, BA$23), "-")</f>
        <v>-</v>
      </c>
      <c r="BB881" s="296" t="str" cm="1">
        <f t="array" ref="BB881">IFERROR(INDEX($CV$63:$CZ$65, $CF881, BB$23), "-")</f>
        <v>-</v>
      </c>
      <c r="BC881" s="296" t="str" cm="1">
        <f t="array" ref="BC881">IFERROR(INDEX($CV$63:$CZ$65, $CF881, BC$23), "-")</f>
        <v>-</v>
      </c>
      <c r="BD881" s="296" t="str" cm="1">
        <f t="array" ref="BD881">IFERROR(INDEX($CV$63:$CZ$65, $CF881, BD$23), "-")</f>
        <v>-</v>
      </c>
      <c r="BE881" s="296" t="str" cm="1">
        <f t="array" ref="BE881">IFERROR(INDEX($CV$63:$CZ$65, $CF881, BE$23), "-")</f>
        <v>-</v>
      </c>
      <c r="BF881" s="297" cm="1">
        <f t="array" ref="BF881">IF($CF881=3,
IFERROR(INDEX($CV$68:$CZ$79, $CE881, BF$23), "-"),
IF($CF881=2,
IF(BF$23=5, $Q881, IF(BF$23=4, $R881, 0)), IF(BF$23=5, $Q881, 0)
))</f>
        <v>0</v>
      </c>
      <c r="BG881" s="297" cm="1">
        <f t="array" ref="BG881">IF($CF881=3,
IFERROR(INDEX($CV$68:$CZ$79, $CE881, BG$23), "-"),
IF($CF881=2,
IF(BG$23=5, $Q881, IF(BG$23=4, $R881, 0)), IF(BG$23=5, $Q881, 0)
))</f>
        <v>0</v>
      </c>
      <c r="BH881" s="297" cm="1">
        <f t="array" ref="BH881">IF($CF881=3,
IFERROR(INDEX($CV$68:$CZ$79, $CE881, BH$23), "-"),
IF($CF881=2,
IF(BH$23=5, $Q881, IF(BH$23=4, $R881, 0)), IF(BH$23=5, $Q881, 0)
))</f>
        <v>0</v>
      </c>
      <c r="BI881" s="297" cm="1">
        <f t="array" ref="BI881">IF($CF881=3,
IFERROR(INDEX($CV$68:$CZ$79, $CE881, BI$23), "-"),
IF($CF881=2,
IF(BI$23=5, $Q881, IF(BI$23=4, $R881, 0)), IF(BI$23=5, $Q881, 0)
))</f>
        <v>0</v>
      </c>
      <c r="BJ881" s="297" cm="1">
        <f t="array" ref="BJ881">IF($CF881=3,
IFERROR(INDEX($CV$68:$CZ$79, $CE881, BJ$23), "-"),
IF($CF881=2,
IF(BJ$23=5, $Q881, IF(BJ$23=4, $R881, 0)), IF(BJ$23=5, $Q881, 0)
))</f>
        <v>0</v>
      </c>
      <c r="BK881" s="293" t="str" cm="1">
        <f t="array" ref="BK881">IFERROR(IF(OR($AN$20="EZ", ISNUMBER((BL881*BM881)/(3600*1000)/BN881)), (BL881*BM881)/(3600*1000)/BN881, BY881) * SUMPRODUCT($BO881:$BS881^2.5, $BT881:$BX881) / 1000, "-")</f>
        <v>-</v>
      </c>
      <c r="BL881" s="279" t="str">
        <f t="shared" si="386"/>
        <v>-</v>
      </c>
      <c r="BM881" s="279" t="str">
        <f t="shared" si="387"/>
        <v>-</v>
      </c>
      <c r="BN881" s="298">
        <f t="shared" si="388"/>
        <v>0</v>
      </c>
      <c r="BO881" s="296" t="str" cm="1">
        <f t="array" ref="BO881">IFERROR(INDEX($CV$63:$CZ$65, $CO881, BO$23), "-")</f>
        <v>-</v>
      </c>
      <c r="BP881" s="296" t="str" cm="1">
        <f t="array" ref="BP881">IFERROR(INDEX($CV$63:$CZ$65, $CO881, BP$23), "-")</f>
        <v>-</v>
      </c>
      <c r="BQ881" s="296" t="str" cm="1">
        <f t="array" ref="BQ881">IFERROR(INDEX($CV$63:$CZ$65, $CO881, BQ$23), "-")</f>
        <v>-</v>
      </c>
      <c r="BR881" s="296" t="str" cm="1">
        <f t="array" ref="BR881">IFERROR(INDEX($CV$63:$CZ$65, $CO881, BR$23), "-")</f>
        <v>-</v>
      </c>
      <c r="BS881" s="296" t="str" cm="1">
        <f t="array" ref="BS881">IFERROR(INDEX($CV$63:$CZ$65, $CO881, BS$23), "-")</f>
        <v>-</v>
      </c>
      <c r="BT881" s="297" cm="1">
        <f t="array" ref="BT881">IF($CO881=3,
IFERROR(INDEX($CV$68:$CZ$79, $CE881, BT$23), "-"),
IF($CO881=2,
IF(BT$23=5, $AC881, IF(BT$23=4, $AD881, 0)), IF(BT$23=5, $AC881, 0)
))</f>
        <v>0</v>
      </c>
      <c r="BU881" s="297" cm="1">
        <f t="array" ref="BU881">IF($CO881=3,
IFERROR(INDEX($CV$68:$CZ$79, $CE881, BU$23), "-"),
IF($CO881=2,
IF(BU$23=5, $AC881, IF(BU$23=4, $AD881, 0)), IF(BU$23=5, $AC881, 0)
))</f>
        <v>0</v>
      </c>
      <c r="BV881" s="297" cm="1">
        <f t="array" ref="BV881">IF($CO881=3,
IFERROR(INDEX($CV$68:$CZ$79, $CE881, BV$23), "-"),
IF($CO881=2,
IF(BV$23=5, $AC881, IF(BV$23=4, $AD881, 0)), IF(BV$23=5, $AC881, 0)
))</f>
        <v>0</v>
      </c>
      <c r="BW881" s="297" cm="1">
        <f t="array" ref="BW881">IF($CO881=3,
IFERROR(INDEX($CV$68:$CZ$79, $CE881, BW$23), "-"),
IF($CO881=2,
IF(BW$23=5, $AC881, IF(BW$23=4, $AD881, 0)), IF(BW$23=5, $AC881, 0)
))</f>
        <v>0</v>
      </c>
      <c r="BX881" s="297" cm="1">
        <f t="array" ref="BX881">IF($CO881=3,
IFERROR(INDEX($CV$68:$CZ$79, $CE881, BX$23), "-"),
IF($CO881=2,
IF(BX$23=5, $AC881, IF(BX$23=4, $AD881, 0)), IF(BX$23=5, $AC881, 0)
))</f>
        <v>0</v>
      </c>
      <c r="BY881" s="293" t="str">
        <f t="shared" si="389"/>
        <v>-</v>
      </c>
      <c r="BZ881" s="299">
        <f t="shared" si="365"/>
        <v>0</v>
      </c>
      <c r="CA881" s="294" t="str">
        <f t="shared" si="390"/>
        <v>-</v>
      </c>
      <c r="CB881" s="295" t="str">
        <f t="shared" si="366"/>
        <v>-</v>
      </c>
      <c r="CC881" s="295" t="str">
        <f t="shared" si="391"/>
        <v>-</v>
      </c>
      <c r="CD881" s="299">
        <f t="shared" si="367"/>
        <v>0</v>
      </c>
      <c r="CE881" s="300" t="str">
        <f t="shared" si="368"/>
        <v>-</v>
      </c>
      <c r="CF881" s="300" t="str">
        <f t="shared" si="369"/>
        <v>-</v>
      </c>
      <c r="CG881" s="300">
        <v>0</v>
      </c>
      <c r="CH881" s="300">
        <f t="shared" si="370"/>
        <v>0</v>
      </c>
      <c r="CI881" s="301">
        <f t="shared" si="371"/>
        <v>0</v>
      </c>
      <c r="CJ881" s="301">
        <f t="shared" si="372"/>
        <v>0</v>
      </c>
      <c r="CK881" s="302" t="str" cm="1">
        <f t="array" ref="CK881">IF($CJ881&gt;0, INDEX($CS$28:$DH$35, $CJ881, $CI881+CK$23), "-")</f>
        <v>-</v>
      </c>
      <c r="CL881" s="302" t="str" cm="1">
        <f t="array" ref="CL881">IF($CJ881&gt;0, INDEX($CS$28:$DH$35, $CJ881, $CI881+CL$23), "-")</f>
        <v>-</v>
      </c>
      <c r="CM881" s="302" t="str" cm="1">
        <f t="array" ref="CM881">IF($CJ881&gt;0, INDEX($CS$28:$DH$35, $CJ881, $CI881+CM$23), "-")</f>
        <v>-</v>
      </c>
      <c r="CN881" s="302" t="str" cm="1">
        <f t="array" ref="CN881">IF($CJ881&gt;0, INDEX($CS$28:$DH$35, $CJ881, $CI881+CN$23), "-")</f>
        <v>-</v>
      </c>
      <c r="CO881" s="300" t="str">
        <f t="shared" si="373"/>
        <v>-</v>
      </c>
      <c r="CP881" s="271"/>
      <c r="CQ881" s="272"/>
      <c r="CR881" s="273"/>
      <c r="CS881" s="273"/>
      <c r="CT881" s="273"/>
      <c r="CU881" s="273"/>
      <c r="CV881" s="273"/>
      <c r="CW881" s="273"/>
      <c r="CX881" s="273"/>
      <c r="CY881" s="273"/>
      <c r="CZ881" s="273"/>
      <c r="DA881" s="273"/>
      <c r="DB881" s="273"/>
      <c r="DC881" s="273"/>
      <c r="DD881" s="273"/>
      <c r="DE881" s="273"/>
      <c r="DF881" s="273"/>
      <c r="DG881" s="273"/>
      <c r="DH881" s="273"/>
      <c r="DI881" s="273"/>
      <c r="DJ881" s="271"/>
      <c r="DK881" s="271"/>
    </row>
    <row r="882" spans="1:115" s="45" customFormat="1" ht="12.75" customHeight="1" x14ac:dyDescent="0.25">
      <c r="A882" s="13" cm="1">
        <f t="array" ref="A882">IFERROR(INDEX(Operation, IFERROR(MATCH($N882,#REF!, 0), IFERROR(MATCH($N882,#REF!, 0), MATCH($N882,#REF!, 0))), 4), 0)</f>
        <v>0</v>
      </c>
      <c r="B882" s="10">
        <v>859</v>
      </c>
      <c r="C882" s="238"/>
      <c r="D882" s="238"/>
      <c r="E882" s="79"/>
      <c r="F882" s="80" t="str">
        <f>IF(ISBLANK(E882), "", VLOOKUP(E882, Z!$A$2:$C$4127, 3, FALSE))</f>
        <v/>
      </c>
      <c r="G882" s="238"/>
      <c r="H882" s="81"/>
      <c r="I882" s="255" t="b">
        <v>0</v>
      </c>
      <c r="J882" s="256"/>
      <c r="K882" s="82"/>
      <c r="L882" s="82"/>
      <c r="M882" s="83"/>
      <c r="N882" s="79"/>
      <c r="O882" s="84"/>
      <c r="P882" s="84"/>
      <c r="Q882" s="257"/>
      <c r="R882" s="257"/>
      <c r="S882" s="257"/>
      <c r="T882" s="85">
        <f t="shared" si="374"/>
        <v>0</v>
      </c>
      <c r="U882" s="238"/>
      <c r="V882" s="238"/>
      <c r="W882" s="238"/>
      <c r="X882" s="257"/>
      <c r="Y882" s="258"/>
      <c r="Z882" s="79"/>
      <c r="AA882" s="257"/>
      <c r="AB882" s="257"/>
      <c r="AC882" s="257"/>
      <c r="AD882" s="257"/>
      <c r="AE882" s="257"/>
      <c r="AF882" s="85">
        <f t="shared" si="375"/>
        <v>0</v>
      </c>
      <c r="AG882" s="259"/>
      <c r="AH882" s="238"/>
      <c r="AI882" s="79"/>
      <c r="AJ882" s="80" t="str">
        <f>IF(ISBLANK(AI882), "", VLOOKUP(AI882, Z!$A$2:$C$4127, 3, FALSE))</f>
        <v/>
      </c>
      <c r="AK882" s="260"/>
      <c r="AL882" s="127">
        <f t="shared" si="376"/>
        <v>0</v>
      </c>
      <c r="AM882" s="271"/>
      <c r="AN882" s="292">
        <f t="shared" si="378"/>
        <v>0</v>
      </c>
      <c r="AO882" s="279">
        <f t="shared" si="377"/>
        <v>1</v>
      </c>
      <c r="AP882" s="279">
        <v>0.75</v>
      </c>
      <c r="AQ882" s="293" t="str">
        <f t="shared" si="379"/>
        <v>-</v>
      </c>
      <c r="AR882" s="293" t="str">
        <f t="shared" si="380"/>
        <v>-</v>
      </c>
      <c r="AS882" s="293" t="str" cm="1">
        <f t="array" ref="AS882">IFERROR(IFERROR((AT882*AU882)/(3600*1000)/AZ882, BY882) * SUMPRODUCT($BA882:$BE882^2.5, $BF882:$BJ882) / 1000, "-")</f>
        <v>-</v>
      </c>
      <c r="AT882" s="279" t="str">
        <f t="shared" si="381"/>
        <v>-</v>
      </c>
      <c r="AU882" s="279" t="str">
        <f t="shared" si="382"/>
        <v>-</v>
      </c>
      <c r="AV882" s="294" t="str">
        <f t="shared" si="364"/>
        <v>-</v>
      </c>
      <c r="AW882" s="294" t="str" cm="1">
        <f t="array" ref="AW882">IF(CH882&gt;0, INDEX($CV$58:$CV$60, CH882), "-")</f>
        <v>-</v>
      </c>
      <c r="AX882" s="294" t="str">
        <f t="shared" si="383"/>
        <v>-</v>
      </c>
      <c r="AY882" s="295" t="str">
        <f t="shared" si="384"/>
        <v>-</v>
      </c>
      <c r="AZ882" s="294">
        <f t="shared" si="385"/>
        <v>0</v>
      </c>
      <c r="BA882" s="296" t="str" cm="1">
        <f t="array" ref="BA882">IFERROR(INDEX($CV$63:$CZ$65, $CF882, BA$23), "-")</f>
        <v>-</v>
      </c>
      <c r="BB882" s="296" t="str" cm="1">
        <f t="array" ref="BB882">IFERROR(INDEX($CV$63:$CZ$65, $CF882, BB$23), "-")</f>
        <v>-</v>
      </c>
      <c r="BC882" s="296" t="str" cm="1">
        <f t="array" ref="BC882">IFERROR(INDEX($CV$63:$CZ$65, $CF882, BC$23), "-")</f>
        <v>-</v>
      </c>
      <c r="BD882" s="296" t="str" cm="1">
        <f t="array" ref="BD882">IFERROR(INDEX($CV$63:$CZ$65, $CF882, BD$23), "-")</f>
        <v>-</v>
      </c>
      <c r="BE882" s="296" t="str" cm="1">
        <f t="array" ref="BE882">IFERROR(INDEX($CV$63:$CZ$65, $CF882, BE$23), "-")</f>
        <v>-</v>
      </c>
      <c r="BF882" s="297" cm="1">
        <f t="array" ref="BF882">IF($CF882=3,
IFERROR(INDEX($CV$68:$CZ$79, $CE882, BF$23), "-"),
IF($CF882=2,
IF(BF$23=5, $Q882, IF(BF$23=4, $R882, 0)), IF(BF$23=5, $Q882, 0)
))</f>
        <v>0</v>
      </c>
      <c r="BG882" s="297" cm="1">
        <f t="array" ref="BG882">IF($CF882=3,
IFERROR(INDEX($CV$68:$CZ$79, $CE882, BG$23), "-"),
IF($CF882=2,
IF(BG$23=5, $Q882, IF(BG$23=4, $R882, 0)), IF(BG$23=5, $Q882, 0)
))</f>
        <v>0</v>
      </c>
      <c r="BH882" s="297" cm="1">
        <f t="array" ref="BH882">IF($CF882=3,
IFERROR(INDEX($CV$68:$CZ$79, $CE882, BH$23), "-"),
IF($CF882=2,
IF(BH$23=5, $Q882, IF(BH$23=4, $R882, 0)), IF(BH$23=5, $Q882, 0)
))</f>
        <v>0</v>
      </c>
      <c r="BI882" s="297" cm="1">
        <f t="array" ref="BI882">IF($CF882=3,
IFERROR(INDEX($CV$68:$CZ$79, $CE882, BI$23), "-"),
IF($CF882=2,
IF(BI$23=5, $Q882, IF(BI$23=4, $R882, 0)), IF(BI$23=5, $Q882, 0)
))</f>
        <v>0</v>
      </c>
      <c r="BJ882" s="297" cm="1">
        <f t="array" ref="BJ882">IF($CF882=3,
IFERROR(INDEX($CV$68:$CZ$79, $CE882, BJ$23), "-"),
IF($CF882=2,
IF(BJ$23=5, $Q882, IF(BJ$23=4, $R882, 0)), IF(BJ$23=5, $Q882, 0)
))</f>
        <v>0</v>
      </c>
      <c r="BK882" s="293" t="str" cm="1">
        <f t="array" ref="BK882">IFERROR(IF(OR($AN$20="EZ", ISNUMBER((BL882*BM882)/(3600*1000)/BN882)), (BL882*BM882)/(3600*1000)/BN882, BY882) * SUMPRODUCT($BO882:$BS882^2.5, $BT882:$BX882) / 1000, "-")</f>
        <v>-</v>
      </c>
      <c r="BL882" s="279" t="str">
        <f t="shared" si="386"/>
        <v>-</v>
      </c>
      <c r="BM882" s="279" t="str">
        <f t="shared" si="387"/>
        <v>-</v>
      </c>
      <c r="BN882" s="298">
        <f t="shared" si="388"/>
        <v>0</v>
      </c>
      <c r="BO882" s="296" t="str" cm="1">
        <f t="array" ref="BO882">IFERROR(INDEX($CV$63:$CZ$65, $CO882, BO$23), "-")</f>
        <v>-</v>
      </c>
      <c r="BP882" s="296" t="str" cm="1">
        <f t="array" ref="BP882">IFERROR(INDEX($CV$63:$CZ$65, $CO882, BP$23), "-")</f>
        <v>-</v>
      </c>
      <c r="BQ882" s="296" t="str" cm="1">
        <f t="array" ref="BQ882">IFERROR(INDEX($CV$63:$CZ$65, $CO882, BQ$23), "-")</f>
        <v>-</v>
      </c>
      <c r="BR882" s="296" t="str" cm="1">
        <f t="array" ref="BR882">IFERROR(INDEX($CV$63:$CZ$65, $CO882, BR$23), "-")</f>
        <v>-</v>
      </c>
      <c r="BS882" s="296" t="str" cm="1">
        <f t="array" ref="BS882">IFERROR(INDEX($CV$63:$CZ$65, $CO882, BS$23), "-")</f>
        <v>-</v>
      </c>
      <c r="BT882" s="297" cm="1">
        <f t="array" ref="BT882">IF($CO882=3,
IFERROR(INDEX($CV$68:$CZ$79, $CE882, BT$23), "-"),
IF($CO882=2,
IF(BT$23=5, $AC882, IF(BT$23=4, $AD882, 0)), IF(BT$23=5, $AC882, 0)
))</f>
        <v>0</v>
      </c>
      <c r="BU882" s="297" cm="1">
        <f t="array" ref="BU882">IF($CO882=3,
IFERROR(INDEX($CV$68:$CZ$79, $CE882, BU$23), "-"),
IF($CO882=2,
IF(BU$23=5, $AC882, IF(BU$23=4, $AD882, 0)), IF(BU$23=5, $AC882, 0)
))</f>
        <v>0</v>
      </c>
      <c r="BV882" s="297" cm="1">
        <f t="array" ref="BV882">IF($CO882=3,
IFERROR(INDEX($CV$68:$CZ$79, $CE882, BV$23), "-"),
IF($CO882=2,
IF(BV$23=5, $AC882, IF(BV$23=4, $AD882, 0)), IF(BV$23=5, $AC882, 0)
))</f>
        <v>0</v>
      </c>
      <c r="BW882" s="297" cm="1">
        <f t="array" ref="BW882">IF($CO882=3,
IFERROR(INDEX($CV$68:$CZ$79, $CE882, BW$23), "-"),
IF($CO882=2,
IF(BW$23=5, $AC882, IF(BW$23=4, $AD882, 0)), IF(BW$23=5, $AC882, 0)
))</f>
        <v>0</v>
      </c>
      <c r="BX882" s="297" cm="1">
        <f t="array" ref="BX882">IF($CO882=3,
IFERROR(INDEX($CV$68:$CZ$79, $CE882, BX$23), "-"),
IF($CO882=2,
IF(BX$23=5, $AC882, IF(BX$23=4, $AD882, 0)), IF(BX$23=5, $AC882, 0)
))</f>
        <v>0</v>
      </c>
      <c r="BY882" s="293" t="str">
        <f t="shared" si="389"/>
        <v>-</v>
      </c>
      <c r="BZ882" s="299">
        <f t="shared" si="365"/>
        <v>0</v>
      </c>
      <c r="CA882" s="294" t="str">
        <f t="shared" si="390"/>
        <v>-</v>
      </c>
      <c r="CB882" s="295" t="str">
        <f t="shared" si="366"/>
        <v>-</v>
      </c>
      <c r="CC882" s="295" t="str">
        <f t="shared" si="391"/>
        <v>-</v>
      </c>
      <c r="CD882" s="299">
        <f t="shared" si="367"/>
        <v>0</v>
      </c>
      <c r="CE882" s="300" t="str">
        <f t="shared" si="368"/>
        <v>-</v>
      </c>
      <c r="CF882" s="300" t="str">
        <f t="shared" si="369"/>
        <v>-</v>
      </c>
      <c r="CG882" s="300">
        <v>0</v>
      </c>
      <c r="CH882" s="300">
        <f t="shared" si="370"/>
        <v>0</v>
      </c>
      <c r="CI882" s="301">
        <f t="shared" si="371"/>
        <v>0</v>
      </c>
      <c r="CJ882" s="301">
        <f t="shared" si="372"/>
        <v>0</v>
      </c>
      <c r="CK882" s="302" t="str" cm="1">
        <f t="array" ref="CK882">IF($CJ882&gt;0, INDEX($CS$28:$DH$35, $CJ882, $CI882+CK$23), "-")</f>
        <v>-</v>
      </c>
      <c r="CL882" s="302" t="str" cm="1">
        <f t="array" ref="CL882">IF($CJ882&gt;0, INDEX($CS$28:$DH$35, $CJ882, $CI882+CL$23), "-")</f>
        <v>-</v>
      </c>
      <c r="CM882" s="302" t="str" cm="1">
        <f t="array" ref="CM882">IF($CJ882&gt;0, INDEX($CS$28:$DH$35, $CJ882, $CI882+CM$23), "-")</f>
        <v>-</v>
      </c>
      <c r="CN882" s="302" t="str" cm="1">
        <f t="array" ref="CN882">IF($CJ882&gt;0, INDEX($CS$28:$DH$35, $CJ882, $CI882+CN$23), "-")</f>
        <v>-</v>
      </c>
      <c r="CO882" s="300" t="str">
        <f t="shared" si="373"/>
        <v>-</v>
      </c>
      <c r="CP882" s="271"/>
      <c r="CQ882" s="272"/>
      <c r="CR882" s="273"/>
      <c r="CS882" s="273"/>
      <c r="CT882" s="273"/>
      <c r="CU882" s="273"/>
      <c r="CV882" s="273"/>
      <c r="CW882" s="273"/>
      <c r="CX882" s="273"/>
      <c r="CY882" s="273"/>
      <c r="CZ882" s="273"/>
      <c r="DA882" s="273"/>
      <c r="DB882" s="273"/>
      <c r="DC882" s="273"/>
      <c r="DD882" s="273"/>
      <c r="DE882" s="273"/>
      <c r="DF882" s="273"/>
      <c r="DG882" s="273"/>
      <c r="DH882" s="273"/>
      <c r="DI882" s="273"/>
      <c r="DJ882" s="271"/>
      <c r="DK882" s="271"/>
    </row>
    <row r="883" spans="1:115" s="45" customFormat="1" ht="12.75" customHeight="1" x14ac:dyDescent="0.25">
      <c r="A883" s="13" cm="1">
        <f t="array" ref="A883">IFERROR(INDEX(Operation, IFERROR(MATCH($N883,#REF!, 0), IFERROR(MATCH($N883,#REF!, 0), MATCH($N883,#REF!, 0))), 4), 0)</f>
        <v>0</v>
      </c>
      <c r="B883" s="10">
        <v>860</v>
      </c>
      <c r="C883" s="238"/>
      <c r="D883" s="238"/>
      <c r="E883" s="79"/>
      <c r="F883" s="80" t="str">
        <f>IF(ISBLANK(E883), "", VLOOKUP(E883, Z!$A$2:$C$4127, 3, FALSE))</f>
        <v/>
      </c>
      <c r="G883" s="238"/>
      <c r="H883" s="81"/>
      <c r="I883" s="255" t="b">
        <v>0</v>
      </c>
      <c r="J883" s="256"/>
      <c r="K883" s="82"/>
      <c r="L883" s="82"/>
      <c r="M883" s="83"/>
      <c r="N883" s="79"/>
      <c r="O883" s="84"/>
      <c r="P883" s="84"/>
      <c r="Q883" s="257"/>
      <c r="R883" s="257"/>
      <c r="S883" s="257"/>
      <c r="T883" s="85">
        <f t="shared" si="374"/>
        <v>0</v>
      </c>
      <c r="U883" s="238"/>
      <c r="V883" s="238"/>
      <c r="W883" s="238"/>
      <c r="X883" s="256"/>
      <c r="Y883" s="258"/>
      <c r="Z883" s="79"/>
      <c r="AA883" s="257"/>
      <c r="AB883" s="257"/>
      <c r="AC883" s="257"/>
      <c r="AD883" s="257"/>
      <c r="AE883" s="257"/>
      <c r="AF883" s="85">
        <f t="shared" si="375"/>
        <v>0</v>
      </c>
      <c r="AG883" s="259"/>
      <c r="AH883" s="238"/>
      <c r="AI883" s="79"/>
      <c r="AJ883" s="80" t="str">
        <f>IF(ISBLANK(AI883), "", VLOOKUP(AI883, Z!$A$2:$C$4127, 3, FALSE))</f>
        <v/>
      </c>
      <c r="AK883" s="260"/>
      <c r="AL883" s="127">
        <f t="shared" si="376"/>
        <v>0</v>
      </c>
      <c r="AM883" s="271"/>
      <c r="AN883" s="292">
        <f t="shared" si="378"/>
        <v>0</v>
      </c>
      <c r="AO883" s="279">
        <f t="shared" si="377"/>
        <v>1</v>
      </c>
      <c r="AP883" s="279">
        <v>0.75</v>
      </c>
      <c r="AQ883" s="293" t="str">
        <f t="shared" si="379"/>
        <v>-</v>
      </c>
      <c r="AR883" s="293" t="str">
        <f t="shared" si="380"/>
        <v>-</v>
      </c>
      <c r="AS883" s="293" t="str" cm="1">
        <f t="array" ref="AS883">IFERROR(IFERROR((AT883*AU883)/(3600*1000)/AZ883, BY883) * SUMPRODUCT($BA883:$BE883^2.5, $BF883:$BJ883) / 1000, "-")</f>
        <v>-</v>
      </c>
      <c r="AT883" s="279" t="str">
        <f t="shared" si="381"/>
        <v>-</v>
      </c>
      <c r="AU883" s="279" t="str">
        <f t="shared" si="382"/>
        <v>-</v>
      </c>
      <c r="AV883" s="294" t="str">
        <f t="shared" si="364"/>
        <v>-</v>
      </c>
      <c r="AW883" s="294" t="str" cm="1">
        <f t="array" ref="AW883">IF(CH883&gt;0, INDEX($CV$58:$CV$60, CH883), "-")</f>
        <v>-</v>
      </c>
      <c r="AX883" s="294" t="str">
        <f t="shared" si="383"/>
        <v>-</v>
      </c>
      <c r="AY883" s="295" t="str">
        <f t="shared" si="384"/>
        <v>-</v>
      </c>
      <c r="AZ883" s="294">
        <f t="shared" si="385"/>
        <v>0</v>
      </c>
      <c r="BA883" s="296" t="str" cm="1">
        <f t="array" ref="BA883">IFERROR(INDEX($CV$63:$CZ$65, $CF883, BA$23), "-")</f>
        <v>-</v>
      </c>
      <c r="BB883" s="296" t="str" cm="1">
        <f t="array" ref="BB883">IFERROR(INDEX($CV$63:$CZ$65, $CF883, BB$23), "-")</f>
        <v>-</v>
      </c>
      <c r="BC883" s="296" t="str" cm="1">
        <f t="array" ref="BC883">IFERROR(INDEX($CV$63:$CZ$65, $CF883, BC$23), "-")</f>
        <v>-</v>
      </c>
      <c r="BD883" s="296" t="str" cm="1">
        <f t="array" ref="BD883">IFERROR(INDEX($CV$63:$CZ$65, $CF883, BD$23), "-")</f>
        <v>-</v>
      </c>
      <c r="BE883" s="296" t="str" cm="1">
        <f t="array" ref="BE883">IFERROR(INDEX($CV$63:$CZ$65, $CF883, BE$23), "-")</f>
        <v>-</v>
      </c>
      <c r="BF883" s="297" cm="1">
        <f t="array" ref="BF883">IF($CF883=3,
IFERROR(INDEX($CV$68:$CZ$79, $CE883, BF$23), "-"),
IF($CF883=2,
IF(BF$23=5, $Q883, IF(BF$23=4, $R883, 0)), IF(BF$23=5, $Q883, 0)
))</f>
        <v>0</v>
      </c>
      <c r="BG883" s="297" cm="1">
        <f t="array" ref="BG883">IF($CF883=3,
IFERROR(INDEX($CV$68:$CZ$79, $CE883, BG$23), "-"),
IF($CF883=2,
IF(BG$23=5, $Q883, IF(BG$23=4, $R883, 0)), IF(BG$23=5, $Q883, 0)
))</f>
        <v>0</v>
      </c>
      <c r="BH883" s="297" cm="1">
        <f t="array" ref="BH883">IF($CF883=3,
IFERROR(INDEX($CV$68:$CZ$79, $CE883, BH$23), "-"),
IF($CF883=2,
IF(BH$23=5, $Q883, IF(BH$23=4, $R883, 0)), IF(BH$23=5, $Q883, 0)
))</f>
        <v>0</v>
      </c>
      <c r="BI883" s="297" cm="1">
        <f t="array" ref="BI883">IF($CF883=3,
IFERROR(INDEX($CV$68:$CZ$79, $CE883, BI$23), "-"),
IF($CF883=2,
IF(BI$23=5, $Q883, IF(BI$23=4, $R883, 0)), IF(BI$23=5, $Q883, 0)
))</f>
        <v>0</v>
      </c>
      <c r="BJ883" s="297" cm="1">
        <f t="array" ref="BJ883">IF($CF883=3,
IFERROR(INDEX($CV$68:$CZ$79, $CE883, BJ$23), "-"),
IF($CF883=2,
IF(BJ$23=5, $Q883, IF(BJ$23=4, $R883, 0)), IF(BJ$23=5, $Q883, 0)
))</f>
        <v>0</v>
      </c>
      <c r="BK883" s="293" t="str" cm="1">
        <f t="array" ref="BK883">IFERROR(IF(OR($AN$20="EZ", ISNUMBER((BL883*BM883)/(3600*1000)/BN883)), (BL883*BM883)/(3600*1000)/BN883, BY883) * SUMPRODUCT($BO883:$BS883^2.5, $BT883:$BX883) / 1000, "-")</f>
        <v>-</v>
      </c>
      <c r="BL883" s="279" t="str">
        <f t="shared" si="386"/>
        <v>-</v>
      </c>
      <c r="BM883" s="279" t="str">
        <f t="shared" si="387"/>
        <v>-</v>
      </c>
      <c r="BN883" s="298">
        <f t="shared" si="388"/>
        <v>0</v>
      </c>
      <c r="BO883" s="296" t="str" cm="1">
        <f t="array" ref="BO883">IFERROR(INDEX($CV$63:$CZ$65, $CO883, BO$23), "-")</f>
        <v>-</v>
      </c>
      <c r="BP883" s="296" t="str" cm="1">
        <f t="array" ref="BP883">IFERROR(INDEX($CV$63:$CZ$65, $CO883, BP$23), "-")</f>
        <v>-</v>
      </c>
      <c r="BQ883" s="296" t="str" cm="1">
        <f t="array" ref="BQ883">IFERROR(INDEX($CV$63:$CZ$65, $CO883, BQ$23), "-")</f>
        <v>-</v>
      </c>
      <c r="BR883" s="296" t="str" cm="1">
        <f t="array" ref="BR883">IFERROR(INDEX($CV$63:$CZ$65, $CO883, BR$23), "-")</f>
        <v>-</v>
      </c>
      <c r="BS883" s="296" t="str" cm="1">
        <f t="array" ref="BS883">IFERROR(INDEX($CV$63:$CZ$65, $CO883, BS$23), "-")</f>
        <v>-</v>
      </c>
      <c r="BT883" s="297" cm="1">
        <f t="array" ref="BT883">IF($CO883=3,
IFERROR(INDEX($CV$68:$CZ$79, $CE883, BT$23), "-"),
IF($CO883=2,
IF(BT$23=5, $AC883, IF(BT$23=4, $AD883, 0)), IF(BT$23=5, $AC883, 0)
))</f>
        <v>0</v>
      </c>
      <c r="BU883" s="297" cm="1">
        <f t="array" ref="BU883">IF($CO883=3,
IFERROR(INDEX($CV$68:$CZ$79, $CE883, BU$23), "-"),
IF($CO883=2,
IF(BU$23=5, $AC883, IF(BU$23=4, $AD883, 0)), IF(BU$23=5, $AC883, 0)
))</f>
        <v>0</v>
      </c>
      <c r="BV883" s="297" cm="1">
        <f t="array" ref="BV883">IF($CO883=3,
IFERROR(INDEX($CV$68:$CZ$79, $CE883, BV$23), "-"),
IF($CO883=2,
IF(BV$23=5, $AC883, IF(BV$23=4, $AD883, 0)), IF(BV$23=5, $AC883, 0)
))</f>
        <v>0</v>
      </c>
      <c r="BW883" s="297" cm="1">
        <f t="array" ref="BW883">IF($CO883=3,
IFERROR(INDEX($CV$68:$CZ$79, $CE883, BW$23), "-"),
IF($CO883=2,
IF(BW$23=5, $AC883, IF(BW$23=4, $AD883, 0)), IF(BW$23=5, $AC883, 0)
))</f>
        <v>0</v>
      </c>
      <c r="BX883" s="297" cm="1">
        <f t="array" ref="BX883">IF($CO883=3,
IFERROR(INDEX($CV$68:$CZ$79, $CE883, BX$23), "-"),
IF($CO883=2,
IF(BX$23=5, $AC883, IF(BX$23=4, $AD883, 0)), IF(BX$23=5, $AC883, 0)
))</f>
        <v>0</v>
      </c>
      <c r="BY883" s="293" t="str">
        <f t="shared" si="389"/>
        <v>-</v>
      </c>
      <c r="BZ883" s="299">
        <f t="shared" si="365"/>
        <v>0</v>
      </c>
      <c r="CA883" s="294" t="str">
        <f t="shared" si="390"/>
        <v>-</v>
      </c>
      <c r="CB883" s="295" t="str">
        <f t="shared" si="366"/>
        <v>-</v>
      </c>
      <c r="CC883" s="295" t="str">
        <f t="shared" si="391"/>
        <v>-</v>
      </c>
      <c r="CD883" s="299">
        <f t="shared" si="367"/>
        <v>0</v>
      </c>
      <c r="CE883" s="300" t="str">
        <f t="shared" si="368"/>
        <v>-</v>
      </c>
      <c r="CF883" s="300" t="str">
        <f t="shared" si="369"/>
        <v>-</v>
      </c>
      <c r="CG883" s="300">
        <v>0</v>
      </c>
      <c r="CH883" s="300">
        <f t="shared" si="370"/>
        <v>0</v>
      </c>
      <c r="CI883" s="301">
        <f t="shared" si="371"/>
        <v>0</v>
      </c>
      <c r="CJ883" s="301">
        <f t="shared" si="372"/>
        <v>0</v>
      </c>
      <c r="CK883" s="302" t="str" cm="1">
        <f t="array" ref="CK883">IF($CJ883&gt;0, INDEX($CS$28:$DH$35, $CJ883, $CI883+CK$23), "-")</f>
        <v>-</v>
      </c>
      <c r="CL883" s="302" t="str" cm="1">
        <f t="array" ref="CL883">IF($CJ883&gt;0, INDEX($CS$28:$DH$35, $CJ883, $CI883+CL$23), "-")</f>
        <v>-</v>
      </c>
      <c r="CM883" s="302" t="str" cm="1">
        <f t="array" ref="CM883">IF($CJ883&gt;0, INDEX($CS$28:$DH$35, $CJ883, $CI883+CM$23), "-")</f>
        <v>-</v>
      </c>
      <c r="CN883" s="302" t="str" cm="1">
        <f t="array" ref="CN883">IF($CJ883&gt;0, INDEX($CS$28:$DH$35, $CJ883, $CI883+CN$23), "-")</f>
        <v>-</v>
      </c>
      <c r="CO883" s="300" t="str">
        <f t="shared" si="373"/>
        <v>-</v>
      </c>
      <c r="CP883" s="271"/>
      <c r="CQ883" s="272"/>
      <c r="CR883" s="273"/>
      <c r="CS883" s="273"/>
      <c r="CT883" s="273"/>
      <c r="CU883" s="273"/>
      <c r="CV883" s="273"/>
      <c r="CW883" s="273"/>
      <c r="CX883" s="273"/>
      <c r="CY883" s="273"/>
      <c r="CZ883" s="273"/>
      <c r="DA883" s="273"/>
      <c r="DB883" s="273"/>
      <c r="DC883" s="273"/>
      <c r="DD883" s="273"/>
      <c r="DE883" s="273"/>
      <c r="DF883" s="273"/>
      <c r="DG883" s="273"/>
      <c r="DH883" s="273"/>
      <c r="DI883" s="273"/>
      <c r="DJ883" s="271"/>
      <c r="DK883" s="271"/>
    </row>
    <row r="884" spans="1:115" s="45" customFormat="1" ht="12.75" customHeight="1" x14ac:dyDescent="0.25">
      <c r="A884" s="13" cm="1">
        <f t="array" ref="A884">IFERROR(INDEX(Operation, IFERROR(MATCH($N884,#REF!, 0), IFERROR(MATCH($N884,#REF!, 0), MATCH($N884,#REF!, 0))), 4), 0)</f>
        <v>0</v>
      </c>
      <c r="B884" s="10">
        <v>861</v>
      </c>
      <c r="C884" s="238"/>
      <c r="D884" s="238"/>
      <c r="E884" s="79"/>
      <c r="F884" s="80" t="str">
        <f>IF(ISBLANK(E884), "", VLOOKUP(E884, Z!$A$2:$C$4127, 3, FALSE))</f>
        <v/>
      </c>
      <c r="G884" s="238"/>
      <c r="H884" s="81"/>
      <c r="I884" s="255" t="b">
        <v>0</v>
      </c>
      <c r="J884" s="256"/>
      <c r="K884" s="82"/>
      <c r="L884" s="82"/>
      <c r="M884" s="83"/>
      <c r="N884" s="79"/>
      <c r="O884" s="84"/>
      <c r="P884" s="84"/>
      <c r="Q884" s="257"/>
      <c r="R884" s="257"/>
      <c r="S884" s="257"/>
      <c r="T884" s="85">
        <f t="shared" si="374"/>
        <v>0</v>
      </c>
      <c r="U884" s="238"/>
      <c r="V884" s="238"/>
      <c r="W884" s="238"/>
      <c r="X884" s="257"/>
      <c r="Y884" s="258"/>
      <c r="Z884" s="79"/>
      <c r="AA884" s="257"/>
      <c r="AB884" s="257"/>
      <c r="AC884" s="257"/>
      <c r="AD884" s="257"/>
      <c r="AE884" s="257"/>
      <c r="AF884" s="85">
        <f t="shared" si="375"/>
        <v>0</v>
      </c>
      <c r="AG884" s="259"/>
      <c r="AH884" s="238"/>
      <c r="AI884" s="79"/>
      <c r="AJ884" s="80" t="str">
        <f>IF(ISBLANK(AI884), "", VLOOKUP(AI884, Z!$A$2:$C$4127, 3, FALSE))</f>
        <v/>
      </c>
      <c r="AK884" s="260"/>
      <c r="AL884" s="127">
        <f t="shared" si="376"/>
        <v>0</v>
      </c>
      <c r="AM884" s="271"/>
      <c r="AN884" s="292">
        <f t="shared" si="378"/>
        <v>0</v>
      </c>
      <c r="AO884" s="279">
        <f t="shared" si="377"/>
        <v>1</v>
      </c>
      <c r="AP884" s="279">
        <v>0.75</v>
      </c>
      <c r="AQ884" s="293" t="str">
        <f t="shared" si="379"/>
        <v>-</v>
      </c>
      <c r="AR884" s="293" t="str">
        <f t="shared" si="380"/>
        <v>-</v>
      </c>
      <c r="AS884" s="293" t="str" cm="1">
        <f t="array" ref="AS884">IFERROR(IFERROR((AT884*AU884)/(3600*1000)/AZ884, BY884) * SUMPRODUCT($BA884:$BE884^2.5, $BF884:$BJ884) / 1000, "-")</f>
        <v>-</v>
      </c>
      <c r="AT884" s="279" t="str">
        <f t="shared" si="381"/>
        <v>-</v>
      </c>
      <c r="AU884" s="279" t="str">
        <f t="shared" si="382"/>
        <v>-</v>
      </c>
      <c r="AV884" s="294" t="str">
        <f t="shared" si="364"/>
        <v>-</v>
      </c>
      <c r="AW884" s="294" t="str" cm="1">
        <f t="array" ref="AW884">IF(CH884&gt;0, INDEX($CV$58:$CV$60, CH884), "-")</f>
        <v>-</v>
      </c>
      <c r="AX884" s="294" t="str">
        <f t="shared" si="383"/>
        <v>-</v>
      </c>
      <c r="AY884" s="295" t="str">
        <f t="shared" si="384"/>
        <v>-</v>
      </c>
      <c r="AZ884" s="294">
        <f t="shared" si="385"/>
        <v>0</v>
      </c>
      <c r="BA884" s="296" t="str" cm="1">
        <f t="array" ref="BA884">IFERROR(INDEX($CV$63:$CZ$65, $CF884, BA$23), "-")</f>
        <v>-</v>
      </c>
      <c r="BB884" s="296" t="str" cm="1">
        <f t="array" ref="BB884">IFERROR(INDEX($CV$63:$CZ$65, $CF884, BB$23), "-")</f>
        <v>-</v>
      </c>
      <c r="BC884" s="296" t="str" cm="1">
        <f t="array" ref="BC884">IFERROR(INDEX($CV$63:$CZ$65, $CF884, BC$23), "-")</f>
        <v>-</v>
      </c>
      <c r="BD884" s="296" t="str" cm="1">
        <f t="array" ref="BD884">IFERROR(INDEX($CV$63:$CZ$65, $CF884, BD$23), "-")</f>
        <v>-</v>
      </c>
      <c r="BE884" s="296" t="str" cm="1">
        <f t="array" ref="BE884">IFERROR(INDEX($CV$63:$CZ$65, $CF884, BE$23), "-")</f>
        <v>-</v>
      </c>
      <c r="BF884" s="297" cm="1">
        <f t="array" ref="BF884">IF($CF884=3,
IFERROR(INDEX($CV$68:$CZ$79, $CE884, BF$23), "-"),
IF($CF884=2,
IF(BF$23=5, $Q884, IF(BF$23=4, $R884, 0)), IF(BF$23=5, $Q884, 0)
))</f>
        <v>0</v>
      </c>
      <c r="BG884" s="297" cm="1">
        <f t="array" ref="BG884">IF($CF884=3,
IFERROR(INDEX($CV$68:$CZ$79, $CE884, BG$23), "-"),
IF($CF884=2,
IF(BG$23=5, $Q884, IF(BG$23=4, $R884, 0)), IF(BG$23=5, $Q884, 0)
))</f>
        <v>0</v>
      </c>
      <c r="BH884" s="297" cm="1">
        <f t="array" ref="BH884">IF($CF884=3,
IFERROR(INDEX($CV$68:$CZ$79, $CE884, BH$23), "-"),
IF($CF884=2,
IF(BH$23=5, $Q884, IF(BH$23=4, $R884, 0)), IF(BH$23=5, $Q884, 0)
))</f>
        <v>0</v>
      </c>
      <c r="BI884" s="297" cm="1">
        <f t="array" ref="BI884">IF($CF884=3,
IFERROR(INDEX($CV$68:$CZ$79, $CE884, BI$23), "-"),
IF($CF884=2,
IF(BI$23=5, $Q884, IF(BI$23=4, $R884, 0)), IF(BI$23=5, $Q884, 0)
))</f>
        <v>0</v>
      </c>
      <c r="BJ884" s="297" cm="1">
        <f t="array" ref="BJ884">IF($CF884=3,
IFERROR(INDEX($CV$68:$CZ$79, $CE884, BJ$23), "-"),
IF($CF884=2,
IF(BJ$23=5, $Q884, IF(BJ$23=4, $R884, 0)), IF(BJ$23=5, $Q884, 0)
))</f>
        <v>0</v>
      </c>
      <c r="BK884" s="293" t="str" cm="1">
        <f t="array" ref="BK884">IFERROR(IF(OR($AN$20="EZ", ISNUMBER((BL884*BM884)/(3600*1000)/BN884)), (BL884*BM884)/(3600*1000)/BN884, BY884) * SUMPRODUCT($BO884:$BS884^2.5, $BT884:$BX884) / 1000, "-")</f>
        <v>-</v>
      </c>
      <c r="BL884" s="279" t="str">
        <f t="shared" si="386"/>
        <v>-</v>
      </c>
      <c r="BM884" s="279" t="str">
        <f t="shared" si="387"/>
        <v>-</v>
      </c>
      <c r="BN884" s="298">
        <f t="shared" si="388"/>
        <v>0</v>
      </c>
      <c r="BO884" s="296" t="str" cm="1">
        <f t="array" ref="BO884">IFERROR(INDEX($CV$63:$CZ$65, $CO884, BO$23), "-")</f>
        <v>-</v>
      </c>
      <c r="BP884" s="296" t="str" cm="1">
        <f t="array" ref="BP884">IFERROR(INDEX($CV$63:$CZ$65, $CO884, BP$23), "-")</f>
        <v>-</v>
      </c>
      <c r="BQ884" s="296" t="str" cm="1">
        <f t="array" ref="BQ884">IFERROR(INDEX($CV$63:$CZ$65, $CO884, BQ$23), "-")</f>
        <v>-</v>
      </c>
      <c r="BR884" s="296" t="str" cm="1">
        <f t="array" ref="BR884">IFERROR(INDEX($CV$63:$CZ$65, $CO884, BR$23), "-")</f>
        <v>-</v>
      </c>
      <c r="BS884" s="296" t="str" cm="1">
        <f t="array" ref="BS884">IFERROR(INDEX($CV$63:$CZ$65, $CO884, BS$23), "-")</f>
        <v>-</v>
      </c>
      <c r="BT884" s="297" cm="1">
        <f t="array" ref="BT884">IF($CO884=3,
IFERROR(INDEX($CV$68:$CZ$79, $CE884, BT$23), "-"),
IF($CO884=2,
IF(BT$23=5, $AC884, IF(BT$23=4, $AD884, 0)), IF(BT$23=5, $AC884, 0)
))</f>
        <v>0</v>
      </c>
      <c r="BU884" s="297" cm="1">
        <f t="array" ref="BU884">IF($CO884=3,
IFERROR(INDEX($CV$68:$CZ$79, $CE884, BU$23), "-"),
IF($CO884=2,
IF(BU$23=5, $AC884, IF(BU$23=4, $AD884, 0)), IF(BU$23=5, $AC884, 0)
))</f>
        <v>0</v>
      </c>
      <c r="BV884" s="297" cm="1">
        <f t="array" ref="BV884">IF($CO884=3,
IFERROR(INDEX($CV$68:$CZ$79, $CE884, BV$23), "-"),
IF($CO884=2,
IF(BV$23=5, $AC884, IF(BV$23=4, $AD884, 0)), IF(BV$23=5, $AC884, 0)
))</f>
        <v>0</v>
      </c>
      <c r="BW884" s="297" cm="1">
        <f t="array" ref="BW884">IF($CO884=3,
IFERROR(INDEX($CV$68:$CZ$79, $CE884, BW$23), "-"),
IF($CO884=2,
IF(BW$23=5, $AC884, IF(BW$23=4, $AD884, 0)), IF(BW$23=5, $AC884, 0)
))</f>
        <v>0</v>
      </c>
      <c r="BX884" s="297" cm="1">
        <f t="array" ref="BX884">IF($CO884=3,
IFERROR(INDEX($CV$68:$CZ$79, $CE884, BX$23), "-"),
IF($CO884=2,
IF(BX$23=5, $AC884, IF(BX$23=4, $AD884, 0)), IF(BX$23=5, $AC884, 0)
))</f>
        <v>0</v>
      </c>
      <c r="BY884" s="293" t="str">
        <f t="shared" si="389"/>
        <v>-</v>
      </c>
      <c r="BZ884" s="299">
        <f t="shared" si="365"/>
        <v>0</v>
      </c>
      <c r="CA884" s="294" t="str">
        <f t="shared" si="390"/>
        <v>-</v>
      </c>
      <c r="CB884" s="295" t="str">
        <f t="shared" si="366"/>
        <v>-</v>
      </c>
      <c r="CC884" s="295" t="str">
        <f t="shared" si="391"/>
        <v>-</v>
      </c>
      <c r="CD884" s="299">
        <f t="shared" si="367"/>
        <v>0</v>
      </c>
      <c r="CE884" s="300" t="str">
        <f t="shared" si="368"/>
        <v>-</v>
      </c>
      <c r="CF884" s="300" t="str">
        <f t="shared" si="369"/>
        <v>-</v>
      </c>
      <c r="CG884" s="300">
        <v>0</v>
      </c>
      <c r="CH884" s="300">
        <f t="shared" si="370"/>
        <v>0</v>
      </c>
      <c r="CI884" s="301">
        <f t="shared" si="371"/>
        <v>0</v>
      </c>
      <c r="CJ884" s="301">
        <f t="shared" si="372"/>
        <v>0</v>
      </c>
      <c r="CK884" s="302" t="str" cm="1">
        <f t="array" ref="CK884">IF($CJ884&gt;0, INDEX($CS$28:$DH$35, $CJ884, $CI884+CK$23), "-")</f>
        <v>-</v>
      </c>
      <c r="CL884" s="302" t="str" cm="1">
        <f t="array" ref="CL884">IF($CJ884&gt;0, INDEX($CS$28:$DH$35, $CJ884, $CI884+CL$23), "-")</f>
        <v>-</v>
      </c>
      <c r="CM884" s="302" t="str" cm="1">
        <f t="array" ref="CM884">IF($CJ884&gt;0, INDEX($CS$28:$DH$35, $CJ884, $CI884+CM$23), "-")</f>
        <v>-</v>
      </c>
      <c r="CN884" s="302" t="str" cm="1">
        <f t="array" ref="CN884">IF($CJ884&gt;0, INDEX($CS$28:$DH$35, $CJ884, $CI884+CN$23), "-")</f>
        <v>-</v>
      </c>
      <c r="CO884" s="300" t="str">
        <f t="shared" si="373"/>
        <v>-</v>
      </c>
      <c r="CP884" s="271"/>
      <c r="CQ884" s="272"/>
      <c r="CR884" s="273"/>
      <c r="CS884" s="273"/>
      <c r="CT884" s="273"/>
      <c r="CU884" s="273"/>
      <c r="CV884" s="273"/>
      <c r="CW884" s="273"/>
      <c r="CX884" s="273"/>
      <c r="CY884" s="273"/>
      <c r="CZ884" s="273"/>
      <c r="DA884" s="273"/>
      <c r="DB884" s="273"/>
      <c r="DC884" s="273"/>
      <c r="DD884" s="273"/>
      <c r="DE884" s="273"/>
      <c r="DF884" s="273"/>
      <c r="DG884" s="273"/>
      <c r="DH884" s="273"/>
      <c r="DI884" s="273"/>
      <c r="DJ884" s="271"/>
      <c r="DK884" s="271"/>
    </row>
    <row r="885" spans="1:115" s="45" customFormat="1" ht="12.75" customHeight="1" x14ac:dyDescent="0.25">
      <c r="A885" s="13" cm="1">
        <f t="array" ref="A885">IFERROR(INDEX(Operation, IFERROR(MATCH($N885,#REF!, 0), IFERROR(MATCH($N885,#REF!, 0), MATCH($N885,#REF!, 0))), 4), 0)</f>
        <v>0</v>
      </c>
      <c r="B885" s="10">
        <v>862</v>
      </c>
      <c r="C885" s="238"/>
      <c r="D885" s="238"/>
      <c r="E885" s="79"/>
      <c r="F885" s="80" t="str">
        <f>IF(ISBLANK(E885), "", VLOOKUP(E885, Z!$A$2:$C$4127, 3, FALSE))</f>
        <v/>
      </c>
      <c r="G885" s="238"/>
      <c r="H885" s="81"/>
      <c r="I885" s="255" t="b">
        <v>0</v>
      </c>
      <c r="J885" s="256"/>
      <c r="K885" s="82"/>
      <c r="L885" s="82"/>
      <c r="M885" s="83"/>
      <c r="N885" s="79"/>
      <c r="O885" s="84"/>
      <c r="P885" s="84"/>
      <c r="Q885" s="257"/>
      <c r="R885" s="257"/>
      <c r="S885" s="257"/>
      <c r="T885" s="85">
        <f t="shared" si="374"/>
        <v>0</v>
      </c>
      <c r="U885" s="238"/>
      <c r="V885" s="238"/>
      <c r="W885" s="238"/>
      <c r="X885" s="257"/>
      <c r="Y885" s="258"/>
      <c r="Z885" s="79"/>
      <c r="AA885" s="257"/>
      <c r="AB885" s="257"/>
      <c r="AC885" s="257"/>
      <c r="AD885" s="257"/>
      <c r="AE885" s="257"/>
      <c r="AF885" s="85">
        <f t="shared" si="375"/>
        <v>0</v>
      </c>
      <c r="AG885" s="259"/>
      <c r="AH885" s="238"/>
      <c r="AI885" s="79"/>
      <c r="AJ885" s="80" t="str">
        <f>IF(ISBLANK(AI885), "", VLOOKUP(AI885, Z!$A$2:$C$4127, 3, FALSE))</f>
        <v/>
      </c>
      <c r="AK885" s="260"/>
      <c r="AL885" s="127">
        <f t="shared" si="376"/>
        <v>0</v>
      </c>
      <c r="AM885" s="271"/>
      <c r="AN885" s="292">
        <f t="shared" si="378"/>
        <v>0</v>
      </c>
      <c r="AO885" s="279">
        <f t="shared" si="377"/>
        <v>1</v>
      </c>
      <c r="AP885" s="279">
        <v>0.75</v>
      </c>
      <c r="AQ885" s="293" t="str">
        <f t="shared" si="379"/>
        <v>-</v>
      </c>
      <c r="AR885" s="293" t="str">
        <f t="shared" si="380"/>
        <v>-</v>
      </c>
      <c r="AS885" s="293" t="str" cm="1">
        <f t="array" ref="AS885">IFERROR(IFERROR((AT885*AU885)/(3600*1000)/AZ885, BY885) * SUMPRODUCT($BA885:$BE885^2.5, $BF885:$BJ885) / 1000, "-")</f>
        <v>-</v>
      </c>
      <c r="AT885" s="279" t="str">
        <f t="shared" si="381"/>
        <v>-</v>
      </c>
      <c r="AU885" s="279" t="str">
        <f t="shared" si="382"/>
        <v>-</v>
      </c>
      <c r="AV885" s="294" t="str">
        <f t="shared" si="364"/>
        <v>-</v>
      </c>
      <c r="AW885" s="294" t="str" cm="1">
        <f t="array" ref="AW885">IF(CH885&gt;0, INDEX($CV$58:$CV$60, CH885), "-")</f>
        <v>-</v>
      </c>
      <c r="AX885" s="294" t="str">
        <f t="shared" si="383"/>
        <v>-</v>
      </c>
      <c r="AY885" s="295" t="str">
        <f t="shared" si="384"/>
        <v>-</v>
      </c>
      <c r="AZ885" s="294">
        <f t="shared" si="385"/>
        <v>0</v>
      </c>
      <c r="BA885" s="296" t="str" cm="1">
        <f t="array" ref="BA885">IFERROR(INDEX($CV$63:$CZ$65, $CF885, BA$23), "-")</f>
        <v>-</v>
      </c>
      <c r="BB885" s="296" t="str" cm="1">
        <f t="array" ref="BB885">IFERROR(INDEX($CV$63:$CZ$65, $CF885, BB$23), "-")</f>
        <v>-</v>
      </c>
      <c r="BC885" s="296" t="str" cm="1">
        <f t="array" ref="BC885">IFERROR(INDEX($CV$63:$CZ$65, $CF885, BC$23), "-")</f>
        <v>-</v>
      </c>
      <c r="BD885" s="296" t="str" cm="1">
        <f t="array" ref="BD885">IFERROR(INDEX($CV$63:$CZ$65, $CF885, BD$23), "-")</f>
        <v>-</v>
      </c>
      <c r="BE885" s="296" t="str" cm="1">
        <f t="array" ref="BE885">IFERROR(INDEX($CV$63:$CZ$65, $CF885, BE$23), "-")</f>
        <v>-</v>
      </c>
      <c r="BF885" s="297" cm="1">
        <f t="array" ref="BF885">IF($CF885=3,
IFERROR(INDEX($CV$68:$CZ$79, $CE885, BF$23), "-"),
IF($CF885=2,
IF(BF$23=5, $Q885, IF(BF$23=4, $R885, 0)), IF(BF$23=5, $Q885, 0)
))</f>
        <v>0</v>
      </c>
      <c r="BG885" s="297" cm="1">
        <f t="array" ref="BG885">IF($CF885=3,
IFERROR(INDEX($CV$68:$CZ$79, $CE885, BG$23), "-"),
IF($CF885=2,
IF(BG$23=5, $Q885, IF(BG$23=4, $R885, 0)), IF(BG$23=5, $Q885, 0)
))</f>
        <v>0</v>
      </c>
      <c r="BH885" s="297" cm="1">
        <f t="array" ref="BH885">IF($CF885=3,
IFERROR(INDEX($CV$68:$CZ$79, $CE885, BH$23), "-"),
IF($CF885=2,
IF(BH$23=5, $Q885, IF(BH$23=4, $R885, 0)), IF(BH$23=5, $Q885, 0)
))</f>
        <v>0</v>
      </c>
      <c r="BI885" s="297" cm="1">
        <f t="array" ref="BI885">IF($CF885=3,
IFERROR(INDEX($CV$68:$CZ$79, $CE885, BI$23), "-"),
IF($CF885=2,
IF(BI$23=5, $Q885, IF(BI$23=4, $R885, 0)), IF(BI$23=5, $Q885, 0)
))</f>
        <v>0</v>
      </c>
      <c r="BJ885" s="297" cm="1">
        <f t="array" ref="BJ885">IF($CF885=3,
IFERROR(INDEX($CV$68:$CZ$79, $CE885, BJ$23), "-"),
IF($CF885=2,
IF(BJ$23=5, $Q885, IF(BJ$23=4, $R885, 0)), IF(BJ$23=5, $Q885, 0)
))</f>
        <v>0</v>
      </c>
      <c r="BK885" s="293" t="str" cm="1">
        <f t="array" ref="BK885">IFERROR(IF(OR($AN$20="EZ", ISNUMBER((BL885*BM885)/(3600*1000)/BN885)), (BL885*BM885)/(3600*1000)/BN885, BY885) * SUMPRODUCT($BO885:$BS885^2.5, $BT885:$BX885) / 1000, "-")</f>
        <v>-</v>
      </c>
      <c r="BL885" s="279" t="str">
        <f t="shared" si="386"/>
        <v>-</v>
      </c>
      <c r="BM885" s="279" t="str">
        <f t="shared" si="387"/>
        <v>-</v>
      </c>
      <c r="BN885" s="298">
        <f t="shared" si="388"/>
        <v>0</v>
      </c>
      <c r="BO885" s="296" t="str" cm="1">
        <f t="array" ref="BO885">IFERROR(INDEX($CV$63:$CZ$65, $CO885, BO$23), "-")</f>
        <v>-</v>
      </c>
      <c r="BP885" s="296" t="str" cm="1">
        <f t="array" ref="BP885">IFERROR(INDEX($CV$63:$CZ$65, $CO885, BP$23), "-")</f>
        <v>-</v>
      </c>
      <c r="BQ885" s="296" t="str" cm="1">
        <f t="array" ref="BQ885">IFERROR(INDEX($CV$63:$CZ$65, $CO885, BQ$23), "-")</f>
        <v>-</v>
      </c>
      <c r="BR885" s="296" t="str" cm="1">
        <f t="array" ref="BR885">IFERROR(INDEX($CV$63:$CZ$65, $CO885, BR$23), "-")</f>
        <v>-</v>
      </c>
      <c r="BS885" s="296" t="str" cm="1">
        <f t="array" ref="BS885">IFERROR(INDEX($CV$63:$CZ$65, $CO885, BS$23), "-")</f>
        <v>-</v>
      </c>
      <c r="BT885" s="297" cm="1">
        <f t="array" ref="BT885">IF($CO885=3,
IFERROR(INDEX($CV$68:$CZ$79, $CE885, BT$23), "-"),
IF($CO885=2,
IF(BT$23=5, $AC885, IF(BT$23=4, $AD885, 0)), IF(BT$23=5, $AC885, 0)
))</f>
        <v>0</v>
      </c>
      <c r="BU885" s="297" cm="1">
        <f t="array" ref="BU885">IF($CO885=3,
IFERROR(INDEX($CV$68:$CZ$79, $CE885, BU$23), "-"),
IF($CO885=2,
IF(BU$23=5, $AC885, IF(BU$23=4, $AD885, 0)), IF(BU$23=5, $AC885, 0)
))</f>
        <v>0</v>
      </c>
      <c r="BV885" s="297" cm="1">
        <f t="array" ref="BV885">IF($CO885=3,
IFERROR(INDEX($CV$68:$CZ$79, $CE885, BV$23), "-"),
IF($CO885=2,
IF(BV$23=5, $AC885, IF(BV$23=4, $AD885, 0)), IF(BV$23=5, $AC885, 0)
))</f>
        <v>0</v>
      </c>
      <c r="BW885" s="297" cm="1">
        <f t="array" ref="BW885">IF($CO885=3,
IFERROR(INDEX($CV$68:$CZ$79, $CE885, BW$23), "-"),
IF($CO885=2,
IF(BW$23=5, $AC885, IF(BW$23=4, $AD885, 0)), IF(BW$23=5, $AC885, 0)
))</f>
        <v>0</v>
      </c>
      <c r="BX885" s="297" cm="1">
        <f t="array" ref="BX885">IF($CO885=3,
IFERROR(INDEX($CV$68:$CZ$79, $CE885, BX$23), "-"),
IF($CO885=2,
IF(BX$23=5, $AC885, IF(BX$23=4, $AD885, 0)), IF(BX$23=5, $AC885, 0)
))</f>
        <v>0</v>
      </c>
      <c r="BY885" s="293" t="str">
        <f t="shared" si="389"/>
        <v>-</v>
      </c>
      <c r="BZ885" s="299">
        <f t="shared" si="365"/>
        <v>0</v>
      </c>
      <c r="CA885" s="294" t="str">
        <f t="shared" si="390"/>
        <v>-</v>
      </c>
      <c r="CB885" s="295" t="str">
        <f t="shared" si="366"/>
        <v>-</v>
      </c>
      <c r="CC885" s="295" t="str">
        <f t="shared" si="391"/>
        <v>-</v>
      </c>
      <c r="CD885" s="299">
        <f t="shared" si="367"/>
        <v>0</v>
      </c>
      <c r="CE885" s="300" t="str">
        <f t="shared" si="368"/>
        <v>-</v>
      </c>
      <c r="CF885" s="300" t="str">
        <f t="shared" si="369"/>
        <v>-</v>
      </c>
      <c r="CG885" s="300">
        <v>0</v>
      </c>
      <c r="CH885" s="300">
        <f t="shared" si="370"/>
        <v>0</v>
      </c>
      <c r="CI885" s="301">
        <f t="shared" si="371"/>
        <v>0</v>
      </c>
      <c r="CJ885" s="301">
        <f t="shared" si="372"/>
        <v>0</v>
      </c>
      <c r="CK885" s="302" t="str" cm="1">
        <f t="array" ref="CK885">IF($CJ885&gt;0, INDEX($CS$28:$DH$35, $CJ885, $CI885+CK$23), "-")</f>
        <v>-</v>
      </c>
      <c r="CL885" s="302" t="str" cm="1">
        <f t="array" ref="CL885">IF($CJ885&gt;0, INDEX($CS$28:$DH$35, $CJ885, $CI885+CL$23), "-")</f>
        <v>-</v>
      </c>
      <c r="CM885" s="302" t="str" cm="1">
        <f t="array" ref="CM885">IF($CJ885&gt;0, INDEX($CS$28:$DH$35, $CJ885, $CI885+CM$23), "-")</f>
        <v>-</v>
      </c>
      <c r="CN885" s="302" t="str" cm="1">
        <f t="array" ref="CN885">IF($CJ885&gt;0, INDEX($CS$28:$DH$35, $CJ885, $CI885+CN$23), "-")</f>
        <v>-</v>
      </c>
      <c r="CO885" s="300" t="str">
        <f t="shared" si="373"/>
        <v>-</v>
      </c>
      <c r="CP885" s="271"/>
      <c r="CQ885" s="272"/>
      <c r="CR885" s="273"/>
      <c r="CS885" s="273"/>
      <c r="CT885" s="273"/>
      <c r="CU885" s="273"/>
      <c r="CV885" s="273"/>
      <c r="CW885" s="273"/>
      <c r="CX885" s="273"/>
      <c r="CY885" s="273"/>
      <c r="CZ885" s="273"/>
      <c r="DA885" s="273"/>
      <c r="DB885" s="273"/>
      <c r="DC885" s="273"/>
      <c r="DD885" s="273"/>
      <c r="DE885" s="273"/>
      <c r="DF885" s="273"/>
      <c r="DG885" s="273"/>
      <c r="DH885" s="273"/>
      <c r="DI885" s="273"/>
      <c r="DJ885" s="271"/>
      <c r="DK885" s="271"/>
    </row>
    <row r="886" spans="1:115" s="45" customFormat="1" ht="12.75" customHeight="1" x14ac:dyDescent="0.25">
      <c r="A886" s="13" cm="1">
        <f t="array" ref="A886">IFERROR(INDEX(Operation, IFERROR(MATCH($N886,#REF!, 0), IFERROR(MATCH($N886,#REF!, 0), MATCH($N886,#REF!, 0))), 4), 0)</f>
        <v>0</v>
      </c>
      <c r="B886" s="10">
        <v>863</v>
      </c>
      <c r="C886" s="238"/>
      <c r="D886" s="238"/>
      <c r="E886" s="79"/>
      <c r="F886" s="80" t="str">
        <f>IF(ISBLANK(E886), "", VLOOKUP(E886, Z!$A$2:$C$4127, 3, FALSE))</f>
        <v/>
      </c>
      <c r="G886" s="238"/>
      <c r="H886" s="81"/>
      <c r="I886" s="255" t="b">
        <v>0</v>
      </c>
      <c r="J886" s="256"/>
      <c r="K886" s="82"/>
      <c r="L886" s="82"/>
      <c r="M886" s="83"/>
      <c r="N886" s="79"/>
      <c r="O886" s="84"/>
      <c r="P886" s="84"/>
      <c r="Q886" s="257"/>
      <c r="R886" s="257"/>
      <c r="S886" s="257"/>
      <c r="T886" s="85">
        <f t="shared" si="374"/>
        <v>0</v>
      </c>
      <c r="U886" s="238"/>
      <c r="V886" s="238"/>
      <c r="W886" s="238"/>
      <c r="X886" s="257"/>
      <c r="Y886" s="258"/>
      <c r="Z886" s="79"/>
      <c r="AA886" s="257"/>
      <c r="AB886" s="257"/>
      <c r="AC886" s="257"/>
      <c r="AD886" s="257"/>
      <c r="AE886" s="257"/>
      <c r="AF886" s="85">
        <f t="shared" si="375"/>
        <v>0</v>
      </c>
      <c r="AG886" s="259"/>
      <c r="AH886" s="238"/>
      <c r="AI886" s="79"/>
      <c r="AJ886" s="80" t="str">
        <f>IF(ISBLANK(AI886), "", VLOOKUP(AI886, Z!$A$2:$C$4127, 3, FALSE))</f>
        <v/>
      </c>
      <c r="AK886" s="260"/>
      <c r="AL886" s="127">
        <f t="shared" si="376"/>
        <v>0</v>
      </c>
      <c r="AM886" s="271"/>
      <c r="AN886" s="292">
        <f t="shared" si="378"/>
        <v>0</v>
      </c>
      <c r="AO886" s="279">
        <f t="shared" si="377"/>
        <v>1</v>
      </c>
      <c r="AP886" s="279">
        <v>0.75</v>
      </c>
      <c r="AQ886" s="293" t="str">
        <f t="shared" si="379"/>
        <v>-</v>
      </c>
      <c r="AR886" s="293" t="str">
        <f t="shared" si="380"/>
        <v>-</v>
      </c>
      <c r="AS886" s="293" t="str" cm="1">
        <f t="array" ref="AS886">IFERROR(IFERROR((AT886*AU886)/(3600*1000)/AZ886, BY886) * SUMPRODUCT($BA886:$BE886^2.5, $BF886:$BJ886) / 1000, "-")</f>
        <v>-</v>
      </c>
      <c r="AT886" s="279" t="str">
        <f t="shared" si="381"/>
        <v>-</v>
      </c>
      <c r="AU886" s="279" t="str">
        <f t="shared" si="382"/>
        <v>-</v>
      </c>
      <c r="AV886" s="294" t="str">
        <f t="shared" si="364"/>
        <v>-</v>
      </c>
      <c r="AW886" s="294" t="str" cm="1">
        <f t="array" ref="AW886">IF(CH886&gt;0, INDEX($CV$58:$CV$60, CH886), "-")</f>
        <v>-</v>
      </c>
      <c r="AX886" s="294" t="str">
        <f t="shared" si="383"/>
        <v>-</v>
      </c>
      <c r="AY886" s="295" t="str">
        <f t="shared" si="384"/>
        <v>-</v>
      </c>
      <c r="AZ886" s="294">
        <f t="shared" si="385"/>
        <v>0</v>
      </c>
      <c r="BA886" s="296" t="str" cm="1">
        <f t="array" ref="BA886">IFERROR(INDEX($CV$63:$CZ$65, $CF886, BA$23), "-")</f>
        <v>-</v>
      </c>
      <c r="BB886" s="296" t="str" cm="1">
        <f t="array" ref="BB886">IFERROR(INDEX($CV$63:$CZ$65, $CF886, BB$23), "-")</f>
        <v>-</v>
      </c>
      <c r="BC886" s="296" t="str" cm="1">
        <f t="array" ref="BC886">IFERROR(INDEX($CV$63:$CZ$65, $CF886, BC$23), "-")</f>
        <v>-</v>
      </c>
      <c r="BD886" s="296" t="str" cm="1">
        <f t="array" ref="BD886">IFERROR(INDEX($CV$63:$CZ$65, $CF886, BD$23), "-")</f>
        <v>-</v>
      </c>
      <c r="BE886" s="296" t="str" cm="1">
        <f t="array" ref="BE886">IFERROR(INDEX($CV$63:$CZ$65, $CF886, BE$23), "-")</f>
        <v>-</v>
      </c>
      <c r="BF886" s="297" cm="1">
        <f t="array" ref="BF886">IF($CF886=3,
IFERROR(INDEX($CV$68:$CZ$79, $CE886, BF$23), "-"),
IF($CF886=2,
IF(BF$23=5, $Q886, IF(BF$23=4, $R886, 0)), IF(BF$23=5, $Q886, 0)
))</f>
        <v>0</v>
      </c>
      <c r="BG886" s="297" cm="1">
        <f t="array" ref="BG886">IF($CF886=3,
IFERROR(INDEX($CV$68:$CZ$79, $CE886, BG$23), "-"),
IF($CF886=2,
IF(BG$23=5, $Q886, IF(BG$23=4, $R886, 0)), IF(BG$23=5, $Q886, 0)
))</f>
        <v>0</v>
      </c>
      <c r="BH886" s="297" cm="1">
        <f t="array" ref="BH886">IF($CF886=3,
IFERROR(INDEX($CV$68:$CZ$79, $CE886, BH$23), "-"),
IF($CF886=2,
IF(BH$23=5, $Q886, IF(BH$23=4, $R886, 0)), IF(BH$23=5, $Q886, 0)
))</f>
        <v>0</v>
      </c>
      <c r="BI886" s="297" cm="1">
        <f t="array" ref="BI886">IF($CF886=3,
IFERROR(INDEX($CV$68:$CZ$79, $CE886, BI$23), "-"),
IF($CF886=2,
IF(BI$23=5, $Q886, IF(BI$23=4, $R886, 0)), IF(BI$23=5, $Q886, 0)
))</f>
        <v>0</v>
      </c>
      <c r="BJ886" s="297" cm="1">
        <f t="array" ref="BJ886">IF($CF886=3,
IFERROR(INDEX($CV$68:$CZ$79, $CE886, BJ$23), "-"),
IF($CF886=2,
IF(BJ$23=5, $Q886, IF(BJ$23=4, $R886, 0)), IF(BJ$23=5, $Q886, 0)
))</f>
        <v>0</v>
      </c>
      <c r="BK886" s="293" t="str" cm="1">
        <f t="array" ref="BK886">IFERROR(IF(OR($AN$20="EZ", ISNUMBER((BL886*BM886)/(3600*1000)/BN886)), (BL886*BM886)/(3600*1000)/BN886, BY886) * SUMPRODUCT($BO886:$BS886^2.5, $BT886:$BX886) / 1000, "-")</f>
        <v>-</v>
      </c>
      <c r="BL886" s="279" t="str">
        <f t="shared" si="386"/>
        <v>-</v>
      </c>
      <c r="BM886" s="279" t="str">
        <f t="shared" si="387"/>
        <v>-</v>
      </c>
      <c r="BN886" s="298">
        <f t="shared" si="388"/>
        <v>0</v>
      </c>
      <c r="BO886" s="296" t="str" cm="1">
        <f t="array" ref="BO886">IFERROR(INDEX($CV$63:$CZ$65, $CO886, BO$23), "-")</f>
        <v>-</v>
      </c>
      <c r="BP886" s="296" t="str" cm="1">
        <f t="array" ref="BP886">IFERROR(INDEX($CV$63:$CZ$65, $CO886, BP$23), "-")</f>
        <v>-</v>
      </c>
      <c r="BQ886" s="296" t="str" cm="1">
        <f t="array" ref="BQ886">IFERROR(INDEX($CV$63:$CZ$65, $CO886, BQ$23), "-")</f>
        <v>-</v>
      </c>
      <c r="BR886" s="296" t="str" cm="1">
        <f t="array" ref="BR886">IFERROR(INDEX($CV$63:$CZ$65, $CO886, BR$23), "-")</f>
        <v>-</v>
      </c>
      <c r="BS886" s="296" t="str" cm="1">
        <f t="array" ref="BS886">IFERROR(INDEX($CV$63:$CZ$65, $CO886, BS$23), "-")</f>
        <v>-</v>
      </c>
      <c r="BT886" s="297" cm="1">
        <f t="array" ref="BT886">IF($CO886=3,
IFERROR(INDEX($CV$68:$CZ$79, $CE886, BT$23), "-"),
IF($CO886=2,
IF(BT$23=5, $AC886, IF(BT$23=4, $AD886, 0)), IF(BT$23=5, $AC886, 0)
))</f>
        <v>0</v>
      </c>
      <c r="BU886" s="297" cm="1">
        <f t="array" ref="BU886">IF($CO886=3,
IFERROR(INDEX($CV$68:$CZ$79, $CE886, BU$23), "-"),
IF($CO886=2,
IF(BU$23=5, $AC886, IF(BU$23=4, $AD886, 0)), IF(BU$23=5, $AC886, 0)
))</f>
        <v>0</v>
      </c>
      <c r="BV886" s="297" cm="1">
        <f t="array" ref="BV886">IF($CO886=3,
IFERROR(INDEX($CV$68:$CZ$79, $CE886, BV$23), "-"),
IF($CO886=2,
IF(BV$23=5, $AC886, IF(BV$23=4, $AD886, 0)), IF(BV$23=5, $AC886, 0)
))</f>
        <v>0</v>
      </c>
      <c r="BW886" s="297" cm="1">
        <f t="array" ref="BW886">IF($CO886=3,
IFERROR(INDEX($CV$68:$CZ$79, $CE886, BW$23), "-"),
IF($CO886=2,
IF(BW$23=5, $AC886, IF(BW$23=4, $AD886, 0)), IF(BW$23=5, $AC886, 0)
))</f>
        <v>0</v>
      </c>
      <c r="BX886" s="297" cm="1">
        <f t="array" ref="BX886">IF($CO886=3,
IFERROR(INDEX($CV$68:$CZ$79, $CE886, BX$23), "-"),
IF($CO886=2,
IF(BX$23=5, $AC886, IF(BX$23=4, $AD886, 0)), IF(BX$23=5, $AC886, 0)
))</f>
        <v>0</v>
      </c>
      <c r="BY886" s="293" t="str">
        <f t="shared" si="389"/>
        <v>-</v>
      </c>
      <c r="BZ886" s="299">
        <f t="shared" si="365"/>
        <v>0</v>
      </c>
      <c r="CA886" s="294" t="str">
        <f t="shared" si="390"/>
        <v>-</v>
      </c>
      <c r="CB886" s="295" t="str">
        <f t="shared" si="366"/>
        <v>-</v>
      </c>
      <c r="CC886" s="295" t="str">
        <f t="shared" si="391"/>
        <v>-</v>
      </c>
      <c r="CD886" s="299">
        <f t="shared" si="367"/>
        <v>0</v>
      </c>
      <c r="CE886" s="300" t="str">
        <f t="shared" si="368"/>
        <v>-</v>
      </c>
      <c r="CF886" s="300" t="str">
        <f t="shared" si="369"/>
        <v>-</v>
      </c>
      <c r="CG886" s="300">
        <v>0</v>
      </c>
      <c r="CH886" s="300">
        <f t="shared" si="370"/>
        <v>0</v>
      </c>
      <c r="CI886" s="301">
        <f t="shared" si="371"/>
        <v>0</v>
      </c>
      <c r="CJ886" s="301">
        <f t="shared" si="372"/>
        <v>0</v>
      </c>
      <c r="CK886" s="302" t="str" cm="1">
        <f t="array" ref="CK886">IF($CJ886&gt;0, INDEX($CS$28:$DH$35, $CJ886, $CI886+CK$23), "-")</f>
        <v>-</v>
      </c>
      <c r="CL886" s="302" t="str" cm="1">
        <f t="array" ref="CL886">IF($CJ886&gt;0, INDEX($CS$28:$DH$35, $CJ886, $CI886+CL$23), "-")</f>
        <v>-</v>
      </c>
      <c r="CM886" s="302" t="str" cm="1">
        <f t="array" ref="CM886">IF($CJ886&gt;0, INDEX($CS$28:$DH$35, $CJ886, $CI886+CM$23), "-")</f>
        <v>-</v>
      </c>
      <c r="CN886" s="302" t="str" cm="1">
        <f t="array" ref="CN886">IF($CJ886&gt;0, INDEX($CS$28:$DH$35, $CJ886, $CI886+CN$23), "-")</f>
        <v>-</v>
      </c>
      <c r="CO886" s="300" t="str">
        <f t="shared" si="373"/>
        <v>-</v>
      </c>
      <c r="CP886" s="271"/>
      <c r="CQ886" s="272"/>
      <c r="CR886" s="273"/>
      <c r="CS886" s="273"/>
      <c r="CT886" s="273"/>
      <c r="CU886" s="273"/>
      <c r="CV886" s="273"/>
      <c r="CW886" s="273"/>
      <c r="CX886" s="273"/>
      <c r="CY886" s="273"/>
      <c r="CZ886" s="273"/>
      <c r="DA886" s="273"/>
      <c r="DB886" s="273"/>
      <c r="DC886" s="273"/>
      <c r="DD886" s="273"/>
      <c r="DE886" s="273"/>
      <c r="DF886" s="273"/>
      <c r="DG886" s="273"/>
      <c r="DH886" s="273"/>
      <c r="DI886" s="273"/>
      <c r="DJ886" s="271"/>
      <c r="DK886" s="271"/>
    </row>
    <row r="887" spans="1:115" s="45" customFormat="1" ht="12.75" customHeight="1" x14ac:dyDescent="0.25">
      <c r="A887" s="13" cm="1">
        <f t="array" ref="A887">IFERROR(INDEX(Operation, IFERROR(MATCH($N887,#REF!, 0), IFERROR(MATCH($N887,#REF!, 0), MATCH($N887,#REF!, 0))), 4), 0)</f>
        <v>0</v>
      </c>
      <c r="B887" s="10">
        <v>864</v>
      </c>
      <c r="C887" s="238"/>
      <c r="D887" s="238"/>
      <c r="E887" s="79"/>
      <c r="F887" s="80" t="str">
        <f>IF(ISBLANK(E887), "", VLOOKUP(E887, Z!$A$2:$C$4127, 3, FALSE))</f>
        <v/>
      </c>
      <c r="G887" s="238"/>
      <c r="H887" s="81"/>
      <c r="I887" s="255" t="b">
        <v>0</v>
      </c>
      <c r="J887" s="256"/>
      <c r="K887" s="82"/>
      <c r="L887" s="82"/>
      <c r="M887" s="83"/>
      <c r="N887" s="79"/>
      <c r="O887" s="84"/>
      <c r="P887" s="84"/>
      <c r="Q887" s="257"/>
      <c r="R887" s="257"/>
      <c r="S887" s="257"/>
      <c r="T887" s="85">
        <f t="shared" si="374"/>
        <v>0</v>
      </c>
      <c r="U887" s="238"/>
      <c r="V887" s="238"/>
      <c r="W887" s="238"/>
      <c r="X887" s="256"/>
      <c r="Y887" s="258"/>
      <c r="Z887" s="79"/>
      <c r="AA887" s="257"/>
      <c r="AB887" s="257"/>
      <c r="AC887" s="257"/>
      <c r="AD887" s="257"/>
      <c r="AE887" s="257"/>
      <c r="AF887" s="85">
        <f t="shared" si="375"/>
        <v>0</v>
      </c>
      <c r="AG887" s="259"/>
      <c r="AH887" s="238"/>
      <c r="AI887" s="79"/>
      <c r="AJ887" s="80" t="str">
        <f>IF(ISBLANK(AI887), "", VLOOKUP(AI887, Z!$A$2:$C$4127, 3, FALSE))</f>
        <v/>
      </c>
      <c r="AK887" s="260"/>
      <c r="AL887" s="127">
        <f t="shared" si="376"/>
        <v>0</v>
      </c>
      <c r="AM887" s="271"/>
      <c r="AN887" s="292">
        <f t="shared" si="378"/>
        <v>0</v>
      </c>
      <c r="AO887" s="279">
        <f t="shared" si="377"/>
        <v>1</v>
      </c>
      <c r="AP887" s="279">
        <v>0.75</v>
      </c>
      <c r="AQ887" s="293" t="str">
        <f t="shared" si="379"/>
        <v>-</v>
      </c>
      <c r="AR887" s="293" t="str">
        <f t="shared" si="380"/>
        <v>-</v>
      </c>
      <c r="AS887" s="293" t="str" cm="1">
        <f t="array" ref="AS887">IFERROR(IFERROR((AT887*AU887)/(3600*1000)/AZ887, BY887) * SUMPRODUCT($BA887:$BE887^2.5, $BF887:$BJ887) / 1000, "-")</f>
        <v>-</v>
      </c>
      <c r="AT887" s="279" t="str">
        <f t="shared" si="381"/>
        <v>-</v>
      </c>
      <c r="AU887" s="279" t="str">
        <f t="shared" si="382"/>
        <v>-</v>
      </c>
      <c r="AV887" s="294" t="str">
        <f t="shared" si="364"/>
        <v>-</v>
      </c>
      <c r="AW887" s="294" t="str" cm="1">
        <f t="array" ref="AW887">IF(CH887&gt;0, INDEX($CV$58:$CV$60, CH887), "-")</f>
        <v>-</v>
      </c>
      <c r="AX887" s="294" t="str">
        <f t="shared" si="383"/>
        <v>-</v>
      </c>
      <c r="AY887" s="295" t="str">
        <f t="shared" si="384"/>
        <v>-</v>
      </c>
      <c r="AZ887" s="294">
        <f t="shared" si="385"/>
        <v>0</v>
      </c>
      <c r="BA887" s="296" t="str" cm="1">
        <f t="array" ref="BA887">IFERROR(INDEX($CV$63:$CZ$65, $CF887, BA$23), "-")</f>
        <v>-</v>
      </c>
      <c r="BB887" s="296" t="str" cm="1">
        <f t="array" ref="BB887">IFERROR(INDEX($CV$63:$CZ$65, $CF887, BB$23), "-")</f>
        <v>-</v>
      </c>
      <c r="BC887" s="296" t="str" cm="1">
        <f t="array" ref="BC887">IFERROR(INDEX($CV$63:$CZ$65, $CF887, BC$23), "-")</f>
        <v>-</v>
      </c>
      <c r="BD887" s="296" t="str" cm="1">
        <f t="array" ref="BD887">IFERROR(INDEX($CV$63:$CZ$65, $CF887, BD$23), "-")</f>
        <v>-</v>
      </c>
      <c r="BE887" s="296" t="str" cm="1">
        <f t="array" ref="BE887">IFERROR(INDEX($CV$63:$CZ$65, $CF887, BE$23), "-")</f>
        <v>-</v>
      </c>
      <c r="BF887" s="297" cm="1">
        <f t="array" ref="BF887">IF($CF887=3,
IFERROR(INDEX($CV$68:$CZ$79, $CE887, BF$23), "-"),
IF($CF887=2,
IF(BF$23=5, $Q887, IF(BF$23=4, $R887, 0)), IF(BF$23=5, $Q887, 0)
))</f>
        <v>0</v>
      </c>
      <c r="BG887" s="297" cm="1">
        <f t="array" ref="BG887">IF($CF887=3,
IFERROR(INDEX($CV$68:$CZ$79, $CE887, BG$23), "-"),
IF($CF887=2,
IF(BG$23=5, $Q887, IF(BG$23=4, $R887, 0)), IF(BG$23=5, $Q887, 0)
))</f>
        <v>0</v>
      </c>
      <c r="BH887" s="297" cm="1">
        <f t="array" ref="BH887">IF($CF887=3,
IFERROR(INDEX($CV$68:$CZ$79, $CE887, BH$23), "-"),
IF($CF887=2,
IF(BH$23=5, $Q887, IF(BH$23=4, $R887, 0)), IF(BH$23=5, $Q887, 0)
))</f>
        <v>0</v>
      </c>
      <c r="BI887" s="297" cm="1">
        <f t="array" ref="BI887">IF($CF887=3,
IFERROR(INDEX($CV$68:$CZ$79, $CE887, BI$23), "-"),
IF($CF887=2,
IF(BI$23=5, $Q887, IF(BI$23=4, $R887, 0)), IF(BI$23=5, $Q887, 0)
))</f>
        <v>0</v>
      </c>
      <c r="BJ887" s="297" cm="1">
        <f t="array" ref="BJ887">IF($CF887=3,
IFERROR(INDEX($CV$68:$CZ$79, $CE887, BJ$23), "-"),
IF($CF887=2,
IF(BJ$23=5, $Q887, IF(BJ$23=4, $R887, 0)), IF(BJ$23=5, $Q887, 0)
))</f>
        <v>0</v>
      </c>
      <c r="BK887" s="293" t="str" cm="1">
        <f t="array" ref="BK887">IFERROR(IF(OR($AN$20="EZ", ISNUMBER((BL887*BM887)/(3600*1000)/BN887)), (BL887*BM887)/(3600*1000)/BN887, BY887) * SUMPRODUCT($BO887:$BS887^2.5, $BT887:$BX887) / 1000, "-")</f>
        <v>-</v>
      </c>
      <c r="BL887" s="279" t="str">
        <f t="shared" si="386"/>
        <v>-</v>
      </c>
      <c r="BM887" s="279" t="str">
        <f t="shared" si="387"/>
        <v>-</v>
      </c>
      <c r="BN887" s="298">
        <f t="shared" si="388"/>
        <v>0</v>
      </c>
      <c r="BO887" s="296" t="str" cm="1">
        <f t="array" ref="BO887">IFERROR(INDEX($CV$63:$CZ$65, $CO887, BO$23), "-")</f>
        <v>-</v>
      </c>
      <c r="BP887" s="296" t="str" cm="1">
        <f t="array" ref="BP887">IFERROR(INDEX($CV$63:$CZ$65, $CO887, BP$23), "-")</f>
        <v>-</v>
      </c>
      <c r="BQ887" s="296" t="str" cm="1">
        <f t="array" ref="BQ887">IFERROR(INDEX($CV$63:$CZ$65, $CO887, BQ$23), "-")</f>
        <v>-</v>
      </c>
      <c r="BR887" s="296" t="str" cm="1">
        <f t="array" ref="BR887">IFERROR(INDEX($CV$63:$CZ$65, $CO887, BR$23), "-")</f>
        <v>-</v>
      </c>
      <c r="BS887" s="296" t="str" cm="1">
        <f t="array" ref="BS887">IFERROR(INDEX($CV$63:$CZ$65, $CO887, BS$23), "-")</f>
        <v>-</v>
      </c>
      <c r="BT887" s="297" cm="1">
        <f t="array" ref="BT887">IF($CO887=3,
IFERROR(INDEX($CV$68:$CZ$79, $CE887, BT$23), "-"),
IF($CO887=2,
IF(BT$23=5, $AC887, IF(BT$23=4, $AD887, 0)), IF(BT$23=5, $AC887, 0)
))</f>
        <v>0</v>
      </c>
      <c r="BU887" s="297" cm="1">
        <f t="array" ref="BU887">IF($CO887=3,
IFERROR(INDEX($CV$68:$CZ$79, $CE887, BU$23), "-"),
IF($CO887=2,
IF(BU$23=5, $AC887, IF(BU$23=4, $AD887, 0)), IF(BU$23=5, $AC887, 0)
))</f>
        <v>0</v>
      </c>
      <c r="BV887" s="297" cm="1">
        <f t="array" ref="BV887">IF($CO887=3,
IFERROR(INDEX($CV$68:$CZ$79, $CE887, BV$23), "-"),
IF($CO887=2,
IF(BV$23=5, $AC887, IF(BV$23=4, $AD887, 0)), IF(BV$23=5, $AC887, 0)
))</f>
        <v>0</v>
      </c>
      <c r="BW887" s="297" cm="1">
        <f t="array" ref="BW887">IF($CO887=3,
IFERROR(INDEX($CV$68:$CZ$79, $CE887, BW$23), "-"),
IF($CO887=2,
IF(BW$23=5, $AC887, IF(BW$23=4, $AD887, 0)), IF(BW$23=5, $AC887, 0)
))</f>
        <v>0</v>
      </c>
      <c r="BX887" s="297" cm="1">
        <f t="array" ref="BX887">IF($CO887=3,
IFERROR(INDEX($CV$68:$CZ$79, $CE887, BX$23), "-"),
IF($CO887=2,
IF(BX$23=5, $AC887, IF(BX$23=4, $AD887, 0)), IF(BX$23=5, $AC887, 0)
))</f>
        <v>0</v>
      </c>
      <c r="BY887" s="293" t="str">
        <f t="shared" si="389"/>
        <v>-</v>
      </c>
      <c r="BZ887" s="299">
        <f t="shared" si="365"/>
        <v>0</v>
      </c>
      <c r="CA887" s="294" t="str">
        <f t="shared" si="390"/>
        <v>-</v>
      </c>
      <c r="CB887" s="295" t="str">
        <f t="shared" si="366"/>
        <v>-</v>
      </c>
      <c r="CC887" s="295" t="str">
        <f t="shared" si="391"/>
        <v>-</v>
      </c>
      <c r="CD887" s="299">
        <f t="shared" si="367"/>
        <v>0</v>
      </c>
      <c r="CE887" s="300" t="str">
        <f t="shared" si="368"/>
        <v>-</v>
      </c>
      <c r="CF887" s="300" t="str">
        <f t="shared" si="369"/>
        <v>-</v>
      </c>
      <c r="CG887" s="300">
        <v>0</v>
      </c>
      <c r="CH887" s="300">
        <f t="shared" si="370"/>
        <v>0</v>
      </c>
      <c r="CI887" s="301">
        <f t="shared" si="371"/>
        <v>0</v>
      </c>
      <c r="CJ887" s="301">
        <f t="shared" si="372"/>
        <v>0</v>
      </c>
      <c r="CK887" s="302" t="str" cm="1">
        <f t="array" ref="CK887">IF($CJ887&gt;0, INDEX($CS$28:$DH$35, $CJ887, $CI887+CK$23), "-")</f>
        <v>-</v>
      </c>
      <c r="CL887" s="302" t="str" cm="1">
        <f t="array" ref="CL887">IF($CJ887&gt;0, INDEX($CS$28:$DH$35, $CJ887, $CI887+CL$23), "-")</f>
        <v>-</v>
      </c>
      <c r="CM887" s="302" t="str" cm="1">
        <f t="array" ref="CM887">IF($CJ887&gt;0, INDEX($CS$28:$DH$35, $CJ887, $CI887+CM$23), "-")</f>
        <v>-</v>
      </c>
      <c r="CN887" s="302" t="str" cm="1">
        <f t="array" ref="CN887">IF($CJ887&gt;0, INDEX($CS$28:$DH$35, $CJ887, $CI887+CN$23), "-")</f>
        <v>-</v>
      </c>
      <c r="CO887" s="300" t="str">
        <f t="shared" si="373"/>
        <v>-</v>
      </c>
      <c r="CP887" s="271"/>
      <c r="CQ887" s="272"/>
      <c r="CR887" s="273"/>
      <c r="CS887" s="273"/>
      <c r="CT887" s="273"/>
      <c r="CU887" s="273"/>
      <c r="CV887" s="273"/>
      <c r="CW887" s="273"/>
      <c r="CX887" s="273"/>
      <c r="CY887" s="273"/>
      <c r="CZ887" s="273"/>
      <c r="DA887" s="273"/>
      <c r="DB887" s="273"/>
      <c r="DC887" s="273"/>
      <c r="DD887" s="273"/>
      <c r="DE887" s="273"/>
      <c r="DF887" s="273"/>
      <c r="DG887" s="273"/>
      <c r="DH887" s="273"/>
      <c r="DI887" s="273"/>
      <c r="DJ887" s="271"/>
      <c r="DK887" s="271"/>
    </row>
    <row r="888" spans="1:115" s="45" customFormat="1" ht="12.75" customHeight="1" x14ac:dyDescent="0.25">
      <c r="A888" s="13" cm="1">
        <f t="array" ref="A888">IFERROR(INDEX(Operation, IFERROR(MATCH($N888,#REF!, 0), IFERROR(MATCH($N888,#REF!, 0), MATCH($N888,#REF!, 0))), 4), 0)</f>
        <v>0</v>
      </c>
      <c r="B888" s="10">
        <v>865</v>
      </c>
      <c r="C888" s="238"/>
      <c r="D888" s="238"/>
      <c r="E888" s="79"/>
      <c r="F888" s="80" t="str">
        <f>IF(ISBLANK(E888), "", VLOOKUP(E888, Z!$A$2:$C$4127, 3, FALSE))</f>
        <v/>
      </c>
      <c r="G888" s="238"/>
      <c r="H888" s="81"/>
      <c r="I888" s="255" t="b">
        <v>0</v>
      </c>
      <c r="J888" s="256"/>
      <c r="K888" s="82"/>
      <c r="L888" s="82"/>
      <c r="M888" s="83"/>
      <c r="N888" s="79"/>
      <c r="O888" s="84"/>
      <c r="P888" s="84"/>
      <c r="Q888" s="257"/>
      <c r="R888" s="257"/>
      <c r="S888" s="257"/>
      <c r="T888" s="85">
        <f t="shared" si="374"/>
        <v>0</v>
      </c>
      <c r="U888" s="238"/>
      <c r="V888" s="238"/>
      <c r="W888" s="238"/>
      <c r="X888" s="257"/>
      <c r="Y888" s="258"/>
      <c r="Z888" s="79"/>
      <c r="AA888" s="257"/>
      <c r="AB888" s="257"/>
      <c r="AC888" s="257"/>
      <c r="AD888" s="257"/>
      <c r="AE888" s="257"/>
      <c r="AF888" s="85">
        <f t="shared" si="375"/>
        <v>0</v>
      </c>
      <c r="AG888" s="259"/>
      <c r="AH888" s="238"/>
      <c r="AI888" s="79"/>
      <c r="AJ888" s="80" t="str">
        <f>IF(ISBLANK(AI888), "", VLOOKUP(AI888, Z!$A$2:$C$4127, 3, FALSE))</f>
        <v/>
      </c>
      <c r="AK888" s="260"/>
      <c r="AL888" s="127">
        <f t="shared" si="376"/>
        <v>0</v>
      </c>
      <c r="AM888" s="271"/>
      <c r="AN888" s="292">
        <f t="shared" si="378"/>
        <v>0</v>
      </c>
      <c r="AO888" s="279">
        <f t="shared" si="377"/>
        <v>1</v>
      </c>
      <c r="AP888" s="279">
        <v>0.75</v>
      </c>
      <c r="AQ888" s="293" t="str">
        <f t="shared" si="379"/>
        <v>-</v>
      </c>
      <c r="AR888" s="293" t="str">
        <f t="shared" si="380"/>
        <v>-</v>
      </c>
      <c r="AS888" s="293" t="str" cm="1">
        <f t="array" ref="AS888">IFERROR(IFERROR((AT888*AU888)/(3600*1000)/AZ888, BY888) * SUMPRODUCT($BA888:$BE888^2.5, $BF888:$BJ888) / 1000, "-")</f>
        <v>-</v>
      </c>
      <c r="AT888" s="279" t="str">
        <f t="shared" si="381"/>
        <v>-</v>
      </c>
      <c r="AU888" s="279" t="str">
        <f t="shared" si="382"/>
        <v>-</v>
      </c>
      <c r="AV888" s="294" t="str">
        <f t="shared" si="364"/>
        <v>-</v>
      </c>
      <c r="AW888" s="294" t="str" cm="1">
        <f t="array" ref="AW888">IF(CH888&gt;0, INDEX($CV$58:$CV$60, CH888), "-")</f>
        <v>-</v>
      </c>
      <c r="AX888" s="294" t="str">
        <f t="shared" si="383"/>
        <v>-</v>
      </c>
      <c r="AY888" s="295" t="str">
        <f t="shared" si="384"/>
        <v>-</v>
      </c>
      <c r="AZ888" s="294">
        <f t="shared" si="385"/>
        <v>0</v>
      </c>
      <c r="BA888" s="296" t="str" cm="1">
        <f t="array" ref="BA888">IFERROR(INDEX($CV$63:$CZ$65, $CF888, BA$23), "-")</f>
        <v>-</v>
      </c>
      <c r="BB888" s="296" t="str" cm="1">
        <f t="array" ref="BB888">IFERROR(INDEX($CV$63:$CZ$65, $CF888, BB$23), "-")</f>
        <v>-</v>
      </c>
      <c r="BC888" s="296" t="str" cm="1">
        <f t="array" ref="BC888">IFERROR(INDEX($CV$63:$CZ$65, $CF888, BC$23), "-")</f>
        <v>-</v>
      </c>
      <c r="BD888" s="296" t="str" cm="1">
        <f t="array" ref="BD888">IFERROR(INDEX($CV$63:$CZ$65, $CF888, BD$23), "-")</f>
        <v>-</v>
      </c>
      <c r="BE888" s="296" t="str" cm="1">
        <f t="array" ref="BE888">IFERROR(INDEX($CV$63:$CZ$65, $CF888, BE$23), "-")</f>
        <v>-</v>
      </c>
      <c r="BF888" s="297" cm="1">
        <f t="array" ref="BF888">IF($CF888=3,
IFERROR(INDEX($CV$68:$CZ$79, $CE888, BF$23), "-"),
IF($CF888=2,
IF(BF$23=5, $Q888, IF(BF$23=4, $R888, 0)), IF(BF$23=5, $Q888, 0)
))</f>
        <v>0</v>
      </c>
      <c r="BG888" s="297" cm="1">
        <f t="array" ref="BG888">IF($CF888=3,
IFERROR(INDEX($CV$68:$CZ$79, $CE888, BG$23), "-"),
IF($CF888=2,
IF(BG$23=5, $Q888, IF(BG$23=4, $R888, 0)), IF(BG$23=5, $Q888, 0)
))</f>
        <v>0</v>
      </c>
      <c r="BH888" s="297" cm="1">
        <f t="array" ref="BH888">IF($CF888=3,
IFERROR(INDEX($CV$68:$CZ$79, $CE888, BH$23), "-"),
IF($CF888=2,
IF(BH$23=5, $Q888, IF(BH$23=4, $R888, 0)), IF(BH$23=5, $Q888, 0)
))</f>
        <v>0</v>
      </c>
      <c r="BI888" s="297" cm="1">
        <f t="array" ref="BI888">IF($CF888=3,
IFERROR(INDEX($CV$68:$CZ$79, $CE888, BI$23), "-"),
IF($CF888=2,
IF(BI$23=5, $Q888, IF(BI$23=4, $R888, 0)), IF(BI$23=5, $Q888, 0)
))</f>
        <v>0</v>
      </c>
      <c r="BJ888" s="297" cm="1">
        <f t="array" ref="BJ888">IF($CF888=3,
IFERROR(INDEX($CV$68:$CZ$79, $CE888, BJ$23), "-"),
IF($CF888=2,
IF(BJ$23=5, $Q888, IF(BJ$23=4, $R888, 0)), IF(BJ$23=5, $Q888, 0)
))</f>
        <v>0</v>
      </c>
      <c r="BK888" s="293" t="str" cm="1">
        <f t="array" ref="BK888">IFERROR(IF(OR($AN$20="EZ", ISNUMBER((BL888*BM888)/(3600*1000)/BN888)), (BL888*BM888)/(3600*1000)/BN888, BY888) * SUMPRODUCT($BO888:$BS888^2.5, $BT888:$BX888) / 1000, "-")</f>
        <v>-</v>
      </c>
      <c r="BL888" s="279" t="str">
        <f t="shared" si="386"/>
        <v>-</v>
      </c>
      <c r="BM888" s="279" t="str">
        <f t="shared" si="387"/>
        <v>-</v>
      </c>
      <c r="BN888" s="298">
        <f t="shared" si="388"/>
        <v>0</v>
      </c>
      <c r="BO888" s="296" t="str" cm="1">
        <f t="array" ref="BO888">IFERROR(INDEX($CV$63:$CZ$65, $CO888, BO$23), "-")</f>
        <v>-</v>
      </c>
      <c r="BP888" s="296" t="str" cm="1">
        <f t="array" ref="BP888">IFERROR(INDEX($CV$63:$CZ$65, $CO888, BP$23), "-")</f>
        <v>-</v>
      </c>
      <c r="BQ888" s="296" t="str" cm="1">
        <f t="array" ref="BQ888">IFERROR(INDEX($CV$63:$CZ$65, $CO888, BQ$23), "-")</f>
        <v>-</v>
      </c>
      <c r="BR888" s="296" t="str" cm="1">
        <f t="array" ref="BR888">IFERROR(INDEX($CV$63:$CZ$65, $CO888, BR$23), "-")</f>
        <v>-</v>
      </c>
      <c r="BS888" s="296" t="str" cm="1">
        <f t="array" ref="BS888">IFERROR(INDEX($CV$63:$CZ$65, $CO888, BS$23), "-")</f>
        <v>-</v>
      </c>
      <c r="BT888" s="297" cm="1">
        <f t="array" ref="BT888">IF($CO888=3,
IFERROR(INDEX($CV$68:$CZ$79, $CE888, BT$23), "-"),
IF($CO888=2,
IF(BT$23=5, $AC888, IF(BT$23=4, $AD888, 0)), IF(BT$23=5, $AC888, 0)
))</f>
        <v>0</v>
      </c>
      <c r="BU888" s="297" cm="1">
        <f t="array" ref="BU888">IF($CO888=3,
IFERROR(INDEX($CV$68:$CZ$79, $CE888, BU$23), "-"),
IF($CO888=2,
IF(BU$23=5, $AC888, IF(BU$23=4, $AD888, 0)), IF(BU$23=5, $AC888, 0)
))</f>
        <v>0</v>
      </c>
      <c r="BV888" s="297" cm="1">
        <f t="array" ref="BV888">IF($CO888=3,
IFERROR(INDEX($CV$68:$CZ$79, $CE888, BV$23), "-"),
IF($CO888=2,
IF(BV$23=5, $AC888, IF(BV$23=4, $AD888, 0)), IF(BV$23=5, $AC888, 0)
))</f>
        <v>0</v>
      </c>
      <c r="BW888" s="297" cm="1">
        <f t="array" ref="BW888">IF($CO888=3,
IFERROR(INDEX($CV$68:$CZ$79, $CE888, BW$23), "-"),
IF($CO888=2,
IF(BW$23=5, $AC888, IF(BW$23=4, $AD888, 0)), IF(BW$23=5, $AC888, 0)
))</f>
        <v>0</v>
      </c>
      <c r="BX888" s="297" cm="1">
        <f t="array" ref="BX888">IF($CO888=3,
IFERROR(INDEX($CV$68:$CZ$79, $CE888, BX$23), "-"),
IF($CO888=2,
IF(BX$23=5, $AC888, IF(BX$23=4, $AD888, 0)), IF(BX$23=5, $AC888, 0)
))</f>
        <v>0</v>
      </c>
      <c r="BY888" s="293" t="str">
        <f t="shared" si="389"/>
        <v>-</v>
      </c>
      <c r="BZ888" s="299">
        <f t="shared" si="365"/>
        <v>0</v>
      </c>
      <c r="CA888" s="294" t="str">
        <f t="shared" si="390"/>
        <v>-</v>
      </c>
      <c r="CB888" s="295" t="str">
        <f t="shared" si="366"/>
        <v>-</v>
      </c>
      <c r="CC888" s="295" t="str">
        <f t="shared" si="391"/>
        <v>-</v>
      </c>
      <c r="CD888" s="299">
        <f t="shared" si="367"/>
        <v>0</v>
      </c>
      <c r="CE888" s="300" t="str">
        <f t="shared" si="368"/>
        <v>-</v>
      </c>
      <c r="CF888" s="300" t="str">
        <f t="shared" si="369"/>
        <v>-</v>
      </c>
      <c r="CG888" s="300">
        <v>0</v>
      </c>
      <c r="CH888" s="300">
        <f t="shared" si="370"/>
        <v>0</v>
      </c>
      <c r="CI888" s="301">
        <f t="shared" si="371"/>
        <v>0</v>
      </c>
      <c r="CJ888" s="301">
        <f t="shared" si="372"/>
        <v>0</v>
      </c>
      <c r="CK888" s="302" t="str" cm="1">
        <f t="array" ref="CK888">IF($CJ888&gt;0, INDEX($CS$28:$DH$35, $CJ888, $CI888+CK$23), "-")</f>
        <v>-</v>
      </c>
      <c r="CL888" s="302" t="str" cm="1">
        <f t="array" ref="CL888">IF($CJ888&gt;0, INDEX($CS$28:$DH$35, $CJ888, $CI888+CL$23), "-")</f>
        <v>-</v>
      </c>
      <c r="CM888" s="302" t="str" cm="1">
        <f t="array" ref="CM888">IF($CJ888&gt;0, INDEX($CS$28:$DH$35, $CJ888, $CI888+CM$23), "-")</f>
        <v>-</v>
      </c>
      <c r="CN888" s="302" t="str" cm="1">
        <f t="array" ref="CN888">IF($CJ888&gt;0, INDEX($CS$28:$DH$35, $CJ888, $CI888+CN$23), "-")</f>
        <v>-</v>
      </c>
      <c r="CO888" s="300" t="str">
        <f t="shared" si="373"/>
        <v>-</v>
      </c>
      <c r="CP888" s="271"/>
      <c r="CQ888" s="272"/>
      <c r="CR888" s="273"/>
      <c r="CS888" s="273"/>
      <c r="CT888" s="273"/>
      <c r="CU888" s="273"/>
      <c r="CV888" s="273"/>
      <c r="CW888" s="273"/>
      <c r="CX888" s="273"/>
      <c r="CY888" s="273"/>
      <c r="CZ888" s="273"/>
      <c r="DA888" s="273"/>
      <c r="DB888" s="273"/>
      <c r="DC888" s="273"/>
      <c r="DD888" s="273"/>
      <c r="DE888" s="273"/>
      <c r="DF888" s="273"/>
      <c r="DG888" s="273"/>
      <c r="DH888" s="273"/>
      <c r="DI888" s="273"/>
      <c r="DJ888" s="271"/>
      <c r="DK888" s="271"/>
    </row>
    <row r="889" spans="1:115" s="45" customFormat="1" ht="12.75" customHeight="1" x14ac:dyDescent="0.25">
      <c r="A889" s="13" cm="1">
        <f t="array" ref="A889">IFERROR(INDEX(Operation, IFERROR(MATCH($N889,#REF!, 0), IFERROR(MATCH($N889,#REF!, 0), MATCH($N889,#REF!, 0))), 4), 0)</f>
        <v>0</v>
      </c>
      <c r="B889" s="10">
        <v>866</v>
      </c>
      <c r="C889" s="238"/>
      <c r="D889" s="238"/>
      <c r="E889" s="79"/>
      <c r="F889" s="80" t="str">
        <f>IF(ISBLANK(E889), "", VLOOKUP(E889, Z!$A$2:$C$4127, 3, FALSE))</f>
        <v/>
      </c>
      <c r="G889" s="238"/>
      <c r="H889" s="81"/>
      <c r="I889" s="255" t="b">
        <v>0</v>
      </c>
      <c r="J889" s="256"/>
      <c r="K889" s="82"/>
      <c r="L889" s="82"/>
      <c r="M889" s="83"/>
      <c r="N889" s="79"/>
      <c r="O889" s="84"/>
      <c r="P889" s="84"/>
      <c r="Q889" s="257"/>
      <c r="R889" s="257"/>
      <c r="S889" s="257"/>
      <c r="T889" s="85">
        <f t="shared" si="374"/>
        <v>0</v>
      </c>
      <c r="U889" s="238"/>
      <c r="V889" s="238"/>
      <c r="W889" s="238"/>
      <c r="X889" s="257"/>
      <c r="Y889" s="258"/>
      <c r="Z889" s="79"/>
      <c r="AA889" s="257"/>
      <c r="AB889" s="257"/>
      <c r="AC889" s="257"/>
      <c r="AD889" s="257"/>
      <c r="AE889" s="257"/>
      <c r="AF889" s="85">
        <f t="shared" si="375"/>
        <v>0</v>
      </c>
      <c r="AG889" s="259"/>
      <c r="AH889" s="238"/>
      <c r="AI889" s="79"/>
      <c r="AJ889" s="80" t="str">
        <f>IF(ISBLANK(AI889), "", VLOOKUP(AI889, Z!$A$2:$C$4127, 3, FALSE))</f>
        <v/>
      </c>
      <c r="AK889" s="260"/>
      <c r="AL889" s="127">
        <f t="shared" si="376"/>
        <v>0</v>
      </c>
      <c r="AM889" s="271"/>
      <c r="AN889" s="292">
        <f t="shared" si="378"/>
        <v>0</v>
      </c>
      <c r="AO889" s="279">
        <f t="shared" si="377"/>
        <v>1</v>
      </c>
      <c r="AP889" s="279">
        <v>0.75</v>
      </c>
      <c r="AQ889" s="293" t="str">
        <f t="shared" si="379"/>
        <v>-</v>
      </c>
      <c r="AR889" s="293" t="str">
        <f t="shared" si="380"/>
        <v>-</v>
      </c>
      <c r="AS889" s="293" t="str" cm="1">
        <f t="array" ref="AS889">IFERROR(IFERROR((AT889*AU889)/(3600*1000)/AZ889, BY889) * SUMPRODUCT($BA889:$BE889^2.5, $BF889:$BJ889) / 1000, "-")</f>
        <v>-</v>
      </c>
      <c r="AT889" s="279" t="str">
        <f t="shared" si="381"/>
        <v>-</v>
      </c>
      <c r="AU889" s="279" t="str">
        <f t="shared" si="382"/>
        <v>-</v>
      </c>
      <c r="AV889" s="294" t="str">
        <f t="shared" si="364"/>
        <v>-</v>
      </c>
      <c r="AW889" s="294" t="str" cm="1">
        <f t="array" ref="AW889">IF(CH889&gt;0, INDEX($CV$58:$CV$60, CH889), "-")</f>
        <v>-</v>
      </c>
      <c r="AX889" s="294" t="str">
        <f t="shared" si="383"/>
        <v>-</v>
      </c>
      <c r="AY889" s="295" t="str">
        <f t="shared" si="384"/>
        <v>-</v>
      </c>
      <c r="AZ889" s="294">
        <f t="shared" si="385"/>
        <v>0</v>
      </c>
      <c r="BA889" s="296" t="str" cm="1">
        <f t="array" ref="BA889">IFERROR(INDEX($CV$63:$CZ$65, $CF889, BA$23), "-")</f>
        <v>-</v>
      </c>
      <c r="BB889" s="296" t="str" cm="1">
        <f t="array" ref="BB889">IFERROR(INDEX($CV$63:$CZ$65, $CF889, BB$23), "-")</f>
        <v>-</v>
      </c>
      <c r="BC889" s="296" t="str" cm="1">
        <f t="array" ref="BC889">IFERROR(INDEX($CV$63:$CZ$65, $CF889, BC$23), "-")</f>
        <v>-</v>
      </c>
      <c r="BD889" s="296" t="str" cm="1">
        <f t="array" ref="BD889">IFERROR(INDEX($CV$63:$CZ$65, $CF889, BD$23), "-")</f>
        <v>-</v>
      </c>
      <c r="BE889" s="296" t="str" cm="1">
        <f t="array" ref="BE889">IFERROR(INDEX($CV$63:$CZ$65, $CF889, BE$23), "-")</f>
        <v>-</v>
      </c>
      <c r="BF889" s="297" cm="1">
        <f t="array" ref="BF889">IF($CF889=3,
IFERROR(INDEX($CV$68:$CZ$79, $CE889, BF$23), "-"),
IF($CF889=2,
IF(BF$23=5, $Q889, IF(BF$23=4, $R889, 0)), IF(BF$23=5, $Q889, 0)
))</f>
        <v>0</v>
      </c>
      <c r="BG889" s="297" cm="1">
        <f t="array" ref="BG889">IF($CF889=3,
IFERROR(INDEX($CV$68:$CZ$79, $CE889, BG$23), "-"),
IF($CF889=2,
IF(BG$23=5, $Q889, IF(BG$23=4, $R889, 0)), IF(BG$23=5, $Q889, 0)
))</f>
        <v>0</v>
      </c>
      <c r="BH889" s="297" cm="1">
        <f t="array" ref="BH889">IF($CF889=3,
IFERROR(INDEX($CV$68:$CZ$79, $CE889, BH$23), "-"),
IF($CF889=2,
IF(BH$23=5, $Q889, IF(BH$23=4, $R889, 0)), IF(BH$23=5, $Q889, 0)
))</f>
        <v>0</v>
      </c>
      <c r="BI889" s="297" cm="1">
        <f t="array" ref="BI889">IF($CF889=3,
IFERROR(INDEX($CV$68:$CZ$79, $CE889, BI$23), "-"),
IF($CF889=2,
IF(BI$23=5, $Q889, IF(BI$23=4, $R889, 0)), IF(BI$23=5, $Q889, 0)
))</f>
        <v>0</v>
      </c>
      <c r="BJ889" s="297" cm="1">
        <f t="array" ref="BJ889">IF($CF889=3,
IFERROR(INDEX($CV$68:$CZ$79, $CE889, BJ$23), "-"),
IF($CF889=2,
IF(BJ$23=5, $Q889, IF(BJ$23=4, $R889, 0)), IF(BJ$23=5, $Q889, 0)
))</f>
        <v>0</v>
      </c>
      <c r="BK889" s="293" t="str" cm="1">
        <f t="array" ref="BK889">IFERROR(IF(OR($AN$20="EZ", ISNUMBER((BL889*BM889)/(3600*1000)/BN889)), (BL889*BM889)/(3600*1000)/BN889, BY889) * SUMPRODUCT($BO889:$BS889^2.5, $BT889:$BX889) / 1000, "-")</f>
        <v>-</v>
      </c>
      <c r="BL889" s="279" t="str">
        <f t="shared" si="386"/>
        <v>-</v>
      </c>
      <c r="BM889" s="279" t="str">
        <f t="shared" si="387"/>
        <v>-</v>
      </c>
      <c r="BN889" s="298">
        <f t="shared" si="388"/>
        <v>0</v>
      </c>
      <c r="BO889" s="296" t="str" cm="1">
        <f t="array" ref="BO889">IFERROR(INDEX($CV$63:$CZ$65, $CO889, BO$23), "-")</f>
        <v>-</v>
      </c>
      <c r="BP889" s="296" t="str" cm="1">
        <f t="array" ref="BP889">IFERROR(INDEX($CV$63:$CZ$65, $CO889, BP$23), "-")</f>
        <v>-</v>
      </c>
      <c r="BQ889" s="296" t="str" cm="1">
        <f t="array" ref="BQ889">IFERROR(INDEX($CV$63:$CZ$65, $CO889, BQ$23), "-")</f>
        <v>-</v>
      </c>
      <c r="BR889" s="296" t="str" cm="1">
        <f t="array" ref="BR889">IFERROR(INDEX($CV$63:$CZ$65, $CO889, BR$23), "-")</f>
        <v>-</v>
      </c>
      <c r="BS889" s="296" t="str" cm="1">
        <f t="array" ref="BS889">IFERROR(INDEX($CV$63:$CZ$65, $CO889, BS$23), "-")</f>
        <v>-</v>
      </c>
      <c r="BT889" s="297" cm="1">
        <f t="array" ref="BT889">IF($CO889=3,
IFERROR(INDEX($CV$68:$CZ$79, $CE889, BT$23), "-"),
IF($CO889=2,
IF(BT$23=5, $AC889, IF(BT$23=4, $AD889, 0)), IF(BT$23=5, $AC889, 0)
))</f>
        <v>0</v>
      </c>
      <c r="BU889" s="297" cm="1">
        <f t="array" ref="BU889">IF($CO889=3,
IFERROR(INDEX($CV$68:$CZ$79, $CE889, BU$23), "-"),
IF($CO889=2,
IF(BU$23=5, $AC889, IF(BU$23=4, $AD889, 0)), IF(BU$23=5, $AC889, 0)
))</f>
        <v>0</v>
      </c>
      <c r="BV889" s="297" cm="1">
        <f t="array" ref="BV889">IF($CO889=3,
IFERROR(INDEX($CV$68:$CZ$79, $CE889, BV$23), "-"),
IF($CO889=2,
IF(BV$23=5, $AC889, IF(BV$23=4, $AD889, 0)), IF(BV$23=5, $AC889, 0)
))</f>
        <v>0</v>
      </c>
      <c r="BW889" s="297" cm="1">
        <f t="array" ref="BW889">IF($CO889=3,
IFERROR(INDEX($CV$68:$CZ$79, $CE889, BW$23), "-"),
IF($CO889=2,
IF(BW$23=5, $AC889, IF(BW$23=4, $AD889, 0)), IF(BW$23=5, $AC889, 0)
))</f>
        <v>0</v>
      </c>
      <c r="BX889" s="297" cm="1">
        <f t="array" ref="BX889">IF($CO889=3,
IFERROR(INDEX($CV$68:$CZ$79, $CE889, BX$23), "-"),
IF($CO889=2,
IF(BX$23=5, $AC889, IF(BX$23=4, $AD889, 0)), IF(BX$23=5, $AC889, 0)
))</f>
        <v>0</v>
      </c>
      <c r="BY889" s="293" t="str">
        <f t="shared" si="389"/>
        <v>-</v>
      </c>
      <c r="BZ889" s="299">
        <f t="shared" si="365"/>
        <v>0</v>
      </c>
      <c r="CA889" s="294" t="str">
        <f t="shared" si="390"/>
        <v>-</v>
      </c>
      <c r="CB889" s="295" t="str">
        <f t="shared" si="366"/>
        <v>-</v>
      </c>
      <c r="CC889" s="295" t="str">
        <f t="shared" si="391"/>
        <v>-</v>
      </c>
      <c r="CD889" s="299">
        <f t="shared" si="367"/>
        <v>0</v>
      </c>
      <c r="CE889" s="300" t="str">
        <f t="shared" si="368"/>
        <v>-</v>
      </c>
      <c r="CF889" s="300" t="str">
        <f t="shared" si="369"/>
        <v>-</v>
      </c>
      <c r="CG889" s="300">
        <v>0</v>
      </c>
      <c r="CH889" s="300">
        <f t="shared" si="370"/>
        <v>0</v>
      </c>
      <c r="CI889" s="301">
        <f t="shared" si="371"/>
        <v>0</v>
      </c>
      <c r="CJ889" s="301">
        <f t="shared" si="372"/>
        <v>0</v>
      </c>
      <c r="CK889" s="302" t="str" cm="1">
        <f t="array" ref="CK889">IF($CJ889&gt;0, INDEX($CS$28:$DH$35, $CJ889, $CI889+CK$23), "-")</f>
        <v>-</v>
      </c>
      <c r="CL889" s="302" t="str" cm="1">
        <f t="array" ref="CL889">IF($CJ889&gt;0, INDEX($CS$28:$DH$35, $CJ889, $CI889+CL$23), "-")</f>
        <v>-</v>
      </c>
      <c r="CM889" s="302" t="str" cm="1">
        <f t="array" ref="CM889">IF($CJ889&gt;0, INDEX($CS$28:$DH$35, $CJ889, $CI889+CM$23), "-")</f>
        <v>-</v>
      </c>
      <c r="CN889" s="302" t="str" cm="1">
        <f t="array" ref="CN889">IF($CJ889&gt;0, INDEX($CS$28:$DH$35, $CJ889, $CI889+CN$23), "-")</f>
        <v>-</v>
      </c>
      <c r="CO889" s="300" t="str">
        <f t="shared" si="373"/>
        <v>-</v>
      </c>
      <c r="CP889" s="271"/>
      <c r="CQ889" s="272"/>
      <c r="CR889" s="273"/>
      <c r="CS889" s="273"/>
      <c r="CT889" s="273"/>
      <c r="CU889" s="273"/>
      <c r="CV889" s="273"/>
      <c r="CW889" s="273"/>
      <c r="CX889" s="273"/>
      <c r="CY889" s="273"/>
      <c r="CZ889" s="273"/>
      <c r="DA889" s="273"/>
      <c r="DB889" s="273"/>
      <c r="DC889" s="273"/>
      <c r="DD889" s="273"/>
      <c r="DE889" s="273"/>
      <c r="DF889" s="273"/>
      <c r="DG889" s="273"/>
      <c r="DH889" s="273"/>
      <c r="DI889" s="273"/>
      <c r="DJ889" s="271"/>
      <c r="DK889" s="271"/>
    </row>
    <row r="890" spans="1:115" s="45" customFormat="1" ht="12.75" customHeight="1" x14ac:dyDescent="0.25">
      <c r="A890" s="13" cm="1">
        <f t="array" ref="A890">IFERROR(INDEX(Operation, IFERROR(MATCH($N890,#REF!, 0), IFERROR(MATCH($N890,#REF!, 0), MATCH($N890,#REF!, 0))), 4), 0)</f>
        <v>0</v>
      </c>
      <c r="B890" s="10">
        <v>867</v>
      </c>
      <c r="C890" s="238"/>
      <c r="D890" s="238"/>
      <c r="E890" s="79"/>
      <c r="F890" s="80" t="str">
        <f>IF(ISBLANK(E890), "", VLOOKUP(E890, Z!$A$2:$C$4127, 3, FALSE))</f>
        <v/>
      </c>
      <c r="G890" s="238"/>
      <c r="H890" s="81"/>
      <c r="I890" s="255" t="b">
        <v>0</v>
      </c>
      <c r="J890" s="256"/>
      <c r="K890" s="82"/>
      <c r="L890" s="82"/>
      <c r="M890" s="83"/>
      <c r="N890" s="79"/>
      <c r="O890" s="84"/>
      <c r="P890" s="84"/>
      <c r="Q890" s="257"/>
      <c r="R890" s="257"/>
      <c r="S890" s="257"/>
      <c r="T890" s="85">
        <f t="shared" si="374"/>
        <v>0</v>
      </c>
      <c r="U890" s="238"/>
      <c r="V890" s="238"/>
      <c r="W890" s="238"/>
      <c r="X890" s="257"/>
      <c r="Y890" s="258"/>
      <c r="Z890" s="79"/>
      <c r="AA890" s="257"/>
      <c r="AB890" s="257"/>
      <c r="AC890" s="257"/>
      <c r="AD890" s="257"/>
      <c r="AE890" s="257"/>
      <c r="AF890" s="85">
        <f t="shared" si="375"/>
        <v>0</v>
      </c>
      <c r="AG890" s="259"/>
      <c r="AH890" s="238"/>
      <c r="AI890" s="79"/>
      <c r="AJ890" s="80" t="str">
        <f>IF(ISBLANK(AI890), "", VLOOKUP(AI890, Z!$A$2:$C$4127, 3, FALSE))</f>
        <v/>
      </c>
      <c r="AK890" s="260"/>
      <c r="AL890" s="127">
        <f t="shared" si="376"/>
        <v>0</v>
      </c>
      <c r="AM890" s="271"/>
      <c r="AN890" s="292">
        <f t="shared" si="378"/>
        <v>0</v>
      </c>
      <c r="AO890" s="279">
        <f t="shared" si="377"/>
        <v>1</v>
      </c>
      <c r="AP890" s="279">
        <v>0.75</v>
      </c>
      <c r="AQ890" s="293" t="str">
        <f t="shared" si="379"/>
        <v>-</v>
      </c>
      <c r="AR890" s="293" t="str">
        <f t="shared" si="380"/>
        <v>-</v>
      </c>
      <c r="AS890" s="293" t="str" cm="1">
        <f t="array" ref="AS890">IFERROR(IFERROR((AT890*AU890)/(3600*1000)/AZ890, BY890) * SUMPRODUCT($BA890:$BE890^2.5, $BF890:$BJ890) / 1000, "-")</f>
        <v>-</v>
      </c>
      <c r="AT890" s="279" t="str">
        <f t="shared" si="381"/>
        <v>-</v>
      </c>
      <c r="AU890" s="279" t="str">
        <f t="shared" si="382"/>
        <v>-</v>
      </c>
      <c r="AV890" s="294" t="str">
        <f t="shared" si="364"/>
        <v>-</v>
      </c>
      <c r="AW890" s="294" t="str" cm="1">
        <f t="array" ref="AW890">IF(CH890&gt;0, INDEX($CV$58:$CV$60, CH890), "-")</f>
        <v>-</v>
      </c>
      <c r="AX890" s="294" t="str">
        <f t="shared" si="383"/>
        <v>-</v>
      </c>
      <c r="AY890" s="295" t="str">
        <f t="shared" si="384"/>
        <v>-</v>
      </c>
      <c r="AZ890" s="294">
        <f t="shared" si="385"/>
        <v>0</v>
      </c>
      <c r="BA890" s="296" t="str" cm="1">
        <f t="array" ref="BA890">IFERROR(INDEX($CV$63:$CZ$65, $CF890, BA$23), "-")</f>
        <v>-</v>
      </c>
      <c r="BB890" s="296" t="str" cm="1">
        <f t="array" ref="BB890">IFERROR(INDEX($CV$63:$CZ$65, $CF890, BB$23), "-")</f>
        <v>-</v>
      </c>
      <c r="BC890" s="296" t="str" cm="1">
        <f t="array" ref="BC890">IFERROR(INDEX($CV$63:$CZ$65, $CF890, BC$23), "-")</f>
        <v>-</v>
      </c>
      <c r="BD890" s="296" t="str" cm="1">
        <f t="array" ref="BD890">IFERROR(INDEX($CV$63:$CZ$65, $CF890, BD$23), "-")</f>
        <v>-</v>
      </c>
      <c r="BE890" s="296" t="str" cm="1">
        <f t="array" ref="BE890">IFERROR(INDEX($CV$63:$CZ$65, $CF890, BE$23), "-")</f>
        <v>-</v>
      </c>
      <c r="BF890" s="297" cm="1">
        <f t="array" ref="BF890">IF($CF890=3,
IFERROR(INDEX($CV$68:$CZ$79, $CE890, BF$23), "-"),
IF($CF890=2,
IF(BF$23=5, $Q890, IF(BF$23=4, $R890, 0)), IF(BF$23=5, $Q890, 0)
))</f>
        <v>0</v>
      </c>
      <c r="BG890" s="297" cm="1">
        <f t="array" ref="BG890">IF($CF890=3,
IFERROR(INDEX($CV$68:$CZ$79, $CE890, BG$23), "-"),
IF($CF890=2,
IF(BG$23=5, $Q890, IF(BG$23=4, $R890, 0)), IF(BG$23=5, $Q890, 0)
))</f>
        <v>0</v>
      </c>
      <c r="BH890" s="297" cm="1">
        <f t="array" ref="BH890">IF($CF890=3,
IFERROR(INDEX($CV$68:$CZ$79, $CE890, BH$23), "-"),
IF($CF890=2,
IF(BH$23=5, $Q890, IF(BH$23=4, $R890, 0)), IF(BH$23=5, $Q890, 0)
))</f>
        <v>0</v>
      </c>
      <c r="BI890" s="297" cm="1">
        <f t="array" ref="BI890">IF($CF890=3,
IFERROR(INDEX($CV$68:$CZ$79, $CE890, BI$23), "-"),
IF($CF890=2,
IF(BI$23=5, $Q890, IF(BI$23=4, $R890, 0)), IF(BI$23=5, $Q890, 0)
))</f>
        <v>0</v>
      </c>
      <c r="BJ890" s="297" cm="1">
        <f t="array" ref="BJ890">IF($CF890=3,
IFERROR(INDEX($CV$68:$CZ$79, $CE890, BJ$23), "-"),
IF($CF890=2,
IF(BJ$23=5, $Q890, IF(BJ$23=4, $R890, 0)), IF(BJ$23=5, $Q890, 0)
))</f>
        <v>0</v>
      </c>
      <c r="BK890" s="293" t="str" cm="1">
        <f t="array" ref="BK890">IFERROR(IF(OR($AN$20="EZ", ISNUMBER((BL890*BM890)/(3600*1000)/BN890)), (BL890*BM890)/(3600*1000)/BN890, BY890) * SUMPRODUCT($BO890:$BS890^2.5, $BT890:$BX890) / 1000, "-")</f>
        <v>-</v>
      </c>
      <c r="BL890" s="279" t="str">
        <f t="shared" si="386"/>
        <v>-</v>
      </c>
      <c r="BM890" s="279" t="str">
        <f t="shared" si="387"/>
        <v>-</v>
      </c>
      <c r="BN890" s="298">
        <f t="shared" si="388"/>
        <v>0</v>
      </c>
      <c r="BO890" s="296" t="str" cm="1">
        <f t="array" ref="BO890">IFERROR(INDEX($CV$63:$CZ$65, $CO890, BO$23), "-")</f>
        <v>-</v>
      </c>
      <c r="BP890" s="296" t="str" cm="1">
        <f t="array" ref="BP890">IFERROR(INDEX($CV$63:$CZ$65, $CO890, BP$23), "-")</f>
        <v>-</v>
      </c>
      <c r="BQ890" s="296" t="str" cm="1">
        <f t="array" ref="BQ890">IFERROR(INDEX($CV$63:$CZ$65, $CO890, BQ$23), "-")</f>
        <v>-</v>
      </c>
      <c r="BR890" s="296" t="str" cm="1">
        <f t="array" ref="BR890">IFERROR(INDEX($CV$63:$CZ$65, $CO890, BR$23), "-")</f>
        <v>-</v>
      </c>
      <c r="BS890" s="296" t="str" cm="1">
        <f t="array" ref="BS890">IFERROR(INDEX($CV$63:$CZ$65, $CO890, BS$23), "-")</f>
        <v>-</v>
      </c>
      <c r="BT890" s="297" cm="1">
        <f t="array" ref="BT890">IF($CO890=3,
IFERROR(INDEX($CV$68:$CZ$79, $CE890, BT$23), "-"),
IF($CO890=2,
IF(BT$23=5, $AC890, IF(BT$23=4, $AD890, 0)), IF(BT$23=5, $AC890, 0)
))</f>
        <v>0</v>
      </c>
      <c r="BU890" s="297" cm="1">
        <f t="array" ref="BU890">IF($CO890=3,
IFERROR(INDEX($CV$68:$CZ$79, $CE890, BU$23), "-"),
IF($CO890=2,
IF(BU$23=5, $AC890, IF(BU$23=4, $AD890, 0)), IF(BU$23=5, $AC890, 0)
))</f>
        <v>0</v>
      </c>
      <c r="BV890" s="297" cm="1">
        <f t="array" ref="BV890">IF($CO890=3,
IFERROR(INDEX($CV$68:$CZ$79, $CE890, BV$23), "-"),
IF($CO890=2,
IF(BV$23=5, $AC890, IF(BV$23=4, $AD890, 0)), IF(BV$23=5, $AC890, 0)
))</f>
        <v>0</v>
      </c>
      <c r="BW890" s="297" cm="1">
        <f t="array" ref="BW890">IF($CO890=3,
IFERROR(INDEX($CV$68:$CZ$79, $CE890, BW$23), "-"),
IF($CO890=2,
IF(BW$23=5, $AC890, IF(BW$23=4, $AD890, 0)), IF(BW$23=5, $AC890, 0)
))</f>
        <v>0</v>
      </c>
      <c r="BX890" s="297" cm="1">
        <f t="array" ref="BX890">IF($CO890=3,
IFERROR(INDEX($CV$68:$CZ$79, $CE890, BX$23), "-"),
IF($CO890=2,
IF(BX$23=5, $AC890, IF(BX$23=4, $AD890, 0)), IF(BX$23=5, $AC890, 0)
))</f>
        <v>0</v>
      </c>
      <c r="BY890" s="293" t="str">
        <f t="shared" si="389"/>
        <v>-</v>
      </c>
      <c r="BZ890" s="299">
        <f t="shared" si="365"/>
        <v>0</v>
      </c>
      <c r="CA890" s="294" t="str">
        <f t="shared" si="390"/>
        <v>-</v>
      </c>
      <c r="CB890" s="295" t="str">
        <f t="shared" si="366"/>
        <v>-</v>
      </c>
      <c r="CC890" s="295" t="str">
        <f t="shared" si="391"/>
        <v>-</v>
      </c>
      <c r="CD890" s="299">
        <f t="shared" si="367"/>
        <v>0</v>
      </c>
      <c r="CE890" s="300" t="str">
        <f t="shared" si="368"/>
        <v>-</v>
      </c>
      <c r="CF890" s="300" t="str">
        <f t="shared" si="369"/>
        <v>-</v>
      </c>
      <c r="CG890" s="300">
        <v>0</v>
      </c>
      <c r="CH890" s="300">
        <f t="shared" si="370"/>
        <v>0</v>
      </c>
      <c r="CI890" s="301">
        <f t="shared" si="371"/>
        <v>0</v>
      </c>
      <c r="CJ890" s="301">
        <f t="shared" si="372"/>
        <v>0</v>
      </c>
      <c r="CK890" s="302" t="str" cm="1">
        <f t="array" ref="CK890">IF($CJ890&gt;0, INDEX($CS$28:$DH$35, $CJ890, $CI890+CK$23), "-")</f>
        <v>-</v>
      </c>
      <c r="CL890" s="302" t="str" cm="1">
        <f t="array" ref="CL890">IF($CJ890&gt;0, INDEX($CS$28:$DH$35, $CJ890, $CI890+CL$23), "-")</f>
        <v>-</v>
      </c>
      <c r="CM890" s="302" t="str" cm="1">
        <f t="array" ref="CM890">IF($CJ890&gt;0, INDEX($CS$28:$DH$35, $CJ890, $CI890+CM$23), "-")</f>
        <v>-</v>
      </c>
      <c r="CN890" s="302" t="str" cm="1">
        <f t="array" ref="CN890">IF($CJ890&gt;0, INDEX($CS$28:$DH$35, $CJ890, $CI890+CN$23), "-")</f>
        <v>-</v>
      </c>
      <c r="CO890" s="300" t="str">
        <f t="shared" si="373"/>
        <v>-</v>
      </c>
      <c r="CP890" s="271"/>
      <c r="CQ890" s="272"/>
      <c r="CR890" s="273"/>
      <c r="CS890" s="273"/>
      <c r="CT890" s="273"/>
      <c r="CU890" s="273"/>
      <c r="CV890" s="273"/>
      <c r="CW890" s="273"/>
      <c r="CX890" s="273"/>
      <c r="CY890" s="273"/>
      <c r="CZ890" s="273"/>
      <c r="DA890" s="273"/>
      <c r="DB890" s="273"/>
      <c r="DC890" s="273"/>
      <c r="DD890" s="273"/>
      <c r="DE890" s="273"/>
      <c r="DF890" s="273"/>
      <c r="DG890" s="273"/>
      <c r="DH890" s="273"/>
      <c r="DI890" s="273"/>
      <c r="DJ890" s="271"/>
      <c r="DK890" s="271"/>
    </row>
    <row r="891" spans="1:115" s="45" customFormat="1" ht="12.75" customHeight="1" x14ac:dyDescent="0.25">
      <c r="A891" s="13" cm="1">
        <f t="array" ref="A891">IFERROR(INDEX(Operation, IFERROR(MATCH($N891,#REF!, 0), IFERROR(MATCH($N891,#REF!, 0), MATCH($N891,#REF!, 0))), 4), 0)</f>
        <v>0</v>
      </c>
      <c r="B891" s="10">
        <v>868</v>
      </c>
      <c r="C891" s="238"/>
      <c r="D891" s="238"/>
      <c r="E891" s="79"/>
      <c r="F891" s="80" t="str">
        <f>IF(ISBLANK(E891), "", VLOOKUP(E891, Z!$A$2:$C$4127, 3, FALSE))</f>
        <v/>
      </c>
      <c r="G891" s="238"/>
      <c r="H891" s="81"/>
      <c r="I891" s="255" t="b">
        <v>0</v>
      </c>
      <c r="J891" s="256"/>
      <c r="K891" s="82"/>
      <c r="L891" s="82"/>
      <c r="M891" s="83"/>
      <c r="N891" s="79"/>
      <c r="O891" s="84"/>
      <c r="P891" s="84"/>
      <c r="Q891" s="257"/>
      <c r="R891" s="257"/>
      <c r="S891" s="257"/>
      <c r="T891" s="85">
        <f t="shared" si="374"/>
        <v>0</v>
      </c>
      <c r="U891" s="238"/>
      <c r="V891" s="238"/>
      <c r="W891" s="238"/>
      <c r="X891" s="256"/>
      <c r="Y891" s="258"/>
      <c r="Z891" s="79"/>
      <c r="AA891" s="257"/>
      <c r="AB891" s="257"/>
      <c r="AC891" s="257"/>
      <c r="AD891" s="257"/>
      <c r="AE891" s="257"/>
      <c r="AF891" s="85">
        <f t="shared" si="375"/>
        <v>0</v>
      </c>
      <c r="AG891" s="259"/>
      <c r="AH891" s="238"/>
      <c r="AI891" s="79"/>
      <c r="AJ891" s="80" t="str">
        <f>IF(ISBLANK(AI891), "", VLOOKUP(AI891, Z!$A$2:$C$4127, 3, FALSE))</f>
        <v/>
      </c>
      <c r="AK891" s="260"/>
      <c r="AL891" s="127">
        <f t="shared" si="376"/>
        <v>0</v>
      </c>
      <c r="AM891" s="271"/>
      <c r="AN891" s="292">
        <f t="shared" si="378"/>
        <v>0</v>
      </c>
      <c r="AO891" s="279">
        <f t="shared" si="377"/>
        <v>1</v>
      </c>
      <c r="AP891" s="279">
        <v>0.75</v>
      </c>
      <c r="AQ891" s="293" t="str">
        <f t="shared" si="379"/>
        <v>-</v>
      </c>
      <c r="AR891" s="293" t="str">
        <f t="shared" si="380"/>
        <v>-</v>
      </c>
      <c r="AS891" s="293" t="str" cm="1">
        <f t="array" ref="AS891">IFERROR(IFERROR((AT891*AU891)/(3600*1000)/AZ891, BY891) * SUMPRODUCT($BA891:$BE891^2.5, $BF891:$BJ891) / 1000, "-")</f>
        <v>-</v>
      </c>
      <c r="AT891" s="279" t="str">
        <f t="shared" si="381"/>
        <v>-</v>
      </c>
      <c r="AU891" s="279" t="str">
        <f t="shared" si="382"/>
        <v>-</v>
      </c>
      <c r="AV891" s="294" t="str">
        <f t="shared" si="364"/>
        <v>-</v>
      </c>
      <c r="AW891" s="294" t="str" cm="1">
        <f t="array" ref="AW891">IF(CH891&gt;0, INDEX($CV$58:$CV$60, CH891), "-")</f>
        <v>-</v>
      </c>
      <c r="AX891" s="294" t="str">
        <f t="shared" si="383"/>
        <v>-</v>
      </c>
      <c r="AY891" s="295" t="str">
        <f t="shared" si="384"/>
        <v>-</v>
      </c>
      <c r="AZ891" s="294">
        <f t="shared" si="385"/>
        <v>0</v>
      </c>
      <c r="BA891" s="296" t="str" cm="1">
        <f t="array" ref="BA891">IFERROR(INDEX($CV$63:$CZ$65, $CF891, BA$23), "-")</f>
        <v>-</v>
      </c>
      <c r="BB891" s="296" t="str" cm="1">
        <f t="array" ref="BB891">IFERROR(INDEX($CV$63:$CZ$65, $CF891, BB$23), "-")</f>
        <v>-</v>
      </c>
      <c r="BC891" s="296" t="str" cm="1">
        <f t="array" ref="BC891">IFERROR(INDEX($CV$63:$CZ$65, $CF891, BC$23), "-")</f>
        <v>-</v>
      </c>
      <c r="BD891" s="296" t="str" cm="1">
        <f t="array" ref="BD891">IFERROR(INDEX($CV$63:$CZ$65, $CF891, BD$23), "-")</f>
        <v>-</v>
      </c>
      <c r="BE891" s="296" t="str" cm="1">
        <f t="array" ref="BE891">IFERROR(INDEX($CV$63:$CZ$65, $CF891, BE$23), "-")</f>
        <v>-</v>
      </c>
      <c r="BF891" s="297" cm="1">
        <f t="array" ref="BF891">IF($CF891=3,
IFERROR(INDEX($CV$68:$CZ$79, $CE891, BF$23), "-"),
IF($CF891=2,
IF(BF$23=5, $Q891, IF(BF$23=4, $R891, 0)), IF(BF$23=5, $Q891, 0)
))</f>
        <v>0</v>
      </c>
      <c r="BG891" s="297" cm="1">
        <f t="array" ref="BG891">IF($CF891=3,
IFERROR(INDEX($CV$68:$CZ$79, $CE891, BG$23), "-"),
IF($CF891=2,
IF(BG$23=5, $Q891, IF(BG$23=4, $R891, 0)), IF(BG$23=5, $Q891, 0)
))</f>
        <v>0</v>
      </c>
      <c r="BH891" s="297" cm="1">
        <f t="array" ref="BH891">IF($CF891=3,
IFERROR(INDEX($CV$68:$CZ$79, $CE891, BH$23), "-"),
IF($CF891=2,
IF(BH$23=5, $Q891, IF(BH$23=4, $R891, 0)), IF(BH$23=5, $Q891, 0)
))</f>
        <v>0</v>
      </c>
      <c r="BI891" s="297" cm="1">
        <f t="array" ref="BI891">IF($CF891=3,
IFERROR(INDEX($CV$68:$CZ$79, $CE891, BI$23), "-"),
IF($CF891=2,
IF(BI$23=5, $Q891, IF(BI$23=4, $R891, 0)), IF(BI$23=5, $Q891, 0)
))</f>
        <v>0</v>
      </c>
      <c r="BJ891" s="297" cm="1">
        <f t="array" ref="BJ891">IF($CF891=3,
IFERROR(INDEX($CV$68:$CZ$79, $CE891, BJ$23), "-"),
IF($CF891=2,
IF(BJ$23=5, $Q891, IF(BJ$23=4, $R891, 0)), IF(BJ$23=5, $Q891, 0)
))</f>
        <v>0</v>
      </c>
      <c r="BK891" s="293" t="str" cm="1">
        <f t="array" ref="BK891">IFERROR(IF(OR($AN$20="EZ", ISNUMBER((BL891*BM891)/(3600*1000)/BN891)), (BL891*BM891)/(3600*1000)/BN891, BY891) * SUMPRODUCT($BO891:$BS891^2.5, $BT891:$BX891) / 1000, "-")</f>
        <v>-</v>
      </c>
      <c r="BL891" s="279" t="str">
        <f t="shared" si="386"/>
        <v>-</v>
      </c>
      <c r="BM891" s="279" t="str">
        <f t="shared" si="387"/>
        <v>-</v>
      </c>
      <c r="BN891" s="298">
        <f t="shared" si="388"/>
        <v>0</v>
      </c>
      <c r="BO891" s="296" t="str" cm="1">
        <f t="array" ref="BO891">IFERROR(INDEX($CV$63:$CZ$65, $CO891, BO$23), "-")</f>
        <v>-</v>
      </c>
      <c r="BP891" s="296" t="str" cm="1">
        <f t="array" ref="BP891">IFERROR(INDEX($CV$63:$CZ$65, $CO891, BP$23), "-")</f>
        <v>-</v>
      </c>
      <c r="BQ891" s="296" t="str" cm="1">
        <f t="array" ref="BQ891">IFERROR(INDEX($CV$63:$CZ$65, $CO891, BQ$23), "-")</f>
        <v>-</v>
      </c>
      <c r="BR891" s="296" t="str" cm="1">
        <f t="array" ref="BR891">IFERROR(INDEX($CV$63:$CZ$65, $CO891, BR$23), "-")</f>
        <v>-</v>
      </c>
      <c r="BS891" s="296" t="str" cm="1">
        <f t="array" ref="BS891">IFERROR(INDEX($CV$63:$CZ$65, $CO891, BS$23), "-")</f>
        <v>-</v>
      </c>
      <c r="BT891" s="297" cm="1">
        <f t="array" ref="BT891">IF($CO891=3,
IFERROR(INDEX($CV$68:$CZ$79, $CE891, BT$23), "-"),
IF($CO891=2,
IF(BT$23=5, $AC891, IF(BT$23=4, $AD891, 0)), IF(BT$23=5, $AC891, 0)
))</f>
        <v>0</v>
      </c>
      <c r="BU891" s="297" cm="1">
        <f t="array" ref="BU891">IF($CO891=3,
IFERROR(INDEX($CV$68:$CZ$79, $CE891, BU$23), "-"),
IF($CO891=2,
IF(BU$23=5, $AC891, IF(BU$23=4, $AD891, 0)), IF(BU$23=5, $AC891, 0)
))</f>
        <v>0</v>
      </c>
      <c r="BV891" s="297" cm="1">
        <f t="array" ref="BV891">IF($CO891=3,
IFERROR(INDEX($CV$68:$CZ$79, $CE891, BV$23), "-"),
IF($CO891=2,
IF(BV$23=5, $AC891, IF(BV$23=4, $AD891, 0)), IF(BV$23=5, $AC891, 0)
))</f>
        <v>0</v>
      </c>
      <c r="BW891" s="297" cm="1">
        <f t="array" ref="BW891">IF($CO891=3,
IFERROR(INDEX($CV$68:$CZ$79, $CE891, BW$23), "-"),
IF($CO891=2,
IF(BW$23=5, $AC891, IF(BW$23=4, $AD891, 0)), IF(BW$23=5, $AC891, 0)
))</f>
        <v>0</v>
      </c>
      <c r="BX891" s="297" cm="1">
        <f t="array" ref="BX891">IF($CO891=3,
IFERROR(INDEX($CV$68:$CZ$79, $CE891, BX$23), "-"),
IF($CO891=2,
IF(BX$23=5, $AC891, IF(BX$23=4, $AD891, 0)), IF(BX$23=5, $AC891, 0)
))</f>
        <v>0</v>
      </c>
      <c r="BY891" s="293" t="str">
        <f t="shared" si="389"/>
        <v>-</v>
      </c>
      <c r="BZ891" s="299">
        <f t="shared" si="365"/>
        <v>0</v>
      </c>
      <c r="CA891" s="294" t="str">
        <f t="shared" si="390"/>
        <v>-</v>
      </c>
      <c r="CB891" s="295" t="str">
        <f t="shared" si="366"/>
        <v>-</v>
      </c>
      <c r="CC891" s="295" t="str">
        <f t="shared" si="391"/>
        <v>-</v>
      </c>
      <c r="CD891" s="299">
        <f t="shared" si="367"/>
        <v>0</v>
      </c>
      <c r="CE891" s="300" t="str">
        <f t="shared" si="368"/>
        <v>-</v>
      </c>
      <c r="CF891" s="300" t="str">
        <f t="shared" si="369"/>
        <v>-</v>
      </c>
      <c r="CG891" s="300">
        <v>0</v>
      </c>
      <c r="CH891" s="300">
        <f t="shared" si="370"/>
        <v>0</v>
      </c>
      <c r="CI891" s="301">
        <f t="shared" si="371"/>
        <v>0</v>
      </c>
      <c r="CJ891" s="301">
        <f t="shared" si="372"/>
        <v>0</v>
      </c>
      <c r="CK891" s="302" t="str" cm="1">
        <f t="array" ref="CK891">IF($CJ891&gt;0, INDEX($CS$28:$DH$35, $CJ891, $CI891+CK$23), "-")</f>
        <v>-</v>
      </c>
      <c r="CL891" s="302" t="str" cm="1">
        <f t="array" ref="CL891">IF($CJ891&gt;0, INDEX($CS$28:$DH$35, $CJ891, $CI891+CL$23), "-")</f>
        <v>-</v>
      </c>
      <c r="CM891" s="302" t="str" cm="1">
        <f t="array" ref="CM891">IF($CJ891&gt;0, INDEX($CS$28:$DH$35, $CJ891, $CI891+CM$23), "-")</f>
        <v>-</v>
      </c>
      <c r="CN891" s="302" t="str" cm="1">
        <f t="array" ref="CN891">IF($CJ891&gt;0, INDEX($CS$28:$DH$35, $CJ891, $CI891+CN$23), "-")</f>
        <v>-</v>
      </c>
      <c r="CO891" s="300" t="str">
        <f t="shared" si="373"/>
        <v>-</v>
      </c>
      <c r="CP891" s="271"/>
      <c r="CQ891" s="272"/>
      <c r="CR891" s="273"/>
      <c r="CS891" s="273"/>
      <c r="CT891" s="273"/>
      <c r="CU891" s="273"/>
      <c r="CV891" s="273"/>
      <c r="CW891" s="273"/>
      <c r="CX891" s="273"/>
      <c r="CY891" s="273"/>
      <c r="CZ891" s="273"/>
      <c r="DA891" s="273"/>
      <c r="DB891" s="273"/>
      <c r="DC891" s="273"/>
      <c r="DD891" s="273"/>
      <c r="DE891" s="273"/>
      <c r="DF891" s="273"/>
      <c r="DG891" s="273"/>
      <c r="DH891" s="273"/>
      <c r="DI891" s="273"/>
      <c r="DJ891" s="271"/>
      <c r="DK891" s="271"/>
    </row>
    <row r="892" spans="1:115" s="45" customFormat="1" ht="12.75" customHeight="1" x14ac:dyDescent="0.25">
      <c r="A892" s="13" cm="1">
        <f t="array" ref="A892">IFERROR(INDEX(Operation, IFERROR(MATCH($N892,#REF!, 0), IFERROR(MATCH($N892,#REF!, 0), MATCH($N892,#REF!, 0))), 4), 0)</f>
        <v>0</v>
      </c>
      <c r="B892" s="10">
        <v>869</v>
      </c>
      <c r="C892" s="238"/>
      <c r="D892" s="238"/>
      <c r="E892" s="79"/>
      <c r="F892" s="80" t="str">
        <f>IF(ISBLANK(E892), "", VLOOKUP(E892, Z!$A$2:$C$4127, 3, FALSE))</f>
        <v/>
      </c>
      <c r="G892" s="238"/>
      <c r="H892" s="81"/>
      <c r="I892" s="255" t="b">
        <v>0</v>
      </c>
      <c r="J892" s="256"/>
      <c r="K892" s="82"/>
      <c r="L892" s="82"/>
      <c r="M892" s="83"/>
      <c r="N892" s="79"/>
      <c r="O892" s="84"/>
      <c r="P892" s="84"/>
      <c r="Q892" s="257"/>
      <c r="R892" s="257"/>
      <c r="S892" s="257"/>
      <c r="T892" s="85">
        <f t="shared" si="374"/>
        <v>0</v>
      </c>
      <c r="U892" s="238"/>
      <c r="V892" s="238"/>
      <c r="W892" s="238"/>
      <c r="X892" s="257"/>
      <c r="Y892" s="258"/>
      <c r="Z892" s="79"/>
      <c r="AA892" s="257"/>
      <c r="AB892" s="257"/>
      <c r="AC892" s="257"/>
      <c r="AD892" s="257"/>
      <c r="AE892" s="257"/>
      <c r="AF892" s="85">
        <f t="shared" si="375"/>
        <v>0</v>
      </c>
      <c r="AG892" s="259"/>
      <c r="AH892" s="238"/>
      <c r="AI892" s="79"/>
      <c r="AJ892" s="80" t="str">
        <f>IF(ISBLANK(AI892), "", VLOOKUP(AI892, Z!$A$2:$C$4127, 3, FALSE))</f>
        <v/>
      </c>
      <c r="AK892" s="260"/>
      <c r="AL892" s="127">
        <f t="shared" si="376"/>
        <v>0</v>
      </c>
      <c r="AM892" s="271"/>
      <c r="AN892" s="292">
        <f t="shared" si="378"/>
        <v>0</v>
      </c>
      <c r="AO892" s="279">
        <f t="shared" si="377"/>
        <v>1</v>
      </c>
      <c r="AP892" s="279">
        <v>0.75</v>
      </c>
      <c r="AQ892" s="293" t="str">
        <f t="shared" si="379"/>
        <v>-</v>
      </c>
      <c r="AR892" s="293" t="str">
        <f t="shared" si="380"/>
        <v>-</v>
      </c>
      <c r="AS892" s="293" t="str" cm="1">
        <f t="array" ref="AS892">IFERROR(IFERROR((AT892*AU892)/(3600*1000)/AZ892, BY892) * SUMPRODUCT($BA892:$BE892^2.5, $BF892:$BJ892) / 1000, "-")</f>
        <v>-</v>
      </c>
      <c r="AT892" s="279" t="str">
        <f t="shared" si="381"/>
        <v>-</v>
      </c>
      <c r="AU892" s="279" t="str">
        <f t="shared" si="382"/>
        <v>-</v>
      </c>
      <c r="AV892" s="294" t="str">
        <f t="shared" si="364"/>
        <v>-</v>
      </c>
      <c r="AW892" s="294" t="str" cm="1">
        <f t="array" ref="AW892">IF(CH892&gt;0, INDEX($CV$58:$CV$60, CH892), "-")</f>
        <v>-</v>
      </c>
      <c r="AX892" s="294" t="str">
        <f t="shared" si="383"/>
        <v>-</v>
      </c>
      <c r="AY892" s="295" t="str">
        <f t="shared" si="384"/>
        <v>-</v>
      </c>
      <c r="AZ892" s="294">
        <f t="shared" si="385"/>
        <v>0</v>
      </c>
      <c r="BA892" s="296" t="str" cm="1">
        <f t="array" ref="BA892">IFERROR(INDEX($CV$63:$CZ$65, $CF892, BA$23), "-")</f>
        <v>-</v>
      </c>
      <c r="BB892" s="296" t="str" cm="1">
        <f t="array" ref="BB892">IFERROR(INDEX($CV$63:$CZ$65, $CF892, BB$23), "-")</f>
        <v>-</v>
      </c>
      <c r="BC892" s="296" t="str" cm="1">
        <f t="array" ref="BC892">IFERROR(INDEX($CV$63:$CZ$65, $CF892, BC$23), "-")</f>
        <v>-</v>
      </c>
      <c r="BD892" s="296" t="str" cm="1">
        <f t="array" ref="BD892">IFERROR(INDEX($CV$63:$CZ$65, $CF892, BD$23), "-")</f>
        <v>-</v>
      </c>
      <c r="BE892" s="296" t="str" cm="1">
        <f t="array" ref="BE892">IFERROR(INDEX($CV$63:$CZ$65, $CF892, BE$23), "-")</f>
        <v>-</v>
      </c>
      <c r="BF892" s="297" cm="1">
        <f t="array" ref="BF892">IF($CF892=3,
IFERROR(INDEX($CV$68:$CZ$79, $CE892, BF$23), "-"),
IF($CF892=2,
IF(BF$23=5, $Q892, IF(BF$23=4, $R892, 0)), IF(BF$23=5, $Q892, 0)
))</f>
        <v>0</v>
      </c>
      <c r="BG892" s="297" cm="1">
        <f t="array" ref="BG892">IF($CF892=3,
IFERROR(INDEX($CV$68:$CZ$79, $CE892, BG$23), "-"),
IF($CF892=2,
IF(BG$23=5, $Q892, IF(BG$23=4, $R892, 0)), IF(BG$23=5, $Q892, 0)
))</f>
        <v>0</v>
      </c>
      <c r="BH892" s="297" cm="1">
        <f t="array" ref="BH892">IF($CF892=3,
IFERROR(INDEX($CV$68:$CZ$79, $CE892, BH$23), "-"),
IF($CF892=2,
IF(BH$23=5, $Q892, IF(BH$23=4, $R892, 0)), IF(BH$23=5, $Q892, 0)
))</f>
        <v>0</v>
      </c>
      <c r="BI892" s="297" cm="1">
        <f t="array" ref="BI892">IF($CF892=3,
IFERROR(INDEX($CV$68:$CZ$79, $CE892, BI$23), "-"),
IF($CF892=2,
IF(BI$23=5, $Q892, IF(BI$23=4, $R892, 0)), IF(BI$23=5, $Q892, 0)
))</f>
        <v>0</v>
      </c>
      <c r="BJ892" s="297" cm="1">
        <f t="array" ref="BJ892">IF($CF892=3,
IFERROR(INDEX($CV$68:$CZ$79, $CE892, BJ$23), "-"),
IF($CF892=2,
IF(BJ$23=5, $Q892, IF(BJ$23=4, $R892, 0)), IF(BJ$23=5, $Q892, 0)
))</f>
        <v>0</v>
      </c>
      <c r="BK892" s="293" t="str" cm="1">
        <f t="array" ref="BK892">IFERROR(IF(OR($AN$20="EZ", ISNUMBER((BL892*BM892)/(3600*1000)/BN892)), (BL892*BM892)/(3600*1000)/BN892, BY892) * SUMPRODUCT($BO892:$BS892^2.5, $BT892:$BX892) / 1000, "-")</f>
        <v>-</v>
      </c>
      <c r="BL892" s="279" t="str">
        <f t="shared" si="386"/>
        <v>-</v>
      </c>
      <c r="BM892" s="279" t="str">
        <f t="shared" si="387"/>
        <v>-</v>
      </c>
      <c r="BN892" s="298">
        <f t="shared" si="388"/>
        <v>0</v>
      </c>
      <c r="BO892" s="296" t="str" cm="1">
        <f t="array" ref="BO892">IFERROR(INDEX($CV$63:$CZ$65, $CO892, BO$23), "-")</f>
        <v>-</v>
      </c>
      <c r="BP892" s="296" t="str" cm="1">
        <f t="array" ref="BP892">IFERROR(INDEX($CV$63:$CZ$65, $CO892, BP$23), "-")</f>
        <v>-</v>
      </c>
      <c r="BQ892" s="296" t="str" cm="1">
        <f t="array" ref="BQ892">IFERROR(INDEX($CV$63:$CZ$65, $CO892, BQ$23), "-")</f>
        <v>-</v>
      </c>
      <c r="BR892" s="296" t="str" cm="1">
        <f t="array" ref="BR892">IFERROR(INDEX($CV$63:$CZ$65, $CO892, BR$23), "-")</f>
        <v>-</v>
      </c>
      <c r="BS892" s="296" t="str" cm="1">
        <f t="array" ref="BS892">IFERROR(INDEX($CV$63:$CZ$65, $CO892, BS$23), "-")</f>
        <v>-</v>
      </c>
      <c r="BT892" s="297" cm="1">
        <f t="array" ref="BT892">IF($CO892=3,
IFERROR(INDEX($CV$68:$CZ$79, $CE892, BT$23), "-"),
IF($CO892=2,
IF(BT$23=5, $AC892, IF(BT$23=4, $AD892, 0)), IF(BT$23=5, $AC892, 0)
))</f>
        <v>0</v>
      </c>
      <c r="BU892" s="297" cm="1">
        <f t="array" ref="BU892">IF($CO892=3,
IFERROR(INDEX($CV$68:$CZ$79, $CE892, BU$23), "-"),
IF($CO892=2,
IF(BU$23=5, $AC892, IF(BU$23=4, $AD892, 0)), IF(BU$23=5, $AC892, 0)
))</f>
        <v>0</v>
      </c>
      <c r="BV892" s="297" cm="1">
        <f t="array" ref="BV892">IF($CO892=3,
IFERROR(INDEX($CV$68:$CZ$79, $CE892, BV$23), "-"),
IF($CO892=2,
IF(BV$23=5, $AC892, IF(BV$23=4, $AD892, 0)), IF(BV$23=5, $AC892, 0)
))</f>
        <v>0</v>
      </c>
      <c r="BW892" s="297" cm="1">
        <f t="array" ref="BW892">IF($CO892=3,
IFERROR(INDEX($CV$68:$CZ$79, $CE892, BW$23), "-"),
IF($CO892=2,
IF(BW$23=5, $AC892, IF(BW$23=4, $AD892, 0)), IF(BW$23=5, $AC892, 0)
))</f>
        <v>0</v>
      </c>
      <c r="BX892" s="297" cm="1">
        <f t="array" ref="BX892">IF($CO892=3,
IFERROR(INDEX($CV$68:$CZ$79, $CE892, BX$23), "-"),
IF($CO892=2,
IF(BX$23=5, $AC892, IF(BX$23=4, $AD892, 0)), IF(BX$23=5, $AC892, 0)
))</f>
        <v>0</v>
      </c>
      <c r="BY892" s="293" t="str">
        <f t="shared" si="389"/>
        <v>-</v>
      </c>
      <c r="BZ892" s="299">
        <f t="shared" si="365"/>
        <v>0</v>
      </c>
      <c r="CA892" s="294" t="str">
        <f t="shared" si="390"/>
        <v>-</v>
      </c>
      <c r="CB892" s="295" t="str">
        <f t="shared" si="366"/>
        <v>-</v>
      </c>
      <c r="CC892" s="295" t="str">
        <f t="shared" si="391"/>
        <v>-</v>
      </c>
      <c r="CD892" s="299">
        <f t="shared" si="367"/>
        <v>0</v>
      </c>
      <c r="CE892" s="300" t="str">
        <f t="shared" si="368"/>
        <v>-</v>
      </c>
      <c r="CF892" s="300" t="str">
        <f t="shared" si="369"/>
        <v>-</v>
      </c>
      <c r="CG892" s="300">
        <v>0</v>
      </c>
      <c r="CH892" s="300">
        <f t="shared" si="370"/>
        <v>0</v>
      </c>
      <c r="CI892" s="301">
        <f t="shared" si="371"/>
        <v>0</v>
      </c>
      <c r="CJ892" s="301">
        <f t="shared" si="372"/>
        <v>0</v>
      </c>
      <c r="CK892" s="302" t="str" cm="1">
        <f t="array" ref="CK892">IF($CJ892&gt;0, INDEX($CS$28:$DH$35, $CJ892, $CI892+CK$23), "-")</f>
        <v>-</v>
      </c>
      <c r="CL892" s="302" t="str" cm="1">
        <f t="array" ref="CL892">IF($CJ892&gt;0, INDEX($CS$28:$DH$35, $CJ892, $CI892+CL$23), "-")</f>
        <v>-</v>
      </c>
      <c r="CM892" s="302" t="str" cm="1">
        <f t="array" ref="CM892">IF($CJ892&gt;0, INDEX($CS$28:$DH$35, $CJ892, $CI892+CM$23), "-")</f>
        <v>-</v>
      </c>
      <c r="CN892" s="302" t="str" cm="1">
        <f t="array" ref="CN892">IF($CJ892&gt;0, INDEX($CS$28:$DH$35, $CJ892, $CI892+CN$23), "-")</f>
        <v>-</v>
      </c>
      <c r="CO892" s="300" t="str">
        <f t="shared" si="373"/>
        <v>-</v>
      </c>
      <c r="CP892" s="271"/>
      <c r="CQ892" s="272"/>
      <c r="CR892" s="273"/>
      <c r="CS892" s="273"/>
      <c r="CT892" s="273"/>
      <c r="CU892" s="273"/>
      <c r="CV892" s="273"/>
      <c r="CW892" s="273"/>
      <c r="CX892" s="273"/>
      <c r="CY892" s="273"/>
      <c r="CZ892" s="273"/>
      <c r="DA892" s="273"/>
      <c r="DB892" s="273"/>
      <c r="DC892" s="273"/>
      <c r="DD892" s="273"/>
      <c r="DE892" s="273"/>
      <c r="DF892" s="273"/>
      <c r="DG892" s="273"/>
      <c r="DH892" s="273"/>
      <c r="DI892" s="273"/>
      <c r="DJ892" s="271"/>
      <c r="DK892" s="271"/>
    </row>
    <row r="893" spans="1:115" s="45" customFormat="1" ht="12.75" customHeight="1" x14ac:dyDescent="0.25">
      <c r="A893" s="13" cm="1">
        <f t="array" ref="A893">IFERROR(INDEX(Operation, IFERROR(MATCH($N893,#REF!, 0), IFERROR(MATCH($N893,#REF!, 0), MATCH($N893,#REF!, 0))), 4), 0)</f>
        <v>0</v>
      </c>
      <c r="B893" s="10">
        <v>870</v>
      </c>
      <c r="C893" s="238"/>
      <c r="D893" s="238"/>
      <c r="E893" s="79"/>
      <c r="F893" s="80" t="str">
        <f>IF(ISBLANK(E893), "", VLOOKUP(E893, Z!$A$2:$C$4127, 3, FALSE))</f>
        <v/>
      </c>
      <c r="G893" s="238"/>
      <c r="H893" s="81"/>
      <c r="I893" s="255" t="b">
        <v>0</v>
      </c>
      <c r="J893" s="256"/>
      <c r="K893" s="82"/>
      <c r="L893" s="82"/>
      <c r="M893" s="83"/>
      <c r="N893" s="79"/>
      <c r="O893" s="84"/>
      <c r="P893" s="84"/>
      <c r="Q893" s="257"/>
      <c r="R893" s="257"/>
      <c r="S893" s="257"/>
      <c r="T893" s="85">
        <f t="shared" si="374"/>
        <v>0</v>
      </c>
      <c r="U893" s="238"/>
      <c r="V893" s="238"/>
      <c r="W893" s="238"/>
      <c r="X893" s="257"/>
      <c r="Y893" s="258"/>
      <c r="Z893" s="79"/>
      <c r="AA893" s="257"/>
      <c r="AB893" s="257"/>
      <c r="AC893" s="257"/>
      <c r="AD893" s="257"/>
      <c r="AE893" s="257"/>
      <c r="AF893" s="85">
        <f t="shared" si="375"/>
        <v>0</v>
      </c>
      <c r="AG893" s="259"/>
      <c r="AH893" s="238"/>
      <c r="AI893" s="79"/>
      <c r="AJ893" s="80" t="str">
        <f>IF(ISBLANK(AI893), "", VLOOKUP(AI893, Z!$A$2:$C$4127, 3, FALSE))</f>
        <v/>
      </c>
      <c r="AK893" s="260"/>
      <c r="AL893" s="127">
        <f t="shared" si="376"/>
        <v>0</v>
      </c>
      <c r="AM893" s="271"/>
      <c r="AN893" s="292">
        <f t="shared" si="378"/>
        <v>0</v>
      </c>
      <c r="AO893" s="279">
        <f t="shared" si="377"/>
        <v>1</v>
      </c>
      <c r="AP893" s="279">
        <v>0.75</v>
      </c>
      <c r="AQ893" s="293" t="str">
        <f t="shared" si="379"/>
        <v>-</v>
      </c>
      <c r="AR893" s="293" t="str">
        <f t="shared" si="380"/>
        <v>-</v>
      </c>
      <c r="AS893" s="293" t="str" cm="1">
        <f t="array" ref="AS893">IFERROR(IFERROR((AT893*AU893)/(3600*1000)/AZ893, BY893) * SUMPRODUCT($BA893:$BE893^2.5, $BF893:$BJ893) / 1000, "-")</f>
        <v>-</v>
      </c>
      <c r="AT893" s="279" t="str">
        <f t="shared" si="381"/>
        <v>-</v>
      </c>
      <c r="AU893" s="279" t="str">
        <f t="shared" si="382"/>
        <v>-</v>
      </c>
      <c r="AV893" s="294" t="str">
        <f t="shared" si="364"/>
        <v>-</v>
      </c>
      <c r="AW893" s="294" t="str" cm="1">
        <f t="array" ref="AW893">IF(CH893&gt;0, INDEX($CV$58:$CV$60, CH893), "-")</f>
        <v>-</v>
      </c>
      <c r="AX893" s="294" t="str">
        <f t="shared" si="383"/>
        <v>-</v>
      </c>
      <c r="AY893" s="295" t="str">
        <f t="shared" si="384"/>
        <v>-</v>
      </c>
      <c r="AZ893" s="294">
        <f t="shared" si="385"/>
        <v>0</v>
      </c>
      <c r="BA893" s="296" t="str" cm="1">
        <f t="array" ref="BA893">IFERROR(INDEX($CV$63:$CZ$65, $CF893, BA$23), "-")</f>
        <v>-</v>
      </c>
      <c r="BB893" s="296" t="str" cm="1">
        <f t="array" ref="BB893">IFERROR(INDEX($CV$63:$CZ$65, $CF893, BB$23), "-")</f>
        <v>-</v>
      </c>
      <c r="BC893" s="296" t="str" cm="1">
        <f t="array" ref="BC893">IFERROR(INDEX($CV$63:$CZ$65, $CF893, BC$23), "-")</f>
        <v>-</v>
      </c>
      <c r="BD893" s="296" t="str" cm="1">
        <f t="array" ref="BD893">IFERROR(INDEX($CV$63:$CZ$65, $CF893, BD$23), "-")</f>
        <v>-</v>
      </c>
      <c r="BE893" s="296" t="str" cm="1">
        <f t="array" ref="BE893">IFERROR(INDEX($CV$63:$CZ$65, $CF893, BE$23), "-")</f>
        <v>-</v>
      </c>
      <c r="BF893" s="297" cm="1">
        <f t="array" ref="BF893">IF($CF893=3,
IFERROR(INDEX($CV$68:$CZ$79, $CE893, BF$23), "-"),
IF($CF893=2,
IF(BF$23=5, $Q893, IF(BF$23=4, $R893, 0)), IF(BF$23=5, $Q893, 0)
))</f>
        <v>0</v>
      </c>
      <c r="BG893" s="297" cm="1">
        <f t="array" ref="BG893">IF($CF893=3,
IFERROR(INDEX($CV$68:$CZ$79, $CE893, BG$23), "-"),
IF($CF893=2,
IF(BG$23=5, $Q893, IF(BG$23=4, $R893, 0)), IF(BG$23=5, $Q893, 0)
))</f>
        <v>0</v>
      </c>
      <c r="BH893" s="297" cm="1">
        <f t="array" ref="BH893">IF($CF893=3,
IFERROR(INDEX($CV$68:$CZ$79, $CE893, BH$23), "-"),
IF($CF893=2,
IF(BH$23=5, $Q893, IF(BH$23=4, $R893, 0)), IF(BH$23=5, $Q893, 0)
))</f>
        <v>0</v>
      </c>
      <c r="BI893" s="297" cm="1">
        <f t="array" ref="BI893">IF($CF893=3,
IFERROR(INDEX($CV$68:$CZ$79, $CE893, BI$23), "-"),
IF($CF893=2,
IF(BI$23=5, $Q893, IF(BI$23=4, $R893, 0)), IF(BI$23=5, $Q893, 0)
))</f>
        <v>0</v>
      </c>
      <c r="BJ893" s="297" cm="1">
        <f t="array" ref="BJ893">IF($CF893=3,
IFERROR(INDEX($CV$68:$CZ$79, $CE893, BJ$23), "-"),
IF($CF893=2,
IF(BJ$23=5, $Q893, IF(BJ$23=4, $R893, 0)), IF(BJ$23=5, $Q893, 0)
))</f>
        <v>0</v>
      </c>
      <c r="BK893" s="293" t="str" cm="1">
        <f t="array" ref="BK893">IFERROR(IF(OR($AN$20="EZ", ISNUMBER((BL893*BM893)/(3600*1000)/BN893)), (BL893*BM893)/(3600*1000)/BN893, BY893) * SUMPRODUCT($BO893:$BS893^2.5, $BT893:$BX893) / 1000, "-")</f>
        <v>-</v>
      </c>
      <c r="BL893" s="279" t="str">
        <f t="shared" si="386"/>
        <v>-</v>
      </c>
      <c r="BM893" s="279" t="str">
        <f t="shared" si="387"/>
        <v>-</v>
      </c>
      <c r="BN893" s="298">
        <f t="shared" si="388"/>
        <v>0</v>
      </c>
      <c r="BO893" s="296" t="str" cm="1">
        <f t="array" ref="BO893">IFERROR(INDEX($CV$63:$CZ$65, $CO893, BO$23), "-")</f>
        <v>-</v>
      </c>
      <c r="BP893" s="296" t="str" cm="1">
        <f t="array" ref="BP893">IFERROR(INDEX($CV$63:$CZ$65, $CO893, BP$23), "-")</f>
        <v>-</v>
      </c>
      <c r="BQ893" s="296" t="str" cm="1">
        <f t="array" ref="BQ893">IFERROR(INDEX($CV$63:$CZ$65, $CO893, BQ$23), "-")</f>
        <v>-</v>
      </c>
      <c r="BR893" s="296" t="str" cm="1">
        <f t="array" ref="BR893">IFERROR(INDEX($CV$63:$CZ$65, $CO893, BR$23), "-")</f>
        <v>-</v>
      </c>
      <c r="BS893" s="296" t="str" cm="1">
        <f t="array" ref="BS893">IFERROR(INDEX($CV$63:$CZ$65, $CO893, BS$23), "-")</f>
        <v>-</v>
      </c>
      <c r="BT893" s="297" cm="1">
        <f t="array" ref="BT893">IF($CO893=3,
IFERROR(INDEX($CV$68:$CZ$79, $CE893, BT$23), "-"),
IF($CO893=2,
IF(BT$23=5, $AC893, IF(BT$23=4, $AD893, 0)), IF(BT$23=5, $AC893, 0)
))</f>
        <v>0</v>
      </c>
      <c r="BU893" s="297" cm="1">
        <f t="array" ref="BU893">IF($CO893=3,
IFERROR(INDEX($CV$68:$CZ$79, $CE893, BU$23), "-"),
IF($CO893=2,
IF(BU$23=5, $AC893, IF(BU$23=4, $AD893, 0)), IF(BU$23=5, $AC893, 0)
))</f>
        <v>0</v>
      </c>
      <c r="BV893" s="297" cm="1">
        <f t="array" ref="BV893">IF($CO893=3,
IFERROR(INDEX($CV$68:$CZ$79, $CE893, BV$23), "-"),
IF($CO893=2,
IF(BV$23=5, $AC893, IF(BV$23=4, $AD893, 0)), IF(BV$23=5, $AC893, 0)
))</f>
        <v>0</v>
      </c>
      <c r="BW893" s="297" cm="1">
        <f t="array" ref="BW893">IF($CO893=3,
IFERROR(INDEX($CV$68:$CZ$79, $CE893, BW$23), "-"),
IF($CO893=2,
IF(BW$23=5, $AC893, IF(BW$23=4, $AD893, 0)), IF(BW$23=5, $AC893, 0)
))</f>
        <v>0</v>
      </c>
      <c r="BX893" s="297" cm="1">
        <f t="array" ref="BX893">IF($CO893=3,
IFERROR(INDEX($CV$68:$CZ$79, $CE893, BX$23), "-"),
IF($CO893=2,
IF(BX$23=5, $AC893, IF(BX$23=4, $AD893, 0)), IF(BX$23=5, $AC893, 0)
))</f>
        <v>0</v>
      </c>
      <c r="BY893" s="293" t="str">
        <f t="shared" si="389"/>
        <v>-</v>
      </c>
      <c r="BZ893" s="299">
        <f t="shared" si="365"/>
        <v>0</v>
      </c>
      <c r="CA893" s="294" t="str">
        <f t="shared" si="390"/>
        <v>-</v>
      </c>
      <c r="CB893" s="295" t="str">
        <f t="shared" si="366"/>
        <v>-</v>
      </c>
      <c r="CC893" s="295" t="str">
        <f t="shared" si="391"/>
        <v>-</v>
      </c>
      <c r="CD893" s="299">
        <f t="shared" si="367"/>
        <v>0</v>
      </c>
      <c r="CE893" s="300" t="str">
        <f t="shared" si="368"/>
        <v>-</v>
      </c>
      <c r="CF893" s="300" t="str">
        <f t="shared" si="369"/>
        <v>-</v>
      </c>
      <c r="CG893" s="300">
        <v>0</v>
      </c>
      <c r="CH893" s="300">
        <f t="shared" si="370"/>
        <v>0</v>
      </c>
      <c r="CI893" s="301">
        <f t="shared" si="371"/>
        <v>0</v>
      </c>
      <c r="CJ893" s="301">
        <f t="shared" si="372"/>
        <v>0</v>
      </c>
      <c r="CK893" s="302" t="str" cm="1">
        <f t="array" ref="CK893">IF($CJ893&gt;0, INDEX($CS$28:$DH$35, $CJ893, $CI893+CK$23), "-")</f>
        <v>-</v>
      </c>
      <c r="CL893" s="302" t="str" cm="1">
        <f t="array" ref="CL893">IF($CJ893&gt;0, INDEX($CS$28:$DH$35, $CJ893, $CI893+CL$23), "-")</f>
        <v>-</v>
      </c>
      <c r="CM893" s="302" t="str" cm="1">
        <f t="array" ref="CM893">IF($CJ893&gt;0, INDEX($CS$28:$DH$35, $CJ893, $CI893+CM$23), "-")</f>
        <v>-</v>
      </c>
      <c r="CN893" s="302" t="str" cm="1">
        <f t="array" ref="CN893">IF($CJ893&gt;0, INDEX($CS$28:$DH$35, $CJ893, $CI893+CN$23), "-")</f>
        <v>-</v>
      </c>
      <c r="CO893" s="300" t="str">
        <f t="shared" si="373"/>
        <v>-</v>
      </c>
      <c r="CP893" s="271"/>
      <c r="CQ893" s="272"/>
      <c r="CR893" s="273"/>
      <c r="CS893" s="273"/>
      <c r="CT893" s="273"/>
      <c r="CU893" s="273"/>
      <c r="CV893" s="273"/>
      <c r="CW893" s="273"/>
      <c r="CX893" s="273"/>
      <c r="CY893" s="273"/>
      <c r="CZ893" s="273"/>
      <c r="DA893" s="273"/>
      <c r="DB893" s="273"/>
      <c r="DC893" s="273"/>
      <c r="DD893" s="273"/>
      <c r="DE893" s="273"/>
      <c r="DF893" s="273"/>
      <c r="DG893" s="273"/>
      <c r="DH893" s="273"/>
      <c r="DI893" s="273"/>
      <c r="DJ893" s="271"/>
      <c r="DK893" s="271"/>
    </row>
    <row r="894" spans="1:115" s="45" customFormat="1" ht="12.75" customHeight="1" x14ac:dyDescent="0.25">
      <c r="A894" s="13" cm="1">
        <f t="array" ref="A894">IFERROR(INDEX(Operation, IFERROR(MATCH($N894,#REF!, 0), IFERROR(MATCH($N894,#REF!, 0), MATCH($N894,#REF!, 0))), 4), 0)</f>
        <v>0</v>
      </c>
      <c r="B894" s="10">
        <v>871</v>
      </c>
      <c r="C894" s="238"/>
      <c r="D894" s="238"/>
      <c r="E894" s="79"/>
      <c r="F894" s="80" t="str">
        <f>IF(ISBLANK(E894), "", VLOOKUP(E894, Z!$A$2:$C$4127, 3, FALSE))</f>
        <v/>
      </c>
      <c r="G894" s="238"/>
      <c r="H894" s="81"/>
      <c r="I894" s="255" t="b">
        <v>0</v>
      </c>
      <c r="J894" s="256"/>
      <c r="K894" s="82"/>
      <c r="L894" s="82"/>
      <c r="M894" s="83"/>
      <c r="N894" s="79"/>
      <c r="O894" s="84"/>
      <c r="P894" s="84"/>
      <c r="Q894" s="257"/>
      <c r="R894" s="257"/>
      <c r="S894" s="257"/>
      <c r="T894" s="85">
        <f t="shared" si="374"/>
        <v>0</v>
      </c>
      <c r="U894" s="238"/>
      <c r="V894" s="238"/>
      <c r="W894" s="238"/>
      <c r="X894" s="257"/>
      <c r="Y894" s="258"/>
      <c r="Z894" s="79"/>
      <c r="AA894" s="257"/>
      <c r="AB894" s="257"/>
      <c r="AC894" s="257"/>
      <c r="AD894" s="257"/>
      <c r="AE894" s="257"/>
      <c r="AF894" s="85">
        <f t="shared" si="375"/>
        <v>0</v>
      </c>
      <c r="AG894" s="259"/>
      <c r="AH894" s="238"/>
      <c r="AI894" s="79"/>
      <c r="AJ894" s="80" t="str">
        <f>IF(ISBLANK(AI894), "", VLOOKUP(AI894, Z!$A$2:$C$4127, 3, FALSE))</f>
        <v/>
      </c>
      <c r="AK894" s="260"/>
      <c r="AL894" s="127">
        <f t="shared" si="376"/>
        <v>0</v>
      </c>
      <c r="AM894" s="271"/>
      <c r="AN894" s="292">
        <f t="shared" si="378"/>
        <v>0</v>
      </c>
      <c r="AO894" s="279">
        <f t="shared" si="377"/>
        <v>1</v>
      </c>
      <c r="AP894" s="279">
        <v>0.75</v>
      </c>
      <c r="AQ894" s="293" t="str">
        <f t="shared" si="379"/>
        <v>-</v>
      </c>
      <c r="AR894" s="293" t="str">
        <f t="shared" si="380"/>
        <v>-</v>
      </c>
      <c r="AS894" s="293" t="str" cm="1">
        <f t="array" ref="AS894">IFERROR(IFERROR((AT894*AU894)/(3600*1000)/AZ894, BY894) * SUMPRODUCT($BA894:$BE894^2.5, $BF894:$BJ894) / 1000, "-")</f>
        <v>-</v>
      </c>
      <c r="AT894" s="279" t="str">
        <f t="shared" si="381"/>
        <v>-</v>
      </c>
      <c r="AU894" s="279" t="str">
        <f t="shared" si="382"/>
        <v>-</v>
      </c>
      <c r="AV894" s="294" t="str">
        <f t="shared" si="364"/>
        <v>-</v>
      </c>
      <c r="AW894" s="294" t="str" cm="1">
        <f t="array" ref="AW894">IF(CH894&gt;0, INDEX($CV$58:$CV$60, CH894), "-")</f>
        <v>-</v>
      </c>
      <c r="AX894" s="294" t="str">
        <f t="shared" si="383"/>
        <v>-</v>
      </c>
      <c r="AY894" s="295" t="str">
        <f t="shared" si="384"/>
        <v>-</v>
      </c>
      <c r="AZ894" s="294">
        <f t="shared" si="385"/>
        <v>0</v>
      </c>
      <c r="BA894" s="296" t="str" cm="1">
        <f t="array" ref="BA894">IFERROR(INDEX($CV$63:$CZ$65, $CF894, BA$23), "-")</f>
        <v>-</v>
      </c>
      <c r="BB894" s="296" t="str" cm="1">
        <f t="array" ref="BB894">IFERROR(INDEX($CV$63:$CZ$65, $CF894, BB$23), "-")</f>
        <v>-</v>
      </c>
      <c r="BC894" s="296" t="str" cm="1">
        <f t="array" ref="BC894">IFERROR(INDEX($CV$63:$CZ$65, $CF894, BC$23), "-")</f>
        <v>-</v>
      </c>
      <c r="BD894" s="296" t="str" cm="1">
        <f t="array" ref="BD894">IFERROR(INDEX($CV$63:$CZ$65, $CF894, BD$23), "-")</f>
        <v>-</v>
      </c>
      <c r="BE894" s="296" t="str" cm="1">
        <f t="array" ref="BE894">IFERROR(INDEX($CV$63:$CZ$65, $CF894, BE$23), "-")</f>
        <v>-</v>
      </c>
      <c r="BF894" s="297" cm="1">
        <f t="array" ref="BF894">IF($CF894=3,
IFERROR(INDEX($CV$68:$CZ$79, $CE894, BF$23), "-"),
IF($CF894=2,
IF(BF$23=5, $Q894, IF(BF$23=4, $R894, 0)), IF(BF$23=5, $Q894, 0)
))</f>
        <v>0</v>
      </c>
      <c r="BG894" s="297" cm="1">
        <f t="array" ref="BG894">IF($CF894=3,
IFERROR(INDEX($CV$68:$CZ$79, $CE894, BG$23), "-"),
IF($CF894=2,
IF(BG$23=5, $Q894, IF(BG$23=4, $R894, 0)), IF(BG$23=5, $Q894, 0)
))</f>
        <v>0</v>
      </c>
      <c r="BH894" s="297" cm="1">
        <f t="array" ref="BH894">IF($CF894=3,
IFERROR(INDEX($CV$68:$CZ$79, $CE894, BH$23), "-"),
IF($CF894=2,
IF(BH$23=5, $Q894, IF(BH$23=4, $R894, 0)), IF(BH$23=5, $Q894, 0)
))</f>
        <v>0</v>
      </c>
      <c r="BI894" s="297" cm="1">
        <f t="array" ref="BI894">IF($CF894=3,
IFERROR(INDEX($CV$68:$CZ$79, $CE894, BI$23), "-"),
IF($CF894=2,
IF(BI$23=5, $Q894, IF(BI$23=4, $R894, 0)), IF(BI$23=5, $Q894, 0)
))</f>
        <v>0</v>
      </c>
      <c r="BJ894" s="297" cm="1">
        <f t="array" ref="BJ894">IF($CF894=3,
IFERROR(INDEX($CV$68:$CZ$79, $CE894, BJ$23), "-"),
IF($CF894=2,
IF(BJ$23=5, $Q894, IF(BJ$23=4, $R894, 0)), IF(BJ$23=5, $Q894, 0)
))</f>
        <v>0</v>
      </c>
      <c r="BK894" s="293" t="str" cm="1">
        <f t="array" ref="BK894">IFERROR(IF(OR($AN$20="EZ", ISNUMBER((BL894*BM894)/(3600*1000)/BN894)), (BL894*BM894)/(3600*1000)/BN894, BY894) * SUMPRODUCT($BO894:$BS894^2.5, $BT894:$BX894) / 1000, "-")</f>
        <v>-</v>
      </c>
      <c r="BL894" s="279" t="str">
        <f t="shared" si="386"/>
        <v>-</v>
      </c>
      <c r="BM894" s="279" t="str">
        <f t="shared" si="387"/>
        <v>-</v>
      </c>
      <c r="BN894" s="298">
        <f t="shared" si="388"/>
        <v>0</v>
      </c>
      <c r="BO894" s="296" t="str" cm="1">
        <f t="array" ref="BO894">IFERROR(INDEX($CV$63:$CZ$65, $CO894, BO$23), "-")</f>
        <v>-</v>
      </c>
      <c r="BP894" s="296" t="str" cm="1">
        <f t="array" ref="BP894">IFERROR(INDEX($CV$63:$CZ$65, $CO894, BP$23), "-")</f>
        <v>-</v>
      </c>
      <c r="BQ894" s="296" t="str" cm="1">
        <f t="array" ref="BQ894">IFERROR(INDEX($CV$63:$CZ$65, $CO894, BQ$23), "-")</f>
        <v>-</v>
      </c>
      <c r="BR894" s="296" t="str" cm="1">
        <f t="array" ref="BR894">IFERROR(INDEX($CV$63:$CZ$65, $CO894, BR$23), "-")</f>
        <v>-</v>
      </c>
      <c r="BS894" s="296" t="str" cm="1">
        <f t="array" ref="BS894">IFERROR(INDEX($CV$63:$CZ$65, $CO894, BS$23), "-")</f>
        <v>-</v>
      </c>
      <c r="BT894" s="297" cm="1">
        <f t="array" ref="BT894">IF($CO894=3,
IFERROR(INDEX($CV$68:$CZ$79, $CE894, BT$23), "-"),
IF($CO894=2,
IF(BT$23=5, $AC894, IF(BT$23=4, $AD894, 0)), IF(BT$23=5, $AC894, 0)
))</f>
        <v>0</v>
      </c>
      <c r="BU894" s="297" cm="1">
        <f t="array" ref="BU894">IF($CO894=3,
IFERROR(INDEX($CV$68:$CZ$79, $CE894, BU$23), "-"),
IF($CO894=2,
IF(BU$23=5, $AC894, IF(BU$23=4, $AD894, 0)), IF(BU$23=5, $AC894, 0)
))</f>
        <v>0</v>
      </c>
      <c r="BV894" s="297" cm="1">
        <f t="array" ref="BV894">IF($CO894=3,
IFERROR(INDEX($CV$68:$CZ$79, $CE894, BV$23), "-"),
IF($CO894=2,
IF(BV$23=5, $AC894, IF(BV$23=4, $AD894, 0)), IF(BV$23=5, $AC894, 0)
))</f>
        <v>0</v>
      </c>
      <c r="BW894" s="297" cm="1">
        <f t="array" ref="BW894">IF($CO894=3,
IFERROR(INDEX($CV$68:$CZ$79, $CE894, BW$23), "-"),
IF($CO894=2,
IF(BW$23=5, $AC894, IF(BW$23=4, $AD894, 0)), IF(BW$23=5, $AC894, 0)
))</f>
        <v>0</v>
      </c>
      <c r="BX894" s="297" cm="1">
        <f t="array" ref="BX894">IF($CO894=3,
IFERROR(INDEX($CV$68:$CZ$79, $CE894, BX$23), "-"),
IF($CO894=2,
IF(BX$23=5, $AC894, IF(BX$23=4, $AD894, 0)), IF(BX$23=5, $AC894, 0)
))</f>
        <v>0</v>
      </c>
      <c r="BY894" s="293" t="str">
        <f t="shared" si="389"/>
        <v>-</v>
      </c>
      <c r="BZ894" s="299">
        <f t="shared" si="365"/>
        <v>0</v>
      </c>
      <c r="CA894" s="294" t="str">
        <f t="shared" si="390"/>
        <v>-</v>
      </c>
      <c r="CB894" s="295" t="str">
        <f t="shared" si="366"/>
        <v>-</v>
      </c>
      <c r="CC894" s="295" t="str">
        <f t="shared" si="391"/>
        <v>-</v>
      </c>
      <c r="CD894" s="299">
        <f t="shared" si="367"/>
        <v>0</v>
      </c>
      <c r="CE894" s="300" t="str">
        <f t="shared" si="368"/>
        <v>-</v>
      </c>
      <c r="CF894" s="300" t="str">
        <f t="shared" si="369"/>
        <v>-</v>
      </c>
      <c r="CG894" s="300">
        <v>0</v>
      </c>
      <c r="CH894" s="300">
        <f t="shared" si="370"/>
        <v>0</v>
      </c>
      <c r="CI894" s="301">
        <f t="shared" si="371"/>
        <v>0</v>
      </c>
      <c r="CJ894" s="301">
        <f t="shared" si="372"/>
        <v>0</v>
      </c>
      <c r="CK894" s="302" t="str" cm="1">
        <f t="array" ref="CK894">IF($CJ894&gt;0, INDEX($CS$28:$DH$35, $CJ894, $CI894+CK$23), "-")</f>
        <v>-</v>
      </c>
      <c r="CL894" s="302" t="str" cm="1">
        <f t="array" ref="CL894">IF($CJ894&gt;0, INDEX($CS$28:$DH$35, $CJ894, $CI894+CL$23), "-")</f>
        <v>-</v>
      </c>
      <c r="CM894" s="302" t="str" cm="1">
        <f t="array" ref="CM894">IF($CJ894&gt;0, INDEX($CS$28:$DH$35, $CJ894, $CI894+CM$23), "-")</f>
        <v>-</v>
      </c>
      <c r="CN894" s="302" t="str" cm="1">
        <f t="array" ref="CN894">IF($CJ894&gt;0, INDEX($CS$28:$DH$35, $CJ894, $CI894+CN$23), "-")</f>
        <v>-</v>
      </c>
      <c r="CO894" s="300" t="str">
        <f t="shared" si="373"/>
        <v>-</v>
      </c>
      <c r="CP894" s="271"/>
      <c r="CQ894" s="272"/>
      <c r="CR894" s="273"/>
      <c r="CS894" s="273"/>
      <c r="CT894" s="273"/>
      <c r="CU894" s="273"/>
      <c r="CV894" s="273"/>
      <c r="CW894" s="273"/>
      <c r="CX894" s="273"/>
      <c r="CY894" s="273"/>
      <c r="CZ894" s="273"/>
      <c r="DA894" s="273"/>
      <c r="DB894" s="273"/>
      <c r="DC894" s="273"/>
      <c r="DD894" s="273"/>
      <c r="DE894" s="273"/>
      <c r="DF894" s="273"/>
      <c r="DG894" s="273"/>
      <c r="DH894" s="273"/>
      <c r="DI894" s="273"/>
      <c r="DJ894" s="271"/>
      <c r="DK894" s="271"/>
    </row>
    <row r="895" spans="1:115" s="45" customFormat="1" ht="12.75" customHeight="1" x14ac:dyDescent="0.25">
      <c r="A895" s="13" cm="1">
        <f t="array" ref="A895">IFERROR(INDEX(Operation, IFERROR(MATCH($N895,#REF!, 0), IFERROR(MATCH($N895,#REF!, 0), MATCH($N895,#REF!, 0))), 4), 0)</f>
        <v>0</v>
      </c>
      <c r="B895" s="10">
        <v>872</v>
      </c>
      <c r="C895" s="238"/>
      <c r="D895" s="238"/>
      <c r="E895" s="79"/>
      <c r="F895" s="80" t="str">
        <f>IF(ISBLANK(E895), "", VLOOKUP(E895, Z!$A$2:$C$4127, 3, FALSE))</f>
        <v/>
      </c>
      <c r="G895" s="238"/>
      <c r="H895" s="81"/>
      <c r="I895" s="255" t="b">
        <v>0</v>
      </c>
      <c r="J895" s="256"/>
      <c r="K895" s="82"/>
      <c r="L895" s="82"/>
      <c r="M895" s="83"/>
      <c r="N895" s="79"/>
      <c r="O895" s="84"/>
      <c r="P895" s="84"/>
      <c r="Q895" s="257"/>
      <c r="R895" s="257"/>
      <c r="S895" s="257"/>
      <c r="T895" s="85">
        <f t="shared" si="374"/>
        <v>0</v>
      </c>
      <c r="U895" s="238"/>
      <c r="V895" s="238"/>
      <c r="W895" s="238"/>
      <c r="X895" s="256"/>
      <c r="Y895" s="258"/>
      <c r="Z895" s="79"/>
      <c r="AA895" s="257"/>
      <c r="AB895" s="257"/>
      <c r="AC895" s="257"/>
      <c r="AD895" s="257"/>
      <c r="AE895" s="257"/>
      <c r="AF895" s="85">
        <f t="shared" si="375"/>
        <v>0</v>
      </c>
      <c r="AG895" s="259"/>
      <c r="AH895" s="238"/>
      <c r="AI895" s="79"/>
      <c r="AJ895" s="80" t="str">
        <f>IF(ISBLANK(AI895), "", VLOOKUP(AI895, Z!$A$2:$C$4127, 3, FALSE))</f>
        <v/>
      </c>
      <c r="AK895" s="260"/>
      <c r="AL895" s="127">
        <f t="shared" si="376"/>
        <v>0</v>
      </c>
      <c r="AM895" s="271"/>
      <c r="AN895" s="292">
        <f t="shared" si="378"/>
        <v>0</v>
      </c>
      <c r="AO895" s="279">
        <f t="shared" si="377"/>
        <v>1</v>
      </c>
      <c r="AP895" s="279">
        <v>0.75</v>
      </c>
      <c r="AQ895" s="293" t="str">
        <f t="shared" si="379"/>
        <v>-</v>
      </c>
      <c r="AR895" s="293" t="str">
        <f t="shared" si="380"/>
        <v>-</v>
      </c>
      <c r="AS895" s="293" t="str" cm="1">
        <f t="array" ref="AS895">IFERROR(IFERROR((AT895*AU895)/(3600*1000)/AZ895, BY895) * SUMPRODUCT($BA895:$BE895^2.5, $BF895:$BJ895) / 1000, "-")</f>
        <v>-</v>
      </c>
      <c r="AT895" s="279" t="str">
        <f t="shared" si="381"/>
        <v>-</v>
      </c>
      <c r="AU895" s="279" t="str">
        <f t="shared" si="382"/>
        <v>-</v>
      </c>
      <c r="AV895" s="294" t="str">
        <f t="shared" si="364"/>
        <v>-</v>
      </c>
      <c r="AW895" s="294" t="str" cm="1">
        <f t="array" ref="AW895">IF(CH895&gt;0, INDEX($CV$58:$CV$60, CH895), "-")</f>
        <v>-</v>
      </c>
      <c r="AX895" s="294" t="str">
        <f t="shared" si="383"/>
        <v>-</v>
      </c>
      <c r="AY895" s="295" t="str">
        <f t="shared" si="384"/>
        <v>-</v>
      </c>
      <c r="AZ895" s="294">
        <f t="shared" si="385"/>
        <v>0</v>
      </c>
      <c r="BA895" s="296" t="str" cm="1">
        <f t="array" ref="BA895">IFERROR(INDEX($CV$63:$CZ$65, $CF895, BA$23), "-")</f>
        <v>-</v>
      </c>
      <c r="BB895" s="296" t="str" cm="1">
        <f t="array" ref="BB895">IFERROR(INDEX($CV$63:$CZ$65, $CF895, BB$23), "-")</f>
        <v>-</v>
      </c>
      <c r="BC895" s="296" t="str" cm="1">
        <f t="array" ref="BC895">IFERROR(INDEX($CV$63:$CZ$65, $CF895, BC$23), "-")</f>
        <v>-</v>
      </c>
      <c r="BD895" s="296" t="str" cm="1">
        <f t="array" ref="BD895">IFERROR(INDEX($CV$63:$CZ$65, $CF895, BD$23), "-")</f>
        <v>-</v>
      </c>
      <c r="BE895" s="296" t="str" cm="1">
        <f t="array" ref="BE895">IFERROR(INDEX($CV$63:$CZ$65, $CF895, BE$23), "-")</f>
        <v>-</v>
      </c>
      <c r="BF895" s="297" cm="1">
        <f t="array" ref="BF895">IF($CF895=3,
IFERROR(INDEX($CV$68:$CZ$79, $CE895, BF$23), "-"),
IF($CF895=2,
IF(BF$23=5, $Q895, IF(BF$23=4, $R895, 0)), IF(BF$23=5, $Q895, 0)
))</f>
        <v>0</v>
      </c>
      <c r="BG895" s="297" cm="1">
        <f t="array" ref="BG895">IF($CF895=3,
IFERROR(INDEX($CV$68:$CZ$79, $CE895, BG$23), "-"),
IF($CF895=2,
IF(BG$23=5, $Q895, IF(BG$23=4, $R895, 0)), IF(BG$23=5, $Q895, 0)
))</f>
        <v>0</v>
      </c>
      <c r="BH895" s="297" cm="1">
        <f t="array" ref="BH895">IF($CF895=3,
IFERROR(INDEX($CV$68:$CZ$79, $CE895, BH$23), "-"),
IF($CF895=2,
IF(BH$23=5, $Q895, IF(BH$23=4, $R895, 0)), IF(BH$23=5, $Q895, 0)
))</f>
        <v>0</v>
      </c>
      <c r="BI895" s="297" cm="1">
        <f t="array" ref="BI895">IF($CF895=3,
IFERROR(INDEX($CV$68:$CZ$79, $CE895, BI$23), "-"),
IF($CF895=2,
IF(BI$23=5, $Q895, IF(BI$23=4, $R895, 0)), IF(BI$23=5, $Q895, 0)
))</f>
        <v>0</v>
      </c>
      <c r="BJ895" s="297" cm="1">
        <f t="array" ref="BJ895">IF($CF895=3,
IFERROR(INDEX($CV$68:$CZ$79, $CE895, BJ$23), "-"),
IF($CF895=2,
IF(BJ$23=5, $Q895, IF(BJ$23=4, $R895, 0)), IF(BJ$23=5, $Q895, 0)
))</f>
        <v>0</v>
      </c>
      <c r="BK895" s="293" t="str" cm="1">
        <f t="array" ref="BK895">IFERROR(IF(OR($AN$20="EZ", ISNUMBER((BL895*BM895)/(3600*1000)/BN895)), (BL895*BM895)/(3600*1000)/BN895, BY895) * SUMPRODUCT($BO895:$BS895^2.5, $BT895:$BX895) / 1000, "-")</f>
        <v>-</v>
      </c>
      <c r="BL895" s="279" t="str">
        <f t="shared" si="386"/>
        <v>-</v>
      </c>
      <c r="BM895" s="279" t="str">
        <f t="shared" si="387"/>
        <v>-</v>
      </c>
      <c r="BN895" s="298">
        <f t="shared" si="388"/>
        <v>0</v>
      </c>
      <c r="BO895" s="296" t="str" cm="1">
        <f t="array" ref="BO895">IFERROR(INDEX($CV$63:$CZ$65, $CO895, BO$23), "-")</f>
        <v>-</v>
      </c>
      <c r="BP895" s="296" t="str" cm="1">
        <f t="array" ref="BP895">IFERROR(INDEX($CV$63:$CZ$65, $CO895, BP$23), "-")</f>
        <v>-</v>
      </c>
      <c r="BQ895" s="296" t="str" cm="1">
        <f t="array" ref="BQ895">IFERROR(INDEX($CV$63:$CZ$65, $CO895, BQ$23), "-")</f>
        <v>-</v>
      </c>
      <c r="BR895" s="296" t="str" cm="1">
        <f t="array" ref="BR895">IFERROR(INDEX($CV$63:$CZ$65, $CO895, BR$23), "-")</f>
        <v>-</v>
      </c>
      <c r="BS895" s="296" t="str" cm="1">
        <f t="array" ref="BS895">IFERROR(INDEX($CV$63:$CZ$65, $CO895, BS$23), "-")</f>
        <v>-</v>
      </c>
      <c r="BT895" s="297" cm="1">
        <f t="array" ref="BT895">IF($CO895=3,
IFERROR(INDEX($CV$68:$CZ$79, $CE895, BT$23), "-"),
IF($CO895=2,
IF(BT$23=5, $AC895, IF(BT$23=4, $AD895, 0)), IF(BT$23=5, $AC895, 0)
))</f>
        <v>0</v>
      </c>
      <c r="BU895" s="297" cm="1">
        <f t="array" ref="BU895">IF($CO895=3,
IFERROR(INDEX($CV$68:$CZ$79, $CE895, BU$23), "-"),
IF($CO895=2,
IF(BU$23=5, $AC895, IF(BU$23=4, $AD895, 0)), IF(BU$23=5, $AC895, 0)
))</f>
        <v>0</v>
      </c>
      <c r="BV895" s="297" cm="1">
        <f t="array" ref="BV895">IF($CO895=3,
IFERROR(INDEX($CV$68:$CZ$79, $CE895, BV$23), "-"),
IF($CO895=2,
IF(BV$23=5, $AC895, IF(BV$23=4, $AD895, 0)), IF(BV$23=5, $AC895, 0)
))</f>
        <v>0</v>
      </c>
      <c r="BW895" s="297" cm="1">
        <f t="array" ref="BW895">IF($CO895=3,
IFERROR(INDEX($CV$68:$CZ$79, $CE895, BW$23), "-"),
IF($CO895=2,
IF(BW$23=5, $AC895, IF(BW$23=4, $AD895, 0)), IF(BW$23=5, $AC895, 0)
))</f>
        <v>0</v>
      </c>
      <c r="BX895" s="297" cm="1">
        <f t="array" ref="BX895">IF($CO895=3,
IFERROR(INDEX($CV$68:$CZ$79, $CE895, BX$23), "-"),
IF($CO895=2,
IF(BX$23=5, $AC895, IF(BX$23=4, $AD895, 0)), IF(BX$23=5, $AC895, 0)
))</f>
        <v>0</v>
      </c>
      <c r="BY895" s="293" t="str">
        <f t="shared" si="389"/>
        <v>-</v>
      </c>
      <c r="BZ895" s="299">
        <f t="shared" si="365"/>
        <v>0</v>
      </c>
      <c r="CA895" s="294" t="str">
        <f t="shared" si="390"/>
        <v>-</v>
      </c>
      <c r="CB895" s="295" t="str">
        <f t="shared" si="366"/>
        <v>-</v>
      </c>
      <c r="CC895" s="295" t="str">
        <f t="shared" si="391"/>
        <v>-</v>
      </c>
      <c r="CD895" s="299">
        <f t="shared" si="367"/>
        <v>0</v>
      </c>
      <c r="CE895" s="300" t="str">
        <f t="shared" si="368"/>
        <v>-</v>
      </c>
      <c r="CF895" s="300" t="str">
        <f t="shared" si="369"/>
        <v>-</v>
      </c>
      <c r="CG895" s="300">
        <v>0</v>
      </c>
      <c r="CH895" s="300">
        <f t="shared" si="370"/>
        <v>0</v>
      </c>
      <c r="CI895" s="301">
        <f t="shared" si="371"/>
        <v>0</v>
      </c>
      <c r="CJ895" s="301">
        <f t="shared" si="372"/>
        <v>0</v>
      </c>
      <c r="CK895" s="302" t="str" cm="1">
        <f t="array" ref="CK895">IF($CJ895&gt;0, INDEX($CS$28:$DH$35, $CJ895, $CI895+CK$23), "-")</f>
        <v>-</v>
      </c>
      <c r="CL895" s="302" t="str" cm="1">
        <f t="array" ref="CL895">IF($CJ895&gt;0, INDEX($CS$28:$DH$35, $CJ895, $CI895+CL$23), "-")</f>
        <v>-</v>
      </c>
      <c r="CM895" s="302" t="str" cm="1">
        <f t="array" ref="CM895">IF($CJ895&gt;0, INDEX($CS$28:$DH$35, $CJ895, $CI895+CM$23), "-")</f>
        <v>-</v>
      </c>
      <c r="CN895" s="302" t="str" cm="1">
        <f t="array" ref="CN895">IF($CJ895&gt;0, INDEX($CS$28:$DH$35, $CJ895, $CI895+CN$23), "-")</f>
        <v>-</v>
      </c>
      <c r="CO895" s="300" t="str">
        <f t="shared" si="373"/>
        <v>-</v>
      </c>
      <c r="CP895" s="271"/>
      <c r="CQ895" s="272"/>
      <c r="CR895" s="273"/>
      <c r="CS895" s="273"/>
      <c r="CT895" s="273"/>
      <c r="CU895" s="273"/>
      <c r="CV895" s="273"/>
      <c r="CW895" s="273"/>
      <c r="CX895" s="273"/>
      <c r="CY895" s="273"/>
      <c r="CZ895" s="273"/>
      <c r="DA895" s="273"/>
      <c r="DB895" s="273"/>
      <c r="DC895" s="273"/>
      <c r="DD895" s="273"/>
      <c r="DE895" s="273"/>
      <c r="DF895" s="273"/>
      <c r="DG895" s="273"/>
      <c r="DH895" s="273"/>
      <c r="DI895" s="273"/>
      <c r="DJ895" s="271"/>
      <c r="DK895" s="271"/>
    </row>
    <row r="896" spans="1:115" s="45" customFormat="1" ht="12.75" customHeight="1" x14ac:dyDescent="0.25">
      <c r="A896" s="13" cm="1">
        <f t="array" ref="A896">IFERROR(INDEX(Operation, IFERROR(MATCH($N896,#REF!, 0), IFERROR(MATCH($N896,#REF!, 0), MATCH($N896,#REF!, 0))), 4), 0)</f>
        <v>0</v>
      </c>
      <c r="B896" s="10">
        <v>873</v>
      </c>
      <c r="C896" s="238"/>
      <c r="D896" s="238"/>
      <c r="E896" s="79"/>
      <c r="F896" s="80" t="str">
        <f>IF(ISBLANK(E896), "", VLOOKUP(E896, Z!$A$2:$C$4127, 3, FALSE))</f>
        <v/>
      </c>
      <c r="G896" s="238"/>
      <c r="H896" s="81"/>
      <c r="I896" s="255" t="b">
        <v>0</v>
      </c>
      <c r="J896" s="256"/>
      <c r="K896" s="82"/>
      <c r="L896" s="82"/>
      <c r="M896" s="83"/>
      <c r="N896" s="79"/>
      <c r="O896" s="84"/>
      <c r="P896" s="84"/>
      <c r="Q896" s="257"/>
      <c r="R896" s="257"/>
      <c r="S896" s="257"/>
      <c r="T896" s="85">
        <f t="shared" si="374"/>
        <v>0</v>
      </c>
      <c r="U896" s="238"/>
      <c r="V896" s="238"/>
      <c r="W896" s="238"/>
      <c r="X896" s="257"/>
      <c r="Y896" s="258"/>
      <c r="Z896" s="79"/>
      <c r="AA896" s="257"/>
      <c r="AB896" s="257"/>
      <c r="AC896" s="257"/>
      <c r="AD896" s="257"/>
      <c r="AE896" s="257"/>
      <c r="AF896" s="85">
        <f t="shared" si="375"/>
        <v>0</v>
      </c>
      <c r="AG896" s="259"/>
      <c r="AH896" s="238"/>
      <c r="AI896" s="79"/>
      <c r="AJ896" s="80" t="str">
        <f>IF(ISBLANK(AI896), "", VLOOKUP(AI896, Z!$A$2:$C$4127, 3, FALSE))</f>
        <v/>
      </c>
      <c r="AK896" s="260"/>
      <c r="AL896" s="127">
        <f t="shared" si="376"/>
        <v>0</v>
      </c>
      <c r="AM896" s="271"/>
      <c r="AN896" s="292">
        <f t="shared" si="378"/>
        <v>0</v>
      </c>
      <c r="AO896" s="279">
        <f t="shared" si="377"/>
        <v>1</v>
      </c>
      <c r="AP896" s="279">
        <v>0.75</v>
      </c>
      <c r="AQ896" s="293" t="str">
        <f t="shared" si="379"/>
        <v>-</v>
      </c>
      <c r="AR896" s="293" t="str">
        <f t="shared" si="380"/>
        <v>-</v>
      </c>
      <c r="AS896" s="293" t="str" cm="1">
        <f t="array" ref="AS896">IFERROR(IFERROR((AT896*AU896)/(3600*1000)/AZ896, BY896) * SUMPRODUCT($BA896:$BE896^2.5, $BF896:$BJ896) / 1000, "-")</f>
        <v>-</v>
      </c>
      <c r="AT896" s="279" t="str">
        <f t="shared" si="381"/>
        <v>-</v>
      </c>
      <c r="AU896" s="279" t="str">
        <f t="shared" si="382"/>
        <v>-</v>
      </c>
      <c r="AV896" s="294" t="str">
        <f t="shared" si="364"/>
        <v>-</v>
      </c>
      <c r="AW896" s="294" t="str" cm="1">
        <f t="array" ref="AW896">IF(CH896&gt;0, INDEX($CV$58:$CV$60, CH896), "-")</f>
        <v>-</v>
      </c>
      <c r="AX896" s="294" t="str">
        <f t="shared" si="383"/>
        <v>-</v>
      </c>
      <c r="AY896" s="295" t="str">
        <f t="shared" si="384"/>
        <v>-</v>
      </c>
      <c r="AZ896" s="294">
        <f t="shared" si="385"/>
        <v>0</v>
      </c>
      <c r="BA896" s="296" t="str" cm="1">
        <f t="array" ref="BA896">IFERROR(INDEX($CV$63:$CZ$65, $CF896, BA$23), "-")</f>
        <v>-</v>
      </c>
      <c r="BB896" s="296" t="str" cm="1">
        <f t="array" ref="BB896">IFERROR(INDEX($CV$63:$CZ$65, $CF896, BB$23), "-")</f>
        <v>-</v>
      </c>
      <c r="BC896" s="296" t="str" cm="1">
        <f t="array" ref="BC896">IFERROR(INDEX($CV$63:$CZ$65, $CF896, BC$23), "-")</f>
        <v>-</v>
      </c>
      <c r="BD896" s="296" t="str" cm="1">
        <f t="array" ref="BD896">IFERROR(INDEX($CV$63:$CZ$65, $CF896, BD$23), "-")</f>
        <v>-</v>
      </c>
      <c r="BE896" s="296" t="str" cm="1">
        <f t="array" ref="BE896">IFERROR(INDEX($CV$63:$CZ$65, $CF896, BE$23), "-")</f>
        <v>-</v>
      </c>
      <c r="BF896" s="297" cm="1">
        <f t="array" ref="BF896">IF($CF896=3,
IFERROR(INDEX($CV$68:$CZ$79, $CE896, BF$23), "-"),
IF($CF896=2,
IF(BF$23=5, $Q896, IF(BF$23=4, $R896, 0)), IF(BF$23=5, $Q896, 0)
))</f>
        <v>0</v>
      </c>
      <c r="BG896" s="297" cm="1">
        <f t="array" ref="BG896">IF($CF896=3,
IFERROR(INDEX($CV$68:$CZ$79, $CE896, BG$23), "-"),
IF($CF896=2,
IF(BG$23=5, $Q896, IF(BG$23=4, $R896, 0)), IF(BG$23=5, $Q896, 0)
))</f>
        <v>0</v>
      </c>
      <c r="BH896" s="297" cm="1">
        <f t="array" ref="BH896">IF($CF896=3,
IFERROR(INDEX($CV$68:$CZ$79, $CE896, BH$23), "-"),
IF($CF896=2,
IF(BH$23=5, $Q896, IF(BH$23=4, $R896, 0)), IF(BH$23=5, $Q896, 0)
))</f>
        <v>0</v>
      </c>
      <c r="BI896" s="297" cm="1">
        <f t="array" ref="BI896">IF($CF896=3,
IFERROR(INDEX($CV$68:$CZ$79, $CE896, BI$23), "-"),
IF($CF896=2,
IF(BI$23=5, $Q896, IF(BI$23=4, $R896, 0)), IF(BI$23=5, $Q896, 0)
))</f>
        <v>0</v>
      </c>
      <c r="BJ896" s="297" cm="1">
        <f t="array" ref="BJ896">IF($CF896=3,
IFERROR(INDEX($CV$68:$CZ$79, $CE896, BJ$23), "-"),
IF($CF896=2,
IF(BJ$23=5, $Q896, IF(BJ$23=4, $R896, 0)), IF(BJ$23=5, $Q896, 0)
))</f>
        <v>0</v>
      </c>
      <c r="BK896" s="293" t="str" cm="1">
        <f t="array" ref="BK896">IFERROR(IF(OR($AN$20="EZ", ISNUMBER((BL896*BM896)/(3600*1000)/BN896)), (BL896*BM896)/(3600*1000)/BN896, BY896) * SUMPRODUCT($BO896:$BS896^2.5, $BT896:$BX896) / 1000, "-")</f>
        <v>-</v>
      </c>
      <c r="BL896" s="279" t="str">
        <f t="shared" si="386"/>
        <v>-</v>
      </c>
      <c r="BM896" s="279" t="str">
        <f t="shared" si="387"/>
        <v>-</v>
      </c>
      <c r="BN896" s="298">
        <f t="shared" si="388"/>
        <v>0</v>
      </c>
      <c r="BO896" s="296" t="str" cm="1">
        <f t="array" ref="BO896">IFERROR(INDEX($CV$63:$CZ$65, $CO896, BO$23), "-")</f>
        <v>-</v>
      </c>
      <c r="BP896" s="296" t="str" cm="1">
        <f t="array" ref="BP896">IFERROR(INDEX($CV$63:$CZ$65, $CO896, BP$23), "-")</f>
        <v>-</v>
      </c>
      <c r="BQ896" s="296" t="str" cm="1">
        <f t="array" ref="BQ896">IFERROR(INDEX($CV$63:$CZ$65, $CO896, BQ$23), "-")</f>
        <v>-</v>
      </c>
      <c r="BR896" s="296" t="str" cm="1">
        <f t="array" ref="BR896">IFERROR(INDEX($CV$63:$CZ$65, $CO896, BR$23), "-")</f>
        <v>-</v>
      </c>
      <c r="BS896" s="296" t="str" cm="1">
        <f t="array" ref="BS896">IFERROR(INDEX($CV$63:$CZ$65, $CO896, BS$23), "-")</f>
        <v>-</v>
      </c>
      <c r="BT896" s="297" cm="1">
        <f t="array" ref="BT896">IF($CO896=3,
IFERROR(INDEX($CV$68:$CZ$79, $CE896, BT$23), "-"),
IF($CO896=2,
IF(BT$23=5, $AC896, IF(BT$23=4, $AD896, 0)), IF(BT$23=5, $AC896, 0)
))</f>
        <v>0</v>
      </c>
      <c r="BU896" s="297" cm="1">
        <f t="array" ref="BU896">IF($CO896=3,
IFERROR(INDEX($CV$68:$CZ$79, $CE896, BU$23), "-"),
IF($CO896=2,
IF(BU$23=5, $AC896, IF(BU$23=4, $AD896, 0)), IF(BU$23=5, $AC896, 0)
))</f>
        <v>0</v>
      </c>
      <c r="BV896" s="297" cm="1">
        <f t="array" ref="BV896">IF($CO896=3,
IFERROR(INDEX($CV$68:$CZ$79, $CE896, BV$23), "-"),
IF($CO896=2,
IF(BV$23=5, $AC896, IF(BV$23=4, $AD896, 0)), IF(BV$23=5, $AC896, 0)
))</f>
        <v>0</v>
      </c>
      <c r="BW896" s="297" cm="1">
        <f t="array" ref="BW896">IF($CO896=3,
IFERROR(INDEX($CV$68:$CZ$79, $CE896, BW$23), "-"),
IF($CO896=2,
IF(BW$23=5, $AC896, IF(BW$23=4, $AD896, 0)), IF(BW$23=5, $AC896, 0)
))</f>
        <v>0</v>
      </c>
      <c r="BX896" s="297" cm="1">
        <f t="array" ref="BX896">IF($CO896=3,
IFERROR(INDEX($CV$68:$CZ$79, $CE896, BX$23), "-"),
IF($CO896=2,
IF(BX$23=5, $AC896, IF(BX$23=4, $AD896, 0)), IF(BX$23=5, $AC896, 0)
))</f>
        <v>0</v>
      </c>
      <c r="BY896" s="293" t="str">
        <f t="shared" si="389"/>
        <v>-</v>
      </c>
      <c r="BZ896" s="299">
        <f t="shared" si="365"/>
        <v>0</v>
      </c>
      <c r="CA896" s="294" t="str">
        <f t="shared" si="390"/>
        <v>-</v>
      </c>
      <c r="CB896" s="295" t="str">
        <f t="shared" si="366"/>
        <v>-</v>
      </c>
      <c r="CC896" s="295" t="str">
        <f t="shared" si="391"/>
        <v>-</v>
      </c>
      <c r="CD896" s="299">
        <f t="shared" si="367"/>
        <v>0</v>
      </c>
      <c r="CE896" s="300" t="str">
        <f t="shared" si="368"/>
        <v>-</v>
      </c>
      <c r="CF896" s="300" t="str">
        <f t="shared" si="369"/>
        <v>-</v>
      </c>
      <c r="CG896" s="300">
        <v>0</v>
      </c>
      <c r="CH896" s="300">
        <f t="shared" si="370"/>
        <v>0</v>
      </c>
      <c r="CI896" s="301">
        <f t="shared" si="371"/>
        <v>0</v>
      </c>
      <c r="CJ896" s="301">
        <f t="shared" si="372"/>
        <v>0</v>
      </c>
      <c r="CK896" s="302" t="str" cm="1">
        <f t="array" ref="CK896">IF($CJ896&gt;0, INDEX($CS$28:$DH$35, $CJ896, $CI896+CK$23), "-")</f>
        <v>-</v>
      </c>
      <c r="CL896" s="302" t="str" cm="1">
        <f t="array" ref="CL896">IF($CJ896&gt;0, INDEX($CS$28:$DH$35, $CJ896, $CI896+CL$23), "-")</f>
        <v>-</v>
      </c>
      <c r="CM896" s="302" t="str" cm="1">
        <f t="array" ref="CM896">IF($CJ896&gt;0, INDEX($CS$28:$DH$35, $CJ896, $CI896+CM$23), "-")</f>
        <v>-</v>
      </c>
      <c r="CN896" s="302" t="str" cm="1">
        <f t="array" ref="CN896">IF($CJ896&gt;0, INDEX($CS$28:$DH$35, $CJ896, $CI896+CN$23), "-")</f>
        <v>-</v>
      </c>
      <c r="CO896" s="300" t="str">
        <f t="shared" si="373"/>
        <v>-</v>
      </c>
      <c r="CP896" s="271"/>
      <c r="CQ896" s="272"/>
      <c r="CR896" s="273"/>
      <c r="CS896" s="273"/>
      <c r="CT896" s="273"/>
      <c r="CU896" s="273"/>
      <c r="CV896" s="273"/>
      <c r="CW896" s="273"/>
      <c r="CX896" s="273"/>
      <c r="CY896" s="273"/>
      <c r="CZ896" s="273"/>
      <c r="DA896" s="273"/>
      <c r="DB896" s="273"/>
      <c r="DC896" s="273"/>
      <c r="DD896" s="273"/>
      <c r="DE896" s="273"/>
      <c r="DF896" s="273"/>
      <c r="DG896" s="273"/>
      <c r="DH896" s="273"/>
      <c r="DI896" s="273"/>
      <c r="DJ896" s="271"/>
      <c r="DK896" s="271"/>
    </row>
    <row r="897" spans="1:115" s="45" customFormat="1" ht="12.75" customHeight="1" x14ac:dyDescent="0.25">
      <c r="A897" s="13" cm="1">
        <f t="array" ref="A897">IFERROR(INDEX(Operation, IFERROR(MATCH($N897,#REF!, 0), IFERROR(MATCH($N897,#REF!, 0), MATCH($N897,#REF!, 0))), 4), 0)</f>
        <v>0</v>
      </c>
      <c r="B897" s="10">
        <v>874</v>
      </c>
      <c r="C897" s="238"/>
      <c r="D897" s="238"/>
      <c r="E897" s="79"/>
      <c r="F897" s="80" t="str">
        <f>IF(ISBLANK(E897), "", VLOOKUP(E897, Z!$A$2:$C$4127, 3, FALSE))</f>
        <v/>
      </c>
      <c r="G897" s="238"/>
      <c r="H897" s="81"/>
      <c r="I897" s="255" t="b">
        <v>0</v>
      </c>
      <c r="J897" s="256"/>
      <c r="K897" s="82"/>
      <c r="L897" s="82"/>
      <c r="M897" s="83"/>
      <c r="N897" s="79"/>
      <c r="O897" s="84"/>
      <c r="P897" s="84"/>
      <c r="Q897" s="257"/>
      <c r="R897" s="257"/>
      <c r="S897" s="257"/>
      <c r="T897" s="85">
        <f t="shared" si="374"/>
        <v>0</v>
      </c>
      <c r="U897" s="238"/>
      <c r="V897" s="238"/>
      <c r="W897" s="238"/>
      <c r="X897" s="257"/>
      <c r="Y897" s="258"/>
      <c r="Z897" s="79"/>
      <c r="AA897" s="257"/>
      <c r="AB897" s="257"/>
      <c r="AC897" s="257"/>
      <c r="AD897" s="257"/>
      <c r="AE897" s="257"/>
      <c r="AF897" s="85">
        <f t="shared" si="375"/>
        <v>0</v>
      </c>
      <c r="AG897" s="259"/>
      <c r="AH897" s="238"/>
      <c r="AI897" s="79"/>
      <c r="AJ897" s="80" t="str">
        <f>IF(ISBLANK(AI897), "", VLOOKUP(AI897, Z!$A$2:$C$4127, 3, FALSE))</f>
        <v/>
      </c>
      <c r="AK897" s="260"/>
      <c r="AL897" s="127">
        <f t="shared" si="376"/>
        <v>0</v>
      </c>
      <c r="AM897" s="271"/>
      <c r="AN897" s="292">
        <f t="shared" si="378"/>
        <v>0</v>
      </c>
      <c r="AO897" s="279">
        <f t="shared" si="377"/>
        <v>1</v>
      </c>
      <c r="AP897" s="279">
        <v>0.75</v>
      </c>
      <c r="AQ897" s="293" t="str">
        <f t="shared" si="379"/>
        <v>-</v>
      </c>
      <c r="AR897" s="293" t="str">
        <f t="shared" si="380"/>
        <v>-</v>
      </c>
      <c r="AS897" s="293" t="str" cm="1">
        <f t="array" ref="AS897">IFERROR(IFERROR((AT897*AU897)/(3600*1000)/AZ897, BY897) * SUMPRODUCT($BA897:$BE897^2.5, $BF897:$BJ897) / 1000, "-")</f>
        <v>-</v>
      </c>
      <c r="AT897" s="279" t="str">
        <f t="shared" si="381"/>
        <v>-</v>
      </c>
      <c r="AU897" s="279" t="str">
        <f t="shared" si="382"/>
        <v>-</v>
      </c>
      <c r="AV897" s="294" t="str">
        <f t="shared" si="364"/>
        <v>-</v>
      </c>
      <c r="AW897" s="294" t="str" cm="1">
        <f t="array" ref="AW897">IF(CH897&gt;0, INDEX($CV$58:$CV$60, CH897), "-")</f>
        <v>-</v>
      </c>
      <c r="AX897" s="294" t="str">
        <f t="shared" si="383"/>
        <v>-</v>
      </c>
      <c r="AY897" s="295" t="str">
        <f t="shared" si="384"/>
        <v>-</v>
      </c>
      <c r="AZ897" s="294">
        <f t="shared" si="385"/>
        <v>0</v>
      </c>
      <c r="BA897" s="296" t="str" cm="1">
        <f t="array" ref="BA897">IFERROR(INDEX($CV$63:$CZ$65, $CF897, BA$23), "-")</f>
        <v>-</v>
      </c>
      <c r="BB897" s="296" t="str" cm="1">
        <f t="array" ref="BB897">IFERROR(INDEX($CV$63:$CZ$65, $CF897, BB$23), "-")</f>
        <v>-</v>
      </c>
      <c r="BC897" s="296" t="str" cm="1">
        <f t="array" ref="BC897">IFERROR(INDEX($CV$63:$CZ$65, $CF897, BC$23), "-")</f>
        <v>-</v>
      </c>
      <c r="BD897" s="296" t="str" cm="1">
        <f t="array" ref="BD897">IFERROR(INDEX($CV$63:$CZ$65, $CF897, BD$23), "-")</f>
        <v>-</v>
      </c>
      <c r="BE897" s="296" t="str" cm="1">
        <f t="array" ref="BE897">IFERROR(INDEX($CV$63:$CZ$65, $CF897, BE$23), "-")</f>
        <v>-</v>
      </c>
      <c r="BF897" s="297" cm="1">
        <f t="array" ref="BF897">IF($CF897=3,
IFERROR(INDEX($CV$68:$CZ$79, $CE897, BF$23), "-"),
IF($CF897=2,
IF(BF$23=5, $Q897, IF(BF$23=4, $R897, 0)), IF(BF$23=5, $Q897, 0)
))</f>
        <v>0</v>
      </c>
      <c r="BG897" s="297" cm="1">
        <f t="array" ref="BG897">IF($CF897=3,
IFERROR(INDEX($CV$68:$CZ$79, $CE897, BG$23), "-"),
IF($CF897=2,
IF(BG$23=5, $Q897, IF(BG$23=4, $R897, 0)), IF(BG$23=5, $Q897, 0)
))</f>
        <v>0</v>
      </c>
      <c r="BH897" s="297" cm="1">
        <f t="array" ref="BH897">IF($CF897=3,
IFERROR(INDEX($CV$68:$CZ$79, $CE897, BH$23), "-"),
IF($CF897=2,
IF(BH$23=5, $Q897, IF(BH$23=4, $R897, 0)), IF(BH$23=5, $Q897, 0)
))</f>
        <v>0</v>
      </c>
      <c r="BI897" s="297" cm="1">
        <f t="array" ref="BI897">IF($CF897=3,
IFERROR(INDEX($CV$68:$CZ$79, $CE897, BI$23), "-"),
IF($CF897=2,
IF(BI$23=5, $Q897, IF(BI$23=4, $R897, 0)), IF(BI$23=5, $Q897, 0)
))</f>
        <v>0</v>
      </c>
      <c r="BJ897" s="297" cm="1">
        <f t="array" ref="BJ897">IF($CF897=3,
IFERROR(INDEX($CV$68:$CZ$79, $CE897, BJ$23), "-"),
IF($CF897=2,
IF(BJ$23=5, $Q897, IF(BJ$23=4, $R897, 0)), IF(BJ$23=5, $Q897, 0)
))</f>
        <v>0</v>
      </c>
      <c r="BK897" s="293" t="str" cm="1">
        <f t="array" ref="BK897">IFERROR(IF(OR($AN$20="EZ", ISNUMBER((BL897*BM897)/(3600*1000)/BN897)), (BL897*BM897)/(3600*1000)/BN897, BY897) * SUMPRODUCT($BO897:$BS897^2.5, $BT897:$BX897) / 1000, "-")</f>
        <v>-</v>
      </c>
      <c r="BL897" s="279" t="str">
        <f t="shared" si="386"/>
        <v>-</v>
      </c>
      <c r="BM897" s="279" t="str">
        <f t="shared" si="387"/>
        <v>-</v>
      </c>
      <c r="BN897" s="298">
        <f t="shared" si="388"/>
        <v>0</v>
      </c>
      <c r="BO897" s="296" t="str" cm="1">
        <f t="array" ref="BO897">IFERROR(INDEX($CV$63:$CZ$65, $CO897, BO$23), "-")</f>
        <v>-</v>
      </c>
      <c r="BP897" s="296" t="str" cm="1">
        <f t="array" ref="BP897">IFERROR(INDEX($CV$63:$CZ$65, $CO897, BP$23), "-")</f>
        <v>-</v>
      </c>
      <c r="BQ897" s="296" t="str" cm="1">
        <f t="array" ref="BQ897">IFERROR(INDEX($CV$63:$CZ$65, $CO897, BQ$23), "-")</f>
        <v>-</v>
      </c>
      <c r="BR897" s="296" t="str" cm="1">
        <f t="array" ref="BR897">IFERROR(INDEX($CV$63:$CZ$65, $CO897, BR$23), "-")</f>
        <v>-</v>
      </c>
      <c r="BS897" s="296" t="str" cm="1">
        <f t="array" ref="BS897">IFERROR(INDEX($CV$63:$CZ$65, $CO897, BS$23), "-")</f>
        <v>-</v>
      </c>
      <c r="BT897" s="297" cm="1">
        <f t="array" ref="BT897">IF($CO897=3,
IFERROR(INDEX($CV$68:$CZ$79, $CE897, BT$23), "-"),
IF($CO897=2,
IF(BT$23=5, $AC897, IF(BT$23=4, $AD897, 0)), IF(BT$23=5, $AC897, 0)
))</f>
        <v>0</v>
      </c>
      <c r="BU897" s="297" cm="1">
        <f t="array" ref="BU897">IF($CO897=3,
IFERROR(INDEX($CV$68:$CZ$79, $CE897, BU$23), "-"),
IF($CO897=2,
IF(BU$23=5, $AC897, IF(BU$23=4, $AD897, 0)), IF(BU$23=5, $AC897, 0)
))</f>
        <v>0</v>
      </c>
      <c r="BV897" s="297" cm="1">
        <f t="array" ref="BV897">IF($CO897=3,
IFERROR(INDEX($CV$68:$CZ$79, $CE897, BV$23), "-"),
IF($CO897=2,
IF(BV$23=5, $AC897, IF(BV$23=4, $AD897, 0)), IF(BV$23=5, $AC897, 0)
))</f>
        <v>0</v>
      </c>
      <c r="BW897" s="297" cm="1">
        <f t="array" ref="BW897">IF($CO897=3,
IFERROR(INDEX($CV$68:$CZ$79, $CE897, BW$23), "-"),
IF($CO897=2,
IF(BW$23=5, $AC897, IF(BW$23=4, $AD897, 0)), IF(BW$23=5, $AC897, 0)
))</f>
        <v>0</v>
      </c>
      <c r="BX897" s="297" cm="1">
        <f t="array" ref="BX897">IF($CO897=3,
IFERROR(INDEX($CV$68:$CZ$79, $CE897, BX$23), "-"),
IF($CO897=2,
IF(BX$23=5, $AC897, IF(BX$23=4, $AD897, 0)), IF(BX$23=5, $AC897, 0)
))</f>
        <v>0</v>
      </c>
      <c r="BY897" s="293" t="str">
        <f t="shared" si="389"/>
        <v>-</v>
      </c>
      <c r="BZ897" s="299">
        <f t="shared" si="365"/>
        <v>0</v>
      </c>
      <c r="CA897" s="294" t="str">
        <f t="shared" si="390"/>
        <v>-</v>
      </c>
      <c r="CB897" s="295" t="str">
        <f t="shared" si="366"/>
        <v>-</v>
      </c>
      <c r="CC897" s="295" t="str">
        <f t="shared" si="391"/>
        <v>-</v>
      </c>
      <c r="CD897" s="299">
        <f t="shared" si="367"/>
        <v>0</v>
      </c>
      <c r="CE897" s="300" t="str">
        <f t="shared" si="368"/>
        <v>-</v>
      </c>
      <c r="CF897" s="300" t="str">
        <f t="shared" si="369"/>
        <v>-</v>
      </c>
      <c r="CG897" s="300">
        <v>0</v>
      </c>
      <c r="CH897" s="300">
        <f t="shared" si="370"/>
        <v>0</v>
      </c>
      <c r="CI897" s="301">
        <f t="shared" si="371"/>
        <v>0</v>
      </c>
      <c r="CJ897" s="301">
        <f t="shared" si="372"/>
        <v>0</v>
      </c>
      <c r="CK897" s="302" t="str" cm="1">
        <f t="array" ref="CK897">IF($CJ897&gt;0, INDEX($CS$28:$DH$35, $CJ897, $CI897+CK$23), "-")</f>
        <v>-</v>
      </c>
      <c r="CL897" s="302" t="str" cm="1">
        <f t="array" ref="CL897">IF($CJ897&gt;0, INDEX($CS$28:$DH$35, $CJ897, $CI897+CL$23), "-")</f>
        <v>-</v>
      </c>
      <c r="CM897" s="302" t="str" cm="1">
        <f t="array" ref="CM897">IF($CJ897&gt;0, INDEX($CS$28:$DH$35, $CJ897, $CI897+CM$23), "-")</f>
        <v>-</v>
      </c>
      <c r="CN897" s="302" t="str" cm="1">
        <f t="array" ref="CN897">IF($CJ897&gt;0, INDEX($CS$28:$DH$35, $CJ897, $CI897+CN$23), "-")</f>
        <v>-</v>
      </c>
      <c r="CO897" s="300" t="str">
        <f t="shared" si="373"/>
        <v>-</v>
      </c>
      <c r="CP897" s="271"/>
      <c r="CQ897" s="272"/>
      <c r="CR897" s="273"/>
      <c r="CS897" s="273"/>
      <c r="CT897" s="273"/>
      <c r="CU897" s="273"/>
      <c r="CV897" s="273"/>
      <c r="CW897" s="273"/>
      <c r="CX897" s="273"/>
      <c r="CY897" s="273"/>
      <c r="CZ897" s="273"/>
      <c r="DA897" s="273"/>
      <c r="DB897" s="273"/>
      <c r="DC897" s="273"/>
      <c r="DD897" s="273"/>
      <c r="DE897" s="273"/>
      <c r="DF897" s="273"/>
      <c r="DG897" s="273"/>
      <c r="DH897" s="273"/>
      <c r="DI897" s="273"/>
      <c r="DJ897" s="271"/>
      <c r="DK897" s="271"/>
    </row>
    <row r="898" spans="1:115" s="45" customFormat="1" ht="12.75" customHeight="1" x14ac:dyDescent="0.25">
      <c r="A898" s="13" cm="1">
        <f t="array" ref="A898">IFERROR(INDEX(Operation, IFERROR(MATCH($N898,#REF!, 0), IFERROR(MATCH($N898,#REF!, 0), MATCH($N898,#REF!, 0))), 4), 0)</f>
        <v>0</v>
      </c>
      <c r="B898" s="10">
        <v>875</v>
      </c>
      <c r="C898" s="238"/>
      <c r="D898" s="238"/>
      <c r="E898" s="79"/>
      <c r="F898" s="80" t="str">
        <f>IF(ISBLANK(E898), "", VLOOKUP(E898, Z!$A$2:$C$4127, 3, FALSE))</f>
        <v/>
      </c>
      <c r="G898" s="238"/>
      <c r="H898" s="81"/>
      <c r="I898" s="255" t="b">
        <v>0</v>
      </c>
      <c r="J898" s="256"/>
      <c r="K898" s="82"/>
      <c r="L898" s="82"/>
      <c r="M898" s="83"/>
      <c r="N898" s="79"/>
      <c r="O898" s="84"/>
      <c r="P898" s="84"/>
      <c r="Q898" s="257"/>
      <c r="R898" s="257"/>
      <c r="S898" s="257"/>
      <c r="T898" s="85">
        <f t="shared" si="374"/>
        <v>0</v>
      </c>
      <c r="U898" s="238"/>
      <c r="V898" s="238"/>
      <c r="W898" s="238"/>
      <c r="X898" s="257"/>
      <c r="Y898" s="258"/>
      <c r="Z898" s="79"/>
      <c r="AA898" s="257"/>
      <c r="AB898" s="257"/>
      <c r="AC898" s="257"/>
      <c r="AD898" s="257"/>
      <c r="AE898" s="257"/>
      <c r="AF898" s="85">
        <f t="shared" si="375"/>
        <v>0</v>
      </c>
      <c r="AG898" s="259"/>
      <c r="AH898" s="238"/>
      <c r="AI898" s="79"/>
      <c r="AJ898" s="80" t="str">
        <f>IF(ISBLANK(AI898), "", VLOOKUP(AI898, Z!$A$2:$C$4127, 3, FALSE))</f>
        <v/>
      </c>
      <c r="AK898" s="260"/>
      <c r="AL898" s="127">
        <f t="shared" si="376"/>
        <v>0</v>
      </c>
      <c r="AM898" s="271"/>
      <c r="AN898" s="292">
        <f t="shared" si="378"/>
        <v>0</v>
      </c>
      <c r="AO898" s="279">
        <f t="shared" si="377"/>
        <v>1</v>
      </c>
      <c r="AP898" s="279">
        <v>0.75</v>
      </c>
      <c r="AQ898" s="293" t="str">
        <f t="shared" si="379"/>
        <v>-</v>
      </c>
      <c r="AR898" s="293" t="str">
        <f t="shared" si="380"/>
        <v>-</v>
      </c>
      <c r="AS898" s="293" t="str" cm="1">
        <f t="array" ref="AS898">IFERROR(IFERROR((AT898*AU898)/(3600*1000)/AZ898, BY898) * SUMPRODUCT($BA898:$BE898^2.5, $BF898:$BJ898) / 1000, "-")</f>
        <v>-</v>
      </c>
      <c r="AT898" s="279" t="str">
        <f t="shared" si="381"/>
        <v>-</v>
      </c>
      <c r="AU898" s="279" t="str">
        <f t="shared" si="382"/>
        <v>-</v>
      </c>
      <c r="AV898" s="294" t="str">
        <f t="shared" si="364"/>
        <v>-</v>
      </c>
      <c r="AW898" s="294" t="str" cm="1">
        <f t="array" ref="AW898">IF(CH898&gt;0, INDEX($CV$58:$CV$60, CH898), "-")</f>
        <v>-</v>
      </c>
      <c r="AX898" s="294" t="str">
        <f t="shared" si="383"/>
        <v>-</v>
      </c>
      <c r="AY898" s="295" t="str">
        <f t="shared" si="384"/>
        <v>-</v>
      </c>
      <c r="AZ898" s="294">
        <f t="shared" si="385"/>
        <v>0</v>
      </c>
      <c r="BA898" s="296" t="str" cm="1">
        <f t="array" ref="BA898">IFERROR(INDEX($CV$63:$CZ$65, $CF898, BA$23), "-")</f>
        <v>-</v>
      </c>
      <c r="BB898" s="296" t="str" cm="1">
        <f t="array" ref="BB898">IFERROR(INDEX($CV$63:$CZ$65, $CF898, BB$23), "-")</f>
        <v>-</v>
      </c>
      <c r="BC898" s="296" t="str" cm="1">
        <f t="array" ref="BC898">IFERROR(INDEX($CV$63:$CZ$65, $CF898, BC$23), "-")</f>
        <v>-</v>
      </c>
      <c r="BD898" s="296" t="str" cm="1">
        <f t="array" ref="BD898">IFERROR(INDEX($CV$63:$CZ$65, $CF898, BD$23), "-")</f>
        <v>-</v>
      </c>
      <c r="BE898" s="296" t="str" cm="1">
        <f t="array" ref="BE898">IFERROR(INDEX($CV$63:$CZ$65, $CF898, BE$23), "-")</f>
        <v>-</v>
      </c>
      <c r="BF898" s="297" cm="1">
        <f t="array" ref="BF898">IF($CF898=3,
IFERROR(INDEX($CV$68:$CZ$79, $CE898, BF$23), "-"),
IF($CF898=2,
IF(BF$23=5, $Q898, IF(BF$23=4, $R898, 0)), IF(BF$23=5, $Q898, 0)
))</f>
        <v>0</v>
      </c>
      <c r="BG898" s="297" cm="1">
        <f t="array" ref="BG898">IF($CF898=3,
IFERROR(INDEX($CV$68:$CZ$79, $CE898, BG$23), "-"),
IF($CF898=2,
IF(BG$23=5, $Q898, IF(BG$23=4, $R898, 0)), IF(BG$23=5, $Q898, 0)
))</f>
        <v>0</v>
      </c>
      <c r="BH898" s="297" cm="1">
        <f t="array" ref="BH898">IF($CF898=3,
IFERROR(INDEX($CV$68:$CZ$79, $CE898, BH$23), "-"),
IF($CF898=2,
IF(BH$23=5, $Q898, IF(BH$23=4, $R898, 0)), IF(BH$23=5, $Q898, 0)
))</f>
        <v>0</v>
      </c>
      <c r="BI898" s="297" cm="1">
        <f t="array" ref="BI898">IF($CF898=3,
IFERROR(INDEX($CV$68:$CZ$79, $CE898, BI$23), "-"),
IF($CF898=2,
IF(BI$23=5, $Q898, IF(BI$23=4, $R898, 0)), IF(BI$23=5, $Q898, 0)
))</f>
        <v>0</v>
      </c>
      <c r="BJ898" s="297" cm="1">
        <f t="array" ref="BJ898">IF($CF898=3,
IFERROR(INDEX($CV$68:$CZ$79, $CE898, BJ$23), "-"),
IF($CF898=2,
IF(BJ$23=5, $Q898, IF(BJ$23=4, $R898, 0)), IF(BJ$23=5, $Q898, 0)
))</f>
        <v>0</v>
      </c>
      <c r="BK898" s="293" t="str" cm="1">
        <f t="array" ref="BK898">IFERROR(IF(OR($AN$20="EZ", ISNUMBER((BL898*BM898)/(3600*1000)/BN898)), (BL898*BM898)/(3600*1000)/BN898, BY898) * SUMPRODUCT($BO898:$BS898^2.5, $BT898:$BX898) / 1000, "-")</f>
        <v>-</v>
      </c>
      <c r="BL898" s="279" t="str">
        <f t="shared" si="386"/>
        <v>-</v>
      </c>
      <c r="BM898" s="279" t="str">
        <f t="shared" si="387"/>
        <v>-</v>
      </c>
      <c r="BN898" s="298">
        <f t="shared" si="388"/>
        <v>0</v>
      </c>
      <c r="BO898" s="296" t="str" cm="1">
        <f t="array" ref="BO898">IFERROR(INDEX($CV$63:$CZ$65, $CO898, BO$23), "-")</f>
        <v>-</v>
      </c>
      <c r="BP898" s="296" t="str" cm="1">
        <f t="array" ref="BP898">IFERROR(INDEX($CV$63:$CZ$65, $CO898, BP$23), "-")</f>
        <v>-</v>
      </c>
      <c r="BQ898" s="296" t="str" cm="1">
        <f t="array" ref="BQ898">IFERROR(INDEX($CV$63:$CZ$65, $CO898, BQ$23), "-")</f>
        <v>-</v>
      </c>
      <c r="BR898" s="296" t="str" cm="1">
        <f t="array" ref="BR898">IFERROR(INDEX($CV$63:$CZ$65, $CO898, BR$23), "-")</f>
        <v>-</v>
      </c>
      <c r="BS898" s="296" t="str" cm="1">
        <f t="array" ref="BS898">IFERROR(INDEX($CV$63:$CZ$65, $CO898, BS$23), "-")</f>
        <v>-</v>
      </c>
      <c r="BT898" s="297" cm="1">
        <f t="array" ref="BT898">IF($CO898=3,
IFERROR(INDEX($CV$68:$CZ$79, $CE898, BT$23), "-"),
IF($CO898=2,
IF(BT$23=5, $AC898, IF(BT$23=4, $AD898, 0)), IF(BT$23=5, $AC898, 0)
))</f>
        <v>0</v>
      </c>
      <c r="BU898" s="297" cm="1">
        <f t="array" ref="BU898">IF($CO898=3,
IFERROR(INDEX($CV$68:$CZ$79, $CE898, BU$23), "-"),
IF($CO898=2,
IF(BU$23=5, $AC898, IF(BU$23=4, $AD898, 0)), IF(BU$23=5, $AC898, 0)
))</f>
        <v>0</v>
      </c>
      <c r="BV898" s="297" cm="1">
        <f t="array" ref="BV898">IF($CO898=3,
IFERROR(INDEX($CV$68:$CZ$79, $CE898, BV$23), "-"),
IF($CO898=2,
IF(BV$23=5, $AC898, IF(BV$23=4, $AD898, 0)), IF(BV$23=5, $AC898, 0)
))</f>
        <v>0</v>
      </c>
      <c r="BW898" s="297" cm="1">
        <f t="array" ref="BW898">IF($CO898=3,
IFERROR(INDEX($CV$68:$CZ$79, $CE898, BW$23), "-"),
IF($CO898=2,
IF(BW$23=5, $AC898, IF(BW$23=4, $AD898, 0)), IF(BW$23=5, $AC898, 0)
))</f>
        <v>0</v>
      </c>
      <c r="BX898" s="297" cm="1">
        <f t="array" ref="BX898">IF($CO898=3,
IFERROR(INDEX($CV$68:$CZ$79, $CE898, BX$23), "-"),
IF($CO898=2,
IF(BX$23=5, $AC898, IF(BX$23=4, $AD898, 0)), IF(BX$23=5, $AC898, 0)
))</f>
        <v>0</v>
      </c>
      <c r="BY898" s="293" t="str">
        <f t="shared" si="389"/>
        <v>-</v>
      </c>
      <c r="BZ898" s="299">
        <f t="shared" si="365"/>
        <v>0</v>
      </c>
      <c r="CA898" s="294" t="str">
        <f t="shared" si="390"/>
        <v>-</v>
      </c>
      <c r="CB898" s="295" t="str">
        <f t="shared" si="366"/>
        <v>-</v>
      </c>
      <c r="CC898" s="295" t="str">
        <f t="shared" si="391"/>
        <v>-</v>
      </c>
      <c r="CD898" s="299">
        <f t="shared" si="367"/>
        <v>0</v>
      </c>
      <c r="CE898" s="300" t="str">
        <f t="shared" si="368"/>
        <v>-</v>
      </c>
      <c r="CF898" s="300" t="str">
        <f t="shared" si="369"/>
        <v>-</v>
      </c>
      <c r="CG898" s="300">
        <v>0</v>
      </c>
      <c r="CH898" s="300">
        <f t="shared" si="370"/>
        <v>0</v>
      </c>
      <c r="CI898" s="301">
        <f t="shared" si="371"/>
        <v>0</v>
      </c>
      <c r="CJ898" s="301">
        <f t="shared" si="372"/>
        <v>0</v>
      </c>
      <c r="CK898" s="302" t="str" cm="1">
        <f t="array" ref="CK898">IF($CJ898&gt;0, INDEX($CS$28:$DH$35, $CJ898, $CI898+CK$23), "-")</f>
        <v>-</v>
      </c>
      <c r="CL898" s="302" t="str" cm="1">
        <f t="array" ref="CL898">IF($CJ898&gt;0, INDEX($CS$28:$DH$35, $CJ898, $CI898+CL$23), "-")</f>
        <v>-</v>
      </c>
      <c r="CM898" s="302" t="str" cm="1">
        <f t="array" ref="CM898">IF($CJ898&gt;0, INDEX($CS$28:$DH$35, $CJ898, $CI898+CM$23), "-")</f>
        <v>-</v>
      </c>
      <c r="CN898" s="302" t="str" cm="1">
        <f t="array" ref="CN898">IF($CJ898&gt;0, INDEX($CS$28:$DH$35, $CJ898, $CI898+CN$23), "-")</f>
        <v>-</v>
      </c>
      <c r="CO898" s="300" t="str">
        <f t="shared" si="373"/>
        <v>-</v>
      </c>
      <c r="CP898" s="271"/>
      <c r="CQ898" s="272"/>
      <c r="CR898" s="273"/>
      <c r="CS898" s="273"/>
      <c r="CT898" s="273"/>
      <c r="CU898" s="273"/>
      <c r="CV898" s="273"/>
      <c r="CW898" s="273"/>
      <c r="CX898" s="273"/>
      <c r="CY898" s="273"/>
      <c r="CZ898" s="273"/>
      <c r="DA898" s="273"/>
      <c r="DB898" s="273"/>
      <c r="DC898" s="273"/>
      <c r="DD898" s="273"/>
      <c r="DE898" s="273"/>
      <c r="DF898" s="273"/>
      <c r="DG898" s="273"/>
      <c r="DH898" s="273"/>
      <c r="DI898" s="273"/>
      <c r="DJ898" s="271"/>
      <c r="DK898" s="271"/>
    </row>
    <row r="899" spans="1:115" s="45" customFormat="1" ht="12.75" customHeight="1" x14ac:dyDescent="0.25">
      <c r="A899" s="13" cm="1">
        <f t="array" ref="A899">IFERROR(INDEX(Operation, IFERROR(MATCH($N899,#REF!, 0), IFERROR(MATCH($N899,#REF!, 0), MATCH($N899,#REF!, 0))), 4), 0)</f>
        <v>0</v>
      </c>
      <c r="B899" s="10">
        <v>876</v>
      </c>
      <c r="C899" s="238"/>
      <c r="D899" s="238"/>
      <c r="E899" s="79"/>
      <c r="F899" s="80" t="str">
        <f>IF(ISBLANK(E899), "", VLOOKUP(E899, Z!$A$2:$C$4127, 3, FALSE))</f>
        <v/>
      </c>
      <c r="G899" s="238"/>
      <c r="H899" s="81"/>
      <c r="I899" s="255" t="b">
        <v>0</v>
      </c>
      <c r="J899" s="256"/>
      <c r="K899" s="82"/>
      <c r="L899" s="82"/>
      <c r="M899" s="83"/>
      <c r="N899" s="79"/>
      <c r="O899" s="84"/>
      <c r="P899" s="84"/>
      <c r="Q899" s="257"/>
      <c r="R899" s="257"/>
      <c r="S899" s="257"/>
      <c r="T899" s="85">
        <f t="shared" si="374"/>
        <v>0</v>
      </c>
      <c r="U899" s="238"/>
      <c r="V899" s="238"/>
      <c r="W899" s="238"/>
      <c r="X899" s="256"/>
      <c r="Y899" s="258"/>
      <c r="Z899" s="79"/>
      <c r="AA899" s="257"/>
      <c r="AB899" s="257"/>
      <c r="AC899" s="257"/>
      <c r="AD899" s="257"/>
      <c r="AE899" s="257"/>
      <c r="AF899" s="85">
        <f t="shared" si="375"/>
        <v>0</v>
      </c>
      <c r="AG899" s="259"/>
      <c r="AH899" s="238"/>
      <c r="AI899" s="79"/>
      <c r="AJ899" s="80" t="str">
        <f>IF(ISBLANK(AI899), "", VLOOKUP(AI899, Z!$A$2:$C$4127, 3, FALSE))</f>
        <v/>
      </c>
      <c r="AK899" s="260"/>
      <c r="AL899" s="127">
        <f t="shared" si="376"/>
        <v>0</v>
      </c>
      <c r="AM899" s="271"/>
      <c r="AN899" s="292">
        <f t="shared" si="378"/>
        <v>0</v>
      </c>
      <c r="AO899" s="279">
        <f t="shared" si="377"/>
        <v>1</v>
      </c>
      <c r="AP899" s="279">
        <v>0.75</v>
      </c>
      <c r="AQ899" s="293" t="str">
        <f t="shared" si="379"/>
        <v>-</v>
      </c>
      <c r="AR899" s="293" t="str">
        <f t="shared" si="380"/>
        <v>-</v>
      </c>
      <c r="AS899" s="293" t="str" cm="1">
        <f t="array" ref="AS899">IFERROR(IFERROR((AT899*AU899)/(3600*1000)/AZ899, BY899) * SUMPRODUCT($BA899:$BE899^2.5, $BF899:$BJ899) / 1000, "-")</f>
        <v>-</v>
      </c>
      <c r="AT899" s="279" t="str">
        <f t="shared" si="381"/>
        <v>-</v>
      </c>
      <c r="AU899" s="279" t="str">
        <f t="shared" si="382"/>
        <v>-</v>
      </c>
      <c r="AV899" s="294" t="str">
        <f t="shared" si="364"/>
        <v>-</v>
      </c>
      <c r="AW899" s="294" t="str" cm="1">
        <f t="array" ref="AW899">IF(CH899&gt;0, INDEX($CV$58:$CV$60, CH899), "-")</f>
        <v>-</v>
      </c>
      <c r="AX899" s="294" t="str">
        <f t="shared" si="383"/>
        <v>-</v>
      </c>
      <c r="AY899" s="295" t="str">
        <f t="shared" si="384"/>
        <v>-</v>
      </c>
      <c r="AZ899" s="294">
        <f t="shared" si="385"/>
        <v>0</v>
      </c>
      <c r="BA899" s="296" t="str" cm="1">
        <f t="array" ref="BA899">IFERROR(INDEX($CV$63:$CZ$65, $CF899, BA$23), "-")</f>
        <v>-</v>
      </c>
      <c r="BB899" s="296" t="str" cm="1">
        <f t="array" ref="BB899">IFERROR(INDEX($CV$63:$CZ$65, $CF899, BB$23), "-")</f>
        <v>-</v>
      </c>
      <c r="BC899" s="296" t="str" cm="1">
        <f t="array" ref="BC899">IFERROR(INDEX($CV$63:$CZ$65, $CF899, BC$23), "-")</f>
        <v>-</v>
      </c>
      <c r="BD899" s="296" t="str" cm="1">
        <f t="array" ref="BD899">IFERROR(INDEX($CV$63:$CZ$65, $CF899, BD$23), "-")</f>
        <v>-</v>
      </c>
      <c r="BE899" s="296" t="str" cm="1">
        <f t="array" ref="BE899">IFERROR(INDEX($CV$63:$CZ$65, $CF899, BE$23), "-")</f>
        <v>-</v>
      </c>
      <c r="BF899" s="297" cm="1">
        <f t="array" ref="BF899">IF($CF899=3,
IFERROR(INDEX($CV$68:$CZ$79, $CE899, BF$23), "-"),
IF($CF899=2,
IF(BF$23=5, $Q899, IF(BF$23=4, $R899, 0)), IF(BF$23=5, $Q899, 0)
))</f>
        <v>0</v>
      </c>
      <c r="BG899" s="297" cm="1">
        <f t="array" ref="BG899">IF($CF899=3,
IFERROR(INDEX($CV$68:$CZ$79, $CE899, BG$23), "-"),
IF($CF899=2,
IF(BG$23=5, $Q899, IF(BG$23=4, $R899, 0)), IF(BG$23=5, $Q899, 0)
))</f>
        <v>0</v>
      </c>
      <c r="BH899" s="297" cm="1">
        <f t="array" ref="BH899">IF($CF899=3,
IFERROR(INDEX($CV$68:$CZ$79, $CE899, BH$23), "-"),
IF($CF899=2,
IF(BH$23=5, $Q899, IF(BH$23=4, $R899, 0)), IF(BH$23=5, $Q899, 0)
))</f>
        <v>0</v>
      </c>
      <c r="BI899" s="297" cm="1">
        <f t="array" ref="BI899">IF($CF899=3,
IFERROR(INDEX($CV$68:$CZ$79, $CE899, BI$23), "-"),
IF($CF899=2,
IF(BI$23=5, $Q899, IF(BI$23=4, $R899, 0)), IF(BI$23=5, $Q899, 0)
))</f>
        <v>0</v>
      </c>
      <c r="BJ899" s="297" cm="1">
        <f t="array" ref="BJ899">IF($CF899=3,
IFERROR(INDEX($CV$68:$CZ$79, $CE899, BJ$23), "-"),
IF($CF899=2,
IF(BJ$23=5, $Q899, IF(BJ$23=4, $R899, 0)), IF(BJ$23=5, $Q899, 0)
))</f>
        <v>0</v>
      </c>
      <c r="BK899" s="293" t="str" cm="1">
        <f t="array" ref="BK899">IFERROR(IF(OR($AN$20="EZ", ISNUMBER((BL899*BM899)/(3600*1000)/BN899)), (BL899*BM899)/(3600*1000)/BN899, BY899) * SUMPRODUCT($BO899:$BS899^2.5, $BT899:$BX899) / 1000, "-")</f>
        <v>-</v>
      </c>
      <c r="BL899" s="279" t="str">
        <f t="shared" si="386"/>
        <v>-</v>
      </c>
      <c r="BM899" s="279" t="str">
        <f t="shared" si="387"/>
        <v>-</v>
      </c>
      <c r="BN899" s="298">
        <f t="shared" si="388"/>
        <v>0</v>
      </c>
      <c r="BO899" s="296" t="str" cm="1">
        <f t="array" ref="BO899">IFERROR(INDEX($CV$63:$CZ$65, $CO899, BO$23), "-")</f>
        <v>-</v>
      </c>
      <c r="BP899" s="296" t="str" cm="1">
        <f t="array" ref="BP899">IFERROR(INDEX($CV$63:$CZ$65, $CO899, BP$23), "-")</f>
        <v>-</v>
      </c>
      <c r="BQ899" s="296" t="str" cm="1">
        <f t="array" ref="BQ899">IFERROR(INDEX($CV$63:$CZ$65, $CO899, BQ$23), "-")</f>
        <v>-</v>
      </c>
      <c r="BR899" s="296" t="str" cm="1">
        <f t="array" ref="BR899">IFERROR(INDEX($CV$63:$CZ$65, $CO899, BR$23), "-")</f>
        <v>-</v>
      </c>
      <c r="BS899" s="296" t="str" cm="1">
        <f t="array" ref="BS899">IFERROR(INDEX($CV$63:$CZ$65, $CO899, BS$23), "-")</f>
        <v>-</v>
      </c>
      <c r="BT899" s="297" cm="1">
        <f t="array" ref="BT899">IF($CO899=3,
IFERROR(INDEX($CV$68:$CZ$79, $CE899, BT$23), "-"),
IF($CO899=2,
IF(BT$23=5, $AC899, IF(BT$23=4, $AD899, 0)), IF(BT$23=5, $AC899, 0)
))</f>
        <v>0</v>
      </c>
      <c r="BU899" s="297" cm="1">
        <f t="array" ref="BU899">IF($CO899=3,
IFERROR(INDEX($CV$68:$CZ$79, $CE899, BU$23), "-"),
IF($CO899=2,
IF(BU$23=5, $AC899, IF(BU$23=4, $AD899, 0)), IF(BU$23=5, $AC899, 0)
))</f>
        <v>0</v>
      </c>
      <c r="BV899" s="297" cm="1">
        <f t="array" ref="BV899">IF($CO899=3,
IFERROR(INDEX($CV$68:$CZ$79, $CE899, BV$23), "-"),
IF($CO899=2,
IF(BV$23=5, $AC899, IF(BV$23=4, $AD899, 0)), IF(BV$23=5, $AC899, 0)
))</f>
        <v>0</v>
      </c>
      <c r="BW899" s="297" cm="1">
        <f t="array" ref="BW899">IF($CO899=3,
IFERROR(INDEX($CV$68:$CZ$79, $CE899, BW$23), "-"),
IF($CO899=2,
IF(BW$23=5, $AC899, IF(BW$23=4, $AD899, 0)), IF(BW$23=5, $AC899, 0)
))</f>
        <v>0</v>
      </c>
      <c r="BX899" s="297" cm="1">
        <f t="array" ref="BX899">IF($CO899=3,
IFERROR(INDEX($CV$68:$CZ$79, $CE899, BX$23), "-"),
IF($CO899=2,
IF(BX$23=5, $AC899, IF(BX$23=4, $AD899, 0)), IF(BX$23=5, $AC899, 0)
))</f>
        <v>0</v>
      </c>
      <c r="BY899" s="293" t="str">
        <f t="shared" si="389"/>
        <v>-</v>
      </c>
      <c r="BZ899" s="299">
        <f t="shared" si="365"/>
        <v>0</v>
      </c>
      <c r="CA899" s="294" t="str">
        <f t="shared" si="390"/>
        <v>-</v>
      </c>
      <c r="CB899" s="295" t="str">
        <f t="shared" si="366"/>
        <v>-</v>
      </c>
      <c r="CC899" s="295" t="str">
        <f t="shared" si="391"/>
        <v>-</v>
      </c>
      <c r="CD899" s="299">
        <f t="shared" si="367"/>
        <v>0</v>
      </c>
      <c r="CE899" s="300" t="str">
        <f t="shared" si="368"/>
        <v>-</v>
      </c>
      <c r="CF899" s="300" t="str">
        <f t="shared" si="369"/>
        <v>-</v>
      </c>
      <c r="CG899" s="300">
        <v>0</v>
      </c>
      <c r="CH899" s="300">
        <f t="shared" si="370"/>
        <v>0</v>
      </c>
      <c r="CI899" s="301">
        <f t="shared" si="371"/>
        <v>0</v>
      </c>
      <c r="CJ899" s="301">
        <f t="shared" si="372"/>
        <v>0</v>
      </c>
      <c r="CK899" s="302" t="str" cm="1">
        <f t="array" ref="CK899">IF($CJ899&gt;0, INDEX($CS$28:$DH$35, $CJ899, $CI899+CK$23), "-")</f>
        <v>-</v>
      </c>
      <c r="CL899" s="302" t="str" cm="1">
        <f t="array" ref="CL899">IF($CJ899&gt;0, INDEX($CS$28:$DH$35, $CJ899, $CI899+CL$23), "-")</f>
        <v>-</v>
      </c>
      <c r="CM899" s="302" t="str" cm="1">
        <f t="array" ref="CM899">IF($CJ899&gt;0, INDEX($CS$28:$DH$35, $CJ899, $CI899+CM$23), "-")</f>
        <v>-</v>
      </c>
      <c r="CN899" s="302" t="str" cm="1">
        <f t="array" ref="CN899">IF($CJ899&gt;0, INDEX($CS$28:$DH$35, $CJ899, $CI899+CN$23), "-")</f>
        <v>-</v>
      </c>
      <c r="CO899" s="300" t="str">
        <f t="shared" si="373"/>
        <v>-</v>
      </c>
      <c r="CP899" s="271"/>
      <c r="CQ899" s="272"/>
      <c r="CR899" s="273"/>
      <c r="CS899" s="273"/>
      <c r="CT899" s="273"/>
      <c r="CU899" s="273"/>
      <c r="CV899" s="273"/>
      <c r="CW899" s="273"/>
      <c r="CX899" s="273"/>
      <c r="CY899" s="273"/>
      <c r="CZ899" s="273"/>
      <c r="DA899" s="273"/>
      <c r="DB899" s="273"/>
      <c r="DC899" s="273"/>
      <c r="DD899" s="273"/>
      <c r="DE899" s="273"/>
      <c r="DF899" s="273"/>
      <c r="DG899" s="273"/>
      <c r="DH899" s="273"/>
      <c r="DI899" s="273"/>
      <c r="DJ899" s="271"/>
      <c r="DK899" s="271"/>
    </row>
    <row r="900" spans="1:115" s="45" customFormat="1" ht="12.75" customHeight="1" x14ac:dyDescent="0.25">
      <c r="A900" s="13" cm="1">
        <f t="array" ref="A900">IFERROR(INDEX(Operation, IFERROR(MATCH($N900,#REF!, 0), IFERROR(MATCH($N900,#REF!, 0), MATCH($N900,#REF!, 0))), 4), 0)</f>
        <v>0</v>
      </c>
      <c r="B900" s="10">
        <v>877</v>
      </c>
      <c r="C900" s="238"/>
      <c r="D900" s="238"/>
      <c r="E900" s="79"/>
      <c r="F900" s="80" t="str">
        <f>IF(ISBLANK(E900), "", VLOOKUP(E900, Z!$A$2:$C$4127, 3, FALSE))</f>
        <v/>
      </c>
      <c r="G900" s="238"/>
      <c r="H900" s="81"/>
      <c r="I900" s="255" t="b">
        <v>0</v>
      </c>
      <c r="J900" s="256"/>
      <c r="K900" s="82"/>
      <c r="L900" s="82"/>
      <c r="M900" s="83"/>
      <c r="N900" s="79"/>
      <c r="O900" s="84"/>
      <c r="P900" s="84"/>
      <c r="Q900" s="257"/>
      <c r="R900" s="257"/>
      <c r="S900" s="257"/>
      <c r="T900" s="85">
        <f t="shared" si="374"/>
        <v>0</v>
      </c>
      <c r="U900" s="238"/>
      <c r="V900" s="238"/>
      <c r="W900" s="238"/>
      <c r="X900" s="257"/>
      <c r="Y900" s="258"/>
      <c r="Z900" s="79"/>
      <c r="AA900" s="257"/>
      <c r="AB900" s="257"/>
      <c r="AC900" s="257"/>
      <c r="AD900" s="257"/>
      <c r="AE900" s="257"/>
      <c r="AF900" s="85">
        <f t="shared" si="375"/>
        <v>0</v>
      </c>
      <c r="AG900" s="259"/>
      <c r="AH900" s="238"/>
      <c r="AI900" s="79"/>
      <c r="AJ900" s="80" t="str">
        <f>IF(ISBLANK(AI900), "", VLOOKUP(AI900, Z!$A$2:$C$4127, 3, FALSE))</f>
        <v/>
      </c>
      <c r="AK900" s="260"/>
      <c r="AL900" s="127">
        <f t="shared" si="376"/>
        <v>0</v>
      </c>
      <c r="AM900" s="271"/>
      <c r="AN900" s="292">
        <f t="shared" si="378"/>
        <v>0</v>
      </c>
      <c r="AO900" s="279">
        <f t="shared" si="377"/>
        <v>1</v>
      </c>
      <c r="AP900" s="279">
        <v>0.75</v>
      </c>
      <c r="AQ900" s="293" t="str">
        <f t="shared" si="379"/>
        <v>-</v>
      </c>
      <c r="AR900" s="293" t="str">
        <f t="shared" si="380"/>
        <v>-</v>
      </c>
      <c r="AS900" s="293" t="str" cm="1">
        <f t="array" ref="AS900">IFERROR(IFERROR((AT900*AU900)/(3600*1000)/AZ900, BY900) * SUMPRODUCT($BA900:$BE900^2.5, $BF900:$BJ900) / 1000, "-")</f>
        <v>-</v>
      </c>
      <c r="AT900" s="279" t="str">
        <f t="shared" si="381"/>
        <v>-</v>
      </c>
      <c r="AU900" s="279" t="str">
        <f t="shared" si="382"/>
        <v>-</v>
      </c>
      <c r="AV900" s="294" t="str">
        <f t="shared" si="364"/>
        <v>-</v>
      </c>
      <c r="AW900" s="294" t="str" cm="1">
        <f t="array" ref="AW900">IF(CH900&gt;0, INDEX($CV$58:$CV$60, CH900), "-")</f>
        <v>-</v>
      </c>
      <c r="AX900" s="294" t="str">
        <f t="shared" si="383"/>
        <v>-</v>
      </c>
      <c r="AY900" s="295" t="str">
        <f t="shared" si="384"/>
        <v>-</v>
      </c>
      <c r="AZ900" s="294">
        <f t="shared" si="385"/>
        <v>0</v>
      </c>
      <c r="BA900" s="296" t="str" cm="1">
        <f t="array" ref="BA900">IFERROR(INDEX($CV$63:$CZ$65, $CF900, BA$23), "-")</f>
        <v>-</v>
      </c>
      <c r="BB900" s="296" t="str" cm="1">
        <f t="array" ref="BB900">IFERROR(INDEX($CV$63:$CZ$65, $CF900, BB$23), "-")</f>
        <v>-</v>
      </c>
      <c r="BC900" s="296" t="str" cm="1">
        <f t="array" ref="BC900">IFERROR(INDEX($CV$63:$CZ$65, $CF900, BC$23), "-")</f>
        <v>-</v>
      </c>
      <c r="BD900" s="296" t="str" cm="1">
        <f t="array" ref="BD900">IFERROR(INDEX($CV$63:$CZ$65, $CF900, BD$23), "-")</f>
        <v>-</v>
      </c>
      <c r="BE900" s="296" t="str" cm="1">
        <f t="array" ref="BE900">IFERROR(INDEX($CV$63:$CZ$65, $CF900, BE$23), "-")</f>
        <v>-</v>
      </c>
      <c r="BF900" s="297" cm="1">
        <f t="array" ref="BF900">IF($CF900=3,
IFERROR(INDEX($CV$68:$CZ$79, $CE900, BF$23), "-"),
IF($CF900=2,
IF(BF$23=5, $Q900, IF(BF$23=4, $R900, 0)), IF(BF$23=5, $Q900, 0)
))</f>
        <v>0</v>
      </c>
      <c r="BG900" s="297" cm="1">
        <f t="array" ref="BG900">IF($CF900=3,
IFERROR(INDEX($CV$68:$CZ$79, $CE900, BG$23), "-"),
IF($CF900=2,
IF(BG$23=5, $Q900, IF(BG$23=4, $R900, 0)), IF(BG$23=5, $Q900, 0)
))</f>
        <v>0</v>
      </c>
      <c r="BH900" s="297" cm="1">
        <f t="array" ref="BH900">IF($CF900=3,
IFERROR(INDEX($CV$68:$CZ$79, $CE900, BH$23), "-"),
IF($CF900=2,
IF(BH$23=5, $Q900, IF(BH$23=4, $R900, 0)), IF(BH$23=5, $Q900, 0)
))</f>
        <v>0</v>
      </c>
      <c r="BI900" s="297" cm="1">
        <f t="array" ref="BI900">IF($CF900=3,
IFERROR(INDEX($CV$68:$CZ$79, $CE900, BI$23), "-"),
IF($CF900=2,
IF(BI$23=5, $Q900, IF(BI$23=4, $R900, 0)), IF(BI$23=5, $Q900, 0)
))</f>
        <v>0</v>
      </c>
      <c r="BJ900" s="297" cm="1">
        <f t="array" ref="BJ900">IF($CF900=3,
IFERROR(INDEX($CV$68:$CZ$79, $CE900, BJ$23), "-"),
IF($CF900=2,
IF(BJ$23=5, $Q900, IF(BJ$23=4, $R900, 0)), IF(BJ$23=5, $Q900, 0)
))</f>
        <v>0</v>
      </c>
      <c r="BK900" s="293" t="str" cm="1">
        <f t="array" ref="BK900">IFERROR(IF(OR($AN$20="EZ", ISNUMBER((BL900*BM900)/(3600*1000)/BN900)), (BL900*BM900)/(3600*1000)/BN900, BY900) * SUMPRODUCT($BO900:$BS900^2.5, $BT900:$BX900) / 1000, "-")</f>
        <v>-</v>
      </c>
      <c r="BL900" s="279" t="str">
        <f t="shared" si="386"/>
        <v>-</v>
      </c>
      <c r="BM900" s="279" t="str">
        <f t="shared" si="387"/>
        <v>-</v>
      </c>
      <c r="BN900" s="298">
        <f t="shared" si="388"/>
        <v>0</v>
      </c>
      <c r="BO900" s="296" t="str" cm="1">
        <f t="array" ref="BO900">IFERROR(INDEX($CV$63:$CZ$65, $CO900, BO$23), "-")</f>
        <v>-</v>
      </c>
      <c r="BP900" s="296" t="str" cm="1">
        <f t="array" ref="BP900">IFERROR(INDEX($CV$63:$CZ$65, $CO900, BP$23), "-")</f>
        <v>-</v>
      </c>
      <c r="BQ900" s="296" t="str" cm="1">
        <f t="array" ref="BQ900">IFERROR(INDEX($CV$63:$CZ$65, $CO900, BQ$23), "-")</f>
        <v>-</v>
      </c>
      <c r="BR900" s="296" t="str" cm="1">
        <f t="array" ref="BR900">IFERROR(INDEX($CV$63:$CZ$65, $CO900, BR$23), "-")</f>
        <v>-</v>
      </c>
      <c r="BS900" s="296" t="str" cm="1">
        <f t="array" ref="BS900">IFERROR(INDEX($CV$63:$CZ$65, $CO900, BS$23), "-")</f>
        <v>-</v>
      </c>
      <c r="BT900" s="297" cm="1">
        <f t="array" ref="BT900">IF($CO900=3,
IFERROR(INDEX($CV$68:$CZ$79, $CE900, BT$23), "-"),
IF($CO900=2,
IF(BT$23=5, $AC900, IF(BT$23=4, $AD900, 0)), IF(BT$23=5, $AC900, 0)
))</f>
        <v>0</v>
      </c>
      <c r="BU900" s="297" cm="1">
        <f t="array" ref="BU900">IF($CO900=3,
IFERROR(INDEX($CV$68:$CZ$79, $CE900, BU$23), "-"),
IF($CO900=2,
IF(BU$23=5, $AC900, IF(BU$23=4, $AD900, 0)), IF(BU$23=5, $AC900, 0)
))</f>
        <v>0</v>
      </c>
      <c r="BV900" s="297" cm="1">
        <f t="array" ref="BV900">IF($CO900=3,
IFERROR(INDEX($CV$68:$CZ$79, $CE900, BV$23), "-"),
IF($CO900=2,
IF(BV$23=5, $AC900, IF(BV$23=4, $AD900, 0)), IF(BV$23=5, $AC900, 0)
))</f>
        <v>0</v>
      </c>
      <c r="BW900" s="297" cm="1">
        <f t="array" ref="BW900">IF($CO900=3,
IFERROR(INDEX($CV$68:$CZ$79, $CE900, BW$23), "-"),
IF($CO900=2,
IF(BW$23=5, $AC900, IF(BW$23=4, $AD900, 0)), IF(BW$23=5, $AC900, 0)
))</f>
        <v>0</v>
      </c>
      <c r="BX900" s="297" cm="1">
        <f t="array" ref="BX900">IF($CO900=3,
IFERROR(INDEX($CV$68:$CZ$79, $CE900, BX$23), "-"),
IF($CO900=2,
IF(BX$23=5, $AC900, IF(BX$23=4, $AD900, 0)), IF(BX$23=5, $AC900, 0)
))</f>
        <v>0</v>
      </c>
      <c r="BY900" s="293" t="str">
        <f t="shared" si="389"/>
        <v>-</v>
      </c>
      <c r="BZ900" s="299">
        <f t="shared" si="365"/>
        <v>0</v>
      </c>
      <c r="CA900" s="294" t="str">
        <f t="shared" si="390"/>
        <v>-</v>
      </c>
      <c r="CB900" s="295" t="str">
        <f t="shared" si="366"/>
        <v>-</v>
      </c>
      <c r="CC900" s="295" t="str">
        <f t="shared" si="391"/>
        <v>-</v>
      </c>
      <c r="CD900" s="299">
        <f t="shared" si="367"/>
        <v>0</v>
      </c>
      <c r="CE900" s="300" t="str">
        <f t="shared" si="368"/>
        <v>-</v>
      </c>
      <c r="CF900" s="300" t="str">
        <f t="shared" si="369"/>
        <v>-</v>
      </c>
      <c r="CG900" s="300">
        <v>0</v>
      </c>
      <c r="CH900" s="300">
        <f t="shared" si="370"/>
        <v>0</v>
      </c>
      <c r="CI900" s="301">
        <f t="shared" si="371"/>
        <v>0</v>
      </c>
      <c r="CJ900" s="301">
        <f t="shared" si="372"/>
        <v>0</v>
      </c>
      <c r="CK900" s="302" t="str" cm="1">
        <f t="array" ref="CK900">IF($CJ900&gt;0, INDEX($CS$28:$DH$35, $CJ900, $CI900+CK$23), "-")</f>
        <v>-</v>
      </c>
      <c r="CL900" s="302" t="str" cm="1">
        <f t="array" ref="CL900">IF($CJ900&gt;0, INDEX($CS$28:$DH$35, $CJ900, $CI900+CL$23), "-")</f>
        <v>-</v>
      </c>
      <c r="CM900" s="302" t="str" cm="1">
        <f t="array" ref="CM900">IF($CJ900&gt;0, INDEX($CS$28:$DH$35, $CJ900, $CI900+CM$23), "-")</f>
        <v>-</v>
      </c>
      <c r="CN900" s="302" t="str" cm="1">
        <f t="array" ref="CN900">IF($CJ900&gt;0, INDEX($CS$28:$DH$35, $CJ900, $CI900+CN$23), "-")</f>
        <v>-</v>
      </c>
      <c r="CO900" s="300" t="str">
        <f t="shared" si="373"/>
        <v>-</v>
      </c>
      <c r="CP900" s="271"/>
      <c r="CQ900" s="272"/>
      <c r="CR900" s="273"/>
      <c r="CS900" s="273"/>
      <c r="CT900" s="273"/>
      <c r="CU900" s="273"/>
      <c r="CV900" s="273"/>
      <c r="CW900" s="273"/>
      <c r="CX900" s="273"/>
      <c r="CY900" s="273"/>
      <c r="CZ900" s="273"/>
      <c r="DA900" s="273"/>
      <c r="DB900" s="273"/>
      <c r="DC900" s="273"/>
      <c r="DD900" s="273"/>
      <c r="DE900" s="273"/>
      <c r="DF900" s="273"/>
      <c r="DG900" s="273"/>
      <c r="DH900" s="273"/>
      <c r="DI900" s="273"/>
      <c r="DJ900" s="271"/>
      <c r="DK900" s="271"/>
    </row>
    <row r="901" spans="1:115" s="45" customFormat="1" ht="12.75" customHeight="1" x14ac:dyDescent="0.25">
      <c r="A901" s="13" cm="1">
        <f t="array" ref="A901">IFERROR(INDEX(Operation, IFERROR(MATCH($N901,#REF!, 0), IFERROR(MATCH($N901,#REF!, 0), MATCH($N901,#REF!, 0))), 4), 0)</f>
        <v>0</v>
      </c>
      <c r="B901" s="10">
        <v>878</v>
      </c>
      <c r="C901" s="238"/>
      <c r="D901" s="238"/>
      <c r="E901" s="79"/>
      <c r="F901" s="80" t="str">
        <f>IF(ISBLANK(E901), "", VLOOKUP(E901, Z!$A$2:$C$4127, 3, FALSE))</f>
        <v/>
      </c>
      <c r="G901" s="238"/>
      <c r="H901" s="81"/>
      <c r="I901" s="255" t="b">
        <v>0</v>
      </c>
      <c r="J901" s="256"/>
      <c r="K901" s="82"/>
      <c r="L901" s="82"/>
      <c r="M901" s="83"/>
      <c r="N901" s="79"/>
      <c r="O901" s="84"/>
      <c r="P901" s="84"/>
      <c r="Q901" s="257"/>
      <c r="R901" s="257"/>
      <c r="S901" s="257"/>
      <c r="T901" s="85">
        <f t="shared" si="374"/>
        <v>0</v>
      </c>
      <c r="U901" s="238"/>
      <c r="V901" s="238"/>
      <c r="W901" s="238"/>
      <c r="X901" s="257"/>
      <c r="Y901" s="258"/>
      <c r="Z901" s="79"/>
      <c r="AA901" s="257"/>
      <c r="AB901" s="257"/>
      <c r="AC901" s="257"/>
      <c r="AD901" s="257"/>
      <c r="AE901" s="257"/>
      <c r="AF901" s="85">
        <f t="shared" si="375"/>
        <v>0</v>
      </c>
      <c r="AG901" s="259"/>
      <c r="AH901" s="238"/>
      <c r="AI901" s="79"/>
      <c r="AJ901" s="80" t="str">
        <f>IF(ISBLANK(AI901), "", VLOOKUP(AI901, Z!$A$2:$C$4127, 3, FALSE))</f>
        <v/>
      </c>
      <c r="AK901" s="260"/>
      <c r="AL901" s="127">
        <f t="shared" si="376"/>
        <v>0</v>
      </c>
      <c r="AM901" s="271"/>
      <c r="AN901" s="292">
        <f t="shared" si="378"/>
        <v>0</v>
      </c>
      <c r="AO901" s="279">
        <f t="shared" si="377"/>
        <v>1</v>
      </c>
      <c r="AP901" s="279">
        <v>0.75</v>
      </c>
      <c r="AQ901" s="293" t="str">
        <f t="shared" si="379"/>
        <v>-</v>
      </c>
      <c r="AR901" s="293" t="str">
        <f t="shared" si="380"/>
        <v>-</v>
      </c>
      <c r="AS901" s="293" t="str" cm="1">
        <f t="array" ref="AS901">IFERROR(IFERROR((AT901*AU901)/(3600*1000)/AZ901, BY901) * SUMPRODUCT($BA901:$BE901^2.5, $BF901:$BJ901) / 1000, "-")</f>
        <v>-</v>
      </c>
      <c r="AT901" s="279" t="str">
        <f t="shared" si="381"/>
        <v>-</v>
      </c>
      <c r="AU901" s="279" t="str">
        <f t="shared" si="382"/>
        <v>-</v>
      </c>
      <c r="AV901" s="294" t="str">
        <f t="shared" si="364"/>
        <v>-</v>
      </c>
      <c r="AW901" s="294" t="str" cm="1">
        <f t="array" ref="AW901">IF(CH901&gt;0, INDEX($CV$58:$CV$60, CH901), "-")</f>
        <v>-</v>
      </c>
      <c r="AX901" s="294" t="str">
        <f t="shared" si="383"/>
        <v>-</v>
      </c>
      <c r="AY901" s="295" t="str">
        <f t="shared" si="384"/>
        <v>-</v>
      </c>
      <c r="AZ901" s="294">
        <f t="shared" si="385"/>
        <v>0</v>
      </c>
      <c r="BA901" s="296" t="str" cm="1">
        <f t="array" ref="BA901">IFERROR(INDEX($CV$63:$CZ$65, $CF901, BA$23), "-")</f>
        <v>-</v>
      </c>
      <c r="BB901" s="296" t="str" cm="1">
        <f t="array" ref="BB901">IFERROR(INDEX($CV$63:$CZ$65, $CF901, BB$23), "-")</f>
        <v>-</v>
      </c>
      <c r="BC901" s="296" t="str" cm="1">
        <f t="array" ref="BC901">IFERROR(INDEX($CV$63:$CZ$65, $CF901, BC$23), "-")</f>
        <v>-</v>
      </c>
      <c r="BD901" s="296" t="str" cm="1">
        <f t="array" ref="BD901">IFERROR(INDEX($CV$63:$CZ$65, $CF901, BD$23), "-")</f>
        <v>-</v>
      </c>
      <c r="BE901" s="296" t="str" cm="1">
        <f t="array" ref="BE901">IFERROR(INDEX($CV$63:$CZ$65, $CF901, BE$23), "-")</f>
        <v>-</v>
      </c>
      <c r="BF901" s="297" cm="1">
        <f t="array" ref="BF901">IF($CF901=3,
IFERROR(INDEX($CV$68:$CZ$79, $CE901, BF$23), "-"),
IF($CF901=2,
IF(BF$23=5, $Q901, IF(BF$23=4, $R901, 0)), IF(BF$23=5, $Q901, 0)
))</f>
        <v>0</v>
      </c>
      <c r="BG901" s="297" cm="1">
        <f t="array" ref="BG901">IF($CF901=3,
IFERROR(INDEX($CV$68:$CZ$79, $CE901, BG$23), "-"),
IF($CF901=2,
IF(BG$23=5, $Q901, IF(BG$23=4, $R901, 0)), IF(BG$23=5, $Q901, 0)
))</f>
        <v>0</v>
      </c>
      <c r="BH901" s="297" cm="1">
        <f t="array" ref="BH901">IF($CF901=3,
IFERROR(INDEX($CV$68:$CZ$79, $CE901, BH$23), "-"),
IF($CF901=2,
IF(BH$23=5, $Q901, IF(BH$23=4, $R901, 0)), IF(BH$23=5, $Q901, 0)
))</f>
        <v>0</v>
      </c>
      <c r="BI901" s="297" cm="1">
        <f t="array" ref="BI901">IF($CF901=3,
IFERROR(INDEX($CV$68:$CZ$79, $CE901, BI$23), "-"),
IF($CF901=2,
IF(BI$23=5, $Q901, IF(BI$23=4, $R901, 0)), IF(BI$23=5, $Q901, 0)
))</f>
        <v>0</v>
      </c>
      <c r="BJ901" s="297" cm="1">
        <f t="array" ref="BJ901">IF($CF901=3,
IFERROR(INDEX($CV$68:$CZ$79, $CE901, BJ$23), "-"),
IF($CF901=2,
IF(BJ$23=5, $Q901, IF(BJ$23=4, $R901, 0)), IF(BJ$23=5, $Q901, 0)
))</f>
        <v>0</v>
      </c>
      <c r="BK901" s="293" t="str" cm="1">
        <f t="array" ref="BK901">IFERROR(IF(OR($AN$20="EZ", ISNUMBER((BL901*BM901)/(3600*1000)/BN901)), (BL901*BM901)/(3600*1000)/BN901, BY901) * SUMPRODUCT($BO901:$BS901^2.5, $BT901:$BX901) / 1000, "-")</f>
        <v>-</v>
      </c>
      <c r="BL901" s="279" t="str">
        <f t="shared" si="386"/>
        <v>-</v>
      </c>
      <c r="BM901" s="279" t="str">
        <f t="shared" si="387"/>
        <v>-</v>
      </c>
      <c r="BN901" s="298">
        <f t="shared" si="388"/>
        <v>0</v>
      </c>
      <c r="BO901" s="296" t="str" cm="1">
        <f t="array" ref="BO901">IFERROR(INDEX($CV$63:$CZ$65, $CO901, BO$23), "-")</f>
        <v>-</v>
      </c>
      <c r="BP901" s="296" t="str" cm="1">
        <f t="array" ref="BP901">IFERROR(INDEX($CV$63:$CZ$65, $CO901, BP$23), "-")</f>
        <v>-</v>
      </c>
      <c r="BQ901" s="296" t="str" cm="1">
        <f t="array" ref="BQ901">IFERROR(INDEX($CV$63:$CZ$65, $CO901, BQ$23), "-")</f>
        <v>-</v>
      </c>
      <c r="BR901" s="296" t="str" cm="1">
        <f t="array" ref="BR901">IFERROR(INDEX($CV$63:$CZ$65, $CO901, BR$23), "-")</f>
        <v>-</v>
      </c>
      <c r="BS901" s="296" t="str" cm="1">
        <f t="array" ref="BS901">IFERROR(INDEX($CV$63:$CZ$65, $CO901, BS$23), "-")</f>
        <v>-</v>
      </c>
      <c r="BT901" s="297" cm="1">
        <f t="array" ref="BT901">IF($CO901=3,
IFERROR(INDEX($CV$68:$CZ$79, $CE901, BT$23), "-"),
IF($CO901=2,
IF(BT$23=5, $AC901, IF(BT$23=4, $AD901, 0)), IF(BT$23=5, $AC901, 0)
))</f>
        <v>0</v>
      </c>
      <c r="BU901" s="297" cm="1">
        <f t="array" ref="BU901">IF($CO901=3,
IFERROR(INDEX($CV$68:$CZ$79, $CE901, BU$23), "-"),
IF($CO901=2,
IF(BU$23=5, $AC901, IF(BU$23=4, $AD901, 0)), IF(BU$23=5, $AC901, 0)
))</f>
        <v>0</v>
      </c>
      <c r="BV901" s="297" cm="1">
        <f t="array" ref="BV901">IF($CO901=3,
IFERROR(INDEX($CV$68:$CZ$79, $CE901, BV$23), "-"),
IF($CO901=2,
IF(BV$23=5, $AC901, IF(BV$23=4, $AD901, 0)), IF(BV$23=5, $AC901, 0)
))</f>
        <v>0</v>
      </c>
      <c r="BW901" s="297" cm="1">
        <f t="array" ref="BW901">IF($CO901=3,
IFERROR(INDEX($CV$68:$CZ$79, $CE901, BW$23), "-"),
IF($CO901=2,
IF(BW$23=5, $AC901, IF(BW$23=4, $AD901, 0)), IF(BW$23=5, $AC901, 0)
))</f>
        <v>0</v>
      </c>
      <c r="BX901" s="297" cm="1">
        <f t="array" ref="BX901">IF($CO901=3,
IFERROR(INDEX($CV$68:$CZ$79, $CE901, BX$23), "-"),
IF($CO901=2,
IF(BX$23=5, $AC901, IF(BX$23=4, $AD901, 0)), IF(BX$23=5, $AC901, 0)
))</f>
        <v>0</v>
      </c>
      <c r="BY901" s="293" t="str">
        <f t="shared" si="389"/>
        <v>-</v>
      </c>
      <c r="BZ901" s="299">
        <f t="shared" si="365"/>
        <v>0</v>
      </c>
      <c r="CA901" s="294" t="str">
        <f t="shared" si="390"/>
        <v>-</v>
      </c>
      <c r="CB901" s="295" t="str">
        <f t="shared" si="366"/>
        <v>-</v>
      </c>
      <c r="CC901" s="295" t="str">
        <f t="shared" si="391"/>
        <v>-</v>
      </c>
      <c r="CD901" s="299">
        <f t="shared" si="367"/>
        <v>0</v>
      </c>
      <c r="CE901" s="300" t="str">
        <f t="shared" si="368"/>
        <v>-</v>
      </c>
      <c r="CF901" s="300" t="str">
        <f t="shared" si="369"/>
        <v>-</v>
      </c>
      <c r="CG901" s="300">
        <v>0</v>
      </c>
      <c r="CH901" s="300">
        <f t="shared" si="370"/>
        <v>0</v>
      </c>
      <c r="CI901" s="301">
        <f t="shared" si="371"/>
        <v>0</v>
      </c>
      <c r="CJ901" s="301">
        <f t="shared" si="372"/>
        <v>0</v>
      </c>
      <c r="CK901" s="302" t="str" cm="1">
        <f t="array" ref="CK901">IF($CJ901&gt;0, INDEX($CS$28:$DH$35, $CJ901, $CI901+CK$23), "-")</f>
        <v>-</v>
      </c>
      <c r="CL901" s="302" t="str" cm="1">
        <f t="array" ref="CL901">IF($CJ901&gt;0, INDEX($CS$28:$DH$35, $CJ901, $CI901+CL$23), "-")</f>
        <v>-</v>
      </c>
      <c r="CM901" s="302" t="str" cm="1">
        <f t="array" ref="CM901">IF($CJ901&gt;0, INDEX($CS$28:$DH$35, $CJ901, $CI901+CM$23), "-")</f>
        <v>-</v>
      </c>
      <c r="CN901" s="302" t="str" cm="1">
        <f t="array" ref="CN901">IF($CJ901&gt;0, INDEX($CS$28:$DH$35, $CJ901, $CI901+CN$23), "-")</f>
        <v>-</v>
      </c>
      <c r="CO901" s="300" t="str">
        <f t="shared" si="373"/>
        <v>-</v>
      </c>
      <c r="CP901" s="271"/>
      <c r="CQ901" s="272"/>
      <c r="CR901" s="273"/>
      <c r="CS901" s="273"/>
      <c r="CT901" s="273"/>
      <c r="CU901" s="273"/>
      <c r="CV901" s="273"/>
      <c r="CW901" s="273"/>
      <c r="CX901" s="273"/>
      <c r="CY901" s="273"/>
      <c r="CZ901" s="273"/>
      <c r="DA901" s="273"/>
      <c r="DB901" s="273"/>
      <c r="DC901" s="273"/>
      <c r="DD901" s="273"/>
      <c r="DE901" s="273"/>
      <c r="DF901" s="273"/>
      <c r="DG901" s="273"/>
      <c r="DH901" s="273"/>
      <c r="DI901" s="273"/>
      <c r="DJ901" s="271"/>
      <c r="DK901" s="271"/>
    </row>
    <row r="902" spans="1:115" s="45" customFormat="1" ht="12.75" customHeight="1" x14ac:dyDescent="0.25">
      <c r="A902" s="13" cm="1">
        <f t="array" ref="A902">IFERROR(INDEX(Operation, IFERROR(MATCH($N902,#REF!, 0), IFERROR(MATCH($N902,#REF!, 0), MATCH($N902,#REF!, 0))), 4), 0)</f>
        <v>0</v>
      </c>
      <c r="B902" s="10">
        <v>879</v>
      </c>
      <c r="C902" s="238"/>
      <c r="D902" s="238"/>
      <c r="E902" s="79"/>
      <c r="F902" s="80" t="str">
        <f>IF(ISBLANK(E902), "", VLOOKUP(E902, Z!$A$2:$C$4127, 3, FALSE))</f>
        <v/>
      </c>
      <c r="G902" s="238"/>
      <c r="H902" s="81"/>
      <c r="I902" s="255" t="b">
        <v>0</v>
      </c>
      <c r="J902" s="256"/>
      <c r="K902" s="82"/>
      <c r="L902" s="82"/>
      <c r="M902" s="83"/>
      <c r="N902" s="79"/>
      <c r="O902" s="84"/>
      <c r="P902" s="84"/>
      <c r="Q902" s="257"/>
      <c r="R902" s="257"/>
      <c r="S902" s="257"/>
      <c r="T902" s="85">
        <f t="shared" si="374"/>
        <v>0</v>
      </c>
      <c r="U902" s="238"/>
      <c r="V902" s="238"/>
      <c r="W902" s="238"/>
      <c r="X902" s="257"/>
      <c r="Y902" s="258"/>
      <c r="Z902" s="79"/>
      <c r="AA902" s="257"/>
      <c r="AB902" s="257"/>
      <c r="AC902" s="257"/>
      <c r="AD902" s="257"/>
      <c r="AE902" s="257"/>
      <c r="AF902" s="85">
        <f t="shared" si="375"/>
        <v>0</v>
      </c>
      <c r="AG902" s="259"/>
      <c r="AH902" s="238"/>
      <c r="AI902" s="79"/>
      <c r="AJ902" s="80" t="str">
        <f>IF(ISBLANK(AI902), "", VLOOKUP(AI902, Z!$A$2:$C$4127, 3, FALSE))</f>
        <v/>
      </c>
      <c r="AK902" s="260"/>
      <c r="AL902" s="127">
        <f t="shared" si="376"/>
        <v>0</v>
      </c>
      <c r="AM902" s="271"/>
      <c r="AN902" s="292">
        <f t="shared" si="378"/>
        <v>0</v>
      </c>
      <c r="AO902" s="279">
        <f t="shared" si="377"/>
        <v>1</v>
      </c>
      <c r="AP902" s="279">
        <v>0.75</v>
      </c>
      <c r="AQ902" s="293" t="str">
        <f t="shared" si="379"/>
        <v>-</v>
      </c>
      <c r="AR902" s="293" t="str">
        <f t="shared" si="380"/>
        <v>-</v>
      </c>
      <c r="AS902" s="293" t="str" cm="1">
        <f t="array" ref="AS902">IFERROR(IFERROR((AT902*AU902)/(3600*1000)/AZ902, BY902) * SUMPRODUCT($BA902:$BE902^2.5, $BF902:$BJ902) / 1000, "-")</f>
        <v>-</v>
      </c>
      <c r="AT902" s="279" t="str">
        <f t="shared" si="381"/>
        <v>-</v>
      </c>
      <c r="AU902" s="279" t="str">
        <f t="shared" si="382"/>
        <v>-</v>
      </c>
      <c r="AV902" s="294" t="str">
        <f t="shared" si="364"/>
        <v>-</v>
      </c>
      <c r="AW902" s="294" t="str" cm="1">
        <f t="array" ref="AW902">IF(CH902&gt;0, INDEX($CV$58:$CV$60, CH902), "-")</f>
        <v>-</v>
      </c>
      <c r="AX902" s="294" t="str">
        <f t="shared" si="383"/>
        <v>-</v>
      </c>
      <c r="AY902" s="295" t="str">
        <f t="shared" si="384"/>
        <v>-</v>
      </c>
      <c r="AZ902" s="294">
        <f t="shared" si="385"/>
        <v>0</v>
      </c>
      <c r="BA902" s="296" t="str" cm="1">
        <f t="array" ref="BA902">IFERROR(INDEX($CV$63:$CZ$65, $CF902, BA$23), "-")</f>
        <v>-</v>
      </c>
      <c r="BB902" s="296" t="str" cm="1">
        <f t="array" ref="BB902">IFERROR(INDEX($CV$63:$CZ$65, $CF902, BB$23), "-")</f>
        <v>-</v>
      </c>
      <c r="BC902" s="296" t="str" cm="1">
        <f t="array" ref="BC902">IFERROR(INDEX($CV$63:$CZ$65, $CF902, BC$23), "-")</f>
        <v>-</v>
      </c>
      <c r="BD902" s="296" t="str" cm="1">
        <f t="array" ref="BD902">IFERROR(INDEX($CV$63:$CZ$65, $CF902, BD$23), "-")</f>
        <v>-</v>
      </c>
      <c r="BE902" s="296" t="str" cm="1">
        <f t="array" ref="BE902">IFERROR(INDEX($CV$63:$CZ$65, $CF902, BE$23), "-")</f>
        <v>-</v>
      </c>
      <c r="BF902" s="297" cm="1">
        <f t="array" ref="BF902">IF($CF902=3,
IFERROR(INDEX($CV$68:$CZ$79, $CE902, BF$23), "-"),
IF($CF902=2,
IF(BF$23=5, $Q902, IF(BF$23=4, $R902, 0)), IF(BF$23=5, $Q902, 0)
))</f>
        <v>0</v>
      </c>
      <c r="BG902" s="297" cm="1">
        <f t="array" ref="BG902">IF($CF902=3,
IFERROR(INDEX($CV$68:$CZ$79, $CE902, BG$23), "-"),
IF($CF902=2,
IF(BG$23=5, $Q902, IF(BG$23=4, $R902, 0)), IF(BG$23=5, $Q902, 0)
))</f>
        <v>0</v>
      </c>
      <c r="BH902" s="297" cm="1">
        <f t="array" ref="BH902">IF($CF902=3,
IFERROR(INDEX($CV$68:$CZ$79, $CE902, BH$23), "-"),
IF($CF902=2,
IF(BH$23=5, $Q902, IF(BH$23=4, $R902, 0)), IF(BH$23=5, $Q902, 0)
))</f>
        <v>0</v>
      </c>
      <c r="BI902" s="297" cm="1">
        <f t="array" ref="BI902">IF($CF902=3,
IFERROR(INDEX($CV$68:$CZ$79, $CE902, BI$23), "-"),
IF($CF902=2,
IF(BI$23=5, $Q902, IF(BI$23=4, $R902, 0)), IF(BI$23=5, $Q902, 0)
))</f>
        <v>0</v>
      </c>
      <c r="BJ902" s="297" cm="1">
        <f t="array" ref="BJ902">IF($CF902=3,
IFERROR(INDEX($CV$68:$CZ$79, $CE902, BJ$23), "-"),
IF($CF902=2,
IF(BJ$23=5, $Q902, IF(BJ$23=4, $R902, 0)), IF(BJ$23=5, $Q902, 0)
))</f>
        <v>0</v>
      </c>
      <c r="BK902" s="293" t="str" cm="1">
        <f t="array" ref="BK902">IFERROR(IF(OR($AN$20="EZ", ISNUMBER((BL902*BM902)/(3600*1000)/BN902)), (BL902*BM902)/(3600*1000)/BN902, BY902) * SUMPRODUCT($BO902:$BS902^2.5, $BT902:$BX902) / 1000, "-")</f>
        <v>-</v>
      </c>
      <c r="BL902" s="279" t="str">
        <f t="shared" si="386"/>
        <v>-</v>
      </c>
      <c r="BM902" s="279" t="str">
        <f t="shared" si="387"/>
        <v>-</v>
      </c>
      <c r="BN902" s="298">
        <f t="shared" si="388"/>
        <v>0</v>
      </c>
      <c r="BO902" s="296" t="str" cm="1">
        <f t="array" ref="BO902">IFERROR(INDEX($CV$63:$CZ$65, $CO902, BO$23), "-")</f>
        <v>-</v>
      </c>
      <c r="BP902" s="296" t="str" cm="1">
        <f t="array" ref="BP902">IFERROR(INDEX($CV$63:$CZ$65, $CO902, BP$23), "-")</f>
        <v>-</v>
      </c>
      <c r="BQ902" s="296" t="str" cm="1">
        <f t="array" ref="BQ902">IFERROR(INDEX($CV$63:$CZ$65, $CO902, BQ$23), "-")</f>
        <v>-</v>
      </c>
      <c r="BR902" s="296" t="str" cm="1">
        <f t="array" ref="BR902">IFERROR(INDEX($CV$63:$CZ$65, $CO902, BR$23), "-")</f>
        <v>-</v>
      </c>
      <c r="BS902" s="296" t="str" cm="1">
        <f t="array" ref="BS902">IFERROR(INDEX($CV$63:$CZ$65, $CO902, BS$23), "-")</f>
        <v>-</v>
      </c>
      <c r="BT902" s="297" cm="1">
        <f t="array" ref="BT902">IF($CO902=3,
IFERROR(INDEX($CV$68:$CZ$79, $CE902, BT$23), "-"),
IF($CO902=2,
IF(BT$23=5, $AC902, IF(BT$23=4, $AD902, 0)), IF(BT$23=5, $AC902, 0)
))</f>
        <v>0</v>
      </c>
      <c r="BU902" s="297" cm="1">
        <f t="array" ref="BU902">IF($CO902=3,
IFERROR(INDEX($CV$68:$CZ$79, $CE902, BU$23), "-"),
IF($CO902=2,
IF(BU$23=5, $AC902, IF(BU$23=4, $AD902, 0)), IF(BU$23=5, $AC902, 0)
))</f>
        <v>0</v>
      </c>
      <c r="BV902" s="297" cm="1">
        <f t="array" ref="BV902">IF($CO902=3,
IFERROR(INDEX($CV$68:$CZ$79, $CE902, BV$23), "-"),
IF($CO902=2,
IF(BV$23=5, $AC902, IF(BV$23=4, $AD902, 0)), IF(BV$23=5, $AC902, 0)
))</f>
        <v>0</v>
      </c>
      <c r="BW902" s="297" cm="1">
        <f t="array" ref="BW902">IF($CO902=3,
IFERROR(INDEX($CV$68:$CZ$79, $CE902, BW$23), "-"),
IF($CO902=2,
IF(BW$23=5, $AC902, IF(BW$23=4, $AD902, 0)), IF(BW$23=5, $AC902, 0)
))</f>
        <v>0</v>
      </c>
      <c r="BX902" s="297" cm="1">
        <f t="array" ref="BX902">IF($CO902=3,
IFERROR(INDEX($CV$68:$CZ$79, $CE902, BX$23), "-"),
IF($CO902=2,
IF(BX$23=5, $AC902, IF(BX$23=4, $AD902, 0)), IF(BX$23=5, $AC902, 0)
))</f>
        <v>0</v>
      </c>
      <c r="BY902" s="293" t="str">
        <f t="shared" si="389"/>
        <v>-</v>
      </c>
      <c r="BZ902" s="299">
        <f t="shared" si="365"/>
        <v>0</v>
      </c>
      <c r="CA902" s="294" t="str">
        <f t="shared" si="390"/>
        <v>-</v>
      </c>
      <c r="CB902" s="295" t="str">
        <f t="shared" si="366"/>
        <v>-</v>
      </c>
      <c r="CC902" s="295" t="str">
        <f t="shared" si="391"/>
        <v>-</v>
      </c>
      <c r="CD902" s="299">
        <f t="shared" si="367"/>
        <v>0</v>
      </c>
      <c r="CE902" s="300" t="str">
        <f t="shared" si="368"/>
        <v>-</v>
      </c>
      <c r="CF902" s="300" t="str">
        <f t="shared" si="369"/>
        <v>-</v>
      </c>
      <c r="CG902" s="300">
        <v>0</v>
      </c>
      <c r="CH902" s="300">
        <f t="shared" si="370"/>
        <v>0</v>
      </c>
      <c r="CI902" s="301">
        <f t="shared" si="371"/>
        <v>0</v>
      </c>
      <c r="CJ902" s="301">
        <f t="shared" si="372"/>
        <v>0</v>
      </c>
      <c r="CK902" s="302" t="str" cm="1">
        <f t="array" ref="CK902">IF($CJ902&gt;0, INDEX($CS$28:$DH$35, $CJ902, $CI902+CK$23), "-")</f>
        <v>-</v>
      </c>
      <c r="CL902" s="302" t="str" cm="1">
        <f t="array" ref="CL902">IF($CJ902&gt;0, INDEX($CS$28:$DH$35, $CJ902, $CI902+CL$23), "-")</f>
        <v>-</v>
      </c>
      <c r="CM902" s="302" t="str" cm="1">
        <f t="array" ref="CM902">IF($CJ902&gt;0, INDEX($CS$28:$DH$35, $CJ902, $CI902+CM$23), "-")</f>
        <v>-</v>
      </c>
      <c r="CN902" s="302" t="str" cm="1">
        <f t="array" ref="CN902">IF($CJ902&gt;0, INDEX($CS$28:$DH$35, $CJ902, $CI902+CN$23), "-")</f>
        <v>-</v>
      </c>
      <c r="CO902" s="300" t="str">
        <f t="shared" si="373"/>
        <v>-</v>
      </c>
      <c r="CP902" s="271"/>
      <c r="CQ902" s="272"/>
      <c r="CR902" s="273"/>
      <c r="CS902" s="273"/>
      <c r="CT902" s="273"/>
      <c r="CU902" s="273"/>
      <c r="CV902" s="273"/>
      <c r="CW902" s="273"/>
      <c r="CX902" s="273"/>
      <c r="CY902" s="273"/>
      <c r="CZ902" s="273"/>
      <c r="DA902" s="273"/>
      <c r="DB902" s="273"/>
      <c r="DC902" s="273"/>
      <c r="DD902" s="273"/>
      <c r="DE902" s="273"/>
      <c r="DF902" s="273"/>
      <c r="DG902" s="273"/>
      <c r="DH902" s="273"/>
      <c r="DI902" s="273"/>
      <c r="DJ902" s="271"/>
      <c r="DK902" s="271"/>
    </row>
    <row r="903" spans="1:115" s="45" customFormat="1" ht="12.75" customHeight="1" x14ac:dyDescent="0.25">
      <c r="A903" s="13" cm="1">
        <f t="array" ref="A903">IFERROR(INDEX(Operation, IFERROR(MATCH($N903,#REF!, 0), IFERROR(MATCH($N903,#REF!, 0), MATCH($N903,#REF!, 0))), 4), 0)</f>
        <v>0</v>
      </c>
      <c r="B903" s="10">
        <v>880</v>
      </c>
      <c r="C903" s="238"/>
      <c r="D903" s="238"/>
      <c r="E903" s="79"/>
      <c r="F903" s="80" t="str">
        <f>IF(ISBLANK(E903), "", VLOOKUP(E903, Z!$A$2:$C$4127, 3, FALSE))</f>
        <v/>
      </c>
      <c r="G903" s="238"/>
      <c r="H903" s="81"/>
      <c r="I903" s="255" t="b">
        <v>0</v>
      </c>
      <c r="J903" s="256"/>
      <c r="K903" s="82"/>
      <c r="L903" s="82"/>
      <c r="M903" s="83"/>
      <c r="N903" s="79"/>
      <c r="O903" s="84"/>
      <c r="P903" s="84"/>
      <c r="Q903" s="257"/>
      <c r="R903" s="257"/>
      <c r="S903" s="257"/>
      <c r="T903" s="85">
        <f t="shared" si="374"/>
        <v>0</v>
      </c>
      <c r="U903" s="238"/>
      <c r="V903" s="238"/>
      <c r="W903" s="238"/>
      <c r="X903" s="256"/>
      <c r="Y903" s="258"/>
      <c r="Z903" s="79"/>
      <c r="AA903" s="257"/>
      <c r="AB903" s="257"/>
      <c r="AC903" s="257"/>
      <c r="AD903" s="257"/>
      <c r="AE903" s="257"/>
      <c r="AF903" s="85">
        <f t="shared" si="375"/>
        <v>0</v>
      </c>
      <c r="AG903" s="259"/>
      <c r="AH903" s="238"/>
      <c r="AI903" s="79"/>
      <c r="AJ903" s="80" t="str">
        <f>IF(ISBLANK(AI903), "", VLOOKUP(AI903, Z!$A$2:$C$4127, 3, FALSE))</f>
        <v/>
      </c>
      <c r="AK903" s="260"/>
      <c r="AL903" s="127">
        <f t="shared" si="376"/>
        <v>0</v>
      </c>
      <c r="AM903" s="271"/>
      <c r="AN903" s="292">
        <f t="shared" si="378"/>
        <v>0</v>
      </c>
      <c r="AO903" s="279">
        <f t="shared" si="377"/>
        <v>1</v>
      </c>
      <c r="AP903" s="279">
        <v>0.75</v>
      </c>
      <c r="AQ903" s="293" t="str">
        <f t="shared" si="379"/>
        <v>-</v>
      </c>
      <c r="AR903" s="293" t="str">
        <f t="shared" si="380"/>
        <v>-</v>
      </c>
      <c r="AS903" s="293" t="str" cm="1">
        <f t="array" ref="AS903">IFERROR(IFERROR((AT903*AU903)/(3600*1000)/AZ903, BY903) * SUMPRODUCT($BA903:$BE903^2.5, $BF903:$BJ903) / 1000, "-")</f>
        <v>-</v>
      </c>
      <c r="AT903" s="279" t="str">
        <f t="shared" si="381"/>
        <v>-</v>
      </c>
      <c r="AU903" s="279" t="str">
        <f t="shared" si="382"/>
        <v>-</v>
      </c>
      <c r="AV903" s="294" t="str">
        <f t="shared" si="364"/>
        <v>-</v>
      </c>
      <c r="AW903" s="294" t="str" cm="1">
        <f t="array" ref="AW903">IF(CH903&gt;0, INDEX($CV$58:$CV$60, CH903), "-")</f>
        <v>-</v>
      </c>
      <c r="AX903" s="294" t="str">
        <f t="shared" si="383"/>
        <v>-</v>
      </c>
      <c r="AY903" s="295" t="str">
        <f t="shared" si="384"/>
        <v>-</v>
      </c>
      <c r="AZ903" s="294">
        <f t="shared" si="385"/>
        <v>0</v>
      </c>
      <c r="BA903" s="296" t="str" cm="1">
        <f t="array" ref="BA903">IFERROR(INDEX($CV$63:$CZ$65, $CF903, BA$23), "-")</f>
        <v>-</v>
      </c>
      <c r="BB903" s="296" t="str" cm="1">
        <f t="array" ref="BB903">IFERROR(INDEX($CV$63:$CZ$65, $CF903, BB$23), "-")</f>
        <v>-</v>
      </c>
      <c r="BC903" s="296" t="str" cm="1">
        <f t="array" ref="BC903">IFERROR(INDEX($CV$63:$CZ$65, $CF903, BC$23), "-")</f>
        <v>-</v>
      </c>
      <c r="BD903" s="296" t="str" cm="1">
        <f t="array" ref="BD903">IFERROR(INDEX($CV$63:$CZ$65, $CF903, BD$23), "-")</f>
        <v>-</v>
      </c>
      <c r="BE903" s="296" t="str" cm="1">
        <f t="array" ref="BE903">IFERROR(INDEX($CV$63:$CZ$65, $CF903, BE$23), "-")</f>
        <v>-</v>
      </c>
      <c r="BF903" s="297" cm="1">
        <f t="array" ref="BF903">IF($CF903=3,
IFERROR(INDEX($CV$68:$CZ$79, $CE903, BF$23), "-"),
IF($CF903=2,
IF(BF$23=5, $Q903, IF(BF$23=4, $R903, 0)), IF(BF$23=5, $Q903, 0)
))</f>
        <v>0</v>
      </c>
      <c r="BG903" s="297" cm="1">
        <f t="array" ref="BG903">IF($CF903=3,
IFERROR(INDEX($CV$68:$CZ$79, $CE903, BG$23), "-"),
IF($CF903=2,
IF(BG$23=5, $Q903, IF(BG$23=4, $R903, 0)), IF(BG$23=5, $Q903, 0)
))</f>
        <v>0</v>
      </c>
      <c r="BH903" s="297" cm="1">
        <f t="array" ref="BH903">IF($CF903=3,
IFERROR(INDEX($CV$68:$CZ$79, $CE903, BH$23), "-"),
IF($CF903=2,
IF(BH$23=5, $Q903, IF(BH$23=4, $R903, 0)), IF(BH$23=5, $Q903, 0)
))</f>
        <v>0</v>
      </c>
      <c r="BI903" s="297" cm="1">
        <f t="array" ref="BI903">IF($CF903=3,
IFERROR(INDEX($CV$68:$CZ$79, $CE903, BI$23), "-"),
IF($CF903=2,
IF(BI$23=5, $Q903, IF(BI$23=4, $R903, 0)), IF(BI$23=5, $Q903, 0)
))</f>
        <v>0</v>
      </c>
      <c r="BJ903" s="297" cm="1">
        <f t="array" ref="BJ903">IF($CF903=3,
IFERROR(INDEX($CV$68:$CZ$79, $CE903, BJ$23), "-"),
IF($CF903=2,
IF(BJ$23=5, $Q903, IF(BJ$23=4, $R903, 0)), IF(BJ$23=5, $Q903, 0)
))</f>
        <v>0</v>
      </c>
      <c r="BK903" s="293" t="str" cm="1">
        <f t="array" ref="BK903">IFERROR(IF(OR($AN$20="EZ", ISNUMBER((BL903*BM903)/(3600*1000)/BN903)), (BL903*BM903)/(3600*1000)/BN903, BY903) * SUMPRODUCT($BO903:$BS903^2.5, $BT903:$BX903) / 1000, "-")</f>
        <v>-</v>
      </c>
      <c r="BL903" s="279" t="str">
        <f t="shared" si="386"/>
        <v>-</v>
      </c>
      <c r="BM903" s="279" t="str">
        <f t="shared" si="387"/>
        <v>-</v>
      </c>
      <c r="BN903" s="298">
        <f t="shared" si="388"/>
        <v>0</v>
      </c>
      <c r="BO903" s="296" t="str" cm="1">
        <f t="array" ref="BO903">IFERROR(INDEX($CV$63:$CZ$65, $CO903, BO$23), "-")</f>
        <v>-</v>
      </c>
      <c r="BP903" s="296" t="str" cm="1">
        <f t="array" ref="BP903">IFERROR(INDEX($CV$63:$CZ$65, $CO903, BP$23), "-")</f>
        <v>-</v>
      </c>
      <c r="BQ903" s="296" t="str" cm="1">
        <f t="array" ref="BQ903">IFERROR(INDEX($CV$63:$CZ$65, $CO903, BQ$23), "-")</f>
        <v>-</v>
      </c>
      <c r="BR903" s="296" t="str" cm="1">
        <f t="array" ref="BR903">IFERROR(INDEX($CV$63:$CZ$65, $CO903, BR$23), "-")</f>
        <v>-</v>
      </c>
      <c r="BS903" s="296" t="str" cm="1">
        <f t="array" ref="BS903">IFERROR(INDEX($CV$63:$CZ$65, $CO903, BS$23), "-")</f>
        <v>-</v>
      </c>
      <c r="BT903" s="297" cm="1">
        <f t="array" ref="BT903">IF($CO903=3,
IFERROR(INDEX($CV$68:$CZ$79, $CE903, BT$23), "-"),
IF($CO903=2,
IF(BT$23=5, $AC903, IF(BT$23=4, $AD903, 0)), IF(BT$23=5, $AC903, 0)
))</f>
        <v>0</v>
      </c>
      <c r="BU903" s="297" cm="1">
        <f t="array" ref="BU903">IF($CO903=3,
IFERROR(INDEX($CV$68:$CZ$79, $CE903, BU$23), "-"),
IF($CO903=2,
IF(BU$23=5, $AC903, IF(BU$23=4, $AD903, 0)), IF(BU$23=5, $AC903, 0)
))</f>
        <v>0</v>
      </c>
      <c r="BV903" s="297" cm="1">
        <f t="array" ref="BV903">IF($CO903=3,
IFERROR(INDEX($CV$68:$CZ$79, $CE903, BV$23), "-"),
IF($CO903=2,
IF(BV$23=5, $AC903, IF(BV$23=4, $AD903, 0)), IF(BV$23=5, $AC903, 0)
))</f>
        <v>0</v>
      </c>
      <c r="BW903" s="297" cm="1">
        <f t="array" ref="BW903">IF($CO903=3,
IFERROR(INDEX($CV$68:$CZ$79, $CE903, BW$23), "-"),
IF($CO903=2,
IF(BW$23=5, $AC903, IF(BW$23=4, $AD903, 0)), IF(BW$23=5, $AC903, 0)
))</f>
        <v>0</v>
      </c>
      <c r="BX903" s="297" cm="1">
        <f t="array" ref="BX903">IF($CO903=3,
IFERROR(INDEX($CV$68:$CZ$79, $CE903, BX$23), "-"),
IF($CO903=2,
IF(BX$23=5, $AC903, IF(BX$23=4, $AD903, 0)), IF(BX$23=5, $AC903, 0)
))</f>
        <v>0</v>
      </c>
      <c r="BY903" s="293" t="str">
        <f t="shared" si="389"/>
        <v>-</v>
      </c>
      <c r="BZ903" s="299">
        <f t="shared" si="365"/>
        <v>0</v>
      </c>
      <c r="CA903" s="294" t="str">
        <f t="shared" si="390"/>
        <v>-</v>
      </c>
      <c r="CB903" s="295" t="str">
        <f t="shared" si="366"/>
        <v>-</v>
      </c>
      <c r="CC903" s="295" t="str">
        <f t="shared" si="391"/>
        <v>-</v>
      </c>
      <c r="CD903" s="299">
        <f t="shared" si="367"/>
        <v>0</v>
      </c>
      <c r="CE903" s="300" t="str">
        <f t="shared" si="368"/>
        <v>-</v>
      </c>
      <c r="CF903" s="300" t="str">
        <f t="shared" si="369"/>
        <v>-</v>
      </c>
      <c r="CG903" s="300">
        <v>0</v>
      </c>
      <c r="CH903" s="300">
        <f t="shared" si="370"/>
        <v>0</v>
      </c>
      <c r="CI903" s="301">
        <f t="shared" si="371"/>
        <v>0</v>
      </c>
      <c r="CJ903" s="301">
        <f t="shared" si="372"/>
        <v>0</v>
      </c>
      <c r="CK903" s="302" t="str" cm="1">
        <f t="array" ref="CK903">IF($CJ903&gt;0, INDEX($CS$28:$DH$35, $CJ903, $CI903+CK$23), "-")</f>
        <v>-</v>
      </c>
      <c r="CL903" s="302" t="str" cm="1">
        <f t="array" ref="CL903">IF($CJ903&gt;0, INDEX($CS$28:$DH$35, $CJ903, $CI903+CL$23), "-")</f>
        <v>-</v>
      </c>
      <c r="CM903" s="302" t="str" cm="1">
        <f t="array" ref="CM903">IF($CJ903&gt;0, INDEX($CS$28:$DH$35, $CJ903, $CI903+CM$23), "-")</f>
        <v>-</v>
      </c>
      <c r="CN903" s="302" t="str" cm="1">
        <f t="array" ref="CN903">IF($CJ903&gt;0, INDEX($CS$28:$DH$35, $CJ903, $CI903+CN$23), "-")</f>
        <v>-</v>
      </c>
      <c r="CO903" s="300" t="str">
        <f t="shared" si="373"/>
        <v>-</v>
      </c>
      <c r="CP903" s="271"/>
      <c r="CQ903" s="272"/>
      <c r="CR903" s="273"/>
      <c r="CS903" s="273"/>
      <c r="CT903" s="273"/>
      <c r="CU903" s="273"/>
      <c r="CV903" s="273"/>
      <c r="CW903" s="273"/>
      <c r="CX903" s="273"/>
      <c r="CY903" s="273"/>
      <c r="CZ903" s="273"/>
      <c r="DA903" s="273"/>
      <c r="DB903" s="273"/>
      <c r="DC903" s="273"/>
      <c r="DD903" s="273"/>
      <c r="DE903" s="273"/>
      <c r="DF903" s="273"/>
      <c r="DG903" s="273"/>
      <c r="DH903" s="273"/>
      <c r="DI903" s="273"/>
      <c r="DJ903" s="271"/>
      <c r="DK903" s="271"/>
    </row>
    <row r="904" spans="1:115" s="45" customFormat="1" ht="12.75" customHeight="1" x14ac:dyDescent="0.25">
      <c r="A904" s="13" cm="1">
        <f t="array" ref="A904">IFERROR(INDEX(Operation, IFERROR(MATCH($N904,#REF!, 0), IFERROR(MATCH($N904,#REF!, 0), MATCH($N904,#REF!, 0))), 4), 0)</f>
        <v>0</v>
      </c>
      <c r="B904" s="10">
        <v>881</v>
      </c>
      <c r="C904" s="238"/>
      <c r="D904" s="238"/>
      <c r="E904" s="79"/>
      <c r="F904" s="80" t="str">
        <f>IF(ISBLANK(E904), "", VLOOKUP(E904, Z!$A$2:$C$4127, 3, FALSE))</f>
        <v/>
      </c>
      <c r="G904" s="238"/>
      <c r="H904" s="81"/>
      <c r="I904" s="255" t="b">
        <v>0</v>
      </c>
      <c r="J904" s="256"/>
      <c r="K904" s="82"/>
      <c r="L904" s="82"/>
      <c r="M904" s="83"/>
      <c r="N904" s="79"/>
      <c r="O904" s="84"/>
      <c r="P904" s="84"/>
      <c r="Q904" s="257"/>
      <c r="R904" s="257"/>
      <c r="S904" s="257"/>
      <c r="T904" s="85">
        <f t="shared" si="374"/>
        <v>0</v>
      </c>
      <c r="U904" s="238"/>
      <c r="V904" s="238"/>
      <c r="W904" s="238"/>
      <c r="X904" s="257"/>
      <c r="Y904" s="258"/>
      <c r="Z904" s="79"/>
      <c r="AA904" s="257"/>
      <c r="AB904" s="257"/>
      <c r="AC904" s="257"/>
      <c r="AD904" s="257"/>
      <c r="AE904" s="257"/>
      <c r="AF904" s="85">
        <f t="shared" si="375"/>
        <v>0</v>
      </c>
      <c r="AG904" s="259"/>
      <c r="AH904" s="238"/>
      <c r="AI904" s="79"/>
      <c r="AJ904" s="80" t="str">
        <f>IF(ISBLANK(AI904), "", VLOOKUP(AI904, Z!$A$2:$C$4127, 3, FALSE))</f>
        <v/>
      </c>
      <c r="AK904" s="260"/>
      <c r="AL904" s="127">
        <f t="shared" si="376"/>
        <v>0</v>
      </c>
      <c r="AM904" s="271"/>
      <c r="AN904" s="292">
        <f t="shared" si="378"/>
        <v>0</v>
      </c>
      <c r="AO904" s="279">
        <f t="shared" si="377"/>
        <v>1</v>
      </c>
      <c r="AP904" s="279">
        <v>0.75</v>
      </c>
      <c r="AQ904" s="293" t="str">
        <f t="shared" si="379"/>
        <v>-</v>
      </c>
      <c r="AR904" s="293" t="str">
        <f t="shared" si="380"/>
        <v>-</v>
      </c>
      <c r="AS904" s="293" t="str" cm="1">
        <f t="array" ref="AS904">IFERROR(IFERROR((AT904*AU904)/(3600*1000)/AZ904, BY904) * SUMPRODUCT($BA904:$BE904^2.5, $BF904:$BJ904) / 1000, "-")</f>
        <v>-</v>
      </c>
      <c r="AT904" s="279" t="str">
        <f t="shared" si="381"/>
        <v>-</v>
      </c>
      <c r="AU904" s="279" t="str">
        <f t="shared" si="382"/>
        <v>-</v>
      </c>
      <c r="AV904" s="294" t="str">
        <f t="shared" si="364"/>
        <v>-</v>
      </c>
      <c r="AW904" s="294" t="str" cm="1">
        <f t="array" ref="AW904">IF(CH904&gt;0, INDEX($CV$58:$CV$60, CH904), "-")</f>
        <v>-</v>
      </c>
      <c r="AX904" s="294" t="str">
        <f t="shared" si="383"/>
        <v>-</v>
      </c>
      <c r="AY904" s="295" t="str">
        <f t="shared" si="384"/>
        <v>-</v>
      </c>
      <c r="AZ904" s="294">
        <f t="shared" si="385"/>
        <v>0</v>
      </c>
      <c r="BA904" s="296" t="str" cm="1">
        <f t="array" ref="BA904">IFERROR(INDEX($CV$63:$CZ$65, $CF904, BA$23), "-")</f>
        <v>-</v>
      </c>
      <c r="BB904" s="296" t="str" cm="1">
        <f t="array" ref="BB904">IFERROR(INDEX($CV$63:$CZ$65, $CF904, BB$23), "-")</f>
        <v>-</v>
      </c>
      <c r="BC904" s="296" t="str" cm="1">
        <f t="array" ref="BC904">IFERROR(INDEX($CV$63:$CZ$65, $CF904, BC$23), "-")</f>
        <v>-</v>
      </c>
      <c r="BD904" s="296" t="str" cm="1">
        <f t="array" ref="BD904">IFERROR(INDEX($CV$63:$CZ$65, $CF904, BD$23), "-")</f>
        <v>-</v>
      </c>
      <c r="BE904" s="296" t="str" cm="1">
        <f t="array" ref="BE904">IFERROR(INDEX($CV$63:$CZ$65, $CF904, BE$23), "-")</f>
        <v>-</v>
      </c>
      <c r="BF904" s="297" cm="1">
        <f t="array" ref="BF904">IF($CF904=3,
IFERROR(INDEX($CV$68:$CZ$79, $CE904, BF$23), "-"),
IF($CF904=2,
IF(BF$23=5, $Q904, IF(BF$23=4, $R904, 0)), IF(BF$23=5, $Q904, 0)
))</f>
        <v>0</v>
      </c>
      <c r="BG904" s="297" cm="1">
        <f t="array" ref="BG904">IF($CF904=3,
IFERROR(INDEX($CV$68:$CZ$79, $CE904, BG$23), "-"),
IF($CF904=2,
IF(BG$23=5, $Q904, IF(BG$23=4, $R904, 0)), IF(BG$23=5, $Q904, 0)
))</f>
        <v>0</v>
      </c>
      <c r="BH904" s="297" cm="1">
        <f t="array" ref="BH904">IF($CF904=3,
IFERROR(INDEX($CV$68:$CZ$79, $CE904, BH$23), "-"),
IF($CF904=2,
IF(BH$23=5, $Q904, IF(BH$23=4, $R904, 0)), IF(BH$23=5, $Q904, 0)
))</f>
        <v>0</v>
      </c>
      <c r="BI904" s="297" cm="1">
        <f t="array" ref="BI904">IF($CF904=3,
IFERROR(INDEX($CV$68:$CZ$79, $CE904, BI$23), "-"),
IF($CF904=2,
IF(BI$23=5, $Q904, IF(BI$23=4, $R904, 0)), IF(BI$23=5, $Q904, 0)
))</f>
        <v>0</v>
      </c>
      <c r="BJ904" s="297" cm="1">
        <f t="array" ref="BJ904">IF($CF904=3,
IFERROR(INDEX($CV$68:$CZ$79, $CE904, BJ$23), "-"),
IF($CF904=2,
IF(BJ$23=5, $Q904, IF(BJ$23=4, $R904, 0)), IF(BJ$23=5, $Q904, 0)
))</f>
        <v>0</v>
      </c>
      <c r="BK904" s="293" t="str" cm="1">
        <f t="array" ref="BK904">IFERROR(IF(OR($AN$20="EZ", ISNUMBER((BL904*BM904)/(3600*1000)/BN904)), (BL904*BM904)/(3600*1000)/BN904, BY904) * SUMPRODUCT($BO904:$BS904^2.5, $BT904:$BX904) / 1000, "-")</f>
        <v>-</v>
      </c>
      <c r="BL904" s="279" t="str">
        <f t="shared" si="386"/>
        <v>-</v>
      </c>
      <c r="BM904" s="279" t="str">
        <f t="shared" si="387"/>
        <v>-</v>
      </c>
      <c r="BN904" s="298">
        <f t="shared" si="388"/>
        <v>0</v>
      </c>
      <c r="BO904" s="296" t="str" cm="1">
        <f t="array" ref="BO904">IFERROR(INDEX($CV$63:$CZ$65, $CO904, BO$23), "-")</f>
        <v>-</v>
      </c>
      <c r="BP904" s="296" t="str" cm="1">
        <f t="array" ref="BP904">IFERROR(INDEX($CV$63:$CZ$65, $CO904, BP$23), "-")</f>
        <v>-</v>
      </c>
      <c r="BQ904" s="296" t="str" cm="1">
        <f t="array" ref="BQ904">IFERROR(INDEX($CV$63:$CZ$65, $CO904, BQ$23), "-")</f>
        <v>-</v>
      </c>
      <c r="BR904" s="296" t="str" cm="1">
        <f t="array" ref="BR904">IFERROR(INDEX($CV$63:$CZ$65, $CO904, BR$23), "-")</f>
        <v>-</v>
      </c>
      <c r="BS904" s="296" t="str" cm="1">
        <f t="array" ref="BS904">IFERROR(INDEX($CV$63:$CZ$65, $CO904, BS$23), "-")</f>
        <v>-</v>
      </c>
      <c r="BT904" s="297" cm="1">
        <f t="array" ref="BT904">IF($CO904=3,
IFERROR(INDEX($CV$68:$CZ$79, $CE904, BT$23), "-"),
IF($CO904=2,
IF(BT$23=5, $AC904, IF(BT$23=4, $AD904, 0)), IF(BT$23=5, $AC904, 0)
))</f>
        <v>0</v>
      </c>
      <c r="BU904" s="297" cm="1">
        <f t="array" ref="BU904">IF($CO904=3,
IFERROR(INDEX($CV$68:$CZ$79, $CE904, BU$23), "-"),
IF($CO904=2,
IF(BU$23=5, $AC904, IF(BU$23=4, $AD904, 0)), IF(BU$23=5, $AC904, 0)
))</f>
        <v>0</v>
      </c>
      <c r="BV904" s="297" cm="1">
        <f t="array" ref="BV904">IF($CO904=3,
IFERROR(INDEX($CV$68:$CZ$79, $CE904, BV$23), "-"),
IF($CO904=2,
IF(BV$23=5, $AC904, IF(BV$23=4, $AD904, 0)), IF(BV$23=5, $AC904, 0)
))</f>
        <v>0</v>
      </c>
      <c r="BW904" s="297" cm="1">
        <f t="array" ref="BW904">IF($CO904=3,
IFERROR(INDEX($CV$68:$CZ$79, $CE904, BW$23), "-"),
IF($CO904=2,
IF(BW$23=5, $AC904, IF(BW$23=4, $AD904, 0)), IF(BW$23=5, $AC904, 0)
))</f>
        <v>0</v>
      </c>
      <c r="BX904" s="297" cm="1">
        <f t="array" ref="BX904">IF($CO904=3,
IFERROR(INDEX($CV$68:$CZ$79, $CE904, BX$23), "-"),
IF($CO904=2,
IF(BX$23=5, $AC904, IF(BX$23=4, $AD904, 0)), IF(BX$23=5, $AC904, 0)
))</f>
        <v>0</v>
      </c>
      <c r="BY904" s="293" t="str">
        <f t="shared" si="389"/>
        <v>-</v>
      </c>
      <c r="BZ904" s="299">
        <f t="shared" si="365"/>
        <v>0</v>
      </c>
      <c r="CA904" s="294" t="str">
        <f t="shared" si="390"/>
        <v>-</v>
      </c>
      <c r="CB904" s="295" t="str">
        <f t="shared" si="366"/>
        <v>-</v>
      </c>
      <c r="CC904" s="295" t="str">
        <f t="shared" si="391"/>
        <v>-</v>
      </c>
      <c r="CD904" s="299">
        <f t="shared" si="367"/>
        <v>0</v>
      </c>
      <c r="CE904" s="300" t="str">
        <f t="shared" si="368"/>
        <v>-</v>
      </c>
      <c r="CF904" s="300" t="str">
        <f t="shared" si="369"/>
        <v>-</v>
      </c>
      <c r="CG904" s="300">
        <v>0</v>
      </c>
      <c r="CH904" s="300">
        <f t="shared" si="370"/>
        <v>0</v>
      </c>
      <c r="CI904" s="301">
        <f t="shared" si="371"/>
        <v>0</v>
      </c>
      <c r="CJ904" s="301">
        <f t="shared" si="372"/>
        <v>0</v>
      </c>
      <c r="CK904" s="302" t="str" cm="1">
        <f t="array" ref="CK904">IF($CJ904&gt;0, INDEX($CS$28:$DH$35, $CJ904, $CI904+CK$23), "-")</f>
        <v>-</v>
      </c>
      <c r="CL904" s="302" t="str" cm="1">
        <f t="array" ref="CL904">IF($CJ904&gt;0, INDEX($CS$28:$DH$35, $CJ904, $CI904+CL$23), "-")</f>
        <v>-</v>
      </c>
      <c r="CM904" s="302" t="str" cm="1">
        <f t="array" ref="CM904">IF($CJ904&gt;0, INDEX($CS$28:$DH$35, $CJ904, $CI904+CM$23), "-")</f>
        <v>-</v>
      </c>
      <c r="CN904" s="302" t="str" cm="1">
        <f t="array" ref="CN904">IF($CJ904&gt;0, INDEX($CS$28:$DH$35, $CJ904, $CI904+CN$23), "-")</f>
        <v>-</v>
      </c>
      <c r="CO904" s="300" t="str">
        <f t="shared" si="373"/>
        <v>-</v>
      </c>
      <c r="CP904" s="271"/>
      <c r="CQ904" s="272"/>
      <c r="CR904" s="273"/>
      <c r="CS904" s="273"/>
      <c r="CT904" s="273"/>
      <c r="CU904" s="273"/>
      <c r="CV904" s="273"/>
      <c r="CW904" s="273"/>
      <c r="CX904" s="273"/>
      <c r="CY904" s="273"/>
      <c r="CZ904" s="273"/>
      <c r="DA904" s="273"/>
      <c r="DB904" s="273"/>
      <c r="DC904" s="273"/>
      <c r="DD904" s="273"/>
      <c r="DE904" s="273"/>
      <c r="DF904" s="273"/>
      <c r="DG904" s="273"/>
      <c r="DH904" s="273"/>
      <c r="DI904" s="273"/>
      <c r="DJ904" s="271"/>
      <c r="DK904" s="271"/>
    </row>
    <row r="905" spans="1:115" s="45" customFormat="1" ht="12.75" customHeight="1" x14ac:dyDescent="0.25">
      <c r="A905" s="13" cm="1">
        <f t="array" ref="A905">IFERROR(INDEX(Operation, IFERROR(MATCH($N905,#REF!, 0), IFERROR(MATCH($N905,#REF!, 0), MATCH($N905,#REF!, 0))), 4), 0)</f>
        <v>0</v>
      </c>
      <c r="B905" s="10">
        <v>882</v>
      </c>
      <c r="C905" s="238"/>
      <c r="D905" s="238"/>
      <c r="E905" s="79"/>
      <c r="F905" s="80" t="str">
        <f>IF(ISBLANK(E905), "", VLOOKUP(E905, Z!$A$2:$C$4127, 3, FALSE))</f>
        <v/>
      </c>
      <c r="G905" s="238"/>
      <c r="H905" s="81"/>
      <c r="I905" s="255" t="b">
        <v>0</v>
      </c>
      <c r="J905" s="256"/>
      <c r="K905" s="82"/>
      <c r="L905" s="82"/>
      <c r="M905" s="83"/>
      <c r="N905" s="79"/>
      <c r="O905" s="84"/>
      <c r="P905" s="84"/>
      <c r="Q905" s="257"/>
      <c r="R905" s="257"/>
      <c r="S905" s="257"/>
      <c r="T905" s="85">
        <f t="shared" si="374"/>
        <v>0</v>
      </c>
      <c r="U905" s="238"/>
      <c r="V905" s="238"/>
      <c r="W905" s="238"/>
      <c r="X905" s="257"/>
      <c r="Y905" s="258"/>
      <c r="Z905" s="79"/>
      <c r="AA905" s="257"/>
      <c r="AB905" s="257"/>
      <c r="AC905" s="257"/>
      <c r="AD905" s="257"/>
      <c r="AE905" s="257"/>
      <c r="AF905" s="85">
        <f t="shared" si="375"/>
        <v>0</v>
      </c>
      <c r="AG905" s="259"/>
      <c r="AH905" s="238"/>
      <c r="AI905" s="79"/>
      <c r="AJ905" s="80" t="str">
        <f>IF(ISBLANK(AI905), "", VLOOKUP(AI905, Z!$A$2:$C$4127, 3, FALSE))</f>
        <v/>
      </c>
      <c r="AK905" s="260"/>
      <c r="AL905" s="127">
        <f t="shared" si="376"/>
        <v>0</v>
      </c>
      <c r="AM905" s="271"/>
      <c r="AN905" s="292">
        <f t="shared" si="378"/>
        <v>0</v>
      </c>
      <c r="AO905" s="279">
        <f t="shared" si="377"/>
        <v>1</v>
      </c>
      <c r="AP905" s="279">
        <v>0.75</v>
      </c>
      <c r="AQ905" s="293" t="str">
        <f t="shared" si="379"/>
        <v>-</v>
      </c>
      <c r="AR905" s="293" t="str">
        <f t="shared" si="380"/>
        <v>-</v>
      </c>
      <c r="AS905" s="293" t="str" cm="1">
        <f t="array" ref="AS905">IFERROR(IFERROR((AT905*AU905)/(3600*1000)/AZ905, BY905) * SUMPRODUCT($BA905:$BE905^2.5, $BF905:$BJ905) / 1000, "-")</f>
        <v>-</v>
      </c>
      <c r="AT905" s="279" t="str">
        <f t="shared" si="381"/>
        <v>-</v>
      </c>
      <c r="AU905" s="279" t="str">
        <f t="shared" si="382"/>
        <v>-</v>
      </c>
      <c r="AV905" s="294" t="str">
        <f t="shared" si="364"/>
        <v>-</v>
      </c>
      <c r="AW905" s="294" t="str" cm="1">
        <f t="array" ref="AW905">IF(CH905&gt;0, INDEX($CV$58:$CV$60, CH905), "-")</f>
        <v>-</v>
      </c>
      <c r="AX905" s="294" t="str">
        <f t="shared" si="383"/>
        <v>-</v>
      </c>
      <c r="AY905" s="295" t="str">
        <f t="shared" si="384"/>
        <v>-</v>
      </c>
      <c r="AZ905" s="294">
        <f t="shared" si="385"/>
        <v>0</v>
      </c>
      <c r="BA905" s="296" t="str" cm="1">
        <f t="array" ref="BA905">IFERROR(INDEX($CV$63:$CZ$65, $CF905, BA$23), "-")</f>
        <v>-</v>
      </c>
      <c r="BB905" s="296" t="str" cm="1">
        <f t="array" ref="BB905">IFERROR(INDEX($CV$63:$CZ$65, $CF905, BB$23), "-")</f>
        <v>-</v>
      </c>
      <c r="BC905" s="296" t="str" cm="1">
        <f t="array" ref="BC905">IFERROR(INDEX($CV$63:$CZ$65, $CF905, BC$23), "-")</f>
        <v>-</v>
      </c>
      <c r="BD905" s="296" t="str" cm="1">
        <f t="array" ref="BD905">IFERROR(INDEX($CV$63:$CZ$65, $CF905, BD$23), "-")</f>
        <v>-</v>
      </c>
      <c r="BE905" s="296" t="str" cm="1">
        <f t="array" ref="BE905">IFERROR(INDEX($CV$63:$CZ$65, $CF905, BE$23), "-")</f>
        <v>-</v>
      </c>
      <c r="BF905" s="297" cm="1">
        <f t="array" ref="BF905">IF($CF905=3,
IFERROR(INDEX($CV$68:$CZ$79, $CE905, BF$23), "-"),
IF($CF905=2,
IF(BF$23=5, $Q905, IF(BF$23=4, $R905, 0)), IF(BF$23=5, $Q905, 0)
))</f>
        <v>0</v>
      </c>
      <c r="BG905" s="297" cm="1">
        <f t="array" ref="BG905">IF($CF905=3,
IFERROR(INDEX($CV$68:$CZ$79, $CE905, BG$23), "-"),
IF($CF905=2,
IF(BG$23=5, $Q905, IF(BG$23=4, $R905, 0)), IF(BG$23=5, $Q905, 0)
))</f>
        <v>0</v>
      </c>
      <c r="BH905" s="297" cm="1">
        <f t="array" ref="BH905">IF($CF905=3,
IFERROR(INDEX($CV$68:$CZ$79, $CE905, BH$23), "-"),
IF($CF905=2,
IF(BH$23=5, $Q905, IF(BH$23=4, $R905, 0)), IF(BH$23=5, $Q905, 0)
))</f>
        <v>0</v>
      </c>
      <c r="BI905" s="297" cm="1">
        <f t="array" ref="BI905">IF($CF905=3,
IFERROR(INDEX($CV$68:$CZ$79, $CE905, BI$23), "-"),
IF($CF905=2,
IF(BI$23=5, $Q905, IF(BI$23=4, $R905, 0)), IF(BI$23=5, $Q905, 0)
))</f>
        <v>0</v>
      </c>
      <c r="BJ905" s="297" cm="1">
        <f t="array" ref="BJ905">IF($CF905=3,
IFERROR(INDEX($CV$68:$CZ$79, $CE905, BJ$23), "-"),
IF($CF905=2,
IF(BJ$23=5, $Q905, IF(BJ$23=4, $R905, 0)), IF(BJ$23=5, $Q905, 0)
))</f>
        <v>0</v>
      </c>
      <c r="BK905" s="293" t="str" cm="1">
        <f t="array" ref="BK905">IFERROR(IF(OR($AN$20="EZ", ISNUMBER((BL905*BM905)/(3600*1000)/BN905)), (BL905*BM905)/(3600*1000)/BN905, BY905) * SUMPRODUCT($BO905:$BS905^2.5, $BT905:$BX905) / 1000, "-")</f>
        <v>-</v>
      </c>
      <c r="BL905" s="279" t="str">
        <f t="shared" si="386"/>
        <v>-</v>
      </c>
      <c r="BM905" s="279" t="str">
        <f t="shared" si="387"/>
        <v>-</v>
      </c>
      <c r="BN905" s="298">
        <f t="shared" si="388"/>
        <v>0</v>
      </c>
      <c r="BO905" s="296" t="str" cm="1">
        <f t="array" ref="BO905">IFERROR(INDEX($CV$63:$CZ$65, $CO905, BO$23), "-")</f>
        <v>-</v>
      </c>
      <c r="BP905" s="296" t="str" cm="1">
        <f t="array" ref="BP905">IFERROR(INDEX($CV$63:$CZ$65, $CO905, BP$23), "-")</f>
        <v>-</v>
      </c>
      <c r="BQ905" s="296" t="str" cm="1">
        <f t="array" ref="BQ905">IFERROR(INDEX($CV$63:$CZ$65, $CO905, BQ$23), "-")</f>
        <v>-</v>
      </c>
      <c r="BR905" s="296" t="str" cm="1">
        <f t="array" ref="BR905">IFERROR(INDEX($CV$63:$CZ$65, $CO905, BR$23), "-")</f>
        <v>-</v>
      </c>
      <c r="BS905" s="296" t="str" cm="1">
        <f t="array" ref="BS905">IFERROR(INDEX($CV$63:$CZ$65, $CO905, BS$23), "-")</f>
        <v>-</v>
      </c>
      <c r="BT905" s="297" cm="1">
        <f t="array" ref="BT905">IF($CO905=3,
IFERROR(INDEX($CV$68:$CZ$79, $CE905, BT$23), "-"),
IF($CO905=2,
IF(BT$23=5, $AC905, IF(BT$23=4, $AD905, 0)), IF(BT$23=5, $AC905, 0)
))</f>
        <v>0</v>
      </c>
      <c r="BU905" s="297" cm="1">
        <f t="array" ref="BU905">IF($CO905=3,
IFERROR(INDEX($CV$68:$CZ$79, $CE905, BU$23), "-"),
IF($CO905=2,
IF(BU$23=5, $AC905, IF(BU$23=4, $AD905, 0)), IF(BU$23=5, $AC905, 0)
))</f>
        <v>0</v>
      </c>
      <c r="BV905" s="297" cm="1">
        <f t="array" ref="BV905">IF($CO905=3,
IFERROR(INDEX($CV$68:$CZ$79, $CE905, BV$23), "-"),
IF($CO905=2,
IF(BV$23=5, $AC905, IF(BV$23=4, $AD905, 0)), IF(BV$23=5, $AC905, 0)
))</f>
        <v>0</v>
      </c>
      <c r="BW905" s="297" cm="1">
        <f t="array" ref="BW905">IF($CO905=3,
IFERROR(INDEX($CV$68:$CZ$79, $CE905, BW$23), "-"),
IF($CO905=2,
IF(BW$23=5, $AC905, IF(BW$23=4, $AD905, 0)), IF(BW$23=5, $AC905, 0)
))</f>
        <v>0</v>
      </c>
      <c r="BX905" s="297" cm="1">
        <f t="array" ref="BX905">IF($CO905=3,
IFERROR(INDEX($CV$68:$CZ$79, $CE905, BX$23), "-"),
IF($CO905=2,
IF(BX$23=5, $AC905, IF(BX$23=4, $AD905, 0)), IF(BX$23=5, $AC905, 0)
))</f>
        <v>0</v>
      </c>
      <c r="BY905" s="293" t="str">
        <f t="shared" si="389"/>
        <v>-</v>
      </c>
      <c r="BZ905" s="299">
        <f t="shared" si="365"/>
        <v>0</v>
      </c>
      <c r="CA905" s="294" t="str">
        <f t="shared" si="390"/>
        <v>-</v>
      </c>
      <c r="CB905" s="295" t="str">
        <f t="shared" si="366"/>
        <v>-</v>
      </c>
      <c r="CC905" s="295" t="str">
        <f t="shared" si="391"/>
        <v>-</v>
      </c>
      <c r="CD905" s="299">
        <f t="shared" si="367"/>
        <v>0</v>
      </c>
      <c r="CE905" s="300" t="str">
        <f t="shared" si="368"/>
        <v>-</v>
      </c>
      <c r="CF905" s="300" t="str">
        <f t="shared" si="369"/>
        <v>-</v>
      </c>
      <c r="CG905" s="300">
        <v>0</v>
      </c>
      <c r="CH905" s="300">
        <f t="shared" si="370"/>
        <v>0</v>
      </c>
      <c r="CI905" s="301">
        <f t="shared" si="371"/>
        <v>0</v>
      </c>
      <c r="CJ905" s="301">
        <f t="shared" si="372"/>
        <v>0</v>
      </c>
      <c r="CK905" s="302" t="str" cm="1">
        <f t="array" ref="CK905">IF($CJ905&gt;0, INDEX($CS$28:$DH$35, $CJ905, $CI905+CK$23), "-")</f>
        <v>-</v>
      </c>
      <c r="CL905" s="302" t="str" cm="1">
        <f t="array" ref="CL905">IF($CJ905&gt;0, INDEX($CS$28:$DH$35, $CJ905, $CI905+CL$23), "-")</f>
        <v>-</v>
      </c>
      <c r="CM905" s="302" t="str" cm="1">
        <f t="array" ref="CM905">IF($CJ905&gt;0, INDEX($CS$28:$DH$35, $CJ905, $CI905+CM$23), "-")</f>
        <v>-</v>
      </c>
      <c r="CN905" s="302" t="str" cm="1">
        <f t="array" ref="CN905">IF($CJ905&gt;0, INDEX($CS$28:$DH$35, $CJ905, $CI905+CN$23), "-")</f>
        <v>-</v>
      </c>
      <c r="CO905" s="300" t="str">
        <f t="shared" si="373"/>
        <v>-</v>
      </c>
      <c r="CP905" s="271"/>
      <c r="CQ905" s="272"/>
      <c r="CR905" s="273"/>
      <c r="CS905" s="273"/>
      <c r="CT905" s="273"/>
      <c r="CU905" s="273"/>
      <c r="CV905" s="273"/>
      <c r="CW905" s="273"/>
      <c r="CX905" s="273"/>
      <c r="CY905" s="273"/>
      <c r="CZ905" s="273"/>
      <c r="DA905" s="273"/>
      <c r="DB905" s="273"/>
      <c r="DC905" s="273"/>
      <c r="DD905" s="273"/>
      <c r="DE905" s="273"/>
      <c r="DF905" s="273"/>
      <c r="DG905" s="273"/>
      <c r="DH905" s="273"/>
      <c r="DI905" s="273"/>
      <c r="DJ905" s="271"/>
      <c r="DK905" s="271"/>
    </row>
    <row r="906" spans="1:115" s="45" customFormat="1" ht="12.75" customHeight="1" x14ac:dyDescent="0.25">
      <c r="A906" s="13" cm="1">
        <f t="array" ref="A906">IFERROR(INDEX(Operation, IFERROR(MATCH($N906,#REF!, 0), IFERROR(MATCH($N906,#REF!, 0), MATCH($N906,#REF!, 0))), 4), 0)</f>
        <v>0</v>
      </c>
      <c r="B906" s="10">
        <v>883</v>
      </c>
      <c r="C906" s="238"/>
      <c r="D906" s="238"/>
      <c r="E906" s="79"/>
      <c r="F906" s="80" t="str">
        <f>IF(ISBLANK(E906), "", VLOOKUP(E906, Z!$A$2:$C$4127, 3, FALSE))</f>
        <v/>
      </c>
      <c r="G906" s="238"/>
      <c r="H906" s="81"/>
      <c r="I906" s="255" t="b">
        <v>0</v>
      </c>
      <c r="J906" s="256"/>
      <c r="K906" s="82"/>
      <c r="L906" s="82"/>
      <c r="M906" s="83"/>
      <c r="N906" s="79"/>
      <c r="O906" s="84"/>
      <c r="P906" s="84"/>
      <c r="Q906" s="257"/>
      <c r="R906" s="257"/>
      <c r="S906" s="257"/>
      <c r="T906" s="85">
        <f t="shared" si="374"/>
        <v>0</v>
      </c>
      <c r="U906" s="238"/>
      <c r="V906" s="238"/>
      <c r="W906" s="238"/>
      <c r="X906" s="257"/>
      <c r="Y906" s="258"/>
      <c r="Z906" s="79"/>
      <c r="AA906" s="257"/>
      <c r="AB906" s="257"/>
      <c r="AC906" s="257"/>
      <c r="AD906" s="257"/>
      <c r="AE906" s="257"/>
      <c r="AF906" s="85">
        <f t="shared" si="375"/>
        <v>0</v>
      </c>
      <c r="AG906" s="259"/>
      <c r="AH906" s="238"/>
      <c r="AI906" s="79"/>
      <c r="AJ906" s="80" t="str">
        <f>IF(ISBLANK(AI906), "", VLOOKUP(AI906, Z!$A$2:$C$4127, 3, FALSE))</f>
        <v/>
      </c>
      <c r="AK906" s="260"/>
      <c r="AL906" s="127">
        <f t="shared" si="376"/>
        <v>0</v>
      </c>
      <c r="AM906" s="271"/>
      <c r="AN906" s="292">
        <f t="shared" si="378"/>
        <v>0</v>
      </c>
      <c r="AO906" s="279">
        <f t="shared" si="377"/>
        <v>1</v>
      </c>
      <c r="AP906" s="279">
        <v>0.75</v>
      </c>
      <c r="AQ906" s="293" t="str">
        <f t="shared" si="379"/>
        <v>-</v>
      </c>
      <c r="AR906" s="293" t="str">
        <f t="shared" si="380"/>
        <v>-</v>
      </c>
      <c r="AS906" s="293" t="str" cm="1">
        <f t="array" ref="AS906">IFERROR(IFERROR((AT906*AU906)/(3600*1000)/AZ906, BY906) * SUMPRODUCT($BA906:$BE906^2.5, $BF906:$BJ906) / 1000, "-")</f>
        <v>-</v>
      </c>
      <c r="AT906" s="279" t="str">
        <f t="shared" si="381"/>
        <v>-</v>
      </c>
      <c r="AU906" s="279" t="str">
        <f t="shared" si="382"/>
        <v>-</v>
      </c>
      <c r="AV906" s="294" t="str">
        <f t="shared" si="364"/>
        <v>-</v>
      </c>
      <c r="AW906" s="294" t="str" cm="1">
        <f t="array" ref="AW906">IF(CH906&gt;0, INDEX($CV$58:$CV$60, CH906), "-")</f>
        <v>-</v>
      </c>
      <c r="AX906" s="294" t="str">
        <f t="shared" si="383"/>
        <v>-</v>
      </c>
      <c r="AY906" s="295" t="str">
        <f t="shared" si="384"/>
        <v>-</v>
      </c>
      <c r="AZ906" s="294">
        <f t="shared" si="385"/>
        <v>0</v>
      </c>
      <c r="BA906" s="296" t="str" cm="1">
        <f t="array" ref="BA906">IFERROR(INDEX($CV$63:$CZ$65, $CF906, BA$23), "-")</f>
        <v>-</v>
      </c>
      <c r="BB906" s="296" t="str" cm="1">
        <f t="array" ref="BB906">IFERROR(INDEX($CV$63:$CZ$65, $CF906, BB$23), "-")</f>
        <v>-</v>
      </c>
      <c r="BC906" s="296" t="str" cm="1">
        <f t="array" ref="BC906">IFERROR(INDEX($CV$63:$CZ$65, $CF906, BC$23), "-")</f>
        <v>-</v>
      </c>
      <c r="BD906" s="296" t="str" cm="1">
        <f t="array" ref="BD906">IFERROR(INDEX($CV$63:$CZ$65, $CF906, BD$23), "-")</f>
        <v>-</v>
      </c>
      <c r="BE906" s="296" t="str" cm="1">
        <f t="array" ref="BE906">IFERROR(INDEX($CV$63:$CZ$65, $CF906, BE$23), "-")</f>
        <v>-</v>
      </c>
      <c r="BF906" s="297" cm="1">
        <f t="array" ref="BF906">IF($CF906=3,
IFERROR(INDEX($CV$68:$CZ$79, $CE906, BF$23), "-"),
IF($CF906=2,
IF(BF$23=5, $Q906, IF(BF$23=4, $R906, 0)), IF(BF$23=5, $Q906, 0)
))</f>
        <v>0</v>
      </c>
      <c r="BG906" s="297" cm="1">
        <f t="array" ref="BG906">IF($CF906=3,
IFERROR(INDEX($CV$68:$CZ$79, $CE906, BG$23), "-"),
IF($CF906=2,
IF(BG$23=5, $Q906, IF(BG$23=4, $R906, 0)), IF(BG$23=5, $Q906, 0)
))</f>
        <v>0</v>
      </c>
      <c r="BH906" s="297" cm="1">
        <f t="array" ref="BH906">IF($CF906=3,
IFERROR(INDEX($CV$68:$CZ$79, $CE906, BH$23), "-"),
IF($CF906=2,
IF(BH$23=5, $Q906, IF(BH$23=4, $R906, 0)), IF(BH$23=5, $Q906, 0)
))</f>
        <v>0</v>
      </c>
      <c r="BI906" s="297" cm="1">
        <f t="array" ref="BI906">IF($CF906=3,
IFERROR(INDEX($CV$68:$CZ$79, $CE906, BI$23), "-"),
IF($CF906=2,
IF(BI$23=5, $Q906, IF(BI$23=4, $R906, 0)), IF(BI$23=5, $Q906, 0)
))</f>
        <v>0</v>
      </c>
      <c r="BJ906" s="297" cm="1">
        <f t="array" ref="BJ906">IF($CF906=3,
IFERROR(INDEX($CV$68:$CZ$79, $CE906, BJ$23), "-"),
IF($CF906=2,
IF(BJ$23=5, $Q906, IF(BJ$23=4, $R906, 0)), IF(BJ$23=5, $Q906, 0)
))</f>
        <v>0</v>
      </c>
      <c r="BK906" s="293" t="str" cm="1">
        <f t="array" ref="BK906">IFERROR(IF(OR($AN$20="EZ", ISNUMBER((BL906*BM906)/(3600*1000)/BN906)), (BL906*BM906)/(3600*1000)/BN906, BY906) * SUMPRODUCT($BO906:$BS906^2.5, $BT906:$BX906) / 1000, "-")</f>
        <v>-</v>
      </c>
      <c r="BL906" s="279" t="str">
        <f t="shared" si="386"/>
        <v>-</v>
      </c>
      <c r="BM906" s="279" t="str">
        <f t="shared" si="387"/>
        <v>-</v>
      </c>
      <c r="BN906" s="298">
        <f t="shared" si="388"/>
        <v>0</v>
      </c>
      <c r="BO906" s="296" t="str" cm="1">
        <f t="array" ref="BO906">IFERROR(INDEX($CV$63:$CZ$65, $CO906, BO$23), "-")</f>
        <v>-</v>
      </c>
      <c r="BP906" s="296" t="str" cm="1">
        <f t="array" ref="BP906">IFERROR(INDEX($CV$63:$CZ$65, $CO906, BP$23), "-")</f>
        <v>-</v>
      </c>
      <c r="BQ906" s="296" t="str" cm="1">
        <f t="array" ref="BQ906">IFERROR(INDEX($CV$63:$CZ$65, $CO906, BQ$23), "-")</f>
        <v>-</v>
      </c>
      <c r="BR906" s="296" t="str" cm="1">
        <f t="array" ref="BR906">IFERROR(INDEX($CV$63:$CZ$65, $CO906, BR$23), "-")</f>
        <v>-</v>
      </c>
      <c r="BS906" s="296" t="str" cm="1">
        <f t="array" ref="BS906">IFERROR(INDEX($CV$63:$CZ$65, $CO906, BS$23), "-")</f>
        <v>-</v>
      </c>
      <c r="BT906" s="297" cm="1">
        <f t="array" ref="BT906">IF($CO906=3,
IFERROR(INDEX($CV$68:$CZ$79, $CE906, BT$23), "-"),
IF($CO906=2,
IF(BT$23=5, $AC906, IF(BT$23=4, $AD906, 0)), IF(BT$23=5, $AC906, 0)
))</f>
        <v>0</v>
      </c>
      <c r="BU906" s="297" cm="1">
        <f t="array" ref="BU906">IF($CO906=3,
IFERROR(INDEX($CV$68:$CZ$79, $CE906, BU$23), "-"),
IF($CO906=2,
IF(BU$23=5, $AC906, IF(BU$23=4, $AD906, 0)), IF(BU$23=5, $AC906, 0)
))</f>
        <v>0</v>
      </c>
      <c r="BV906" s="297" cm="1">
        <f t="array" ref="BV906">IF($CO906=3,
IFERROR(INDEX($CV$68:$CZ$79, $CE906, BV$23), "-"),
IF($CO906=2,
IF(BV$23=5, $AC906, IF(BV$23=4, $AD906, 0)), IF(BV$23=5, $AC906, 0)
))</f>
        <v>0</v>
      </c>
      <c r="BW906" s="297" cm="1">
        <f t="array" ref="BW906">IF($CO906=3,
IFERROR(INDEX($CV$68:$CZ$79, $CE906, BW$23), "-"),
IF($CO906=2,
IF(BW$23=5, $AC906, IF(BW$23=4, $AD906, 0)), IF(BW$23=5, $AC906, 0)
))</f>
        <v>0</v>
      </c>
      <c r="BX906" s="297" cm="1">
        <f t="array" ref="BX906">IF($CO906=3,
IFERROR(INDEX($CV$68:$CZ$79, $CE906, BX$23), "-"),
IF($CO906=2,
IF(BX$23=5, $AC906, IF(BX$23=4, $AD906, 0)), IF(BX$23=5, $AC906, 0)
))</f>
        <v>0</v>
      </c>
      <c r="BY906" s="293" t="str">
        <f t="shared" si="389"/>
        <v>-</v>
      </c>
      <c r="BZ906" s="299">
        <f t="shared" si="365"/>
        <v>0</v>
      </c>
      <c r="CA906" s="294" t="str">
        <f t="shared" si="390"/>
        <v>-</v>
      </c>
      <c r="CB906" s="295" t="str">
        <f t="shared" si="366"/>
        <v>-</v>
      </c>
      <c r="CC906" s="295" t="str">
        <f t="shared" si="391"/>
        <v>-</v>
      </c>
      <c r="CD906" s="299">
        <f t="shared" si="367"/>
        <v>0</v>
      </c>
      <c r="CE906" s="300" t="str">
        <f t="shared" si="368"/>
        <v>-</v>
      </c>
      <c r="CF906" s="300" t="str">
        <f t="shared" si="369"/>
        <v>-</v>
      </c>
      <c r="CG906" s="300">
        <v>0</v>
      </c>
      <c r="CH906" s="300">
        <f t="shared" si="370"/>
        <v>0</v>
      </c>
      <c r="CI906" s="301">
        <f t="shared" si="371"/>
        <v>0</v>
      </c>
      <c r="CJ906" s="301">
        <f t="shared" si="372"/>
        <v>0</v>
      </c>
      <c r="CK906" s="302" t="str" cm="1">
        <f t="array" ref="CK906">IF($CJ906&gt;0, INDEX($CS$28:$DH$35, $CJ906, $CI906+CK$23), "-")</f>
        <v>-</v>
      </c>
      <c r="CL906" s="302" t="str" cm="1">
        <f t="array" ref="CL906">IF($CJ906&gt;0, INDEX($CS$28:$DH$35, $CJ906, $CI906+CL$23), "-")</f>
        <v>-</v>
      </c>
      <c r="CM906" s="302" t="str" cm="1">
        <f t="array" ref="CM906">IF($CJ906&gt;0, INDEX($CS$28:$DH$35, $CJ906, $CI906+CM$23), "-")</f>
        <v>-</v>
      </c>
      <c r="CN906" s="302" t="str" cm="1">
        <f t="array" ref="CN906">IF($CJ906&gt;0, INDEX($CS$28:$DH$35, $CJ906, $CI906+CN$23), "-")</f>
        <v>-</v>
      </c>
      <c r="CO906" s="300" t="str">
        <f t="shared" si="373"/>
        <v>-</v>
      </c>
      <c r="CP906" s="271"/>
      <c r="CQ906" s="272"/>
      <c r="CR906" s="273"/>
      <c r="CS906" s="273"/>
      <c r="CT906" s="273"/>
      <c r="CU906" s="273"/>
      <c r="CV906" s="273"/>
      <c r="CW906" s="273"/>
      <c r="CX906" s="273"/>
      <c r="CY906" s="273"/>
      <c r="CZ906" s="273"/>
      <c r="DA906" s="273"/>
      <c r="DB906" s="273"/>
      <c r="DC906" s="273"/>
      <c r="DD906" s="273"/>
      <c r="DE906" s="273"/>
      <c r="DF906" s="273"/>
      <c r="DG906" s="273"/>
      <c r="DH906" s="273"/>
      <c r="DI906" s="273"/>
      <c r="DJ906" s="271"/>
      <c r="DK906" s="271"/>
    </row>
    <row r="907" spans="1:115" s="45" customFormat="1" ht="12.75" customHeight="1" x14ac:dyDescent="0.25">
      <c r="A907" s="13" cm="1">
        <f t="array" ref="A907">IFERROR(INDEX(Operation, IFERROR(MATCH($N907,#REF!, 0), IFERROR(MATCH($N907,#REF!, 0), MATCH($N907,#REF!, 0))), 4), 0)</f>
        <v>0</v>
      </c>
      <c r="B907" s="10">
        <v>884</v>
      </c>
      <c r="C907" s="238"/>
      <c r="D907" s="238"/>
      <c r="E907" s="79"/>
      <c r="F907" s="80" t="str">
        <f>IF(ISBLANK(E907), "", VLOOKUP(E907, Z!$A$2:$C$4127, 3, FALSE))</f>
        <v/>
      </c>
      <c r="G907" s="238"/>
      <c r="H907" s="81"/>
      <c r="I907" s="255" t="b">
        <v>0</v>
      </c>
      <c r="J907" s="256"/>
      <c r="K907" s="82"/>
      <c r="L907" s="82"/>
      <c r="M907" s="83"/>
      <c r="N907" s="79"/>
      <c r="O907" s="84"/>
      <c r="P907" s="84"/>
      <c r="Q907" s="257"/>
      <c r="R907" s="257"/>
      <c r="S907" s="257"/>
      <c r="T907" s="85">
        <f t="shared" si="374"/>
        <v>0</v>
      </c>
      <c r="U907" s="238"/>
      <c r="V907" s="238"/>
      <c r="W907" s="238"/>
      <c r="X907" s="256"/>
      <c r="Y907" s="258"/>
      <c r="Z907" s="79"/>
      <c r="AA907" s="257"/>
      <c r="AB907" s="257"/>
      <c r="AC907" s="257"/>
      <c r="AD907" s="257"/>
      <c r="AE907" s="257"/>
      <c r="AF907" s="85">
        <f t="shared" si="375"/>
        <v>0</v>
      </c>
      <c r="AG907" s="259"/>
      <c r="AH907" s="238"/>
      <c r="AI907" s="79"/>
      <c r="AJ907" s="80" t="str">
        <f>IF(ISBLANK(AI907), "", VLOOKUP(AI907, Z!$A$2:$C$4127, 3, FALSE))</f>
        <v/>
      </c>
      <c r="AK907" s="260"/>
      <c r="AL907" s="127">
        <f t="shared" si="376"/>
        <v>0</v>
      </c>
      <c r="AM907" s="271"/>
      <c r="AN907" s="292">
        <f t="shared" si="378"/>
        <v>0</v>
      </c>
      <c r="AO907" s="279">
        <f t="shared" si="377"/>
        <v>1</v>
      </c>
      <c r="AP907" s="279">
        <v>0.75</v>
      </c>
      <c r="AQ907" s="293" t="str">
        <f t="shared" si="379"/>
        <v>-</v>
      </c>
      <c r="AR907" s="293" t="str">
        <f t="shared" si="380"/>
        <v>-</v>
      </c>
      <c r="AS907" s="293" t="str" cm="1">
        <f t="array" ref="AS907">IFERROR(IFERROR((AT907*AU907)/(3600*1000)/AZ907, BY907) * SUMPRODUCT($BA907:$BE907^2.5, $BF907:$BJ907) / 1000, "-")</f>
        <v>-</v>
      </c>
      <c r="AT907" s="279" t="str">
        <f t="shared" si="381"/>
        <v>-</v>
      </c>
      <c r="AU907" s="279" t="str">
        <f t="shared" si="382"/>
        <v>-</v>
      </c>
      <c r="AV907" s="294" t="str">
        <f t="shared" si="364"/>
        <v>-</v>
      </c>
      <c r="AW907" s="294" t="str" cm="1">
        <f t="array" ref="AW907">IF(CH907&gt;0, INDEX($CV$58:$CV$60, CH907), "-")</f>
        <v>-</v>
      </c>
      <c r="AX907" s="294" t="str">
        <f t="shared" si="383"/>
        <v>-</v>
      </c>
      <c r="AY907" s="295" t="str">
        <f t="shared" si="384"/>
        <v>-</v>
      </c>
      <c r="AZ907" s="294">
        <f t="shared" si="385"/>
        <v>0</v>
      </c>
      <c r="BA907" s="296" t="str" cm="1">
        <f t="array" ref="BA907">IFERROR(INDEX($CV$63:$CZ$65, $CF907, BA$23), "-")</f>
        <v>-</v>
      </c>
      <c r="BB907" s="296" t="str" cm="1">
        <f t="array" ref="BB907">IFERROR(INDEX($CV$63:$CZ$65, $CF907, BB$23), "-")</f>
        <v>-</v>
      </c>
      <c r="BC907" s="296" t="str" cm="1">
        <f t="array" ref="BC907">IFERROR(INDEX($CV$63:$CZ$65, $CF907, BC$23), "-")</f>
        <v>-</v>
      </c>
      <c r="BD907" s="296" t="str" cm="1">
        <f t="array" ref="BD907">IFERROR(INDEX($CV$63:$CZ$65, $CF907, BD$23), "-")</f>
        <v>-</v>
      </c>
      <c r="BE907" s="296" t="str" cm="1">
        <f t="array" ref="BE907">IFERROR(INDEX($CV$63:$CZ$65, $CF907, BE$23), "-")</f>
        <v>-</v>
      </c>
      <c r="BF907" s="297" cm="1">
        <f t="array" ref="BF907">IF($CF907=3,
IFERROR(INDEX($CV$68:$CZ$79, $CE907, BF$23), "-"),
IF($CF907=2,
IF(BF$23=5, $Q907, IF(BF$23=4, $R907, 0)), IF(BF$23=5, $Q907, 0)
))</f>
        <v>0</v>
      </c>
      <c r="BG907" s="297" cm="1">
        <f t="array" ref="BG907">IF($CF907=3,
IFERROR(INDEX($CV$68:$CZ$79, $CE907, BG$23), "-"),
IF($CF907=2,
IF(BG$23=5, $Q907, IF(BG$23=4, $R907, 0)), IF(BG$23=5, $Q907, 0)
))</f>
        <v>0</v>
      </c>
      <c r="BH907" s="297" cm="1">
        <f t="array" ref="BH907">IF($CF907=3,
IFERROR(INDEX($CV$68:$CZ$79, $CE907, BH$23), "-"),
IF($CF907=2,
IF(BH$23=5, $Q907, IF(BH$23=4, $R907, 0)), IF(BH$23=5, $Q907, 0)
))</f>
        <v>0</v>
      </c>
      <c r="BI907" s="297" cm="1">
        <f t="array" ref="BI907">IF($CF907=3,
IFERROR(INDEX($CV$68:$CZ$79, $CE907, BI$23), "-"),
IF($CF907=2,
IF(BI$23=5, $Q907, IF(BI$23=4, $R907, 0)), IF(BI$23=5, $Q907, 0)
))</f>
        <v>0</v>
      </c>
      <c r="BJ907" s="297" cm="1">
        <f t="array" ref="BJ907">IF($CF907=3,
IFERROR(INDEX($CV$68:$CZ$79, $CE907, BJ$23), "-"),
IF($CF907=2,
IF(BJ$23=5, $Q907, IF(BJ$23=4, $R907, 0)), IF(BJ$23=5, $Q907, 0)
))</f>
        <v>0</v>
      </c>
      <c r="BK907" s="293" t="str" cm="1">
        <f t="array" ref="BK907">IFERROR(IF(OR($AN$20="EZ", ISNUMBER((BL907*BM907)/(3600*1000)/BN907)), (BL907*BM907)/(3600*1000)/BN907, BY907) * SUMPRODUCT($BO907:$BS907^2.5, $BT907:$BX907) / 1000, "-")</f>
        <v>-</v>
      </c>
      <c r="BL907" s="279" t="str">
        <f t="shared" si="386"/>
        <v>-</v>
      </c>
      <c r="BM907" s="279" t="str">
        <f t="shared" si="387"/>
        <v>-</v>
      </c>
      <c r="BN907" s="298">
        <f t="shared" si="388"/>
        <v>0</v>
      </c>
      <c r="BO907" s="296" t="str" cm="1">
        <f t="array" ref="BO907">IFERROR(INDEX($CV$63:$CZ$65, $CO907, BO$23), "-")</f>
        <v>-</v>
      </c>
      <c r="BP907" s="296" t="str" cm="1">
        <f t="array" ref="BP907">IFERROR(INDEX($CV$63:$CZ$65, $CO907, BP$23), "-")</f>
        <v>-</v>
      </c>
      <c r="BQ907" s="296" t="str" cm="1">
        <f t="array" ref="BQ907">IFERROR(INDEX($CV$63:$CZ$65, $CO907, BQ$23), "-")</f>
        <v>-</v>
      </c>
      <c r="BR907" s="296" t="str" cm="1">
        <f t="array" ref="BR907">IFERROR(INDEX($CV$63:$CZ$65, $CO907, BR$23), "-")</f>
        <v>-</v>
      </c>
      <c r="BS907" s="296" t="str" cm="1">
        <f t="array" ref="BS907">IFERROR(INDEX($CV$63:$CZ$65, $CO907, BS$23), "-")</f>
        <v>-</v>
      </c>
      <c r="BT907" s="297" cm="1">
        <f t="array" ref="BT907">IF($CO907=3,
IFERROR(INDEX($CV$68:$CZ$79, $CE907, BT$23), "-"),
IF($CO907=2,
IF(BT$23=5, $AC907, IF(BT$23=4, $AD907, 0)), IF(BT$23=5, $AC907, 0)
))</f>
        <v>0</v>
      </c>
      <c r="BU907" s="297" cm="1">
        <f t="array" ref="BU907">IF($CO907=3,
IFERROR(INDEX($CV$68:$CZ$79, $CE907, BU$23), "-"),
IF($CO907=2,
IF(BU$23=5, $AC907, IF(BU$23=4, $AD907, 0)), IF(BU$23=5, $AC907, 0)
))</f>
        <v>0</v>
      </c>
      <c r="BV907" s="297" cm="1">
        <f t="array" ref="BV907">IF($CO907=3,
IFERROR(INDEX($CV$68:$CZ$79, $CE907, BV$23), "-"),
IF($CO907=2,
IF(BV$23=5, $AC907, IF(BV$23=4, $AD907, 0)), IF(BV$23=5, $AC907, 0)
))</f>
        <v>0</v>
      </c>
      <c r="BW907" s="297" cm="1">
        <f t="array" ref="BW907">IF($CO907=3,
IFERROR(INDEX($CV$68:$CZ$79, $CE907, BW$23), "-"),
IF($CO907=2,
IF(BW$23=5, $AC907, IF(BW$23=4, $AD907, 0)), IF(BW$23=5, $AC907, 0)
))</f>
        <v>0</v>
      </c>
      <c r="BX907" s="297" cm="1">
        <f t="array" ref="BX907">IF($CO907=3,
IFERROR(INDEX($CV$68:$CZ$79, $CE907, BX$23), "-"),
IF($CO907=2,
IF(BX$23=5, $AC907, IF(BX$23=4, $AD907, 0)), IF(BX$23=5, $AC907, 0)
))</f>
        <v>0</v>
      </c>
      <c r="BY907" s="293" t="str">
        <f t="shared" si="389"/>
        <v>-</v>
      </c>
      <c r="BZ907" s="299">
        <f t="shared" si="365"/>
        <v>0</v>
      </c>
      <c r="CA907" s="294" t="str">
        <f t="shared" si="390"/>
        <v>-</v>
      </c>
      <c r="CB907" s="295" t="str">
        <f t="shared" si="366"/>
        <v>-</v>
      </c>
      <c r="CC907" s="295" t="str">
        <f t="shared" si="391"/>
        <v>-</v>
      </c>
      <c r="CD907" s="299">
        <f t="shared" si="367"/>
        <v>0</v>
      </c>
      <c r="CE907" s="300" t="str">
        <f t="shared" si="368"/>
        <v>-</v>
      </c>
      <c r="CF907" s="300" t="str">
        <f t="shared" si="369"/>
        <v>-</v>
      </c>
      <c r="CG907" s="300">
        <v>0</v>
      </c>
      <c r="CH907" s="300">
        <f t="shared" si="370"/>
        <v>0</v>
      </c>
      <c r="CI907" s="301">
        <f t="shared" si="371"/>
        <v>0</v>
      </c>
      <c r="CJ907" s="301">
        <f t="shared" si="372"/>
        <v>0</v>
      </c>
      <c r="CK907" s="302" t="str" cm="1">
        <f t="array" ref="CK907">IF($CJ907&gt;0, INDEX($CS$28:$DH$35, $CJ907, $CI907+CK$23), "-")</f>
        <v>-</v>
      </c>
      <c r="CL907" s="302" t="str" cm="1">
        <f t="array" ref="CL907">IF($CJ907&gt;0, INDEX($CS$28:$DH$35, $CJ907, $CI907+CL$23), "-")</f>
        <v>-</v>
      </c>
      <c r="CM907" s="302" t="str" cm="1">
        <f t="array" ref="CM907">IF($CJ907&gt;0, INDEX($CS$28:$DH$35, $CJ907, $CI907+CM$23), "-")</f>
        <v>-</v>
      </c>
      <c r="CN907" s="302" t="str" cm="1">
        <f t="array" ref="CN907">IF($CJ907&gt;0, INDEX($CS$28:$DH$35, $CJ907, $CI907+CN$23), "-")</f>
        <v>-</v>
      </c>
      <c r="CO907" s="300" t="str">
        <f t="shared" si="373"/>
        <v>-</v>
      </c>
      <c r="CP907" s="271"/>
      <c r="CQ907" s="272"/>
      <c r="CR907" s="273"/>
      <c r="CS907" s="273"/>
      <c r="CT907" s="273"/>
      <c r="CU907" s="273"/>
      <c r="CV907" s="273"/>
      <c r="CW907" s="273"/>
      <c r="CX907" s="273"/>
      <c r="CY907" s="273"/>
      <c r="CZ907" s="273"/>
      <c r="DA907" s="273"/>
      <c r="DB907" s="273"/>
      <c r="DC907" s="273"/>
      <c r="DD907" s="273"/>
      <c r="DE907" s="273"/>
      <c r="DF907" s="273"/>
      <c r="DG907" s="273"/>
      <c r="DH907" s="273"/>
      <c r="DI907" s="273"/>
      <c r="DJ907" s="271"/>
      <c r="DK907" s="271"/>
    </row>
    <row r="908" spans="1:115" s="45" customFormat="1" ht="12.75" customHeight="1" x14ac:dyDescent="0.25">
      <c r="A908" s="13" cm="1">
        <f t="array" ref="A908">IFERROR(INDEX(Operation, IFERROR(MATCH($N908,#REF!, 0), IFERROR(MATCH($N908,#REF!, 0), MATCH($N908,#REF!, 0))), 4), 0)</f>
        <v>0</v>
      </c>
      <c r="B908" s="10">
        <v>885</v>
      </c>
      <c r="C908" s="238"/>
      <c r="D908" s="238"/>
      <c r="E908" s="79"/>
      <c r="F908" s="80" t="str">
        <f>IF(ISBLANK(E908), "", VLOOKUP(E908, Z!$A$2:$C$4127, 3, FALSE))</f>
        <v/>
      </c>
      <c r="G908" s="238"/>
      <c r="H908" s="81"/>
      <c r="I908" s="255" t="b">
        <v>0</v>
      </c>
      <c r="J908" s="256"/>
      <c r="K908" s="82"/>
      <c r="L908" s="82"/>
      <c r="M908" s="83"/>
      <c r="N908" s="79"/>
      <c r="O908" s="84"/>
      <c r="P908" s="84"/>
      <c r="Q908" s="257"/>
      <c r="R908" s="257"/>
      <c r="S908" s="257"/>
      <c r="T908" s="85">
        <f t="shared" si="374"/>
        <v>0</v>
      </c>
      <c r="U908" s="238"/>
      <c r="V908" s="238"/>
      <c r="W908" s="238"/>
      <c r="X908" s="257"/>
      <c r="Y908" s="258"/>
      <c r="Z908" s="79"/>
      <c r="AA908" s="257"/>
      <c r="AB908" s="257"/>
      <c r="AC908" s="257"/>
      <c r="AD908" s="257"/>
      <c r="AE908" s="257"/>
      <c r="AF908" s="85">
        <f t="shared" si="375"/>
        <v>0</v>
      </c>
      <c r="AG908" s="259"/>
      <c r="AH908" s="238"/>
      <c r="AI908" s="79"/>
      <c r="AJ908" s="80" t="str">
        <f>IF(ISBLANK(AI908), "", VLOOKUP(AI908, Z!$A$2:$C$4127, 3, FALSE))</f>
        <v/>
      </c>
      <c r="AK908" s="260"/>
      <c r="AL908" s="127">
        <f t="shared" si="376"/>
        <v>0</v>
      </c>
      <c r="AM908" s="271"/>
      <c r="AN908" s="292">
        <f t="shared" si="378"/>
        <v>0</v>
      </c>
      <c r="AO908" s="279">
        <f t="shared" si="377"/>
        <v>1</v>
      </c>
      <c r="AP908" s="279">
        <v>0.75</v>
      </c>
      <c r="AQ908" s="293" t="str">
        <f t="shared" si="379"/>
        <v>-</v>
      </c>
      <c r="AR908" s="293" t="str">
        <f t="shared" si="380"/>
        <v>-</v>
      </c>
      <c r="AS908" s="293" t="str" cm="1">
        <f t="array" ref="AS908">IFERROR(IFERROR((AT908*AU908)/(3600*1000)/AZ908, BY908) * SUMPRODUCT($BA908:$BE908^2.5, $BF908:$BJ908) / 1000, "-")</f>
        <v>-</v>
      </c>
      <c r="AT908" s="279" t="str">
        <f t="shared" si="381"/>
        <v>-</v>
      </c>
      <c r="AU908" s="279" t="str">
        <f t="shared" si="382"/>
        <v>-</v>
      </c>
      <c r="AV908" s="294" t="str">
        <f t="shared" si="364"/>
        <v>-</v>
      </c>
      <c r="AW908" s="294" t="str" cm="1">
        <f t="array" ref="AW908">IF(CH908&gt;0, INDEX($CV$58:$CV$60, CH908), "-")</f>
        <v>-</v>
      </c>
      <c r="AX908" s="294" t="str">
        <f t="shared" si="383"/>
        <v>-</v>
      </c>
      <c r="AY908" s="295" t="str">
        <f t="shared" si="384"/>
        <v>-</v>
      </c>
      <c r="AZ908" s="294">
        <f t="shared" si="385"/>
        <v>0</v>
      </c>
      <c r="BA908" s="296" t="str" cm="1">
        <f t="array" ref="BA908">IFERROR(INDEX($CV$63:$CZ$65, $CF908, BA$23), "-")</f>
        <v>-</v>
      </c>
      <c r="BB908" s="296" t="str" cm="1">
        <f t="array" ref="BB908">IFERROR(INDEX($CV$63:$CZ$65, $CF908, BB$23), "-")</f>
        <v>-</v>
      </c>
      <c r="BC908" s="296" t="str" cm="1">
        <f t="array" ref="BC908">IFERROR(INDEX($CV$63:$CZ$65, $CF908, BC$23), "-")</f>
        <v>-</v>
      </c>
      <c r="BD908" s="296" t="str" cm="1">
        <f t="array" ref="BD908">IFERROR(INDEX($CV$63:$CZ$65, $CF908, BD$23), "-")</f>
        <v>-</v>
      </c>
      <c r="BE908" s="296" t="str" cm="1">
        <f t="array" ref="BE908">IFERROR(INDEX($CV$63:$CZ$65, $CF908, BE$23), "-")</f>
        <v>-</v>
      </c>
      <c r="BF908" s="297" cm="1">
        <f t="array" ref="BF908">IF($CF908=3,
IFERROR(INDEX($CV$68:$CZ$79, $CE908, BF$23), "-"),
IF($CF908=2,
IF(BF$23=5, $Q908, IF(BF$23=4, $R908, 0)), IF(BF$23=5, $Q908, 0)
))</f>
        <v>0</v>
      </c>
      <c r="BG908" s="297" cm="1">
        <f t="array" ref="BG908">IF($CF908=3,
IFERROR(INDEX($CV$68:$CZ$79, $CE908, BG$23), "-"),
IF($CF908=2,
IF(BG$23=5, $Q908, IF(BG$23=4, $R908, 0)), IF(BG$23=5, $Q908, 0)
))</f>
        <v>0</v>
      </c>
      <c r="BH908" s="297" cm="1">
        <f t="array" ref="BH908">IF($CF908=3,
IFERROR(INDEX($CV$68:$CZ$79, $CE908, BH$23), "-"),
IF($CF908=2,
IF(BH$23=5, $Q908, IF(BH$23=4, $R908, 0)), IF(BH$23=5, $Q908, 0)
))</f>
        <v>0</v>
      </c>
      <c r="BI908" s="297" cm="1">
        <f t="array" ref="BI908">IF($CF908=3,
IFERROR(INDEX($CV$68:$CZ$79, $CE908, BI$23), "-"),
IF($CF908=2,
IF(BI$23=5, $Q908, IF(BI$23=4, $R908, 0)), IF(BI$23=5, $Q908, 0)
))</f>
        <v>0</v>
      </c>
      <c r="BJ908" s="297" cm="1">
        <f t="array" ref="BJ908">IF($CF908=3,
IFERROR(INDEX($CV$68:$CZ$79, $CE908, BJ$23), "-"),
IF($CF908=2,
IF(BJ$23=5, $Q908, IF(BJ$23=4, $R908, 0)), IF(BJ$23=5, $Q908, 0)
))</f>
        <v>0</v>
      </c>
      <c r="BK908" s="293" t="str" cm="1">
        <f t="array" ref="BK908">IFERROR(IF(OR($AN$20="EZ", ISNUMBER((BL908*BM908)/(3600*1000)/BN908)), (BL908*BM908)/(3600*1000)/BN908, BY908) * SUMPRODUCT($BO908:$BS908^2.5, $BT908:$BX908) / 1000, "-")</f>
        <v>-</v>
      </c>
      <c r="BL908" s="279" t="str">
        <f t="shared" si="386"/>
        <v>-</v>
      </c>
      <c r="BM908" s="279" t="str">
        <f t="shared" si="387"/>
        <v>-</v>
      </c>
      <c r="BN908" s="298">
        <f t="shared" si="388"/>
        <v>0</v>
      </c>
      <c r="BO908" s="296" t="str" cm="1">
        <f t="array" ref="BO908">IFERROR(INDEX($CV$63:$CZ$65, $CO908, BO$23), "-")</f>
        <v>-</v>
      </c>
      <c r="BP908" s="296" t="str" cm="1">
        <f t="array" ref="BP908">IFERROR(INDEX($CV$63:$CZ$65, $CO908, BP$23), "-")</f>
        <v>-</v>
      </c>
      <c r="BQ908" s="296" t="str" cm="1">
        <f t="array" ref="BQ908">IFERROR(INDEX($CV$63:$CZ$65, $CO908, BQ$23), "-")</f>
        <v>-</v>
      </c>
      <c r="BR908" s="296" t="str" cm="1">
        <f t="array" ref="BR908">IFERROR(INDEX($CV$63:$CZ$65, $CO908, BR$23), "-")</f>
        <v>-</v>
      </c>
      <c r="BS908" s="296" t="str" cm="1">
        <f t="array" ref="BS908">IFERROR(INDEX($CV$63:$CZ$65, $CO908, BS$23), "-")</f>
        <v>-</v>
      </c>
      <c r="BT908" s="297" cm="1">
        <f t="array" ref="BT908">IF($CO908=3,
IFERROR(INDEX($CV$68:$CZ$79, $CE908, BT$23), "-"),
IF($CO908=2,
IF(BT$23=5, $AC908, IF(BT$23=4, $AD908, 0)), IF(BT$23=5, $AC908, 0)
))</f>
        <v>0</v>
      </c>
      <c r="BU908" s="297" cm="1">
        <f t="array" ref="BU908">IF($CO908=3,
IFERROR(INDEX($CV$68:$CZ$79, $CE908, BU$23), "-"),
IF($CO908=2,
IF(BU$23=5, $AC908, IF(BU$23=4, $AD908, 0)), IF(BU$23=5, $AC908, 0)
))</f>
        <v>0</v>
      </c>
      <c r="BV908" s="297" cm="1">
        <f t="array" ref="BV908">IF($CO908=3,
IFERROR(INDEX($CV$68:$CZ$79, $CE908, BV$23), "-"),
IF($CO908=2,
IF(BV$23=5, $AC908, IF(BV$23=4, $AD908, 0)), IF(BV$23=5, $AC908, 0)
))</f>
        <v>0</v>
      </c>
      <c r="BW908" s="297" cm="1">
        <f t="array" ref="BW908">IF($CO908=3,
IFERROR(INDEX($CV$68:$CZ$79, $CE908, BW$23), "-"),
IF($CO908=2,
IF(BW$23=5, $AC908, IF(BW$23=4, $AD908, 0)), IF(BW$23=5, $AC908, 0)
))</f>
        <v>0</v>
      </c>
      <c r="BX908" s="297" cm="1">
        <f t="array" ref="BX908">IF($CO908=3,
IFERROR(INDEX($CV$68:$CZ$79, $CE908, BX$23), "-"),
IF($CO908=2,
IF(BX$23=5, $AC908, IF(BX$23=4, $AD908, 0)), IF(BX$23=5, $AC908, 0)
))</f>
        <v>0</v>
      </c>
      <c r="BY908" s="293" t="str">
        <f t="shared" si="389"/>
        <v>-</v>
      </c>
      <c r="BZ908" s="299">
        <f t="shared" si="365"/>
        <v>0</v>
      </c>
      <c r="CA908" s="294" t="str">
        <f t="shared" si="390"/>
        <v>-</v>
      </c>
      <c r="CB908" s="295" t="str">
        <f t="shared" si="366"/>
        <v>-</v>
      </c>
      <c r="CC908" s="295" t="str">
        <f t="shared" si="391"/>
        <v>-</v>
      </c>
      <c r="CD908" s="299">
        <f t="shared" si="367"/>
        <v>0</v>
      </c>
      <c r="CE908" s="300" t="str">
        <f t="shared" si="368"/>
        <v>-</v>
      </c>
      <c r="CF908" s="300" t="str">
        <f t="shared" si="369"/>
        <v>-</v>
      </c>
      <c r="CG908" s="300">
        <v>0</v>
      </c>
      <c r="CH908" s="300">
        <f t="shared" si="370"/>
        <v>0</v>
      </c>
      <c r="CI908" s="301">
        <f t="shared" si="371"/>
        <v>0</v>
      </c>
      <c r="CJ908" s="301">
        <f t="shared" si="372"/>
        <v>0</v>
      </c>
      <c r="CK908" s="302" t="str" cm="1">
        <f t="array" ref="CK908">IF($CJ908&gt;0, INDEX($CS$28:$DH$35, $CJ908, $CI908+CK$23), "-")</f>
        <v>-</v>
      </c>
      <c r="CL908" s="302" t="str" cm="1">
        <f t="array" ref="CL908">IF($CJ908&gt;0, INDEX($CS$28:$DH$35, $CJ908, $CI908+CL$23), "-")</f>
        <v>-</v>
      </c>
      <c r="CM908" s="302" t="str" cm="1">
        <f t="array" ref="CM908">IF($CJ908&gt;0, INDEX($CS$28:$DH$35, $CJ908, $CI908+CM$23), "-")</f>
        <v>-</v>
      </c>
      <c r="CN908" s="302" t="str" cm="1">
        <f t="array" ref="CN908">IF($CJ908&gt;0, INDEX($CS$28:$DH$35, $CJ908, $CI908+CN$23), "-")</f>
        <v>-</v>
      </c>
      <c r="CO908" s="300" t="str">
        <f t="shared" si="373"/>
        <v>-</v>
      </c>
      <c r="CP908" s="271"/>
      <c r="CQ908" s="272"/>
      <c r="CR908" s="273"/>
      <c r="CS908" s="273"/>
      <c r="CT908" s="273"/>
      <c r="CU908" s="273"/>
      <c r="CV908" s="273"/>
      <c r="CW908" s="273"/>
      <c r="CX908" s="273"/>
      <c r="CY908" s="273"/>
      <c r="CZ908" s="273"/>
      <c r="DA908" s="273"/>
      <c r="DB908" s="273"/>
      <c r="DC908" s="273"/>
      <c r="DD908" s="273"/>
      <c r="DE908" s="273"/>
      <c r="DF908" s="273"/>
      <c r="DG908" s="273"/>
      <c r="DH908" s="273"/>
      <c r="DI908" s="273"/>
      <c r="DJ908" s="271"/>
      <c r="DK908" s="271"/>
    </row>
    <row r="909" spans="1:115" s="45" customFormat="1" ht="12.75" customHeight="1" x14ac:dyDescent="0.25">
      <c r="A909" s="13" cm="1">
        <f t="array" ref="A909">IFERROR(INDEX(Operation, IFERROR(MATCH($N909,#REF!, 0), IFERROR(MATCH($N909,#REF!, 0), MATCH($N909,#REF!, 0))), 4), 0)</f>
        <v>0</v>
      </c>
      <c r="B909" s="10">
        <v>886</v>
      </c>
      <c r="C909" s="238"/>
      <c r="D909" s="238"/>
      <c r="E909" s="79"/>
      <c r="F909" s="80" t="str">
        <f>IF(ISBLANK(E909), "", VLOOKUP(E909, Z!$A$2:$C$4127, 3, FALSE))</f>
        <v/>
      </c>
      <c r="G909" s="238"/>
      <c r="H909" s="81"/>
      <c r="I909" s="255" t="b">
        <v>0</v>
      </c>
      <c r="J909" s="256"/>
      <c r="K909" s="82"/>
      <c r="L909" s="82"/>
      <c r="M909" s="83"/>
      <c r="N909" s="79"/>
      <c r="O909" s="84"/>
      <c r="P909" s="84"/>
      <c r="Q909" s="257"/>
      <c r="R909" s="257"/>
      <c r="S909" s="257"/>
      <c r="T909" s="85">
        <f t="shared" si="374"/>
        <v>0</v>
      </c>
      <c r="U909" s="238"/>
      <c r="V909" s="238"/>
      <c r="W909" s="238"/>
      <c r="X909" s="257"/>
      <c r="Y909" s="258"/>
      <c r="Z909" s="79"/>
      <c r="AA909" s="257"/>
      <c r="AB909" s="257"/>
      <c r="AC909" s="257"/>
      <c r="AD909" s="257"/>
      <c r="AE909" s="257"/>
      <c r="AF909" s="85">
        <f t="shared" si="375"/>
        <v>0</v>
      </c>
      <c r="AG909" s="259"/>
      <c r="AH909" s="238"/>
      <c r="AI909" s="79"/>
      <c r="AJ909" s="80" t="str">
        <f>IF(ISBLANK(AI909), "", VLOOKUP(AI909, Z!$A$2:$C$4127, 3, FALSE))</f>
        <v/>
      </c>
      <c r="AK909" s="260"/>
      <c r="AL909" s="127">
        <f t="shared" si="376"/>
        <v>0</v>
      </c>
      <c r="AM909" s="271"/>
      <c r="AN909" s="292">
        <f t="shared" si="378"/>
        <v>0</v>
      </c>
      <c r="AO909" s="279">
        <f t="shared" si="377"/>
        <v>1</v>
      </c>
      <c r="AP909" s="279">
        <v>0.75</v>
      </c>
      <c r="AQ909" s="293" t="str">
        <f t="shared" si="379"/>
        <v>-</v>
      </c>
      <c r="AR909" s="293" t="str">
        <f t="shared" si="380"/>
        <v>-</v>
      </c>
      <c r="AS909" s="293" t="str" cm="1">
        <f t="array" ref="AS909">IFERROR(IFERROR((AT909*AU909)/(3600*1000)/AZ909, BY909) * SUMPRODUCT($BA909:$BE909^2.5, $BF909:$BJ909) / 1000, "-")</f>
        <v>-</v>
      </c>
      <c r="AT909" s="279" t="str">
        <f t="shared" si="381"/>
        <v>-</v>
      </c>
      <c r="AU909" s="279" t="str">
        <f t="shared" si="382"/>
        <v>-</v>
      </c>
      <c r="AV909" s="294" t="str">
        <f t="shared" si="364"/>
        <v>-</v>
      </c>
      <c r="AW909" s="294" t="str" cm="1">
        <f t="array" ref="AW909">IF(CH909&gt;0, INDEX($CV$58:$CV$60, CH909), "-")</f>
        <v>-</v>
      </c>
      <c r="AX909" s="294" t="str">
        <f t="shared" si="383"/>
        <v>-</v>
      </c>
      <c r="AY909" s="295" t="str">
        <f t="shared" si="384"/>
        <v>-</v>
      </c>
      <c r="AZ909" s="294">
        <f t="shared" si="385"/>
        <v>0</v>
      </c>
      <c r="BA909" s="296" t="str" cm="1">
        <f t="array" ref="BA909">IFERROR(INDEX($CV$63:$CZ$65, $CF909, BA$23), "-")</f>
        <v>-</v>
      </c>
      <c r="BB909" s="296" t="str" cm="1">
        <f t="array" ref="BB909">IFERROR(INDEX($CV$63:$CZ$65, $CF909, BB$23), "-")</f>
        <v>-</v>
      </c>
      <c r="BC909" s="296" t="str" cm="1">
        <f t="array" ref="BC909">IFERROR(INDEX($CV$63:$CZ$65, $CF909, BC$23), "-")</f>
        <v>-</v>
      </c>
      <c r="BD909" s="296" t="str" cm="1">
        <f t="array" ref="BD909">IFERROR(INDEX($CV$63:$CZ$65, $CF909, BD$23), "-")</f>
        <v>-</v>
      </c>
      <c r="BE909" s="296" t="str" cm="1">
        <f t="array" ref="BE909">IFERROR(INDEX($CV$63:$CZ$65, $CF909, BE$23), "-")</f>
        <v>-</v>
      </c>
      <c r="BF909" s="297" cm="1">
        <f t="array" ref="BF909">IF($CF909=3,
IFERROR(INDEX($CV$68:$CZ$79, $CE909, BF$23), "-"),
IF($CF909=2,
IF(BF$23=5, $Q909, IF(BF$23=4, $R909, 0)), IF(BF$23=5, $Q909, 0)
))</f>
        <v>0</v>
      </c>
      <c r="BG909" s="297" cm="1">
        <f t="array" ref="BG909">IF($CF909=3,
IFERROR(INDEX($CV$68:$CZ$79, $CE909, BG$23), "-"),
IF($CF909=2,
IF(BG$23=5, $Q909, IF(BG$23=4, $R909, 0)), IF(BG$23=5, $Q909, 0)
))</f>
        <v>0</v>
      </c>
      <c r="BH909" s="297" cm="1">
        <f t="array" ref="BH909">IF($CF909=3,
IFERROR(INDEX($CV$68:$CZ$79, $CE909, BH$23), "-"),
IF($CF909=2,
IF(BH$23=5, $Q909, IF(BH$23=4, $R909, 0)), IF(BH$23=5, $Q909, 0)
))</f>
        <v>0</v>
      </c>
      <c r="BI909" s="297" cm="1">
        <f t="array" ref="BI909">IF($CF909=3,
IFERROR(INDEX($CV$68:$CZ$79, $CE909, BI$23), "-"),
IF($CF909=2,
IF(BI$23=5, $Q909, IF(BI$23=4, $R909, 0)), IF(BI$23=5, $Q909, 0)
))</f>
        <v>0</v>
      </c>
      <c r="BJ909" s="297" cm="1">
        <f t="array" ref="BJ909">IF($CF909=3,
IFERROR(INDEX($CV$68:$CZ$79, $CE909, BJ$23), "-"),
IF($CF909=2,
IF(BJ$23=5, $Q909, IF(BJ$23=4, $R909, 0)), IF(BJ$23=5, $Q909, 0)
))</f>
        <v>0</v>
      </c>
      <c r="BK909" s="293" t="str" cm="1">
        <f t="array" ref="BK909">IFERROR(IF(OR($AN$20="EZ", ISNUMBER((BL909*BM909)/(3600*1000)/BN909)), (BL909*BM909)/(3600*1000)/BN909, BY909) * SUMPRODUCT($BO909:$BS909^2.5, $BT909:$BX909) / 1000, "-")</f>
        <v>-</v>
      </c>
      <c r="BL909" s="279" t="str">
        <f t="shared" si="386"/>
        <v>-</v>
      </c>
      <c r="BM909" s="279" t="str">
        <f t="shared" si="387"/>
        <v>-</v>
      </c>
      <c r="BN909" s="298">
        <f t="shared" si="388"/>
        <v>0</v>
      </c>
      <c r="BO909" s="296" t="str" cm="1">
        <f t="array" ref="BO909">IFERROR(INDEX($CV$63:$CZ$65, $CO909, BO$23), "-")</f>
        <v>-</v>
      </c>
      <c r="BP909" s="296" t="str" cm="1">
        <f t="array" ref="BP909">IFERROR(INDEX($CV$63:$CZ$65, $CO909, BP$23), "-")</f>
        <v>-</v>
      </c>
      <c r="BQ909" s="296" t="str" cm="1">
        <f t="array" ref="BQ909">IFERROR(INDEX($CV$63:$CZ$65, $CO909, BQ$23), "-")</f>
        <v>-</v>
      </c>
      <c r="BR909" s="296" t="str" cm="1">
        <f t="array" ref="BR909">IFERROR(INDEX($CV$63:$CZ$65, $CO909, BR$23), "-")</f>
        <v>-</v>
      </c>
      <c r="BS909" s="296" t="str" cm="1">
        <f t="array" ref="BS909">IFERROR(INDEX($CV$63:$CZ$65, $CO909, BS$23), "-")</f>
        <v>-</v>
      </c>
      <c r="BT909" s="297" cm="1">
        <f t="array" ref="BT909">IF($CO909=3,
IFERROR(INDEX($CV$68:$CZ$79, $CE909, BT$23), "-"),
IF($CO909=2,
IF(BT$23=5, $AC909, IF(BT$23=4, $AD909, 0)), IF(BT$23=5, $AC909, 0)
))</f>
        <v>0</v>
      </c>
      <c r="BU909" s="297" cm="1">
        <f t="array" ref="BU909">IF($CO909=3,
IFERROR(INDEX($CV$68:$CZ$79, $CE909, BU$23), "-"),
IF($CO909=2,
IF(BU$23=5, $AC909, IF(BU$23=4, $AD909, 0)), IF(BU$23=5, $AC909, 0)
))</f>
        <v>0</v>
      </c>
      <c r="BV909" s="297" cm="1">
        <f t="array" ref="BV909">IF($CO909=3,
IFERROR(INDEX($CV$68:$CZ$79, $CE909, BV$23), "-"),
IF($CO909=2,
IF(BV$23=5, $AC909, IF(BV$23=4, $AD909, 0)), IF(BV$23=5, $AC909, 0)
))</f>
        <v>0</v>
      </c>
      <c r="BW909" s="297" cm="1">
        <f t="array" ref="BW909">IF($CO909=3,
IFERROR(INDEX($CV$68:$CZ$79, $CE909, BW$23), "-"),
IF($CO909=2,
IF(BW$23=5, $AC909, IF(BW$23=4, $AD909, 0)), IF(BW$23=5, $AC909, 0)
))</f>
        <v>0</v>
      </c>
      <c r="BX909" s="297" cm="1">
        <f t="array" ref="BX909">IF($CO909=3,
IFERROR(INDEX($CV$68:$CZ$79, $CE909, BX$23), "-"),
IF($CO909=2,
IF(BX$23=5, $AC909, IF(BX$23=4, $AD909, 0)), IF(BX$23=5, $AC909, 0)
))</f>
        <v>0</v>
      </c>
      <c r="BY909" s="293" t="str">
        <f t="shared" si="389"/>
        <v>-</v>
      </c>
      <c r="BZ909" s="299">
        <f t="shared" si="365"/>
        <v>0</v>
      </c>
      <c r="CA909" s="294" t="str">
        <f t="shared" si="390"/>
        <v>-</v>
      </c>
      <c r="CB909" s="295" t="str">
        <f t="shared" si="366"/>
        <v>-</v>
      </c>
      <c r="CC909" s="295" t="str">
        <f t="shared" si="391"/>
        <v>-</v>
      </c>
      <c r="CD909" s="299">
        <f t="shared" si="367"/>
        <v>0</v>
      </c>
      <c r="CE909" s="300" t="str">
        <f t="shared" si="368"/>
        <v>-</v>
      </c>
      <c r="CF909" s="300" t="str">
        <f t="shared" si="369"/>
        <v>-</v>
      </c>
      <c r="CG909" s="300">
        <v>0</v>
      </c>
      <c r="CH909" s="300">
        <f t="shared" si="370"/>
        <v>0</v>
      </c>
      <c r="CI909" s="301">
        <f t="shared" si="371"/>
        <v>0</v>
      </c>
      <c r="CJ909" s="301">
        <f t="shared" si="372"/>
        <v>0</v>
      </c>
      <c r="CK909" s="302" t="str" cm="1">
        <f t="array" ref="CK909">IF($CJ909&gt;0, INDEX($CS$28:$DH$35, $CJ909, $CI909+CK$23), "-")</f>
        <v>-</v>
      </c>
      <c r="CL909" s="302" t="str" cm="1">
        <f t="array" ref="CL909">IF($CJ909&gt;0, INDEX($CS$28:$DH$35, $CJ909, $CI909+CL$23), "-")</f>
        <v>-</v>
      </c>
      <c r="CM909" s="302" t="str" cm="1">
        <f t="array" ref="CM909">IF($CJ909&gt;0, INDEX($CS$28:$DH$35, $CJ909, $CI909+CM$23), "-")</f>
        <v>-</v>
      </c>
      <c r="CN909" s="302" t="str" cm="1">
        <f t="array" ref="CN909">IF($CJ909&gt;0, INDEX($CS$28:$DH$35, $CJ909, $CI909+CN$23), "-")</f>
        <v>-</v>
      </c>
      <c r="CO909" s="300" t="str">
        <f t="shared" si="373"/>
        <v>-</v>
      </c>
      <c r="CP909" s="271"/>
      <c r="CQ909" s="272"/>
      <c r="CR909" s="273"/>
      <c r="CS909" s="273"/>
      <c r="CT909" s="273"/>
      <c r="CU909" s="273"/>
      <c r="CV909" s="273"/>
      <c r="CW909" s="273"/>
      <c r="CX909" s="273"/>
      <c r="CY909" s="273"/>
      <c r="CZ909" s="273"/>
      <c r="DA909" s="273"/>
      <c r="DB909" s="273"/>
      <c r="DC909" s="273"/>
      <c r="DD909" s="273"/>
      <c r="DE909" s="273"/>
      <c r="DF909" s="273"/>
      <c r="DG909" s="273"/>
      <c r="DH909" s="273"/>
      <c r="DI909" s="273"/>
      <c r="DJ909" s="271"/>
      <c r="DK909" s="271"/>
    </row>
    <row r="910" spans="1:115" s="45" customFormat="1" ht="12.75" customHeight="1" x14ac:dyDescent="0.25">
      <c r="A910" s="13" cm="1">
        <f t="array" ref="A910">IFERROR(INDEX(Operation, IFERROR(MATCH($N910,#REF!, 0), IFERROR(MATCH($N910,#REF!, 0), MATCH($N910,#REF!, 0))), 4), 0)</f>
        <v>0</v>
      </c>
      <c r="B910" s="10">
        <v>887</v>
      </c>
      <c r="C910" s="238"/>
      <c r="D910" s="238"/>
      <c r="E910" s="79"/>
      <c r="F910" s="80" t="str">
        <f>IF(ISBLANK(E910), "", VLOOKUP(E910, Z!$A$2:$C$4127, 3, FALSE))</f>
        <v/>
      </c>
      <c r="G910" s="238"/>
      <c r="H910" s="81"/>
      <c r="I910" s="255" t="b">
        <v>0</v>
      </c>
      <c r="J910" s="256"/>
      <c r="K910" s="82"/>
      <c r="L910" s="82"/>
      <c r="M910" s="83"/>
      <c r="N910" s="79"/>
      <c r="O910" s="84"/>
      <c r="P910" s="84"/>
      <c r="Q910" s="257"/>
      <c r="R910" s="257"/>
      <c r="S910" s="257"/>
      <c r="T910" s="85">
        <f t="shared" si="374"/>
        <v>0</v>
      </c>
      <c r="U910" s="238"/>
      <c r="V910" s="238"/>
      <c r="W910" s="238"/>
      <c r="X910" s="257"/>
      <c r="Y910" s="258"/>
      <c r="Z910" s="79"/>
      <c r="AA910" s="257"/>
      <c r="AB910" s="257"/>
      <c r="AC910" s="257"/>
      <c r="AD910" s="257"/>
      <c r="AE910" s="257"/>
      <c r="AF910" s="85">
        <f t="shared" si="375"/>
        <v>0</v>
      </c>
      <c r="AG910" s="259"/>
      <c r="AH910" s="238"/>
      <c r="AI910" s="79"/>
      <c r="AJ910" s="80" t="str">
        <f>IF(ISBLANK(AI910), "", VLOOKUP(AI910, Z!$A$2:$C$4127, 3, FALSE))</f>
        <v/>
      </c>
      <c r="AK910" s="260"/>
      <c r="AL910" s="127">
        <f t="shared" si="376"/>
        <v>0</v>
      </c>
      <c r="AM910" s="271"/>
      <c r="AN910" s="292">
        <f t="shared" si="378"/>
        <v>0</v>
      </c>
      <c r="AO910" s="279">
        <f t="shared" si="377"/>
        <v>1</v>
      </c>
      <c r="AP910" s="279">
        <v>0.75</v>
      </c>
      <c r="AQ910" s="293" t="str">
        <f t="shared" si="379"/>
        <v>-</v>
      </c>
      <c r="AR910" s="293" t="str">
        <f t="shared" si="380"/>
        <v>-</v>
      </c>
      <c r="AS910" s="293" t="str" cm="1">
        <f t="array" ref="AS910">IFERROR(IFERROR((AT910*AU910)/(3600*1000)/AZ910, BY910) * SUMPRODUCT($BA910:$BE910^2.5, $BF910:$BJ910) / 1000, "-")</f>
        <v>-</v>
      </c>
      <c r="AT910" s="279" t="str">
        <f t="shared" si="381"/>
        <v>-</v>
      </c>
      <c r="AU910" s="279" t="str">
        <f t="shared" si="382"/>
        <v>-</v>
      </c>
      <c r="AV910" s="294" t="str">
        <f t="shared" si="364"/>
        <v>-</v>
      </c>
      <c r="AW910" s="294" t="str" cm="1">
        <f t="array" ref="AW910">IF(CH910&gt;0, INDEX($CV$58:$CV$60, CH910), "-")</f>
        <v>-</v>
      </c>
      <c r="AX910" s="294" t="str">
        <f t="shared" si="383"/>
        <v>-</v>
      </c>
      <c r="AY910" s="295" t="str">
        <f t="shared" si="384"/>
        <v>-</v>
      </c>
      <c r="AZ910" s="294">
        <f t="shared" si="385"/>
        <v>0</v>
      </c>
      <c r="BA910" s="296" t="str" cm="1">
        <f t="array" ref="BA910">IFERROR(INDEX($CV$63:$CZ$65, $CF910, BA$23), "-")</f>
        <v>-</v>
      </c>
      <c r="BB910" s="296" t="str" cm="1">
        <f t="array" ref="BB910">IFERROR(INDEX($CV$63:$CZ$65, $CF910, BB$23), "-")</f>
        <v>-</v>
      </c>
      <c r="BC910" s="296" t="str" cm="1">
        <f t="array" ref="BC910">IFERROR(INDEX($CV$63:$CZ$65, $CF910, BC$23), "-")</f>
        <v>-</v>
      </c>
      <c r="BD910" s="296" t="str" cm="1">
        <f t="array" ref="BD910">IFERROR(INDEX($CV$63:$CZ$65, $CF910, BD$23), "-")</f>
        <v>-</v>
      </c>
      <c r="BE910" s="296" t="str" cm="1">
        <f t="array" ref="BE910">IFERROR(INDEX($CV$63:$CZ$65, $CF910, BE$23), "-")</f>
        <v>-</v>
      </c>
      <c r="BF910" s="297" cm="1">
        <f t="array" ref="BF910">IF($CF910=3,
IFERROR(INDEX($CV$68:$CZ$79, $CE910, BF$23), "-"),
IF($CF910=2,
IF(BF$23=5, $Q910, IF(BF$23=4, $R910, 0)), IF(BF$23=5, $Q910, 0)
))</f>
        <v>0</v>
      </c>
      <c r="BG910" s="297" cm="1">
        <f t="array" ref="BG910">IF($CF910=3,
IFERROR(INDEX($CV$68:$CZ$79, $CE910, BG$23), "-"),
IF($CF910=2,
IF(BG$23=5, $Q910, IF(BG$23=4, $R910, 0)), IF(BG$23=5, $Q910, 0)
))</f>
        <v>0</v>
      </c>
      <c r="BH910" s="297" cm="1">
        <f t="array" ref="BH910">IF($CF910=3,
IFERROR(INDEX($CV$68:$CZ$79, $CE910, BH$23), "-"),
IF($CF910=2,
IF(BH$23=5, $Q910, IF(BH$23=4, $R910, 0)), IF(BH$23=5, $Q910, 0)
))</f>
        <v>0</v>
      </c>
      <c r="BI910" s="297" cm="1">
        <f t="array" ref="BI910">IF($CF910=3,
IFERROR(INDEX($CV$68:$CZ$79, $CE910, BI$23), "-"),
IF($CF910=2,
IF(BI$23=5, $Q910, IF(BI$23=4, $R910, 0)), IF(BI$23=5, $Q910, 0)
))</f>
        <v>0</v>
      </c>
      <c r="BJ910" s="297" cm="1">
        <f t="array" ref="BJ910">IF($CF910=3,
IFERROR(INDEX($CV$68:$CZ$79, $CE910, BJ$23), "-"),
IF($CF910=2,
IF(BJ$23=5, $Q910, IF(BJ$23=4, $R910, 0)), IF(BJ$23=5, $Q910, 0)
))</f>
        <v>0</v>
      </c>
      <c r="BK910" s="293" t="str" cm="1">
        <f t="array" ref="BK910">IFERROR(IF(OR($AN$20="EZ", ISNUMBER((BL910*BM910)/(3600*1000)/BN910)), (BL910*BM910)/(3600*1000)/BN910, BY910) * SUMPRODUCT($BO910:$BS910^2.5, $BT910:$BX910) / 1000, "-")</f>
        <v>-</v>
      </c>
      <c r="BL910" s="279" t="str">
        <f t="shared" si="386"/>
        <v>-</v>
      </c>
      <c r="BM910" s="279" t="str">
        <f t="shared" si="387"/>
        <v>-</v>
      </c>
      <c r="BN910" s="298">
        <f t="shared" si="388"/>
        <v>0</v>
      </c>
      <c r="BO910" s="296" t="str" cm="1">
        <f t="array" ref="BO910">IFERROR(INDEX($CV$63:$CZ$65, $CO910, BO$23), "-")</f>
        <v>-</v>
      </c>
      <c r="BP910" s="296" t="str" cm="1">
        <f t="array" ref="BP910">IFERROR(INDEX($CV$63:$CZ$65, $CO910, BP$23), "-")</f>
        <v>-</v>
      </c>
      <c r="BQ910" s="296" t="str" cm="1">
        <f t="array" ref="BQ910">IFERROR(INDEX($CV$63:$CZ$65, $CO910, BQ$23), "-")</f>
        <v>-</v>
      </c>
      <c r="BR910" s="296" t="str" cm="1">
        <f t="array" ref="BR910">IFERROR(INDEX($CV$63:$CZ$65, $CO910, BR$23), "-")</f>
        <v>-</v>
      </c>
      <c r="BS910" s="296" t="str" cm="1">
        <f t="array" ref="BS910">IFERROR(INDEX($CV$63:$CZ$65, $CO910, BS$23), "-")</f>
        <v>-</v>
      </c>
      <c r="BT910" s="297" cm="1">
        <f t="array" ref="BT910">IF($CO910=3,
IFERROR(INDEX($CV$68:$CZ$79, $CE910, BT$23), "-"),
IF($CO910=2,
IF(BT$23=5, $AC910, IF(BT$23=4, $AD910, 0)), IF(BT$23=5, $AC910, 0)
))</f>
        <v>0</v>
      </c>
      <c r="BU910" s="297" cm="1">
        <f t="array" ref="BU910">IF($CO910=3,
IFERROR(INDEX($CV$68:$CZ$79, $CE910, BU$23), "-"),
IF($CO910=2,
IF(BU$23=5, $AC910, IF(BU$23=4, $AD910, 0)), IF(BU$23=5, $AC910, 0)
))</f>
        <v>0</v>
      </c>
      <c r="BV910" s="297" cm="1">
        <f t="array" ref="BV910">IF($CO910=3,
IFERROR(INDEX($CV$68:$CZ$79, $CE910, BV$23), "-"),
IF($CO910=2,
IF(BV$23=5, $AC910, IF(BV$23=4, $AD910, 0)), IF(BV$23=5, $AC910, 0)
))</f>
        <v>0</v>
      </c>
      <c r="BW910" s="297" cm="1">
        <f t="array" ref="BW910">IF($CO910=3,
IFERROR(INDEX($CV$68:$CZ$79, $CE910, BW$23), "-"),
IF($CO910=2,
IF(BW$23=5, $AC910, IF(BW$23=4, $AD910, 0)), IF(BW$23=5, $AC910, 0)
))</f>
        <v>0</v>
      </c>
      <c r="BX910" s="297" cm="1">
        <f t="array" ref="BX910">IF($CO910=3,
IFERROR(INDEX($CV$68:$CZ$79, $CE910, BX$23), "-"),
IF($CO910=2,
IF(BX$23=5, $AC910, IF(BX$23=4, $AD910, 0)), IF(BX$23=5, $AC910, 0)
))</f>
        <v>0</v>
      </c>
      <c r="BY910" s="293" t="str">
        <f t="shared" si="389"/>
        <v>-</v>
      </c>
      <c r="BZ910" s="299">
        <f t="shared" si="365"/>
        <v>0</v>
      </c>
      <c r="CA910" s="294" t="str">
        <f t="shared" si="390"/>
        <v>-</v>
      </c>
      <c r="CB910" s="295" t="str">
        <f t="shared" si="366"/>
        <v>-</v>
      </c>
      <c r="CC910" s="295" t="str">
        <f t="shared" si="391"/>
        <v>-</v>
      </c>
      <c r="CD910" s="299">
        <f t="shared" si="367"/>
        <v>0</v>
      </c>
      <c r="CE910" s="300" t="str">
        <f t="shared" si="368"/>
        <v>-</v>
      </c>
      <c r="CF910" s="300" t="str">
        <f t="shared" si="369"/>
        <v>-</v>
      </c>
      <c r="CG910" s="300">
        <v>0</v>
      </c>
      <c r="CH910" s="300">
        <f t="shared" si="370"/>
        <v>0</v>
      </c>
      <c r="CI910" s="301">
        <f t="shared" si="371"/>
        <v>0</v>
      </c>
      <c r="CJ910" s="301">
        <f t="shared" si="372"/>
        <v>0</v>
      </c>
      <c r="CK910" s="302" t="str" cm="1">
        <f t="array" ref="CK910">IF($CJ910&gt;0, INDEX($CS$28:$DH$35, $CJ910, $CI910+CK$23), "-")</f>
        <v>-</v>
      </c>
      <c r="CL910" s="302" t="str" cm="1">
        <f t="array" ref="CL910">IF($CJ910&gt;0, INDEX($CS$28:$DH$35, $CJ910, $CI910+CL$23), "-")</f>
        <v>-</v>
      </c>
      <c r="CM910" s="302" t="str" cm="1">
        <f t="array" ref="CM910">IF($CJ910&gt;0, INDEX($CS$28:$DH$35, $CJ910, $CI910+CM$23), "-")</f>
        <v>-</v>
      </c>
      <c r="CN910" s="302" t="str" cm="1">
        <f t="array" ref="CN910">IF($CJ910&gt;0, INDEX($CS$28:$DH$35, $CJ910, $CI910+CN$23), "-")</f>
        <v>-</v>
      </c>
      <c r="CO910" s="300" t="str">
        <f t="shared" si="373"/>
        <v>-</v>
      </c>
      <c r="CP910" s="271"/>
      <c r="CQ910" s="272"/>
      <c r="CR910" s="273"/>
      <c r="CS910" s="273"/>
      <c r="CT910" s="273"/>
      <c r="CU910" s="273"/>
      <c r="CV910" s="273"/>
      <c r="CW910" s="273"/>
      <c r="CX910" s="273"/>
      <c r="CY910" s="273"/>
      <c r="CZ910" s="273"/>
      <c r="DA910" s="273"/>
      <c r="DB910" s="273"/>
      <c r="DC910" s="273"/>
      <c r="DD910" s="273"/>
      <c r="DE910" s="273"/>
      <c r="DF910" s="273"/>
      <c r="DG910" s="273"/>
      <c r="DH910" s="273"/>
      <c r="DI910" s="273"/>
      <c r="DJ910" s="271"/>
      <c r="DK910" s="271"/>
    </row>
    <row r="911" spans="1:115" s="45" customFormat="1" ht="12.75" customHeight="1" x14ac:dyDescent="0.25">
      <c r="A911" s="13" cm="1">
        <f t="array" ref="A911">IFERROR(INDEX(Operation, IFERROR(MATCH($N911,#REF!, 0), IFERROR(MATCH($N911,#REF!, 0), MATCH($N911,#REF!, 0))), 4), 0)</f>
        <v>0</v>
      </c>
      <c r="B911" s="10">
        <v>888</v>
      </c>
      <c r="C911" s="238"/>
      <c r="D911" s="238"/>
      <c r="E911" s="79"/>
      <c r="F911" s="80" t="str">
        <f>IF(ISBLANK(E911), "", VLOOKUP(E911, Z!$A$2:$C$4127, 3, FALSE))</f>
        <v/>
      </c>
      <c r="G911" s="238"/>
      <c r="H911" s="81"/>
      <c r="I911" s="255" t="b">
        <v>0</v>
      </c>
      <c r="J911" s="256"/>
      <c r="K911" s="82"/>
      <c r="L911" s="82"/>
      <c r="M911" s="83"/>
      <c r="N911" s="79"/>
      <c r="O911" s="84"/>
      <c r="P911" s="84"/>
      <c r="Q911" s="257"/>
      <c r="R911" s="257"/>
      <c r="S911" s="257"/>
      <c r="T911" s="85">
        <f t="shared" si="374"/>
        <v>0</v>
      </c>
      <c r="U911" s="238"/>
      <c r="V911" s="238"/>
      <c r="W911" s="238"/>
      <c r="X911" s="256"/>
      <c r="Y911" s="258"/>
      <c r="Z911" s="79"/>
      <c r="AA911" s="257"/>
      <c r="AB911" s="257"/>
      <c r="AC911" s="257"/>
      <c r="AD911" s="257"/>
      <c r="AE911" s="257"/>
      <c r="AF911" s="85">
        <f t="shared" si="375"/>
        <v>0</v>
      </c>
      <c r="AG911" s="259"/>
      <c r="AH911" s="238"/>
      <c r="AI911" s="79"/>
      <c r="AJ911" s="80" t="str">
        <f>IF(ISBLANK(AI911), "", VLOOKUP(AI911, Z!$A$2:$C$4127, 3, FALSE))</f>
        <v/>
      </c>
      <c r="AK911" s="260"/>
      <c r="AL911" s="127">
        <f t="shared" si="376"/>
        <v>0</v>
      </c>
      <c r="AM911" s="271"/>
      <c r="AN911" s="292">
        <f t="shared" si="378"/>
        <v>0</v>
      </c>
      <c r="AO911" s="279">
        <f t="shared" si="377"/>
        <v>1</v>
      </c>
      <c r="AP911" s="279">
        <v>0.75</v>
      </c>
      <c r="AQ911" s="293" t="str">
        <f t="shared" si="379"/>
        <v>-</v>
      </c>
      <c r="AR911" s="293" t="str">
        <f t="shared" si="380"/>
        <v>-</v>
      </c>
      <c r="AS911" s="293" t="str" cm="1">
        <f t="array" ref="AS911">IFERROR(IFERROR((AT911*AU911)/(3600*1000)/AZ911, BY911) * SUMPRODUCT($BA911:$BE911^2.5, $BF911:$BJ911) / 1000, "-")</f>
        <v>-</v>
      </c>
      <c r="AT911" s="279" t="str">
        <f t="shared" si="381"/>
        <v>-</v>
      </c>
      <c r="AU911" s="279" t="str">
        <f t="shared" si="382"/>
        <v>-</v>
      </c>
      <c r="AV911" s="294" t="str">
        <f t="shared" si="364"/>
        <v>-</v>
      </c>
      <c r="AW911" s="294" t="str" cm="1">
        <f t="array" ref="AW911">IF(CH911&gt;0, INDEX($CV$58:$CV$60, CH911), "-")</f>
        <v>-</v>
      </c>
      <c r="AX911" s="294" t="str">
        <f t="shared" si="383"/>
        <v>-</v>
      </c>
      <c r="AY911" s="295" t="str">
        <f t="shared" si="384"/>
        <v>-</v>
      </c>
      <c r="AZ911" s="294">
        <f t="shared" si="385"/>
        <v>0</v>
      </c>
      <c r="BA911" s="296" t="str" cm="1">
        <f t="array" ref="BA911">IFERROR(INDEX($CV$63:$CZ$65, $CF911, BA$23), "-")</f>
        <v>-</v>
      </c>
      <c r="BB911" s="296" t="str" cm="1">
        <f t="array" ref="BB911">IFERROR(INDEX($CV$63:$CZ$65, $CF911, BB$23), "-")</f>
        <v>-</v>
      </c>
      <c r="BC911" s="296" t="str" cm="1">
        <f t="array" ref="BC911">IFERROR(INDEX($CV$63:$CZ$65, $CF911, BC$23), "-")</f>
        <v>-</v>
      </c>
      <c r="BD911" s="296" t="str" cm="1">
        <f t="array" ref="BD911">IFERROR(INDEX($CV$63:$CZ$65, $CF911, BD$23), "-")</f>
        <v>-</v>
      </c>
      <c r="BE911" s="296" t="str" cm="1">
        <f t="array" ref="BE911">IFERROR(INDEX($CV$63:$CZ$65, $CF911, BE$23), "-")</f>
        <v>-</v>
      </c>
      <c r="BF911" s="297" cm="1">
        <f t="array" ref="BF911">IF($CF911=3,
IFERROR(INDEX($CV$68:$CZ$79, $CE911, BF$23), "-"),
IF($CF911=2,
IF(BF$23=5, $Q911, IF(BF$23=4, $R911, 0)), IF(BF$23=5, $Q911, 0)
))</f>
        <v>0</v>
      </c>
      <c r="BG911" s="297" cm="1">
        <f t="array" ref="BG911">IF($CF911=3,
IFERROR(INDEX($CV$68:$CZ$79, $CE911, BG$23), "-"),
IF($CF911=2,
IF(BG$23=5, $Q911, IF(BG$23=4, $R911, 0)), IF(BG$23=5, $Q911, 0)
))</f>
        <v>0</v>
      </c>
      <c r="BH911" s="297" cm="1">
        <f t="array" ref="BH911">IF($CF911=3,
IFERROR(INDEX($CV$68:$CZ$79, $CE911, BH$23), "-"),
IF($CF911=2,
IF(BH$23=5, $Q911, IF(BH$23=4, $R911, 0)), IF(BH$23=5, $Q911, 0)
))</f>
        <v>0</v>
      </c>
      <c r="BI911" s="297" cm="1">
        <f t="array" ref="BI911">IF($CF911=3,
IFERROR(INDEX($CV$68:$CZ$79, $CE911, BI$23), "-"),
IF($CF911=2,
IF(BI$23=5, $Q911, IF(BI$23=4, $R911, 0)), IF(BI$23=5, $Q911, 0)
))</f>
        <v>0</v>
      </c>
      <c r="BJ911" s="297" cm="1">
        <f t="array" ref="BJ911">IF($CF911=3,
IFERROR(INDEX($CV$68:$CZ$79, $CE911, BJ$23), "-"),
IF($CF911=2,
IF(BJ$23=5, $Q911, IF(BJ$23=4, $R911, 0)), IF(BJ$23=5, $Q911, 0)
))</f>
        <v>0</v>
      </c>
      <c r="BK911" s="293" t="str" cm="1">
        <f t="array" ref="BK911">IFERROR(IF(OR($AN$20="EZ", ISNUMBER((BL911*BM911)/(3600*1000)/BN911)), (BL911*BM911)/(3600*1000)/BN911, BY911) * SUMPRODUCT($BO911:$BS911^2.5, $BT911:$BX911) / 1000, "-")</f>
        <v>-</v>
      </c>
      <c r="BL911" s="279" t="str">
        <f t="shared" si="386"/>
        <v>-</v>
      </c>
      <c r="BM911" s="279" t="str">
        <f t="shared" si="387"/>
        <v>-</v>
      </c>
      <c r="BN911" s="298">
        <f t="shared" si="388"/>
        <v>0</v>
      </c>
      <c r="BO911" s="296" t="str" cm="1">
        <f t="array" ref="BO911">IFERROR(INDEX($CV$63:$CZ$65, $CO911, BO$23), "-")</f>
        <v>-</v>
      </c>
      <c r="BP911" s="296" t="str" cm="1">
        <f t="array" ref="BP911">IFERROR(INDEX($CV$63:$CZ$65, $CO911, BP$23), "-")</f>
        <v>-</v>
      </c>
      <c r="BQ911" s="296" t="str" cm="1">
        <f t="array" ref="BQ911">IFERROR(INDEX($CV$63:$CZ$65, $CO911, BQ$23), "-")</f>
        <v>-</v>
      </c>
      <c r="BR911" s="296" t="str" cm="1">
        <f t="array" ref="BR911">IFERROR(INDEX($CV$63:$CZ$65, $CO911, BR$23), "-")</f>
        <v>-</v>
      </c>
      <c r="BS911" s="296" t="str" cm="1">
        <f t="array" ref="BS911">IFERROR(INDEX($CV$63:$CZ$65, $CO911, BS$23), "-")</f>
        <v>-</v>
      </c>
      <c r="BT911" s="297" cm="1">
        <f t="array" ref="BT911">IF($CO911=3,
IFERROR(INDEX($CV$68:$CZ$79, $CE911, BT$23), "-"),
IF($CO911=2,
IF(BT$23=5, $AC911, IF(BT$23=4, $AD911, 0)), IF(BT$23=5, $AC911, 0)
))</f>
        <v>0</v>
      </c>
      <c r="BU911" s="297" cm="1">
        <f t="array" ref="BU911">IF($CO911=3,
IFERROR(INDEX($CV$68:$CZ$79, $CE911, BU$23), "-"),
IF($CO911=2,
IF(BU$23=5, $AC911, IF(BU$23=4, $AD911, 0)), IF(BU$23=5, $AC911, 0)
))</f>
        <v>0</v>
      </c>
      <c r="BV911" s="297" cm="1">
        <f t="array" ref="BV911">IF($CO911=3,
IFERROR(INDEX($CV$68:$CZ$79, $CE911, BV$23), "-"),
IF($CO911=2,
IF(BV$23=5, $AC911, IF(BV$23=4, $AD911, 0)), IF(BV$23=5, $AC911, 0)
))</f>
        <v>0</v>
      </c>
      <c r="BW911" s="297" cm="1">
        <f t="array" ref="BW911">IF($CO911=3,
IFERROR(INDEX($CV$68:$CZ$79, $CE911, BW$23), "-"),
IF($CO911=2,
IF(BW$23=5, $AC911, IF(BW$23=4, $AD911, 0)), IF(BW$23=5, $AC911, 0)
))</f>
        <v>0</v>
      </c>
      <c r="BX911" s="297" cm="1">
        <f t="array" ref="BX911">IF($CO911=3,
IFERROR(INDEX($CV$68:$CZ$79, $CE911, BX$23), "-"),
IF($CO911=2,
IF(BX$23=5, $AC911, IF(BX$23=4, $AD911, 0)), IF(BX$23=5, $AC911, 0)
))</f>
        <v>0</v>
      </c>
      <c r="BY911" s="293" t="str">
        <f t="shared" si="389"/>
        <v>-</v>
      </c>
      <c r="BZ911" s="299">
        <f t="shared" si="365"/>
        <v>0</v>
      </c>
      <c r="CA911" s="294" t="str">
        <f t="shared" si="390"/>
        <v>-</v>
      </c>
      <c r="CB911" s="295" t="str">
        <f t="shared" si="366"/>
        <v>-</v>
      </c>
      <c r="CC911" s="295" t="str">
        <f t="shared" si="391"/>
        <v>-</v>
      </c>
      <c r="CD911" s="299">
        <f t="shared" si="367"/>
        <v>0</v>
      </c>
      <c r="CE911" s="300" t="str">
        <f t="shared" si="368"/>
        <v>-</v>
      </c>
      <c r="CF911" s="300" t="str">
        <f t="shared" si="369"/>
        <v>-</v>
      </c>
      <c r="CG911" s="300">
        <v>0</v>
      </c>
      <c r="CH911" s="300">
        <f t="shared" si="370"/>
        <v>0</v>
      </c>
      <c r="CI911" s="301">
        <f t="shared" si="371"/>
        <v>0</v>
      </c>
      <c r="CJ911" s="301">
        <f t="shared" si="372"/>
        <v>0</v>
      </c>
      <c r="CK911" s="302" t="str" cm="1">
        <f t="array" ref="CK911">IF($CJ911&gt;0, INDEX($CS$28:$DH$35, $CJ911, $CI911+CK$23), "-")</f>
        <v>-</v>
      </c>
      <c r="CL911" s="302" t="str" cm="1">
        <f t="array" ref="CL911">IF($CJ911&gt;0, INDEX($CS$28:$DH$35, $CJ911, $CI911+CL$23), "-")</f>
        <v>-</v>
      </c>
      <c r="CM911" s="302" t="str" cm="1">
        <f t="array" ref="CM911">IF($CJ911&gt;0, INDEX($CS$28:$DH$35, $CJ911, $CI911+CM$23), "-")</f>
        <v>-</v>
      </c>
      <c r="CN911" s="302" t="str" cm="1">
        <f t="array" ref="CN911">IF($CJ911&gt;0, INDEX($CS$28:$DH$35, $CJ911, $CI911+CN$23), "-")</f>
        <v>-</v>
      </c>
      <c r="CO911" s="300" t="str">
        <f t="shared" si="373"/>
        <v>-</v>
      </c>
      <c r="CP911" s="271"/>
      <c r="CQ911" s="272"/>
      <c r="CR911" s="273"/>
      <c r="CS911" s="273"/>
      <c r="CT911" s="273"/>
      <c r="CU911" s="273"/>
      <c r="CV911" s="273"/>
      <c r="CW911" s="273"/>
      <c r="CX911" s="273"/>
      <c r="CY911" s="273"/>
      <c r="CZ911" s="273"/>
      <c r="DA911" s="273"/>
      <c r="DB911" s="273"/>
      <c r="DC911" s="273"/>
      <c r="DD911" s="273"/>
      <c r="DE911" s="273"/>
      <c r="DF911" s="273"/>
      <c r="DG911" s="273"/>
      <c r="DH911" s="273"/>
      <c r="DI911" s="273"/>
      <c r="DJ911" s="271"/>
      <c r="DK911" s="271"/>
    </row>
    <row r="912" spans="1:115" s="45" customFormat="1" ht="12.75" customHeight="1" x14ac:dyDescent="0.25">
      <c r="A912" s="13" cm="1">
        <f t="array" ref="A912">IFERROR(INDEX(Operation, IFERROR(MATCH($N912,#REF!, 0), IFERROR(MATCH($N912,#REF!, 0), MATCH($N912,#REF!, 0))), 4), 0)</f>
        <v>0</v>
      </c>
      <c r="B912" s="10">
        <v>889</v>
      </c>
      <c r="C912" s="238"/>
      <c r="D912" s="238"/>
      <c r="E912" s="79"/>
      <c r="F912" s="80" t="str">
        <f>IF(ISBLANK(E912), "", VLOOKUP(E912, Z!$A$2:$C$4127, 3, FALSE))</f>
        <v/>
      </c>
      <c r="G912" s="238"/>
      <c r="H912" s="81"/>
      <c r="I912" s="255" t="b">
        <v>0</v>
      </c>
      <c r="J912" s="256"/>
      <c r="K912" s="82"/>
      <c r="L912" s="82"/>
      <c r="M912" s="83"/>
      <c r="N912" s="79"/>
      <c r="O912" s="84"/>
      <c r="P912" s="84"/>
      <c r="Q912" s="257"/>
      <c r="R912" s="257"/>
      <c r="S912" s="257"/>
      <c r="T912" s="85">
        <f t="shared" si="374"/>
        <v>0</v>
      </c>
      <c r="U912" s="238"/>
      <c r="V912" s="238"/>
      <c r="W912" s="238"/>
      <c r="X912" s="257"/>
      <c r="Y912" s="258"/>
      <c r="Z912" s="79"/>
      <c r="AA912" s="257"/>
      <c r="AB912" s="257"/>
      <c r="AC912" s="257"/>
      <c r="AD912" s="257"/>
      <c r="AE912" s="257"/>
      <c r="AF912" s="85">
        <f t="shared" si="375"/>
        <v>0</v>
      </c>
      <c r="AG912" s="259"/>
      <c r="AH912" s="238"/>
      <c r="AI912" s="79"/>
      <c r="AJ912" s="80" t="str">
        <f>IF(ISBLANK(AI912), "", VLOOKUP(AI912, Z!$A$2:$C$4127, 3, FALSE))</f>
        <v/>
      </c>
      <c r="AK912" s="260"/>
      <c r="AL912" s="127">
        <f t="shared" si="376"/>
        <v>0</v>
      </c>
      <c r="AM912" s="271"/>
      <c r="AN912" s="292">
        <f t="shared" si="378"/>
        <v>0</v>
      </c>
      <c r="AO912" s="279">
        <f t="shared" si="377"/>
        <v>1</v>
      </c>
      <c r="AP912" s="279">
        <v>0.75</v>
      </c>
      <c r="AQ912" s="293" t="str">
        <f t="shared" si="379"/>
        <v>-</v>
      </c>
      <c r="AR912" s="293" t="str">
        <f t="shared" si="380"/>
        <v>-</v>
      </c>
      <c r="AS912" s="293" t="str" cm="1">
        <f t="array" ref="AS912">IFERROR(IFERROR((AT912*AU912)/(3600*1000)/AZ912, BY912) * SUMPRODUCT($BA912:$BE912^2.5, $BF912:$BJ912) / 1000, "-")</f>
        <v>-</v>
      </c>
      <c r="AT912" s="279" t="str">
        <f t="shared" si="381"/>
        <v>-</v>
      </c>
      <c r="AU912" s="279" t="str">
        <f t="shared" si="382"/>
        <v>-</v>
      </c>
      <c r="AV912" s="294" t="str">
        <f t="shared" si="364"/>
        <v>-</v>
      </c>
      <c r="AW912" s="294" t="str" cm="1">
        <f t="array" ref="AW912">IF(CH912&gt;0, INDEX($CV$58:$CV$60, CH912), "-")</f>
        <v>-</v>
      </c>
      <c r="AX912" s="294" t="str">
        <f t="shared" si="383"/>
        <v>-</v>
      </c>
      <c r="AY912" s="295" t="str">
        <f t="shared" si="384"/>
        <v>-</v>
      </c>
      <c r="AZ912" s="294">
        <f t="shared" si="385"/>
        <v>0</v>
      </c>
      <c r="BA912" s="296" t="str" cm="1">
        <f t="array" ref="BA912">IFERROR(INDEX($CV$63:$CZ$65, $CF912, BA$23), "-")</f>
        <v>-</v>
      </c>
      <c r="BB912" s="296" t="str" cm="1">
        <f t="array" ref="BB912">IFERROR(INDEX($CV$63:$CZ$65, $CF912, BB$23), "-")</f>
        <v>-</v>
      </c>
      <c r="BC912" s="296" t="str" cm="1">
        <f t="array" ref="BC912">IFERROR(INDEX($CV$63:$CZ$65, $CF912, BC$23), "-")</f>
        <v>-</v>
      </c>
      <c r="BD912" s="296" t="str" cm="1">
        <f t="array" ref="BD912">IFERROR(INDEX($CV$63:$CZ$65, $CF912, BD$23), "-")</f>
        <v>-</v>
      </c>
      <c r="BE912" s="296" t="str" cm="1">
        <f t="array" ref="BE912">IFERROR(INDEX($CV$63:$CZ$65, $CF912, BE$23), "-")</f>
        <v>-</v>
      </c>
      <c r="BF912" s="297" cm="1">
        <f t="array" ref="BF912">IF($CF912=3,
IFERROR(INDEX($CV$68:$CZ$79, $CE912, BF$23), "-"),
IF($CF912=2,
IF(BF$23=5, $Q912, IF(BF$23=4, $R912, 0)), IF(BF$23=5, $Q912, 0)
))</f>
        <v>0</v>
      </c>
      <c r="BG912" s="297" cm="1">
        <f t="array" ref="BG912">IF($CF912=3,
IFERROR(INDEX($CV$68:$CZ$79, $CE912, BG$23), "-"),
IF($CF912=2,
IF(BG$23=5, $Q912, IF(BG$23=4, $R912, 0)), IF(BG$23=5, $Q912, 0)
))</f>
        <v>0</v>
      </c>
      <c r="BH912" s="297" cm="1">
        <f t="array" ref="BH912">IF($CF912=3,
IFERROR(INDEX($CV$68:$CZ$79, $CE912, BH$23), "-"),
IF($CF912=2,
IF(BH$23=5, $Q912, IF(BH$23=4, $R912, 0)), IF(BH$23=5, $Q912, 0)
))</f>
        <v>0</v>
      </c>
      <c r="BI912" s="297" cm="1">
        <f t="array" ref="BI912">IF($CF912=3,
IFERROR(INDEX($CV$68:$CZ$79, $CE912, BI$23), "-"),
IF($CF912=2,
IF(BI$23=5, $Q912, IF(BI$23=4, $R912, 0)), IF(BI$23=5, $Q912, 0)
))</f>
        <v>0</v>
      </c>
      <c r="BJ912" s="297" cm="1">
        <f t="array" ref="BJ912">IF($CF912=3,
IFERROR(INDEX($CV$68:$CZ$79, $CE912, BJ$23), "-"),
IF($CF912=2,
IF(BJ$23=5, $Q912, IF(BJ$23=4, $R912, 0)), IF(BJ$23=5, $Q912, 0)
))</f>
        <v>0</v>
      </c>
      <c r="BK912" s="293" t="str" cm="1">
        <f t="array" ref="BK912">IFERROR(IF(OR($AN$20="EZ", ISNUMBER((BL912*BM912)/(3600*1000)/BN912)), (BL912*BM912)/(3600*1000)/BN912, BY912) * SUMPRODUCT($BO912:$BS912^2.5, $BT912:$BX912) / 1000, "-")</f>
        <v>-</v>
      </c>
      <c r="BL912" s="279" t="str">
        <f t="shared" si="386"/>
        <v>-</v>
      </c>
      <c r="BM912" s="279" t="str">
        <f t="shared" si="387"/>
        <v>-</v>
      </c>
      <c r="BN912" s="298">
        <f t="shared" si="388"/>
        <v>0</v>
      </c>
      <c r="BO912" s="296" t="str" cm="1">
        <f t="array" ref="BO912">IFERROR(INDEX($CV$63:$CZ$65, $CO912, BO$23), "-")</f>
        <v>-</v>
      </c>
      <c r="BP912" s="296" t="str" cm="1">
        <f t="array" ref="BP912">IFERROR(INDEX($CV$63:$CZ$65, $CO912, BP$23), "-")</f>
        <v>-</v>
      </c>
      <c r="BQ912" s="296" t="str" cm="1">
        <f t="array" ref="BQ912">IFERROR(INDEX($CV$63:$CZ$65, $CO912, BQ$23), "-")</f>
        <v>-</v>
      </c>
      <c r="BR912" s="296" t="str" cm="1">
        <f t="array" ref="BR912">IFERROR(INDEX($CV$63:$CZ$65, $CO912, BR$23), "-")</f>
        <v>-</v>
      </c>
      <c r="BS912" s="296" t="str" cm="1">
        <f t="array" ref="BS912">IFERROR(INDEX($CV$63:$CZ$65, $CO912, BS$23), "-")</f>
        <v>-</v>
      </c>
      <c r="BT912" s="297" cm="1">
        <f t="array" ref="BT912">IF($CO912=3,
IFERROR(INDEX($CV$68:$CZ$79, $CE912, BT$23), "-"),
IF($CO912=2,
IF(BT$23=5, $AC912, IF(BT$23=4, $AD912, 0)), IF(BT$23=5, $AC912, 0)
))</f>
        <v>0</v>
      </c>
      <c r="BU912" s="297" cm="1">
        <f t="array" ref="BU912">IF($CO912=3,
IFERROR(INDEX($CV$68:$CZ$79, $CE912, BU$23), "-"),
IF($CO912=2,
IF(BU$23=5, $AC912, IF(BU$23=4, $AD912, 0)), IF(BU$23=5, $AC912, 0)
))</f>
        <v>0</v>
      </c>
      <c r="BV912" s="297" cm="1">
        <f t="array" ref="BV912">IF($CO912=3,
IFERROR(INDEX($CV$68:$CZ$79, $CE912, BV$23), "-"),
IF($CO912=2,
IF(BV$23=5, $AC912, IF(BV$23=4, $AD912, 0)), IF(BV$23=5, $AC912, 0)
))</f>
        <v>0</v>
      </c>
      <c r="BW912" s="297" cm="1">
        <f t="array" ref="BW912">IF($CO912=3,
IFERROR(INDEX($CV$68:$CZ$79, $CE912, BW$23), "-"),
IF($CO912=2,
IF(BW$23=5, $AC912, IF(BW$23=4, $AD912, 0)), IF(BW$23=5, $AC912, 0)
))</f>
        <v>0</v>
      </c>
      <c r="BX912" s="297" cm="1">
        <f t="array" ref="BX912">IF($CO912=3,
IFERROR(INDEX($CV$68:$CZ$79, $CE912, BX$23), "-"),
IF($CO912=2,
IF(BX$23=5, $AC912, IF(BX$23=4, $AD912, 0)), IF(BX$23=5, $AC912, 0)
))</f>
        <v>0</v>
      </c>
      <c r="BY912" s="293" t="str">
        <f t="shared" si="389"/>
        <v>-</v>
      </c>
      <c r="BZ912" s="299">
        <f t="shared" si="365"/>
        <v>0</v>
      </c>
      <c r="CA912" s="294" t="str">
        <f t="shared" si="390"/>
        <v>-</v>
      </c>
      <c r="CB912" s="295" t="str">
        <f t="shared" si="366"/>
        <v>-</v>
      </c>
      <c r="CC912" s="295" t="str">
        <f t="shared" si="391"/>
        <v>-</v>
      </c>
      <c r="CD912" s="299">
        <f t="shared" si="367"/>
        <v>0</v>
      </c>
      <c r="CE912" s="300" t="str">
        <f t="shared" si="368"/>
        <v>-</v>
      </c>
      <c r="CF912" s="300" t="str">
        <f t="shared" si="369"/>
        <v>-</v>
      </c>
      <c r="CG912" s="300">
        <v>0</v>
      </c>
      <c r="CH912" s="300">
        <f t="shared" si="370"/>
        <v>0</v>
      </c>
      <c r="CI912" s="301">
        <f t="shared" si="371"/>
        <v>0</v>
      </c>
      <c r="CJ912" s="301">
        <f t="shared" si="372"/>
        <v>0</v>
      </c>
      <c r="CK912" s="302" t="str" cm="1">
        <f t="array" ref="CK912">IF($CJ912&gt;0, INDEX($CS$28:$DH$35, $CJ912, $CI912+CK$23), "-")</f>
        <v>-</v>
      </c>
      <c r="CL912" s="302" t="str" cm="1">
        <f t="array" ref="CL912">IF($CJ912&gt;0, INDEX($CS$28:$DH$35, $CJ912, $CI912+CL$23), "-")</f>
        <v>-</v>
      </c>
      <c r="CM912" s="302" t="str" cm="1">
        <f t="array" ref="CM912">IF($CJ912&gt;0, INDEX($CS$28:$DH$35, $CJ912, $CI912+CM$23), "-")</f>
        <v>-</v>
      </c>
      <c r="CN912" s="302" t="str" cm="1">
        <f t="array" ref="CN912">IF($CJ912&gt;0, INDEX($CS$28:$DH$35, $CJ912, $CI912+CN$23), "-")</f>
        <v>-</v>
      </c>
      <c r="CO912" s="300" t="str">
        <f t="shared" si="373"/>
        <v>-</v>
      </c>
      <c r="CP912" s="271"/>
      <c r="CQ912" s="272"/>
      <c r="CR912" s="273"/>
      <c r="CS912" s="273"/>
      <c r="CT912" s="273"/>
      <c r="CU912" s="273"/>
      <c r="CV912" s="273"/>
      <c r="CW912" s="273"/>
      <c r="CX912" s="273"/>
      <c r="CY912" s="273"/>
      <c r="CZ912" s="273"/>
      <c r="DA912" s="273"/>
      <c r="DB912" s="273"/>
      <c r="DC912" s="273"/>
      <c r="DD912" s="273"/>
      <c r="DE912" s="273"/>
      <c r="DF912" s="273"/>
      <c r="DG912" s="273"/>
      <c r="DH912" s="273"/>
      <c r="DI912" s="273"/>
      <c r="DJ912" s="271"/>
      <c r="DK912" s="271"/>
    </row>
    <row r="913" spans="1:115" s="45" customFormat="1" ht="12.75" customHeight="1" x14ac:dyDescent="0.25">
      <c r="A913" s="13" cm="1">
        <f t="array" ref="A913">IFERROR(INDEX(Operation, IFERROR(MATCH($N913,#REF!, 0), IFERROR(MATCH($N913,#REF!, 0), MATCH($N913,#REF!, 0))), 4), 0)</f>
        <v>0</v>
      </c>
      <c r="B913" s="10">
        <v>890</v>
      </c>
      <c r="C913" s="238"/>
      <c r="D913" s="238"/>
      <c r="E913" s="79"/>
      <c r="F913" s="80" t="str">
        <f>IF(ISBLANK(E913), "", VLOOKUP(E913, Z!$A$2:$C$4127, 3, FALSE))</f>
        <v/>
      </c>
      <c r="G913" s="238"/>
      <c r="H913" s="81"/>
      <c r="I913" s="255" t="b">
        <v>0</v>
      </c>
      <c r="J913" s="256"/>
      <c r="K913" s="82"/>
      <c r="L913" s="82"/>
      <c r="M913" s="83"/>
      <c r="N913" s="79"/>
      <c r="O913" s="84"/>
      <c r="P913" s="84"/>
      <c r="Q913" s="257"/>
      <c r="R913" s="257"/>
      <c r="S913" s="257"/>
      <c r="T913" s="85">
        <f t="shared" si="374"/>
        <v>0</v>
      </c>
      <c r="U913" s="238"/>
      <c r="V913" s="238"/>
      <c r="W913" s="238"/>
      <c r="X913" s="257"/>
      <c r="Y913" s="258"/>
      <c r="Z913" s="79"/>
      <c r="AA913" s="257"/>
      <c r="AB913" s="257"/>
      <c r="AC913" s="257"/>
      <c r="AD913" s="257"/>
      <c r="AE913" s="257"/>
      <c r="AF913" s="85">
        <f t="shared" si="375"/>
        <v>0</v>
      </c>
      <c r="AG913" s="259"/>
      <c r="AH913" s="238"/>
      <c r="AI913" s="79"/>
      <c r="AJ913" s="80" t="str">
        <f>IF(ISBLANK(AI913), "", VLOOKUP(AI913, Z!$A$2:$C$4127, 3, FALSE))</f>
        <v/>
      </c>
      <c r="AK913" s="260"/>
      <c r="AL913" s="127">
        <f t="shared" si="376"/>
        <v>0</v>
      </c>
      <c r="AM913" s="271"/>
      <c r="AN913" s="292">
        <f t="shared" si="378"/>
        <v>0</v>
      </c>
      <c r="AO913" s="279">
        <f t="shared" si="377"/>
        <v>1</v>
      </c>
      <c r="AP913" s="279">
        <v>0.75</v>
      </c>
      <c r="AQ913" s="293" t="str">
        <f t="shared" si="379"/>
        <v>-</v>
      </c>
      <c r="AR913" s="293" t="str">
        <f t="shared" si="380"/>
        <v>-</v>
      </c>
      <c r="AS913" s="293" t="str" cm="1">
        <f t="array" ref="AS913">IFERROR(IFERROR((AT913*AU913)/(3600*1000)/AZ913, BY913) * SUMPRODUCT($BA913:$BE913^2.5, $BF913:$BJ913) / 1000, "-")</f>
        <v>-</v>
      </c>
      <c r="AT913" s="279" t="str">
        <f t="shared" si="381"/>
        <v>-</v>
      </c>
      <c r="AU913" s="279" t="str">
        <f t="shared" si="382"/>
        <v>-</v>
      </c>
      <c r="AV913" s="294" t="str">
        <f t="shared" si="364"/>
        <v>-</v>
      </c>
      <c r="AW913" s="294" t="str" cm="1">
        <f t="array" ref="AW913">IF(CH913&gt;0, INDEX($CV$58:$CV$60, CH913), "-")</f>
        <v>-</v>
      </c>
      <c r="AX913" s="294" t="str">
        <f t="shared" si="383"/>
        <v>-</v>
      </c>
      <c r="AY913" s="295" t="str">
        <f t="shared" si="384"/>
        <v>-</v>
      </c>
      <c r="AZ913" s="294">
        <f t="shared" si="385"/>
        <v>0</v>
      </c>
      <c r="BA913" s="296" t="str" cm="1">
        <f t="array" ref="BA913">IFERROR(INDEX($CV$63:$CZ$65, $CF913, BA$23), "-")</f>
        <v>-</v>
      </c>
      <c r="BB913" s="296" t="str" cm="1">
        <f t="array" ref="BB913">IFERROR(INDEX($CV$63:$CZ$65, $CF913, BB$23), "-")</f>
        <v>-</v>
      </c>
      <c r="BC913" s="296" t="str" cm="1">
        <f t="array" ref="BC913">IFERROR(INDEX($CV$63:$CZ$65, $CF913, BC$23), "-")</f>
        <v>-</v>
      </c>
      <c r="BD913" s="296" t="str" cm="1">
        <f t="array" ref="BD913">IFERROR(INDEX($CV$63:$CZ$65, $CF913, BD$23), "-")</f>
        <v>-</v>
      </c>
      <c r="BE913" s="296" t="str" cm="1">
        <f t="array" ref="BE913">IFERROR(INDEX($CV$63:$CZ$65, $CF913, BE$23), "-")</f>
        <v>-</v>
      </c>
      <c r="BF913" s="297" cm="1">
        <f t="array" ref="BF913">IF($CF913=3,
IFERROR(INDEX($CV$68:$CZ$79, $CE913, BF$23), "-"),
IF($CF913=2,
IF(BF$23=5, $Q913, IF(BF$23=4, $R913, 0)), IF(BF$23=5, $Q913, 0)
))</f>
        <v>0</v>
      </c>
      <c r="BG913" s="297" cm="1">
        <f t="array" ref="BG913">IF($CF913=3,
IFERROR(INDEX($CV$68:$CZ$79, $CE913, BG$23), "-"),
IF($CF913=2,
IF(BG$23=5, $Q913, IF(BG$23=4, $R913, 0)), IF(BG$23=5, $Q913, 0)
))</f>
        <v>0</v>
      </c>
      <c r="BH913" s="297" cm="1">
        <f t="array" ref="BH913">IF($CF913=3,
IFERROR(INDEX($CV$68:$CZ$79, $CE913, BH$23), "-"),
IF($CF913=2,
IF(BH$23=5, $Q913, IF(BH$23=4, $R913, 0)), IF(BH$23=5, $Q913, 0)
))</f>
        <v>0</v>
      </c>
      <c r="BI913" s="297" cm="1">
        <f t="array" ref="BI913">IF($CF913=3,
IFERROR(INDEX($CV$68:$CZ$79, $CE913, BI$23), "-"),
IF($CF913=2,
IF(BI$23=5, $Q913, IF(BI$23=4, $R913, 0)), IF(BI$23=5, $Q913, 0)
))</f>
        <v>0</v>
      </c>
      <c r="BJ913" s="297" cm="1">
        <f t="array" ref="BJ913">IF($CF913=3,
IFERROR(INDEX($CV$68:$CZ$79, $CE913, BJ$23), "-"),
IF($CF913=2,
IF(BJ$23=5, $Q913, IF(BJ$23=4, $R913, 0)), IF(BJ$23=5, $Q913, 0)
))</f>
        <v>0</v>
      </c>
      <c r="BK913" s="293" t="str" cm="1">
        <f t="array" ref="BK913">IFERROR(IF(OR($AN$20="EZ", ISNUMBER((BL913*BM913)/(3600*1000)/BN913)), (BL913*BM913)/(3600*1000)/BN913, BY913) * SUMPRODUCT($BO913:$BS913^2.5, $BT913:$BX913) / 1000, "-")</f>
        <v>-</v>
      </c>
      <c r="BL913" s="279" t="str">
        <f t="shared" si="386"/>
        <v>-</v>
      </c>
      <c r="BM913" s="279" t="str">
        <f t="shared" si="387"/>
        <v>-</v>
      </c>
      <c r="BN913" s="298">
        <f t="shared" si="388"/>
        <v>0</v>
      </c>
      <c r="BO913" s="296" t="str" cm="1">
        <f t="array" ref="BO913">IFERROR(INDEX($CV$63:$CZ$65, $CO913, BO$23), "-")</f>
        <v>-</v>
      </c>
      <c r="BP913" s="296" t="str" cm="1">
        <f t="array" ref="BP913">IFERROR(INDEX($CV$63:$CZ$65, $CO913, BP$23), "-")</f>
        <v>-</v>
      </c>
      <c r="BQ913" s="296" t="str" cm="1">
        <f t="array" ref="BQ913">IFERROR(INDEX($CV$63:$CZ$65, $CO913, BQ$23), "-")</f>
        <v>-</v>
      </c>
      <c r="BR913" s="296" t="str" cm="1">
        <f t="array" ref="BR913">IFERROR(INDEX($CV$63:$CZ$65, $CO913, BR$23), "-")</f>
        <v>-</v>
      </c>
      <c r="BS913" s="296" t="str" cm="1">
        <f t="array" ref="BS913">IFERROR(INDEX($CV$63:$CZ$65, $CO913, BS$23), "-")</f>
        <v>-</v>
      </c>
      <c r="BT913" s="297" cm="1">
        <f t="array" ref="BT913">IF($CO913=3,
IFERROR(INDEX($CV$68:$CZ$79, $CE913, BT$23), "-"),
IF($CO913=2,
IF(BT$23=5, $AC913, IF(BT$23=4, $AD913, 0)), IF(BT$23=5, $AC913, 0)
))</f>
        <v>0</v>
      </c>
      <c r="BU913" s="297" cm="1">
        <f t="array" ref="BU913">IF($CO913=3,
IFERROR(INDEX($CV$68:$CZ$79, $CE913, BU$23), "-"),
IF($CO913=2,
IF(BU$23=5, $AC913, IF(BU$23=4, $AD913, 0)), IF(BU$23=5, $AC913, 0)
))</f>
        <v>0</v>
      </c>
      <c r="BV913" s="297" cm="1">
        <f t="array" ref="BV913">IF($CO913=3,
IFERROR(INDEX($CV$68:$CZ$79, $CE913, BV$23), "-"),
IF($CO913=2,
IF(BV$23=5, $AC913, IF(BV$23=4, $AD913, 0)), IF(BV$23=5, $AC913, 0)
))</f>
        <v>0</v>
      </c>
      <c r="BW913" s="297" cm="1">
        <f t="array" ref="BW913">IF($CO913=3,
IFERROR(INDEX($CV$68:$CZ$79, $CE913, BW$23), "-"),
IF($CO913=2,
IF(BW$23=5, $AC913, IF(BW$23=4, $AD913, 0)), IF(BW$23=5, $AC913, 0)
))</f>
        <v>0</v>
      </c>
      <c r="BX913" s="297" cm="1">
        <f t="array" ref="BX913">IF($CO913=3,
IFERROR(INDEX($CV$68:$CZ$79, $CE913, BX$23), "-"),
IF($CO913=2,
IF(BX$23=5, $AC913, IF(BX$23=4, $AD913, 0)), IF(BX$23=5, $AC913, 0)
))</f>
        <v>0</v>
      </c>
      <c r="BY913" s="293" t="str">
        <f t="shared" si="389"/>
        <v>-</v>
      </c>
      <c r="BZ913" s="299">
        <f t="shared" si="365"/>
        <v>0</v>
      </c>
      <c r="CA913" s="294" t="str">
        <f t="shared" si="390"/>
        <v>-</v>
      </c>
      <c r="CB913" s="295" t="str">
        <f t="shared" si="366"/>
        <v>-</v>
      </c>
      <c r="CC913" s="295" t="str">
        <f t="shared" si="391"/>
        <v>-</v>
      </c>
      <c r="CD913" s="299">
        <f t="shared" si="367"/>
        <v>0</v>
      </c>
      <c r="CE913" s="300" t="str">
        <f t="shared" si="368"/>
        <v>-</v>
      </c>
      <c r="CF913" s="300" t="str">
        <f t="shared" si="369"/>
        <v>-</v>
      </c>
      <c r="CG913" s="300">
        <v>0</v>
      </c>
      <c r="CH913" s="300">
        <f t="shared" si="370"/>
        <v>0</v>
      </c>
      <c r="CI913" s="301">
        <f t="shared" si="371"/>
        <v>0</v>
      </c>
      <c r="CJ913" s="301">
        <f t="shared" si="372"/>
        <v>0</v>
      </c>
      <c r="CK913" s="302" t="str" cm="1">
        <f t="array" ref="CK913">IF($CJ913&gt;0, INDEX($CS$28:$DH$35, $CJ913, $CI913+CK$23), "-")</f>
        <v>-</v>
      </c>
      <c r="CL913" s="302" t="str" cm="1">
        <f t="array" ref="CL913">IF($CJ913&gt;0, INDEX($CS$28:$DH$35, $CJ913, $CI913+CL$23), "-")</f>
        <v>-</v>
      </c>
      <c r="CM913" s="302" t="str" cm="1">
        <f t="array" ref="CM913">IF($CJ913&gt;0, INDEX($CS$28:$DH$35, $CJ913, $CI913+CM$23), "-")</f>
        <v>-</v>
      </c>
      <c r="CN913" s="302" t="str" cm="1">
        <f t="array" ref="CN913">IF($CJ913&gt;0, INDEX($CS$28:$DH$35, $CJ913, $CI913+CN$23), "-")</f>
        <v>-</v>
      </c>
      <c r="CO913" s="300" t="str">
        <f t="shared" si="373"/>
        <v>-</v>
      </c>
      <c r="CP913" s="271"/>
      <c r="CQ913" s="272"/>
      <c r="CR913" s="273"/>
      <c r="CS913" s="273"/>
      <c r="CT913" s="273"/>
      <c r="CU913" s="273"/>
      <c r="CV913" s="273"/>
      <c r="CW913" s="273"/>
      <c r="CX913" s="273"/>
      <c r="CY913" s="273"/>
      <c r="CZ913" s="273"/>
      <c r="DA913" s="273"/>
      <c r="DB913" s="273"/>
      <c r="DC913" s="273"/>
      <c r="DD913" s="273"/>
      <c r="DE913" s="273"/>
      <c r="DF913" s="273"/>
      <c r="DG913" s="273"/>
      <c r="DH913" s="273"/>
      <c r="DI913" s="273"/>
      <c r="DJ913" s="271"/>
      <c r="DK913" s="271"/>
    </row>
    <row r="914" spans="1:115" s="45" customFormat="1" ht="12.75" customHeight="1" x14ac:dyDescent="0.25">
      <c r="A914" s="13" cm="1">
        <f t="array" ref="A914">IFERROR(INDEX(Operation, IFERROR(MATCH($N914,#REF!, 0), IFERROR(MATCH($N914,#REF!, 0), MATCH($N914,#REF!, 0))), 4), 0)</f>
        <v>0</v>
      </c>
      <c r="B914" s="10">
        <v>891</v>
      </c>
      <c r="C914" s="238"/>
      <c r="D914" s="238"/>
      <c r="E914" s="79"/>
      <c r="F914" s="80" t="str">
        <f>IF(ISBLANK(E914), "", VLOOKUP(E914, Z!$A$2:$C$4127, 3, FALSE))</f>
        <v/>
      </c>
      <c r="G914" s="238"/>
      <c r="H914" s="81"/>
      <c r="I914" s="255" t="b">
        <v>0</v>
      </c>
      <c r="J914" s="256"/>
      <c r="K914" s="82"/>
      <c r="L914" s="82"/>
      <c r="M914" s="83"/>
      <c r="N914" s="79"/>
      <c r="O914" s="84"/>
      <c r="P914" s="84"/>
      <c r="Q914" s="257"/>
      <c r="R914" s="257"/>
      <c r="S914" s="257"/>
      <c r="T914" s="85">
        <f t="shared" si="374"/>
        <v>0</v>
      </c>
      <c r="U914" s="238"/>
      <c r="V914" s="238"/>
      <c r="W914" s="238"/>
      <c r="X914" s="257"/>
      <c r="Y914" s="258"/>
      <c r="Z914" s="79"/>
      <c r="AA914" s="257"/>
      <c r="AB914" s="257"/>
      <c r="AC914" s="257"/>
      <c r="AD914" s="257"/>
      <c r="AE914" s="257"/>
      <c r="AF914" s="85">
        <f t="shared" si="375"/>
        <v>0</v>
      </c>
      <c r="AG914" s="259"/>
      <c r="AH914" s="238"/>
      <c r="AI914" s="79"/>
      <c r="AJ914" s="80" t="str">
        <f>IF(ISBLANK(AI914), "", VLOOKUP(AI914, Z!$A$2:$C$4127, 3, FALSE))</f>
        <v/>
      </c>
      <c r="AK914" s="260"/>
      <c r="AL914" s="127">
        <f t="shared" si="376"/>
        <v>0</v>
      </c>
      <c r="AM914" s="271"/>
      <c r="AN914" s="292">
        <f t="shared" si="378"/>
        <v>0</v>
      </c>
      <c r="AO914" s="279">
        <f t="shared" si="377"/>
        <v>1</v>
      </c>
      <c r="AP914" s="279">
        <v>0.75</v>
      </c>
      <c r="AQ914" s="293" t="str">
        <f t="shared" si="379"/>
        <v>-</v>
      </c>
      <c r="AR914" s="293" t="str">
        <f t="shared" si="380"/>
        <v>-</v>
      </c>
      <c r="AS914" s="293" t="str" cm="1">
        <f t="array" ref="AS914">IFERROR(IFERROR((AT914*AU914)/(3600*1000)/AZ914, BY914) * SUMPRODUCT($BA914:$BE914^2.5, $BF914:$BJ914) / 1000, "-")</f>
        <v>-</v>
      </c>
      <c r="AT914" s="279" t="str">
        <f t="shared" si="381"/>
        <v>-</v>
      </c>
      <c r="AU914" s="279" t="str">
        <f t="shared" si="382"/>
        <v>-</v>
      </c>
      <c r="AV914" s="294" t="str">
        <f t="shared" si="364"/>
        <v>-</v>
      </c>
      <c r="AW914" s="294" t="str" cm="1">
        <f t="array" ref="AW914">IF(CH914&gt;0, INDEX($CV$58:$CV$60, CH914), "-")</f>
        <v>-</v>
      </c>
      <c r="AX914" s="294" t="str">
        <f t="shared" si="383"/>
        <v>-</v>
      </c>
      <c r="AY914" s="295" t="str">
        <f t="shared" si="384"/>
        <v>-</v>
      </c>
      <c r="AZ914" s="294">
        <f t="shared" si="385"/>
        <v>0</v>
      </c>
      <c r="BA914" s="296" t="str" cm="1">
        <f t="array" ref="BA914">IFERROR(INDEX($CV$63:$CZ$65, $CF914, BA$23), "-")</f>
        <v>-</v>
      </c>
      <c r="BB914" s="296" t="str" cm="1">
        <f t="array" ref="BB914">IFERROR(INDEX($CV$63:$CZ$65, $CF914, BB$23), "-")</f>
        <v>-</v>
      </c>
      <c r="BC914" s="296" t="str" cm="1">
        <f t="array" ref="BC914">IFERROR(INDEX($CV$63:$CZ$65, $CF914, BC$23), "-")</f>
        <v>-</v>
      </c>
      <c r="BD914" s="296" t="str" cm="1">
        <f t="array" ref="BD914">IFERROR(INDEX($CV$63:$CZ$65, $CF914, BD$23), "-")</f>
        <v>-</v>
      </c>
      <c r="BE914" s="296" t="str" cm="1">
        <f t="array" ref="BE914">IFERROR(INDEX($CV$63:$CZ$65, $CF914, BE$23), "-")</f>
        <v>-</v>
      </c>
      <c r="BF914" s="297" cm="1">
        <f t="array" ref="BF914">IF($CF914=3,
IFERROR(INDEX($CV$68:$CZ$79, $CE914, BF$23), "-"),
IF($CF914=2,
IF(BF$23=5, $Q914, IF(BF$23=4, $R914, 0)), IF(BF$23=5, $Q914, 0)
))</f>
        <v>0</v>
      </c>
      <c r="BG914" s="297" cm="1">
        <f t="array" ref="BG914">IF($CF914=3,
IFERROR(INDEX($CV$68:$CZ$79, $CE914, BG$23), "-"),
IF($CF914=2,
IF(BG$23=5, $Q914, IF(BG$23=4, $R914, 0)), IF(BG$23=5, $Q914, 0)
))</f>
        <v>0</v>
      </c>
      <c r="BH914" s="297" cm="1">
        <f t="array" ref="BH914">IF($CF914=3,
IFERROR(INDEX($CV$68:$CZ$79, $CE914, BH$23), "-"),
IF($CF914=2,
IF(BH$23=5, $Q914, IF(BH$23=4, $R914, 0)), IF(BH$23=5, $Q914, 0)
))</f>
        <v>0</v>
      </c>
      <c r="BI914" s="297" cm="1">
        <f t="array" ref="BI914">IF($CF914=3,
IFERROR(INDEX($CV$68:$CZ$79, $CE914, BI$23), "-"),
IF($CF914=2,
IF(BI$23=5, $Q914, IF(BI$23=4, $R914, 0)), IF(BI$23=5, $Q914, 0)
))</f>
        <v>0</v>
      </c>
      <c r="BJ914" s="297" cm="1">
        <f t="array" ref="BJ914">IF($CF914=3,
IFERROR(INDEX($CV$68:$CZ$79, $CE914, BJ$23), "-"),
IF($CF914=2,
IF(BJ$23=5, $Q914, IF(BJ$23=4, $R914, 0)), IF(BJ$23=5, $Q914, 0)
))</f>
        <v>0</v>
      </c>
      <c r="BK914" s="293" t="str" cm="1">
        <f t="array" ref="BK914">IFERROR(IF(OR($AN$20="EZ", ISNUMBER((BL914*BM914)/(3600*1000)/BN914)), (BL914*BM914)/(3600*1000)/BN914, BY914) * SUMPRODUCT($BO914:$BS914^2.5, $BT914:$BX914) / 1000, "-")</f>
        <v>-</v>
      </c>
      <c r="BL914" s="279" t="str">
        <f t="shared" si="386"/>
        <v>-</v>
      </c>
      <c r="BM914" s="279" t="str">
        <f t="shared" si="387"/>
        <v>-</v>
      </c>
      <c r="BN914" s="298">
        <f t="shared" si="388"/>
        <v>0</v>
      </c>
      <c r="BO914" s="296" t="str" cm="1">
        <f t="array" ref="BO914">IFERROR(INDEX($CV$63:$CZ$65, $CO914, BO$23), "-")</f>
        <v>-</v>
      </c>
      <c r="BP914" s="296" t="str" cm="1">
        <f t="array" ref="BP914">IFERROR(INDEX($CV$63:$CZ$65, $CO914, BP$23), "-")</f>
        <v>-</v>
      </c>
      <c r="BQ914" s="296" t="str" cm="1">
        <f t="array" ref="BQ914">IFERROR(INDEX($CV$63:$CZ$65, $CO914, BQ$23), "-")</f>
        <v>-</v>
      </c>
      <c r="BR914" s="296" t="str" cm="1">
        <f t="array" ref="BR914">IFERROR(INDEX($CV$63:$CZ$65, $CO914, BR$23), "-")</f>
        <v>-</v>
      </c>
      <c r="BS914" s="296" t="str" cm="1">
        <f t="array" ref="BS914">IFERROR(INDEX($CV$63:$CZ$65, $CO914, BS$23), "-")</f>
        <v>-</v>
      </c>
      <c r="BT914" s="297" cm="1">
        <f t="array" ref="BT914">IF($CO914=3,
IFERROR(INDEX($CV$68:$CZ$79, $CE914, BT$23), "-"),
IF($CO914=2,
IF(BT$23=5, $AC914, IF(BT$23=4, $AD914, 0)), IF(BT$23=5, $AC914, 0)
))</f>
        <v>0</v>
      </c>
      <c r="BU914" s="297" cm="1">
        <f t="array" ref="BU914">IF($CO914=3,
IFERROR(INDEX($CV$68:$CZ$79, $CE914, BU$23), "-"),
IF($CO914=2,
IF(BU$23=5, $AC914, IF(BU$23=4, $AD914, 0)), IF(BU$23=5, $AC914, 0)
))</f>
        <v>0</v>
      </c>
      <c r="BV914" s="297" cm="1">
        <f t="array" ref="BV914">IF($CO914=3,
IFERROR(INDEX($CV$68:$CZ$79, $CE914, BV$23), "-"),
IF($CO914=2,
IF(BV$23=5, $AC914, IF(BV$23=4, $AD914, 0)), IF(BV$23=5, $AC914, 0)
))</f>
        <v>0</v>
      </c>
      <c r="BW914" s="297" cm="1">
        <f t="array" ref="BW914">IF($CO914=3,
IFERROR(INDEX($CV$68:$CZ$79, $CE914, BW$23), "-"),
IF($CO914=2,
IF(BW$23=5, $AC914, IF(BW$23=4, $AD914, 0)), IF(BW$23=5, $AC914, 0)
))</f>
        <v>0</v>
      </c>
      <c r="BX914" s="297" cm="1">
        <f t="array" ref="BX914">IF($CO914=3,
IFERROR(INDEX($CV$68:$CZ$79, $CE914, BX$23), "-"),
IF($CO914=2,
IF(BX$23=5, $AC914, IF(BX$23=4, $AD914, 0)), IF(BX$23=5, $AC914, 0)
))</f>
        <v>0</v>
      </c>
      <c r="BY914" s="293" t="str">
        <f t="shared" si="389"/>
        <v>-</v>
      </c>
      <c r="BZ914" s="299">
        <f t="shared" si="365"/>
        <v>0</v>
      </c>
      <c r="CA914" s="294" t="str">
        <f t="shared" si="390"/>
        <v>-</v>
      </c>
      <c r="CB914" s="295" t="str">
        <f t="shared" si="366"/>
        <v>-</v>
      </c>
      <c r="CC914" s="295" t="str">
        <f t="shared" si="391"/>
        <v>-</v>
      </c>
      <c r="CD914" s="299">
        <f t="shared" si="367"/>
        <v>0</v>
      </c>
      <c r="CE914" s="300" t="str">
        <f t="shared" si="368"/>
        <v>-</v>
      </c>
      <c r="CF914" s="300" t="str">
        <f t="shared" si="369"/>
        <v>-</v>
      </c>
      <c r="CG914" s="300">
        <v>0</v>
      </c>
      <c r="CH914" s="300">
        <f t="shared" si="370"/>
        <v>0</v>
      </c>
      <c r="CI914" s="301">
        <f t="shared" si="371"/>
        <v>0</v>
      </c>
      <c r="CJ914" s="301">
        <f t="shared" si="372"/>
        <v>0</v>
      </c>
      <c r="CK914" s="302" t="str" cm="1">
        <f t="array" ref="CK914">IF($CJ914&gt;0, INDEX($CS$28:$DH$35, $CJ914, $CI914+CK$23), "-")</f>
        <v>-</v>
      </c>
      <c r="CL914" s="302" t="str" cm="1">
        <f t="array" ref="CL914">IF($CJ914&gt;0, INDEX($CS$28:$DH$35, $CJ914, $CI914+CL$23), "-")</f>
        <v>-</v>
      </c>
      <c r="CM914" s="302" t="str" cm="1">
        <f t="array" ref="CM914">IF($CJ914&gt;0, INDEX($CS$28:$DH$35, $CJ914, $CI914+CM$23), "-")</f>
        <v>-</v>
      </c>
      <c r="CN914" s="302" t="str" cm="1">
        <f t="array" ref="CN914">IF($CJ914&gt;0, INDEX($CS$28:$DH$35, $CJ914, $CI914+CN$23), "-")</f>
        <v>-</v>
      </c>
      <c r="CO914" s="300" t="str">
        <f t="shared" si="373"/>
        <v>-</v>
      </c>
      <c r="CP914" s="271"/>
      <c r="CQ914" s="272"/>
      <c r="CR914" s="273"/>
      <c r="CS914" s="273"/>
      <c r="CT914" s="273"/>
      <c r="CU914" s="273"/>
      <c r="CV914" s="273"/>
      <c r="CW914" s="273"/>
      <c r="CX914" s="273"/>
      <c r="CY914" s="273"/>
      <c r="CZ914" s="273"/>
      <c r="DA914" s="273"/>
      <c r="DB914" s="273"/>
      <c r="DC914" s="273"/>
      <c r="DD914" s="273"/>
      <c r="DE914" s="273"/>
      <c r="DF914" s="273"/>
      <c r="DG914" s="273"/>
      <c r="DH914" s="273"/>
      <c r="DI914" s="273"/>
      <c r="DJ914" s="271"/>
      <c r="DK914" s="271"/>
    </row>
    <row r="915" spans="1:115" s="45" customFormat="1" ht="12.75" customHeight="1" x14ac:dyDescent="0.25">
      <c r="A915" s="13" cm="1">
        <f t="array" ref="A915">IFERROR(INDEX(Operation, IFERROR(MATCH($N915,#REF!, 0), IFERROR(MATCH($N915,#REF!, 0), MATCH($N915,#REF!, 0))), 4), 0)</f>
        <v>0</v>
      </c>
      <c r="B915" s="10">
        <v>892</v>
      </c>
      <c r="C915" s="238"/>
      <c r="D915" s="238"/>
      <c r="E915" s="79"/>
      <c r="F915" s="80" t="str">
        <f>IF(ISBLANK(E915), "", VLOOKUP(E915, Z!$A$2:$C$4127, 3, FALSE))</f>
        <v/>
      </c>
      <c r="G915" s="238"/>
      <c r="H915" s="81"/>
      <c r="I915" s="255" t="b">
        <v>0</v>
      </c>
      <c r="J915" s="256"/>
      <c r="K915" s="82"/>
      <c r="L915" s="82"/>
      <c r="M915" s="83"/>
      <c r="N915" s="79"/>
      <c r="O915" s="84"/>
      <c r="P915" s="84"/>
      <c r="Q915" s="257"/>
      <c r="R915" s="257"/>
      <c r="S915" s="257"/>
      <c r="T915" s="85">
        <f t="shared" si="374"/>
        <v>0</v>
      </c>
      <c r="U915" s="238"/>
      <c r="V915" s="238"/>
      <c r="W915" s="238"/>
      <c r="X915" s="256"/>
      <c r="Y915" s="258"/>
      <c r="Z915" s="79"/>
      <c r="AA915" s="257"/>
      <c r="AB915" s="257"/>
      <c r="AC915" s="257"/>
      <c r="AD915" s="257"/>
      <c r="AE915" s="257"/>
      <c r="AF915" s="85">
        <f t="shared" si="375"/>
        <v>0</v>
      </c>
      <c r="AG915" s="259"/>
      <c r="AH915" s="238"/>
      <c r="AI915" s="79"/>
      <c r="AJ915" s="80" t="str">
        <f>IF(ISBLANK(AI915), "", VLOOKUP(AI915, Z!$A$2:$C$4127, 3, FALSE))</f>
        <v/>
      </c>
      <c r="AK915" s="260"/>
      <c r="AL915" s="127">
        <f t="shared" si="376"/>
        <v>0</v>
      </c>
      <c r="AM915" s="271"/>
      <c r="AN915" s="292">
        <f t="shared" si="378"/>
        <v>0</v>
      </c>
      <c r="AO915" s="279">
        <f t="shared" si="377"/>
        <v>1</v>
      </c>
      <c r="AP915" s="279">
        <v>0.75</v>
      </c>
      <c r="AQ915" s="293" t="str">
        <f t="shared" si="379"/>
        <v>-</v>
      </c>
      <c r="AR915" s="293" t="str">
        <f t="shared" si="380"/>
        <v>-</v>
      </c>
      <c r="AS915" s="293" t="str" cm="1">
        <f t="array" ref="AS915">IFERROR(IFERROR((AT915*AU915)/(3600*1000)/AZ915, BY915) * SUMPRODUCT($BA915:$BE915^2.5, $BF915:$BJ915) / 1000, "-")</f>
        <v>-</v>
      </c>
      <c r="AT915" s="279" t="str">
        <f t="shared" si="381"/>
        <v>-</v>
      </c>
      <c r="AU915" s="279" t="str">
        <f t="shared" si="382"/>
        <v>-</v>
      </c>
      <c r="AV915" s="294" t="str">
        <f t="shared" si="364"/>
        <v>-</v>
      </c>
      <c r="AW915" s="294" t="str" cm="1">
        <f t="array" ref="AW915">IF(CH915&gt;0, INDEX($CV$58:$CV$60, CH915), "-")</f>
        <v>-</v>
      </c>
      <c r="AX915" s="294" t="str">
        <f t="shared" si="383"/>
        <v>-</v>
      </c>
      <c r="AY915" s="295" t="str">
        <f t="shared" si="384"/>
        <v>-</v>
      </c>
      <c r="AZ915" s="294">
        <f t="shared" si="385"/>
        <v>0</v>
      </c>
      <c r="BA915" s="296" t="str" cm="1">
        <f t="array" ref="BA915">IFERROR(INDEX($CV$63:$CZ$65, $CF915, BA$23), "-")</f>
        <v>-</v>
      </c>
      <c r="BB915" s="296" t="str" cm="1">
        <f t="array" ref="BB915">IFERROR(INDEX($CV$63:$CZ$65, $CF915, BB$23), "-")</f>
        <v>-</v>
      </c>
      <c r="BC915" s="296" t="str" cm="1">
        <f t="array" ref="BC915">IFERROR(INDEX($CV$63:$CZ$65, $CF915, BC$23), "-")</f>
        <v>-</v>
      </c>
      <c r="BD915" s="296" t="str" cm="1">
        <f t="array" ref="BD915">IFERROR(INDEX($CV$63:$CZ$65, $CF915, BD$23), "-")</f>
        <v>-</v>
      </c>
      <c r="BE915" s="296" t="str" cm="1">
        <f t="array" ref="BE915">IFERROR(INDEX($CV$63:$CZ$65, $CF915, BE$23), "-")</f>
        <v>-</v>
      </c>
      <c r="BF915" s="297" cm="1">
        <f t="array" ref="BF915">IF($CF915=3,
IFERROR(INDEX($CV$68:$CZ$79, $CE915, BF$23), "-"),
IF($CF915=2,
IF(BF$23=5, $Q915, IF(BF$23=4, $R915, 0)), IF(BF$23=5, $Q915, 0)
))</f>
        <v>0</v>
      </c>
      <c r="BG915" s="297" cm="1">
        <f t="array" ref="BG915">IF($CF915=3,
IFERROR(INDEX($CV$68:$CZ$79, $CE915, BG$23), "-"),
IF($CF915=2,
IF(BG$23=5, $Q915, IF(BG$23=4, $R915, 0)), IF(BG$23=5, $Q915, 0)
))</f>
        <v>0</v>
      </c>
      <c r="BH915" s="297" cm="1">
        <f t="array" ref="BH915">IF($CF915=3,
IFERROR(INDEX($CV$68:$CZ$79, $CE915, BH$23), "-"),
IF($CF915=2,
IF(BH$23=5, $Q915, IF(BH$23=4, $R915, 0)), IF(BH$23=5, $Q915, 0)
))</f>
        <v>0</v>
      </c>
      <c r="BI915" s="297" cm="1">
        <f t="array" ref="BI915">IF($CF915=3,
IFERROR(INDEX($CV$68:$CZ$79, $CE915, BI$23), "-"),
IF($CF915=2,
IF(BI$23=5, $Q915, IF(BI$23=4, $R915, 0)), IF(BI$23=5, $Q915, 0)
))</f>
        <v>0</v>
      </c>
      <c r="BJ915" s="297" cm="1">
        <f t="array" ref="BJ915">IF($CF915=3,
IFERROR(INDEX($CV$68:$CZ$79, $CE915, BJ$23), "-"),
IF($CF915=2,
IF(BJ$23=5, $Q915, IF(BJ$23=4, $R915, 0)), IF(BJ$23=5, $Q915, 0)
))</f>
        <v>0</v>
      </c>
      <c r="BK915" s="293" t="str" cm="1">
        <f t="array" ref="BK915">IFERROR(IF(OR($AN$20="EZ", ISNUMBER((BL915*BM915)/(3600*1000)/BN915)), (BL915*BM915)/(3600*1000)/BN915, BY915) * SUMPRODUCT($BO915:$BS915^2.5, $BT915:$BX915) / 1000, "-")</f>
        <v>-</v>
      </c>
      <c r="BL915" s="279" t="str">
        <f t="shared" si="386"/>
        <v>-</v>
      </c>
      <c r="BM915" s="279" t="str">
        <f t="shared" si="387"/>
        <v>-</v>
      </c>
      <c r="BN915" s="298">
        <f t="shared" si="388"/>
        <v>0</v>
      </c>
      <c r="BO915" s="296" t="str" cm="1">
        <f t="array" ref="BO915">IFERROR(INDEX($CV$63:$CZ$65, $CO915, BO$23), "-")</f>
        <v>-</v>
      </c>
      <c r="BP915" s="296" t="str" cm="1">
        <f t="array" ref="BP915">IFERROR(INDEX($CV$63:$CZ$65, $CO915, BP$23), "-")</f>
        <v>-</v>
      </c>
      <c r="BQ915" s="296" t="str" cm="1">
        <f t="array" ref="BQ915">IFERROR(INDEX($CV$63:$CZ$65, $CO915, BQ$23), "-")</f>
        <v>-</v>
      </c>
      <c r="BR915" s="296" t="str" cm="1">
        <f t="array" ref="BR915">IFERROR(INDEX($CV$63:$CZ$65, $CO915, BR$23), "-")</f>
        <v>-</v>
      </c>
      <c r="BS915" s="296" t="str" cm="1">
        <f t="array" ref="BS915">IFERROR(INDEX($CV$63:$CZ$65, $CO915, BS$23), "-")</f>
        <v>-</v>
      </c>
      <c r="BT915" s="297" cm="1">
        <f t="array" ref="BT915">IF($CO915=3,
IFERROR(INDEX($CV$68:$CZ$79, $CE915, BT$23), "-"),
IF($CO915=2,
IF(BT$23=5, $AC915, IF(BT$23=4, $AD915, 0)), IF(BT$23=5, $AC915, 0)
))</f>
        <v>0</v>
      </c>
      <c r="BU915" s="297" cm="1">
        <f t="array" ref="BU915">IF($CO915=3,
IFERROR(INDEX($CV$68:$CZ$79, $CE915, BU$23), "-"),
IF($CO915=2,
IF(BU$23=5, $AC915, IF(BU$23=4, $AD915, 0)), IF(BU$23=5, $AC915, 0)
))</f>
        <v>0</v>
      </c>
      <c r="BV915" s="297" cm="1">
        <f t="array" ref="BV915">IF($CO915=3,
IFERROR(INDEX($CV$68:$CZ$79, $CE915, BV$23), "-"),
IF($CO915=2,
IF(BV$23=5, $AC915, IF(BV$23=4, $AD915, 0)), IF(BV$23=5, $AC915, 0)
))</f>
        <v>0</v>
      </c>
      <c r="BW915" s="297" cm="1">
        <f t="array" ref="BW915">IF($CO915=3,
IFERROR(INDEX($CV$68:$CZ$79, $CE915, BW$23), "-"),
IF($CO915=2,
IF(BW$23=5, $AC915, IF(BW$23=4, $AD915, 0)), IF(BW$23=5, $AC915, 0)
))</f>
        <v>0</v>
      </c>
      <c r="BX915" s="297" cm="1">
        <f t="array" ref="BX915">IF($CO915=3,
IFERROR(INDEX($CV$68:$CZ$79, $CE915, BX$23), "-"),
IF($CO915=2,
IF(BX$23=5, $AC915, IF(BX$23=4, $AD915, 0)), IF(BX$23=5, $AC915, 0)
))</f>
        <v>0</v>
      </c>
      <c r="BY915" s="293" t="str">
        <f t="shared" si="389"/>
        <v>-</v>
      </c>
      <c r="BZ915" s="299">
        <f t="shared" si="365"/>
        <v>0</v>
      </c>
      <c r="CA915" s="294" t="str">
        <f t="shared" si="390"/>
        <v>-</v>
      </c>
      <c r="CB915" s="295" t="str">
        <f t="shared" si="366"/>
        <v>-</v>
      </c>
      <c r="CC915" s="295" t="str">
        <f t="shared" si="391"/>
        <v>-</v>
      </c>
      <c r="CD915" s="299">
        <f t="shared" si="367"/>
        <v>0</v>
      </c>
      <c r="CE915" s="300" t="str">
        <f t="shared" si="368"/>
        <v>-</v>
      </c>
      <c r="CF915" s="300" t="str">
        <f t="shared" si="369"/>
        <v>-</v>
      </c>
      <c r="CG915" s="300">
        <v>0</v>
      </c>
      <c r="CH915" s="300">
        <f t="shared" si="370"/>
        <v>0</v>
      </c>
      <c r="CI915" s="301">
        <f t="shared" si="371"/>
        <v>0</v>
      </c>
      <c r="CJ915" s="301">
        <f t="shared" si="372"/>
        <v>0</v>
      </c>
      <c r="CK915" s="302" t="str" cm="1">
        <f t="array" ref="CK915">IF($CJ915&gt;0, INDEX($CS$28:$DH$35, $CJ915, $CI915+CK$23), "-")</f>
        <v>-</v>
      </c>
      <c r="CL915" s="302" t="str" cm="1">
        <f t="array" ref="CL915">IF($CJ915&gt;0, INDEX($CS$28:$DH$35, $CJ915, $CI915+CL$23), "-")</f>
        <v>-</v>
      </c>
      <c r="CM915" s="302" t="str" cm="1">
        <f t="array" ref="CM915">IF($CJ915&gt;0, INDEX($CS$28:$DH$35, $CJ915, $CI915+CM$23), "-")</f>
        <v>-</v>
      </c>
      <c r="CN915" s="302" t="str" cm="1">
        <f t="array" ref="CN915">IF($CJ915&gt;0, INDEX($CS$28:$DH$35, $CJ915, $CI915+CN$23), "-")</f>
        <v>-</v>
      </c>
      <c r="CO915" s="300" t="str">
        <f t="shared" si="373"/>
        <v>-</v>
      </c>
      <c r="CP915" s="271"/>
      <c r="CQ915" s="272"/>
      <c r="CR915" s="273"/>
      <c r="CS915" s="273"/>
      <c r="CT915" s="273"/>
      <c r="CU915" s="273"/>
      <c r="CV915" s="273"/>
      <c r="CW915" s="273"/>
      <c r="CX915" s="273"/>
      <c r="CY915" s="273"/>
      <c r="CZ915" s="273"/>
      <c r="DA915" s="273"/>
      <c r="DB915" s="273"/>
      <c r="DC915" s="273"/>
      <c r="DD915" s="273"/>
      <c r="DE915" s="273"/>
      <c r="DF915" s="273"/>
      <c r="DG915" s="273"/>
      <c r="DH915" s="273"/>
      <c r="DI915" s="273"/>
      <c r="DJ915" s="271"/>
      <c r="DK915" s="271"/>
    </row>
    <row r="916" spans="1:115" s="45" customFormat="1" ht="12.75" customHeight="1" x14ac:dyDescent="0.25">
      <c r="A916" s="13" cm="1">
        <f t="array" ref="A916">IFERROR(INDEX(Operation, IFERROR(MATCH($N916,#REF!, 0), IFERROR(MATCH($N916,#REF!, 0), MATCH($N916,#REF!, 0))), 4), 0)</f>
        <v>0</v>
      </c>
      <c r="B916" s="10">
        <v>893</v>
      </c>
      <c r="C916" s="238"/>
      <c r="D916" s="238"/>
      <c r="E916" s="79"/>
      <c r="F916" s="80" t="str">
        <f>IF(ISBLANK(E916), "", VLOOKUP(E916, Z!$A$2:$C$4127, 3, FALSE))</f>
        <v/>
      </c>
      <c r="G916" s="238"/>
      <c r="H916" s="81"/>
      <c r="I916" s="255" t="b">
        <v>0</v>
      </c>
      <c r="J916" s="256"/>
      <c r="K916" s="82"/>
      <c r="L916" s="82"/>
      <c r="M916" s="83"/>
      <c r="N916" s="79"/>
      <c r="O916" s="84"/>
      <c r="P916" s="84"/>
      <c r="Q916" s="257"/>
      <c r="R916" s="257"/>
      <c r="S916" s="257"/>
      <c r="T916" s="85">
        <f t="shared" si="374"/>
        <v>0</v>
      </c>
      <c r="U916" s="238"/>
      <c r="V916" s="238"/>
      <c r="W916" s="238"/>
      <c r="X916" s="257"/>
      <c r="Y916" s="258"/>
      <c r="Z916" s="79"/>
      <c r="AA916" s="257"/>
      <c r="AB916" s="257"/>
      <c r="AC916" s="257"/>
      <c r="AD916" s="257"/>
      <c r="AE916" s="257"/>
      <c r="AF916" s="85">
        <f t="shared" si="375"/>
        <v>0</v>
      </c>
      <c r="AG916" s="259"/>
      <c r="AH916" s="238"/>
      <c r="AI916" s="79"/>
      <c r="AJ916" s="80" t="str">
        <f>IF(ISBLANK(AI916), "", VLOOKUP(AI916, Z!$A$2:$C$4127, 3, FALSE))</f>
        <v/>
      </c>
      <c r="AK916" s="260"/>
      <c r="AL916" s="127">
        <f t="shared" si="376"/>
        <v>0</v>
      </c>
      <c r="AM916" s="271"/>
      <c r="AN916" s="292">
        <f t="shared" si="378"/>
        <v>0</v>
      </c>
      <c r="AO916" s="279">
        <f t="shared" si="377"/>
        <v>1</v>
      </c>
      <c r="AP916" s="279">
        <v>0.75</v>
      </c>
      <c r="AQ916" s="293" t="str">
        <f t="shared" si="379"/>
        <v>-</v>
      </c>
      <c r="AR916" s="293" t="str">
        <f t="shared" si="380"/>
        <v>-</v>
      </c>
      <c r="AS916" s="293" t="str" cm="1">
        <f t="array" ref="AS916">IFERROR(IFERROR((AT916*AU916)/(3600*1000)/AZ916, BY916) * SUMPRODUCT($BA916:$BE916^2.5, $BF916:$BJ916) / 1000, "-")</f>
        <v>-</v>
      </c>
      <c r="AT916" s="279" t="str">
        <f t="shared" si="381"/>
        <v>-</v>
      </c>
      <c r="AU916" s="279" t="str">
        <f t="shared" si="382"/>
        <v>-</v>
      </c>
      <c r="AV916" s="294" t="str">
        <f t="shared" si="364"/>
        <v>-</v>
      </c>
      <c r="AW916" s="294" t="str" cm="1">
        <f t="array" ref="AW916">IF(CH916&gt;0, INDEX($CV$58:$CV$60, CH916), "-")</f>
        <v>-</v>
      </c>
      <c r="AX916" s="294" t="str">
        <f t="shared" si="383"/>
        <v>-</v>
      </c>
      <c r="AY916" s="295" t="str">
        <f t="shared" si="384"/>
        <v>-</v>
      </c>
      <c r="AZ916" s="294">
        <f t="shared" si="385"/>
        <v>0</v>
      </c>
      <c r="BA916" s="296" t="str" cm="1">
        <f t="array" ref="BA916">IFERROR(INDEX($CV$63:$CZ$65, $CF916, BA$23), "-")</f>
        <v>-</v>
      </c>
      <c r="BB916" s="296" t="str" cm="1">
        <f t="array" ref="BB916">IFERROR(INDEX($CV$63:$CZ$65, $CF916, BB$23), "-")</f>
        <v>-</v>
      </c>
      <c r="BC916" s="296" t="str" cm="1">
        <f t="array" ref="BC916">IFERROR(INDEX($CV$63:$CZ$65, $CF916, BC$23), "-")</f>
        <v>-</v>
      </c>
      <c r="BD916" s="296" t="str" cm="1">
        <f t="array" ref="BD916">IFERROR(INDEX($CV$63:$CZ$65, $CF916, BD$23), "-")</f>
        <v>-</v>
      </c>
      <c r="BE916" s="296" t="str" cm="1">
        <f t="array" ref="BE916">IFERROR(INDEX($CV$63:$CZ$65, $CF916, BE$23), "-")</f>
        <v>-</v>
      </c>
      <c r="BF916" s="297" cm="1">
        <f t="array" ref="BF916">IF($CF916=3,
IFERROR(INDEX($CV$68:$CZ$79, $CE916, BF$23), "-"),
IF($CF916=2,
IF(BF$23=5, $Q916, IF(BF$23=4, $R916, 0)), IF(BF$23=5, $Q916, 0)
))</f>
        <v>0</v>
      </c>
      <c r="BG916" s="297" cm="1">
        <f t="array" ref="BG916">IF($CF916=3,
IFERROR(INDEX($CV$68:$CZ$79, $CE916, BG$23), "-"),
IF($CF916=2,
IF(BG$23=5, $Q916, IF(BG$23=4, $R916, 0)), IF(BG$23=5, $Q916, 0)
))</f>
        <v>0</v>
      </c>
      <c r="BH916" s="297" cm="1">
        <f t="array" ref="BH916">IF($CF916=3,
IFERROR(INDEX($CV$68:$CZ$79, $CE916, BH$23), "-"),
IF($CF916=2,
IF(BH$23=5, $Q916, IF(BH$23=4, $R916, 0)), IF(BH$23=5, $Q916, 0)
))</f>
        <v>0</v>
      </c>
      <c r="BI916" s="297" cm="1">
        <f t="array" ref="BI916">IF($CF916=3,
IFERROR(INDEX($CV$68:$CZ$79, $CE916, BI$23), "-"),
IF($CF916=2,
IF(BI$23=5, $Q916, IF(BI$23=4, $R916, 0)), IF(BI$23=5, $Q916, 0)
))</f>
        <v>0</v>
      </c>
      <c r="BJ916" s="297" cm="1">
        <f t="array" ref="BJ916">IF($CF916=3,
IFERROR(INDEX($CV$68:$CZ$79, $CE916, BJ$23), "-"),
IF($CF916=2,
IF(BJ$23=5, $Q916, IF(BJ$23=4, $R916, 0)), IF(BJ$23=5, $Q916, 0)
))</f>
        <v>0</v>
      </c>
      <c r="BK916" s="293" t="str" cm="1">
        <f t="array" ref="BK916">IFERROR(IF(OR($AN$20="EZ", ISNUMBER((BL916*BM916)/(3600*1000)/BN916)), (BL916*BM916)/(3600*1000)/BN916, BY916) * SUMPRODUCT($BO916:$BS916^2.5, $BT916:$BX916) / 1000, "-")</f>
        <v>-</v>
      </c>
      <c r="BL916" s="279" t="str">
        <f t="shared" si="386"/>
        <v>-</v>
      </c>
      <c r="BM916" s="279" t="str">
        <f t="shared" si="387"/>
        <v>-</v>
      </c>
      <c r="BN916" s="298">
        <f t="shared" si="388"/>
        <v>0</v>
      </c>
      <c r="BO916" s="296" t="str" cm="1">
        <f t="array" ref="BO916">IFERROR(INDEX($CV$63:$CZ$65, $CO916, BO$23), "-")</f>
        <v>-</v>
      </c>
      <c r="BP916" s="296" t="str" cm="1">
        <f t="array" ref="BP916">IFERROR(INDEX($CV$63:$CZ$65, $CO916, BP$23), "-")</f>
        <v>-</v>
      </c>
      <c r="BQ916" s="296" t="str" cm="1">
        <f t="array" ref="BQ916">IFERROR(INDEX($CV$63:$CZ$65, $CO916, BQ$23), "-")</f>
        <v>-</v>
      </c>
      <c r="BR916" s="296" t="str" cm="1">
        <f t="array" ref="BR916">IFERROR(INDEX($CV$63:$CZ$65, $CO916, BR$23), "-")</f>
        <v>-</v>
      </c>
      <c r="BS916" s="296" t="str" cm="1">
        <f t="array" ref="BS916">IFERROR(INDEX($CV$63:$CZ$65, $CO916, BS$23), "-")</f>
        <v>-</v>
      </c>
      <c r="BT916" s="297" cm="1">
        <f t="array" ref="BT916">IF($CO916=3,
IFERROR(INDEX($CV$68:$CZ$79, $CE916, BT$23), "-"),
IF($CO916=2,
IF(BT$23=5, $AC916, IF(BT$23=4, $AD916, 0)), IF(BT$23=5, $AC916, 0)
))</f>
        <v>0</v>
      </c>
      <c r="BU916" s="297" cm="1">
        <f t="array" ref="BU916">IF($CO916=3,
IFERROR(INDEX($CV$68:$CZ$79, $CE916, BU$23), "-"),
IF($CO916=2,
IF(BU$23=5, $AC916, IF(BU$23=4, $AD916, 0)), IF(BU$23=5, $AC916, 0)
))</f>
        <v>0</v>
      </c>
      <c r="BV916" s="297" cm="1">
        <f t="array" ref="BV916">IF($CO916=3,
IFERROR(INDEX($CV$68:$CZ$79, $CE916, BV$23), "-"),
IF($CO916=2,
IF(BV$23=5, $AC916, IF(BV$23=4, $AD916, 0)), IF(BV$23=5, $AC916, 0)
))</f>
        <v>0</v>
      </c>
      <c r="BW916" s="297" cm="1">
        <f t="array" ref="BW916">IF($CO916=3,
IFERROR(INDEX($CV$68:$CZ$79, $CE916, BW$23), "-"),
IF($CO916=2,
IF(BW$23=5, $AC916, IF(BW$23=4, $AD916, 0)), IF(BW$23=5, $AC916, 0)
))</f>
        <v>0</v>
      </c>
      <c r="BX916" s="297" cm="1">
        <f t="array" ref="BX916">IF($CO916=3,
IFERROR(INDEX($CV$68:$CZ$79, $CE916, BX$23), "-"),
IF($CO916=2,
IF(BX$23=5, $AC916, IF(BX$23=4, $AD916, 0)), IF(BX$23=5, $AC916, 0)
))</f>
        <v>0</v>
      </c>
      <c r="BY916" s="293" t="str">
        <f t="shared" si="389"/>
        <v>-</v>
      </c>
      <c r="BZ916" s="299">
        <f t="shared" si="365"/>
        <v>0</v>
      </c>
      <c r="CA916" s="294" t="str">
        <f t="shared" si="390"/>
        <v>-</v>
      </c>
      <c r="CB916" s="295" t="str">
        <f t="shared" si="366"/>
        <v>-</v>
      </c>
      <c r="CC916" s="295" t="str">
        <f t="shared" si="391"/>
        <v>-</v>
      </c>
      <c r="CD916" s="299">
        <f t="shared" si="367"/>
        <v>0</v>
      </c>
      <c r="CE916" s="300" t="str">
        <f t="shared" si="368"/>
        <v>-</v>
      </c>
      <c r="CF916" s="300" t="str">
        <f t="shared" si="369"/>
        <v>-</v>
      </c>
      <c r="CG916" s="300">
        <v>0</v>
      </c>
      <c r="CH916" s="300">
        <f t="shared" si="370"/>
        <v>0</v>
      </c>
      <c r="CI916" s="301">
        <f t="shared" si="371"/>
        <v>0</v>
      </c>
      <c r="CJ916" s="301">
        <f t="shared" si="372"/>
        <v>0</v>
      </c>
      <c r="CK916" s="302" t="str" cm="1">
        <f t="array" ref="CK916">IF($CJ916&gt;0, INDEX($CS$28:$DH$35, $CJ916, $CI916+CK$23), "-")</f>
        <v>-</v>
      </c>
      <c r="CL916" s="302" t="str" cm="1">
        <f t="array" ref="CL916">IF($CJ916&gt;0, INDEX($CS$28:$DH$35, $CJ916, $CI916+CL$23), "-")</f>
        <v>-</v>
      </c>
      <c r="CM916" s="302" t="str" cm="1">
        <f t="array" ref="CM916">IF($CJ916&gt;0, INDEX($CS$28:$DH$35, $CJ916, $CI916+CM$23), "-")</f>
        <v>-</v>
      </c>
      <c r="CN916" s="302" t="str" cm="1">
        <f t="array" ref="CN916">IF($CJ916&gt;0, INDEX($CS$28:$DH$35, $CJ916, $CI916+CN$23), "-")</f>
        <v>-</v>
      </c>
      <c r="CO916" s="300" t="str">
        <f t="shared" si="373"/>
        <v>-</v>
      </c>
      <c r="CP916" s="271"/>
      <c r="CQ916" s="272"/>
      <c r="CR916" s="273"/>
      <c r="CS916" s="273"/>
      <c r="CT916" s="273"/>
      <c r="CU916" s="273"/>
      <c r="CV916" s="273"/>
      <c r="CW916" s="273"/>
      <c r="CX916" s="273"/>
      <c r="CY916" s="273"/>
      <c r="CZ916" s="273"/>
      <c r="DA916" s="273"/>
      <c r="DB916" s="273"/>
      <c r="DC916" s="273"/>
      <c r="DD916" s="273"/>
      <c r="DE916" s="273"/>
      <c r="DF916" s="273"/>
      <c r="DG916" s="273"/>
      <c r="DH916" s="273"/>
      <c r="DI916" s="273"/>
      <c r="DJ916" s="271"/>
      <c r="DK916" s="271"/>
    </row>
    <row r="917" spans="1:115" s="45" customFormat="1" ht="12.75" customHeight="1" x14ac:dyDescent="0.25">
      <c r="A917" s="13" cm="1">
        <f t="array" ref="A917">IFERROR(INDEX(Operation, IFERROR(MATCH($N917,#REF!, 0), IFERROR(MATCH($N917,#REF!, 0), MATCH($N917,#REF!, 0))), 4), 0)</f>
        <v>0</v>
      </c>
      <c r="B917" s="10">
        <v>894</v>
      </c>
      <c r="C917" s="238"/>
      <c r="D917" s="238"/>
      <c r="E917" s="79"/>
      <c r="F917" s="80" t="str">
        <f>IF(ISBLANK(E917), "", VLOOKUP(E917, Z!$A$2:$C$4127, 3, FALSE))</f>
        <v/>
      </c>
      <c r="G917" s="238"/>
      <c r="H917" s="81"/>
      <c r="I917" s="255" t="b">
        <v>0</v>
      </c>
      <c r="J917" s="256"/>
      <c r="K917" s="82"/>
      <c r="L917" s="82"/>
      <c r="M917" s="83"/>
      <c r="N917" s="79"/>
      <c r="O917" s="84"/>
      <c r="P917" s="84"/>
      <c r="Q917" s="257"/>
      <c r="R917" s="257"/>
      <c r="S917" s="257"/>
      <c r="T917" s="85">
        <f t="shared" si="374"/>
        <v>0</v>
      </c>
      <c r="U917" s="238"/>
      <c r="V917" s="238"/>
      <c r="W917" s="238"/>
      <c r="X917" s="257"/>
      <c r="Y917" s="258"/>
      <c r="Z917" s="79"/>
      <c r="AA917" s="257"/>
      <c r="AB917" s="257"/>
      <c r="AC917" s="257"/>
      <c r="AD917" s="257"/>
      <c r="AE917" s="257"/>
      <c r="AF917" s="85">
        <f t="shared" si="375"/>
        <v>0</v>
      </c>
      <c r="AG917" s="259"/>
      <c r="AH917" s="238"/>
      <c r="AI917" s="79"/>
      <c r="AJ917" s="80" t="str">
        <f>IF(ISBLANK(AI917), "", VLOOKUP(AI917, Z!$A$2:$C$4127, 3, FALSE))</f>
        <v/>
      </c>
      <c r="AK917" s="260"/>
      <c r="AL917" s="127">
        <f t="shared" si="376"/>
        <v>0</v>
      </c>
      <c r="AM917" s="271"/>
      <c r="AN917" s="292">
        <f t="shared" si="378"/>
        <v>0</v>
      </c>
      <c r="AO917" s="279">
        <f t="shared" si="377"/>
        <v>1</v>
      </c>
      <c r="AP917" s="279">
        <v>0.75</v>
      </c>
      <c r="AQ917" s="293" t="str">
        <f t="shared" si="379"/>
        <v>-</v>
      </c>
      <c r="AR917" s="293" t="str">
        <f t="shared" si="380"/>
        <v>-</v>
      </c>
      <c r="AS917" s="293" t="str" cm="1">
        <f t="array" ref="AS917">IFERROR(IFERROR((AT917*AU917)/(3600*1000)/AZ917, BY917) * SUMPRODUCT($BA917:$BE917^2.5, $BF917:$BJ917) / 1000, "-")</f>
        <v>-</v>
      </c>
      <c r="AT917" s="279" t="str">
        <f t="shared" si="381"/>
        <v>-</v>
      </c>
      <c r="AU917" s="279" t="str">
        <f t="shared" si="382"/>
        <v>-</v>
      </c>
      <c r="AV917" s="294" t="str">
        <f t="shared" si="364"/>
        <v>-</v>
      </c>
      <c r="AW917" s="294" t="str" cm="1">
        <f t="array" ref="AW917">IF(CH917&gt;0, INDEX($CV$58:$CV$60, CH917), "-")</f>
        <v>-</v>
      </c>
      <c r="AX917" s="294" t="str">
        <f t="shared" si="383"/>
        <v>-</v>
      </c>
      <c r="AY917" s="295" t="str">
        <f t="shared" si="384"/>
        <v>-</v>
      </c>
      <c r="AZ917" s="294">
        <f t="shared" si="385"/>
        <v>0</v>
      </c>
      <c r="BA917" s="296" t="str" cm="1">
        <f t="array" ref="BA917">IFERROR(INDEX($CV$63:$CZ$65, $CF917, BA$23), "-")</f>
        <v>-</v>
      </c>
      <c r="BB917" s="296" t="str" cm="1">
        <f t="array" ref="BB917">IFERROR(INDEX($CV$63:$CZ$65, $CF917, BB$23), "-")</f>
        <v>-</v>
      </c>
      <c r="BC917" s="296" t="str" cm="1">
        <f t="array" ref="BC917">IFERROR(INDEX($CV$63:$CZ$65, $CF917, BC$23), "-")</f>
        <v>-</v>
      </c>
      <c r="BD917" s="296" t="str" cm="1">
        <f t="array" ref="BD917">IFERROR(INDEX($CV$63:$CZ$65, $CF917, BD$23), "-")</f>
        <v>-</v>
      </c>
      <c r="BE917" s="296" t="str" cm="1">
        <f t="array" ref="BE917">IFERROR(INDEX($CV$63:$CZ$65, $CF917, BE$23), "-")</f>
        <v>-</v>
      </c>
      <c r="BF917" s="297" cm="1">
        <f t="array" ref="BF917">IF($CF917=3,
IFERROR(INDEX($CV$68:$CZ$79, $CE917, BF$23), "-"),
IF($CF917=2,
IF(BF$23=5, $Q917, IF(BF$23=4, $R917, 0)), IF(BF$23=5, $Q917, 0)
))</f>
        <v>0</v>
      </c>
      <c r="BG917" s="297" cm="1">
        <f t="array" ref="BG917">IF($CF917=3,
IFERROR(INDEX($CV$68:$CZ$79, $CE917, BG$23), "-"),
IF($CF917=2,
IF(BG$23=5, $Q917, IF(BG$23=4, $R917, 0)), IF(BG$23=5, $Q917, 0)
))</f>
        <v>0</v>
      </c>
      <c r="BH917" s="297" cm="1">
        <f t="array" ref="BH917">IF($CF917=3,
IFERROR(INDEX($CV$68:$CZ$79, $CE917, BH$23), "-"),
IF($CF917=2,
IF(BH$23=5, $Q917, IF(BH$23=4, $R917, 0)), IF(BH$23=5, $Q917, 0)
))</f>
        <v>0</v>
      </c>
      <c r="BI917" s="297" cm="1">
        <f t="array" ref="BI917">IF($CF917=3,
IFERROR(INDEX($CV$68:$CZ$79, $CE917, BI$23), "-"),
IF($CF917=2,
IF(BI$23=5, $Q917, IF(BI$23=4, $R917, 0)), IF(BI$23=5, $Q917, 0)
))</f>
        <v>0</v>
      </c>
      <c r="BJ917" s="297" cm="1">
        <f t="array" ref="BJ917">IF($CF917=3,
IFERROR(INDEX($CV$68:$CZ$79, $CE917, BJ$23), "-"),
IF($CF917=2,
IF(BJ$23=5, $Q917, IF(BJ$23=4, $R917, 0)), IF(BJ$23=5, $Q917, 0)
))</f>
        <v>0</v>
      </c>
      <c r="BK917" s="293" t="str" cm="1">
        <f t="array" ref="BK917">IFERROR(IF(OR($AN$20="EZ", ISNUMBER((BL917*BM917)/(3600*1000)/BN917)), (BL917*BM917)/(3600*1000)/BN917, BY917) * SUMPRODUCT($BO917:$BS917^2.5, $BT917:$BX917) / 1000, "-")</f>
        <v>-</v>
      </c>
      <c r="BL917" s="279" t="str">
        <f t="shared" si="386"/>
        <v>-</v>
      </c>
      <c r="BM917" s="279" t="str">
        <f t="shared" si="387"/>
        <v>-</v>
      </c>
      <c r="BN917" s="298">
        <f t="shared" si="388"/>
        <v>0</v>
      </c>
      <c r="BO917" s="296" t="str" cm="1">
        <f t="array" ref="BO917">IFERROR(INDEX($CV$63:$CZ$65, $CO917, BO$23), "-")</f>
        <v>-</v>
      </c>
      <c r="BP917" s="296" t="str" cm="1">
        <f t="array" ref="BP917">IFERROR(INDEX($CV$63:$CZ$65, $CO917, BP$23), "-")</f>
        <v>-</v>
      </c>
      <c r="BQ917" s="296" t="str" cm="1">
        <f t="array" ref="BQ917">IFERROR(INDEX($CV$63:$CZ$65, $CO917, BQ$23), "-")</f>
        <v>-</v>
      </c>
      <c r="BR917" s="296" t="str" cm="1">
        <f t="array" ref="BR917">IFERROR(INDEX($CV$63:$CZ$65, $CO917, BR$23), "-")</f>
        <v>-</v>
      </c>
      <c r="BS917" s="296" t="str" cm="1">
        <f t="array" ref="BS917">IFERROR(INDEX($CV$63:$CZ$65, $CO917, BS$23), "-")</f>
        <v>-</v>
      </c>
      <c r="BT917" s="297" cm="1">
        <f t="array" ref="BT917">IF($CO917=3,
IFERROR(INDEX($CV$68:$CZ$79, $CE917, BT$23), "-"),
IF($CO917=2,
IF(BT$23=5, $AC917, IF(BT$23=4, $AD917, 0)), IF(BT$23=5, $AC917, 0)
))</f>
        <v>0</v>
      </c>
      <c r="BU917" s="297" cm="1">
        <f t="array" ref="BU917">IF($CO917=3,
IFERROR(INDEX($CV$68:$CZ$79, $CE917, BU$23), "-"),
IF($CO917=2,
IF(BU$23=5, $AC917, IF(BU$23=4, $AD917, 0)), IF(BU$23=5, $AC917, 0)
))</f>
        <v>0</v>
      </c>
      <c r="BV917" s="297" cm="1">
        <f t="array" ref="BV917">IF($CO917=3,
IFERROR(INDEX($CV$68:$CZ$79, $CE917, BV$23), "-"),
IF($CO917=2,
IF(BV$23=5, $AC917, IF(BV$23=4, $AD917, 0)), IF(BV$23=5, $AC917, 0)
))</f>
        <v>0</v>
      </c>
      <c r="BW917" s="297" cm="1">
        <f t="array" ref="BW917">IF($CO917=3,
IFERROR(INDEX($CV$68:$CZ$79, $CE917, BW$23), "-"),
IF($CO917=2,
IF(BW$23=5, $AC917, IF(BW$23=4, $AD917, 0)), IF(BW$23=5, $AC917, 0)
))</f>
        <v>0</v>
      </c>
      <c r="BX917" s="297" cm="1">
        <f t="array" ref="BX917">IF($CO917=3,
IFERROR(INDEX($CV$68:$CZ$79, $CE917, BX$23), "-"),
IF($CO917=2,
IF(BX$23=5, $AC917, IF(BX$23=4, $AD917, 0)), IF(BX$23=5, $AC917, 0)
))</f>
        <v>0</v>
      </c>
      <c r="BY917" s="293" t="str">
        <f t="shared" si="389"/>
        <v>-</v>
      </c>
      <c r="BZ917" s="299">
        <f t="shared" si="365"/>
        <v>0</v>
      </c>
      <c r="CA917" s="294" t="str">
        <f t="shared" si="390"/>
        <v>-</v>
      </c>
      <c r="CB917" s="295" t="str">
        <f t="shared" si="366"/>
        <v>-</v>
      </c>
      <c r="CC917" s="295" t="str">
        <f t="shared" si="391"/>
        <v>-</v>
      </c>
      <c r="CD917" s="299">
        <f t="shared" si="367"/>
        <v>0</v>
      </c>
      <c r="CE917" s="300" t="str">
        <f t="shared" si="368"/>
        <v>-</v>
      </c>
      <c r="CF917" s="300" t="str">
        <f t="shared" si="369"/>
        <v>-</v>
      </c>
      <c r="CG917" s="300">
        <v>0</v>
      </c>
      <c r="CH917" s="300">
        <f t="shared" si="370"/>
        <v>0</v>
      </c>
      <c r="CI917" s="301">
        <f t="shared" si="371"/>
        <v>0</v>
      </c>
      <c r="CJ917" s="301">
        <f t="shared" si="372"/>
        <v>0</v>
      </c>
      <c r="CK917" s="302" t="str" cm="1">
        <f t="array" ref="CK917">IF($CJ917&gt;0, INDEX($CS$28:$DH$35, $CJ917, $CI917+CK$23), "-")</f>
        <v>-</v>
      </c>
      <c r="CL917" s="302" t="str" cm="1">
        <f t="array" ref="CL917">IF($CJ917&gt;0, INDEX($CS$28:$DH$35, $CJ917, $CI917+CL$23), "-")</f>
        <v>-</v>
      </c>
      <c r="CM917" s="302" t="str" cm="1">
        <f t="array" ref="CM917">IF($CJ917&gt;0, INDEX($CS$28:$DH$35, $CJ917, $CI917+CM$23), "-")</f>
        <v>-</v>
      </c>
      <c r="CN917" s="302" t="str" cm="1">
        <f t="array" ref="CN917">IF($CJ917&gt;0, INDEX($CS$28:$DH$35, $CJ917, $CI917+CN$23), "-")</f>
        <v>-</v>
      </c>
      <c r="CO917" s="300" t="str">
        <f t="shared" si="373"/>
        <v>-</v>
      </c>
      <c r="CP917" s="271"/>
      <c r="CQ917" s="272"/>
      <c r="CR917" s="273"/>
      <c r="CS917" s="273"/>
      <c r="CT917" s="273"/>
      <c r="CU917" s="273"/>
      <c r="CV917" s="273"/>
      <c r="CW917" s="273"/>
      <c r="CX917" s="273"/>
      <c r="CY917" s="273"/>
      <c r="CZ917" s="273"/>
      <c r="DA917" s="273"/>
      <c r="DB917" s="273"/>
      <c r="DC917" s="273"/>
      <c r="DD917" s="273"/>
      <c r="DE917" s="273"/>
      <c r="DF917" s="273"/>
      <c r="DG917" s="273"/>
      <c r="DH917" s="273"/>
      <c r="DI917" s="273"/>
      <c r="DJ917" s="271"/>
      <c r="DK917" s="271"/>
    </row>
    <row r="918" spans="1:115" s="45" customFormat="1" ht="12.75" customHeight="1" x14ac:dyDescent="0.25">
      <c r="A918" s="13" cm="1">
        <f t="array" ref="A918">IFERROR(INDEX(Operation, IFERROR(MATCH($N918,#REF!, 0), IFERROR(MATCH($N918,#REF!, 0), MATCH($N918,#REF!, 0))), 4), 0)</f>
        <v>0</v>
      </c>
      <c r="B918" s="10">
        <v>895</v>
      </c>
      <c r="C918" s="238"/>
      <c r="D918" s="238"/>
      <c r="E918" s="79"/>
      <c r="F918" s="80" t="str">
        <f>IF(ISBLANK(E918), "", VLOOKUP(E918, Z!$A$2:$C$4127, 3, FALSE))</f>
        <v/>
      </c>
      <c r="G918" s="238"/>
      <c r="H918" s="81"/>
      <c r="I918" s="255" t="b">
        <v>0</v>
      </c>
      <c r="J918" s="256"/>
      <c r="K918" s="82"/>
      <c r="L918" s="82"/>
      <c r="M918" s="83"/>
      <c r="N918" s="79"/>
      <c r="O918" s="84"/>
      <c r="P918" s="84"/>
      <c r="Q918" s="257"/>
      <c r="R918" s="257"/>
      <c r="S918" s="257"/>
      <c r="T918" s="85">
        <f t="shared" si="374"/>
        <v>0</v>
      </c>
      <c r="U918" s="238"/>
      <c r="V918" s="238"/>
      <c r="W918" s="238"/>
      <c r="X918" s="257"/>
      <c r="Y918" s="258"/>
      <c r="Z918" s="79"/>
      <c r="AA918" s="257"/>
      <c r="AB918" s="257"/>
      <c r="AC918" s="257"/>
      <c r="AD918" s="257"/>
      <c r="AE918" s="257"/>
      <c r="AF918" s="85">
        <f t="shared" si="375"/>
        <v>0</v>
      </c>
      <c r="AG918" s="259"/>
      <c r="AH918" s="238"/>
      <c r="AI918" s="79"/>
      <c r="AJ918" s="80" t="str">
        <f>IF(ISBLANK(AI918), "", VLOOKUP(AI918, Z!$A$2:$C$4127, 3, FALSE))</f>
        <v/>
      </c>
      <c r="AK918" s="260"/>
      <c r="AL918" s="127">
        <f t="shared" si="376"/>
        <v>0</v>
      </c>
      <c r="AM918" s="271"/>
      <c r="AN918" s="292">
        <f t="shared" si="378"/>
        <v>0</v>
      </c>
      <c r="AO918" s="279">
        <f t="shared" si="377"/>
        <v>1</v>
      </c>
      <c r="AP918" s="279">
        <v>0.75</v>
      </c>
      <c r="AQ918" s="293" t="str">
        <f t="shared" si="379"/>
        <v>-</v>
      </c>
      <c r="AR918" s="293" t="str">
        <f t="shared" si="380"/>
        <v>-</v>
      </c>
      <c r="AS918" s="293" t="str" cm="1">
        <f t="array" ref="AS918">IFERROR(IFERROR((AT918*AU918)/(3600*1000)/AZ918, BY918) * SUMPRODUCT($BA918:$BE918^2.5, $BF918:$BJ918) / 1000, "-")</f>
        <v>-</v>
      </c>
      <c r="AT918" s="279" t="str">
        <f t="shared" si="381"/>
        <v>-</v>
      </c>
      <c r="AU918" s="279" t="str">
        <f t="shared" si="382"/>
        <v>-</v>
      </c>
      <c r="AV918" s="294" t="str">
        <f t="shared" si="364"/>
        <v>-</v>
      </c>
      <c r="AW918" s="294" t="str" cm="1">
        <f t="array" ref="AW918">IF(CH918&gt;0, INDEX($CV$58:$CV$60, CH918), "-")</f>
        <v>-</v>
      </c>
      <c r="AX918" s="294" t="str">
        <f t="shared" si="383"/>
        <v>-</v>
      </c>
      <c r="AY918" s="295" t="str">
        <f t="shared" si="384"/>
        <v>-</v>
      </c>
      <c r="AZ918" s="294">
        <f t="shared" si="385"/>
        <v>0</v>
      </c>
      <c r="BA918" s="296" t="str" cm="1">
        <f t="array" ref="BA918">IFERROR(INDEX($CV$63:$CZ$65, $CF918, BA$23), "-")</f>
        <v>-</v>
      </c>
      <c r="BB918" s="296" t="str" cm="1">
        <f t="array" ref="BB918">IFERROR(INDEX($CV$63:$CZ$65, $CF918, BB$23), "-")</f>
        <v>-</v>
      </c>
      <c r="BC918" s="296" t="str" cm="1">
        <f t="array" ref="BC918">IFERROR(INDEX($CV$63:$CZ$65, $CF918, BC$23), "-")</f>
        <v>-</v>
      </c>
      <c r="BD918" s="296" t="str" cm="1">
        <f t="array" ref="BD918">IFERROR(INDEX($CV$63:$CZ$65, $CF918, BD$23), "-")</f>
        <v>-</v>
      </c>
      <c r="BE918" s="296" t="str" cm="1">
        <f t="array" ref="BE918">IFERROR(INDEX($CV$63:$CZ$65, $CF918, BE$23), "-")</f>
        <v>-</v>
      </c>
      <c r="BF918" s="297" cm="1">
        <f t="array" ref="BF918">IF($CF918=3,
IFERROR(INDEX($CV$68:$CZ$79, $CE918, BF$23), "-"),
IF($CF918=2,
IF(BF$23=5, $Q918, IF(BF$23=4, $R918, 0)), IF(BF$23=5, $Q918, 0)
))</f>
        <v>0</v>
      </c>
      <c r="BG918" s="297" cm="1">
        <f t="array" ref="BG918">IF($CF918=3,
IFERROR(INDEX($CV$68:$CZ$79, $CE918, BG$23), "-"),
IF($CF918=2,
IF(BG$23=5, $Q918, IF(BG$23=4, $R918, 0)), IF(BG$23=5, $Q918, 0)
))</f>
        <v>0</v>
      </c>
      <c r="BH918" s="297" cm="1">
        <f t="array" ref="BH918">IF($CF918=3,
IFERROR(INDEX($CV$68:$CZ$79, $CE918, BH$23), "-"),
IF($CF918=2,
IF(BH$23=5, $Q918, IF(BH$23=4, $R918, 0)), IF(BH$23=5, $Q918, 0)
))</f>
        <v>0</v>
      </c>
      <c r="BI918" s="297" cm="1">
        <f t="array" ref="BI918">IF($CF918=3,
IFERROR(INDEX($CV$68:$CZ$79, $CE918, BI$23), "-"),
IF($CF918=2,
IF(BI$23=5, $Q918, IF(BI$23=4, $R918, 0)), IF(BI$23=5, $Q918, 0)
))</f>
        <v>0</v>
      </c>
      <c r="BJ918" s="297" cm="1">
        <f t="array" ref="BJ918">IF($CF918=3,
IFERROR(INDEX($CV$68:$CZ$79, $CE918, BJ$23), "-"),
IF($CF918=2,
IF(BJ$23=5, $Q918, IF(BJ$23=4, $R918, 0)), IF(BJ$23=5, $Q918, 0)
))</f>
        <v>0</v>
      </c>
      <c r="BK918" s="293" t="str" cm="1">
        <f t="array" ref="BK918">IFERROR(IF(OR($AN$20="EZ", ISNUMBER((BL918*BM918)/(3600*1000)/BN918)), (BL918*BM918)/(3600*1000)/BN918, BY918) * SUMPRODUCT($BO918:$BS918^2.5, $BT918:$BX918) / 1000, "-")</f>
        <v>-</v>
      </c>
      <c r="BL918" s="279" t="str">
        <f t="shared" si="386"/>
        <v>-</v>
      </c>
      <c r="BM918" s="279" t="str">
        <f t="shared" si="387"/>
        <v>-</v>
      </c>
      <c r="BN918" s="298">
        <f t="shared" si="388"/>
        <v>0</v>
      </c>
      <c r="BO918" s="296" t="str" cm="1">
        <f t="array" ref="BO918">IFERROR(INDEX($CV$63:$CZ$65, $CO918, BO$23), "-")</f>
        <v>-</v>
      </c>
      <c r="BP918" s="296" t="str" cm="1">
        <f t="array" ref="BP918">IFERROR(INDEX($CV$63:$CZ$65, $CO918, BP$23), "-")</f>
        <v>-</v>
      </c>
      <c r="BQ918" s="296" t="str" cm="1">
        <f t="array" ref="BQ918">IFERROR(INDEX($CV$63:$CZ$65, $CO918, BQ$23), "-")</f>
        <v>-</v>
      </c>
      <c r="BR918" s="296" t="str" cm="1">
        <f t="array" ref="BR918">IFERROR(INDEX($CV$63:$CZ$65, $CO918, BR$23), "-")</f>
        <v>-</v>
      </c>
      <c r="BS918" s="296" t="str" cm="1">
        <f t="array" ref="BS918">IFERROR(INDEX($CV$63:$CZ$65, $CO918, BS$23), "-")</f>
        <v>-</v>
      </c>
      <c r="BT918" s="297" cm="1">
        <f t="array" ref="BT918">IF($CO918=3,
IFERROR(INDEX($CV$68:$CZ$79, $CE918, BT$23), "-"),
IF($CO918=2,
IF(BT$23=5, $AC918, IF(BT$23=4, $AD918, 0)), IF(BT$23=5, $AC918, 0)
))</f>
        <v>0</v>
      </c>
      <c r="BU918" s="297" cm="1">
        <f t="array" ref="BU918">IF($CO918=3,
IFERROR(INDEX($CV$68:$CZ$79, $CE918, BU$23), "-"),
IF($CO918=2,
IF(BU$23=5, $AC918, IF(BU$23=4, $AD918, 0)), IF(BU$23=5, $AC918, 0)
))</f>
        <v>0</v>
      </c>
      <c r="BV918" s="297" cm="1">
        <f t="array" ref="BV918">IF($CO918=3,
IFERROR(INDEX($CV$68:$CZ$79, $CE918, BV$23), "-"),
IF($CO918=2,
IF(BV$23=5, $AC918, IF(BV$23=4, $AD918, 0)), IF(BV$23=5, $AC918, 0)
))</f>
        <v>0</v>
      </c>
      <c r="BW918" s="297" cm="1">
        <f t="array" ref="BW918">IF($CO918=3,
IFERROR(INDEX($CV$68:$CZ$79, $CE918, BW$23), "-"),
IF($CO918=2,
IF(BW$23=5, $AC918, IF(BW$23=4, $AD918, 0)), IF(BW$23=5, $AC918, 0)
))</f>
        <v>0</v>
      </c>
      <c r="BX918" s="297" cm="1">
        <f t="array" ref="BX918">IF($CO918=3,
IFERROR(INDEX($CV$68:$CZ$79, $CE918, BX$23), "-"),
IF($CO918=2,
IF(BX$23=5, $AC918, IF(BX$23=4, $AD918, 0)), IF(BX$23=5, $AC918, 0)
))</f>
        <v>0</v>
      </c>
      <c r="BY918" s="293" t="str">
        <f t="shared" si="389"/>
        <v>-</v>
      </c>
      <c r="BZ918" s="299">
        <f t="shared" si="365"/>
        <v>0</v>
      </c>
      <c r="CA918" s="294" t="str">
        <f t="shared" si="390"/>
        <v>-</v>
      </c>
      <c r="CB918" s="295" t="str">
        <f t="shared" si="366"/>
        <v>-</v>
      </c>
      <c r="CC918" s="295" t="str">
        <f t="shared" si="391"/>
        <v>-</v>
      </c>
      <c r="CD918" s="299">
        <f t="shared" si="367"/>
        <v>0</v>
      </c>
      <c r="CE918" s="300" t="str">
        <f t="shared" si="368"/>
        <v>-</v>
      </c>
      <c r="CF918" s="300" t="str">
        <f t="shared" si="369"/>
        <v>-</v>
      </c>
      <c r="CG918" s="300">
        <v>0</v>
      </c>
      <c r="CH918" s="300">
        <f t="shared" si="370"/>
        <v>0</v>
      </c>
      <c r="CI918" s="301">
        <f t="shared" si="371"/>
        <v>0</v>
      </c>
      <c r="CJ918" s="301">
        <f t="shared" si="372"/>
        <v>0</v>
      </c>
      <c r="CK918" s="302" t="str" cm="1">
        <f t="array" ref="CK918">IF($CJ918&gt;0, INDEX($CS$28:$DH$35, $CJ918, $CI918+CK$23), "-")</f>
        <v>-</v>
      </c>
      <c r="CL918" s="302" t="str" cm="1">
        <f t="array" ref="CL918">IF($CJ918&gt;0, INDEX($CS$28:$DH$35, $CJ918, $CI918+CL$23), "-")</f>
        <v>-</v>
      </c>
      <c r="CM918" s="302" t="str" cm="1">
        <f t="array" ref="CM918">IF($CJ918&gt;0, INDEX($CS$28:$DH$35, $CJ918, $CI918+CM$23), "-")</f>
        <v>-</v>
      </c>
      <c r="CN918" s="302" t="str" cm="1">
        <f t="array" ref="CN918">IF($CJ918&gt;0, INDEX($CS$28:$DH$35, $CJ918, $CI918+CN$23), "-")</f>
        <v>-</v>
      </c>
      <c r="CO918" s="300" t="str">
        <f t="shared" si="373"/>
        <v>-</v>
      </c>
      <c r="CP918" s="271"/>
      <c r="CQ918" s="272"/>
      <c r="CR918" s="273"/>
      <c r="CS918" s="273"/>
      <c r="CT918" s="273"/>
      <c r="CU918" s="273"/>
      <c r="CV918" s="273"/>
      <c r="CW918" s="273"/>
      <c r="CX918" s="273"/>
      <c r="CY918" s="273"/>
      <c r="CZ918" s="273"/>
      <c r="DA918" s="273"/>
      <c r="DB918" s="273"/>
      <c r="DC918" s="273"/>
      <c r="DD918" s="273"/>
      <c r="DE918" s="273"/>
      <c r="DF918" s="273"/>
      <c r="DG918" s="273"/>
      <c r="DH918" s="273"/>
      <c r="DI918" s="273"/>
      <c r="DJ918" s="271"/>
      <c r="DK918" s="271"/>
    </row>
    <row r="919" spans="1:115" s="45" customFormat="1" ht="12.75" customHeight="1" x14ac:dyDescent="0.25">
      <c r="A919" s="13" cm="1">
        <f t="array" ref="A919">IFERROR(INDEX(Operation, IFERROR(MATCH($N919,#REF!, 0), IFERROR(MATCH($N919,#REF!, 0), MATCH($N919,#REF!, 0))), 4), 0)</f>
        <v>0</v>
      </c>
      <c r="B919" s="10">
        <v>896</v>
      </c>
      <c r="C919" s="238"/>
      <c r="D919" s="238"/>
      <c r="E919" s="79"/>
      <c r="F919" s="80" t="str">
        <f>IF(ISBLANK(E919), "", VLOOKUP(E919, Z!$A$2:$C$4127, 3, FALSE))</f>
        <v/>
      </c>
      <c r="G919" s="238"/>
      <c r="H919" s="81"/>
      <c r="I919" s="255" t="b">
        <v>0</v>
      </c>
      <c r="J919" s="256"/>
      <c r="K919" s="82"/>
      <c r="L919" s="82"/>
      <c r="M919" s="83"/>
      <c r="N919" s="79"/>
      <c r="O919" s="84"/>
      <c r="P919" s="84"/>
      <c r="Q919" s="257"/>
      <c r="R919" s="257"/>
      <c r="S919" s="257"/>
      <c r="T919" s="85">
        <f t="shared" si="374"/>
        <v>0</v>
      </c>
      <c r="U919" s="238"/>
      <c r="V919" s="238"/>
      <c r="W919" s="238"/>
      <c r="X919" s="256"/>
      <c r="Y919" s="258"/>
      <c r="Z919" s="79"/>
      <c r="AA919" s="257"/>
      <c r="AB919" s="257"/>
      <c r="AC919" s="257"/>
      <c r="AD919" s="257"/>
      <c r="AE919" s="257"/>
      <c r="AF919" s="85">
        <f t="shared" si="375"/>
        <v>0</v>
      </c>
      <c r="AG919" s="259"/>
      <c r="AH919" s="238"/>
      <c r="AI919" s="79"/>
      <c r="AJ919" s="80" t="str">
        <f>IF(ISBLANK(AI919), "", VLOOKUP(AI919, Z!$A$2:$C$4127, 3, FALSE))</f>
        <v/>
      </c>
      <c r="AK919" s="260"/>
      <c r="AL919" s="127">
        <f t="shared" si="376"/>
        <v>0</v>
      </c>
      <c r="AM919" s="271"/>
      <c r="AN919" s="292">
        <f t="shared" si="378"/>
        <v>0</v>
      </c>
      <c r="AO919" s="279">
        <f t="shared" si="377"/>
        <v>1</v>
      </c>
      <c r="AP919" s="279">
        <v>0.75</v>
      </c>
      <c r="AQ919" s="293" t="str">
        <f t="shared" si="379"/>
        <v>-</v>
      </c>
      <c r="AR919" s="293" t="str">
        <f t="shared" si="380"/>
        <v>-</v>
      </c>
      <c r="AS919" s="293" t="str" cm="1">
        <f t="array" ref="AS919">IFERROR(IFERROR((AT919*AU919)/(3600*1000)/AZ919, BY919) * SUMPRODUCT($BA919:$BE919^2.5, $BF919:$BJ919) / 1000, "-")</f>
        <v>-</v>
      </c>
      <c r="AT919" s="279" t="str">
        <f t="shared" si="381"/>
        <v>-</v>
      </c>
      <c r="AU919" s="279" t="str">
        <f t="shared" si="382"/>
        <v>-</v>
      </c>
      <c r="AV919" s="294" t="str">
        <f t="shared" si="364"/>
        <v>-</v>
      </c>
      <c r="AW919" s="294" t="str" cm="1">
        <f t="array" ref="AW919">IF(CH919&gt;0, INDEX($CV$58:$CV$60, CH919), "-")</f>
        <v>-</v>
      </c>
      <c r="AX919" s="294" t="str">
        <f t="shared" si="383"/>
        <v>-</v>
      </c>
      <c r="AY919" s="295" t="str">
        <f t="shared" si="384"/>
        <v>-</v>
      </c>
      <c r="AZ919" s="294">
        <f t="shared" si="385"/>
        <v>0</v>
      </c>
      <c r="BA919" s="296" t="str" cm="1">
        <f t="array" ref="BA919">IFERROR(INDEX($CV$63:$CZ$65, $CF919, BA$23), "-")</f>
        <v>-</v>
      </c>
      <c r="BB919" s="296" t="str" cm="1">
        <f t="array" ref="BB919">IFERROR(INDEX($CV$63:$CZ$65, $CF919, BB$23), "-")</f>
        <v>-</v>
      </c>
      <c r="BC919" s="296" t="str" cm="1">
        <f t="array" ref="BC919">IFERROR(INDEX($CV$63:$CZ$65, $CF919, BC$23), "-")</f>
        <v>-</v>
      </c>
      <c r="BD919" s="296" t="str" cm="1">
        <f t="array" ref="BD919">IFERROR(INDEX($CV$63:$CZ$65, $CF919, BD$23), "-")</f>
        <v>-</v>
      </c>
      <c r="BE919" s="296" t="str" cm="1">
        <f t="array" ref="BE919">IFERROR(INDEX($CV$63:$CZ$65, $CF919, BE$23), "-")</f>
        <v>-</v>
      </c>
      <c r="BF919" s="297" cm="1">
        <f t="array" ref="BF919">IF($CF919=3,
IFERROR(INDEX($CV$68:$CZ$79, $CE919, BF$23), "-"),
IF($CF919=2,
IF(BF$23=5, $Q919, IF(BF$23=4, $R919, 0)), IF(BF$23=5, $Q919, 0)
))</f>
        <v>0</v>
      </c>
      <c r="BG919" s="297" cm="1">
        <f t="array" ref="BG919">IF($CF919=3,
IFERROR(INDEX($CV$68:$CZ$79, $CE919, BG$23), "-"),
IF($CF919=2,
IF(BG$23=5, $Q919, IF(BG$23=4, $R919, 0)), IF(BG$23=5, $Q919, 0)
))</f>
        <v>0</v>
      </c>
      <c r="BH919" s="297" cm="1">
        <f t="array" ref="BH919">IF($CF919=3,
IFERROR(INDEX($CV$68:$CZ$79, $CE919, BH$23), "-"),
IF($CF919=2,
IF(BH$23=5, $Q919, IF(BH$23=4, $R919, 0)), IF(BH$23=5, $Q919, 0)
))</f>
        <v>0</v>
      </c>
      <c r="BI919" s="297" cm="1">
        <f t="array" ref="BI919">IF($CF919=3,
IFERROR(INDEX($CV$68:$CZ$79, $CE919, BI$23), "-"),
IF($CF919=2,
IF(BI$23=5, $Q919, IF(BI$23=4, $R919, 0)), IF(BI$23=5, $Q919, 0)
))</f>
        <v>0</v>
      </c>
      <c r="BJ919" s="297" cm="1">
        <f t="array" ref="BJ919">IF($CF919=3,
IFERROR(INDEX($CV$68:$CZ$79, $CE919, BJ$23), "-"),
IF($CF919=2,
IF(BJ$23=5, $Q919, IF(BJ$23=4, $R919, 0)), IF(BJ$23=5, $Q919, 0)
))</f>
        <v>0</v>
      </c>
      <c r="BK919" s="293" t="str" cm="1">
        <f t="array" ref="BK919">IFERROR(IF(OR($AN$20="EZ", ISNUMBER((BL919*BM919)/(3600*1000)/BN919)), (BL919*BM919)/(3600*1000)/BN919, BY919) * SUMPRODUCT($BO919:$BS919^2.5, $BT919:$BX919) / 1000, "-")</f>
        <v>-</v>
      </c>
      <c r="BL919" s="279" t="str">
        <f t="shared" si="386"/>
        <v>-</v>
      </c>
      <c r="BM919" s="279" t="str">
        <f t="shared" si="387"/>
        <v>-</v>
      </c>
      <c r="BN919" s="298">
        <f t="shared" si="388"/>
        <v>0</v>
      </c>
      <c r="BO919" s="296" t="str" cm="1">
        <f t="array" ref="BO919">IFERROR(INDEX($CV$63:$CZ$65, $CO919, BO$23), "-")</f>
        <v>-</v>
      </c>
      <c r="BP919" s="296" t="str" cm="1">
        <f t="array" ref="BP919">IFERROR(INDEX($CV$63:$CZ$65, $CO919, BP$23), "-")</f>
        <v>-</v>
      </c>
      <c r="BQ919" s="296" t="str" cm="1">
        <f t="array" ref="BQ919">IFERROR(INDEX($CV$63:$CZ$65, $CO919, BQ$23), "-")</f>
        <v>-</v>
      </c>
      <c r="BR919" s="296" t="str" cm="1">
        <f t="array" ref="BR919">IFERROR(INDEX($CV$63:$CZ$65, $CO919, BR$23), "-")</f>
        <v>-</v>
      </c>
      <c r="BS919" s="296" t="str" cm="1">
        <f t="array" ref="BS919">IFERROR(INDEX($CV$63:$CZ$65, $CO919, BS$23), "-")</f>
        <v>-</v>
      </c>
      <c r="BT919" s="297" cm="1">
        <f t="array" ref="BT919">IF($CO919=3,
IFERROR(INDEX($CV$68:$CZ$79, $CE919, BT$23), "-"),
IF($CO919=2,
IF(BT$23=5, $AC919, IF(BT$23=4, $AD919, 0)), IF(BT$23=5, $AC919, 0)
))</f>
        <v>0</v>
      </c>
      <c r="BU919" s="297" cm="1">
        <f t="array" ref="BU919">IF($CO919=3,
IFERROR(INDEX($CV$68:$CZ$79, $CE919, BU$23), "-"),
IF($CO919=2,
IF(BU$23=5, $AC919, IF(BU$23=4, $AD919, 0)), IF(BU$23=5, $AC919, 0)
))</f>
        <v>0</v>
      </c>
      <c r="BV919" s="297" cm="1">
        <f t="array" ref="BV919">IF($CO919=3,
IFERROR(INDEX($CV$68:$CZ$79, $CE919, BV$23), "-"),
IF($CO919=2,
IF(BV$23=5, $AC919, IF(BV$23=4, $AD919, 0)), IF(BV$23=5, $AC919, 0)
))</f>
        <v>0</v>
      </c>
      <c r="BW919" s="297" cm="1">
        <f t="array" ref="BW919">IF($CO919=3,
IFERROR(INDEX($CV$68:$CZ$79, $CE919, BW$23), "-"),
IF($CO919=2,
IF(BW$23=5, $AC919, IF(BW$23=4, $AD919, 0)), IF(BW$23=5, $AC919, 0)
))</f>
        <v>0</v>
      </c>
      <c r="BX919" s="297" cm="1">
        <f t="array" ref="BX919">IF($CO919=3,
IFERROR(INDEX($CV$68:$CZ$79, $CE919, BX$23), "-"),
IF($CO919=2,
IF(BX$23=5, $AC919, IF(BX$23=4, $AD919, 0)), IF(BX$23=5, $AC919, 0)
))</f>
        <v>0</v>
      </c>
      <c r="BY919" s="293" t="str">
        <f t="shared" si="389"/>
        <v>-</v>
      </c>
      <c r="BZ919" s="299">
        <f t="shared" si="365"/>
        <v>0</v>
      </c>
      <c r="CA919" s="294" t="str">
        <f t="shared" si="390"/>
        <v>-</v>
      </c>
      <c r="CB919" s="295" t="str">
        <f t="shared" si="366"/>
        <v>-</v>
      </c>
      <c r="CC919" s="295" t="str">
        <f t="shared" si="391"/>
        <v>-</v>
      </c>
      <c r="CD919" s="299">
        <f t="shared" si="367"/>
        <v>0</v>
      </c>
      <c r="CE919" s="300" t="str">
        <f t="shared" si="368"/>
        <v>-</v>
      </c>
      <c r="CF919" s="300" t="str">
        <f t="shared" si="369"/>
        <v>-</v>
      </c>
      <c r="CG919" s="300">
        <v>0</v>
      </c>
      <c r="CH919" s="300">
        <f t="shared" si="370"/>
        <v>0</v>
      </c>
      <c r="CI919" s="301">
        <f t="shared" si="371"/>
        <v>0</v>
      </c>
      <c r="CJ919" s="301">
        <f t="shared" si="372"/>
        <v>0</v>
      </c>
      <c r="CK919" s="302" t="str" cm="1">
        <f t="array" ref="CK919">IF($CJ919&gt;0, INDEX($CS$28:$DH$35, $CJ919, $CI919+CK$23), "-")</f>
        <v>-</v>
      </c>
      <c r="CL919" s="302" t="str" cm="1">
        <f t="array" ref="CL919">IF($CJ919&gt;0, INDEX($CS$28:$DH$35, $CJ919, $CI919+CL$23), "-")</f>
        <v>-</v>
      </c>
      <c r="CM919" s="302" t="str" cm="1">
        <f t="array" ref="CM919">IF($CJ919&gt;0, INDEX($CS$28:$DH$35, $CJ919, $CI919+CM$23), "-")</f>
        <v>-</v>
      </c>
      <c r="CN919" s="302" t="str" cm="1">
        <f t="array" ref="CN919">IF($CJ919&gt;0, INDEX($CS$28:$DH$35, $CJ919, $CI919+CN$23), "-")</f>
        <v>-</v>
      </c>
      <c r="CO919" s="300" t="str">
        <f t="shared" si="373"/>
        <v>-</v>
      </c>
      <c r="CP919" s="271"/>
      <c r="CQ919" s="272"/>
      <c r="CR919" s="273"/>
      <c r="CS919" s="273"/>
      <c r="CT919" s="273"/>
      <c r="CU919" s="273"/>
      <c r="CV919" s="273"/>
      <c r="CW919" s="273"/>
      <c r="CX919" s="273"/>
      <c r="CY919" s="273"/>
      <c r="CZ919" s="273"/>
      <c r="DA919" s="273"/>
      <c r="DB919" s="273"/>
      <c r="DC919" s="273"/>
      <c r="DD919" s="273"/>
      <c r="DE919" s="273"/>
      <c r="DF919" s="273"/>
      <c r="DG919" s="273"/>
      <c r="DH919" s="273"/>
      <c r="DI919" s="273"/>
      <c r="DJ919" s="271"/>
      <c r="DK919" s="271"/>
    </row>
    <row r="920" spans="1:115" s="45" customFormat="1" ht="12.75" customHeight="1" x14ac:dyDescent="0.25">
      <c r="A920" s="13" cm="1">
        <f t="array" ref="A920">IFERROR(INDEX(Operation, IFERROR(MATCH($N920,#REF!, 0), IFERROR(MATCH($N920,#REF!, 0), MATCH($N920,#REF!, 0))), 4), 0)</f>
        <v>0</v>
      </c>
      <c r="B920" s="10">
        <v>897</v>
      </c>
      <c r="C920" s="238"/>
      <c r="D920" s="238"/>
      <c r="E920" s="79"/>
      <c r="F920" s="80" t="str">
        <f>IF(ISBLANK(E920), "", VLOOKUP(E920, Z!$A$2:$C$4127, 3, FALSE))</f>
        <v/>
      </c>
      <c r="G920" s="238"/>
      <c r="H920" s="81"/>
      <c r="I920" s="255" t="b">
        <v>0</v>
      </c>
      <c r="J920" s="256"/>
      <c r="K920" s="82"/>
      <c r="L920" s="82"/>
      <c r="M920" s="83"/>
      <c r="N920" s="79"/>
      <c r="O920" s="84"/>
      <c r="P920" s="84"/>
      <c r="Q920" s="257"/>
      <c r="R920" s="257"/>
      <c r="S920" s="257"/>
      <c r="T920" s="85">
        <f t="shared" si="374"/>
        <v>0</v>
      </c>
      <c r="U920" s="238"/>
      <c r="V920" s="238"/>
      <c r="W920" s="238"/>
      <c r="X920" s="257"/>
      <c r="Y920" s="258"/>
      <c r="Z920" s="79"/>
      <c r="AA920" s="257"/>
      <c r="AB920" s="257"/>
      <c r="AC920" s="257"/>
      <c r="AD920" s="257"/>
      <c r="AE920" s="257"/>
      <c r="AF920" s="85">
        <f t="shared" si="375"/>
        <v>0</v>
      </c>
      <c r="AG920" s="259"/>
      <c r="AH920" s="238"/>
      <c r="AI920" s="79"/>
      <c r="AJ920" s="80" t="str">
        <f>IF(ISBLANK(AI920), "", VLOOKUP(AI920, Z!$A$2:$C$4127, 3, FALSE))</f>
        <v/>
      </c>
      <c r="AK920" s="260"/>
      <c r="AL920" s="127">
        <f t="shared" si="376"/>
        <v>0</v>
      </c>
      <c r="AM920" s="271"/>
      <c r="AN920" s="292">
        <f t="shared" si="378"/>
        <v>0</v>
      </c>
      <c r="AO920" s="279">
        <f t="shared" si="377"/>
        <v>1</v>
      </c>
      <c r="AP920" s="279">
        <v>0.75</v>
      </c>
      <c r="AQ920" s="293" t="str">
        <f t="shared" si="379"/>
        <v>-</v>
      </c>
      <c r="AR920" s="293" t="str">
        <f t="shared" si="380"/>
        <v>-</v>
      </c>
      <c r="AS920" s="293" t="str" cm="1">
        <f t="array" ref="AS920">IFERROR(IFERROR((AT920*AU920)/(3600*1000)/AZ920, BY920) * SUMPRODUCT($BA920:$BE920^2.5, $BF920:$BJ920) / 1000, "-")</f>
        <v>-</v>
      </c>
      <c r="AT920" s="279" t="str">
        <f t="shared" si="381"/>
        <v>-</v>
      </c>
      <c r="AU920" s="279" t="str">
        <f t="shared" si="382"/>
        <v>-</v>
      </c>
      <c r="AV920" s="294" t="str">
        <f t="shared" ref="AV920:AV983" si="392">IFERROR(0.00357 * LN($J920) + 0.6656, "-")</f>
        <v>-</v>
      </c>
      <c r="AW920" s="294" t="str" cm="1">
        <f t="array" ref="AW920">IF(CH920&gt;0, INDEX($CV$58:$CV$60, CH920), "-")</f>
        <v>-</v>
      </c>
      <c r="AX920" s="294" t="str">
        <f t="shared" si="383"/>
        <v>-</v>
      </c>
      <c r="AY920" s="295" t="str">
        <f t="shared" si="384"/>
        <v>-</v>
      </c>
      <c r="AZ920" s="294">
        <f t="shared" si="385"/>
        <v>0</v>
      </c>
      <c r="BA920" s="296" t="str" cm="1">
        <f t="array" ref="BA920">IFERROR(INDEX($CV$63:$CZ$65, $CF920, BA$23), "-")</f>
        <v>-</v>
      </c>
      <c r="BB920" s="296" t="str" cm="1">
        <f t="array" ref="BB920">IFERROR(INDEX($CV$63:$CZ$65, $CF920, BB$23), "-")</f>
        <v>-</v>
      </c>
      <c r="BC920" s="296" t="str" cm="1">
        <f t="array" ref="BC920">IFERROR(INDEX($CV$63:$CZ$65, $CF920, BC$23), "-")</f>
        <v>-</v>
      </c>
      <c r="BD920" s="296" t="str" cm="1">
        <f t="array" ref="BD920">IFERROR(INDEX($CV$63:$CZ$65, $CF920, BD$23), "-")</f>
        <v>-</v>
      </c>
      <c r="BE920" s="296" t="str" cm="1">
        <f t="array" ref="BE920">IFERROR(INDEX($CV$63:$CZ$65, $CF920, BE$23), "-")</f>
        <v>-</v>
      </c>
      <c r="BF920" s="297" cm="1">
        <f t="array" ref="BF920">IF($CF920=3,
IFERROR(INDEX($CV$68:$CZ$79, $CE920, BF$23), "-"),
IF($CF920=2,
IF(BF$23=5, $Q920, IF(BF$23=4, $R920, 0)), IF(BF$23=5, $Q920, 0)
))</f>
        <v>0</v>
      </c>
      <c r="BG920" s="297" cm="1">
        <f t="array" ref="BG920">IF($CF920=3,
IFERROR(INDEX($CV$68:$CZ$79, $CE920, BG$23), "-"),
IF($CF920=2,
IF(BG$23=5, $Q920, IF(BG$23=4, $R920, 0)), IF(BG$23=5, $Q920, 0)
))</f>
        <v>0</v>
      </c>
      <c r="BH920" s="297" cm="1">
        <f t="array" ref="BH920">IF($CF920=3,
IFERROR(INDEX($CV$68:$CZ$79, $CE920, BH$23), "-"),
IF($CF920=2,
IF(BH$23=5, $Q920, IF(BH$23=4, $R920, 0)), IF(BH$23=5, $Q920, 0)
))</f>
        <v>0</v>
      </c>
      <c r="BI920" s="297" cm="1">
        <f t="array" ref="BI920">IF($CF920=3,
IFERROR(INDEX($CV$68:$CZ$79, $CE920, BI$23), "-"),
IF($CF920=2,
IF(BI$23=5, $Q920, IF(BI$23=4, $R920, 0)), IF(BI$23=5, $Q920, 0)
))</f>
        <v>0</v>
      </c>
      <c r="BJ920" s="297" cm="1">
        <f t="array" ref="BJ920">IF($CF920=3,
IFERROR(INDEX($CV$68:$CZ$79, $CE920, BJ$23), "-"),
IF($CF920=2,
IF(BJ$23=5, $Q920, IF(BJ$23=4, $R920, 0)), IF(BJ$23=5, $Q920, 0)
))</f>
        <v>0</v>
      </c>
      <c r="BK920" s="293" t="str" cm="1">
        <f t="array" ref="BK920">IFERROR(IF(OR($AN$20="EZ", ISNUMBER((BL920*BM920)/(3600*1000)/BN920)), (BL920*BM920)/(3600*1000)/BN920, BY920) * SUMPRODUCT($BO920:$BS920^2.5, $BT920:$BX920) / 1000, "-")</f>
        <v>-</v>
      </c>
      <c r="BL920" s="279" t="str">
        <f t="shared" si="386"/>
        <v>-</v>
      </c>
      <c r="BM920" s="279" t="str">
        <f t="shared" si="387"/>
        <v>-</v>
      </c>
      <c r="BN920" s="298">
        <f t="shared" si="388"/>
        <v>0</v>
      </c>
      <c r="BO920" s="296" t="str" cm="1">
        <f t="array" ref="BO920">IFERROR(INDEX($CV$63:$CZ$65, $CO920, BO$23), "-")</f>
        <v>-</v>
      </c>
      <c r="BP920" s="296" t="str" cm="1">
        <f t="array" ref="BP920">IFERROR(INDEX($CV$63:$CZ$65, $CO920, BP$23), "-")</f>
        <v>-</v>
      </c>
      <c r="BQ920" s="296" t="str" cm="1">
        <f t="array" ref="BQ920">IFERROR(INDEX($CV$63:$CZ$65, $CO920, BQ$23), "-")</f>
        <v>-</v>
      </c>
      <c r="BR920" s="296" t="str" cm="1">
        <f t="array" ref="BR920">IFERROR(INDEX($CV$63:$CZ$65, $CO920, BR$23), "-")</f>
        <v>-</v>
      </c>
      <c r="BS920" s="296" t="str" cm="1">
        <f t="array" ref="BS920">IFERROR(INDEX($CV$63:$CZ$65, $CO920, BS$23), "-")</f>
        <v>-</v>
      </c>
      <c r="BT920" s="297" cm="1">
        <f t="array" ref="BT920">IF($CO920=3,
IFERROR(INDEX($CV$68:$CZ$79, $CE920, BT$23), "-"),
IF($CO920=2,
IF(BT$23=5, $AC920, IF(BT$23=4, $AD920, 0)), IF(BT$23=5, $AC920, 0)
))</f>
        <v>0</v>
      </c>
      <c r="BU920" s="297" cm="1">
        <f t="array" ref="BU920">IF($CO920=3,
IFERROR(INDEX($CV$68:$CZ$79, $CE920, BU$23), "-"),
IF($CO920=2,
IF(BU$23=5, $AC920, IF(BU$23=4, $AD920, 0)), IF(BU$23=5, $AC920, 0)
))</f>
        <v>0</v>
      </c>
      <c r="BV920" s="297" cm="1">
        <f t="array" ref="BV920">IF($CO920=3,
IFERROR(INDEX($CV$68:$CZ$79, $CE920, BV$23), "-"),
IF($CO920=2,
IF(BV$23=5, $AC920, IF(BV$23=4, $AD920, 0)), IF(BV$23=5, $AC920, 0)
))</f>
        <v>0</v>
      </c>
      <c r="BW920" s="297" cm="1">
        <f t="array" ref="BW920">IF($CO920=3,
IFERROR(INDEX($CV$68:$CZ$79, $CE920, BW$23), "-"),
IF($CO920=2,
IF(BW$23=5, $AC920, IF(BW$23=4, $AD920, 0)), IF(BW$23=5, $AC920, 0)
))</f>
        <v>0</v>
      </c>
      <c r="BX920" s="297" cm="1">
        <f t="array" ref="BX920">IF($CO920=3,
IFERROR(INDEX($CV$68:$CZ$79, $CE920, BX$23), "-"),
IF($CO920=2,
IF(BX$23=5, $AC920, IF(BX$23=4, $AD920, 0)), IF(BX$23=5, $AC920, 0)
))</f>
        <v>0</v>
      </c>
      <c r="BY920" s="293" t="str">
        <f t="shared" si="389"/>
        <v>-</v>
      </c>
      <c r="BZ920" s="299">
        <f t="shared" ref="BZ920:BZ983" si="393">$J920</f>
        <v>0</v>
      </c>
      <c r="CA920" s="294" t="str">
        <f t="shared" si="390"/>
        <v>-</v>
      </c>
      <c r="CB920" s="295" t="str">
        <f t="shared" ref="CB920:CB983" si="394">CC920</f>
        <v>-</v>
      </c>
      <c r="CC920" s="295" t="str">
        <f t="shared" si="391"/>
        <v>-</v>
      </c>
      <c r="CD920" s="299">
        <f t="shared" ref="CD920:CD983" si="395">$J920</f>
        <v>0</v>
      </c>
      <c r="CE920" s="300" t="str">
        <f t="shared" ref="CE920:CE983" si="396">IFERROR(IFERROR( IFERROR(MATCH($H920,INDEX(categories,,1),0), MATCH($H920,INDEX(categories,,2),0)), MATCH($H920,INDEX(categories,,3),0)), "-")</f>
        <v>-</v>
      </c>
      <c r="CF920" s="300" t="str">
        <f t="shared" ref="CF920:CF983" si="397">IFERROR(MATCH($N920, $CU$63:$CU$65), "-")</f>
        <v>-</v>
      </c>
      <c r="CG920" s="300">
        <v>0</v>
      </c>
      <c r="CH920" s="300">
        <f t="shared" ref="CH920:CH983" si="398">IFERROR(IFERROR( IFERROR(MATCH($M920,INDEX(Transmission,,1),0), MATCH($M920,INDEX(Transmission,,2),0)), MATCH($M920,INDEX(Transmission,,3),0)), 0)</f>
        <v>0</v>
      </c>
      <c r="CI920" s="301">
        <f t="shared" ref="CI920:CI983" si="399">IFERROR((MATCH($L920, $CS$38:$CS$41, 0) - 1)*4, 0)</f>
        <v>0</v>
      </c>
      <c r="CJ920" s="301">
        <f t="shared" ref="CJ920:CJ983" si="400">IFERROR($K920/2 + IF($J920&lt;0.75, 0, 4), 0)</f>
        <v>0</v>
      </c>
      <c r="CK920" s="302" t="str" cm="1">
        <f t="array" ref="CK920">IF($CJ920&gt;0, INDEX($CS$28:$DH$35, $CJ920, $CI920+CK$23), "-")</f>
        <v>-</v>
      </c>
      <c r="CL920" s="302" t="str" cm="1">
        <f t="array" ref="CL920">IF($CJ920&gt;0, INDEX($CS$28:$DH$35, $CJ920, $CI920+CL$23), "-")</f>
        <v>-</v>
      </c>
      <c r="CM920" s="302" t="str" cm="1">
        <f t="array" ref="CM920">IF($CJ920&gt;0, INDEX($CS$28:$DH$35, $CJ920, $CI920+CM$23), "-")</f>
        <v>-</v>
      </c>
      <c r="CN920" s="302" t="str" cm="1">
        <f t="array" ref="CN920">IF($CJ920&gt;0, INDEX($CS$28:$DH$35, $CJ920, $CI920+CN$23), "-")</f>
        <v>-</v>
      </c>
      <c r="CO920" s="300" t="str">
        <f t="shared" ref="CO920:CO983" si="401">IF($AN$20="EZ", 3, IFERROR(MATCH($Z920, $CU$63:$CU$65), "-"))</f>
        <v>-</v>
      </c>
      <c r="CP920" s="271"/>
      <c r="CQ920" s="272"/>
      <c r="CR920" s="273"/>
      <c r="CS920" s="273"/>
      <c r="CT920" s="273"/>
      <c r="CU920" s="273"/>
      <c r="CV920" s="273"/>
      <c r="CW920" s="273"/>
      <c r="CX920" s="273"/>
      <c r="CY920" s="273"/>
      <c r="CZ920" s="273"/>
      <c r="DA920" s="273"/>
      <c r="DB920" s="273"/>
      <c r="DC920" s="273"/>
      <c r="DD920" s="273"/>
      <c r="DE920" s="273"/>
      <c r="DF920" s="273"/>
      <c r="DG920" s="273"/>
      <c r="DH920" s="273"/>
      <c r="DI920" s="273"/>
      <c r="DJ920" s="271"/>
      <c r="DK920" s="271"/>
    </row>
    <row r="921" spans="1:115" s="45" customFormat="1" ht="12.75" customHeight="1" x14ac:dyDescent="0.25">
      <c r="A921" s="13" cm="1">
        <f t="array" ref="A921">IFERROR(INDEX(Operation, IFERROR(MATCH($N921,#REF!, 0), IFERROR(MATCH($N921,#REF!, 0), MATCH($N921,#REF!, 0))), 4), 0)</f>
        <v>0</v>
      </c>
      <c r="B921" s="10">
        <v>898</v>
      </c>
      <c r="C921" s="238"/>
      <c r="D921" s="238"/>
      <c r="E921" s="79"/>
      <c r="F921" s="80" t="str">
        <f>IF(ISBLANK(E921), "", VLOOKUP(E921, Z!$A$2:$C$4127, 3, FALSE))</f>
        <v/>
      </c>
      <c r="G921" s="238"/>
      <c r="H921" s="81"/>
      <c r="I921" s="255" t="b">
        <v>0</v>
      </c>
      <c r="J921" s="256"/>
      <c r="K921" s="82"/>
      <c r="L921" s="82"/>
      <c r="M921" s="83"/>
      <c r="N921" s="79"/>
      <c r="O921" s="84"/>
      <c r="P921" s="84"/>
      <c r="Q921" s="257"/>
      <c r="R921" s="257"/>
      <c r="S921" s="257"/>
      <c r="T921" s="85">
        <f t="shared" ref="T921:T984" si="402">IFERROR(AQ921*1000, 0)</f>
        <v>0</v>
      </c>
      <c r="U921" s="238"/>
      <c r="V921" s="238"/>
      <c r="W921" s="238"/>
      <c r="X921" s="257"/>
      <c r="Y921" s="258"/>
      <c r="Z921" s="79"/>
      <c r="AA921" s="257"/>
      <c r="AB921" s="257"/>
      <c r="AC921" s="257"/>
      <c r="AD921" s="257"/>
      <c r="AE921" s="257"/>
      <c r="AF921" s="85">
        <f t="shared" ref="AF921:AF984" si="403">IFERROR(AR921*1000, 0)</f>
        <v>0</v>
      </c>
      <c r="AG921" s="259"/>
      <c r="AH921" s="238"/>
      <c r="AI921" s="79"/>
      <c r="AJ921" s="80" t="str">
        <f>IF(ISBLANK(AI921), "", VLOOKUP(AI921, Z!$A$2:$C$4127, 3, FALSE))</f>
        <v/>
      </c>
      <c r="AK921" s="260"/>
      <c r="AL921" s="127">
        <f t="shared" ref="AL921:AL984" si="404">AN921*1000</f>
        <v>0</v>
      </c>
      <c r="AM921" s="271"/>
      <c r="AN921" s="292">
        <f t="shared" si="378"/>
        <v>0</v>
      </c>
      <c r="AO921" s="279">
        <f t="shared" ref="AO921:AO984" si="405">IF($AN$20="EZ", 15, IF(OR($I921=TRUE, AND(CO921=3,CF921&lt;&gt; 3)), 4, 1))</f>
        <v>1</v>
      </c>
      <c r="AP921" s="279">
        <v>0.75</v>
      </c>
      <c r="AQ921" s="293" t="str">
        <f t="shared" si="379"/>
        <v>-</v>
      </c>
      <c r="AR921" s="293" t="str">
        <f t="shared" si="380"/>
        <v>-</v>
      </c>
      <c r="AS921" s="293" t="str" cm="1">
        <f t="array" ref="AS921">IFERROR(IFERROR((AT921*AU921)/(3600*1000)/AZ921, BY921) * SUMPRODUCT($BA921:$BE921^2.5, $BF921:$BJ921) / 1000, "-")</f>
        <v>-</v>
      </c>
      <c r="AT921" s="279" t="str">
        <f t="shared" si="381"/>
        <v>-</v>
      </c>
      <c r="AU921" s="279" t="str">
        <f t="shared" si="382"/>
        <v>-</v>
      </c>
      <c r="AV921" s="294" t="str">
        <f t="shared" si="392"/>
        <v>-</v>
      </c>
      <c r="AW921" s="294" t="str" cm="1">
        <f t="array" ref="AW921">IF(CH921&gt;0, INDEX($CV$58:$CV$60, CH921), "-")</f>
        <v>-</v>
      </c>
      <c r="AX921" s="294" t="str">
        <f t="shared" si="383"/>
        <v>-</v>
      </c>
      <c r="AY921" s="295" t="str">
        <f t="shared" si="384"/>
        <v>-</v>
      </c>
      <c r="AZ921" s="294">
        <f t="shared" si="385"/>
        <v>0</v>
      </c>
      <c r="BA921" s="296" t="str" cm="1">
        <f t="array" ref="BA921">IFERROR(INDEX($CV$63:$CZ$65, $CF921, BA$23), "-")</f>
        <v>-</v>
      </c>
      <c r="BB921" s="296" t="str" cm="1">
        <f t="array" ref="BB921">IFERROR(INDEX($CV$63:$CZ$65, $CF921, BB$23), "-")</f>
        <v>-</v>
      </c>
      <c r="BC921" s="296" t="str" cm="1">
        <f t="array" ref="BC921">IFERROR(INDEX($CV$63:$CZ$65, $CF921, BC$23), "-")</f>
        <v>-</v>
      </c>
      <c r="BD921" s="296" t="str" cm="1">
        <f t="array" ref="BD921">IFERROR(INDEX($CV$63:$CZ$65, $CF921, BD$23), "-")</f>
        <v>-</v>
      </c>
      <c r="BE921" s="296" t="str" cm="1">
        <f t="array" ref="BE921">IFERROR(INDEX($CV$63:$CZ$65, $CF921, BE$23), "-")</f>
        <v>-</v>
      </c>
      <c r="BF921" s="297" cm="1">
        <f t="array" ref="BF921">IF($CF921=3,
IFERROR(INDEX($CV$68:$CZ$79, $CE921, BF$23), "-"),
IF($CF921=2,
IF(BF$23=5, $Q921, IF(BF$23=4, $R921, 0)), IF(BF$23=5, $Q921, 0)
))</f>
        <v>0</v>
      </c>
      <c r="BG921" s="297" cm="1">
        <f t="array" ref="BG921">IF($CF921=3,
IFERROR(INDEX($CV$68:$CZ$79, $CE921, BG$23), "-"),
IF($CF921=2,
IF(BG$23=5, $Q921, IF(BG$23=4, $R921, 0)), IF(BG$23=5, $Q921, 0)
))</f>
        <v>0</v>
      </c>
      <c r="BH921" s="297" cm="1">
        <f t="array" ref="BH921">IF($CF921=3,
IFERROR(INDEX($CV$68:$CZ$79, $CE921, BH$23), "-"),
IF($CF921=2,
IF(BH$23=5, $Q921, IF(BH$23=4, $R921, 0)), IF(BH$23=5, $Q921, 0)
))</f>
        <v>0</v>
      </c>
      <c r="BI921" s="297" cm="1">
        <f t="array" ref="BI921">IF($CF921=3,
IFERROR(INDEX($CV$68:$CZ$79, $CE921, BI$23), "-"),
IF($CF921=2,
IF(BI$23=5, $Q921, IF(BI$23=4, $R921, 0)), IF(BI$23=5, $Q921, 0)
))</f>
        <v>0</v>
      </c>
      <c r="BJ921" s="297" cm="1">
        <f t="array" ref="BJ921">IF($CF921=3,
IFERROR(INDEX($CV$68:$CZ$79, $CE921, BJ$23), "-"),
IF($CF921=2,
IF(BJ$23=5, $Q921, IF(BJ$23=4, $R921, 0)), IF(BJ$23=5, $Q921, 0)
))</f>
        <v>0</v>
      </c>
      <c r="BK921" s="293" t="str" cm="1">
        <f t="array" ref="BK921">IFERROR(IF(OR($AN$20="EZ", ISNUMBER((BL921*BM921)/(3600*1000)/BN921)), (BL921*BM921)/(3600*1000)/BN921, BY921) * SUMPRODUCT($BO921:$BS921^2.5, $BT921:$BX921) / 1000, "-")</f>
        <v>-</v>
      </c>
      <c r="BL921" s="279" t="str">
        <f t="shared" si="386"/>
        <v>-</v>
      </c>
      <c r="BM921" s="279" t="str">
        <f t="shared" si="387"/>
        <v>-</v>
      </c>
      <c r="BN921" s="298">
        <f t="shared" si="388"/>
        <v>0</v>
      </c>
      <c r="BO921" s="296" t="str" cm="1">
        <f t="array" ref="BO921">IFERROR(INDEX($CV$63:$CZ$65, $CO921, BO$23), "-")</f>
        <v>-</v>
      </c>
      <c r="BP921" s="296" t="str" cm="1">
        <f t="array" ref="BP921">IFERROR(INDEX($CV$63:$CZ$65, $CO921, BP$23), "-")</f>
        <v>-</v>
      </c>
      <c r="BQ921" s="296" t="str" cm="1">
        <f t="array" ref="BQ921">IFERROR(INDEX($CV$63:$CZ$65, $CO921, BQ$23), "-")</f>
        <v>-</v>
      </c>
      <c r="BR921" s="296" t="str" cm="1">
        <f t="array" ref="BR921">IFERROR(INDEX($CV$63:$CZ$65, $CO921, BR$23), "-")</f>
        <v>-</v>
      </c>
      <c r="BS921" s="296" t="str" cm="1">
        <f t="array" ref="BS921">IFERROR(INDEX($CV$63:$CZ$65, $CO921, BS$23), "-")</f>
        <v>-</v>
      </c>
      <c r="BT921" s="297" cm="1">
        <f t="array" ref="BT921">IF($CO921=3,
IFERROR(INDEX($CV$68:$CZ$79, $CE921, BT$23), "-"),
IF($CO921=2,
IF(BT$23=5, $AC921, IF(BT$23=4, $AD921, 0)), IF(BT$23=5, $AC921, 0)
))</f>
        <v>0</v>
      </c>
      <c r="BU921" s="297" cm="1">
        <f t="array" ref="BU921">IF($CO921=3,
IFERROR(INDEX($CV$68:$CZ$79, $CE921, BU$23), "-"),
IF($CO921=2,
IF(BU$23=5, $AC921, IF(BU$23=4, $AD921, 0)), IF(BU$23=5, $AC921, 0)
))</f>
        <v>0</v>
      </c>
      <c r="BV921" s="297" cm="1">
        <f t="array" ref="BV921">IF($CO921=3,
IFERROR(INDEX($CV$68:$CZ$79, $CE921, BV$23), "-"),
IF($CO921=2,
IF(BV$23=5, $AC921, IF(BV$23=4, $AD921, 0)), IF(BV$23=5, $AC921, 0)
))</f>
        <v>0</v>
      </c>
      <c r="BW921" s="297" cm="1">
        <f t="array" ref="BW921">IF($CO921=3,
IFERROR(INDEX($CV$68:$CZ$79, $CE921, BW$23), "-"),
IF($CO921=2,
IF(BW$23=5, $AC921, IF(BW$23=4, $AD921, 0)), IF(BW$23=5, $AC921, 0)
))</f>
        <v>0</v>
      </c>
      <c r="BX921" s="297" cm="1">
        <f t="array" ref="BX921">IF($CO921=3,
IFERROR(INDEX($CV$68:$CZ$79, $CE921, BX$23), "-"),
IF($CO921=2,
IF(BX$23=5, $AC921, IF(BX$23=4, $AD921, 0)), IF(BX$23=5, $AC921, 0)
))</f>
        <v>0</v>
      </c>
      <c r="BY921" s="293" t="str">
        <f t="shared" si="389"/>
        <v>-</v>
      </c>
      <c r="BZ921" s="299">
        <f t="shared" si="393"/>
        <v>0</v>
      </c>
      <c r="CA921" s="294" t="str">
        <f t="shared" si="390"/>
        <v>-</v>
      </c>
      <c r="CB921" s="295" t="str">
        <f t="shared" si="394"/>
        <v>-</v>
      </c>
      <c r="CC921" s="295" t="str">
        <f t="shared" si="391"/>
        <v>-</v>
      </c>
      <c r="CD921" s="299">
        <f t="shared" si="395"/>
        <v>0</v>
      </c>
      <c r="CE921" s="300" t="str">
        <f t="shared" si="396"/>
        <v>-</v>
      </c>
      <c r="CF921" s="300" t="str">
        <f t="shared" si="397"/>
        <v>-</v>
      </c>
      <c r="CG921" s="300">
        <v>0</v>
      </c>
      <c r="CH921" s="300">
        <f t="shared" si="398"/>
        <v>0</v>
      </c>
      <c r="CI921" s="301">
        <f t="shared" si="399"/>
        <v>0</v>
      </c>
      <c r="CJ921" s="301">
        <f t="shared" si="400"/>
        <v>0</v>
      </c>
      <c r="CK921" s="302" t="str" cm="1">
        <f t="array" ref="CK921">IF($CJ921&gt;0, INDEX($CS$28:$DH$35, $CJ921, $CI921+CK$23), "-")</f>
        <v>-</v>
      </c>
      <c r="CL921" s="302" t="str" cm="1">
        <f t="array" ref="CL921">IF($CJ921&gt;0, INDEX($CS$28:$DH$35, $CJ921, $CI921+CL$23), "-")</f>
        <v>-</v>
      </c>
      <c r="CM921" s="302" t="str" cm="1">
        <f t="array" ref="CM921">IF($CJ921&gt;0, INDEX($CS$28:$DH$35, $CJ921, $CI921+CM$23), "-")</f>
        <v>-</v>
      </c>
      <c r="CN921" s="302" t="str" cm="1">
        <f t="array" ref="CN921">IF($CJ921&gt;0, INDEX($CS$28:$DH$35, $CJ921, $CI921+CN$23), "-")</f>
        <v>-</v>
      </c>
      <c r="CO921" s="300" t="str">
        <f t="shared" si="401"/>
        <v>-</v>
      </c>
      <c r="CP921" s="271"/>
      <c r="CQ921" s="272"/>
      <c r="CR921" s="273"/>
      <c r="CS921" s="273"/>
      <c r="CT921" s="273"/>
      <c r="CU921" s="273"/>
      <c r="CV921" s="273"/>
      <c r="CW921" s="273"/>
      <c r="CX921" s="273"/>
      <c r="CY921" s="273"/>
      <c r="CZ921" s="273"/>
      <c r="DA921" s="273"/>
      <c r="DB921" s="273"/>
      <c r="DC921" s="273"/>
      <c r="DD921" s="273"/>
      <c r="DE921" s="273"/>
      <c r="DF921" s="273"/>
      <c r="DG921" s="273"/>
      <c r="DH921" s="273"/>
      <c r="DI921" s="273"/>
      <c r="DJ921" s="271"/>
      <c r="DK921" s="271"/>
    </row>
    <row r="922" spans="1:115" s="45" customFormat="1" ht="12.75" customHeight="1" x14ac:dyDescent="0.25">
      <c r="A922" s="13" cm="1">
        <f t="array" ref="A922">IFERROR(INDEX(Operation, IFERROR(MATCH($N922,#REF!, 0), IFERROR(MATCH($N922,#REF!, 0), MATCH($N922,#REF!, 0))), 4), 0)</f>
        <v>0</v>
      </c>
      <c r="B922" s="10">
        <v>899</v>
      </c>
      <c r="C922" s="238"/>
      <c r="D922" s="238"/>
      <c r="E922" s="79"/>
      <c r="F922" s="80" t="str">
        <f>IF(ISBLANK(E922), "", VLOOKUP(E922, Z!$A$2:$C$4127, 3, FALSE))</f>
        <v/>
      </c>
      <c r="G922" s="238"/>
      <c r="H922" s="81"/>
      <c r="I922" s="255" t="b">
        <v>0</v>
      </c>
      <c r="J922" s="256"/>
      <c r="K922" s="82"/>
      <c r="L922" s="82"/>
      <c r="M922" s="83"/>
      <c r="N922" s="79"/>
      <c r="O922" s="84"/>
      <c r="P922" s="84"/>
      <c r="Q922" s="257"/>
      <c r="R922" s="257"/>
      <c r="S922" s="257"/>
      <c r="T922" s="85">
        <f t="shared" si="402"/>
        <v>0</v>
      </c>
      <c r="U922" s="238"/>
      <c r="V922" s="238"/>
      <c r="W922" s="238"/>
      <c r="X922" s="257"/>
      <c r="Y922" s="258"/>
      <c r="Z922" s="79"/>
      <c r="AA922" s="257"/>
      <c r="AB922" s="257"/>
      <c r="AC922" s="257"/>
      <c r="AD922" s="257"/>
      <c r="AE922" s="257"/>
      <c r="AF922" s="85">
        <f t="shared" si="403"/>
        <v>0</v>
      </c>
      <c r="AG922" s="259"/>
      <c r="AH922" s="238"/>
      <c r="AI922" s="79"/>
      <c r="AJ922" s="80" t="str">
        <f>IF(ISBLANK(AI922), "", VLOOKUP(AI922, Z!$A$2:$C$4127, 3, FALSE))</f>
        <v/>
      </c>
      <c r="AK922" s="260"/>
      <c r="AL922" s="127">
        <f t="shared" si="404"/>
        <v>0</v>
      </c>
      <c r="AM922" s="271"/>
      <c r="AN922" s="292">
        <f t="shared" si="378"/>
        <v>0</v>
      </c>
      <c r="AO922" s="279">
        <f t="shared" si="405"/>
        <v>1</v>
      </c>
      <c r="AP922" s="279">
        <v>0.75</v>
      </c>
      <c r="AQ922" s="293" t="str">
        <f t="shared" si="379"/>
        <v>-</v>
      </c>
      <c r="AR922" s="293" t="str">
        <f t="shared" si="380"/>
        <v>-</v>
      </c>
      <c r="AS922" s="293" t="str" cm="1">
        <f t="array" ref="AS922">IFERROR(IFERROR((AT922*AU922)/(3600*1000)/AZ922, BY922) * SUMPRODUCT($BA922:$BE922^2.5, $BF922:$BJ922) / 1000, "-")</f>
        <v>-</v>
      </c>
      <c r="AT922" s="279" t="str">
        <f t="shared" si="381"/>
        <v>-</v>
      </c>
      <c r="AU922" s="279" t="str">
        <f t="shared" si="382"/>
        <v>-</v>
      </c>
      <c r="AV922" s="294" t="str">
        <f t="shared" si="392"/>
        <v>-</v>
      </c>
      <c r="AW922" s="294" t="str" cm="1">
        <f t="array" ref="AW922">IF(CH922&gt;0, INDEX($CV$58:$CV$60, CH922), "-")</f>
        <v>-</v>
      </c>
      <c r="AX922" s="294" t="str">
        <f t="shared" si="383"/>
        <v>-</v>
      </c>
      <c r="AY922" s="295" t="str">
        <f t="shared" si="384"/>
        <v>-</v>
      </c>
      <c r="AZ922" s="294">
        <f t="shared" si="385"/>
        <v>0</v>
      </c>
      <c r="BA922" s="296" t="str" cm="1">
        <f t="array" ref="BA922">IFERROR(INDEX($CV$63:$CZ$65, $CF922, BA$23), "-")</f>
        <v>-</v>
      </c>
      <c r="BB922" s="296" t="str" cm="1">
        <f t="array" ref="BB922">IFERROR(INDEX($CV$63:$CZ$65, $CF922, BB$23), "-")</f>
        <v>-</v>
      </c>
      <c r="BC922" s="296" t="str" cm="1">
        <f t="array" ref="BC922">IFERROR(INDEX($CV$63:$CZ$65, $CF922, BC$23), "-")</f>
        <v>-</v>
      </c>
      <c r="BD922" s="296" t="str" cm="1">
        <f t="array" ref="BD922">IFERROR(INDEX($CV$63:$CZ$65, $CF922, BD$23), "-")</f>
        <v>-</v>
      </c>
      <c r="BE922" s="296" t="str" cm="1">
        <f t="array" ref="BE922">IFERROR(INDEX($CV$63:$CZ$65, $CF922, BE$23), "-")</f>
        <v>-</v>
      </c>
      <c r="BF922" s="297" cm="1">
        <f t="array" ref="BF922">IF($CF922=3,
IFERROR(INDEX($CV$68:$CZ$79, $CE922, BF$23), "-"),
IF($CF922=2,
IF(BF$23=5, $Q922, IF(BF$23=4, $R922, 0)), IF(BF$23=5, $Q922, 0)
))</f>
        <v>0</v>
      </c>
      <c r="BG922" s="297" cm="1">
        <f t="array" ref="BG922">IF($CF922=3,
IFERROR(INDEX($CV$68:$CZ$79, $CE922, BG$23), "-"),
IF($CF922=2,
IF(BG$23=5, $Q922, IF(BG$23=4, $R922, 0)), IF(BG$23=5, $Q922, 0)
))</f>
        <v>0</v>
      </c>
      <c r="BH922" s="297" cm="1">
        <f t="array" ref="BH922">IF($CF922=3,
IFERROR(INDEX($CV$68:$CZ$79, $CE922, BH$23), "-"),
IF($CF922=2,
IF(BH$23=5, $Q922, IF(BH$23=4, $R922, 0)), IF(BH$23=5, $Q922, 0)
))</f>
        <v>0</v>
      </c>
      <c r="BI922" s="297" cm="1">
        <f t="array" ref="BI922">IF($CF922=3,
IFERROR(INDEX($CV$68:$CZ$79, $CE922, BI$23), "-"),
IF($CF922=2,
IF(BI$23=5, $Q922, IF(BI$23=4, $R922, 0)), IF(BI$23=5, $Q922, 0)
))</f>
        <v>0</v>
      </c>
      <c r="BJ922" s="297" cm="1">
        <f t="array" ref="BJ922">IF($CF922=3,
IFERROR(INDEX($CV$68:$CZ$79, $CE922, BJ$23), "-"),
IF($CF922=2,
IF(BJ$23=5, $Q922, IF(BJ$23=4, $R922, 0)), IF(BJ$23=5, $Q922, 0)
))</f>
        <v>0</v>
      </c>
      <c r="BK922" s="293" t="str" cm="1">
        <f t="array" ref="BK922">IFERROR(IF(OR($AN$20="EZ", ISNUMBER((BL922*BM922)/(3600*1000)/BN922)), (BL922*BM922)/(3600*1000)/BN922, BY922) * SUMPRODUCT($BO922:$BS922^2.5, $BT922:$BX922) / 1000, "-")</f>
        <v>-</v>
      </c>
      <c r="BL922" s="279" t="str">
        <f t="shared" si="386"/>
        <v>-</v>
      </c>
      <c r="BM922" s="279" t="str">
        <f t="shared" si="387"/>
        <v>-</v>
      </c>
      <c r="BN922" s="298">
        <f t="shared" si="388"/>
        <v>0</v>
      </c>
      <c r="BO922" s="296" t="str" cm="1">
        <f t="array" ref="BO922">IFERROR(INDEX($CV$63:$CZ$65, $CO922, BO$23), "-")</f>
        <v>-</v>
      </c>
      <c r="BP922" s="296" t="str" cm="1">
        <f t="array" ref="BP922">IFERROR(INDEX($CV$63:$CZ$65, $CO922, BP$23), "-")</f>
        <v>-</v>
      </c>
      <c r="BQ922" s="296" t="str" cm="1">
        <f t="array" ref="BQ922">IFERROR(INDEX($CV$63:$CZ$65, $CO922, BQ$23), "-")</f>
        <v>-</v>
      </c>
      <c r="BR922" s="296" t="str" cm="1">
        <f t="array" ref="BR922">IFERROR(INDEX($CV$63:$CZ$65, $CO922, BR$23), "-")</f>
        <v>-</v>
      </c>
      <c r="BS922" s="296" t="str" cm="1">
        <f t="array" ref="BS922">IFERROR(INDEX($CV$63:$CZ$65, $CO922, BS$23), "-")</f>
        <v>-</v>
      </c>
      <c r="BT922" s="297" cm="1">
        <f t="array" ref="BT922">IF($CO922=3,
IFERROR(INDEX($CV$68:$CZ$79, $CE922, BT$23), "-"),
IF($CO922=2,
IF(BT$23=5, $AC922, IF(BT$23=4, $AD922, 0)), IF(BT$23=5, $AC922, 0)
))</f>
        <v>0</v>
      </c>
      <c r="BU922" s="297" cm="1">
        <f t="array" ref="BU922">IF($CO922=3,
IFERROR(INDEX($CV$68:$CZ$79, $CE922, BU$23), "-"),
IF($CO922=2,
IF(BU$23=5, $AC922, IF(BU$23=4, $AD922, 0)), IF(BU$23=5, $AC922, 0)
))</f>
        <v>0</v>
      </c>
      <c r="BV922" s="297" cm="1">
        <f t="array" ref="BV922">IF($CO922=3,
IFERROR(INDEX($CV$68:$CZ$79, $CE922, BV$23), "-"),
IF($CO922=2,
IF(BV$23=5, $AC922, IF(BV$23=4, $AD922, 0)), IF(BV$23=5, $AC922, 0)
))</f>
        <v>0</v>
      </c>
      <c r="BW922" s="297" cm="1">
        <f t="array" ref="BW922">IF($CO922=3,
IFERROR(INDEX($CV$68:$CZ$79, $CE922, BW$23), "-"),
IF($CO922=2,
IF(BW$23=5, $AC922, IF(BW$23=4, $AD922, 0)), IF(BW$23=5, $AC922, 0)
))</f>
        <v>0</v>
      </c>
      <c r="BX922" s="297" cm="1">
        <f t="array" ref="BX922">IF($CO922=3,
IFERROR(INDEX($CV$68:$CZ$79, $CE922, BX$23), "-"),
IF($CO922=2,
IF(BX$23=5, $AC922, IF(BX$23=4, $AD922, 0)), IF(BX$23=5, $AC922, 0)
))</f>
        <v>0</v>
      </c>
      <c r="BY922" s="293" t="str">
        <f t="shared" si="389"/>
        <v>-</v>
      </c>
      <c r="BZ922" s="299">
        <f t="shared" si="393"/>
        <v>0</v>
      </c>
      <c r="CA922" s="294" t="str">
        <f t="shared" si="390"/>
        <v>-</v>
      </c>
      <c r="CB922" s="295" t="str">
        <f t="shared" si="394"/>
        <v>-</v>
      </c>
      <c r="CC922" s="295" t="str">
        <f t="shared" si="391"/>
        <v>-</v>
      </c>
      <c r="CD922" s="299">
        <f t="shared" si="395"/>
        <v>0</v>
      </c>
      <c r="CE922" s="300" t="str">
        <f t="shared" si="396"/>
        <v>-</v>
      </c>
      <c r="CF922" s="300" t="str">
        <f t="shared" si="397"/>
        <v>-</v>
      </c>
      <c r="CG922" s="300">
        <v>0</v>
      </c>
      <c r="CH922" s="300">
        <f t="shared" si="398"/>
        <v>0</v>
      </c>
      <c r="CI922" s="301">
        <f t="shared" si="399"/>
        <v>0</v>
      </c>
      <c r="CJ922" s="301">
        <f t="shared" si="400"/>
        <v>0</v>
      </c>
      <c r="CK922" s="302" t="str" cm="1">
        <f t="array" ref="CK922">IF($CJ922&gt;0, INDEX($CS$28:$DH$35, $CJ922, $CI922+CK$23), "-")</f>
        <v>-</v>
      </c>
      <c r="CL922" s="302" t="str" cm="1">
        <f t="array" ref="CL922">IF($CJ922&gt;0, INDEX($CS$28:$DH$35, $CJ922, $CI922+CL$23), "-")</f>
        <v>-</v>
      </c>
      <c r="CM922" s="302" t="str" cm="1">
        <f t="array" ref="CM922">IF($CJ922&gt;0, INDEX($CS$28:$DH$35, $CJ922, $CI922+CM$23), "-")</f>
        <v>-</v>
      </c>
      <c r="CN922" s="302" t="str" cm="1">
        <f t="array" ref="CN922">IF($CJ922&gt;0, INDEX($CS$28:$DH$35, $CJ922, $CI922+CN$23), "-")</f>
        <v>-</v>
      </c>
      <c r="CO922" s="300" t="str">
        <f t="shared" si="401"/>
        <v>-</v>
      </c>
      <c r="CP922" s="271"/>
      <c r="CQ922" s="272"/>
      <c r="CR922" s="273"/>
      <c r="CS922" s="273"/>
      <c r="CT922" s="273"/>
      <c r="CU922" s="273"/>
      <c r="CV922" s="273"/>
      <c r="CW922" s="273"/>
      <c r="CX922" s="273"/>
      <c r="CY922" s="273"/>
      <c r="CZ922" s="273"/>
      <c r="DA922" s="273"/>
      <c r="DB922" s="273"/>
      <c r="DC922" s="273"/>
      <c r="DD922" s="273"/>
      <c r="DE922" s="273"/>
      <c r="DF922" s="273"/>
      <c r="DG922" s="273"/>
      <c r="DH922" s="273"/>
      <c r="DI922" s="273"/>
      <c r="DJ922" s="271"/>
      <c r="DK922" s="271"/>
    </row>
    <row r="923" spans="1:115" s="45" customFormat="1" ht="12.75" customHeight="1" x14ac:dyDescent="0.25">
      <c r="A923" s="13" cm="1">
        <f t="array" ref="A923">IFERROR(INDEX(Operation, IFERROR(MATCH($N923,#REF!, 0), IFERROR(MATCH($N923,#REF!, 0), MATCH($N923,#REF!, 0))), 4), 0)</f>
        <v>0</v>
      </c>
      <c r="B923" s="10">
        <v>900</v>
      </c>
      <c r="C923" s="238"/>
      <c r="D923" s="238"/>
      <c r="E923" s="79"/>
      <c r="F923" s="80" t="str">
        <f>IF(ISBLANK(E923), "", VLOOKUP(E923, Z!$A$2:$C$4127, 3, FALSE))</f>
        <v/>
      </c>
      <c r="G923" s="238"/>
      <c r="H923" s="81"/>
      <c r="I923" s="255" t="b">
        <v>0</v>
      </c>
      <c r="J923" s="256"/>
      <c r="K923" s="82"/>
      <c r="L923" s="82"/>
      <c r="M923" s="83"/>
      <c r="N923" s="79"/>
      <c r="O923" s="84"/>
      <c r="P923" s="84"/>
      <c r="Q923" s="257"/>
      <c r="R923" s="257"/>
      <c r="S923" s="257"/>
      <c r="T923" s="85">
        <f t="shared" si="402"/>
        <v>0</v>
      </c>
      <c r="U923" s="238"/>
      <c r="V923" s="238"/>
      <c r="W923" s="238"/>
      <c r="X923" s="256"/>
      <c r="Y923" s="258"/>
      <c r="Z923" s="79"/>
      <c r="AA923" s="257"/>
      <c r="AB923" s="257"/>
      <c r="AC923" s="257"/>
      <c r="AD923" s="257"/>
      <c r="AE923" s="257"/>
      <c r="AF923" s="85">
        <f t="shared" si="403"/>
        <v>0</v>
      </c>
      <c r="AG923" s="259"/>
      <c r="AH923" s="238"/>
      <c r="AI923" s="79"/>
      <c r="AJ923" s="80" t="str">
        <f>IF(ISBLANK(AI923), "", VLOOKUP(AI923, Z!$A$2:$C$4127, 3, FALSE))</f>
        <v/>
      </c>
      <c r="AK923" s="260"/>
      <c r="AL923" s="127">
        <f t="shared" si="404"/>
        <v>0</v>
      </c>
      <c r="AM923" s="271"/>
      <c r="AN923" s="292">
        <f t="shared" si="378"/>
        <v>0</v>
      </c>
      <c r="AO923" s="279">
        <f t="shared" si="405"/>
        <v>1</v>
      </c>
      <c r="AP923" s="279">
        <v>0.75</v>
      </c>
      <c r="AQ923" s="293" t="str">
        <f t="shared" si="379"/>
        <v>-</v>
      </c>
      <c r="AR923" s="293" t="str">
        <f t="shared" si="380"/>
        <v>-</v>
      </c>
      <c r="AS923" s="293" t="str" cm="1">
        <f t="array" ref="AS923">IFERROR(IFERROR((AT923*AU923)/(3600*1000)/AZ923, BY923) * SUMPRODUCT($BA923:$BE923^2.5, $BF923:$BJ923) / 1000, "-")</f>
        <v>-</v>
      </c>
      <c r="AT923" s="279" t="str">
        <f t="shared" si="381"/>
        <v>-</v>
      </c>
      <c r="AU923" s="279" t="str">
        <f t="shared" si="382"/>
        <v>-</v>
      </c>
      <c r="AV923" s="294" t="str">
        <f t="shared" si="392"/>
        <v>-</v>
      </c>
      <c r="AW923" s="294" t="str" cm="1">
        <f t="array" ref="AW923">IF(CH923&gt;0, INDEX($CV$58:$CV$60, CH923), "-")</f>
        <v>-</v>
      </c>
      <c r="AX923" s="294" t="str">
        <f t="shared" si="383"/>
        <v>-</v>
      </c>
      <c r="AY923" s="295" t="str">
        <f t="shared" si="384"/>
        <v>-</v>
      </c>
      <c r="AZ923" s="294">
        <f t="shared" si="385"/>
        <v>0</v>
      </c>
      <c r="BA923" s="296" t="str" cm="1">
        <f t="array" ref="BA923">IFERROR(INDEX($CV$63:$CZ$65, $CF923, BA$23), "-")</f>
        <v>-</v>
      </c>
      <c r="BB923" s="296" t="str" cm="1">
        <f t="array" ref="BB923">IFERROR(INDEX($CV$63:$CZ$65, $CF923, BB$23), "-")</f>
        <v>-</v>
      </c>
      <c r="BC923" s="296" t="str" cm="1">
        <f t="array" ref="BC923">IFERROR(INDEX($CV$63:$CZ$65, $CF923, BC$23), "-")</f>
        <v>-</v>
      </c>
      <c r="BD923" s="296" t="str" cm="1">
        <f t="array" ref="BD923">IFERROR(INDEX($CV$63:$CZ$65, $CF923, BD$23), "-")</f>
        <v>-</v>
      </c>
      <c r="BE923" s="296" t="str" cm="1">
        <f t="array" ref="BE923">IFERROR(INDEX($CV$63:$CZ$65, $CF923, BE$23), "-")</f>
        <v>-</v>
      </c>
      <c r="BF923" s="297" cm="1">
        <f t="array" ref="BF923">IF($CF923=3,
IFERROR(INDEX($CV$68:$CZ$79, $CE923, BF$23), "-"),
IF($CF923=2,
IF(BF$23=5, $Q923, IF(BF$23=4, $R923, 0)), IF(BF$23=5, $Q923, 0)
))</f>
        <v>0</v>
      </c>
      <c r="BG923" s="297" cm="1">
        <f t="array" ref="BG923">IF($CF923=3,
IFERROR(INDEX($CV$68:$CZ$79, $CE923, BG$23), "-"),
IF($CF923=2,
IF(BG$23=5, $Q923, IF(BG$23=4, $R923, 0)), IF(BG$23=5, $Q923, 0)
))</f>
        <v>0</v>
      </c>
      <c r="BH923" s="297" cm="1">
        <f t="array" ref="BH923">IF($CF923=3,
IFERROR(INDEX($CV$68:$CZ$79, $CE923, BH$23), "-"),
IF($CF923=2,
IF(BH$23=5, $Q923, IF(BH$23=4, $R923, 0)), IF(BH$23=5, $Q923, 0)
))</f>
        <v>0</v>
      </c>
      <c r="BI923" s="297" cm="1">
        <f t="array" ref="BI923">IF($CF923=3,
IFERROR(INDEX($CV$68:$CZ$79, $CE923, BI$23), "-"),
IF($CF923=2,
IF(BI$23=5, $Q923, IF(BI$23=4, $R923, 0)), IF(BI$23=5, $Q923, 0)
))</f>
        <v>0</v>
      </c>
      <c r="BJ923" s="297" cm="1">
        <f t="array" ref="BJ923">IF($CF923=3,
IFERROR(INDEX($CV$68:$CZ$79, $CE923, BJ$23), "-"),
IF($CF923=2,
IF(BJ$23=5, $Q923, IF(BJ$23=4, $R923, 0)), IF(BJ$23=5, $Q923, 0)
))</f>
        <v>0</v>
      </c>
      <c r="BK923" s="293" t="str" cm="1">
        <f t="array" ref="BK923">IFERROR(IF(OR($AN$20="EZ", ISNUMBER((BL923*BM923)/(3600*1000)/BN923)), (BL923*BM923)/(3600*1000)/BN923, BY923) * SUMPRODUCT($BO923:$BS923^2.5, $BT923:$BX923) / 1000, "-")</f>
        <v>-</v>
      </c>
      <c r="BL923" s="279" t="str">
        <f t="shared" si="386"/>
        <v>-</v>
      </c>
      <c r="BM923" s="279" t="str">
        <f t="shared" si="387"/>
        <v>-</v>
      </c>
      <c r="BN923" s="298">
        <f t="shared" si="388"/>
        <v>0</v>
      </c>
      <c r="BO923" s="296" t="str" cm="1">
        <f t="array" ref="BO923">IFERROR(INDEX($CV$63:$CZ$65, $CO923, BO$23), "-")</f>
        <v>-</v>
      </c>
      <c r="BP923" s="296" t="str" cm="1">
        <f t="array" ref="BP923">IFERROR(INDEX($CV$63:$CZ$65, $CO923, BP$23), "-")</f>
        <v>-</v>
      </c>
      <c r="BQ923" s="296" t="str" cm="1">
        <f t="array" ref="BQ923">IFERROR(INDEX($CV$63:$CZ$65, $CO923, BQ$23), "-")</f>
        <v>-</v>
      </c>
      <c r="BR923" s="296" t="str" cm="1">
        <f t="array" ref="BR923">IFERROR(INDEX($CV$63:$CZ$65, $CO923, BR$23), "-")</f>
        <v>-</v>
      </c>
      <c r="BS923" s="296" t="str" cm="1">
        <f t="array" ref="BS923">IFERROR(INDEX($CV$63:$CZ$65, $CO923, BS$23), "-")</f>
        <v>-</v>
      </c>
      <c r="BT923" s="297" cm="1">
        <f t="array" ref="BT923">IF($CO923=3,
IFERROR(INDEX($CV$68:$CZ$79, $CE923, BT$23), "-"),
IF($CO923=2,
IF(BT$23=5, $AC923, IF(BT$23=4, $AD923, 0)), IF(BT$23=5, $AC923, 0)
))</f>
        <v>0</v>
      </c>
      <c r="BU923" s="297" cm="1">
        <f t="array" ref="BU923">IF($CO923=3,
IFERROR(INDEX($CV$68:$CZ$79, $CE923, BU$23), "-"),
IF($CO923=2,
IF(BU$23=5, $AC923, IF(BU$23=4, $AD923, 0)), IF(BU$23=5, $AC923, 0)
))</f>
        <v>0</v>
      </c>
      <c r="BV923" s="297" cm="1">
        <f t="array" ref="BV923">IF($CO923=3,
IFERROR(INDEX($CV$68:$CZ$79, $CE923, BV$23), "-"),
IF($CO923=2,
IF(BV$23=5, $AC923, IF(BV$23=4, $AD923, 0)), IF(BV$23=5, $AC923, 0)
))</f>
        <v>0</v>
      </c>
      <c r="BW923" s="297" cm="1">
        <f t="array" ref="BW923">IF($CO923=3,
IFERROR(INDEX($CV$68:$CZ$79, $CE923, BW$23), "-"),
IF($CO923=2,
IF(BW$23=5, $AC923, IF(BW$23=4, $AD923, 0)), IF(BW$23=5, $AC923, 0)
))</f>
        <v>0</v>
      </c>
      <c r="BX923" s="297" cm="1">
        <f t="array" ref="BX923">IF($CO923=3,
IFERROR(INDEX($CV$68:$CZ$79, $CE923, BX$23), "-"),
IF($CO923=2,
IF(BX$23=5, $AC923, IF(BX$23=4, $AD923, 0)), IF(BX$23=5, $AC923, 0)
))</f>
        <v>0</v>
      </c>
      <c r="BY923" s="293" t="str">
        <f t="shared" si="389"/>
        <v>-</v>
      </c>
      <c r="BZ923" s="299">
        <f t="shared" si="393"/>
        <v>0</v>
      </c>
      <c r="CA923" s="294" t="str">
        <f t="shared" si="390"/>
        <v>-</v>
      </c>
      <c r="CB923" s="295" t="str">
        <f t="shared" si="394"/>
        <v>-</v>
      </c>
      <c r="CC923" s="295" t="str">
        <f t="shared" si="391"/>
        <v>-</v>
      </c>
      <c r="CD923" s="299">
        <f t="shared" si="395"/>
        <v>0</v>
      </c>
      <c r="CE923" s="300" t="str">
        <f t="shared" si="396"/>
        <v>-</v>
      </c>
      <c r="CF923" s="300" t="str">
        <f t="shared" si="397"/>
        <v>-</v>
      </c>
      <c r="CG923" s="300">
        <v>0</v>
      </c>
      <c r="CH923" s="300">
        <f t="shared" si="398"/>
        <v>0</v>
      </c>
      <c r="CI923" s="301">
        <f t="shared" si="399"/>
        <v>0</v>
      </c>
      <c r="CJ923" s="301">
        <f t="shared" si="400"/>
        <v>0</v>
      </c>
      <c r="CK923" s="302" t="str" cm="1">
        <f t="array" ref="CK923">IF($CJ923&gt;0, INDEX($CS$28:$DH$35, $CJ923, $CI923+CK$23), "-")</f>
        <v>-</v>
      </c>
      <c r="CL923" s="302" t="str" cm="1">
        <f t="array" ref="CL923">IF($CJ923&gt;0, INDEX($CS$28:$DH$35, $CJ923, $CI923+CL$23), "-")</f>
        <v>-</v>
      </c>
      <c r="CM923" s="302" t="str" cm="1">
        <f t="array" ref="CM923">IF($CJ923&gt;0, INDEX($CS$28:$DH$35, $CJ923, $CI923+CM$23), "-")</f>
        <v>-</v>
      </c>
      <c r="CN923" s="302" t="str" cm="1">
        <f t="array" ref="CN923">IF($CJ923&gt;0, INDEX($CS$28:$DH$35, $CJ923, $CI923+CN$23), "-")</f>
        <v>-</v>
      </c>
      <c r="CO923" s="300" t="str">
        <f t="shared" si="401"/>
        <v>-</v>
      </c>
      <c r="CP923" s="271"/>
      <c r="CQ923" s="272"/>
      <c r="CR923" s="273"/>
      <c r="CS923" s="273"/>
      <c r="CT923" s="273"/>
      <c r="CU923" s="273"/>
      <c r="CV923" s="273"/>
      <c r="CW923" s="273"/>
      <c r="CX923" s="273"/>
      <c r="CY923" s="273"/>
      <c r="CZ923" s="273"/>
      <c r="DA923" s="273"/>
      <c r="DB923" s="273"/>
      <c r="DC923" s="273"/>
      <c r="DD923" s="273"/>
      <c r="DE923" s="273"/>
      <c r="DF923" s="273"/>
      <c r="DG923" s="273"/>
      <c r="DH923" s="273"/>
      <c r="DI923" s="273"/>
      <c r="DJ923" s="271"/>
      <c r="DK923" s="271"/>
    </row>
    <row r="924" spans="1:115" s="45" customFormat="1" ht="12.75" customHeight="1" x14ac:dyDescent="0.25">
      <c r="A924" s="13" cm="1">
        <f t="array" ref="A924">IFERROR(INDEX(Operation, IFERROR(MATCH($N924,#REF!, 0), IFERROR(MATCH($N924,#REF!, 0), MATCH($N924,#REF!, 0))), 4), 0)</f>
        <v>0</v>
      </c>
      <c r="B924" s="10">
        <v>901</v>
      </c>
      <c r="C924" s="238"/>
      <c r="D924" s="238"/>
      <c r="E924" s="79"/>
      <c r="F924" s="80" t="str">
        <f>IF(ISBLANK(E924), "", VLOOKUP(E924, Z!$A$2:$C$4127, 3, FALSE))</f>
        <v/>
      </c>
      <c r="G924" s="238"/>
      <c r="H924" s="81"/>
      <c r="I924" s="255" t="b">
        <v>0</v>
      </c>
      <c r="J924" s="256"/>
      <c r="K924" s="82"/>
      <c r="L924" s="82"/>
      <c r="M924" s="83"/>
      <c r="N924" s="79"/>
      <c r="O924" s="84"/>
      <c r="P924" s="84"/>
      <c r="Q924" s="257"/>
      <c r="R924" s="257"/>
      <c r="S924" s="257"/>
      <c r="T924" s="85">
        <f t="shared" si="402"/>
        <v>0</v>
      </c>
      <c r="U924" s="238"/>
      <c r="V924" s="238"/>
      <c r="W924" s="238"/>
      <c r="X924" s="257"/>
      <c r="Y924" s="258"/>
      <c r="Z924" s="79"/>
      <c r="AA924" s="257"/>
      <c r="AB924" s="257"/>
      <c r="AC924" s="257"/>
      <c r="AD924" s="257"/>
      <c r="AE924" s="257"/>
      <c r="AF924" s="85">
        <f t="shared" si="403"/>
        <v>0</v>
      </c>
      <c r="AG924" s="259"/>
      <c r="AH924" s="238"/>
      <c r="AI924" s="79"/>
      <c r="AJ924" s="80" t="str">
        <f>IF(ISBLANK(AI924), "", VLOOKUP(AI924, Z!$A$2:$C$4127, 3, FALSE))</f>
        <v/>
      </c>
      <c r="AK924" s="260"/>
      <c r="AL924" s="127">
        <f t="shared" si="404"/>
        <v>0</v>
      </c>
      <c r="AM924" s="271"/>
      <c r="AN924" s="292">
        <f t="shared" si="378"/>
        <v>0</v>
      </c>
      <c r="AO924" s="279">
        <f t="shared" si="405"/>
        <v>1</v>
      </c>
      <c r="AP924" s="279">
        <v>0.75</v>
      </c>
      <c r="AQ924" s="293" t="str">
        <f t="shared" si="379"/>
        <v>-</v>
      </c>
      <c r="AR924" s="293" t="str">
        <f t="shared" si="380"/>
        <v>-</v>
      </c>
      <c r="AS924" s="293" t="str" cm="1">
        <f t="array" ref="AS924">IFERROR(IFERROR((AT924*AU924)/(3600*1000)/AZ924, BY924) * SUMPRODUCT($BA924:$BE924^2.5, $BF924:$BJ924) / 1000, "-")</f>
        <v>-</v>
      </c>
      <c r="AT924" s="279" t="str">
        <f t="shared" si="381"/>
        <v>-</v>
      </c>
      <c r="AU924" s="279" t="str">
        <f t="shared" si="382"/>
        <v>-</v>
      </c>
      <c r="AV924" s="294" t="str">
        <f t="shared" si="392"/>
        <v>-</v>
      </c>
      <c r="AW924" s="294" t="str" cm="1">
        <f t="array" ref="AW924">IF(CH924&gt;0, INDEX($CV$58:$CV$60, CH924), "-")</f>
        <v>-</v>
      </c>
      <c r="AX924" s="294" t="str">
        <f t="shared" si="383"/>
        <v>-</v>
      </c>
      <c r="AY924" s="295" t="str">
        <f t="shared" si="384"/>
        <v>-</v>
      </c>
      <c r="AZ924" s="294">
        <f t="shared" si="385"/>
        <v>0</v>
      </c>
      <c r="BA924" s="296" t="str" cm="1">
        <f t="array" ref="BA924">IFERROR(INDEX($CV$63:$CZ$65, $CF924, BA$23), "-")</f>
        <v>-</v>
      </c>
      <c r="BB924" s="296" t="str" cm="1">
        <f t="array" ref="BB924">IFERROR(INDEX($CV$63:$CZ$65, $CF924, BB$23), "-")</f>
        <v>-</v>
      </c>
      <c r="BC924" s="296" t="str" cm="1">
        <f t="array" ref="BC924">IFERROR(INDEX($CV$63:$CZ$65, $CF924, BC$23), "-")</f>
        <v>-</v>
      </c>
      <c r="BD924" s="296" t="str" cm="1">
        <f t="array" ref="BD924">IFERROR(INDEX($CV$63:$CZ$65, $CF924, BD$23), "-")</f>
        <v>-</v>
      </c>
      <c r="BE924" s="296" t="str" cm="1">
        <f t="array" ref="BE924">IFERROR(INDEX($CV$63:$CZ$65, $CF924, BE$23), "-")</f>
        <v>-</v>
      </c>
      <c r="BF924" s="297" cm="1">
        <f t="array" ref="BF924">IF($CF924=3,
IFERROR(INDEX($CV$68:$CZ$79, $CE924, BF$23), "-"),
IF($CF924=2,
IF(BF$23=5, $Q924, IF(BF$23=4, $R924, 0)), IF(BF$23=5, $Q924, 0)
))</f>
        <v>0</v>
      </c>
      <c r="BG924" s="297" cm="1">
        <f t="array" ref="BG924">IF($CF924=3,
IFERROR(INDEX($CV$68:$CZ$79, $CE924, BG$23), "-"),
IF($CF924=2,
IF(BG$23=5, $Q924, IF(BG$23=4, $R924, 0)), IF(BG$23=5, $Q924, 0)
))</f>
        <v>0</v>
      </c>
      <c r="BH924" s="297" cm="1">
        <f t="array" ref="BH924">IF($CF924=3,
IFERROR(INDEX($CV$68:$CZ$79, $CE924, BH$23), "-"),
IF($CF924=2,
IF(BH$23=5, $Q924, IF(BH$23=4, $R924, 0)), IF(BH$23=5, $Q924, 0)
))</f>
        <v>0</v>
      </c>
      <c r="BI924" s="297" cm="1">
        <f t="array" ref="BI924">IF($CF924=3,
IFERROR(INDEX($CV$68:$CZ$79, $CE924, BI$23), "-"),
IF($CF924=2,
IF(BI$23=5, $Q924, IF(BI$23=4, $R924, 0)), IF(BI$23=5, $Q924, 0)
))</f>
        <v>0</v>
      </c>
      <c r="BJ924" s="297" cm="1">
        <f t="array" ref="BJ924">IF($CF924=3,
IFERROR(INDEX($CV$68:$CZ$79, $CE924, BJ$23), "-"),
IF($CF924=2,
IF(BJ$23=5, $Q924, IF(BJ$23=4, $R924, 0)), IF(BJ$23=5, $Q924, 0)
))</f>
        <v>0</v>
      </c>
      <c r="BK924" s="293" t="str" cm="1">
        <f t="array" ref="BK924">IFERROR(IF(OR($AN$20="EZ", ISNUMBER((BL924*BM924)/(3600*1000)/BN924)), (BL924*BM924)/(3600*1000)/BN924, BY924) * SUMPRODUCT($BO924:$BS924^2.5, $BT924:$BX924) / 1000, "-")</f>
        <v>-</v>
      </c>
      <c r="BL924" s="279" t="str">
        <f t="shared" si="386"/>
        <v>-</v>
      </c>
      <c r="BM924" s="279" t="str">
        <f t="shared" si="387"/>
        <v>-</v>
      </c>
      <c r="BN924" s="298">
        <f t="shared" si="388"/>
        <v>0</v>
      </c>
      <c r="BO924" s="296" t="str" cm="1">
        <f t="array" ref="BO924">IFERROR(INDEX($CV$63:$CZ$65, $CO924, BO$23), "-")</f>
        <v>-</v>
      </c>
      <c r="BP924" s="296" t="str" cm="1">
        <f t="array" ref="BP924">IFERROR(INDEX($CV$63:$CZ$65, $CO924, BP$23), "-")</f>
        <v>-</v>
      </c>
      <c r="BQ924" s="296" t="str" cm="1">
        <f t="array" ref="BQ924">IFERROR(INDEX($CV$63:$CZ$65, $CO924, BQ$23), "-")</f>
        <v>-</v>
      </c>
      <c r="BR924" s="296" t="str" cm="1">
        <f t="array" ref="BR924">IFERROR(INDEX($CV$63:$CZ$65, $CO924, BR$23), "-")</f>
        <v>-</v>
      </c>
      <c r="BS924" s="296" t="str" cm="1">
        <f t="array" ref="BS924">IFERROR(INDEX($CV$63:$CZ$65, $CO924, BS$23), "-")</f>
        <v>-</v>
      </c>
      <c r="BT924" s="297" cm="1">
        <f t="array" ref="BT924">IF($CO924=3,
IFERROR(INDEX($CV$68:$CZ$79, $CE924, BT$23), "-"),
IF($CO924=2,
IF(BT$23=5, $AC924, IF(BT$23=4, $AD924, 0)), IF(BT$23=5, $AC924, 0)
))</f>
        <v>0</v>
      </c>
      <c r="BU924" s="297" cm="1">
        <f t="array" ref="BU924">IF($CO924=3,
IFERROR(INDEX($CV$68:$CZ$79, $CE924, BU$23), "-"),
IF($CO924=2,
IF(BU$23=5, $AC924, IF(BU$23=4, $AD924, 0)), IF(BU$23=5, $AC924, 0)
))</f>
        <v>0</v>
      </c>
      <c r="BV924" s="297" cm="1">
        <f t="array" ref="BV924">IF($CO924=3,
IFERROR(INDEX($CV$68:$CZ$79, $CE924, BV$23), "-"),
IF($CO924=2,
IF(BV$23=5, $AC924, IF(BV$23=4, $AD924, 0)), IF(BV$23=5, $AC924, 0)
))</f>
        <v>0</v>
      </c>
      <c r="BW924" s="297" cm="1">
        <f t="array" ref="BW924">IF($CO924=3,
IFERROR(INDEX($CV$68:$CZ$79, $CE924, BW$23), "-"),
IF($CO924=2,
IF(BW$23=5, $AC924, IF(BW$23=4, $AD924, 0)), IF(BW$23=5, $AC924, 0)
))</f>
        <v>0</v>
      </c>
      <c r="BX924" s="297" cm="1">
        <f t="array" ref="BX924">IF($CO924=3,
IFERROR(INDEX($CV$68:$CZ$79, $CE924, BX$23), "-"),
IF($CO924=2,
IF(BX$23=5, $AC924, IF(BX$23=4, $AD924, 0)), IF(BX$23=5, $AC924, 0)
))</f>
        <v>0</v>
      </c>
      <c r="BY924" s="293" t="str">
        <f t="shared" si="389"/>
        <v>-</v>
      </c>
      <c r="BZ924" s="299">
        <f t="shared" si="393"/>
        <v>0</v>
      </c>
      <c r="CA924" s="294" t="str">
        <f t="shared" si="390"/>
        <v>-</v>
      </c>
      <c r="CB924" s="295" t="str">
        <f t="shared" si="394"/>
        <v>-</v>
      </c>
      <c r="CC924" s="295" t="str">
        <f t="shared" si="391"/>
        <v>-</v>
      </c>
      <c r="CD924" s="299">
        <f t="shared" si="395"/>
        <v>0</v>
      </c>
      <c r="CE924" s="300" t="str">
        <f t="shared" si="396"/>
        <v>-</v>
      </c>
      <c r="CF924" s="300" t="str">
        <f t="shared" si="397"/>
        <v>-</v>
      </c>
      <c r="CG924" s="300">
        <v>0</v>
      </c>
      <c r="CH924" s="300">
        <f t="shared" si="398"/>
        <v>0</v>
      </c>
      <c r="CI924" s="301">
        <f t="shared" si="399"/>
        <v>0</v>
      </c>
      <c r="CJ924" s="301">
        <f t="shared" si="400"/>
        <v>0</v>
      </c>
      <c r="CK924" s="302" t="str" cm="1">
        <f t="array" ref="CK924">IF($CJ924&gt;0, INDEX($CS$28:$DH$35, $CJ924, $CI924+CK$23), "-")</f>
        <v>-</v>
      </c>
      <c r="CL924" s="302" t="str" cm="1">
        <f t="array" ref="CL924">IF($CJ924&gt;0, INDEX($CS$28:$DH$35, $CJ924, $CI924+CL$23), "-")</f>
        <v>-</v>
      </c>
      <c r="CM924" s="302" t="str" cm="1">
        <f t="array" ref="CM924">IF($CJ924&gt;0, INDEX($CS$28:$DH$35, $CJ924, $CI924+CM$23), "-")</f>
        <v>-</v>
      </c>
      <c r="CN924" s="302" t="str" cm="1">
        <f t="array" ref="CN924">IF($CJ924&gt;0, INDEX($CS$28:$DH$35, $CJ924, $CI924+CN$23), "-")</f>
        <v>-</v>
      </c>
      <c r="CO924" s="300" t="str">
        <f t="shared" si="401"/>
        <v>-</v>
      </c>
      <c r="CP924" s="271"/>
      <c r="CQ924" s="272"/>
      <c r="CR924" s="273"/>
      <c r="CS924" s="273"/>
      <c r="CT924" s="273"/>
      <c r="CU924" s="273"/>
      <c r="CV924" s="273"/>
      <c r="CW924" s="273"/>
      <c r="CX924" s="273"/>
      <c r="CY924" s="273"/>
      <c r="CZ924" s="273"/>
      <c r="DA924" s="273"/>
      <c r="DB924" s="273"/>
      <c r="DC924" s="273"/>
      <c r="DD924" s="273"/>
      <c r="DE924" s="273"/>
      <c r="DF924" s="273"/>
      <c r="DG924" s="273"/>
      <c r="DH924" s="273"/>
      <c r="DI924" s="273"/>
      <c r="DJ924" s="271"/>
      <c r="DK924" s="271"/>
    </row>
    <row r="925" spans="1:115" s="45" customFormat="1" ht="12.75" customHeight="1" x14ac:dyDescent="0.25">
      <c r="A925" s="13" cm="1">
        <f t="array" ref="A925">IFERROR(INDEX(Operation, IFERROR(MATCH($N925,#REF!, 0), IFERROR(MATCH($N925,#REF!, 0), MATCH($N925,#REF!, 0))), 4), 0)</f>
        <v>0</v>
      </c>
      <c r="B925" s="10">
        <v>902</v>
      </c>
      <c r="C925" s="238"/>
      <c r="D925" s="238"/>
      <c r="E925" s="79"/>
      <c r="F925" s="80" t="str">
        <f>IF(ISBLANK(E925), "", VLOOKUP(E925, Z!$A$2:$C$4127, 3, FALSE))</f>
        <v/>
      </c>
      <c r="G925" s="238"/>
      <c r="H925" s="81"/>
      <c r="I925" s="255" t="b">
        <v>0</v>
      </c>
      <c r="J925" s="256"/>
      <c r="K925" s="82"/>
      <c r="L925" s="82"/>
      <c r="M925" s="83"/>
      <c r="N925" s="79"/>
      <c r="O925" s="84"/>
      <c r="P925" s="84"/>
      <c r="Q925" s="257"/>
      <c r="R925" s="257"/>
      <c r="S925" s="257"/>
      <c r="T925" s="85">
        <f t="shared" si="402"/>
        <v>0</v>
      </c>
      <c r="U925" s="238"/>
      <c r="V925" s="238"/>
      <c r="W925" s="238"/>
      <c r="X925" s="257"/>
      <c r="Y925" s="258"/>
      <c r="Z925" s="79"/>
      <c r="AA925" s="257"/>
      <c r="AB925" s="257"/>
      <c r="AC925" s="257"/>
      <c r="AD925" s="257"/>
      <c r="AE925" s="257"/>
      <c r="AF925" s="85">
        <f t="shared" si="403"/>
        <v>0</v>
      </c>
      <c r="AG925" s="259"/>
      <c r="AH925" s="238"/>
      <c r="AI925" s="79"/>
      <c r="AJ925" s="80" t="str">
        <f>IF(ISBLANK(AI925), "", VLOOKUP(AI925, Z!$A$2:$C$4127, 3, FALSE))</f>
        <v/>
      </c>
      <c r="AK925" s="260"/>
      <c r="AL925" s="127">
        <f t="shared" si="404"/>
        <v>0</v>
      </c>
      <c r="AM925" s="271"/>
      <c r="AN925" s="292">
        <f t="shared" si="378"/>
        <v>0</v>
      </c>
      <c r="AO925" s="279">
        <f t="shared" si="405"/>
        <v>1</v>
      </c>
      <c r="AP925" s="279">
        <v>0.75</v>
      </c>
      <c r="AQ925" s="293" t="str">
        <f t="shared" si="379"/>
        <v>-</v>
      </c>
      <c r="AR925" s="293" t="str">
        <f t="shared" si="380"/>
        <v>-</v>
      </c>
      <c r="AS925" s="293" t="str" cm="1">
        <f t="array" ref="AS925">IFERROR(IFERROR((AT925*AU925)/(3600*1000)/AZ925, BY925) * SUMPRODUCT($BA925:$BE925^2.5, $BF925:$BJ925) / 1000, "-")</f>
        <v>-</v>
      </c>
      <c r="AT925" s="279" t="str">
        <f t="shared" si="381"/>
        <v>-</v>
      </c>
      <c r="AU925" s="279" t="str">
        <f t="shared" si="382"/>
        <v>-</v>
      </c>
      <c r="AV925" s="294" t="str">
        <f t="shared" si="392"/>
        <v>-</v>
      </c>
      <c r="AW925" s="294" t="str" cm="1">
        <f t="array" ref="AW925">IF(CH925&gt;0, INDEX($CV$58:$CV$60, CH925), "-")</f>
        <v>-</v>
      </c>
      <c r="AX925" s="294" t="str">
        <f t="shared" si="383"/>
        <v>-</v>
      </c>
      <c r="AY925" s="295" t="str">
        <f t="shared" si="384"/>
        <v>-</v>
      </c>
      <c r="AZ925" s="294">
        <f t="shared" si="385"/>
        <v>0</v>
      </c>
      <c r="BA925" s="296" t="str" cm="1">
        <f t="array" ref="BA925">IFERROR(INDEX($CV$63:$CZ$65, $CF925, BA$23), "-")</f>
        <v>-</v>
      </c>
      <c r="BB925" s="296" t="str" cm="1">
        <f t="array" ref="BB925">IFERROR(INDEX($CV$63:$CZ$65, $CF925, BB$23), "-")</f>
        <v>-</v>
      </c>
      <c r="BC925" s="296" t="str" cm="1">
        <f t="array" ref="BC925">IFERROR(INDEX($CV$63:$CZ$65, $CF925, BC$23), "-")</f>
        <v>-</v>
      </c>
      <c r="BD925" s="296" t="str" cm="1">
        <f t="array" ref="BD925">IFERROR(INDEX($CV$63:$CZ$65, $CF925, BD$23), "-")</f>
        <v>-</v>
      </c>
      <c r="BE925" s="296" t="str" cm="1">
        <f t="array" ref="BE925">IFERROR(INDEX($CV$63:$CZ$65, $CF925, BE$23), "-")</f>
        <v>-</v>
      </c>
      <c r="BF925" s="297" cm="1">
        <f t="array" ref="BF925">IF($CF925=3,
IFERROR(INDEX($CV$68:$CZ$79, $CE925, BF$23), "-"),
IF($CF925=2,
IF(BF$23=5, $Q925, IF(BF$23=4, $R925, 0)), IF(BF$23=5, $Q925, 0)
))</f>
        <v>0</v>
      </c>
      <c r="BG925" s="297" cm="1">
        <f t="array" ref="BG925">IF($CF925=3,
IFERROR(INDEX($CV$68:$CZ$79, $CE925, BG$23), "-"),
IF($CF925=2,
IF(BG$23=5, $Q925, IF(BG$23=4, $R925, 0)), IF(BG$23=5, $Q925, 0)
))</f>
        <v>0</v>
      </c>
      <c r="BH925" s="297" cm="1">
        <f t="array" ref="BH925">IF($CF925=3,
IFERROR(INDEX($CV$68:$CZ$79, $CE925, BH$23), "-"),
IF($CF925=2,
IF(BH$23=5, $Q925, IF(BH$23=4, $R925, 0)), IF(BH$23=5, $Q925, 0)
))</f>
        <v>0</v>
      </c>
      <c r="BI925" s="297" cm="1">
        <f t="array" ref="BI925">IF($CF925=3,
IFERROR(INDEX($CV$68:$CZ$79, $CE925, BI$23), "-"),
IF($CF925=2,
IF(BI$23=5, $Q925, IF(BI$23=4, $R925, 0)), IF(BI$23=5, $Q925, 0)
))</f>
        <v>0</v>
      </c>
      <c r="BJ925" s="297" cm="1">
        <f t="array" ref="BJ925">IF($CF925=3,
IFERROR(INDEX($CV$68:$CZ$79, $CE925, BJ$23), "-"),
IF($CF925=2,
IF(BJ$23=5, $Q925, IF(BJ$23=4, $R925, 0)), IF(BJ$23=5, $Q925, 0)
))</f>
        <v>0</v>
      </c>
      <c r="BK925" s="293" t="str" cm="1">
        <f t="array" ref="BK925">IFERROR(IF(OR($AN$20="EZ", ISNUMBER((BL925*BM925)/(3600*1000)/BN925)), (BL925*BM925)/(3600*1000)/BN925, BY925) * SUMPRODUCT($BO925:$BS925^2.5, $BT925:$BX925) / 1000, "-")</f>
        <v>-</v>
      </c>
      <c r="BL925" s="279" t="str">
        <f t="shared" si="386"/>
        <v>-</v>
      </c>
      <c r="BM925" s="279" t="str">
        <f t="shared" si="387"/>
        <v>-</v>
      </c>
      <c r="BN925" s="298">
        <f t="shared" si="388"/>
        <v>0</v>
      </c>
      <c r="BO925" s="296" t="str" cm="1">
        <f t="array" ref="BO925">IFERROR(INDEX($CV$63:$CZ$65, $CO925, BO$23), "-")</f>
        <v>-</v>
      </c>
      <c r="BP925" s="296" t="str" cm="1">
        <f t="array" ref="BP925">IFERROR(INDEX($CV$63:$CZ$65, $CO925, BP$23), "-")</f>
        <v>-</v>
      </c>
      <c r="BQ925" s="296" t="str" cm="1">
        <f t="array" ref="BQ925">IFERROR(INDEX($CV$63:$CZ$65, $CO925, BQ$23), "-")</f>
        <v>-</v>
      </c>
      <c r="BR925" s="296" t="str" cm="1">
        <f t="array" ref="BR925">IFERROR(INDEX($CV$63:$CZ$65, $CO925, BR$23), "-")</f>
        <v>-</v>
      </c>
      <c r="BS925" s="296" t="str" cm="1">
        <f t="array" ref="BS925">IFERROR(INDEX($CV$63:$CZ$65, $CO925, BS$23), "-")</f>
        <v>-</v>
      </c>
      <c r="BT925" s="297" cm="1">
        <f t="array" ref="BT925">IF($CO925=3,
IFERROR(INDEX($CV$68:$CZ$79, $CE925, BT$23), "-"),
IF($CO925=2,
IF(BT$23=5, $AC925, IF(BT$23=4, $AD925, 0)), IF(BT$23=5, $AC925, 0)
))</f>
        <v>0</v>
      </c>
      <c r="BU925" s="297" cm="1">
        <f t="array" ref="BU925">IF($CO925=3,
IFERROR(INDEX($CV$68:$CZ$79, $CE925, BU$23), "-"),
IF($CO925=2,
IF(BU$23=5, $AC925, IF(BU$23=4, $AD925, 0)), IF(BU$23=5, $AC925, 0)
))</f>
        <v>0</v>
      </c>
      <c r="BV925" s="297" cm="1">
        <f t="array" ref="BV925">IF($CO925=3,
IFERROR(INDEX($CV$68:$CZ$79, $CE925, BV$23), "-"),
IF($CO925=2,
IF(BV$23=5, $AC925, IF(BV$23=4, $AD925, 0)), IF(BV$23=5, $AC925, 0)
))</f>
        <v>0</v>
      </c>
      <c r="BW925" s="297" cm="1">
        <f t="array" ref="BW925">IF($CO925=3,
IFERROR(INDEX($CV$68:$CZ$79, $CE925, BW$23), "-"),
IF($CO925=2,
IF(BW$23=5, $AC925, IF(BW$23=4, $AD925, 0)), IF(BW$23=5, $AC925, 0)
))</f>
        <v>0</v>
      </c>
      <c r="BX925" s="297" cm="1">
        <f t="array" ref="BX925">IF($CO925=3,
IFERROR(INDEX($CV$68:$CZ$79, $CE925, BX$23), "-"),
IF($CO925=2,
IF(BX$23=5, $AC925, IF(BX$23=4, $AD925, 0)), IF(BX$23=5, $AC925, 0)
))</f>
        <v>0</v>
      </c>
      <c r="BY925" s="293" t="str">
        <f t="shared" si="389"/>
        <v>-</v>
      </c>
      <c r="BZ925" s="299">
        <f t="shared" si="393"/>
        <v>0</v>
      </c>
      <c r="CA925" s="294" t="str">
        <f t="shared" si="390"/>
        <v>-</v>
      </c>
      <c r="CB925" s="295" t="str">
        <f t="shared" si="394"/>
        <v>-</v>
      </c>
      <c r="CC925" s="295" t="str">
        <f t="shared" si="391"/>
        <v>-</v>
      </c>
      <c r="CD925" s="299">
        <f t="shared" si="395"/>
        <v>0</v>
      </c>
      <c r="CE925" s="300" t="str">
        <f t="shared" si="396"/>
        <v>-</v>
      </c>
      <c r="CF925" s="300" t="str">
        <f t="shared" si="397"/>
        <v>-</v>
      </c>
      <c r="CG925" s="300">
        <v>0</v>
      </c>
      <c r="CH925" s="300">
        <f t="shared" si="398"/>
        <v>0</v>
      </c>
      <c r="CI925" s="301">
        <f t="shared" si="399"/>
        <v>0</v>
      </c>
      <c r="CJ925" s="301">
        <f t="shared" si="400"/>
        <v>0</v>
      </c>
      <c r="CK925" s="302" t="str" cm="1">
        <f t="array" ref="CK925">IF($CJ925&gt;0, INDEX($CS$28:$DH$35, $CJ925, $CI925+CK$23), "-")</f>
        <v>-</v>
      </c>
      <c r="CL925" s="302" t="str" cm="1">
        <f t="array" ref="CL925">IF($CJ925&gt;0, INDEX($CS$28:$DH$35, $CJ925, $CI925+CL$23), "-")</f>
        <v>-</v>
      </c>
      <c r="CM925" s="302" t="str" cm="1">
        <f t="array" ref="CM925">IF($CJ925&gt;0, INDEX($CS$28:$DH$35, $CJ925, $CI925+CM$23), "-")</f>
        <v>-</v>
      </c>
      <c r="CN925" s="302" t="str" cm="1">
        <f t="array" ref="CN925">IF($CJ925&gt;0, INDEX($CS$28:$DH$35, $CJ925, $CI925+CN$23), "-")</f>
        <v>-</v>
      </c>
      <c r="CO925" s="300" t="str">
        <f t="shared" si="401"/>
        <v>-</v>
      </c>
      <c r="CP925" s="271"/>
      <c r="CQ925" s="272"/>
      <c r="CR925" s="273"/>
      <c r="CS925" s="273"/>
      <c r="CT925" s="273"/>
      <c r="CU925" s="273"/>
      <c r="CV925" s="273"/>
      <c r="CW925" s="273"/>
      <c r="CX925" s="273"/>
      <c r="CY925" s="273"/>
      <c r="CZ925" s="273"/>
      <c r="DA925" s="273"/>
      <c r="DB925" s="273"/>
      <c r="DC925" s="273"/>
      <c r="DD925" s="273"/>
      <c r="DE925" s="273"/>
      <c r="DF925" s="273"/>
      <c r="DG925" s="273"/>
      <c r="DH925" s="273"/>
      <c r="DI925" s="273"/>
      <c r="DJ925" s="271"/>
      <c r="DK925" s="271"/>
    </row>
    <row r="926" spans="1:115" s="45" customFormat="1" ht="12.75" customHeight="1" x14ac:dyDescent="0.25">
      <c r="A926" s="13" cm="1">
        <f t="array" ref="A926">IFERROR(INDEX(Operation, IFERROR(MATCH($N926,#REF!, 0), IFERROR(MATCH($N926,#REF!, 0), MATCH($N926,#REF!, 0))), 4), 0)</f>
        <v>0</v>
      </c>
      <c r="B926" s="10">
        <v>903</v>
      </c>
      <c r="C926" s="238"/>
      <c r="D926" s="238"/>
      <c r="E926" s="79"/>
      <c r="F926" s="80" t="str">
        <f>IF(ISBLANK(E926), "", VLOOKUP(E926, Z!$A$2:$C$4127, 3, FALSE))</f>
        <v/>
      </c>
      <c r="G926" s="238"/>
      <c r="H926" s="81"/>
      <c r="I926" s="255" t="b">
        <v>0</v>
      </c>
      <c r="J926" s="256"/>
      <c r="K926" s="82"/>
      <c r="L926" s="82"/>
      <c r="M926" s="83"/>
      <c r="N926" s="79"/>
      <c r="O926" s="84"/>
      <c r="P926" s="84"/>
      <c r="Q926" s="257"/>
      <c r="R926" s="257"/>
      <c r="S926" s="257"/>
      <c r="T926" s="85">
        <f t="shared" si="402"/>
        <v>0</v>
      </c>
      <c r="U926" s="238"/>
      <c r="V926" s="238"/>
      <c r="W926" s="238"/>
      <c r="X926" s="257"/>
      <c r="Y926" s="258"/>
      <c r="Z926" s="79"/>
      <c r="AA926" s="257"/>
      <c r="AB926" s="257"/>
      <c r="AC926" s="257"/>
      <c r="AD926" s="257"/>
      <c r="AE926" s="257"/>
      <c r="AF926" s="85">
        <f t="shared" si="403"/>
        <v>0</v>
      </c>
      <c r="AG926" s="259"/>
      <c r="AH926" s="238"/>
      <c r="AI926" s="79"/>
      <c r="AJ926" s="80" t="str">
        <f>IF(ISBLANK(AI926), "", VLOOKUP(AI926, Z!$A$2:$C$4127, 3, FALSE))</f>
        <v/>
      </c>
      <c r="AK926" s="260"/>
      <c r="AL926" s="127">
        <f t="shared" si="404"/>
        <v>0</v>
      </c>
      <c r="AM926" s="271"/>
      <c r="AN926" s="292">
        <f t="shared" si="378"/>
        <v>0</v>
      </c>
      <c r="AO926" s="279">
        <f t="shared" si="405"/>
        <v>1</v>
      </c>
      <c r="AP926" s="279">
        <v>0.75</v>
      </c>
      <c r="AQ926" s="293" t="str">
        <f t="shared" si="379"/>
        <v>-</v>
      </c>
      <c r="AR926" s="293" t="str">
        <f t="shared" si="380"/>
        <v>-</v>
      </c>
      <c r="AS926" s="293" t="str" cm="1">
        <f t="array" ref="AS926">IFERROR(IFERROR((AT926*AU926)/(3600*1000)/AZ926, BY926) * SUMPRODUCT($BA926:$BE926^2.5, $BF926:$BJ926) / 1000, "-")</f>
        <v>-</v>
      </c>
      <c r="AT926" s="279" t="str">
        <f t="shared" si="381"/>
        <v>-</v>
      </c>
      <c r="AU926" s="279" t="str">
        <f t="shared" si="382"/>
        <v>-</v>
      </c>
      <c r="AV926" s="294" t="str">
        <f t="shared" si="392"/>
        <v>-</v>
      </c>
      <c r="AW926" s="294" t="str" cm="1">
        <f t="array" ref="AW926">IF(CH926&gt;0, INDEX($CV$58:$CV$60, CH926), "-")</f>
        <v>-</v>
      </c>
      <c r="AX926" s="294" t="str">
        <f t="shared" si="383"/>
        <v>-</v>
      </c>
      <c r="AY926" s="295" t="str">
        <f t="shared" si="384"/>
        <v>-</v>
      </c>
      <c r="AZ926" s="294">
        <f t="shared" si="385"/>
        <v>0</v>
      </c>
      <c r="BA926" s="296" t="str" cm="1">
        <f t="array" ref="BA926">IFERROR(INDEX($CV$63:$CZ$65, $CF926, BA$23), "-")</f>
        <v>-</v>
      </c>
      <c r="BB926" s="296" t="str" cm="1">
        <f t="array" ref="BB926">IFERROR(INDEX($CV$63:$CZ$65, $CF926, BB$23), "-")</f>
        <v>-</v>
      </c>
      <c r="BC926" s="296" t="str" cm="1">
        <f t="array" ref="BC926">IFERROR(INDEX($CV$63:$CZ$65, $CF926, BC$23), "-")</f>
        <v>-</v>
      </c>
      <c r="BD926" s="296" t="str" cm="1">
        <f t="array" ref="BD926">IFERROR(INDEX($CV$63:$CZ$65, $CF926, BD$23), "-")</f>
        <v>-</v>
      </c>
      <c r="BE926" s="296" t="str" cm="1">
        <f t="array" ref="BE926">IFERROR(INDEX($CV$63:$CZ$65, $CF926, BE$23), "-")</f>
        <v>-</v>
      </c>
      <c r="BF926" s="297" cm="1">
        <f t="array" ref="BF926">IF($CF926=3,
IFERROR(INDEX($CV$68:$CZ$79, $CE926, BF$23), "-"),
IF($CF926=2,
IF(BF$23=5, $Q926, IF(BF$23=4, $R926, 0)), IF(BF$23=5, $Q926, 0)
))</f>
        <v>0</v>
      </c>
      <c r="BG926" s="297" cm="1">
        <f t="array" ref="BG926">IF($CF926=3,
IFERROR(INDEX($CV$68:$CZ$79, $CE926, BG$23), "-"),
IF($CF926=2,
IF(BG$23=5, $Q926, IF(BG$23=4, $R926, 0)), IF(BG$23=5, $Q926, 0)
))</f>
        <v>0</v>
      </c>
      <c r="BH926" s="297" cm="1">
        <f t="array" ref="BH926">IF($CF926=3,
IFERROR(INDEX($CV$68:$CZ$79, $CE926, BH$23), "-"),
IF($CF926=2,
IF(BH$23=5, $Q926, IF(BH$23=4, $R926, 0)), IF(BH$23=5, $Q926, 0)
))</f>
        <v>0</v>
      </c>
      <c r="BI926" s="297" cm="1">
        <f t="array" ref="BI926">IF($CF926=3,
IFERROR(INDEX($CV$68:$CZ$79, $CE926, BI$23), "-"),
IF($CF926=2,
IF(BI$23=5, $Q926, IF(BI$23=4, $R926, 0)), IF(BI$23=5, $Q926, 0)
))</f>
        <v>0</v>
      </c>
      <c r="BJ926" s="297" cm="1">
        <f t="array" ref="BJ926">IF($CF926=3,
IFERROR(INDEX($CV$68:$CZ$79, $CE926, BJ$23), "-"),
IF($CF926=2,
IF(BJ$23=5, $Q926, IF(BJ$23=4, $R926, 0)), IF(BJ$23=5, $Q926, 0)
))</f>
        <v>0</v>
      </c>
      <c r="BK926" s="293" t="str" cm="1">
        <f t="array" ref="BK926">IFERROR(IF(OR($AN$20="EZ", ISNUMBER((BL926*BM926)/(3600*1000)/BN926)), (BL926*BM926)/(3600*1000)/BN926, BY926) * SUMPRODUCT($BO926:$BS926^2.5, $BT926:$BX926) / 1000, "-")</f>
        <v>-</v>
      </c>
      <c r="BL926" s="279" t="str">
        <f t="shared" si="386"/>
        <v>-</v>
      </c>
      <c r="BM926" s="279" t="str">
        <f t="shared" si="387"/>
        <v>-</v>
      </c>
      <c r="BN926" s="298">
        <f t="shared" si="388"/>
        <v>0</v>
      </c>
      <c r="BO926" s="296" t="str" cm="1">
        <f t="array" ref="BO926">IFERROR(INDEX($CV$63:$CZ$65, $CO926, BO$23), "-")</f>
        <v>-</v>
      </c>
      <c r="BP926" s="296" t="str" cm="1">
        <f t="array" ref="BP926">IFERROR(INDEX($CV$63:$CZ$65, $CO926, BP$23), "-")</f>
        <v>-</v>
      </c>
      <c r="BQ926" s="296" t="str" cm="1">
        <f t="array" ref="BQ926">IFERROR(INDEX($CV$63:$CZ$65, $CO926, BQ$23), "-")</f>
        <v>-</v>
      </c>
      <c r="BR926" s="296" t="str" cm="1">
        <f t="array" ref="BR926">IFERROR(INDEX($CV$63:$CZ$65, $CO926, BR$23), "-")</f>
        <v>-</v>
      </c>
      <c r="BS926" s="296" t="str" cm="1">
        <f t="array" ref="BS926">IFERROR(INDEX($CV$63:$CZ$65, $CO926, BS$23), "-")</f>
        <v>-</v>
      </c>
      <c r="BT926" s="297" cm="1">
        <f t="array" ref="BT926">IF($CO926=3,
IFERROR(INDEX($CV$68:$CZ$79, $CE926, BT$23), "-"),
IF($CO926=2,
IF(BT$23=5, $AC926, IF(BT$23=4, $AD926, 0)), IF(BT$23=5, $AC926, 0)
))</f>
        <v>0</v>
      </c>
      <c r="BU926" s="297" cm="1">
        <f t="array" ref="BU926">IF($CO926=3,
IFERROR(INDEX($CV$68:$CZ$79, $CE926, BU$23), "-"),
IF($CO926=2,
IF(BU$23=5, $AC926, IF(BU$23=4, $AD926, 0)), IF(BU$23=5, $AC926, 0)
))</f>
        <v>0</v>
      </c>
      <c r="BV926" s="297" cm="1">
        <f t="array" ref="BV926">IF($CO926=3,
IFERROR(INDEX($CV$68:$CZ$79, $CE926, BV$23), "-"),
IF($CO926=2,
IF(BV$23=5, $AC926, IF(BV$23=4, $AD926, 0)), IF(BV$23=5, $AC926, 0)
))</f>
        <v>0</v>
      </c>
      <c r="BW926" s="297" cm="1">
        <f t="array" ref="BW926">IF($CO926=3,
IFERROR(INDEX($CV$68:$CZ$79, $CE926, BW$23), "-"),
IF($CO926=2,
IF(BW$23=5, $AC926, IF(BW$23=4, $AD926, 0)), IF(BW$23=5, $AC926, 0)
))</f>
        <v>0</v>
      </c>
      <c r="BX926" s="297" cm="1">
        <f t="array" ref="BX926">IF($CO926=3,
IFERROR(INDEX($CV$68:$CZ$79, $CE926, BX$23), "-"),
IF($CO926=2,
IF(BX$23=5, $AC926, IF(BX$23=4, $AD926, 0)), IF(BX$23=5, $AC926, 0)
))</f>
        <v>0</v>
      </c>
      <c r="BY926" s="293" t="str">
        <f t="shared" si="389"/>
        <v>-</v>
      </c>
      <c r="BZ926" s="299">
        <f t="shared" si="393"/>
        <v>0</v>
      </c>
      <c r="CA926" s="294" t="str">
        <f t="shared" si="390"/>
        <v>-</v>
      </c>
      <c r="CB926" s="295" t="str">
        <f t="shared" si="394"/>
        <v>-</v>
      </c>
      <c r="CC926" s="295" t="str">
        <f t="shared" si="391"/>
        <v>-</v>
      </c>
      <c r="CD926" s="299">
        <f t="shared" si="395"/>
        <v>0</v>
      </c>
      <c r="CE926" s="300" t="str">
        <f t="shared" si="396"/>
        <v>-</v>
      </c>
      <c r="CF926" s="300" t="str">
        <f t="shared" si="397"/>
        <v>-</v>
      </c>
      <c r="CG926" s="300">
        <v>0</v>
      </c>
      <c r="CH926" s="300">
        <f t="shared" si="398"/>
        <v>0</v>
      </c>
      <c r="CI926" s="301">
        <f t="shared" si="399"/>
        <v>0</v>
      </c>
      <c r="CJ926" s="301">
        <f t="shared" si="400"/>
        <v>0</v>
      </c>
      <c r="CK926" s="302" t="str" cm="1">
        <f t="array" ref="CK926">IF($CJ926&gt;0, INDEX($CS$28:$DH$35, $CJ926, $CI926+CK$23), "-")</f>
        <v>-</v>
      </c>
      <c r="CL926" s="302" t="str" cm="1">
        <f t="array" ref="CL926">IF($CJ926&gt;0, INDEX($CS$28:$DH$35, $CJ926, $CI926+CL$23), "-")</f>
        <v>-</v>
      </c>
      <c r="CM926" s="302" t="str" cm="1">
        <f t="array" ref="CM926">IF($CJ926&gt;0, INDEX($CS$28:$DH$35, $CJ926, $CI926+CM$23), "-")</f>
        <v>-</v>
      </c>
      <c r="CN926" s="302" t="str" cm="1">
        <f t="array" ref="CN926">IF($CJ926&gt;0, INDEX($CS$28:$DH$35, $CJ926, $CI926+CN$23), "-")</f>
        <v>-</v>
      </c>
      <c r="CO926" s="300" t="str">
        <f t="shared" si="401"/>
        <v>-</v>
      </c>
      <c r="CP926" s="271"/>
      <c r="CQ926" s="272"/>
      <c r="CR926" s="273"/>
      <c r="CS926" s="273"/>
      <c r="CT926" s="273"/>
      <c r="CU926" s="273"/>
      <c r="CV926" s="273"/>
      <c r="CW926" s="273"/>
      <c r="CX926" s="273"/>
      <c r="CY926" s="273"/>
      <c r="CZ926" s="273"/>
      <c r="DA926" s="273"/>
      <c r="DB926" s="273"/>
      <c r="DC926" s="273"/>
      <c r="DD926" s="273"/>
      <c r="DE926" s="273"/>
      <c r="DF926" s="273"/>
      <c r="DG926" s="273"/>
      <c r="DH926" s="273"/>
      <c r="DI926" s="273"/>
      <c r="DJ926" s="271"/>
      <c r="DK926" s="271"/>
    </row>
    <row r="927" spans="1:115" s="45" customFormat="1" ht="12.75" customHeight="1" x14ac:dyDescent="0.25">
      <c r="A927" s="13" cm="1">
        <f t="array" ref="A927">IFERROR(INDEX(Operation, IFERROR(MATCH($N927,#REF!, 0), IFERROR(MATCH($N927,#REF!, 0), MATCH($N927,#REF!, 0))), 4), 0)</f>
        <v>0</v>
      </c>
      <c r="B927" s="10">
        <v>904</v>
      </c>
      <c r="C927" s="238"/>
      <c r="D927" s="238"/>
      <c r="E927" s="79"/>
      <c r="F927" s="80" t="str">
        <f>IF(ISBLANK(E927), "", VLOOKUP(E927, Z!$A$2:$C$4127, 3, FALSE))</f>
        <v/>
      </c>
      <c r="G927" s="238"/>
      <c r="H927" s="81"/>
      <c r="I927" s="255" t="b">
        <v>0</v>
      </c>
      <c r="J927" s="256"/>
      <c r="K927" s="82"/>
      <c r="L927" s="82"/>
      <c r="M927" s="83"/>
      <c r="N927" s="79"/>
      <c r="O927" s="84"/>
      <c r="P927" s="84"/>
      <c r="Q927" s="257"/>
      <c r="R927" s="257"/>
      <c r="S927" s="257"/>
      <c r="T927" s="85">
        <f t="shared" si="402"/>
        <v>0</v>
      </c>
      <c r="U927" s="238"/>
      <c r="V927" s="238"/>
      <c r="W927" s="238"/>
      <c r="X927" s="256"/>
      <c r="Y927" s="258"/>
      <c r="Z927" s="79"/>
      <c r="AA927" s="257"/>
      <c r="AB927" s="257"/>
      <c r="AC927" s="257"/>
      <c r="AD927" s="257"/>
      <c r="AE927" s="257"/>
      <c r="AF927" s="85">
        <f t="shared" si="403"/>
        <v>0</v>
      </c>
      <c r="AG927" s="259"/>
      <c r="AH927" s="238"/>
      <c r="AI927" s="79"/>
      <c r="AJ927" s="80" t="str">
        <f>IF(ISBLANK(AI927), "", VLOOKUP(AI927, Z!$A$2:$C$4127, 3, FALSE))</f>
        <v/>
      </c>
      <c r="AK927" s="260"/>
      <c r="AL927" s="127">
        <f t="shared" si="404"/>
        <v>0</v>
      </c>
      <c r="AM927" s="271"/>
      <c r="AN927" s="292">
        <f t="shared" si="378"/>
        <v>0</v>
      </c>
      <c r="AO927" s="279">
        <f t="shared" si="405"/>
        <v>1</v>
      </c>
      <c r="AP927" s="279">
        <v>0.75</v>
      </c>
      <c r="AQ927" s="293" t="str">
        <f t="shared" si="379"/>
        <v>-</v>
      </c>
      <c r="AR927" s="293" t="str">
        <f t="shared" si="380"/>
        <v>-</v>
      </c>
      <c r="AS927" s="293" t="str" cm="1">
        <f t="array" ref="AS927">IFERROR(IFERROR((AT927*AU927)/(3600*1000)/AZ927, BY927) * SUMPRODUCT($BA927:$BE927^2.5, $BF927:$BJ927) / 1000, "-")</f>
        <v>-</v>
      </c>
      <c r="AT927" s="279" t="str">
        <f t="shared" si="381"/>
        <v>-</v>
      </c>
      <c r="AU927" s="279" t="str">
        <f t="shared" si="382"/>
        <v>-</v>
      </c>
      <c r="AV927" s="294" t="str">
        <f t="shared" si="392"/>
        <v>-</v>
      </c>
      <c r="AW927" s="294" t="str" cm="1">
        <f t="array" ref="AW927">IF(CH927&gt;0, INDEX($CV$58:$CV$60, CH927), "-")</f>
        <v>-</v>
      </c>
      <c r="AX927" s="294" t="str">
        <f t="shared" si="383"/>
        <v>-</v>
      </c>
      <c r="AY927" s="295" t="str">
        <f t="shared" si="384"/>
        <v>-</v>
      </c>
      <c r="AZ927" s="294">
        <f t="shared" si="385"/>
        <v>0</v>
      </c>
      <c r="BA927" s="296" t="str" cm="1">
        <f t="array" ref="BA927">IFERROR(INDEX($CV$63:$CZ$65, $CF927, BA$23), "-")</f>
        <v>-</v>
      </c>
      <c r="BB927" s="296" t="str" cm="1">
        <f t="array" ref="BB927">IFERROR(INDEX($CV$63:$CZ$65, $CF927, BB$23), "-")</f>
        <v>-</v>
      </c>
      <c r="BC927" s="296" t="str" cm="1">
        <f t="array" ref="BC927">IFERROR(INDEX($CV$63:$CZ$65, $CF927, BC$23), "-")</f>
        <v>-</v>
      </c>
      <c r="BD927" s="296" t="str" cm="1">
        <f t="array" ref="BD927">IFERROR(INDEX($CV$63:$CZ$65, $CF927, BD$23), "-")</f>
        <v>-</v>
      </c>
      <c r="BE927" s="296" t="str" cm="1">
        <f t="array" ref="BE927">IFERROR(INDEX($CV$63:$CZ$65, $CF927, BE$23), "-")</f>
        <v>-</v>
      </c>
      <c r="BF927" s="297" cm="1">
        <f t="array" ref="BF927">IF($CF927=3,
IFERROR(INDEX($CV$68:$CZ$79, $CE927, BF$23), "-"),
IF($CF927=2,
IF(BF$23=5, $Q927, IF(BF$23=4, $R927, 0)), IF(BF$23=5, $Q927, 0)
))</f>
        <v>0</v>
      </c>
      <c r="BG927" s="297" cm="1">
        <f t="array" ref="BG927">IF($CF927=3,
IFERROR(INDEX($CV$68:$CZ$79, $CE927, BG$23), "-"),
IF($CF927=2,
IF(BG$23=5, $Q927, IF(BG$23=4, $R927, 0)), IF(BG$23=5, $Q927, 0)
))</f>
        <v>0</v>
      </c>
      <c r="BH927" s="297" cm="1">
        <f t="array" ref="BH927">IF($CF927=3,
IFERROR(INDEX($CV$68:$CZ$79, $CE927, BH$23), "-"),
IF($CF927=2,
IF(BH$23=5, $Q927, IF(BH$23=4, $R927, 0)), IF(BH$23=5, $Q927, 0)
))</f>
        <v>0</v>
      </c>
      <c r="BI927" s="297" cm="1">
        <f t="array" ref="BI927">IF($CF927=3,
IFERROR(INDEX($CV$68:$CZ$79, $CE927, BI$23), "-"),
IF($CF927=2,
IF(BI$23=5, $Q927, IF(BI$23=4, $R927, 0)), IF(BI$23=5, $Q927, 0)
))</f>
        <v>0</v>
      </c>
      <c r="BJ927" s="297" cm="1">
        <f t="array" ref="BJ927">IF($CF927=3,
IFERROR(INDEX($CV$68:$CZ$79, $CE927, BJ$23), "-"),
IF($CF927=2,
IF(BJ$23=5, $Q927, IF(BJ$23=4, $R927, 0)), IF(BJ$23=5, $Q927, 0)
))</f>
        <v>0</v>
      </c>
      <c r="BK927" s="293" t="str" cm="1">
        <f t="array" ref="BK927">IFERROR(IF(OR($AN$20="EZ", ISNUMBER((BL927*BM927)/(3600*1000)/BN927)), (BL927*BM927)/(3600*1000)/BN927, BY927) * SUMPRODUCT($BO927:$BS927^2.5, $BT927:$BX927) / 1000, "-")</f>
        <v>-</v>
      </c>
      <c r="BL927" s="279" t="str">
        <f t="shared" si="386"/>
        <v>-</v>
      </c>
      <c r="BM927" s="279" t="str">
        <f t="shared" si="387"/>
        <v>-</v>
      </c>
      <c r="BN927" s="298">
        <f t="shared" si="388"/>
        <v>0</v>
      </c>
      <c r="BO927" s="296" t="str" cm="1">
        <f t="array" ref="BO927">IFERROR(INDEX($CV$63:$CZ$65, $CO927, BO$23), "-")</f>
        <v>-</v>
      </c>
      <c r="BP927" s="296" t="str" cm="1">
        <f t="array" ref="BP927">IFERROR(INDEX($CV$63:$CZ$65, $CO927, BP$23), "-")</f>
        <v>-</v>
      </c>
      <c r="BQ927" s="296" t="str" cm="1">
        <f t="array" ref="BQ927">IFERROR(INDEX($CV$63:$CZ$65, $CO927, BQ$23), "-")</f>
        <v>-</v>
      </c>
      <c r="BR927" s="296" t="str" cm="1">
        <f t="array" ref="BR927">IFERROR(INDEX($CV$63:$CZ$65, $CO927, BR$23), "-")</f>
        <v>-</v>
      </c>
      <c r="BS927" s="296" t="str" cm="1">
        <f t="array" ref="BS927">IFERROR(INDEX($CV$63:$CZ$65, $CO927, BS$23), "-")</f>
        <v>-</v>
      </c>
      <c r="BT927" s="297" cm="1">
        <f t="array" ref="BT927">IF($CO927=3,
IFERROR(INDEX($CV$68:$CZ$79, $CE927, BT$23), "-"),
IF($CO927=2,
IF(BT$23=5, $AC927, IF(BT$23=4, $AD927, 0)), IF(BT$23=5, $AC927, 0)
))</f>
        <v>0</v>
      </c>
      <c r="BU927" s="297" cm="1">
        <f t="array" ref="BU927">IF($CO927=3,
IFERROR(INDEX($CV$68:$CZ$79, $CE927, BU$23), "-"),
IF($CO927=2,
IF(BU$23=5, $AC927, IF(BU$23=4, $AD927, 0)), IF(BU$23=5, $AC927, 0)
))</f>
        <v>0</v>
      </c>
      <c r="BV927" s="297" cm="1">
        <f t="array" ref="BV927">IF($CO927=3,
IFERROR(INDEX($CV$68:$CZ$79, $CE927, BV$23), "-"),
IF($CO927=2,
IF(BV$23=5, $AC927, IF(BV$23=4, $AD927, 0)), IF(BV$23=5, $AC927, 0)
))</f>
        <v>0</v>
      </c>
      <c r="BW927" s="297" cm="1">
        <f t="array" ref="BW927">IF($CO927=3,
IFERROR(INDEX($CV$68:$CZ$79, $CE927, BW$23), "-"),
IF($CO927=2,
IF(BW$23=5, $AC927, IF(BW$23=4, $AD927, 0)), IF(BW$23=5, $AC927, 0)
))</f>
        <v>0</v>
      </c>
      <c r="BX927" s="297" cm="1">
        <f t="array" ref="BX927">IF($CO927=3,
IFERROR(INDEX($CV$68:$CZ$79, $CE927, BX$23), "-"),
IF($CO927=2,
IF(BX$23=5, $AC927, IF(BX$23=4, $AD927, 0)), IF(BX$23=5, $AC927, 0)
))</f>
        <v>0</v>
      </c>
      <c r="BY927" s="293" t="str">
        <f t="shared" si="389"/>
        <v>-</v>
      </c>
      <c r="BZ927" s="299">
        <f t="shared" si="393"/>
        <v>0</v>
      </c>
      <c r="CA927" s="294" t="str">
        <f t="shared" si="390"/>
        <v>-</v>
      </c>
      <c r="CB927" s="295" t="str">
        <f t="shared" si="394"/>
        <v>-</v>
      </c>
      <c r="CC927" s="295" t="str">
        <f t="shared" si="391"/>
        <v>-</v>
      </c>
      <c r="CD927" s="299">
        <f t="shared" si="395"/>
        <v>0</v>
      </c>
      <c r="CE927" s="300" t="str">
        <f t="shared" si="396"/>
        <v>-</v>
      </c>
      <c r="CF927" s="300" t="str">
        <f t="shared" si="397"/>
        <v>-</v>
      </c>
      <c r="CG927" s="300">
        <v>0</v>
      </c>
      <c r="CH927" s="300">
        <f t="shared" si="398"/>
        <v>0</v>
      </c>
      <c r="CI927" s="301">
        <f t="shared" si="399"/>
        <v>0</v>
      </c>
      <c r="CJ927" s="301">
        <f t="shared" si="400"/>
        <v>0</v>
      </c>
      <c r="CK927" s="302" t="str" cm="1">
        <f t="array" ref="CK927">IF($CJ927&gt;0, INDEX($CS$28:$DH$35, $CJ927, $CI927+CK$23), "-")</f>
        <v>-</v>
      </c>
      <c r="CL927" s="302" t="str" cm="1">
        <f t="array" ref="CL927">IF($CJ927&gt;0, INDEX($CS$28:$DH$35, $CJ927, $CI927+CL$23), "-")</f>
        <v>-</v>
      </c>
      <c r="CM927" s="302" t="str" cm="1">
        <f t="array" ref="CM927">IF($CJ927&gt;0, INDEX($CS$28:$DH$35, $CJ927, $CI927+CM$23), "-")</f>
        <v>-</v>
      </c>
      <c r="CN927" s="302" t="str" cm="1">
        <f t="array" ref="CN927">IF($CJ927&gt;0, INDEX($CS$28:$DH$35, $CJ927, $CI927+CN$23), "-")</f>
        <v>-</v>
      </c>
      <c r="CO927" s="300" t="str">
        <f t="shared" si="401"/>
        <v>-</v>
      </c>
      <c r="CP927" s="271"/>
      <c r="CQ927" s="272"/>
      <c r="CR927" s="273"/>
      <c r="CS927" s="273"/>
      <c r="CT927" s="273"/>
      <c r="CU927" s="273"/>
      <c r="CV927" s="273"/>
      <c r="CW927" s="273"/>
      <c r="CX927" s="273"/>
      <c r="CY927" s="273"/>
      <c r="CZ927" s="273"/>
      <c r="DA927" s="273"/>
      <c r="DB927" s="273"/>
      <c r="DC927" s="273"/>
      <c r="DD927" s="273"/>
      <c r="DE927" s="273"/>
      <c r="DF927" s="273"/>
      <c r="DG927" s="273"/>
      <c r="DH927" s="273"/>
      <c r="DI927" s="273"/>
      <c r="DJ927" s="271"/>
      <c r="DK927" s="271"/>
    </row>
    <row r="928" spans="1:115" s="45" customFormat="1" ht="12.75" customHeight="1" x14ac:dyDescent="0.25">
      <c r="A928" s="13" cm="1">
        <f t="array" ref="A928">IFERROR(INDEX(Operation, IFERROR(MATCH($N928,#REF!, 0), IFERROR(MATCH($N928,#REF!, 0), MATCH($N928,#REF!, 0))), 4), 0)</f>
        <v>0</v>
      </c>
      <c r="B928" s="10">
        <v>905</v>
      </c>
      <c r="C928" s="238"/>
      <c r="D928" s="238"/>
      <c r="E928" s="79"/>
      <c r="F928" s="80" t="str">
        <f>IF(ISBLANK(E928), "", VLOOKUP(E928, Z!$A$2:$C$4127, 3, FALSE))</f>
        <v/>
      </c>
      <c r="G928" s="238"/>
      <c r="H928" s="81"/>
      <c r="I928" s="255" t="b">
        <v>0</v>
      </c>
      <c r="J928" s="256"/>
      <c r="K928" s="82"/>
      <c r="L928" s="82"/>
      <c r="M928" s="83"/>
      <c r="N928" s="79"/>
      <c r="O928" s="84"/>
      <c r="P928" s="84"/>
      <c r="Q928" s="257"/>
      <c r="R928" s="257"/>
      <c r="S928" s="257"/>
      <c r="T928" s="85">
        <f t="shared" si="402"/>
        <v>0</v>
      </c>
      <c r="U928" s="238"/>
      <c r="V928" s="238"/>
      <c r="W928" s="238"/>
      <c r="X928" s="257"/>
      <c r="Y928" s="258"/>
      <c r="Z928" s="79"/>
      <c r="AA928" s="257"/>
      <c r="AB928" s="257"/>
      <c r="AC928" s="257"/>
      <c r="AD928" s="257"/>
      <c r="AE928" s="257"/>
      <c r="AF928" s="85">
        <f t="shared" si="403"/>
        <v>0</v>
      </c>
      <c r="AG928" s="259"/>
      <c r="AH928" s="238"/>
      <c r="AI928" s="79"/>
      <c r="AJ928" s="80" t="str">
        <f>IF(ISBLANK(AI928), "", VLOOKUP(AI928, Z!$A$2:$C$4127, 3, FALSE))</f>
        <v/>
      </c>
      <c r="AK928" s="260"/>
      <c r="AL928" s="127">
        <f t="shared" si="404"/>
        <v>0</v>
      </c>
      <c r="AM928" s="271"/>
      <c r="AN928" s="292">
        <f t="shared" ref="AN928:AN991" si="406">IFERROR(AP928*AO928*(AQ928-AR928), 0)</f>
        <v>0</v>
      </c>
      <c r="AO928" s="279">
        <f t="shared" si="405"/>
        <v>1</v>
      </c>
      <c r="AP928" s="279">
        <v>0.75</v>
      </c>
      <c r="AQ928" s="293" t="str">
        <f t="shared" ref="AQ928:AQ991" si="407">IF($I928, S928/1000, AS928)</f>
        <v>-</v>
      </c>
      <c r="AR928" s="293" t="str">
        <f t="shared" ref="AR928:AR991" si="408">IF($I928, AE928/1000, BK928)</f>
        <v>-</v>
      </c>
      <c r="AS928" s="293" t="str" cm="1">
        <f t="array" ref="AS928">IFERROR(IFERROR((AT928*AU928)/(3600*1000)/AZ928, BY928) * SUMPRODUCT($BA928:$BE928^2.5, $BF928:$BJ928) / 1000, "-")</f>
        <v>-</v>
      </c>
      <c r="AT928" s="279" t="str">
        <f t="shared" ref="AT928:AT991" si="409">IF(ISNUMBER(O928),O928,"-")</f>
        <v>-</v>
      </c>
      <c r="AU928" s="279" t="str">
        <f t="shared" ref="AU928:AU991" si="410">IF(ISNUMBER(P928),P928,"-")</f>
        <v>-</v>
      </c>
      <c r="AV928" s="294" t="str">
        <f t="shared" si="392"/>
        <v>-</v>
      </c>
      <c r="AW928" s="294" t="str" cm="1">
        <f t="array" ref="AW928">IF(CH928&gt;0, INDEX($CV$58:$CV$60, CH928), "-")</f>
        <v>-</v>
      </c>
      <c r="AX928" s="294" t="str">
        <f t="shared" ref="AX928:AX991" si="411">CA928</f>
        <v>-</v>
      </c>
      <c r="AY928" s="295" t="str">
        <f t="shared" ref="AY928:AY991" si="412">CC928</f>
        <v>-</v>
      </c>
      <c r="AZ928" s="294">
        <f t="shared" ref="AZ928:AZ991" si="413">PRODUCT(AV928:AY928)</f>
        <v>0</v>
      </c>
      <c r="BA928" s="296" t="str" cm="1">
        <f t="array" ref="BA928">IFERROR(INDEX($CV$63:$CZ$65, $CF928, BA$23), "-")</f>
        <v>-</v>
      </c>
      <c r="BB928" s="296" t="str" cm="1">
        <f t="array" ref="BB928">IFERROR(INDEX($CV$63:$CZ$65, $CF928, BB$23), "-")</f>
        <v>-</v>
      </c>
      <c r="BC928" s="296" t="str" cm="1">
        <f t="array" ref="BC928">IFERROR(INDEX($CV$63:$CZ$65, $CF928, BC$23), "-")</f>
        <v>-</v>
      </c>
      <c r="BD928" s="296" t="str" cm="1">
        <f t="array" ref="BD928">IFERROR(INDEX($CV$63:$CZ$65, $CF928, BD$23), "-")</f>
        <v>-</v>
      </c>
      <c r="BE928" s="296" t="str" cm="1">
        <f t="array" ref="BE928">IFERROR(INDEX($CV$63:$CZ$65, $CF928, BE$23), "-")</f>
        <v>-</v>
      </c>
      <c r="BF928" s="297" cm="1">
        <f t="array" ref="BF928">IF($CF928=3,
IFERROR(INDEX($CV$68:$CZ$79, $CE928, BF$23), "-"),
IF($CF928=2,
IF(BF$23=5, $Q928, IF(BF$23=4, $R928, 0)), IF(BF$23=5, $Q928, 0)
))</f>
        <v>0</v>
      </c>
      <c r="BG928" s="297" cm="1">
        <f t="array" ref="BG928">IF($CF928=3,
IFERROR(INDEX($CV$68:$CZ$79, $CE928, BG$23), "-"),
IF($CF928=2,
IF(BG$23=5, $Q928, IF(BG$23=4, $R928, 0)), IF(BG$23=5, $Q928, 0)
))</f>
        <v>0</v>
      </c>
      <c r="BH928" s="297" cm="1">
        <f t="array" ref="BH928">IF($CF928=3,
IFERROR(INDEX($CV$68:$CZ$79, $CE928, BH$23), "-"),
IF($CF928=2,
IF(BH$23=5, $Q928, IF(BH$23=4, $R928, 0)), IF(BH$23=5, $Q928, 0)
))</f>
        <v>0</v>
      </c>
      <c r="BI928" s="297" cm="1">
        <f t="array" ref="BI928">IF($CF928=3,
IFERROR(INDEX($CV$68:$CZ$79, $CE928, BI$23), "-"),
IF($CF928=2,
IF(BI$23=5, $Q928, IF(BI$23=4, $R928, 0)), IF(BI$23=5, $Q928, 0)
))</f>
        <v>0</v>
      </c>
      <c r="BJ928" s="297" cm="1">
        <f t="array" ref="BJ928">IF($CF928=3,
IFERROR(INDEX($CV$68:$CZ$79, $CE928, BJ$23), "-"),
IF($CF928=2,
IF(BJ$23=5, $Q928, IF(BJ$23=4, $R928, 0)), IF(BJ$23=5, $Q928, 0)
))</f>
        <v>0</v>
      </c>
      <c r="BK928" s="293" t="str" cm="1">
        <f t="array" ref="BK928">IFERROR(IF(OR($AN$20="EZ", ISNUMBER((BL928*BM928)/(3600*1000)/BN928)), (BL928*BM928)/(3600*1000)/BN928, BY928) * SUMPRODUCT($BO928:$BS928^2.5, $BT928:$BX928) / 1000, "-")</f>
        <v>-</v>
      </c>
      <c r="BL928" s="279" t="str">
        <f t="shared" ref="BL928:BL991" si="414">IF($AN$20="EZ", IF(ISNUMBER(AA928),AA928,"-"), AT928)</f>
        <v>-</v>
      </c>
      <c r="BM928" s="279" t="str">
        <f t="shared" ref="BM928:BM991" si="415">IF($AN$20="EZ", IF(ISNUMBER(AB928),AB928,"-"), AU928)</f>
        <v>-</v>
      </c>
      <c r="BN928" s="298">
        <f t="shared" ref="BN928:BN991" si="416">IF($AN$20="EZ", IF(ISNUMBER(Y928), Y928,"-"), AZ928)</f>
        <v>0</v>
      </c>
      <c r="BO928" s="296" t="str" cm="1">
        <f t="array" ref="BO928">IFERROR(INDEX($CV$63:$CZ$65, $CO928, BO$23), "-")</f>
        <v>-</v>
      </c>
      <c r="BP928" s="296" t="str" cm="1">
        <f t="array" ref="BP928">IFERROR(INDEX($CV$63:$CZ$65, $CO928, BP$23), "-")</f>
        <v>-</v>
      </c>
      <c r="BQ928" s="296" t="str" cm="1">
        <f t="array" ref="BQ928">IFERROR(INDEX($CV$63:$CZ$65, $CO928, BQ$23), "-")</f>
        <v>-</v>
      </c>
      <c r="BR928" s="296" t="str" cm="1">
        <f t="array" ref="BR928">IFERROR(INDEX($CV$63:$CZ$65, $CO928, BR$23), "-")</f>
        <v>-</v>
      </c>
      <c r="BS928" s="296" t="str" cm="1">
        <f t="array" ref="BS928">IFERROR(INDEX($CV$63:$CZ$65, $CO928, BS$23), "-")</f>
        <v>-</v>
      </c>
      <c r="BT928" s="297" cm="1">
        <f t="array" ref="BT928">IF($CO928=3,
IFERROR(INDEX($CV$68:$CZ$79, $CE928, BT$23), "-"),
IF($CO928=2,
IF(BT$23=5, $AC928, IF(BT$23=4, $AD928, 0)), IF(BT$23=5, $AC928, 0)
))</f>
        <v>0</v>
      </c>
      <c r="BU928" s="297" cm="1">
        <f t="array" ref="BU928">IF($CO928=3,
IFERROR(INDEX($CV$68:$CZ$79, $CE928, BU$23), "-"),
IF($CO928=2,
IF(BU$23=5, $AC928, IF(BU$23=4, $AD928, 0)), IF(BU$23=5, $AC928, 0)
))</f>
        <v>0</v>
      </c>
      <c r="BV928" s="297" cm="1">
        <f t="array" ref="BV928">IF($CO928=3,
IFERROR(INDEX($CV$68:$CZ$79, $CE928, BV$23), "-"),
IF($CO928=2,
IF(BV$23=5, $AC928, IF(BV$23=4, $AD928, 0)), IF(BV$23=5, $AC928, 0)
))</f>
        <v>0</v>
      </c>
      <c r="BW928" s="297" cm="1">
        <f t="array" ref="BW928">IF($CO928=3,
IFERROR(INDEX($CV$68:$CZ$79, $CE928, BW$23), "-"),
IF($CO928=2,
IF(BW$23=5, $AC928, IF(BW$23=4, $AD928, 0)), IF(BW$23=5, $AC928, 0)
))</f>
        <v>0</v>
      </c>
      <c r="BX928" s="297" cm="1">
        <f t="array" ref="BX928">IF($CO928=3,
IFERROR(INDEX($CV$68:$CZ$79, $CE928, BX$23), "-"),
IF($CO928=2,
IF(BX$23=5, $AC928, IF(BX$23=4, $AD928, 0)), IF(BX$23=5, $AC928, 0)
))</f>
        <v>0</v>
      </c>
      <c r="BY928" s="293" t="str">
        <f t="shared" ref="BY928:BY991" si="417">IFERROR(0.75*BZ928/(CA928*CB928), "-")</f>
        <v>-</v>
      </c>
      <c r="BZ928" s="299">
        <f t="shared" si="393"/>
        <v>0</v>
      </c>
      <c r="CA928" s="294" t="str">
        <f t="shared" ref="CA928:CA991" si="418">IFERROR((CK928*LOG($J928)^3 + CL928*LOG($J928)^2 + CM928*LOG($J928) + CN928) / 100, "-")</f>
        <v>-</v>
      </c>
      <c r="CB928" s="295" t="str">
        <f t="shared" si="394"/>
        <v>-</v>
      </c>
      <c r="CC928" s="295" t="str">
        <f t="shared" ref="CC928:CC991" si="419">IF(CD928&gt;0, IF(CF928=3, 0.79 + 0.22 * (1 - 1 /LOG10(40 * CD928)), 1), "-")</f>
        <v>-</v>
      </c>
      <c r="CD928" s="299">
        <f t="shared" si="395"/>
        <v>0</v>
      </c>
      <c r="CE928" s="300" t="str">
        <f t="shared" si="396"/>
        <v>-</v>
      </c>
      <c r="CF928" s="300" t="str">
        <f t="shared" si="397"/>
        <v>-</v>
      </c>
      <c r="CG928" s="300">
        <v>0</v>
      </c>
      <c r="CH928" s="300">
        <f t="shared" si="398"/>
        <v>0</v>
      </c>
      <c r="CI928" s="301">
        <f t="shared" si="399"/>
        <v>0</v>
      </c>
      <c r="CJ928" s="301">
        <f t="shared" si="400"/>
        <v>0</v>
      </c>
      <c r="CK928" s="302" t="str" cm="1">
        <f t="array" ref="CK928">IF($CJ928&gt;0, INDEX($CS$28:$DH$35, $CJ928, $CI928+CK$23), "-")</f>
        <v>-</v>
      </c>
      <c r="CL928" s="302" t="str" cm="1">
        <f t="array" ref="CL928">IF($CJ928&gt;0, INDEX($CS$28:$DH$35, $CJ928, $CI928+CL$23), "-")</f>
        <v>-</v>
      </c>
      <c r="CM928" s="302" t="str" cm="1">
        <f t="array" ref="CM928">IF($CJ928&gt;0, INDEX($CS$28:$DH$35, $CJ928, $CI928+CM$23), "-")</f>
        <v>-</v>
      </c>
      <c r="CN928" s="302" t="str" cm="1">
        <f t="array" ref="CN928">IF($CJ928&gt;0, INDEX($CS$28:$DH$35, $CJ928, $CI928+CN$23), "-")</f>
        <v>-</v>
      </c>
      <c r="CO928" s="300" t="str">
        <f t="shared" si="401"/>
        <v>-</v>
      </c>
      <c r="CP928" s="271"/>
      <c r="CQ928" s="272"/>
      <c r="CR928" s="273"/>
      <c r="CS928" s="273"/>
      <c r="CT928" s="273"/>
      <c r="CU928" s="273"/>
      <c r="CV928" s="273"/>
      <c r="CW928" s="273"/>
      <c r="CX928" s="273"/>
      <c r="CY928" s="273"/>
      <c r="CZ928" s="273"/>
      <c r="DA928" s="273"/>
      <c r="DB928" s="273"/>
      <c r="DC928" s="273"/>
      <c r="DD928" s="273"/>
      <c r="DE928" s="273"/>
      <c r="DF928" s="273"/>
      <c r="DG928" s="273"/>
      <c r="DH928" s="273"/>
      <c r="DI928" s="273"/>
      <c r="DJ928" s="271"/>
      <c r="DK928" s="271"/>
    </row>
    <row r="929" spans="1:115" s="45" customFormat="1" ht="12.75" customHeight="1" x14ac:dyDescent="0.25">
      <c r="A929" s="13" cm="1">
        <f t="array" ref="A929">IFERROR(INDEX(Operation, IFERROR(MATCH($N929,#REF!, 0), IFERROR(MATCH($N929,#REF!, 0), MATCH($N929,#REF!, 0))), 4), 0)</f>
        <v>0</v>
      </c>
      <c r="B929" s="10">
        <v>906</v>
      </c>
      <c r="C929" s="238"/>
      <c r="D929" s="238"/>
      <c r="E929" s="79"/>
      <c r="F929" s="80" t="str">
        <f>IF(ISBLANK(E929), "", VLOOKUP(E929, Z!$A$2:$C$4127, 3, FALSE))</f>
        <v/>
      </c>
      <c r="G929" s="238"/>
      <c r="H929" s="81"/>
      <c r="I929" s="255" t="b">
        <v>0</v>
      </c>
      <c r="J929" s="256"/>
      <c r="K929" s="82"/>
      <c r="L929" s="82"/>
      <c r="M929" s="83"/>
      <c r="N929" s="79"/>
      <c r="O929" s="84"/>
      <c r="P929" s="84"/>
      <c r="Q929" s="257"/>
      <c r="R929" s="257"/>
      <c r="S929" s="257"/>
      <c r="T929" s="85">
        <f t="shared" si="402"/>
        <v>0</v>
      </c>
      <c r="U929" s="238"/>
      <c r="V929" s="238"/>
      <c r="W929" s="238"/>
      <c r="X929" s="257"/>
      <c r="Y929" s="258"/>
      <c r="Z929" s="79"/>
      <c r="AA929" s="257"/>
      <c r="AB929" s="257"/>
      <c r="AC929" s="257"/>
      <c r="AD929" s="257"/>
      <c r="AE929" s="257"/>
      <c r="AF929" s="85">
        <f t="shared" si="403"/>
        <v>0</v>
      </c>
      <c r="AG929" s="259"/>
      <c r="AH929" s="238"/>
      <c r="AI929" s="79"/>
      <c r="AJ929" s="80" t="str">
        <f>IF(ISBLANK(AI929), "", VLOOKUP(AI929, Z!$A$2:$C$4127, 3, FALSE))</f>
        <v/>
      </c>
      <c r="AK929" s="260"/>
      <c r="AL929" s="127">
        <f t="shared" si="404"/>
        <v>0</v>
      </c>
      <c r="AM929" s="271"/>
      <c r="AN929" s="292">
        <f t="shared" si="406"/>
        <v>0</v>
      </c>
      <c r="AO929" s="279">
        <f t="shared" si="405"/>
        <v>1</v>
      </c>
      <c r="AP929" s="279">
        <v>0.75</v>
      </c>
      <c r="AQ929" s="293" t="str">
        <f t="shared" si="407"/>
        <v>-</v>
      </c>
      <c r="AR929" s="293" t="str">
        <f t="shared" si="408"/>
        <v>-</v>
      </c>
      <c r="AS929" s="293" t="str" cm="1">
        <f t="array" ref="AS929">IFERROR(IFERROR((AT929*AU929)/(3600*1000)/AZ929, BY929) * SUMPRODUCT($BA929:$BE929^2.5, $BF929:$BJ929) / 1000, "-")</f>
        <v>-</v>
      </c>
      <c r="AT929" s="279" t="str">
        <f t="shared" si="409"/>
        <v>-</v>
      </c>
      <c r="AU929" s="279" t="str">
        <f t="shared" si="410"/>
        <v>-</v>
      </c>
      <c r="AV929" s="294" t="str">
        <f t="shared" si="392"/>
        <v>-</v>
      </c>
      <c r="AW929" s="294" t="str" cm="1">
        <f t="array" ref="AW929">IF(CH929&gt;0, INDEX($CV$58:$CV$60, CH929), "-")</f>
        <v>-</v>
      </c>
      <c r="AX929" s="294" t="str">
        <f t="shared" si="411"/>
        <v>-</v>
      </c>
      <c r="AY929" s="295" t="str">
        <f t="shared" si="412"/>
        <v>-</v>
      </c>
      <c r="AZ929" s="294">
        <f t="shared" si="413"/>
        <v>0</v>
      </c>
      <c r="BA929" s="296" t="str" cm="1">
        <f t="array" ref="BA929">IFERROR(INDEX($CV$63:$CZ$65, $CF929, BA$23), "-")</f>
        <v>-</v>
      </c>
      <c r="BB929" s="296" t="str" cm="1">
        <f t="array" ref="BB929">IFERROR(INDEX($CV$63:$CZ$65, $CF929, BB$23), "-")</f>
        <v>-</v>
      </c>
      <c r="BC929" s="296" t="str" cm="1">
        <f t="array" ref="BC929">IFERROR(INDEX($CV$63:$CZ$65, $CF929, BC$23), "-")</f>
        <v>-</v>
      </c>
      <c r="BD929" s="296" t="str" cm="1">
        <f t="array" ref="BD929">IFERROR(INDEX($CV$63:$CZ$65, $CF929, BD$23), "-")</f>
        <v>-</v>
      </c>
      <c r="BE929" s="296" t="str" cm="1">
        <f t="array" ref="BE929">IFERROR(INDEX($CV$63:$CZ$65, $CF929, BE$23), "-")</f>
        <v>-</v>
      </c>
      <c r="BF929" s="297" cm="1">
        <f t="array" ref="BF929">IF($CF929=3,
IFERROR(INDEX($CV$68:$CZ$79, $CE929, BF$23), "-"),
IF($CF929=2,
IF(BF$23=5, $Q929, IF(BF$23=4, $R929, 0)), IF(BF$23=5, $Q929, 0)
))</f>
        <v>0</v>
      </c>
      <c r="BG929" s="297" cm="1">
        <f t="array" ref="BG929">IF($CF929=3,
IFERROR(INDEX($CV$68:$CZ$79, $CE929, BG$23), "-"),
IF($CF929=2,
IF(BG$23=5, $Q929, IF(BG$23=4, $R929, 0)), IF(BG$23=5, $Q929, 0)
))</f>
        <v>0</v>
      </c>
      <c r="BH929" s="297" cm="1">
        <f t="array" ref="BH929">IF($CF929=3,
IFERROR(INDEX($CV$68:$CZ$79, $CE929, BH$23), "-"),
IF($CF929=2,
IF(BH$23=5, $Q929, IF(BH$23=4, $R929, 0)), IF(BH$23=5, $Q929, 0)
))</f>
        <v>0</v>
      </c>
      <c r="BI929" s="297" cm="1">
        <f t="array" ref="BI929">IF($CF929=3,
IFERROR(INDEX($CV$68:$CZ$79, $CE929, BI$23), "-"),
IF($CF929=2,
IF(BI$23=5, $Q929, IF(BI$23=4, $R929, 0)), IF(BI$23=5, $Q929, 0)
))</f>
        <v>0</v>
      </c>
      <c r="BJ929" s="297" cm="1">
        <f t="array" ref="BJ929">IF($CF929=3,
IFERROR(INDEX($CV$68:$CZ$79, $CE929, BJ$23), "-"),
IF($CF929=2,
IF(BJ$23=5, $Q929, IF(BJ$23=4, $R929, 0)), IF(BJ$23=5, $Q929, 0)
))</f>
        <v>0</v>
      </c>
      <c r="BK929" s="293" t="str" cm="1">
        <f t="array" ref="BK929">IFERROR(IF(OR($AN$20="EZ", ISNUMBER((BL929*BM929)/(3600*1000)/BN929)), (BL929*BM929)/(3600*1000)/BN929, BY929) * SUMPRODUCT($BO929:$BS929^2.5, $BT929:$BX929) / 1000, "-")</f>
        <v>-</v>
      </c>
      <c r="BL929" s="279" t="str">
        <f t="shared" si="414"/>
        <v>-</v>
      </c>
      <c r="BM929" s="279" t="str">
        <f t="shared" si="415"/>
        <v>-</v>
      </c>
      <c r="BN929" s="298">
        <f t="shared" si="416"/>
        <v>0</v>
      </c>
      <c r="BO929" s="296" t="str" cm="1">
        <f t="array" ref="BO929">IFERROR(INDEX($CV$63:$CZ$65, $CO929, BO$23), "-")</f>
        <v>-</v>
      </c>
      <c r="BP929" s="296" t="str" cm="1">
        <f t="array" ref="BP929">IFERROR(INDEX($CV$63:$CZ$65, $CO929, BP$23), "-")</f>
        <v>-</v>
      </c>
      <c r="BQ929" s="296" t="str" cm="1">
        <f t="array" ref="BQ929">IFERROR(INDEX($CV$63:$CZ$65, $CO929, BQ$23), "-")</f>
        <v>-</v>
      </c>
      <c r="BR929" s="296" t="str" cm="1">
        <f t="array" ref="BR929">IFERROR(INDEX($CV$63:$CZ$65, $CO929, BR$23), "-")</f>
        <v>-</v>
      </c>
      <c r="BS929" s="296" t="str" cm="1">
        <f t="array" ref="BS929">IFERROR(INDEX($CV$63:$CZ$65, $CO929, BS$23), "-")</f>
        <v>-</v>
      </c>
      <c r="BT929" s="297" cm="1">
        <f t="array" ref="BT929">IF($CO929=3,
IFERROR(INDEX($CV$68:$CZ$79, $CE929, BT$23), "-"),
IF($CO929=2,
IF(BT$23=5, $AC929, IF(BT$23=4, $AD929, 0)), IF(BT$23=5, $AC929, 0)
))</f>
        <v>0</v>
      </c>
      <c r="BU929" s="297" cm="1">
        <f t="array" ref="BU929">IF($CO929=3,
IFERROR(INDEX($CV$68:$CZ$79, $CE929, BU$23), "-"),
IF($CO929=2,
IF(BU$23=5, $AC929, IF(BU$23=4, $AD929, 0)), IF(BU$23=5, $AC929, 0)
))</f>
        <v>0</v>
      </c>
      <c r="BV929" s="297" cm="1">
        <f t="array" ref="BV929">IF($CO929=3,
IFERROR(INDEX($CV$68:$CZ$79, $CE929, BV$23), "-"),
IF($CO929=2,
IF(BV$23=5, $AC929, IF(BV$23=4, $AD929, 0)), IF(BV$23=5, $AC929, 0)
))</f>
        <v>0</v>
      </c>
      <c r="BW929" s="297" cm="1">
        <f t="array" ref="BW929">IF($CO929=3,
IFERROR(INDEX($CV$68:$CZ$79, $CE929, BW$23), "-"),
IF($CO929=2,
IF(BW$23=5, $AC929, IF(BW$23=4, $AD929, 0)), IF(BW$23=5, $AC929, 0)
))</f>
        <v>0</v>
      </c>
      <c r="BX929" s="297" cm="1">
        <f t="array" ref="BX929">IF($CO929=3,
IFERROR(INDEX($CV$68:$CZ$79, $CE929, BX$23), "-"),
IF($CO929=2,
IF(BX$23=5, $AC929, IF(BX$23=4, $AD929, 0)), IF(BX$23=5, $AC929, 0)
))</f>
        <v>0</v>
      </c>
      <c r="BY929" s="293" t="str">
        <f t="shared" si="417"/>
        <v>-</v>
      </c>
      <c r="BZ929" s="299">
        <f t="shared" si="393"/>
        <v>0</v>
      </c>
      <c r="CA929" s="294" t="str">
        <f t="shared" si="418"/>
        <v>-</v>
      </c>
      <c r="CB929" s="295" t="str">
        <f t="shared" si="394"/>
        <v>-</v>
      </c>
      <c r="CC929" s="295" t="str">
        <f t="shared" si="419"/>
        <v>-</v>
      </c>
      <c r="CD929" s="299">
        <f t="shared" si="395"/>
        <v>0</v>
      </c>
      <c r="CE929" s="300" t="str">
        <f t="shared" si="396"/>
        <v>-</v>
      </c>
      <c r="CF929" s="300" t="str">
        <f t="shared" si="397"/>
        <v>-</v>
      </c>
      <c r="CG929" s="300">
        <v>0</v>
      </c>
      <c r="CH929" s="300">
        <f t="shared" si="398"/>
        <v>0</v>
      </c>
      <c r="CI929" s="301">
        <f t="shared" si="399"/>
        <v>0</v>
      </c>
      <c r="CJ929" s="301">
        <f t="shared" si="400"/>
        <v>0</v>
      </c>
      <c r="CK929" s="302" t="str" cm="1">
        <f t="array" ref="CK929">IF($CJ929&gt;0, INDEX($CS$28:$DH$35, $CJ929, $CI929+CK$23), "-")</f>
        <v>-</v>
      </c>
      <c r="CL929" s="302" t="str" cm="1">
        <f t="array" ref="CL929">IF($CJ929&gt;0, INDEX($CS$28:$DH$35, $CJ929, $CI929+CL$23), "-")</f>
        <v>-</v>
      </c>
      <c r="CM929" s="302" t="str" cm="1">
        <f t="array" ref="CM929">IF($CJ929&gt;0, INDEX($CS$28:$DH$35, $CJ929, $CI929+CM$23), "-")</f>
        <v>-</v>
      </c>
      <c r="CN929" s="302" t="str" cm="1">
        <f t="array" ref="CN929">IF($CJ929&gt;0, INDEX($CS$28:$DH$35, $CJ929, $CI929+CN$23), "-")</f>
        <v>-</v>
      </c>
      <c r="CO929" s="300" t="str">
        <f t="shared" si="401"/>
        <v>-</v>
      </c>
      <c r="CP929" s="271"/>
      <c r="CQ929" s="272"/>
      <c r="CR929" s="273"/>
      <c r="CS929" s="273"/>
      <c r="CT929" s="273"/>
      <c r="CU929" s="273"/>
      <c r="CV929" s="273"/>
      <c r="CW929" s="273"/>
      <c r="CX929" s="273"/>
      <c r="CY929" s="273"/>
      <c r="CZ929" s="273"/>
      <c r="DA929" s="273"/>
      <c r="DB929" s="273"/>
      <c r="DC929" s="273"/>
      <c r="DD929" s="273"/>
      <c r="DE929" s="273"/>
      <c r="DF929" s="273"/>
      <c r="DG929" s="273"/>
      <c r="DH929" s="273"/>
      <c r="DI929" s="273"/>
      <c r="DJ929" s="271"/>
      <c r="DK929" s="271"/>
    </row>
    <row r="930" spans="1:115" s="45" customFormat="1" ht="12.75" customHeight="1" x14ac:dyDescent="0.25">
      <c r="A930" s="13" cm="1">
        <f t="array" ref="A930">IFERROR(INDEX(Operation, IFERROR(MATCH($N930,#REF!, 0), IFERROR(MATCH($N930,#REF!, 0), MATCH($N930,#REF!, 0))), 4), 0)</f>
        <v>0</v>
      </c>
      <c r="B930" s="10">
        <v>907</v>
      </c>
      <c r="C930" s="238"/>
      <c r="D930" s="238"/>
      <c r="E930" s="79"/>
      <c r="F930" s="80" t="str">
        <f>IF(ISBLANK(E930), "", VLOOKUP(E930, Z!$A$2:$C$4127, 3, FALSE))</f>
        <v/>
      </c>
      <c r="G930" s="238"/>
      <c r="H930" s="81"/>
      <c r="I930" s="255" t="b">
        <v>0</v>
      </c>
      <c r="J930" s="256"/>
      <c r="K930" s="82"/>
      <c r="L930" s="82"/>
      <c r="M930" s="83"/>
      <c r="N930" s="79"/>
      <c r="O930" s="84"/>
      <c r="P930" s="84"/>
      <c r="Q930" s="257"/>
      <c r="R930" s="257"/>
      <c r="S930" s="257"/>
      <c r="T930" s="85">
        <f t="shared" si="402"/>
        <v>0</v>
      </c>
      <c r="U930" s="238"/>
      <c r="V930" s="238"/>
      <c r="W930" s="238"/>
      <c r="X930" s="257"/>
      <c r="Y930" s="258"/>
      <c r="Z930" s="79"/>
      <c r="AA930" s="257"/>
      <c r="AB930" s="257"/>
      <c r="AC930" s="257"/>
      <c r="AD930" s="257"/>
      <c r="AE930" s="257"/>
      <c r="AF930" s="85">
        <f t="shared" si="403"/>
        <v>0</v>
      </c>
      <c r="AG930" s="259"/>
      <c r="AH930" s="238"/>
      <c r="AI930" s="79"/>
      <c r="AJ930" s="80" t="str">
        <f>IF(ISBLANK(AI930), "", VLOOKUP(AI930, Z!$A$2:$C$4127, 3, FALSE))</f>
        <v/>
      </c>
      <c r="AK930" s="260"/>
      <c r="AL930" s="127">
        <f t="shared" si="404"/>
        <v>0</v>
      </c>
      <c r="AM930" s="271"/>
      <c r="AN930" s="292">
        <f t="shared" si="406"/>
        <v>0</v>
      </c>
      <c r="AO930" s="279">
        <f t="shared" si="405"/>
        <v>1</v>
      </c>
      <c r="AP930" s="279">
        <v>0.75</v>
      </c>
      <c r="AQ930" s="293" t="str">
        <f t="shared" si="407"/>
        <v>-</v>
      </c>
      <c r="AR930" s="293" t="str">
        <f t="shared" si="408"/>
        <v>-</v>
      </c>
      <c r="AS930" s="293" t="str" cm="1">
        <f t="array" ref="AS930">IFERROR(IFERROR((AT930*AU930)/(3600*1000)/AZ930, BY930) * SUMPRODUCT($BA930:$BE930^2.5, $BF930:$BJ930) / 1000, "-")</f>
        <v>-</v>
      </c>
      <c r="AT930" s="279" t="str">
        <f t="shared" si="409"/>
        <v>-</v>
      </c>
      <c r="AU930" s="279" t="str">
        <f t="shared" si="410"/>
        <v>-</v>
      </c>
      <c r="AV930" s="294" t="str">
        <f t="shared" si="392"/>
        <v>-</v>
      </c>
      <c r="AW930" s="294" t="str" cm="1">
        <f t="array" ref="AW930">IF(CH930&gt;0, INDEX($CV$58:$CV$60, CH930), "-")</f>
        <v>-</v>
      </c>
      <c r="AX930" s="294" t="str">
        <f t="shared" si="411"/>
        <v>-</v>
      </c>
      <c r="AY930" s="295" t="str">
        <f t="shared" si="412"/>
        <v>-</v>
      </c>
      <c r="AZ930" s="294">
        <f t="shared" si="413"/>
        <v>0</v>
      </c>
      <c r="BA930" s="296" t="str" cm="1">
        <f t="array" ref="BA930">IFERROR(INDEX($CV$63:$CZ$65, $CF930, BA$23), "-")</f>
        <v>-</v>
      </c>
      <c r="BB930" s="296" t="str" cm="1">
        <f t="array" ref="BB930">IFERROR(INDEX($CV$63:$CZ$65, $CF930, BB$23), "-")</f>
        <v>-</v>
      </c>
      <c r="BC930" s="296" t="str" cm="1">
        <f t="array" ref="BC930">IFERROR(INDEX($CV$63:$CZ$65, $CF930, BC$23), "-")</f>
        <v>-</v>
      </c>
      <c r="BD930" s="296" t="str" cm="1">
        <f t="array" ref="BD930">IFERROR(INDEX($CV$63:$CZ$65, $CF930, BD$23), "-")</f>
        <v>-</v>
      </c>
      <c r="BE930" s="296" t="str" cm="1">
        <f t="array" ref="BE930">IFERROR(INDEX($CV$63:$CZ$65, $CF930, BE$23), "-")</f>
        <v>-</v>
      </c>
      <c r="BF930" s="297" cm="1">
        <f t="array" ref="BF930">IF($CF930=3,
IFERROR(INDEX($CV$68:$CZ$79, $CE930, BF$23), "-"),
IF($CF930=2,
IF(BF$23=5, $Q930, IF(BF$23=4, $R930, 0)), IF(BF$23=5, $Q930, 0)
))</f>
        <v>0</v>
      </c>
      <c r="BG930" s="297" cm="1">
        <f t="array" ref="BG930">IF($CF930=3,
IFERROR(INDEX($CV$68:$CZ$79, $CE930, BG$23), "-"),
IF($CF930=2,
IF(BG$23=5, $Q930, IF(BG$23=4, $R930, 0)), IF(BG$23=5, $Q930, 0)
))</f>
        <v>0</v>
      </c>
      <c r="BH930" s="297" cm="1">
        <f t="array" ref="BH930">IF($CF930=3,
IFERROR(INDEX($CV$68:$CZ$79, $CE930, BH$23), "-"),
IF($CF930=2,
IF(BH$23=5, $Q930, IF(BH$23=4, $R930, 0)), IF(BH$23=5, $Q930, 0)
))</f>
        <v>0</v>
      </c>
      <c r="BI930" s="297" cm="1">
        <f t="array" ref="BI930">IF($CF930=3,
IFERROR(INDEX($CV$68:$CZ$79, $CE930, BI$23), "-"),
IF($CF930=2,
IF(BI$23=5, $Q930, IF(BI$23=4, $R930, 0)), IF(BI$23=5, $Q930, 0)
))</f>
        <v>0</v>
      </c>
      <c r="BJ930" s="297" cm="1">
        <f t="array" ref="BJ930">IF($CF930=3,
IFERROR(INDEX($CV$68:$CZ$79, $CE930, BJ$23), "-"),
IF($CF930=2,
IF(BJ$23=5, $Q930, IF(BJ$23=4, $R930, 0)), IF(BJ$23=5, $Q930, 0)
))</f>
        <v>0</v>
      </c>
      <c r="BK930" s="293" t="str" cm="1">
        <f t="array" ref="BK930">IFERROR(IF(OR($AN$20="EZ", ISNUMBER((BL930*BM930)/(3600*1000)/BN930)), (BL930*BM930)/(3600*1000)/BN930, BY930) * SUMPRODUCT($BO930:$BS930^2.5, $BT930:$BX930) / 1000, "-")</f>
        <v>-</v>
      </c>
      <c r="BL930" s="279" t="str">
        <f t="shared" si="414"/>
        <v>-</v>
      </c>
      <c r="BM930" s="279" t="str">
        <f t="shared" si="415"/>
        <v>-</v>
      </c>
      <c r="BN930" s="298">
        <f t="shared" si="416"/>
        <v>0</v>
      </c>
      <c r="BO930" s="296" t="str" cm="1">
        <f t="array" ref="BO930">IFERROR(INDEX($CV$63:$CZ$65, $CO930, BO$23), "-")</f>
        <v>-</v>
      </c>
      <c r="BP930" s="296" t="str" cm="1">
        <f t="array" ref="BP930">IFERROR(INDEX($CV$63:$CZ$65, $CO930, BP$23), "-")</f>
        <v>-</v>
      </c>
      <c r="BQ930" s="296" t="str" cm="1">
        <f t="array" ref="BQ930">IFERROR(INDEX($CV$63:$CZ$65, $CO930, BQ$23), "-")</f>
        <v>-</v>
      </c>
      <c r="BR930" s="296" t="str" cm="1">
        <f t="array" ref="BR930">IFERROR(INDEX($CV$63:$CZ$65, $CO930, BR$23), "-")</f>
        <v>-</v>
      </c>
      <c r="BS930" s="296" t="str" cm="1">
        <f t="array" ref="BS930">IFERROR(INDEX($CV$63:$CZ$65, $CO930, BS$23), "-")</f>
        <v>-</v>
      </c>
      <c r="BT930" s="297" cm="1">
        <f t="array" ref="BT930">IF($CO930=3,
IFERROR(INDEX($CV$68:$CZ$79, $CE930, BT$23), "-"),
IF($CO930=2,
IF(BT$23=5, $AC930, IF(BT$23=4, $AD930, 0)), IF(BT$23=5, $AC930, 0)
))</f>
        <v>0</v>
      </c>
      <c r="BU930" s="297" cm="1">
        <f t="array" ref="BU930">IF($CO930=3,
IFERROR(INDEX($CV$68:$CZ$79, $CE930, BU$23), "-"),
IF($CO930=2,
IF(BU$23=5, $AC930, IF(BU$23=4, $AD930, 0)), IF(BU$23=5, $AC930, 0)
))</f>
        <v>0</v>
      </c>
      <c r="BV930" s="297" cm="1">
        <f t="array" ref="BV930">IF($CO930=3,
IFERROR(INDEX($CV$68:$CZ$79, $CE930, BV$23), "-"),
IF($CO930=2,
IF(BV$23=5, $AC930, IF(BV$23=4, $AD930, 0)), IF(BV$23=5, $AC930, 0)
))</f>
        <v>0</v>
      </c>
      <c r="BW930" s="297" cm="1">
        <f t="array" ref="BW930">IF($CO930=3,
IFERROR(INDEX($CV$68:$CZ$79, $CE930, BW$23), "-"),
IF($CO930=2,
IF(BW$23=5, $AC930, IF(BW$23=4, $AD930, 0)), IF(BW$23=5, $AC930, 0)
))</f>
        <v>0</v>
      </c>
      <c r="BX930" s="297" cm="1">
        <f t="array" ref="BX930">IF($CO930=3,
IFERROR(INDEX($CV$68:$CZ$79, $CE930, BX$23), "-"),
IF($CO930=2,
IF(BX$23=5, $AC930, IF(BX$23=4, $AD930, 0)), IF(BX$23=5, $AC930, 0)
))</f>
        <v>0</v>
      </c>
      <c r="BY930" s="293" t="str">
        <f t="shared" si="417"/>
        <v>-</v>
      </c>
      <c r="BZ930" s="299">
        <f t="shared" si="393"/>
        <v>0</v>
      </c>
      <c r="CA930" s="294" t="str">
        <f t="shared" si="418"/>
        <v>-</v>
      </c>
      <c r="CB930" s="295" t="str">
        <f t="shared" si="394"/>
        <v>-</v>
      </c>
      <c r="CC930" s="295" t="str">
        <f t="shared" si="419"/>
        <v>-</v>
      </c>
      <c r="CD930" s="299">
        <f t="shared" si="395"/>
        <v>0</v>
      </c>
      <c r="CE930" s="300" t="str">
        <f t="shared" si="396"/>
        <v>-</v>
      </c>
      <c r="CF930" s="300" t="str">
        <f t="shared" si="397"/>
        <v>-</v>
      </c>
      <c r="CG930" s="300">
        <v>0</v>
      </c>
      <c r="CH930" s="300">
        <f t="shared" si="398"/>
        <v>0</v>
      </c>
      <c r="CI930" s="301">
        <f t="shared" si="399"/>
        <v>0</v>
      </c>
      <c r="CJ930" s="301">
        <f t="shared" si="400"/>
        <v>0</v>
      </c>
      <c r="CK930" s="302" t="str" cm="1">
        <f t="array" ref="CK930">IF($CJ930&gt;0, INDEX($CS$28:$DH$35, $CJ930, $CI930+CK$23), "-")</f>
        <v>-</v>
      </c>
      <c r="CL930" s="302" t="str" cm="1">
        <f t="array" ref="CL930">IF($CJ930&gt;0, INDEX($CS$28:$DH$35, $CJ930, $CI930+CL$23), "-")</f>
        <v>-</v>
      </c>
      <c r="CM930" s="302" t="str" cm="1">
        <f t="array" ref="CM930">IF($CJ930&gt;0, INDEX($CS$28:$DH$35, $CJ930, $CI930+CM$23), "-")</f>
        <v>-</v>
      </c>
      <c r="CN930" s="302" t="str" cm="1">
        <f t="array" ref="CN930">IF($CJ930&gt;0, INDEX($CS$28:$DH$35, $CJ930, $CI930+CN$23), "-")</f>
        <v>-</v>
      </c>
      <c r="CO930" s="300" t="str">
        <f t="shared" si="401"/>
        <v>-</v>
      </c>
      <c r="CP930" s="271"/>
      <c r="CQ930" s="272"/>
      <c r="CR930" s="273"/>
      <c r="CS930" s="273"/>
      <c r="CT930" s="273"/>
      <c r="CU930" s="273"/>
      <c r="CV930" s="273"/>
      <c r="CW930" s="273"/>
      <c r="CX930" s="273"/>
      <c r="CY930" s="273"/>
      <c r="CZ930" s="273"/>
      <c r="DA930" s="273"/>
      <c r="DB930" s="273"/>
      <c r="DC930" s="273"/>
      <c r="DD930" s="273"/>
      <c r="DE930" s="273"/>
      <c r="DF930" s="273"/>
      <c r="DG930" s="273"/>
      <c r="DH930" s="273"/>
      <c r="DI930" s="273"/>
      <c r="DJ930" s="271"/>
      <c r="DK930" s="271"/>
    </row>
    <row r="931" spans="1:115" s="45" customFormat="1" ht="12.75" customHeight="1" x14ac:dyDescent="0.25">
      <c r="A931" s="13" cm="1">
        <f t="array" ref="A931">IFERROR(INDEX(Operation, IFERROR(MATCH($N931,#REF!, 0), IFERROR(MATCH($N931,#REF!, 0), MATCH($N931,#REF!, 0))), 4), 0)</f>
        <v>0</v>
      </c>
      <c r="B931" s="10">
        <v>908</v>
      </c>
      <c r="C931" s="238"/>
      <c r="D931" s="238"/>
      <c r="E931" s="79"/>
      <c r="F931" s="80" t="str">
        <f>IF(ISBLANK(E931), "", VLOOKUP(E931, Z!$A$2:$C$4127, 3, FALSE))</f>
        <v/>
      </c>
      <c r="G931" s="238"/>
      <c r="H931" s="81"/>
      <c r="I931" s="255" t="b">
        <v>0</v>
      </c>
      <c r="J931" s="256"/>
      <c r="K931" s="82"/>
      <c r="L931" s="82"/>
      <c r="M931" s="83"/>
      <c r="N931" s="79"/>
      <c r="O931" s="84"/>
      <c r="P931" s="84"/>
      <c r="Q931" s="257"/>
      <c r="R931" s="257"/>
      <c r="S931" s="257"/>
      <c r="T931" s="85">
        <f t="shared" si="402"/>
        <v>0</v>
      </c>
      <c r="U931" s="238"/>
      <c r="V931" s="238"/>
      <c r="W931" s="238"/>
      <c r="X931" s="256"/>
      <c r="Y931" s="258"/>
      <c r="Z931" s="79"/>
      <c r="AA931" s="257"/>
      <c r="AB931" s="257"/>
      <c r="AC931" s="257"/>
      <c r="AD931" s="257"/>
      <c r="AE931" s="257"/>
      <c r="AF931" s="85">
        <f t="shared" si="403"/>
        <v>0</v>
      </c>
      <c r="AG931" s="259"/>
      <c r="AH931" s="238"/>
      <c r="AI931" s="79"/>
      <c r="AJ931" s="80" t="str">
        <f>IF(ISBLANK(AI931), "", VLOOKUP(AI931, Z!$A$2:$C$4127, 3, FALSE))</f>
        <v/>
      </c>
      <c r="AK931" s="260"/>
      <c r="AL931" s="127">
        <f t="shared" si="404"/>
        <v>0</v>
      </c>
      <c r="AM931" s="271"/>
      <c r="AN931" s="292">
        <f t="shared" si="406"/>
        <v>0</v>
      </c>
      <c r="AO931" s="279">
        <f t="shared" si="405"/>
        <v>1</v>
      </c>
      <c r="AP931" s="279">
        <v>0.75</v>
      </c>
      <c r="AQ931" s="293" t="str">
        <f t="shared" si="407"/>
        <v>-</v>
      </c>
      <c r="AR931" s="293" t="str">
        <f t="shared" si="408"/>
        <v>-</v>
      </c>
      <c r="AS931" s="293" t="str" cm="1">
        <f t="array" ref="AS931">IFERROR(IFERROR((AT931*AU931)/(3600*1000)/AZ931, BY931) * SUMPRODUCT($BA931:$BE931^2.5, $BF931:$BJ931) / 1000, "-")</f>
        <v>-</v>
      </c>
      <c r="AT931" s="279" t="str">
        <f t="shared" si="409"/>
        <v>-</v>
      </c>
      <c r="AU931" s="279" t="str">
        <f t="shared" si="410"/>
        <v>-</v>
      </c>
      <c r="AV931" s="294" t="str">
        <f t="shared" si="392"/>
        <v>-</v>
      </c>
      <c r="AW931" s="294" t="str" cm="1">
        <f t="array" ref="AW931">IF(CH931&gt;0, INDEX($CV$58:$CV$60, CH931), "-")</f>
        <v>-</v>
      </c>
      <c r="AX931" s="294" t="str">
        <f t="shared" si="411"/>
        <v>-</v>
      </c>
      <c r="AY931" s="295" t="str">
        <f t="shared" si="412"/>
        <v>-</v>
      </c>
      <c r="AZ931" s="294">
        <f t="shared" si="413"/>
        <v>0</v>
      </c>
      <c r="BA931" s="296" t="str" cm="1">
        <f t="array" ref="BA931">IFERROR(INDEX($CV$63:$CZ$65, $CF931, BA$23), "-")</f>
        <v>-</v>
      </c>
      <c r="BB931" s="296" t="str" cm="1">
        <f t="array" ref="BB931">IFERROR(INDEX($CV$63:$CZ$65, $CF931, BB$23), "-")</f>
        <v>-</v>
      </c>
      <c r="BC931" s="296" t="str" cm="1">
        <f t="array" ref="BC931">IFERROR(INDEX($CV$63:$CZ$65, $CF931, BC$23), "-")</f>
        <v>-</v>
      </c>
      <c r="BD931" s="296" t="str" cm="1">
        <f t="array" ref="BD931">IFERROR(INDEX($CV$63:$CZ$65, $CF931, BD$23), "-")</f>
        <v>-</v>
      </c>
      <c r="BE931" s="296" t="str" cm="1">
        <f t="array" ref="BE931">IFERROR(INDEX($CV$63:$CZ$65, $CF931, BE$23), "-")</f>
        <v>-</v>
      </c>
      <c r="BF931" s="297" cm="1">
        <f t="array" ref="BF931">IF($CF931=3,
IFERROR(INDEX($CV$68:$CZ$79, $CE931, BF$23), "-"),
IF($CF931=2,
IF(BF$23=5, $Q931, IF(BF$23=4, $R931, 0)), IF(BF$23=5, $Q931, 0)
))</f>
        <v>0</v>
      </c>
      <c r="BG931" s="297" cm="1">
        <f t="array" ref="BG931">IF($CF931=3,
IFERROR(INDEX($CV$68:$CZ$79, $CE931, BG$23), "-"),
IF($CF931=2,
IF(BG$23=5, $Q931, IF(BG$23=4, $R931, 0)), IF(BG$23=5, $Q931, 0)
))</f>
        <v>0</v>
      </c>
      <c r="BH931" s="297" cm="1">
        <f t="array" ref="BH931">IF($CF931=3,
IFERROR(INDEX($CV$68:$CZ$79, $CE931, BH$23), "-"),
IF($CF931=2,
IF(BH$23=5, $Q931, IF(BH$23=4, $R931, 0)), IF(BH$23=5, $Q931, 0)
))</f>
        <v>0</v>
      </c>
      <c r="BI931" s="297" cm="1">
        <f t="array" ref="BI931">IF($CF931=3,
IFERROR(INDEX($CV$68:$CZ$79, $CE931, BI$23), "-"),
IF($CF931=2,
IF(BI$23=5, $Q931, IF(BI$23=4, $R931, 0)), IF(BI$23=5, $Q931, 0)
))</f>
        <v>0</v>
      </c>
      <c r="BJ931" s="297" cm="1">
        <f t="array" ref="BJ931">IF($CF931=3,
IFERROR(INDEX($CV$68:$CZ$79, $CE931, BJ$23), "-"),
IF($CF931=2,
IF(BJ$23=5, $Q931, IF(BJ$23=4, $R931, 0)), IF(BJ$23=5, $Q931, 0)
))</f>
        <v>0</v>
      </c>
      <c r="BK931" s="293" t="str" cm="1">
        <f t="array" ref="BK931">IFERROR(IF(OR($AN$20="EZ", ISNUMBER((BL931*BM931)/(3600*1000)/BN931)), (BL931*BM931)/(3600*1000)/BN931, BY931) * SUMPRODUCT($BO931:$BS931^2.5, $BT931:$BX931) / 1000, "-")</f>
        <v>-</v>
      </c>
      <c r="BL931" s="279" t="str">
        <f t="shared" si="414"/>
        <v>-</v>
      </c>
      <c r="BM931" s="279" t="str">
        <f t="shared" si="415"/>
        <v>-</v>
      </c>
      <c r="BN931" s="298">
        <f t="shared" si="416"/>
        <v>0</v>
      </c>
      <c r="BO931" s="296" t="str" cm="1">
        <f t="array" ref="BO931">IFERROR(INDEX($CV$63:$CZ$65, $CO931, BO$23), "-")</f>
        <v>-</v>
      </c>
      <c r="BP931" s="296" t="str" cm="1">
        <f t="array" ref="BP931">IFERROR(INDEX($CV$63:$CZ$65, $CO931, BP$23), "-")</f>
        <v>-</v>
      </c>
      <c r="BQ931" s="296" t="str" cm="1">
        <f t="array" ref="BQ931">IFERROR(INDEX($CV$63:$CZ$65, $CO931, BQ$23), "-")</f>
        <v>-</v>
      </c>
      <c r="BR931" s="296" t="str" cm="1">
        <f t="array" ref="BR931">IFERROR(INDEX($CV$63:$CZ$65, $CO931, BR$23), "-")</f>
        <v>-</v>
      </c>
      <c r="BS931" s="296" t="str" cm="1">
        <f t="array" ref="BS931">IFERROR(INDEX($CV$63:$CZ$65, $CO931, BS$23), "-")</f>
        <v>-</v>
      </c>
      <c r="BT931" s="297" cm="1">
        <f t="array" ref="BT931">IF($CO931=3,
IFERROR(INDEX($CV$68:$CZ$79, $CE931, BT$23), "-"),
IF($CO931=2,
IF(BT$23=5, $AC931, IF(BT$23=4, $AD931, 0)), IF(BT$23=5, $AC931, 0)
))</f>
        <v>0</v>
      </c>
      <c r="BU931" s="297" cm="1">
        <f t="array" ref="BU931">IF($CO931=3,
IFERROR(INDEX($CV$68:$CZ$79, $CE931, BU$23), "-"),
IF($CO931=2,
IF(BU$23=5, $AC931, IF(BU$23=4, $AD931, 0)), IF(BU$23=5, $AC931, 0)
))</f>
        <v>0</v>
      </c>
      <c r="BV931" s="297" cm="1">
        <f t="array" ref="BV931">IF($CO931=3,
IFERROR(INDEX($CV$68:$CZ$79, $CE931, BV$23), "-"),
IF($CO931=2,
IF(BV$23=5, $AC931, IF(BV$23=4, $AD931, 0)), IF(BV$23=5, $AC931, 0)
))</f>
        <v>0</v>
      </c>
      <c r="BW931" s="297" cm="1">
        <f t="array" ref="BW931">IF($CO931=3,
IFERROR(INDEX($CV$68:$CZ$79, $CE931, BW$23), "-"),
IF($CO931=2,
IF(BW$23=5, $AC931, IF(BW$23=4, $AD931, 0)), IF(BW$23=5, $AC931, 0)
))</f>
        <v>0</v>
      </c>
      <c r="BX931" s="297" cm="1">
        <f t="array" ref="BX931">IF($CO931=3,
IFERROR(INDEX($CV$68:$CZ$79, $CE931, BX$23), "-"),
IF($CO931=2,
IF(BX$23=5, $AC931, IF(BX$23=4, $AD931, 0)), IF(BX$23=5, $AC931, 0)
))</f>
        <v>0</v>
      </c>
      <c r="BY931" s="293" t="str">
        <f t="shared" si="417"/>
        <v>-</v>
      </c>
      <c r="BZ931" s="299">
        <f t="shared" si="393"/>
        <v>0</v>
      </c>
      <c r="CA931" s="294" t="str">
        <f t="shared" si="418"/>
        <v>-</v>
      </c>
      <c r="CB931" s="295" t="str">
        <f t="shared" si="394"/>
        <v>-</v>
      </c>
      <c r="CC931" s="295" t="str">
        <f t="shared" si="419"/>
        <v>-</v>
      </c>
      <c r="CD931" s="299">
        <f t="shared" si="395"/>
        <v>0</v>
      </c>
      <c r="CE931" s="300" t="str">
        <f t="shared" si="396"/>
        <v>-</v>
      </c>
      <c r="CF931" s="300" t="str">
        <f t="shared" si="397"/>
        <v>-</v>
      </c>
      <c r="CG931" s="300">
        <v>0</v>
      </c>
      <c r="CH931" s="300">
        <f t="shared" si="398"/>
        <v>0</v>
      </c>
      <c r="CI931" s="301">
        <f t="shared" si="399"/>
        <v>0</v>
      </c>
      <c r="CJ931" s="301">
        <f t="shared" si="400"/>
        <v>0</v>
      </c>
      <c r="CK931" s="302" t="str" cm="1">
        <f t="array" ref="CK931">IF($CJ931&gt;0, INDEX($CS$28:$DH$35, $CJ931, $CI931+CK$23), "-")</f>
        <v>-</v>
      </c>
      <c r="CL931" s="302" t="str" cm="1">
        <f t="array" ref="CL931">IF($CJ931&gt;0, INDEX($CS$28:$DH$35, $CJ931, $CI931+CL$23), "-")</f>
        <v>-</v>
      </c>
      <c r="CM931" s="302" t="str" cm="1">
        <f t="array" ref="CM931">IF($CJ931&gt;0, INDEX($CS$28:$DH$35, $CJ931, $CI931+CM$23), "-")</f>
        <v>-</v>
      </c>
      <c r="CN931" s="302" t="str" cm="1">
        <f t="array" ref="CN931">IF($CJ931&gt;0, INDEX($CS$28:$DH$35, $CJ931, $CI931+CN$23), "-")</f>
        <v>-</v>
      </c>
      <c r="CO931" s="300" t="str">
        <f t="shared" si="401"/>
        <v>-</v>
      </c>
      <c r="CP931" s="271"/>
      <c r="CQ931" s="272"/>
      <c r="CR931" s="273"/>
      <c r="CS931" s="273"/>
      <c r="CT931" s="273"/>
      <c r="CU931" s="273"/>
      <c r="CV931" s="273"/>
      <c r="CW931" s="273"/>
      <c r="CX931" s="273"/>
      <c r="CY931" s="273"/>
      <c r="CZ931" s="273"/>
      <c r="DA931" s="273"/>
      <c r="DB931" s="273"/>
      <c r="DC931" s="273"/>
      <c r="DD931" s="273"/>
      <c r="DE931" s="273"/>
      <c r="DF931" s="273"/>
      <c r="DG931" s="273"/>
      <c r="DH931" s="273"/>
      <c r="DI931" s="273"/>
      <c r="DJ931" s="271"/>
      <c r="DK931" s="271"/>
    </row>
    <row r="932" spans="1:115" s="45" customFormat="1" ht="12.75" customHeight="1" x14ac:dyDescent="0.25">
      <c r="A932" s="13" cm="1">
        <f t="array" ref="A932">IFERROR(INDEX(Operation, IFERROR(MATCH($N932,#REF!, 0), IFERROR(MATCH($N932,#REF!, 0), MATCH($N932,#REF!, 0))), 4), 0)</f>
        <v>0</v>
      </c>
      <c r="B932" s="10">
        <v>909</v>
      </c>
      <c r="C932" s="238"/>
      <c r="D932" s="238"/>
      <c r="E932" s="79"/>
      <c r="F932" s="80" t="str">
        <f>IF(ISBLANK(E932), "", VLOOKUP(E932, Z!$A$2:$C$4127, 3, FALSE))</f>
        <v/>
      </c>
      <c r="G932" s="238"/>
      <c r="H932" s="81"/>
      <c r="I932" s="255" t="b">
        <v>0</v>
      </c>
      <c r="J932" s="256"/>
      <c r="K932" s="82"/>
      <c r="L932" s="82"/>
      <c r="M932" s="83"/>
      <c r="N932" s="79"/>
      <c r="O932" s="84"/>
      <c r="P932" s="84"/>
      <c r="Q932" s="257"/>
      <c r="R932" s="257"/>
      <c r="S932" s="257"/>
      <c r="T932" s="85">
        <f t="shared" si="402"/>
        <v>0</v>
      </c>
      <c r="U932" s="238"/>
      <c r="V932" s="238"/>
      <c r="W932" s="238"/>
      <c r="X932" s="257"/>
      <c r="Y932" s="258"/>
      <c r="Z932" s="79"/>
      <c r="AA932" s="257"/>
      <c r="AB932" s="257"/>
      <c r="AC932" s="257"/>
      <c r="AD932" s="257"/>
      <c r="AE932" s="257"/>
      <c r="AF932" s="85">
        <f t="shared" si="403"/>
        <v>0</v>
      </c>
      <c r="AG932" s="259"/>
      <c r="AH932" s="238"/>
      <c r="AI932" s="79"/>
      <c r="AJ932" s="80" t="str">
        <f>IF(ISBLANK(AI932), "", VLOOKUP(AI932, Z!$A$2:$C$4127, 3, FALSE))</f>
        <v/>
      </c>
      <c r="AK932" s="260"/>
      <c r="AL932" s="127">
        <f t="shared" si="404"/>
        <v>0</v>
      </c>
      <c r="AM932" s="271"/>
      <c r="AN932" s="292">
        <f t="shared" si="406"/>
        <v>0</v>
      </c>
      <c r="AO932" s="279">
        <f t="shared" si="405"/>
        <v>1</v>
      </c>
      <c r="AP932" s="279">
        <v>0.75</v>
      </c>
      <c r="AQ932" s="293" t="str">
        <f t="shared" si="407"/>
        <v>-</v>
      </c>
      <c r="AR932" s="293" t="str">
        <f t="shared" si="408"/>
        <v>-</v>
      </c>
      <c r="AS932" s="293" t="str" cm="1">
        <f t="array" ref="AS932">IFERROR(IFERROR((AT932*AU932)/(3600*1000)/AZ932, BY932) * SUMPRODUCT($BA932:$BE932^2.5, $BF932:$BJ932) / 1000, "-")</f>
        <v>-</v>
      </c>
      <c r="AT932" s="279" t="str">
        <f t="shared" si="409"/>
        <v>-</v>
      </c>
      <c r="AU932" s="279" t="str">
        <f t="shared" si="410"/>
        <v>-</v>
      </c>
      <c r="AV932" s="294" t="str">
        <f t="shared" si="392"/>
        <v>-</v>
      </c>
      <c r="AW932" s="294" t="str" cm="1">
        <f t="array" ref="AW932">IF(CH932&gt;0, INDEX($CV$58:$CV$60, CH932), "-")</f>
        <v>-</v>
      </c>
      <c r="AX932" s="294" t="str">
        <f t="shared" si="411"/>
        <v>-</v>
      </c>
      <c r="AY932" s="295" t="str">
        <f t="shared" si="412"/>
        <v>-</v>
      </c>
      <c r="AZ932" s="294">
        <f t="shared" si="413"/>
        <v>0</v>
      </c>
      <c r="BA932" s="296" t="str" cm="1">
        <f t="array" ref="BA932">IFERROR(INDEX($CV$63:$CZ$65, $CF932, BA$23), "-")</f>
        <v>-</v>
      </c>
      <c r="BB932" s="296" t="str" cm="1">
        <f t="array" ref="BB932">IFERROR(INDEX($CV$63:$CZ$65, $CF932, BB$23), "-")</f>
        <v>-</v>
      </c>
      <c r="BC932" s="296" t="str" cm="1">
        <f t="array" ref="BC932">IFERROR(INDEX($CV$63:$CZ$65, $CF932, BC$23), "-")</f>
        <v>-</v>
      </c>
      <c r="BD932" s="296" t="str" cm="1">
        <f t="array" ref="BD932">IFERROR(INDEX($CV$63:$CZ$65, $CF932, BD$23), "-")</f>
        <v>-</v>
      </c>
      <c r="BE932" s="296" t="str" cm="1">
        <f t="array" ref="BE932">IFERROR(INDEX($CV$63:$CZ$65, $CF932, BE$23), "-")</f>
        <v>-</v>
      </c>
      <c r="BF932" s="297" cm="1">
        <f t="array" ref="BF932">IF($CF932=3,
IFERROR(INDEX($CV$68:$CZ$79, $CE932, BF$23), "-"),
IF($CF932=2,
IF(BF$23=5, $Q932, IF(BF$23=4, $R932, 0)), IF(BF$23=5, $Q932, 0)
))</f>
        <v>0</v>
      </c>
      <c r="BG932" s="297" cm="1">
        <f t="array" ref="BG932">IF($CF932=3,
IFERROR(INDEX($CV$68:$CZ$79, $CE932, BG$23), "-"),
IF($CF932=2,
IF(BG$23=5, $Q932, IF(BG$23=4, $R932, 0)), IF(BG$23=5, $Q932, 0)
))</f>
        <v>0</v>
      </c>
      <c r="BH932" s="297" cm="1">
        <f t="array" ref="BH932">IF($CF932=3,
IFERROR(INDEX($CV$68:$CZ$79, $CE932, BH$23), "-"),
IF($CF932=2,
IF(BH$23=5, $Q932, IF(BH$23=4, $R932, 0)), IF(BH$23=5, $Q932, 0)
))</f>
        <v>0</v>
      </c>
      <c r="BI932" s="297" cm="1">
        <f t="array" ref="BI932">IF($CF932=3,
IFERROR(INDEX($CV$68:$CZ$79, $CE932, BI$23), "-"),
IF($CF932=2,
IF(BI$23=5, $Q932, IF(BI$23=4, $R932, 0)), IF(BI$23=5, $Q932, 0)
))</f>
        <v>0</v>
      </c>
      <c r="BJ932" s="297" cm="1">
        <f t="array" ref="BJ932">IF($CF932=3,
IFERROR(INDEX($CV$68:$CZ$79, $CE932, BJ$23), "-"),
IF($CF932=2,
IF(BJ$23=5, $Q932, IF(BJ$23=4, $R932, 0)), IF(BJ$23=5, $Q932, 0)
))</f>
        <v>0</v>
      </c>
      <c r="BK932" s="293" t="str" cm="1">
        <f t="array" ref="BK932">IFERROR(IF(OR($AN$20="EZ", ISNUMBER((BL932*BM932)/(3600*1000)/BN932)), (BL932*BM932)/(3600*1000)/BN932, BY932) * SUMPRODUCT($BO932:$BS932^2.5, $BT932:$BX932) / 1000, "-")</f>
        <v>-</v>
      </c>
      <c r="BL932" s="279" t="str">
        <f t="shared" si="414"/>
        <v>-</v>
      </c>
      <c r="BM932" s="279" t="str">
        <f t="shared" si="415"/>
        <v>-</v>
      </c>
      <c r="BN932" s="298">
        <f t="shared" si="416"/>
        <v>0</v>
      </c>
      <c r="BO932" s="296" t="str" cm="1">
        <f t="array" ref="BO932">IFERROR(INDEX($CV$63:$CZ$65, $CO932, BO$23), "-")</f>
        <v>-</v>
      </c>
      <c r="BP932" s="296" t="str" cm="1">
        <f t="array" ref="BP932">IFERROR(INDEX($CV$63:$CZ$65, $CO932, BP$23), "-")</f>
        <v>-</v>
      </c>
      <c r="BQ932" s="296" t="str" cm="1">
        <f t="array" ref="BQ932">IFERROR(INDEX($CV$63:$CZ$65, $CO932, BQ$23), "-")</f>
        <v>-</v>
      </c>
      <c r="BR932" s="296" t="str" cm="1">
        <f t="array" ref="BR932">IFERROR(INDEX($CV$63:$CZ$65, $CO932, BR$23), "-")</f>
        <v>-</v>
      </c>
      <c r="BS932" s="296" t="str" cm="1">
        <f t="array" ref="BS932">IFERROR(INDEX($CV$63:$CZ$65, $CO932, BS$23), "-")</f>
        <v>-</v>
      </c>
      <c r="BT932" s="297" cm="1">
        <f t="array" ref="BT932">IF($CO932=3,
IFERROR(INDEX($CV$68:$CZ$79, $CE932, BT$23), "-"),
IF($CO932=2,
IF(BT$23=5, $AC932, IF(BT$23=4, $AD932, 0)), IF(BT$23=5, $AC932, 0)
))</f>
        <v>0</v>
      </c>
      <c r="BU932" s="297" cm="1">
        <f t="array" ref="BU932">IF($CO932=3,
IFERROR(INDEX($CV$68:$CZ$79, $CE932, BU$23), "-"),
IF($CO932=2,
IF(BU$23=5, $AC932, IF(BU$23=4, $AD932, 0)), IF(BU$23=5, $AC932, 0)
))</f>
        <v>0</v>
      </c>
      <c r="BV932" s="297" cm="1">
        <f t="array" ref="BV932">IF($CO932=3,
IFERROR(INDEX($CV$68:$CZ$79, $CE932, BV$23), "-"),
IF($CO932=2,
IF(BV$23=5, $AC932, IF(BV$23=4, $AD932, 0)), IF(BV$23=5, $AC932, 0)
))</f>
        <v>0</v>
      </c>
      <c r="BW932" s="297" cm="1">
        <f t="array" ref="BW932">IF($CO932=3,
IFERROR(INDEX($CV$68:$CZ$79, $CE932, BW$23), "-"),
IF($CO932=2,
IF(BW$23=5, $AC932, IF(BW$23=4, $AD932, 0)), IF(BW$23=5, $AC932, 0)
))</f>
        <v>0</v>
      </c>
      <c r="BX932" s="297" cm="1">
        <f t="array" ref="BX932">IF($CO932=3,
IFERROR(INDEX($CV$68:$CZ$79, $CE932, BX$23), "-"),
IF($CO932=2,
IF(BX$23=5, $AC932, IF(BX$23=4, $AD932, 0)), IF(BX$23=5, $AC932, 0)
))</f>
        <v>0</v>
      </c>
      <c r="BY932" s="293" t="str">
        <f t="shared" si="417"/>
        <v>-</v>
      </c>
      <c r="BZ932" s="299">
        <f t="shared" si="393"/>
        <v>0</v>
      </c>
      <c r="CA932" s="294" t="str">
        <f t="shared" si="418"/>
        <v>-</v>
      </c>
      <c r="CB932" s="295" t="str">
        <f t="shared" si="394"/>
        <v>-</v>
      </c>
      <c r="CC932" s="295" t="str">
        <f t="shared" si="419"/>
        <v>-</v>
      </c>
      <c r="CD932" s="299">
        <f t="shared" si="395"/>
        <v>0</v>
      </c>
      <c r="CE932" s="300" t="str">
        <f t="shared" si="396"/>
        <v>-</v>
      </c>
      <c r="CF932" s="300" t="str">
        <f t="shared" si="397"/>
        <v>-</v>
      </c>
      <c r="CG932" s="300">
        <v>0</v>
      </c>
      <c r="CH932" s="300">
        <f t="shared" si="398"/>
        <v>0</v>
      </c>
      <c r="CI932" s="301">
        <f t="shared" si="399"/>
        <v>0</v>
      </c>
      <c r="CJ932" s="301">
        <f t="shared" si="400"/>
        <v>0</v>
      </c>
      <c r="CK932" s="302" t="str" cm="1">
        <f t="array" ref="CK932">IF($CJ932&gt;0, INDEX($CS$28:$DH$35, $CJ932, $CI932+CK$23), "-")</f>
        <v>-</v>
      </c>
      <c r="CL932" s="302" t="str" cm="1">
        <f t="array" ref="CL932">IF($CJ932&gt;0, INDEX($CS$28:$DH$35, $CJ932, $CI932+CL$23), "-")</f>
        <v>-</v>
      </c>
      <c r="CM932" s="302" t="str" cm="1">
        <f t="array" ref="CM932">IF($CJ932&gt;0, INDEX($CS$28:$DH$35, $CJ932, $CI932+CM$23), "-")</f>
        <v>-</v>
      </c>
      <c r="CN932" s="302" t="str" cm="1">
        <f t="array" ref="CN932">IF($CJ932&gt;0, INDEX($CS$28:$DH$35, $CJ932, $CI932+CN$23), "-")</f>
        <v>-</v>
      </c>
      <c r="CO932" s="300" t="str">
        <f t="shared" si="401"/>
        <v>-</v>
      </c>
      <c r="CP932" s="271"/>
      <c r="CQ932" s="272"/>
      <c r="CR932" s="273"/>
      <c r="CS932" s="273"/>
      <c r="CT932" s="273"/>
      <c r="CU932" s="273"/>
      <c r="CV932" s="273"/>
      <c r="CW932" s="273"/>
      <c r="CX932" s="273"/>
      <c r="CY932" s="273"/>
      <c r="CZ932" s="273"/>
      <c r="DA932" s="273"/>
      <c r="DB932" s="273"/>
      <c r="DC932" s="273"/>
      <c r="DD932" s="273"/>
      <c r="DE932" s="273"/>
      <c r="DF932" s="273"/>
      <c r="DG932" s="273"/>
      <c r="DH932" s="273"/>
      <c r="DI932" s="273"/>
      <c r="DJ932" s="271"/>
      <c r="DK932" s="271"/>
    </row>
    <row r="933" spans="1:115" s="45" customFormat="1" ht="12.75" customHeight="1" x14ac:dyDescent="0.25">
      <c r="A933" s="13" cm="1">
        <f t="array" ref="A933">IFERROR(INDEX(Operation, IFERROR(MATCH($N933,#REF!, 0), IFERROR(MATCH($N933,#REF!, 0), MATCH($N933,#REF!, 0))), 4), 0)</f>
        <v>0</v>
      </c>
      <c r="B933" s="10">
        <v>910</v>
      </c>
      <c r="C933" s="238"/>
      <c r="D933" s="238"/>
      <c r="E933" s="79"/>
      <c r="F933" s="80" t="str">
        <f>IF(ISBLANK(E933), "", VLOOKUP(E933, Z!$A$2:$C$4127, 3, FALSE))</f>
        <v/>
      </c>
      <c r="G933" s="238"/>
      <c r="H933" s="81"/>
      <c r="I933" s="255" t="b">
        <v>0</v>
      </c>
      <c r="J933" s="256"/>
      <c r="K933" s="82"/>
      <c r="L933" s="82"/>
      <c r="M933" s="83"/>
      <c r="N933" s="79"/>
      <c r="O933" s="84"/>
      <c r="P933" s="84"/>
      <c r="Q933" s="257"/>
      <c r="R933" s="257"/>
      <c r="S933" s="257"/>
      <c r="T933" s="85">
        <f t="shared" si="402"/>
        <v>0</v>
      </c>
      <c r="U933" s="238"/>
      <c r="V933" s="238"/>
      <c r="W933" s="238"/>
      <c r="X933" s="257"/>
      <c r="Y933" s="258"/>
      <c r="Z933" s="79"/>
      <c r="AA933" s="257"/>
      <c r="AB933" s="257"/>
      <c r="AC933" s="257"/>
      <c r="AD933" s="257"/>
      <c r="AE933" s="257"/>
      <c r="AF933" s="85">
        <f t="shared" si="403"/>
        <v>0</v>
      </c>
      <c r="AG933" s="259"/>
      <c r="AH933" s="238"/>
      <c r="AI933" s="79"/>
      <c r="AJ933" s="80" t="str">
        <f>IF(ISBLANK(AI933), "", VLOOKUP(AI933, Z!$A$2:$C$4127, 3, FALSE))</f>
        <v/>
      </c>
      <c r="AK933" s="260"/>
      <c r="AL933" s="127">
        <f t="shared" si="404"/>
        <v>0</v>
      </c>
      <c r="AM933" s="271"/>
      <c r="AN933" s="292">
        <f t="shared" si="406"/>
        <v>0</v>
      </c>
      <c r="AO933" s="279">
        <f t="shared" si="405"/>
        <v>1</v>
      </c>
      <c r="AP933" s="279">
        <v>0.75</v>
      </c>
      <c r="AQ933" s="293" t="str">
        <f t="shared" si="407"/>
        <v>-</v>
      </c>
      <c r="AR933" s="293" t="str">
        <f t="shared" si="408"/>
        <v>-</v>
      </c>
      <c r="AS933" s="293" t="str" cm="1">
        <f t="array" ref="AS933">IFERROR(IFERROR((AT933*AU933)/(3600*1000)/AZ933, BY933) * SUMPRODUCT($BA933:$BE933^2.5, $BF933:$BJ933) / 1000, "-")</f>
        <v>-</v>
      </c>
      <c r="AT933" s="279" t="str">
        <f t="shared" si="409"/>
        <v>-</v>
      </c>
      <c r="AU933" s="279" t="str">
        <f t="shared" si="410"/>
        <v>-</v>
      </c>
      <c r="AV933" s="294" t="str">
        <f t="shared" si="392"/>
        <v>-</v>
      </c>
      <c r="AW933" s="294" t="str" cm="1">
        <f t="array" ref="AW933">IF(CH933&gt;0, INDEX($CV$58:$CV$60, CH933), "-")</f>
        <v>-</v>
      </c>
      <c r="AX933" s="294" t="str">
        <f t="shared" si="411"/>
        <v>-</v>
      </c>
      <c r="AY933" s="295" t="str">
        <f t="shared" si="412"/>
        <v>-</v>
      </c>
      <c r="AZ933" s="294">
        <f t="shared" si="413"/>
        <v>0</v>
      </c>
      <c r="BA933" s="296" t="str" cm="1">
        <f t="array" ref="BA933">IFERROR(INDEX($CV$63:$CZ$65, $CF933, BA$23), "-")</f>
        <v>-</v>
      </c>
      <c r="BB933" s="296" t="str" cm="1">
        <f t="array" ref="BB933">IFERROR(INDEX($CV$63:$CZ$65, $CF933, BB$23), "-")</f>
        <v>-</v>
      </c>
      <c r="BC933" s="296" t="str" cm="1">
        <f t="array" ref="BC933">IFERROR(INDEX($CV$63:$CZ$65, $CF933, BC$23), "-")</f>
        <v>-</v>
      </c>
      <c r="BD933" s="296" t="str" cm="1">
        <f t="array" ref="BD933">IFERROR(INDEX($CV$63:$CZ$65, $CF933, BD$23), "-")</f>
        <v>-</v>
      </c>
      <c r="BE933" s="296" t="str" cm="1">
        <f t="array" ref="BE933">IFERROR(INDEX($CV$63:$CZ$65, $CF933, BE$23), "-")</f>
        <v>-</v>
      </c>
      <c r="BF933" s="297" cm="1">
        <f t="array" ref="BF933">IF($CF933=3,
IFERROR(INDEX($CV$68:$CZ$79, $CE933, BF$23), "-"),
IF($CF933=2,
IF(BF$23=5, $Q933, IF(BF$23=4, $R933, 0)), IF(BF$23=5, $Q933, 0)
))</f>
        <v>0</v>
      </c>
      <c r="BG933" s="297" cm="1">
        <f t="array" ref="BG933">IF($CF933=3,
IFERROR(INDEX($CV$68:$CZ$79, $CE933, BG$23), "-"),
IF($CF933=2,
IF(BG$23=5, $Q933, IF(BG$23=4, $R933, 0)), IF(BG$23=5, $Q933, 0)
))</f>
        <v>0</v>
      </c>
      <c r="BH933" s="297" cm="1">
        <f t="array" ref="BH933">IF($CF933=3,
IFERROR(INDEX($CV$68:$CZ$79, $CE933, BH$23), "-"),
IF($CF933=2,
IF(BH$23=5, $Q933, IF(BH$23=4, $R933, 0)), IF(BH$23=5, $Q933, 0)
))</f>
        <v>0</v>
      </c>
      <c r="BI933" s="297" cm="1">
        <f t="array" ref="BI933">IF($CF933=3,
IFERROR(INDEX($CV$68:$CZ$79, $CE933, BI$23), "-"),
IF($CF933=2,
IF(BI$23=5, $Q933, IF(BI$23=4, $R933, 0)), IF(BI$23=5, $Q933, 0)
))</f>
        <v>0</v>
      </c>
      <c r="BJ933" s="297" cm="1">
        <f t="array" ref="BJ933">IF($CF933=3,
IFERROR(INDEX($CV$68:$CZ$79, $CE933, BJ$23), "-"),
IF($CF933=2,
IF(BJ$23=5, $Q933, IF(BJ$23=4, $R933, 0)), IF(BJ$23=5, $Q933, 0)
))</f>
        <v>0</v>
      </c>
      <c r="BK933" s="293" t="str" cm="1">
        <f t="array" ref="BK933">IFERROR(IF(OR($AN$20="EZ", ISNUMBER((BL933*BM933)/(3600*1000)/BN933)), (BL933*BM933)/(3600*1000)/BN933, BY933) * SUMPRODUCT($BO933:$BS933^2.5, $BT933:$BX933) / 1000, "-")</f>
        <v>-</v>
      </c>
      <c r="BL933" s="279" t="str">
        <f t="shared" si="414"/>
        <v>-</v>
      </c>
      <c r="BM933" s="279" t="str">
        <f t="shared" si="415"/>
        <v>-</v>
      </c>
      <c r="BN933" s="298">
        <f t="shared" si="416"/>
        <v>0</v>
      </c>
      <c r="BO933" s="296" t="str" cm="1">
        <f t="array" ref="BO933">IFERROR(INDEX($CV$63:$CZ$65, $CO933, BO$23), "-")</f>
        <v>-</v>
      </c>
      <c r="BP933" s="296" t="str" cm="1">
        <f t="array" ref="BP933">IFERROR(INDEX($CV$63:$CZ$65, $CO933, BP$23), "-")</f>
        <v>-</v>
      </c>
      <c r="BQ933" s="296" t="str" cm="1">
        <f t="array" ref="BQ933">IFERROR(INDEX($CV$63:$CZ$65, $CO933, BQ$23), "-")</f>
        <v>-</v>
      </c>
      <c r="BR933" s="296" t="str" cm="1">
        <f t="array" ref="BR933">IFERROR(INDEX($CV$63:$CZ$65, $CO933, BR$23), "-")</f>
        <v>-</v>
      </c>
      <c r="BS933" s="296" t="str" cm="1">
        <f t="array" ref="BS933">IFERROR(INDEX($CV$63:$CZ$65, $CO933, BS$23), "-")</f>
        <v>-</v>
      </c>
      <c r="BT933" s="297" cm="1">
        <f t="array" ref="BT933">IF($CO933=3,
IFERROR(INDEX($CV$68:$CZ$79, $CE933, BT$23), "-"),
IF($CO933=2,
IF(BT$23=5, $AC933, IF(BT$23=4, $AD933, 0)), IF(BT$23=5, $AC933, 0)
))</f>
        <v>0</v>
      </c>
      <c r="BU933" s="297" cm="1">
        <f t="array" ref="BU933">IF($CO933=3,
IFERROR(INDEX($CV$68:$CZ$79, $CE933, BU$23), "-"),
IF($CO933=2,
IF(BU$23=5, $AC933, IF(BU$23=4, $AD933, 0)), IF(BU$23=5, $AC933, 0)
))</f>
        <v>0</v>
      </c>
      <c r="BV933" s="297" cm="1">
        <f t="array" ref="BV933">IF($CO933=3,
IFERROR(INDEX($CV$68:$CZ$79, $CE933, BV$23), "-"),
IF($CO933=2,
IF(BV$23=5, $AC933, IF(BV$23=4, $AD933, 0)), IF(BV$23=5, $AC933, 0)
))</f>
        <v>0</v>
      </c>
      <c r="BW933" s="297" cm="1">
        <f t="array" ref="BW933">IF($CO933=3,
IFERROR(INDEX($CV$68:$CZ$79, $CE933, BW$23), "-"),
IF($CO933=2,
IF(BW$23=5, $AC933, IF(BW$23=4, $AD933, 0)), IF(BW$23=5, $AC933, 0)
))</f>
        <v>0</v>
      </c>
      <c r="BX933" s="297" cm="1">
        <f t="array" ref="BX933">IF($CO933=3,
IFERROR(INDEX($CV$68:$CZ$79, $CE933, BX$23), "-"),
IF($CO933=2,
IF(BX$23=5, $AC933, IF(BX$23=4, $AD933, 0)), IF(BX$23=5, $AC933, 0)
))</f>
        <v>0</v>
      </c>
      <c r="BY933" s="293" t="str">
        <f t="shared" si="417"/>
        <v>-</v>
      </c>
      <c r="BZ933" s="299">
        <f t="shared" si="393"/>
        <v>0</v>
      </c>
      <c r="CA933" s="294" t="str">
        <f t="shared" si="418"/>
        <v>-</v>
      </c>
      <c r="CB933" s="295" t="str">
        <f t="shared" si="394"/>
        <v>-</v>
      </c>
      <c r="CC933" s="295" t="str">
        <f t="shared" si="419"/>
        <v>-</v>
      </c>
      <c r="CD933" s="299">
        <f t="shared" si="395"/>
        <v>0</v>
      </c>
      <c r="CE933" s="300" t="str">
        <f t="shared" si="396"/>
        <v>-</v>
      </c>
      <c r="CF933" s="300" t="str">
        <f t="shared" si="397"/>
        <v>-</v>
      </c>
      <c r="CG933" s="300">
        <v>0</v>
      </c>
      <c r="CH933" s="300">
        <f t="shared" si="398"/>
        <v>0</v>
      </c>
      <c r="CI933" s="301">
        <f t="shared" si="399"/>
        <v>0</v>
      </c>
      <c r="CJ933" s="301">
        <f t="shared" si="400"/>
        <v>0</v>
      </c>
      <c r="CK933" s="302" t="str" cm="1">
        <f t="array" ref="CK933">IF($CJ933&gt;0, INDEX($CS$28:$DH$35, $CJ933, $CI933+CK$23), "-")</f>
        <v>-</v>
      </c>
      <c r="CL933" s="302" t="str" cm="1">
        <f t="array" ref="CL933">IF($CJ933&gt;0, INDEX($CS$28:$DH$35, $CJ933, $CI933+CL$23), "-")</f>
        <v>-</v>
      </c>
      <c r="CM933" s="302" t="str" cm="1">
        <f t="array" ref="CM933">IF($CJ933&gt;0, INDEX($CS$28:$DH$35, $CJ933, $CI933+CM$23), "-")</f>
        <v>-</v>
      </c>
      <c r="CN933" s="302" t="str" cm="1">
        <f t="array" ref="CN933">IF($CJ933&gt;0, INDEX($CS$28:$DH$35, $CJ933, $CI933+CN$23), "-")</f>
        <v>-</v>
      </c>
      <c r="CO933" s="300" t="str">
        <f t="shared" si="401"/>
        <v>-</v>
      </c>
      <c r="CP933" s="271"/>
      <c r="CQ933" s="272"/>
      <c r="CR933" s="273"/>
      <c r="CS933" s="273"/>
      <c r="CT933" s="273"/>
      <c r="CU933" s="273"/>
      <c r="CV933" s="273"/>
      <c r="CW933" s="273"/>
      <c r="CX933" s="273"/>
      <c r="CY933" s="273"/>
      <c r="CZ933" s="273"/>
      <c r="DA933" s="273"/>
      <c r="DB933" s="273"/>
      <c r="DC933" s="273"/>
      <c r="DD933" s="273"/>
      <c r="DE933" s="273"/>
      <c r="DF933" s="273"/>
      <c r="DG933" s="273"/>
      <c r="DH933" s="273"/>
      <c r="DI933" s="273"/>
      <c r="DJ933" s="271"/>
      <c r="DK933" s="271"/>
    </row>
    <row r="934" spans="1:115" s="45" customFormat="1" ht="12.75" customHeight="1" x14ac:dyDescent="0.25">
      <c r="A934" s="13" cm="1">
        <f t="array" ref="A934">IFERROR(INDEX(Operation, IFERROR(MATCH($N934,#REF!, 0), IFERROR(MATCH($N934,#REF!, 0), MATCH($N934,#REF!, 0))), 4), 0)</f>
        <v>0</v>
      </c>
      <c r="B934" s="10">
        <v>911</v>
      </c>
      <c r="C934" s="238"/>
      <c r="D934" s="238"/>
      <c r="E934" s="79"/>
      <c r="F934" s="80" t="str">
        <f>IF(ISBLANK(E934), "", VLOOKUP(E934, Z!$A$2:$C$4127, 3, FALSE))</f>
        <v/>
      </c>
      <c r="G934" s="238"/>
      <c r="H934" s="81"/>
      <c r="I934" s="255" t="b">
        <v>0</v>
      </c>
      <c r="J934" s="256"/>
      <c r="K934" s="82"/>
      <c r="L934" s="82"/>
      <c r="M934" s="83"/>
      <c r="N934" s="79"/>
      <c r="O934" s="84"/>
      <c r="P934" s="84"/>
      <c r="Q934" s="257"/>
      <c r="R934" s="257"/>
      <c r="S934" s="257"/>
      <c r="T934" s="85">
        <f t="shared" si="402"/>
        <v>0</v>
      </c>
      <c r="U934" s="238"/>
      <c r="V934" s="238"/>
      <c r="W934" s="238"/>
      <c r="X934" s="257"/>
      <c r="Y934" s="258"/>
      <c r="Z934" s="79"/>
      <c r="AA934" s="257"/>
      <c r="AB934" s="257"/>
      <c r="AC934" s="257"/>
      <c r="AD934" s="257"/>
      <c r="AE934" s="257"/>
      <c r="AF934" s="85">
        <f t="shared" si="403"/>
        <v>0</v>
      </c>
      <c r="AG934" s="259"/>
      <c r="AH934" s="238"/>
      <c r="AI934" s="79"/>
      <c r="AJ934" s="80" t="str">
        <f>IF(ISBLANK(AI934), "", VLOOKUP(AI934, Z!$A$2:$C$4127, 3, FALSE))</f>
        <v/>
      </c>
      <c r="AK934" s="260"/>
      <c r="AL934" s="127">
        <f t="shared" si="404"/>
        <v>0</v>
      </c>
      <c r="AM934" s="271"/>
      <c r="AN934" s="292">
        <f t="shared" si="406"/>
        <v>0</v>
      </c>
      <c r="AO934" s="279">
        <f t="shared" si="405"/>
        <v>1</v>
      </c>
      <c r="AP934" s="279">
        <v>0.75</v>
      </c>
      <c r="AQ934" s="293" t="str">
        <f t="shared" si="407"/>
        <v>-</v>
      </c>
      <c r="AR934" s="293" t="str">
        <f t="shared" si="408"/>
        <v>-</v>
      </c>
      <c r="AS934" s="293" t="str" cm="1">
        <f t="array" ref="AS934">IFERROR(IFERROR((AT934*AU934)/(3600*1000)/AZ934, BY934) * SUMPRODUCT($BA934:$BE934^2.5, $BF934:$BJ934) / 1000, "-")</f>
        <v>-</v>
      </c>
      <c r="AT934" s="279" t="str">
        <f t="shared" si="409"/>
        <v>-</v>
      </c>
      <c r="AU934" s="279" t="str">
        <f t="shared" si="410"/>
        <v>-</v>
      </c>
      <c r="AV934" s="294" t="str">
        <f t="shared" si="392"/>
        <v>-</v>
      </c>
      <c r="AW934" s="294" t="str" cm="1">
        <f t="array" ref="AW934">IF(CH934&gt;0, INDEX($CV$58:$CV$60, CH934), "-")</f>
        <v>-</v>
      </c>
      <c r="AX934" s="294" t="str">
        <f t="shared" si="411"/>
        <v>-</v>
      </c>
      <c r="AY934" s="295" t="str">
        <f t="shared" si="412"/>
        <v>-</v>
      </c>
      <c r="AZ934" s="294">
        <f t="shared" si="413"/>
        <v>0</v>
      </c>
      <c r="BA934" s="296" t="str" cm="1">
        <f t="array" ref="BA934">IFERROR(INDEX($CV$63:$CZ$65, $CF934, BA$23), "-")</f>
        <v>-</v>
      </c>
      <c r="BB934" s="296" t="str" cm="1">
        <f t="array" ref="BB934">IFERROR(INDEX($CV$63:$CZ$65, $CF934, BB$23), "-")</f>
        <v>-</v>
      </c>
      <c r="BC934" s="296" t="str" cm="1">
        <f t="array" ref="BC934">IFERROR(INDEX($CV$63:$CZ$65, $CF934, BC$23), "-")</f>
        <v>-</v>
      </c>
      <c r="BD934" s="296" t="str" cm="1">
        <f t="array" ref="BD934">IFERROR(INDEX($CV$63:$CZ$65, $CF934, BD$23), "-")</f>
        <v>-</v>
      </c>
      <c r="BE934" s="296" t="str" cm="1">
        <f t="array" ref="BE934">IFERROR(INDEX($CV$63:$CZ$65, $CF934, BE$23), "-")</f>
        <v>-</v>
      </c>
      <c r="BF934" s="297" cm="1">
        <f t="array" ref="BF934">IF($CF934=3,
IFERROR(INDEX($CV$68:$CZ$79, $CE934, BF$23), "-"),
IF($CF934=2,
IF(BF$23=5, $Q934, IF(BF$23=4, $R934, 0)), IF(BF$23=5, $Q934, 0)
))</f>
        <v>0</v>
      </c>
      <c r="BG934" s="297" cm="1">
        <f t="array" ref="BG934">IF($CF934=3,
IFERROR(INDEX($CV$68:$CZ$79, $CE934, BG$23), "-"),
IF($CF934=2,
IF(BG$23=5, $Q934, IF(BG$23=4, $R934, 0)), IF(BG$23=5, $Q934, 0)
))</f>
        <v>0</v>
      </c>
      <c r="BH934" s="297" cm="1">
        <f t="array" ref="BH934">IF($CF934=3,
IFERROR(INDEX($CV$68:$CZ$79, $CE934, BH$23), "-"),
IF($CF934=2,
IF(BH$23=5, $Q934, IF(BH$23=4, $R934, 0)), IF(BH$23=5, $Q934, 0)
))</f>
        <v>0</v>
      </c>
      <c r="BI934" s="297" cm="1">
        <f t="array" ref="BI934">IF($CF934=3,
IFERROR(INDEX($CV$68:$CZ$79, $CE934, BI$23), "-"),
IF($CF934=2,
IF(BI$23=5, $Q934, IF(BI$23=4, $R934, 0)), IF(BI$23=5, $Q934, 0)
))</f>
        <v>0</v>
      </c>
      <c r="BJ934" s="297" cm="1">
        <f t="array" ref="BJ934">IF($CF934=3,
IFERROR(INDEX($CV$68:$CZ$79, $CE934, BJ$23), "-"),
IF($CF934=2,
IF(BJ$23=5, $Q934, IF(BJ$23=4, $R934, 0)), IF(BJ$23=5, $Q934, 0)
))</f>
        <v>0</v>
      </c>
      <c r="BK934" s="293" t="str" cm="1">
        <f t="array" ref="BK934">IFERROR(IF(OR($AN$20="EZ", ISNUMBER((BL934*BM934)/(3600*1000)/BN934)), (BL934*BM934)/(3600*1000)/BN934, BY934) * SUMPRODUCT($BO934:$BS934^2.5, $BT934:$BX934) / 1000, "-")</f>
        <v>-</v>
      </c>
      <c r="BL934" s="279" t="str">
        <f t="shared" si="414"/>
        <v>-</v>
      </c>
      <c r="BM934" s="279" t="str">
        <f t="shared" si="415"/>
        <v>-</v>
      </c>
      <c r="BN934" s="298">
        <f t="shared" si="416"/>
        <v>0</v>
      </c>
      <c r="BO934" s="296" t="str" cm="1">
        <f t="array" ref="BO934">IFERROR(INDEX($CV$63:$CZ$65, $CO934, BO$23), "-")</f>
        <v>-</v>
      </c>
      <c r="BP934" s="296" t="str" cm="1">
        <f t="array" ref="BP934">IFERROR(INDEX($CV$63:$CZ$65, $CO934, BP$23), "-")</f>
        <v>-</v>
      </c>
      <c r="BQ934" s="296" t="str" cm="1">
        <f t="array" ref="BQ934">IFERROR(INDEX($CV$63:$CZ$65, $CO934, BQ$23), "-")</f>
        <v>-</v>
      </c>
      <c r="BR934" s="296" t="str" cm="1">
        <f t="array" ref="BR934">IFERROR(INDEX($CV$63:$CZ$65, $CO934, BR$23), "-")</f>
        <v>-</v>
      </c>
      <c r="BS934" s="296" t="str" cm="1">
        <f t="array" ref="BS934">IFERROR(INDEX($CV$63:$CZ$65, $CO934, BS$23), "-")</f>
        <v>-</v>
      </c>
      <c r="BT934" s="297" cm="1">
        <f t="array" ref="BT934">IF($CO934=3,
IFERROR(INDEX($CV$68:$CZ$79, $CE934, BT$23), "-"),
IF($CO934=2,
IF(BT$23=5, $AC934, IF(BT$23=4, $AD934, 0)), IF(BT$23=5, $AC934, 0)
))</f>
        <v>0</v>
      </c>
      <c r="BU934" s="297" cm="1">
        <f t="array" ref="BU934">IF($CO934=3,
IFERROR(INDEX($CV$68:$CZ$79, $CE934, BU$23), "-"),
IF($CO934=2,
IF(BU$23=5, $AC934, IF(BU$23=4, $AD934, 0)), IF(BU$23=5, $AC934, 0)
))</f>
        <v>0</v>
      </c>
      <c r="BV934" s="297" cm="1">
        <f t="array" ref="BV934">IF($CO934=3,
IFERROR(INDEX($CV$68:$CZ$79, $CE934, BV$23), "-"),
IF($CO934=2,
IF(BV$23=5, $AC934, IF(BV$23=4, $AD934, 0)), IF(BV$23=5, $AC934, 0)
))</f>
        <v>0</v>
      </c>
      <c r="BW934" s="297" cm="1">
        <f t="array" ref="BW934">IF($CO934=3,
IFERROR(INDEX($CV$68:$CZ$79, $CE934, BW$23), "-"),
IF($CO934=2,
IF(BW$23=5, $AC934, IF(BW$23=4, $AD934, 0)), IF(BW$23=5, $AC934, 0)
))</f>
        <v>0</v>
      </c>
      <c r="BX934" s="297" cm="1">
        <f t="array" ref="BX934">IF($CO934=3,
IFERROR(INDEX($CV$68:$CZ$79, $CE934, BX$23), "-"),
IF($CO934=2,
IF(BX$23=5, $AC934, IF(BX$23=4, $AD934, 0)), IF(BX$23=5, $AC934, 0)
))</f>
        <v>0</v>
      </c>
      <c r="BY934" s="293" t="str">
        <f t="shared" si="417"/>
        <v>-</v>
      </c>
      <c r="BZ934" s="299">
        <f t="shared" si="393"/>
        <v>0</v>
      </c>
      <c r="CA934" s="294" t="str">
        <f t="shared" si="418"/>
        <v>-</v>
      </c>
      <c r="CB934" s="295" t="str">
        <f t="shared" si="394"/>
        <v>-</v>
      </c>
      <c r="CC934" s="295" t="str">
        <f t="shared" si="419"/>
        <v>-</v>
      </c>
      <c r="CD934" s="299">
        <f t="shared" si="395"/>
        <v>0</v>
      </c>
      <c r="CE934" s="300" t="str">
        <f t="shared" si="396"/>
        <v>-</v>
      </c>
      <c r="CF934" s="300" t="str">
        <f t="shared" si="397"/>
        <v>-</v>
      </c>
      <c r="CG934" s="300">
        <v>0</v>
      </c>
      <c r="CH934" s="300">
        <f t="shared" si="398"/>
        <v>0</v>
      </c>
      <c r="CI934" s="301">
        <f t="shared" si="399"/>
        <v>0</v>
      </c>
      <c r="CJ934" s="301">
        <f t="shared" si="400"/>
        <v>0</v>
      </c>
      <c r="CK934" s="302" t="str" cm="1">
        <f t="array" ref="CK934">IF($CJ934&gt;0, INDEX($CS$28:$DH$35, $CJ934, $CI934+CK$23), "-")</f>
        <v>-</v>
      </c>
      <c r="CL934" s="302" t="str" cm="1">
        <f t="array" ref="CL934">IF($CJ934&gt;0, INDEX($CS$28:$DH$35, $CJ934, $CI934+CL$23), "-")</f>
        <v>-</v>
      </c>
      <c r="CM934" s="302" t="str" cm="1">
        <f t="array" ref="CM934">IF($CJ934&gt;0, INDEX($CS$28:$DH$35, $CJ934, $CI934+CM$23), "-")</f>
        <v>-</v>
      </c>
      <c r="CN934" s="302" t="str" cm="1">
        <f t="array" ref="CN934">IF($CJ934&gt;0, INDEX($CS$28:$DH$35, $CJ934, $CI934+CN$23), "-")</f>
        <v>-</v>
      </c>
      <c r="CO934" s="300" t="str">
        <f t="shared" si="401"/>
        <v>-</v>
      </c>
      <c r="CP934" s="271"/>
      <c r="CQ934" s="272"/>
      <c r="CR934" s="273"/>
      <c r="CS934" s="273"/>
      <c r="CT934" s="273"/>
      <c r="CU934" s="273"/>
      <c r="CV934" s="273"/>
      <c r="CW934" s="273"/>
      <c r="CX934" s="273"/>
      <c r="CY934" s="273"/>
      <c r="CZ934" s="273"/>
      <c r="DA934" s="273"/>
      <c r="DB934" s="273"/>
      <c r="DC934" s="273"/>
      <c r="DD934" s="273"/>
      <c r="DE934" s="273"/>
      <c r="DF934" s="273"/>
      <c r="DG934" s="273"/>
      <c r="DH934" s="273"/>
      <c r="DI934" s="273"/>
      <c r="DJ934" s="271"/>
      <c r="DK934" s="271"/>
    </row>
    <row r="935" spans="1:115" s="45" customFormat="1" ht="12.75" customHeight="1" x14ac:dyDescent="0.25">
      <c r="A935" s="13" cm="1">
        <f t="array" ref="A935">IFERROR(INDEX(Operation, IFERROR(MATCH($N935,#REF!, 0), IFERROR(MATCH($N935,#REF!, 0), MATCH($N935,#REF!, 0))), 4), 0)</f>
        <v>0</v>
      </c>
      <c r="B935" s="10">
        <v>912</v>
      </c>
      <c r="C935" s="238"/>
      <c r="D935" s="238"/>
      <c r="E935" s="79"/>
      <c r="F935" s="80" t="str">
        <f>IF(ISBLANK(E935), "", VLOOKUP(E935, Z!$A$2:$C$4127, 3, FALSE))</f>
        <v/>
      </c>
      <c r="G935" s="238"/>
      <c r="H935" s="81"/>
      <c r="I935" s="255" t="b">
        <v>0</v>
      </c>
      <c r="J935" s="256"/>
      <c r="K935" s="82"/>
      <c r="L935" s="82"/>
      <c r="M935" s="83"/>
      <c r="N935" s="79"/>
      <c r="O935" s="84"/>
      <c r="P935" s="84"/>
      <c r="Q935" s="257"/>
      <c r="R935" s="257"/>
      <c r="S935" s="257"/>
      <c r="T935" s="85">
        <f t="shared" si="402"/>
        <v>0</v>
      </c>
      <c r="U935" s="238"/>
      <c r="V935" s="238"/>
      <c r="W935" s="238"/>
      <c r="X935" s="256"/>
      <c r="Y935" s="258"/>
      <c r="Z935" s="79"/>
      <c r="AA935" s="257"/>
      <c r="AB935" s="257"/>
      <c r="AC935" s="257"/>
      <c r="AD935" s="257"/>
      <c r="AE935" s="257"/>
      <c r="AF935" s="85">
        <f t="shared" si="403"/>
        <v>0</v>
      </c>
      <c r="AG935" s="259"/>
      <c r="AH935" s="238"/>
      <c r="AI935" s="79"/>
      <c r="AJ935" s="80" t="str">
        <f>IF(ISBLANK(AI935), "", VLOOKUP(AI935, Z!$A$2:$C$4127, 3, FALSE))</f>
        <v/>
      </c>
      <c r="AK935" s="260"/>
      <c r="AL935" s="127">
        <f t="shared" si="404"/>
        <v>0</v>
      </c>
      <c r="AM935" s="271"/>
      <c r="AN935" s="292">
        <f t="shared" si="406"/>
        <v>0</v>
      </c>
      <c r="AO935" s="279">
        <f t="shared" si="405"/>
        <v>1</v>
      </c>
      <c r="AP935" s="279">
        <v>0.75</v>
      </c>
      <c r="AQ935" s="293" t="str">
        <f t="shared" si="407"/>
        <v>-</v>
      </c>
      <c r="AR935" s="293" t="str">
        <f t="shared" si="408"/>
        <v>-</v>
      </c>
      <c r="AS935" s="293" t="str" cm="1">
        <f t="array" ref="AS935">IFERROR(IFERROR((AT935*AU935)/(3600*1000)/AZ935, BY935) * SUMPRODUCT($BA935:$BE935^2.5, $BF935:$BJ935) / 1000, "-")</f>
        <v>-</v>
      </c>
      <c r="AT935" s="279" t="str">
        <f t="shared" si="409"/>
        <v>-</v>
      </c>
      <c r="AU935" s="279" t="str">
        <f t="shared" si="410"/>
        <v>-</v>
      </c>
      <c r="AV935" s="294" t="str">
        <f t="shared" si="392"/>
        <v>-</v>
      </c>
      <c r="AW935" s="294" t="str" cm="1">
        <f t="array" ref="AW935">IF(CH935&gt;0, INDEX($CV$58:$CV$60, CH935), "-")</f>
        <v>-</v>
      </c>
      <c r="AX935" s="294" t="str">
        <f t="shared" si="411"/>
        <v>-</v>
      </c>
      <c r="AY935" s="295" t="str">
        <f t="shared" si="412"/>
        <v>-</v>
      </c>
      <c r="AZ935" s="294">
        <f t="shared" si="413"/>
        <v>0</v>
      </c>
      <c r="BA935" s="296" t="str" cm="1">
        <f t="array" ref="BA935">IFERROR(INDEX($CV$63:$CZ$65, $CF935, BA$23), "-")</f>
        <v>-</v>
      </c>
      <c r="BB935" s="296" t="str" cm="1">
        <f t="array" ref="BB935">IFERROR(INDEX($CV$63:$CZ$65, $CF935, BB$23), "-")</f>
        <v>-</v>
      </c>
      <c r="BC935" s="296" t="str" cm="1">
        <f t="array" ref="BC935">IFERROR(INDEX($CV$63:$CZ$65, $CF935, BC$23), "-")</f>
        <v>-</v>
      </c>
      <c r="BD935" s="296" t="str" cm="1">
        <f t="array" ref="BD935">IFERROR(INDEX($CV$63:$CZ$65, $CF935, BD$23), "-")</f>
        <v>-</v>
      </c>
      <c r="BE935" s="296" t="str" cm="1">
        <f t="array" ref="BE935">IFERROR(INDEX($CV$63:$CZ$65, $CF935, BE$23), "-")</f>
        <v>-</v>
      </c>
      <c r="BF935" s="297" cm="1">
        <f t="array" ref="BF935">IF($CF935=3,
IFERROR(INDEX($CV$68:$CZ$79, $CE935, BF$23), "-"),
IF($CF935=2,
IF(BF$23=5, $Q935, IF(BF$23=4, $R935, 0)), IF(BF$23=5, $Q935, 0)
))</f>
        <v>0</v>
      </c>
      <c r="BG935" s="297" cm="1">
        <f t="array" ref="BG935">IF($CF935=3,
IFERROR(INDEX($CV$68:$CZ$79, $CE935, BG$23), "-"),
IF($CF935=2,
IF(BG$23=5, $Q935, IF(BG$23=4, $R935, 0)), IF(BG$23=5, $Q935, 0)
))</f>
        <v>0</v>
      </c>
      <c r="BH935" s="297" cm="1">
        <f t="array" ref="BH935">IF($CF935=3,
IFERROR(INDEX($CV$68:$CZ$79, $CE935, BH$23), "-"),
IF($CF935=2,
IF(BH$23=5, $Q935, IF(BH$23=4, $R935, 0)), IF(BH$23=5, $Q935, 0)
))</f>
        <v>0</v>
      </c>
      <c r="BI935" s="297" cm="1">
        <f t="array" ref="BI935">IF($CF935=3,
IFERROR(INDEX($CV$68:$CZ$79, $CE935, BI$23), "-"),
IF($CF935=2,
IF(BI$23=5, $Q935, IF(BI$23=4, $R935, 0)), IF(BI$23=5, $Q935, 0)
))</f>
        <v>0</v>
      </c>
      <c r="BJ935" s="297" cm="1">
        <f t="array" ref="BJ935">IF($CF935=3,
IFERROR(INDEX($CV$68:$CZ$79, $CE935, BJ$23), "-"),
IF($CF935=2,
IF(BJ$23=5, $Q935, IF(BJ$23=4, $R935, 0)), IF(BJ$23=5, $Q935, 0)
))</f>
        <v>0</v>
      </c>
      <c r="BK935" s="293" t="str" cm="1">
        <f t="array" ref="BK935">IFERROR(IF(OR($AN$20="EZ", ISNUMBER((BL935*BM935)/(3600*1000)/BN935)), (BL935*BM935)/(3600*1000)/BN935, BY935) * SUMPRODUCT($BO935:$BS935^2.5, $BT935:$BX935) / 1000, "-")</f>
        <v>-</v>
      </c>
      <c r="BL935" s="279" t="str">
        <f t="shared" si="414"/>
        <v>-</v>
      </c>
      <c r="BM935" s="279" t="str">
        <f t="shared" si="415"/>
        <v>-</v>
      </c>
      <c r="BN935" s="298">
        <f t="shared" si="416"/>
        <v>0</v>
      </c>
      <c r="BO935" s="296" t="str" cm="1">
        <f t="array" ref="BO935">IFERROR(INDEX($CV$63:$CZ$65, $CO935, BO$23), "-")</f>
        <v>-</v>
      </c>
      <c r="BP935" s="296" t="str" cm="1">
        <f t="array" ref="BP935">IFERROR(INDEX($CV$63:$CZ$65, $CO935, BP$23), "-")</f>
        <v>-</v>
      </c>
      <c r="BQ935" s="296" t="str" cm="1">
        <f t="array" ref="BQ935">IFERROR(INDEX($CV$63:$CZ$65, $CO935, BQ$23), "-")</f>
        <v>-</v>
      </c>
      <c r="BR935" s="296" t="str" cm="1">
        <f t="array" ref="BR935">IFERROR(INDEX($CV$63:$CZ$65, $CO935, BR$23), "-")</f>
        <v>-</v>
      </c>
      <c r="BS935" s="296" t="str" cm="1">
        <f t="array" ref="BS935">IFERROR(INDEX($CV$63:$CZ$65, $CO935, BS$23), "-")</f>
        <v>-</v>
      </c>
      <c r="BT935" s="297" cm="1">
        <f t="array" ref="BT935">IF($CO935=3,
IFERROR(INDEX($CV$68:$CZ$79, $CE935, BT$23), "-"),
IF($CO935=2,
IF(BT$23=5, $AC935, IF(BT$23=4, $AD935, 0)), IF(BT$23=5, $AC935, 0)
))</f>
        <v>0</v>
      </c>
      <c r="BU935" s="297" cm="1">
        <f t="array" ref="BU935">IF($CO935=3,
IFERROR(INDEX($CV$68:$CZ$79, $CE935, BU$23), "-"),
IF($CO935=2,
IF(BU$23=5, $AC935, IF(BU$23=4, $AD935, 0)), IF(BU$23=5, $AC935, 0)
))</f>
        <v>0</v>
      </c>
      <c r="BV935" s="297" cm="1">
        <f t="array" ref="BV935">IF($CO935=3,
IFERROR(INDEX($CV$68:$CZ$79, $CE935, BV$23), "-"),
IF($CO935=2,
IF(BV$23=5, $AC935, IF(BV$23=4, $AD935, 0)), IF(BV$23=5, $AC935, 0)
))</f>
        <v>0</v>
      </c>
      <c r="BW935" s="297" cm="1">
        <f t="array" ref="BW935">IF($CO935=3,
IFERROR(INDEX($CV$68:$CZ$79, $CE935, BW$23), "-"),
IF($CO935=2,
IF(BW$23=5, $AC935, IF(BW$23=4, $AD935, 0)), IF(BW$23=5, $AC935, 0)
))</f>
        <v>0</v>
      </c>
      <c r="BX935" s="297" cm="1">
        <f t="array" ref="BX935">IF($CO935=3,
IFERROR(INDEX($CV$68:$CZ$79, $CE935, BX$23), "-"),
IF($CO935=2,
IF(BX$23=5, $AC935, IF(BX$23=4, $AD935, 0)), IF(BX$23=5, $AC935, 0)
))</f>
        <v>0</v>
      </c>
      <c r="BY935" s="293" t="str">
        <f t="shared" si="417"/>
        <v>-</v>
      </c>
      <c r="BZ935" s="299">
        <f t="shared" si="393"/>
        <v>0</v>
      </c>
      <c r="CA935" s="294" t="str">
        <f t="shared" si="418"/>
        <v>-</v>
      </c>
      <c r="CB935" s="295" t="str">
        <f t="shared" si="394"/>
        <v>-</v>
      </c>
      <c r="CC935" s="295" t="str">
        <f t="shared" si="419"/>
        <v>-</v>
      </c>
      <c r="CD935" s="299">
        <f t="shared" si="395"/>
        <v>0</v>
      </c>
      <c r="CE935" s="300" t="str">
        <f t="shared" si="396"/>
        <v>-</v>
      </c>
      <c r="CF935" s="300" t="str">
        <f t="shared" si="397"/>
        <v>-</v>
      </c>
      <c r="CG935" s="300">
        <v>0</v>
      </c>
      <c r="CH935" s="300">
        <f t="shared" si="398"/>
        <v>0</v>
      </c>
      <c r="CI935" s="301">
        <f t="shared" si="399"/>
        <v>0</v>
      </c>
      <c r="CJ935" s="301">
        <f t="shared" si="400"/>
        <v>0</v>
      </c>
      <c r="CK935" s="302" t="str" cm="1">
        <f t="array" ref="CK935">IF($CJ935&gt;0, INDEX($CS$28:$DH$35, $CJ935, $CI935+CK$23), "-")</f>
        <v>-</v>
      </c>
      <c r="CL935" s="302" t="str" cm="1">
        <f t="array" ref="CL935">IF($CJ935&gt;0, INDEX($CS$28:$DH$35, $CJ935, $CI935+CL$23), "-")</f>
        <v>-</v>
      </c>
      <c r="CM935" s="302" t="str" cm="1">
        <f t="array" ref="CM935">IF($CJ935&gt;0, INDEX($CS$28:$DH$35, $CJ935, $CI935+CM$23), "-")</f>
        <v>-</v>
      </c>
      <c r="CN935" s="302" t="str" cm="1">
        <f t="array" ref="CN935">IF($CJ935&gt;0, INDEX($CS$28:$DH$35, $CJ935, $CI935+CN$23), "-")</f>
        <v>-</v>
      </c>
      <c r="CO935" s="300" t="str">
        <f t="shared" si="401"/>
        <v>-</v>
      </c>
      <c r="CP935" s="271"/>
      <c r="CQ935" s="272"/>
      <c r="CR935" s="273"/>
      <c r="CS935" s="273"/>
      <c r="CT935" s="273"/>
      <c r="CU935" s="273"/>
      <c r="CV935" s="273"/>
      <c r="CW935" s="273"/>
      <c r="CX935" s="273"/>
      <c r="CY935" s="273"/>
      <c r="CZ935" s="273"/>
      <c r="DA935" s="273"/>
      <c r="DB935" s="273"/>
      <c r="DC935" s="273"/>
      <c r="DD935" s="273"/>
      <c r="DE935" s="273"/>
      <c r="DF935" s="273"/>
      <c r="DG935" s="273"/>
      <c r="DH935" s="273"/>
      <c r="DI935" s="273"/>
      <c r="DJ935" s="271"/>
      <c r="DK935" s="271"/>
    </row>
    <row r="936" spans="1:115" s="45" customFormat="1" ht="12.75" customHeight="1" x14ac:dyDescent="0.25">
      <c r="A936" s="13" cm="1">
        <f t="array" ref="A936">IFERROR(INDEX(Operation, IFERROR(MATCH($N936,#REF!, 0), IFERROR(MATCH($N936,#REF!, 0), MATCH($N936,#REF!, 0))), 4), 0)</f>
        <v>0</v>
      </c>
      <c r="B936" s="10">
        <v>913</v>
      </c>
      <c r="C936" s="238"/>
      <c r="D936" s="238"/>
      <c r="E936" s="79"/>
      <c r="F936" s="80" t="str">
        <f>IF(ISBLANK(E936), "", VLOOKUP(E936, Z!$A$2:$C$4127, 3, FALSE))</f>
        <v/>
      </c>
      <c r="G936" s="238"/>
      <c r="H936" s="81"/>
      <c r="I936" s="255" t="b">
        <v>0</v>
      </c>
      <c r="J936" s="256"/>
      <c r="K936" s="82"/>
      <c r="L936" s="82"/>
      <c r="M936" s="83"/>
      <c r="N936" s="79"/>
      <c r="O936" s="84"/>
      <c r="P936" s="84"/>
      <c r="Q936" s="257"/>
      <c r="R936" s="257"/>
      <c r="S936" s="257"/>
      <c r="T936" s="85">
        <f t="shared" si="402"/>
        <v>0</v>
      </c>
      <c r="U936" s="238"/>
      <c r="V936" s="238"/>
      <c r="W936" s="238"/>
      <c r="X936" s="257"/>
      <c r="Y936" s="258"/>
      <c r="Z936" s="79"/>
      <c r="AA936" s="257"/>
      <c r="AB936" s="257"/>
      <c r="AC936" s="257"/>
      <c r="AD936" s="257"/>
      <c r="AE936" s="257"/>
      <c r="AF936" s="85">
        <f t="shared" si="403"/>
        <v>0</v>
      </c>
      <c r="AG936" s="259"/>
      <c r="AH936" s="238"/>
      <c r="AI936" s="79"/>
      <c r="AJ936" s="80" t="str">
        <f>IF(ISBLANK(AI936), "", VLOOKUP(AI936, Z!$A$2:$C$4127, 3, FALSE))</f>
        <v/>
      </c>
      <c r="AK936" s="260"/>
      <c r="AL936" s="127">
        <f t="shared" si="404"/>
        <v>0</v>
      </c>
      <c r="AM936" s="271"/>
      <c r="AN936" s="292">
        <f t="shared" si="406"/>
        <v>0</v>
      </c>
      <c r="AO936" s="279">
        <f t="shared" si="405"/>
        <v>1</v>
      </c>
      <c r="AP936" s="279">
        <v>0.75</v>
      </c>
      <c r="AQ936" s="293" t="str">
        <f t="shared" si="407"/>
        <v>-</v>
      </c>
      <c r="AR936" s="293" t="str">
        <f t="shared" si="408"/>
        <v>-</v>
      </c>
      <c r="AS936" s="293" t="str" cm="1">
        <f t="array" ref="AS936">IFERROR(IFERROR((AT936*AU936)/(3600*1000)/AZ936, BY936) * SUMPRODUCT($BA936:$BE936^2.5, $BF936:$BJ936) / 1000, "-")</f>
        <v>-</v>
      </c>
      <c r="AT936" s="279" t="str">
        <f t="shared" si="409"/>
        <v>-</v>
      </c>
      <c r="AU936" s="279" t="str">
        <f t="shared" si="410"/>
        <v>-</v>
      </c>
      <c r="AV936" s="294" t="str">
        <f t="shared" si="392"/>
        <v>-</v>
      </c>
      <c r="AW936" s="294" t="str" cm="1">
        <f t="array" ref="AW936">IF(CH936&gt;0, INDEX($CV$58:$CV$60, CH936), "-")</f>
        <v>-</v>
      </c>
      <c r="AX936" s="294" t="str">
        <f t="shared" si="411"/>
        <v>-</v>
      </c>
      <c r="AY936" s="295" t="str">
        <f t="shared" si="412"/>
        <v>-</v>
      </c>
      <c r="AZ936" s="294">
        <f t="shared" si="413"/>
        <v>0</v>
      </c>
      <c r="BA936" s="296" t="str" cm="1">
        <f t="array" ref="BA936">IFERROR(INDEX($CV$63:$CZ$65, $CF936, BA$23), "-")</f>
        <v>-</v>
      </c>
      <c r="BB936" s="296" t="str" cm="1">
        <f t="array" ref="BB936">IFERROR(INDEX($CV$63:$CZ$65, $CF936, BB$23), "-")</f>
        <v>-</v>
      </c>
      <c r="BC936" s="296" t="str" cm="1">
        <f t="array" ref="BC936">IFERROR(INDEX($CV$63:$CZ$65, $CF936, BC$23), "-")</f>
        <v>-</v>
      </c>
      <c r="BD936" s="296" t="str" cm="1">
        <f t="array" ref="BD936">IFERROR(INDEX($CV$63:$CZ$65, $CF936, BD$23), "-")</f>
        <v>-</v>
      </c>
      <c r="BE936" s="296" t="str" cm="1">
        <f t="array" ref="BE936">IFERROR(INDEX($CV$63:$CZ$65, $CF936, BE$23), "-")</f>
        <v>-</v>
      </c>
      <c r="BF936" s="297" cm="1">
        <f t="array" ref="BF936">IF($CF936=3,
IFERROR(INDEX($CV$68:$CZ$79, $CE936, BF$23), "-"),
IF($CF936=2,
IF(BF$23=5, $Q936, IF(BF$23=4, $R936, 0)), IF(BF$23=5, $Q936, 0)
))</f>
        <v>0</v>
      </c>
      <c r="BG936" s="297" cm="1">
        <f t="array" ref="BG936">IF($CF936=3,
IFERROR(INDEX($CV$68:$CZ$79, $CE936, BG$23), "-"),
IF($CF936=2,
IF(BG$23=5, $Q936, IF(BG$23=4, $R936, 0)), IF(BG$23=5, $Q936, 0)
))</f>
        <v>0</v>
      </c>
      <c r="BH936" s="297" cm="1">
        <f t="array" ref="BH936">IF($CF936=3,
IFERROR(INDEX($CV$68:$CZ$79, $CE936, BH$23), "-"),
IF($CF936=2,
IF(BH$23=5, $Q936, IF(BH$23=4, $R936, 0)), IF(BH$23=5, $Q936, 0)
))</f>
        <v>0</v>
      </c>
      <c r="BI936" s="297" cm="1">
        <f t="array" ref="BI936">IF($CF936=3,
IFERROR(INDEX($CV$68:$CZ$79, $CE936, BI$23), "-"),
IF($CF936=2,
IF(BI$23=5, $Q936, IF(BI$23=4, $R936, 0)), IF(BI$23=5, $Q936, 0)
))</f>
        <v>0</v>
      </c>
      <c r="BJ936" s="297" cm="1">
        <f t="array" ref="BJ936">IF($CF936=3,
IFERROR(INDEX($CV$68:$CZ$79, $CE936, BJ$23), "-"),
IF($CF936=2,
IF(BJ$23=5, $Q936, IF(BJ$23=4, $R936, 0)), IF(BJ$23=5, $Q936, 0)
))</f>
        <v>0</v>
      </c>
      <c r="BK936" s="293" t="str" cm="1">
        <f t="array" ref="BK936">IFERROR(IF(OR($AN$20="EZ", ISNUMBER((BL936*BM936)/(3600*1000)/BN936)), (BL936*BM936)/(3600*1000)/BN936, BY936) * SUMPRODUCT($BO936:$BS936^2.5, $BT936:$BX936) / 1000, "-")</f>
        <v>-</v>
      </c>
      <c r="BL936" s="279" t="str">
        <f t="shared" si="414"/>
        <v>-</v>
      </c>
      <c r="BM936" s="279" t="str">
        <f t="shared" si="415"/>
        <v>-</v>
      </c>
      <c r="BN936" s="298">
        <f t="shared" si="416"/>
        <v>0</v>
      </c>
      <c r="BO936" s="296" t="str" cm="1">
        <f t="array" ref="BO936">IFERROR(INDEX($CV$63:$CZ$65, $CO936, BO$23), "-")</f>
        <v>-</v>
      </c>
      <c r="BP936" s="296" t="str" cm="1">
        <f t="array" ref="BP936">IFERROR(INDEX($CV$63:$CZ$65, $CO936, BP$23), "-")</f>
        <v>-</v>
      </c>
      <c r="BQ936" s="296" t="str" cm="1">
        <f t="array" ref="BQ936">IFERROR(INDEX($CV$63:$CZ$65, $CO936, BQ$23), "-")</f>
        <v>-</v>
      </c>
      <c r="BR936" s="296" t="str" cm="1">
        <f t="array" ref="BR936">IFERROR(INDEX($CV$63:$CZ$65, $CO936, BR$23), "-")</f>
        <v>-</v>
      </c>
      <c r="BS936" s="296" t="str" cm="1">
        <f t="array" ref="BS936">IFERROR(INDEX($CV$63:$CZ$65, $CO936, BS$23), "-")</f>
        <v>-</v>
      </c>
      <c r="BT936" s="297" cm="1">
        <f t="array" ref="BT936">IF($CO936=3,
IFERROR(INDEX($CV$68:$CZ$79, $CE936, BT$23), "-"),
IF($CO936=2,
IF(BT$23=5, $AC936, IF(BT$23=4, $AD936, 0)), IF(BT$23=5, $AC936, 0)
))</f>
        <v>0</v>
      </c>
      <c r="BU936" s="297" cm="1">
        <f t="array" ref="BU936">IF($CO936=3,
IFERROR(INDEX($CV$68:$CZ$79, $CE936, BU$23), "-"),
IF($CO936=2,
IF(BU$23=5, $AC936, IF(BU$23=4, $AD936, 0)), IF(BU$23=5, $AC936, 0)
))</f>
        <v>0</v>
      </c>
      <c r="BV936" s="297" cm="1">
        <f t="array" ref="BV936">IF($CO936=3,
IFERROR(INDEX($CV$68:$CZ$79, $CE936, BV$23), "-"),
IF($CO936=2,
IF(BV$23=5, $AC936, IF(BV$23=4, $AD936, 0)), IF(BV$23=5, $AC936, 0)
))</f>
        <v>0</v>
      </c>
      <c r="BW936" s="297" cm="1">
        <f t="array" ref="BW936">IF($CO936=3,
IFERROR(INDEX($CV$68:$CZ$79, $CE936, BW$23), "-"),
IF($CO936=2,
IF(BW$23=5, $AC936, IF(BW$23=4, $AD936, 0)), IF(BW$23=5, $AC936, 0)
))</f>
        <v>0</v>
      </c>
      <c r="BX936" s="297" cm="1">
        <f t="array" ref="BX936">IF($CO936=3,
IFERROR(INDEX($CV$68:$CZ$79, $CE936, BX$23), "-"),
IF($CO936=2,
IF(BX$23=5, $AC936, IF(BX$23=4, $AD936, 0)), IF(BX$23=5, $AC936, 0)
))</f>
        <v>0</v>
      </c>
      <c r="BY936" s="293" t="str">
        <f t="shared" si="417"/>
        <v>-</v>
      </c>
      <c r="BZ936" s="299">
        <f t="shared" si="393"/>
        <v>0</v>
      </c>
      <c r="CA936" s="294" t="str">
        <f t="shared" si="418"/>
        <v>-</v>
      </c>
      <c r="CB936" s="295" t="str">
        <f t="shared" si="394"/>
        <v>-</v>
      </c>
      <c r="CC936" s="295" t="str">
        <f t="shared" si="419"/>
        <v>-</v>
      </c>
      <c r="CD936" s="299">
        <f t="shared" si="395"/>
        <v>0</v>
      </c>
      <c r="CE936" s="300" t="str">
        <f t="shared" si="396"/>
        <v>-</v>
      </c>
      <c r="CF936" s="300" t="str">
        <f t="shared" si="397"/>
        <v>-</v>
      </c>
      <c r="CG936" s="300">
        <v>0</v>
      </c>
      <c r="CH936" s="300">
        <f t="shared" si="398"/>
        <v>0</v>
      </c>
      <c r="CI936" s="301">
        <f t="shared" si="399"/>
        <v>0</v>
      </c>
      <c r="CJ936" s="301">
        <f t="shared" si="400"/>
        <v>0</v>
      </c>
      <c r="CK936" s="302" t="str" cm="1">
        <f t="array" ref="CK936">IF($CJ936&gt;0, INDEX($CS$28:$DH$35, $CJ936, $CI936+CK$23), "-")</f>
        <v>-</v>
      </c>
      <c r="CL936" s="302" t="str" cm="1">
        <f t="array" ref="CL936">IF($CJ936&gt;0, INDEX($CS$28:$DH$35, $CJ936, $CI936+CL$23), "-")</f>
        <v>-</v>
      </c>
      <c r="CM936" s="302" t="str" cm="1">
        <f t="array" ref="CM936">IF($CJ936&gt;0, INDEX($CS$28:$DH$35, $CJ936, $CI936+CM$23), "-")</f>
        <v>-</v>
      </c>
      <c r="CN936" s="302" t="str" cm="1">
        <f t="array" ref="CN936">IF($CJ936&gt;0, INDEX($CS$28:$DH$35, $CJ936, $CI936+CN$23), "-")</f>
        <v>-</v>
      </c>
      <c r="CO936" s="300" t="str">
        <f t="shared" si="401"/>
        <v>-</v>
      </c>
      <c r="CP936" s="271"/>
      <c r="CQ936" s="272"/>
      <c r="CR936" s="273"/>
      <c r="CS936" s="273"/>
      <c r="CT936" s="273"/>
      <c r="CU936" s="273"/>
      <c r="CV936" s="273"/>
      <c r="CW936" s="273"/>
      <c r="CX936" s="273"/>
      <c r="CY936" s="273"/>
      <c r="CZ936" s="273"/>
      <c r="DA936" s="273"/>
      <c r="DB936" s="273"/>
      <c r="DC936" s="273"/>
      <c r="DD936" s="273"/>
      <c r="DE936" s="273"/>
      <c r="DF936" s="273"/>
      <c r="DG936" s="273"/>
      <c r="DH936" s="273"/>
      <c r="DI936" s="273"/>
      <c r="DJ936" s="271"/>
      <c r="DK936" s="271"/>
    </row>
    <row r="937" spans="1:115" s="45" customFormat="1" ht="12.75" customHeight="1" x14ac:dyDescent="0.25">
      <c r="A937" s="13" cm="1">
        <f t="array" ref="A937">IFERROR(INDEX(Operation, IFERROR(MATCH($N937,#REF!, 0), IFERROR(MATCH($N937,#REF!, 0), MATCH($N937,#REF!, 0))), 4), 0)</f>
        <v>0</v>
      </c>
      <c r="B937" s="10">
        <v>914</v>
      </c>
      <c r="C937" s="238"/>
      <c r="D937" s="238"/>
      <c r="E937" s="79"/>
      <c r="F937" s="80" t="str">
        <f>IF(ISBLANK(E937), "", VLOOKUP(E937, Z!$A$2:$C$4127, 3, FALSE))</f>
        <v/>
      </c>
      <c r="G937" s="238"/>
      <c r="H937" s="81"/>
      <c r="I937" s="255" t="b">
        <v>0</v>
      </c>
      <c r="J937" s="256"/>
      <c r="K937" s="82"/>
      <c r="L937" s="82"/>
      <c r="M937" s="83"/>
      <c r="N937" s="79"/>
      <c r="O937" s="84"/>
      <c r="P937" s="84"/>
      <c r="Q937" s="257"/>
      <c r="R937" s="257"/>
      <c r="S937" s="257"/>
      <c r="T937" s="85">
        <f t="shared" si="402"/>
        <v>0</v>
      </c>
      <c r="U937" s="238"/>
      <c r="V937" s="238"/>
      <c r="W937" s="238"/>
      <c r="X937" s="257"/>
      <c r="Y937" s="258"/>
      <c r="Z937" s="79"/>
      <c r="AA937" s="257"/>
      <c r="AB937" s="257"/>
      <c r="AC937" s="257"/>
      <c r="AD937" s="257"/>
      <c r="AE937" s="257"/>
      <c r="AF937" s="85">
        <f t="shared" si="403"/>
        <v>0</v>
      </c>
      <c r="AG937" s="259"/>
      <c r="AH937" s="238"/>
      <c r="AI937" s="79"/>
      <c r="AJ937" s="80" t="str">
        <f>IF(ISBLANK(AI937), "", VLOOKUP(AI937, Z!$A$2:$C$4127, 3, FALSE))</f>
        <v/>
      </c>
      <c r="AK937" s="260"/>
      <c r="AL937" s="127">
        <f t="shared" si="404"/>
        <v>0</v>
      </c>
      <c r="AM937" s="271"/>
      <c r="AN937" s="292">
        <f t="shared" si="406"/>
        <v>0</v>
      </c>
      <c r="AO937" s="279">
        <f t="shared" si="405"/>
        <v>1</v>
      </c>
      <c r="AP937" s="279">
        <v>0.75</v>
      </c>
      <c r="AQ937" s="293" t="str">
        <f t="shared" si="407"/>
        <v>-</v>
      </c>
      <c r="AR937" s="293" t="str">
        <f t="shared" si="408"/>
        <v>-</v>
      </c>
      <c r="AS937" s="293" t="str" cm="1">
        <f t="array" ref="AS937">IFERROR(IFERROR((AT937*AU937)/(3600*1000)/AZ937, BY937) * SUMPRODUCT($BA937:$BE937^2.5, $BF937:$BJ937) / 1000, "-")</f>
        <v>-</v>
      </c>
      <c r="AT937" s="279" t="str">
        <f t="shared" si="409"/>
        <v>-</v>
      </c>
      <c r="AU937" s="279" t="str">
        <f t="shared" si="410"/>
        <v>-</v>
      </c>
      <c r="AV937" s="294" t="str">
        <f t="shared" si="392"/>
        <v>-</v>
      </c>
      <c r="AW937" s="294" t="str" cm="1">
        <f t="array" ref="AW937">IF(CH937&gt;0, INDEX($CV$58:$CV$60, CH937), "-")</f>
        <v>-</v>
      </c>
      <c r="AX937" s="294" t="str">
        <f t="shared" si="411"/>
        <v>-</v>
      </c>
      <c r="AY937" s="295" t="str">
        <f t="shared" si="412"/>
        <v>-</v>
      </c>
      <c r="AZ937" s="294">
        <f t="shared" si="413"/>
        <v>0</v>
      </c>
      <c r="BA937" s="296" t="str" cm="1">
        <f t="array" ref="BA937">IFERROR(INDEX($CV$63:$CZ$65, $CF937, BA$23), "-")</f>
        <v>-</v>
      </c>
      <c r="BB937" s="296" t="str" cm="1">
        <f t="array" ref="BB937">IFERROR(INDEX($CV$63:$CZ$65, $CF937, BB$23), "-")</f>
        <v>-</v>
      </c>
      <c r="BC937" s="296" t="str" cm="1">
        <f t="array" ref="BC937">IFERROR(INDEX($CV$63:$CZ$65, $CF937, BC$23), "-")</f>
        <v>-</v>
      </c>
      <c r="BD937" s="296" t="str" cm="1">
        <f t="array" ref="BD937">IFERROR(INDEX($CV$63:$CZ$65, $CF937, BD$23), "-")</f>
        <v>-</v>
      </c>
      <c r="BE937" s="296" t="str" cm="1">
        <f t="array" ref="BE937">IFERROR(INDEX($CV$63:$CZ$65, $CF937, BE$23), "-")</f>
        <v>-</v>
      </c>
      <c r="BF937" s="297" cm="1">
        <f t="array" ref="BF937">IF($CF937=3,
IFERROR(INDEX($CV$68:$CZ$79, $CE937, BF$23), "-"),
IF($CF937=2,
IF(BF$23=5, $Q937, IF(BF$23=4, $R937, 0)), IF(BF$23=5, $Q937, 0)
))</f>
        <v>0</v>
      </c>
      <c r="BG937" s="297" cm="1">
        <f t="array" ref="BG937">IF($CF937=3,
IFERROR(INDEX($CV$68:$CZ$79, $CE937, BG$23), "-"),
IF($CF937=2,
IF(BG$23=5, $Q937, IF(BG$23=4, $R937, 0)), IF(BG$23=5, $Q937, 0)
))</f>
        <v>0</v>
      </c>
      <c r="BH937" s="297" cm="1">
        <f t="array" ref="BH937">IF($CF937=3,
IFERROR(INDEX($CV$68:$CZ$79, $CE937, BH$23), "-"),
IF($CF937=2,
IF(BH$23=5, $Q937, IF(BH$23=4, $R937, 0)), IF(BH$23=5, $Q937, 0)
))</f>
        <v>0</v>
      </c>
      <c r="BI937" s="297" cm="1">
        <f t="array" ref="BI937">IF($CF937=3,
IFERROR(INDEX($CV$68:$CZ$79, $CE937, BI$23), "-"),
IF($CF937=2,
IF(BI$23=5, $Q937, IF(BI$23=4, $R937, 0)), IF(BI$23=5, $Q937, 0)
))</f>
        <v>0</v>
      </c>
      <c r="BJ937" s="297" cm="1">
        <f t="array" ref="BJ937">IF($CF937=3,
IFERROR(INDEX($CV$68:$CZ$79, $CE937, BJ$23), "-"),
IF($CF937=2,
IF(BJ$23=5, $Q937, IF(BJ$23=4, $R937, 0)), IF(BJ$23=5, $Q937, 0)
))</f>
        <v>0</v>
      </c>
      <c r="BK937" s="293" t="str" cm="1">
        <f t="array" ref="BK937">IFERROR(IF(OR($AN$20="EZ", ISNUMBER((BL937*BM937)/(3600*1000)/BN937)), (BL937*BM937)/(3600*1000)/BN937, BY937) * SUMPRODUCT($BO937:$BS937^2.5, $BT937:$BX937) / 1000, "-")</f>
        <v>-</v>
      </c>
      <c r="BL937" s="279" t="str">
        <f t="shared" si="414"/>
        <v>-</v>
      </c>
      <c r="BM937" s="279" t="str">
        <f t="shared" si="415"/>
        <v>-</v>
      </c>
      <c r="BN937" s="298">
        <f t="shared" si="416"/>
        <v>0</v>
      </c>
      <c r="BO937" s="296" t="str" cm="1">
        <f t="array" ref="BO937">IFERROR(INDEX($CV$63:$CZ$65, $CO937, BO$23), "-")</f>
        <v>-</v>
      </c>
      <c r="BP937" s="296" t="str" cm="1">
        <f t="array" ref="BP937">IFERROR(INDEX($CV$63:$CZ$65, $CO937, BP$23), "-")</f>
        <v>-</v>
      </c>
      <c r="BQ937" s="296" t="str" cm="1">
        <f t="array" ref="BQ937">IFERROR(INDEX($CV$63:$CZ$65, $CO937, BQ$23), "-")</f>
        <v>-</v>
      </c>
      <c r="BR937" s="296" t="str" cm="1">
        <f t="array" ref="BR937">IFERROR(INDEX($CV$63:$CZ$65, $CO937, BR$23), "-")</f>
        <v>-</v>
      </c>
      <c r="BS937" s="296" t="str" cm="1">
        <f t="array" ref="BS937">IFERROR(INDEX($CV$63:$CZ$65, $CO937, BS$23), "-")</f>
        <v>-</v>
      </c>
      <c r="BT937" s="297" cm="1">
        <f t="array" ref="BT937">IF($CO937=3,
IFERROR(INDEX($CV$68:$CZ$79, $CE937, BT$23), "-"),
IF($CO937=2,
IF(BT$23=5, $AC937, IF(BT$23=4, $AD937, 0)), IF(BT$23=5, $AC937, 0)
))</f>
        <v>0</v>
      </c>
      <c r="BU937" s="297" cm="1">
        <f t="array" ref="BU937">IF($CO937=3,
IFERROR(INDEX($CV$68:$CZ$79, $CE937, BU$23), "-"),
IF($CO937=2,
IF(BU$23=5, $AC937, IF(BU$23=4, $AD937, 0)), IF(BU$23=5, $AC937, 0)
))</f>
        <v>0</v>
      </c>
      <c r="BV937" s="297" cm="1">
        <f t="array" ref="BV937">IF($CO937=3,
IFERROR(INDEX($CV$68:$CZ$79, $CE937, BV$23), "-"),
IF($CO937=2,
IF(BV$23=5, $AC937, IF(BV$23=4, $AD937, 0)), IF(BV$23=5, $AC937, 0)
))</f>
        <v>0</v>
      </c>
      <c r="BW937" s="297" cm="1">
        <f t="array" ref="BW937">IF($CO937=3,
IFERROR(INDEX($CV$68:$CZ$79, $CE937, BW$23), "-"),
IF($CO937=2,
IF(BW$23=5, $AC937, IF(BW$23=4, $AD937, 0)), IF(BW$23=5, $AC937, 0)
))</f>
        <v>0</v>
      </c>
      <c r="BX937" s="297" cm="1">
        <f t="array" ref="BX937">IF($CO937=3,
IFERROR(INDEX($CV$68:$CZ$79, $CE937, BX$23), "-"),
IF($CO937=2,
IF(BX$23=5, $AC937, IF(BX$23=4, $AD937, 0)), IF(BX$23=5, $AC937, 0)
))</f>
        <v>0</v>
      </c>
      <c r="BY937" s="293" t="str">
        <f t="shared" si="417"/>
        <v>-</v>
      </c>
      <c r="BZ937" s="299">
        <f t="shared" si="393"/>
        <v>0</v>
      </c>
      <c r="CA937" s="294" t="str">
        <f t="shared" si="418"/>
        <v>-</v>
      </c>
      <c r="CB937" s="295" t="str">
        <f t="shared" si="394"/>
        <v>-</v>
      </c>
      <c r="CC937" s="295" t="str">
        <f t="shared" si="419"/>
        <v>-</v>
      </c>
      <c r="CD937" s="299">
        <f t="shared" si="395"/>
        <v>0</v>
      </c>
      <c r="CE937" s="300" t="str">
        <f t="shared" si="396"/>
        <v>-</v>
      </c>
      <c r="CF937" s="300" t="str">
        <f t="shared" si="397"/>
        <v>-</v>
      </c>
      <c r="CG937" s="300">
        <v>0</v>
      </c>
      <c r="CH937" s="300">
        <f t="shared" si="398"/>
        <v>0</v>
      </c>
      <c r="CI937" s="301">
        <f t="shared" si="399"/>
        <v>0</v>
      </c>
      <c r="CJ937" s="301">
        <f t="shared" si="400"/>
        <v>0</v>
      </c>
      <c r="CK937" s="302" t="str" cm="1">
        <f t="array" ref="CK937">IF($CJ937&gt;0, INDEX($CS$28:$DH$35, $CJ937, $CI937+CK$23), "-")</f>
        <v>-</v>
      </c>
      <c r="CL937" s="302" t="str" cm="1">
        <f t="array" ref="CL937">IF($CJ937&gt;0, INDEX($CS$28:$DH$35, $CJ937, $CI937+CL$23), "-")</f>
        <v>-</v>
      </c>
      <c r="CM937" s="302" t="str" cm="1">
        <f t="array" ref="CM937">IF($CJ937&gt;0, INDEX($CS$28:$DH$35, $CJ937, $CI937+CM$23), "-")</f>
        <v>-</v>
      </c>
      <c r="CN937" s="302" t="str" cm="1">
        <f t="array" ref="CN937">IF($CJ937&gt;0, INDEX($CS$28:$DH$35, $CJ937, $CI937+CN$23), "-")</f>
        <v>-</v>
      </c>
      <c r="CO937" s="300" t="str">
        <f t="shared" si="401"/>
        <v>-</v>
      </c>
      <c r="CP937" s="271"/>
      <c r="CQ937" s="272"/>
      <c r="CR937" s="273"/>
      <c r="CS937" s="273"/>
      <c r="CT937" s="273"/>
      <c r="CU937" s="273"/>
      <c r="CV937" s="273"/>
      <c r="CW937" s="273"/>
      <c r="CX937" s="273"/>
      <c r="CY937" s="273"/>
      <c r="CZ937" s="273"/>
      <c r="DA937" s="273"/>
      <c r="DB937" s="273"/>
      <c r="DC937" s="273"/>
      <c r="DD937" s="273"/>
      <c r="DE937" s="273"/>
      <c r="DF937" s="273"/>
      <c r="DG937" s="273"/>
      <c r="DH937" s="273"/>
      <c r="DI937" s="273"/>
      <c r="DJ937" s="271"/>
      <c r="DK937" s="271"/>
    </row>
    <row r="938" spans="1:115" s="45" customFormat="1" ht="12.75" customHeight="1" x14ac:dyDescent="0.25">
      <c r="A938" s="13" cm="1">
        <f t="array" ref="A938">IFERROR(INDEX(Operation, IFERROR(MATCH($N938,#REF!, 0), IFERROR(MATCH($N938,#REF!, 0), MATCH($N938,#REF!, 0))), 4), 0)</f>
        <v>0</v>
      </c>
      <c r="B938" s="10">
        <v>915</v>
      </c>
      <c r="C938" s="238"/>
      <c r="D938" s="238"/>
      <c r="E938" s="79"/>
      <c r="F938" s="80" t="str">
        <f>IF(ISBLANK(E938), "", VLOOKUP(E938, Z!$A$2:$C$4127, 3, FALSE))</f>
        <v/>
      </c>
      <c r="G938" s="238"/>
      <c r="H938" s="81"/>
      <c r="I938" s="255" t="b">
        <v>0</v>
      </c>
      <c r="J938" s="256"/>
      <c r="K938" s="82"/>
      <c r="L938" s="82"/>
      <c r="M938" s="83"/>
      <c r="N938" s="79"/>
      <c r="O938" s="84"/>
      <c r="P938" s="84"/>
      <c r="Q938" s="257"/>
      <c r="R938" s="257"/>
      <c r="S938" s="257"/>
      <c r="T938" s="85">
        <f t="shared" si="402"/>
        <v>0</v>
      </c>
      <c r="U938" s="238"/>
      <c r="V938" s="238"/>
      <c r="W938" s="238"/>
      <c r="X938" s="257"/>
      <c r="Y938" s="258"/>
      <c r="Z938" s="79"/>
      <c r="AA938" s="257"/>
      <c r="AB938" s="257"/>
      <c r="AC938" s="257"/>
      <c r="AD938" s="257"/>
      <c r="AE938" s="257"/>
      <c r="AF938" s="85">
        <f t="shared" si="403"/>
        <v>0</v>
      </c>
      <c r="AG938" s="259"/>
      <c r="AH938" s="238"/>
      <c r="AI938" s="79"/>
      <c r="AJ938" s="80" t="str">
        <f>IF(ISBLANK(AI938), "", VLOOKUP(AI938, Z!$A$2:$C$4127, 3, FALSE))</f>
        <v/>
      </c>
      <c r="AK938" s="260"/>
      <c r="AL938" s="127">
        <f t="shared" si="404"/>
        <v>0</v>
      </c>
      <c r="AM938" s="271"/>
      <c r="AN938" s="292">
        <f t="shared" si="406"/>
        <v>0</v>
      </c>
      <c r="AO938" s="279">
        <f t="shared" si="405"/>
        <v>1</v>
      </c>
      <c r="AP938" s="279">
        <v>0.75</v>
      </c>
      <c r="AQ938" s="293" t="str">
        <f t="shared" si="407"/>
        <v>-</v>
      </c>
      <c r="AR938" s="293" t="str">
        <f t="shared" si="408"/>
        <v>-</v>
      </c>
      <c r="AS938" s="293" t="str" cm="1">
        <f t="array" ref="AS938">IFERROR(IFERROR((AT938*AU938)/(3600*1000)/AZ938, BY938) * SUMPRODUCT($BA938:$BE938^2.5, $BF938:$BJ938) / 1000, "-")</f>
        <v>-</v>
      </c>
      <c r="AT938" s="279" t="str">
        <f t="shared" si="409"/>
        <v>-</v>
      </c>
      <c r="AU938" s="279" t="str">
        <f t="shared" si="410"/>
        <v>-</v>
      </c>
      <c r="AV938" s="294" t="str">
        <f t="shared" si="392"/>
        <v>-</v>
      </c>
      <c r="AW938" s="294" t="str" cm="1">
        <f t="array" ref="AW938">IF(CH938&gt;0, INDEX($CV$58:$CV$60, CH938), "-")</f>
        <v>-</v>
      </c>
      <c r="AX938" s="294" t="str">
        <f t="shared" si="411"/>
        <v>-</v>
      </c>
      <c r="AY938" s="295" t="str">
        <f t="shared" si="412"/>
        <v>-</v>
      </c>
      <c r="AZ938" s="294">
        <f t="shared" si="413"/>
        <v>0</v>
      </c>
      <c r="BA938" s="296" t="str" cm="1">
        <f t="array" ref="BA938">IFERROR(INDEX($CV$63:$CZ$65, $CF938, BA$23), "-")</f>
        <v>-</v>
      </c>
      <c r="BB938" s="296" t="str" cm="1">
        <f t="array" ref="BB938">IFERROR(INDEX($CV$63:$CZ$65, $CF938, BB$23), "-")</f>
        <v>-</v>
      </c>
      <c r="BC938" s="296" t="str" cm="1">
        <f t="array" ref="BC938">IFERROR(INDEX($CV$63:$CZ$65, $CF938, BC$23), "-")</f>
        <v>-</v>
      </c>
      <c r="BD938" s="296" t="str" cm="1">
        <f t="array" ref="BD938">IFERROR(INDEX($CV$63:$CZ$65, $CF938, BD$23), "-")</f>
        <v>-</v>
      </c>
      <c r="BE938" s="296" t="str" cm="1">
        <f t="array" ref="BE938">IFERROR(INDEX($CV$63:$CZ$65, $CF938, BE$23), "-")</f>
        <v>-</v>
      </c>
      <c r="BF938" s="297" cm="1">
        <f t="array" ref="BF938">IF($CF938=3,
IFERROR(INDEX($CV$68:$CZ$79, $CE938, BF$23), "-"),
IF($CF938=2,
IF(BF$23=5, $Q938, IF(BF$23=4, $R938, 0)), IF(BF$23=5, $Q938, 0)
))</f>
        <v>0</v>
      </c>
      <c r="BG938" s="297" cm="1">
        <f t="array" ref="BG938">IF($CF938=3,
IFERROR(INDEX($CV$68:$CZ$79, $CE938, BG$23), "-"),
IF($CF938=2,
IF(BG$23=5, $Q938, IF(BG$23=4, $R938, 0)), IF(BG$23=5, $Q938, 0)
))</f>
        <v>0</v>
      </c>
      <c r="BH938" s="297" cm="1">
        <f t="array" ref="BH938">IF($CF938=3,
IFERROR(INDEX($CV$68:$CZ$79, $CE938, BH$23), "-"),
IF($CF938=2,
IF(BH$23=5, $Q938, IF(BH$23=4, $R938, 0)), IF(BH$23=5, $Q938, 0)
))</f>
        <v>0</v>
      </c>
      <c r="BI938" s="297" cm="1">
        <f t="array" ref="BI938">IF($CF938=3,
IFERROR(INDEX($CV$68:$CZ$79, $CE938, BI$23), "-"),
IF($CF938=2,
IF(BI$23=5, $Q938, IF(BI$23=4, $R938, 0)), IF(BI$23=5, $Q938, 0)
))</f>
        <v>0</v>
      </c>
      <c r="BJ938" s="297" cm="1">
        <f t="array" ref="BJ938">IF($CF938=3,
IFERROR(INDEX($CV$68:$CZ$79, $CE938, BJ$23), "-"),
IF($CF938=2,
IF(BJ$23=5, $Q938, IF(BJ$23=4, $R938, 0)), IF(BJ$23=5, $Q938, 0)
))</f>
        <v>0</v>
      </c>
      <c r="BK938" s="293" t="str" cm="1">
        <f t="array" ref="BK938">IFERROR(IF(OR($AN$20="EZ", ISNUMBER((BL938*BM938)/(3600*1000)/BN938)), (BL938*BM938)/(3600*1000)/BN938, BY938) * SUMPRODUCT($BO938:$BS938^2.5, $BT938:$BX938) / 1000, "-")</f>
        <v>-</v>
      </c>
      <c r="BL938" s="279" t="str">
        <f t="shared" si="414"/>
        <v>-</v>
      </c>
      <c r="BM938" s="279" t="str">
        <f t="shared" si="415"/>
        <v>-</v>
      </c>
      <c r="BN938" s="298">
        <f t="shared" si="416"/>
        <v>0</v>
      </c>
      <c r="BO938" s="296" t="str" cm="1">
        <f t="array" ref="BO938">IFERROR(INDEX($CV$63:$CZ$65, $CO938, BO$23), "-")</f>
        <v>-</v>
      </c>
      <c r="BP938" s="296" t="str" cm="1">
        <f t="array" ref="BP938">IFERROR(INDEX($CV$63:$CZ$65, $CO938, BP$23), "-")</f>
        <v>-</v>
      </c>
      <c r="BQ938" s="296" t="str" cm="1">
        <f t="array" ref="BQ938">IFERROR(INDEX($CV$63:$CZ$65, $CO938, BQ$23), "-")</f>
        <v>-</v>
      </c>
      <c r="BR938" s="296" t="str" cm="1">
        <f t="array" ref="BR938">IFERROR(INDEX($CV$63:$CZ$65, $CO938, BR$23), "-")</f>
        <v>-</v>
      </c>
      <c r="BS938" s="296" t="str" cm="1">
        <f t="array" ref="BS938">IFERROR(INDEX($CV$63:$CZ$65, $CO938, BS$23), "-")</f>
        <v>-</v>
      </c>
      <c r="BT938" s="297" cm="1">
        <f t="array" ref="BT938">IF($CO938=3,
IFERROR(INDEX($CV$68:$CZ$79, $CE938, BT$23), "-"),
IF($CO938=2,
IF(BT$23=5, $AC938, IF(BT$23=4, $AD938, 0)), IF(BT$23=5, $AC938, 0)
))</f>
        <v>0</v>
      </c>
      <c r="BU938" s="297" cm="1">
        <f t="array" ref="BU938">IF($CO938=3,
IFERROR(INDEX($CV$68:$CZ$79, $CE938, BU$23), "-"),
IF($CO938=2,
IF(BU$23=5, $AC938, IF(BU$23=4, $AD938, 0)), IF(BU$23=5, $AC938, 0)
))</f>
        <v>0</v>
      </c>
      <c r="BV938" s="297" cm="1">
        <f t="array" ref="BV938">IF($CO938=3,
IFERROR(INDEX($CV$68:$CZ$79, $CE938, BV$23), "-"),
IF($CO938=2,
IF(BV$23=5, $AC938, IF(BV$23=4, $AD938, 0)), IF(BV$23=5, $AC938, 0)
))</f>
        <v>0</v>
      </c>
      <c r="BW938" s="297" cm="1">
        <f t="array" ref="BW938">IF($CO938=3,
IFERROR(INDEX($CV$68:$CZ$79, $CE938, BW$23), "-"),
IF($CO938=2,
IF(BW$23=5, $AC938, IF(BW$23=4, $AD938, 0)), IF(BW$23=5, $AC938, 0)
))</f>
        <v>0</v>
      </c>
      <c r="BX938" s="297" cm="1">
        <f t="array" ref="BX938">IF($CO938=3,
IFERROR(INDEX($CV$68:$CZ$79, $CE938, BX$23), "-"),
IF($CO938=2,
IF(BX$23=5, $AC938, IF(BX$23=4, $AD938, 0)), IF(BX$23=5, $AC938, 0)
))</f>
        <v>0</v>
      </c>
      <c r="BY938" s="293" t="str">
        <f t="shared" si="417"/>
        <v>-</v>
      </c>
      <c r="BZ938" s="299">
        <f t="shared" si="393"/>
        <v>0</v>
      </c>
      <c r="CA938" s="294" t="str">
        <f t="shared" si="418"/>
        <v>-</v>
      </c>
      <c r="CB938" s="295" t="str">
        <f t="shared" si="394"/>
        <v>-</v>
      </c>
      <c r="CC938" s="295" t="str">
        <f t="shared" si="419"/>
        <v>-</v>
      </c>
      <c r="CD938" s="299">
        <f t="shared" si="395"/>
        <v>0</v>
      </c>
      <c r="CE938" s="300" t="str">
        <f t="shared" si="396"/>
        <v>-</v>
      </c>
      <c r="CF938" s="300" t="str">
        <f t="shared" si="397"/>
        <v>-</v>
      </c>
      <c r="CG938" s="300">
        <v>0</v>
      </c>
      <c r="CH938" s="300">
        <f t="shared" si="398"/>
        <v>0</v>
      </c>
      <c r="CI938" s="301">
        <f t="shared" si="399"/>
        <v>0</v>
      </c>
      <c r="CJ938" s="301">
        <f t="shared" si="400"/>
        <v>0</v>
      </c>
      <c r="CK938" s="302" t="str" cm="1">
        <f t="array" ref="CK938">IF($CJ938&gt;0, INDEX($CS$28:$DH$35, $CJ938, $CI938+CK$23), "-")</f>
        <v>-</v>
      </c>
      <c r="CL938" s="302" t="str" cm="1">
        <f t="array" ref="CL938">IF($CJ938&gt;0, INDEX($CS$28:$DH$35, $CJ938, $CI938+CL$23), "-")</f>
        <v>-</v>
      </c>
      <c r="CM938" s="302" t="str" cm="1">
        <f t="array" ref="CM938">IF($CJ938&gt;0, INDEX($CS$28:$DH$35, $CJ938, $CI938+CM$23), "-")</f>
        <v>-</v>
      </c>
      <c r="CN938" s="302" t="str" cm="1">
        <f t="array" ref="CN938">IF($CJ938&gt;0, INDEX($CS$28:$DH$35, $CJ938, $CI938+CN$23), "-")</f>
        <v>-</v>
      </c>
      <c r="CO938" s="300" t="str">
        <f t="shared" si="401"/>
        <v>-</v>
      </c>
      <c r="CP938" s="271"/>
      <c r="CQ938" s="272"/>
      <c r="CR938" s="273"/>
      <c r="CS938" s="273"/>
      <c r="CT938" s="273"/>
      <c r="CU938" s="273"/>
      <c r="CV938" s="273"/>
      <c r="CW938" s="273"/>
      <c r="CX938" s="273"/>
      <c r="CY938" s="273"/>
      <c r="CZ938" s="273"/>
      <c r="DA938" s="273"/>
      <c r="DB938" s="273"/>
      <c r="DC938" s="273"/>
      <c r="DD938" s="273"/>
      <c r="DE938" s="273"/>
      <c r="DF938" s="273"/>
      <c r="DG938" s="273"/>
      <c r="DH938" s="273"/>
      <c r="DI938" s="273"/>
      <c r="DJ938" s="271"/>
      <c r="DK938" s="271"/>
    </row>
    <row r="939" spans="1:115" s="45" customFormat="1" ht="12.75" customHeight="1" x14ac:dyDescent="0.25">
      <c r="A939" s="13" cm="1">
        <f t="array" ref="A939">IFERROR(INDEX(Operation, IFERROR(MATCH($N939,#REF!, 0), IFERROR(MATCH($N939,#REF!, 0), MATCH($N939,#REF!, 0))), 4), 0)</f>
        <v>0</v>
      </c>
      <c r="B939" s="10">
        <v>916</v>
      </c>
      <c r="C939" s="238"/>
      <c r="D939" s="238"/>
      <c r="E939" s="79"/>
      <c r="F939" s="80" t="str">
        <f>IF(ISBLANK(E939), "", VLOOKUP(E939, Z!$A$2:$C$4127, 3, FALSE))</f>
        <v/>
      </c>
      <c r="G939" s="238"/>
      <c r="H939" s="81"/>
      <c r="I939" s="255" t="b">
        <v>0</v>
      </c>
      <c r="J939" s="256"/>
      <c r="K939" s="82"/>
      <c r="L939" s="82"/>
      <c r="M939" s="83"/>
      <c r="N939" s="79"/>
      <c r="O939" s="84"/>
      <c r="P939" s="84"/>
      <c r="Q939" s="257"/>
      <c r="R939" s="257"/>
      <c r="S939" s="257"/>
      <c r="T939" s="85">
        <f t="shared" si="402"/>
        <v>0</v>
      </c>
      <c r="U939" s="238"/>
      <c r="V939" s="238"/>
      <c r="W939" s="238"/>
      <c r="X939" s="257"/>
      <c r="Y939" s="258"/>
      <c r="Z939" s="79"/>
      <c r="AA939" s="257"/>
      <c r="AB939" s="257"/>
      <c r="AC939" s="257"/>
      <c r="AD939" s="257"/>
      <c r="AE939" s="257"/>
      <c r="AF939" s="85">
        <f t="shared" si="403"/>
        <v>0</v>
      </c>
      <c r="AG939" s="259"/>
      <c r="AH939" s="238"/>
      <c r="AI939" s="79"/>
      <c r="AJ939" s="80" t="str">
        <f>IF(ISBLANK(AI939), "", VLOOKUP(AI939, Z!$A$2:$C$4127, 3, FALSE))</f>
        <v/>
      </c>
      <c r="AK939" s="260"/>
      <c r="AL939" s="127">
        <f t="shared" si="404"/>
        <v>0</v>
      </c>
      <c r="AM939" s="271"/>
      <c r="AN939" s="292">
        <f t="shared" si="406"/>
        <v>0</v>
      </c>
      <c r="AO939" s="279">
        <f t="shared" si="405"/>
        <v>1</v>
      </c>
      <c r="AP939" s="279">
        <v>0.75</v>
      </c>
      <c r="AQ939" s="293" t="str">
        <f t="shared" si="407"/>
        <v>-</v>
      </c>
      <c r="AR939" s="293" t="str">
        <f t="shared" si="408"/>
        <v>-</v>
      </c>
      <c r="AS939" s="293" t="str" cm="1">
        <f t="array" ref="AS939">IFERROR(IFERROR((AT939*AU939)/(3600*1000)/AZ939, BY939) * SUMPRODUCT($BA939:$BE939^2.5, $BF939:$BJ939) / 1000, "-")</f>
        <v>-</v>
      </c>
      <c r="AT939" s="279" t="str">
        <f t="shared" si="409"/>
        <v>-</v>
      </c>
      <c r="AU939" s="279" t="str">
        <f t="shared" si="410"/>
        <v>-</v>
      </c>
      <c r="AV939" s="294" t="str">
        <f t="shared" si="392"/>
        <v>-</v>
      </c>
      <c r="AW939" s="294" t="str" cm="1">
        <f t="array" ref="AW939">IF(CH939&gt;0, INDEX($CV$58:$CV$60, CH939), "-")</f>
        <v>-</v>
      </c>
      <c r="AX939" s="294" t="str">
        <f t="shared" si="411"/>
        <v>-</v>
      </c>
      <c r="AY939" s="295" t="str">
        <f t="shared" si="412"/>
        <v>-</v>
      </c>
      <c r="AZ939" s="294">
        <f t="shared" si="413"/>
        <v>0</v>
      </c>
      <c r="BA939" s="296" t="str" cm="1">
        <f t="array" ref="BA939">IFERROR(INDEX($CV$63:$CZ$65, $CF939, BA$23), "-")</f>
        <v>-</v>
      </c>
      <c r="BB939" s="296" t="str" cm="1">
        <f t="array" ref="BB939">IFERROR(INDEX($CV$63:$CZ$65, $CF939, BB$23), "-")</f>
        <v>-</v>
      </c>
      <c r="BC939" s="296" t="str" cm="1">
        <f t="array" ref="BC939">IFERROR(INDEX($CV$63:$CZ$65, $CF939, BC$23), "-")</f>
        <v>-</v>
      </c>
      <c r="BD939" s="296" t="str" cm="1">
        <f t="array" ref="BD939">IFERROR(INDEX($CV$63:$CZ$65, $CF939, BD$23), "-")</f>
        <v>-</v>
      </c>
      <c r="BE939" s="296" t="str" cm="1">
        <f t="array" ref="BE939">IFERROR(INDEX($CV$63:$CZ$65, $CF939, BE$23), "-")</f>
        <v>-</v>
      </c>
      <c r="BF939" s="297" cm="1">
        <f t="array" ref="BF939">IF($CF939=3,
IFERROR(INDEX($CV$68:$CZ$79, $CE939, BF$23), "-"),
IF($CF939=2,
IF(BF$23=5, $Q939, IF(BF$23=4, $R939, 0)), IF(BF$23=5, $Q939, 0)
))</f>
        <v>0</v>
      </c>
      <c r="BG939" s="297" cm="1">
        <f t="array" ref="BG939">IF($CF939=3,
IFERROR(INDEX($CV$68:$CZ$79, $CE939, BG$23), "-"),
IF($CF939=2,
IF(BG$23=5, $Q939, IF(BG$23=4, $R939, 0)), IF(BG$23=5, $Q939, 0)
))</f>
        <v>0</v>
      </c>
      <c r="BH939" s="297" cm="1">
        <f t="array" ref="BH939">IF($CF939=3,
IFERROR(INDEX($CV$68:$CZ$79, $CE939, BH$23), "-"),
IF($CF939=2,
IF(BH$23=5, $Q939, IF(BH$23=4, $R939, 0)), IF(BH$23=5, $Q939, 0)
))</f>
        <v>0</v>
      </c>
      <c r="BI939" s="297" cm="1">
        <f t="array" ref="BI939">IF($CF939=3,
IFERROR(INDEX($CV$68:$CZ$79, $CE939, BI$23), "-"),
IF($CF939=2,
IF(BI$23=5, $Q939, IF(BI$23=4, $R939, 0)), IF(BI$23=5, $Q939, 0)
))</f>
        <v>0</v>
      </c>
      <c r="BJ939" s="297" cm="1">
        <f t="array" ref="BJ939">IF($CF939=3,
IFERROR(INDEX($CV$68:$CZ$79, $CE939, BJ$23), "-"),
IF($CF939=2,
IF(BJ$23=5, $Q939, IF(BJ$23=4, $R939, 0)), IF(BJ$23=5, $Q939, 0)
))</f>
        <v>0</v>
      </c>
      <c r="BK939" s="293" t="str" cm="1">
        <f t="array" ref="BK939">IFERROR(IF(OR($AN$20="EZ", ISNUMBER((BL939*BM939)/(3600*1000)/BN939)), (BL939*BM939)/(3600*1000)/BN939, BY939) * SUMPRODUCT($BO939:$BS939^2.5, $BT939:$BX939) / 1000, "-")</f>
        <v>-</v>
      </c>
      <c r="BL939" s="279" t="str">
        <f t="shared" si="414"/>
        <v>-</v>
      </c>
      <c r="BM939" s="279" t="str">
        <f t="shared" si="415"/>
        <v>-</v>
      </c>
      <c r="BN939" s="298">
        <f t="shared" si="416"/>
        <v>0</v>
      </c>
      <c r="BO939" s="296" t="str" cm="1">
        <f t="array" ref="BO939">IFERROR(INDEX($CV$63:$CZ$65, $CO939, BO$23), "-")</f>
        <v>-</v>
      </c>
      <c r="BP939" s="296" t="str" cm="1">
        <f t="array" ref="BP939">IFERROR(INDEX($CV$63:$CZ$65, $CO939, BP$23), "-")</f>
        <v>-</v>
      </c>
      <c r="BQ939" s="296" t="str" cm="1">
        <f t="array" ref="BQ939">IFERROR(INDEX($CV$63:$CZ$65, $CO939, BQ$23), "-")</f>
        <v>-</v>
      </c>
      <c r="BR939" s="296" t="str" cm="1">
        <f t="array" ref="BR939">IFERROR(INDEX($CV$63:$CZ$65, $CO939, BR$23), "-")</f>
        <v>-</v>
      </c>
      <c r="BS939" s="296" t="str" cm="1">
        <f t="array" ref="BS939">IFERROR(INDEX($CV$63:$CZ$65, $CO939, BS$23), "-")</f>
        <v>-</v>
      </c>
      <c r="BT939" s="297" cm="1">
        <f t="array" ref="BT939">IF($CO939=3,
IFERROR(INDEX($CV$68:$CZ$79, $CE939, BT$23), "-"),
IF($CO939=2,
IF(BT$23=5, $AC939, IF(BT$23=4, $AD939, 0)), IF(BT$23=5, $AC939, 0)
))</f>
        <v>0</v>
      </c>
      <c r="BU939" s="297" cm="1">
        <f t="array" ref="BU939">IF($CO939=3,
IFERROR(INDEX($CV$68:$CZ$79, $CE939, BU$23), "-"),
IF($CO939=2,
IF(BU$23=5, $AC939, IF(BU$23=4, $AD939, 0)), IF(BU$23=5, $AC939, 0)
))</f>
        <v>0</v>
      </c>
      <c r="BV939" s="297" cm="1">
        <f t="array" ref="BV939">IF($CO939=3,
IFERROR(INDEX($CV$68:$CZ$79, $CE939, BV$23), "-"),
IF($CO939=2,
IF(BV$23=5, $AC939, IF(BV$23=4, $AD939, 0)), IF(BV$23=5, $AC939, 0)
))</f>
        <v>0</v>
      </c>
      <c r="BW939" s="297" cm="1">
        <f t="array" ref="BW939">IF($CO939=3,
IFERROR(INDEX($CV$68:$CZ$79, $CE939, BW$23), "-"),
IF($CO939=2,
IF(BW$23=5, $AC939, IF(BW$23=4, $AD939, 0)), IF(BW$23=5, $AC939, 0)
))</f>
        <v>0</v>
      </c>
      <c r="BX939" s="297" cm="1">
        <f t="array" ref="BX939">IF($CO939=3,
IFERROR(INDEX($CV$68:$CZ$79, $CE939, BX$23), "-"),
IF($CO939=2,
IF(BX$23=5, $AC939, IF(BX$23=4, $AD939, 0)), IF(BX$23=5, $AC939, 0)
))</f>
        <v>0</v>
      </c>
      <c r="BY939" s="293" t="str">
        <f t="shared" si="417"/>
        <v>-</v>
      </c>
      <c r="BZ939" s="299">
        <f t="shared" si="393"/>
        <v>0</v>
      </c>
      <c r="CA939" s="294" t="str">
        <f t="shared" si="418"/>
        <v>-</v>
      </c>
      <c r="CB939" s="295" t="str">
        <f t="shared" si="394"/>
        <v>-</v>
      </c>
      <c r="CC939" s="295" t="str">
        <f t="shared" si="419"/>
        <v>-</v>
      </c>
      <c r="CD939" s="299">
        <f t="shared" si="395"/>
        <v>0</v>
      </c>
      <c r="CE939" s="300" t="str">
        <f t="shared" si="396"/>
        <v>-</v>
      </c>
      <c r="CF939" s="300" t="str">
        <f t="shared" si="397"/>
        <v>-</v>
      </c>
      <c r="CG939" s="300">
        <v>0</v>
      </c>
      <c r="CH939" s="300">
        <f t="shared" si="398"/>
        <v>0</v>
      </c>
      <c r="CI939" s="301">
        <f t="shared" si="399"/>
        <v>0</v>
      </c>
      <c r="CJ939" s="301">
        <f t="shared" si="400"/>
        <v>0</v>
      </c>
      <c r="CK939" s="302" t="str" cm="1">
        <f t="array" ref="CK939">IF($CJ939&gt;0, INDEX($CS$28:$DH$35, $CJ939, $CI939+CK$23), "-")</f>
        <v>-</v>
      </c>
      <c r="CL939" s="302" t="str" cm="1">
        <f t="array" ref="CL939">IF($CJ939&gt;0, INDEX($CS$28:$DH$35, $CJ939, $CI939+CL$23), "-")</f>
        <v>-</v>
      </c>
      <c r="CM939" s="302" t="str" cm="1">
        <f t="array" ref="CM939">IF($CJ939&gt;0, INDEX($CS$28:$DH$35, $CJ939, $CI939+CM$23), "-")</f>
        <v>-</v>
      </c>
      <c r="CN939" s="302" t="str" cm="1">
        <f t="array" ref="CN939">IF($CJ939&gt;0, INDEX($CS$28:$DH$35, $CJ939, $CI939+CN$23), "-")</f>
        <v>-</v>
      </c>
      <c r="CO939" s="300" t="str">
        <f t="shared" si="401"/>
        <v>-</v>
      </c>
      <c r="CP939" s="271"/>
      <c r="CQ939" s="272"/>
      <c r="CR939" s="273"/>
      <c r="CS939" s="273"/>
      <c r="CT939" s="273"/>
      <c r="CU939" s="273"/>
      <c r="CV939" s="273"/>
      <c r="CW939" s="273"/>
      <c r="CX939" s="273"/>
      <c r="CY939" s="273"/>
      <c r="CZ939" s="273"/>
      <c r="DA939" s="273"/>
      <c r="DB939" s="273"/>
      <c r="DC939" s="273"/>
      <c r="DD939" s="273"/>
      <c r="DE939" s="273"/>
      <c r="DF939" s="273"/>
      <c r="DG939" s="273"/>
      <c r="DH939" s="273"/>
      <c r="DI939" s="273"/>
      <c r="DJ939" s="271"/>
      <c r="DK939" s="271"/>
    </row>
    <row r="940" spans="1:115" s="45" customFormat="1" ht="12.75" customHeight="1" x14ac:dyDescent="0.25">
      <c r="A940" s="13" cm="1">
        <f t="array" ref="A940">IFERROR(INDEX(Operation, IFERROR(MATCH($N940,#REF!, 0), IFERROR(MATCH($N940,#REF!, 0), MATCH($N940,#REF!, 0))), 4), 0)</f>
        <v>0</v>
      </c>
      <c r="B940" s="10">
        <v>917</v>
      </c>
      <c r="C940" s="238"/>
      <c r="D940" s="238"/>
      <c r="E940" s="79"/>
      <c r="F940" s="80" t="str">
        <f>IF(ISBLANK(E940), "", VLOOKUP(E940, Z!$A$2:$C$4127, 3, FALSE))</f>
        <v/>
      </c>
      <c r="G940" s="238"/>
      <c r="H940" s="81"/>
      <c r="I940" s="255" t="b">
        <v>0</v>
      </c>
      <c r="J940" s="256"/>
      <c r="K940" s="82"/>
      <c r="L940" s="82"/>
      <c r="M940" s="83"/>
      <c r="N940" s="79"/>
      <c r="O940" s="84"/>
      <c r="P940" s="84"/>
      <c r="Q940" s="257"/>
      <c r="R940" s="257"/>
      <c r="S940" s="257"/>
      <c r="T940" s="85">
        <f t="shared" si="402"/>
        <v>0</v>
      </c>
      <c r="U940" s="238"/>
      <c r="V940" s="238"/>
      <c r="W940" s="238"/>
      <c r="X940" s="257"/>
      <c r="Y940" s="258"/>
      <c r="Z940" s="79"/>
      <c r="AA940" s="257"/>
      <c r="AB940" s="257"/>
      <c r="AC940" s="257"/>
      <c r="AD940" s="257"/>
      <c r="AE940" s="257"/>
      <c r="AF940" s="85">
        <f t="shared" si="403"/>
        <v>0</v>
      </c>
      <c r="AG940" s="259"/>
      <c r="AH940" s="238"/>
      <c r="AI940" s="79"/>
      <c r="AJ940" s="80" t="str">
        <f>IF(ISBLANK(AI940), "", VLOOKUP(AI940, Z!$A$2:$C$4127, 3, FALSE))</f>
        <v/>
      </c>
      <c r="AK940" s="260"/>
      <c r="AL940" s="127">
        <f t="shared" si="404"/>
        <v>0</v>
      </c>
      <c r="AM940" s="271"/>
      <c r="AN940" s="292">
        <f t="shared" si="406"/>
        <v>0</v>
      </c>
      <c r="AO940" s="279">
        <f t="shared" si="405"/>
        <v>1</v>
      </c>
      <c r="AP940" s="279">
        <v>0.75</v>
      </c>
      <c r="AQ940" s="293" t="str">
        <f t="shared" si="407"/>
        <v>-</v>
      </c>
      <c r="AR940" s="293" t="str">
        <f t="shared" si="408"/>
        <v>-</v>
      </c>
      <c r="AS940" s="293" t="str" cm="1">
        <f t="array" ref="AS940">IFERROR(IFERROR((AT940*AU940)/(3600*1000)/AZ940, BY940) * SUMPRODUCT($BA940:$BE940^2.5, $BF940:$BJ940) / 1000, "-")</f>
        <v>-</v>
      </c>
      <c r="AT940" s="279" t="str">
        <f t="shared" si="409"/>
        <v>-</v>
      </c>
      <c r="AU940" s="279" t="str">
        <f t="shared" si="410"/>
        <v>-</v>
      </c>
      <c r="AV940" s="294" t="str">
        <f t="shared" si="392"/>
        <v>-</v>
      </c>
      <c r="AW940" s="294" t="str" cm="1">
        <f t="array" ref="AW940">IF(CH940&gt;0, INDEX($CV$58:$CV$60, CH940), "-")</f>
        <v>-</v>
      </c>
      <c r="AX940" s="294" t="str">
        <f t="shared" si="411"/>
        <v>-</v>
      </c>
      <c r="AY940" s="295" t="str">
        <f t="shared" si="412"/>
        <v>-</v>
      </c>
      <c r="AZ940" s="294">
        <f t="shared" si="413"/>
        <v>0</v>
      </c>
      <c r="BA940" s="296" t="str" cm="1">
        <f t="array" ref="BA940">IFERROR(INDEX($CV$63:$CZ$65, $CF940, BA$23), "-")</f>
        <v>-</v>
      </c>
      <c r="BB940" s="296" t="str" cm="1">
        <f t="array" ref="BB940">IFERROR(INDEX($CV$63:$CZ$65, $CF940, BB$23), "-")</f>
        <v>-</v>
      </c>
      <c r="BC940" s="296" t="str" cm="1">
        <f t="array" ref="BC940">IFERROR(INDEX($CV$63:$CZ$65, $CF940, BC$23), "-")</f>
        <v>-</v>
      </c>
      <c r="BD940" s="296" t="str" cm="1">
        <f t="array" ref="BD940">IFERROR(INDEX($CV$63:$CZ$65, $CF940, BD$23), "-")</f>
        <v>-</v>
      </c>
      <c r="BE940" s="296" t="str" cm="1">
        <f t="array" ref="BE940">IFERROR(INDEX($CV$63:$CZ$65, $CF940, BE$23), "-")</f>
        <v>-</v>
      </c>
      <c r="BF940" s="297" cm="1">
        <f t="array" ref="BF940">IF($CF940=3,
IFERROR(INDEX($CV$68:$CZ$79, $CE940, BF$23), "-"),
IF($CF940=2,
IF(BF$23=5, $Q940, IF(BF$23=4, $R940, 0)), IF(BF$23=5, $Q940, 0)
))</f>
        <v>0</v>
      </c>
      <c r="BG940" s="297" cm="1">
        <f t="array" ref="BG940">IF($CF940=3,
IFERROR(INDEX($CV$68:$CZ$79, $CE940, BG$23), "-"),
IF($CF940=2,
IF(BG$23=5, $Q940, IF(BG$23=4, $R940, 0)), IF(BG$23=5, $Q940, 0)
))</f>
        <v>0</v>
      </c>
      <c r="BH940" s="297" cm="1">
        <f t="array" ref="BH940">IF($CF940=3,
IFERROR(INDEX($CV$68:$CZ$79, $CE940, BH$23), "-"),
IF($CF940=2,
IF(BH$23=5, $Q940, IF(BH$23=4, $R940, 0)), IF(BH$23=5, $Q940, 0)
))</f>
        <v>0</v>
      </c>
      <c r="BI940" s="297" cm="1">
        <f t="array" ref="BI940">IF($CF940=3,
IFERROR(INDEX($CV$68:$CZ$79, $CE940, BI$23), "-"),
IF($CF940=2,
IF(BI$23=5, $Q940, IF(BI$23=4, $R940, 0)), IF(BI$23=5, $Q940, 0)
))</f>
        <v>0</v>
      </c>
      <c r="BJ940" s="297" cm="1">
        <f t="array" ref="BJ940">IF($CF940=3,
IFERROR(INDEX($CV$68:$CZ$79, $CE940, BJ$23), "-"),
IF($CF940=2,
IF(BJ$23=5, $Q940, IF(BJ$23=4, $R940, 0)), IF(BJ$23=5, $Q940, 0)
))</f>
        <v>0</v>
      </c>
      <c r="BK940" s="293" t="str" cm="1">
        <f t="array" ref="BK940">IFERROR(IF(OR($AN$20="EZ", ISNUMBER((BL940*BM940)/(3600*1000)/BN940)), (BL940*BM940)/(3600*1000)/BN940, BY940) * SUMPRODUCT($BO940:$BS940^2.5, $BT940:$BX940) / 1000, "-")</f>
        <v>-</v>
      </c>
      <c r="BL940" s="279" t="str">
        <f t="shared" si="414"/>
        <v>-</v>
      </c>
      <c r="BM940" s="279" t="str">
        <f t="shared" si="415"/>
        <v>-</v>
      </c>
      <c r="BN940" s="298">
        <f t="shared" si="416"/>
        <v>0</v>
      </c>
      <c r="BO940" s="296" t="str" cm="1">
        <f t="array" ref="BO940">IFERROR(INDEX($CV$63:$CZ$65, $CO940, BO$23), "-")</f>
        <v>-</v>
      </c>
      <c r="BP940" s="296" t="str" cm="1">
        <f t="array" ref="BP940">IFERROR(INDEX($CV$63:$CZ$65, $CO940, BP$23), "-")</f>
        <v>-</v>
      </c>
      <c r="BQ940" s="296" t="str" cm="1">
        <f t="array" ref="BQ940">IFERROR(INDEX($CV$63:$CZ$65, $CO940, BQ$23), "-")</f>
        <v>-</v>
      </c>
      <c r="BR940" s="296" t="str" cm="1">
        <f t="array" ref="BR940">IFERROR(INDEX($CV$63:$CZ$65, $CO940, BR$23), "-")</f>
        <v>-</v>
      </c>
      <c r="BS940" s="296" t="str" cm="1">
        <f t="array" ref="BS940">IFERROR(INDEX($CV$63:$CZ$65, $CO940, BS$23), "-")</f>
        <v>-</v>
      </c>
      <c r="BT940" s="297" cm="1">
        <f t="array" ref="BT940">IF($CO940=3,
IFERROR(INDEX($CV$68:$CZ$79, $CE940, BT$23), "-"),
IF($CO940=2,
IF(BT$23=5, $AC940, IF(BT$23=4, $AD940, 0)), IF(BT$23=5, $AC940, 0)
))</f>
        <v>0</v>
      </c>
      <c r="BU940" s="297" cm="1">
        <f t="array" ref="BU940">IF($CO940=3,
IFERROR(INDEX($CV$68:$CZ$79, $CE940, BU$23), "-"),
IF($CO940=2,
IF(BU$23=5, $AC940, IF(BU$23=4, $AD940, 0)), IF(BU$23=5, $AC940, 0)
))</f>
        <v>0</v>
      </c>
      <c r="BV940" s="297" cm="1">
        <f t="array" ref="BV940">IF($CO940=3,
IFERROR(INDEX($CV$68:$CZ$79, $CE940, BV$23), "-"),
IF($CO940=2,
IF(BV$23=5, $AC940, IF(BV$23=4, $AD940, 0)), IF(BV$23=5, $AC940, 0)
))</f>
        <v>0</v>
      </c>
      <c r="BW940" s="297" cm="1">
        <f t="array" ref="BW940">IF($CO940=3,
IFERROR(INDEX($CV$68:$CZ$79, $CE940, BW$23), "-"),
IF($CO940=2,
IF(BW$23=5, $AC940, IF(BW$23=4, $AD940, 0)), IF(BW$23=5, $AC940, 0)
))</f>
        <v>0</v>
      </c>
      <c r="BX940" s="297" cm="1">
        <f t="array" ref="BX940">IF($CO940=3,
IFERROR(INDEX($CV$68:$CZ$79, $CE940, BX$23), "-"),
IF($CO940=2,
IF(BX$23=5, $AC940, IF(BX$23=4, $AD940, 0)), IF(BX$23=5, $AC940, 0)
))</f>
        <v>0</v>
      </c>
      <c r="BY940" s="293" t="str">
        <f t="shared" si="417"/>
        <v>-</v>
      </c>
      <c r="BZ940" s="299">
        <f t="shared" si="393"/>
        <v>0</v>
      </c>
      <c r="CA940" s="294" t="str">
        <f t="shared" si="418"/>
        <v>-</v>
      </c>
      <c r="CB940" s="295" t="str">
        <f t="shared" si="394"/>
        <v>-</v>
      </c>
      <c r="CC940" s="295" t="str">
        <f t="shared" si="419"/>
        <v>-</v>
      </c>
      <c r="CD940" s="299">
        <f t="shared" si="395"/>
        <v>0</v>
      </c>
      <c r="CE940" s="300" t="str">
        <f t="shared" si="396"/>
        <v>-</v>
      </c>
      <c r="CF940" s="300" t="str">
        <f t="shared" si="397"/>
        <v>-</v>
      </c>
      <c r="CG940" s="300">
        <v>0</v>
      </c>
      <c r="CH940" s="300">
        <f t="shared" si="398"/>
        <v>0</v>
      </c>
      <c r="CI940" s="301">
        <f t="shared" si="399"/>
        <v>0</v>
      </c>
      <c r="CJ940" s="301">
        <f t="shared" si="400"/>
        <v>0</v>
      </c>
      <c r="CK940" s="302" t="str" cm="1">
        <f t="array" ref="CK940">IF($CJ940&gt;0, INDEX($CS$28:$DH$35, $CJ940, $CI940+CK$23), "-")</f>
        <v>-</v>
      </c>
      <c r="CL940" s="302" t="str" cm="1">
        <f t="array" ref="CL940">IF($CJ940&gt;0, INDEX($CS$28:$DH$35, $CJ940, $CI940+CL$23), "-")</f>
        <v>-</v>
      </c>
      <c r="CM940" s="302" t="str" cm="1">
        <f t="array" ref="CM940">IF($CJ940&gt;0, INDEX($CS$28:$DH$35, $CJ940, $CI940+CM$23), "-")</f>
        <v>-</v>
      </c>
      <c r="CN940" s="302" t="str" cm="1">
        <f t="array" ref="CN940">IF($CJ940&gt;0, INDEX($CS$28:$DH$35, $CJ940, $CI940+CN$23), "-")</f>
        <v>-</v>
      </c>
      <c r="CO940" s="300" t="str">
        <f t="shared" si="401"/>
        <v>-</v>
      </c>
      <c r="CP940" s="271"/>
      <c r="CQ940" s="272"/>
      <c r="CR940" s="273"/>
      <c r="CS940" s="273"/>
      <c r="CT940" s="273"/>
      <c r="CU940" s="273"/>
      <c r="CV940" s="273"/>
      <c r="CW940" s="273"/>
      <c r="CX940" s="273"/>
      <c r="CY940" s="273"/>
      <c r="CZ940" s="273"/>
      <c r="DA940" s="273"/>
      <c r="DB940" s="273"/>
      <c r="DC940" s="273"/>
      <c r="DD940" s="273"/>
      <c r="DE940" s="273"/>
      <c r="DF940" s="273"/>
      <c r="DG940" s="273"/>
      <c r="DH940" s="273"/>
      <c r="DI940" s="273"/>
      <c r="DJ940" s="271"/>
      <c r="DK940" s="271"/>
    </row>
    <row r="941" spans="1:115" s="45" customFormat="1" ht="12.75" customHeight="1" x14ac:dyDescent="0.25">
      <c r="A941" s="13" cm="1">
        <f t="array" ref="A941">IFERROR(INDEX(Operation, IFERROR(MATCH($N941,#REF!, 0), IFERROR(MATCH($N941,#REF!, 0), MATCH($N941,#REF!, 0))), 4), 0)</f>
        <v>0</v>
      </c>
      <c r="B941" s="10">
        <v>918</v>
      </c>
      <c r="C941" s="238"/>
      <c r="D941" s="238"/>
      <c r="E941" s="79"/>
      <c r="F941" s="80" t="str">
        <f>IF(ISBLANK(E941), "", VLOOKUP(E941, Z!$A$2:$C$4127, 3, FALSE))</f>
        <v/>
      </c>
      <c r="G941" s="238"/>
      <c r="H941" s="81"/>
      <c r="I941" s="255" t="b">
        <v>0</v>
      </c>
      <c r="J941" s="256"/>
      <c r="K941" s="82"/>
      <c r="L941" s="82"/>
      <c r="M941" s="83"/>
      <c r="N941" s="79"/>
      <c r="O941" s="84"/>
      <c r="P941" s="84"/>
      <c r="Q941" s="257"/>
      <c r="R941" s="257"/>
      <c r="S941" s="257"/>
      <c r="T941" s="85">
        <f t="shared" si="402"/>
        <v>0</v>
      </c>
      <c r="U941" s="238"/>
      <c r="V941" s="238"/>
      <c r="W941" s="238"/>
      <c r="X941" s="257"/>
      <c r="Y941" s="258"/>
      <c r="Z941" s="79"/>
      <c r="AA941" s="257"/>
      <c r="AB941" s="257"/>
      <c r="AC941" s="257"/>
      <c r="AD941" s="257"/>
      <c r="AE941" s="257"/>
      <c r="AF941" s="85">
        <f t="shared" si="403"/>
        <v>0</v>
      </c>
      <c r="AG941" s="259"/>
      <c r="AH941" s="238"/>
      <c r="AI941" s="79"/>
      <c r="AJ941" s="80" t="str">
        <f>IF(ISBLANK(AI941), "", VLOOKUP(AI941, Z!$A$2:$C$4127, 3, FALSE))</f>
        <v/>
      </c>
      <c r="AK941" s="260"/>
      <c r="AL941" s="127">
        <f t="shared" si="404"/>
        <v>0</v>
      </c>
      <c r="AM941" s="271"/>
      <c r="AN941" s="292">
        <f t="shared" si="406"/>
        <v>0</v>
      </c>
      <c r="AO941" s="279">
        <f t="shared" si="405"/>
        <v>1</v>
      </c>
      <c r="AP941" s="279">
        <v>0.75</v>
      </c>
      <c r="AQ941" s="293" t="str">
        <f t="shared" si="407"/>
        <v>-</v>
      </c>
      <c r="AR941" s="293" t="str">
        <f t="shared" si="408"/>
        <v>-</v>
      </c>
      <c r="AS941" s="293" t="str" cm="1">
        <f t="array" ref="AS941">IFERROR(IFERROR((AT941*AU941)/(3600*1000)/AZ941, BY941) * SUMPRODUCT($BA941:$BE941^2.5, $BF941:$BJ941) / 1000, "-")</f>
        <v>-</v>
      </c>
      <c r="AT941" s="279" t="str">
        <f t="shared" si="409"/>
        <v>-</v>
      </c>
      <c r="AU941" s="279" t="str">
        <f t="shared" si="410"/>
        <v>-</v>
      </c>
      <c r="AV941" s="294" t="str">
        <f t="shared" si="392"/>
        <v>-</v>
      </c>
      <c r="AW941" s="294" t="str" cm="1">
        <f t="array" ref="AW941">IF(CH941&gt;0, INDEX($CV$58:$CV$60, CH941), "-")</f>
        <v>-</v>
      </c>
      <c r="AX941" s="294" t="str">
        <f t="shared" si="411"/>
        <v>-</v>
      </c>
      <c r="AY941" s="295" t="str">
        <f t="shared" si="412"/>
        <v>-</v>
      </c>
      <c r="AZ941" s="294">
        <f t="shared" si="413"/>
        <v>0</v>
      </c>
      <c r="BA941" s="296" t="str" cm="1">
        <f t="array" ref="BA941">IFERROR(INDEX($CV$63:$CZ$65, $CF941, BA$23), "-")</f>
        <v>-</v>
      </c>
      <c r="BB941" s="296" t="str" cm="1">
        <f t="array" ref="BB941">IFERROR(INDEX($CV$63:$CZ$65, $CF941, BB$23), "-")</f>
        <v>-</v>
      </c>
      <c r="BC941" s="296" t="str" cm="1">
        <f t="array" ref="BC941">IFERROR(INDEX($CV$63:$CZ$65, $CF941, BC$23), "-")</f>
        <v>-</v>
      </c>
      <c r="BD941" s="296" t="str" cm="1">
        <f t="array" ref="BD941">IFERROR(INDEX($CV$63:$CZ$65, $CF941, BD$23), "-")</f>
        <v>-</v>
      </c>
      <c r="BE941" s="296" t="str" cm="1">
        <f t="array" ref="BE941">IFERROR(INDEX($CV$63:$CZ$65, $CF941, BE$23), "-")</f>
        <v>-</v>
      </c>
      <c r="BF941" s="297" cm="1">
        <f t="array" ref="BF941">IF($CF941=3,
IFERROR(INDEX($CV$68:$CZ$79, $CE941, BF$23), "-"),
IF($CF941=2,
IF(BF$23=5, $Q941, IF(BF$23=4, $R941, 0)), IF(BF$23=5, $Q941, 0)
))</f>
        <v>0</v>
      </c>
      <c r="BG941" s="297" cm="1">
        <f t="array" ref="BG941">IF($CF941=3,
IFERROR(INDEX($CV$68:$CZ$79, $CE941, BG$23), "-"),
IF($CF941=2,
IF(BG$23=5, $Q941, IF(BG$23=4, $R941, 0)), IF(BG$23=5, $Q941, 0)
))</f>
        <v>0</v>
      </c>
      <c r="BH941" s="297" cm="1">
        <f t="array" ref="BH941">IF($CF941=3,
IFERROR(INDEX($CV$68:$CZ$79, $CE941, BH$23), "-"),
IF($CF941=2,
IF(BH$23=5, $Q941, IF(BH$23=4, $R941, 0)), IF(BH$23=5, $Q941, 0)
))</f>
        <v>0</v>
      </c>
      <c r="BI941" s="297" cm="1">
        <f t="array" ref="BI941">IF($CF941=3,
IFERROR(INDEX($CV$68:$CZ$79, $CE941, BI$23), "-"),
IF($CF941=2,
IF(BI$23=5, $Q941, IF(BI$23=4, $R941, 0)), IF(BI$23=5, $Q941, 0)
))</f>
        <v>0</v>
      </c>
      <c r="BJ941" s="297" cm="1">
        <f t="array" ref="BJ941">IF($CF941=3,
IFERROR(INDEX($CV$68:$CZ$79, $CE941, BJ$23), "-"),
IF($CF941=2,
IF(BJ$23=5, $Q941, IF(BJ$23=4, $R941, 0)), IF(BJ$23=5, $Q941, 0)
))</f>
        <v>0</v>
      </c>
      <c r="BK941" s="293" t="str" cm="1">
        <f t="array" ref="BK941">IFERROR(IF(OR($AN$20="EZ", ISNUMBER((BL941*BM941)/(3600*1000)/BN941)), (BL941*BM941)/(3600*1000)/BN941, BY941) * SUMPRODUCT($BO941:$BS941^2.5, $BT941:$BX941) / 1000, "-")</f>
        <v>-</v>
      </c>
      <c r="BL941" s="279" t="str">
        <f t="shared" si="414"/>
        <v>-</v>
      </c>
      <c r="BM941" s="279" t="str">
        <f t="shared" si="415"/>
        <v>-</v>
      </c>
      <c r="BN941" s="298">
        <f t="shared" si="416"/>
        <v>0</v>
      </c>
      <c r="BO941" s="296" t="str" cm="1">
        <f t="array" ref="BO941">IFERROR(INDEX($CV$63:$CZ$65, $CO941, BO$23), "-")</f>
        <v>-</v>
      </c>
      <c r="BP941" s="296" t="str" cm="1">
        <f t="array" ref="BP941">IFERROR(INDEX($CV$63:$CZ$65, $CO941, BP$23), "-")</f>
        <v>-</v>
      </c>
      <c r="BQ941" s="296" t="str" cm="1">
        <f t="array" ref="BQ941">IFERROR(INDEX($CV$63:$CZ$65, $CO941, BQ$23), "-")</f>
        <v>-</v>
      </c>
      <c r="BR941" s="296" t="str" cm="1">
        <f t="array" ref="BR941">IFERROR(INDEX($CV$63:$CZ$65, $CO941, BR$23), "-")</f>
        <v>-</v>
      </c>
      <c r="BS941" s="296" t="str" cm="1">
        <f t="array" ref="BS941">IFERROR(INDEX($CV$63:$CZ$65, $CO941, BS$23), "-")</f>
        <v>-</v>
      </c>
      <c r="BT941" s="297" cm="1">
        <f t="array" ref="BT941">IF($CO941=3,
IFERROR(INDEX($CV$68:$CZ$79, $CE941, BT$23), "-"),
IF($CO941=2,
IF(BT$23=5, $AC941, IF(BT$23=4, $AD941, 0)), IF(BT$23=5, $AC941, 0)
))</f>
        <v>0</v>
      </c>
      <c r="BU941" s="297" cm="1">
        <f t="array" ref="BU941">IF($CO941=3,
IFERROR(INDEX($CV$68:$CZ$79, $CE941, BU$23), "-"),
IF($CO941=2,
IF(BU$23=5, $AC941, IF(BU$23=4, $AD941, 0)), IF(BU$23=5, $AC941, 0)
))</f>
        <v>0</v>
      </c>
      <c r="BV941" s="297" cm="1">
        <f t="array" ref="BV941">IF($CO941=3,
IFERROR(INDEX($CV$68:$CZ$79, $CE941, BV$23), "-"),
IF($CO941=2,
IF(BV$23=5, $AC941, IF(BV$23=4, $AD941, 0)), IF(BV$23=5, $AC941, 0)
))</f>
        <v>0</v>
      </c>
      <c r="BW941" s="297" cm="1">
        <f t="array" ref="BW941">IF($CO941=3,
IFERROR(INDEX($CV$68:$CZ$79, $CE941, BW$23), "-"),
IF($CO941=2,
IF(BW$23=5, $AC941, IF(BW$23=4, $AD941, 0)), IF(BW$23=5, $AC941, 0)
))</f>
        <v>0</v>
      </c>
      <c r="BX941" s="297" cm="1">
        <f t="array" ref="BX941">IF($CO941=3,
IFERROR(INDEX($CV$68:$CZ$79, $CE941, BX$23), "-"),
IF($CO941=2,
IF(BX$23=5, $AC941, IF(BX$23=4, $AD941, 0)), IF(BX$23=5, $AC941, 0)
))</f>
        <v>0</v>
      </c>
      <c r="BY941" s="293" t="str">
        <f t="shared" si="417"/>
        <v>-</v>
      </c>
      <c r="BZ941" s="299">
        <f t="shared" si="393"/>
        <v>0</v>
      </c>
      <c r="CA941" s="294" t="str">
        <f t="shared" si="418"/>
        <v>-</v>
      </c>
      <c r="CB941" s="295" t="str">
        <f t="shared" si="394"/>
        <v>-</v>
      </c>
      <c r="CC941" s="295" t="str">
        <f t="shared" si="419"/>
        <v>-</v>
      </c>
      <c r="CD941" s="299">
        <f t="shared" si="395"/>
        <v>0</v>
      </c>
      <c r="CE941" s="300" t="str">
        <f t="shared" si="396"/>
        <v>-</v>
      </c>
      <c r="CF941" s="300" t="str">
        <f t="shared" si="397"/>
        <v>-</v>
      </c>
      <c r="CG941" s="300">
        <v>0</v>
      </c>
      <c r="CH941" s="300">
        <f t="shared" si="398"/>
        <v>0</v>
      </c>
      <c r="CI941" s="301">
        <f t="shared" si="399"/>
        <v>0</v>
      </c>
      <c r="CJ941" s="301">
        <f t="shared" si="400"/>
        <v>0</v>
      </c>
      <c r="CK941" s="302" t="str" cm="1">
        <f t="array" ref="CK941">IF($CJ941&gt;0, INDEX($CS$28:$DH$35, $CJ941, $CI941+CK$23), "-")</f>
        <v>-</v>
      </c>
      <c r="CL941" s="302" t="str" cm="1">
        <f t="array" ref="CL941">IF($CJ941&gt;0, INDEX($CS$28:$DH$35, $CJ941, $CI941+CL$23), "-")</f>
        <v>-</v>
      </c>
      <c r="CM941" s="302" t="str" cm="1">
        <f t="array" ref="CM941">IF($CJ941&gt;0, INDEX($CS$28:$DH$35, $CJ941, $CI941+CM$23), "-")</f>
        <v>-</v>
      </c>
      <c r="CN941" s="302" t="str" cm="1">
        <f t="array" ref="CN941">IF($CJ941&gt;0, INDEX($CS$28:$DH$35, $CJ941, $CI941+CN$23), "-")</f>
        <v>-</v>
      </c>
      <c r="CO941" s="300" t="str">
        <f t="shared" si="401"/>
        <v>-</v>
      </c>
      <c r="CP941" s="271"/>
      <c r="CQ941" s="272"/>
      <c r="CR941" s="273"/>
      <c r="CS941" s="273"/>
      <c r="CT941" s="273"/>
      <c r="CU941" s="273"/>
      <c r="CV941" s="273"/>
      <c r="CW941" s="273"/>
      <c r="CX941" s="273"/>
      <c r="CY941" s="273"/>
      <c r="CZ941" s="273"/>
      <c r="DA941" s="273"/>
      <c r="DB941" s="273"/>
      <c r="DC941" s="273"/>
      <c r="DD941" s="273"/>
      <c r="DE941" s="273"/>
      <c r="DF941" s="273"/>
      <c r="DG941" s="273"/>
      <c r="DH941" s="273"/>
      <c r="DI941" s="273"/>
      <c r="DJ941" s="271"/>
      <c r="DK941" s="271"/>
    </row>
    <row r="942" spans="1:115" s="45" customFormat="1" ht="12.75" customHeight="1" x14ac:dyDescent="0.25">
      <c r="A942" s="13" cm="1">
        <f t="array" ref="A942">IFERROR(INDEX(Operation, IFERROR(MATCH($N942,#REF!, 0), IFERROR(MATCH($N942,#REF!, 0), MATCH($N942,#REF!, 0))), 4), 0)</f>
        <v>0</v>
      </c>
      <c r="B942" s="10">
        <v>919</v>
      </c>
      <c r="C942" s="238"/>
      <c r="D942" s="238"/>
      <c r="E942" s="79"/>
      <c r="F942" s="80" t="str">
        <f>IF(ISBLANK(E942), "", VLOOKUP(E942, Z!$A$2:$C$4127, 3, FALSE))</f>
        <v/>
      </c>
      <c r="G942" s="238"/>
      <c r="H942" s="81"/>
      <c r="I942" s="255" t="b">
        <v>0</v>
      </c>
      <c r="J942" s="256"/>
      <c r="K942" s="82"/>
      <c r="L942" s="82"/>
      <c r="M942" s="83"/>
      <c r="N942" s="79"/>
      <c r="O942" s="84"/>
      <c r="P942" s="84"/>
      <c r="Q942" s="257"/>
      <c r="R942" s="257"/>
      <c r="S942" s="257"/>
      <c r="T942" s="85">
        <f t="shared" si="402"/>
        <v>0</v>
      </c>
      <c r="U942" s="238"/>
      <c r="V942" s="238"/>
      <c r="W942" s="238"/>
      <c r="X942" s="256"/>
      <c r="Y942" s="258"/>
      <c r="Z942" s="79"/>
      <c r="AA942" s="257"/>
      <c r="AB942" s="257"/>
      <c r="AC942" s="257"/>
      <c r="AD942" s="257"/>
      <c r="AE942" s="257"/>
      <c r="AF942" s="85">
        <f t="shared" si="403"/>
        <v>0</v>
      </c>
      <c r="AG942" s="259"/>
      <c r="AH942" s="238"/>
      <c r="AI942" s="79"/>
      <c r="AJ942" s="80" t="str">
        <f>IF(ISBLANK(AI942), "", VLOOKUP(AI942, Z!$A$2:$C$4127, 3, FALSE))</f>
        <v/>
      </c>
      <c r="AK942" s="260"/>
      <c r="AL942" s="127">
        <f t="shared" si="404"/>
        <v>0</v>
      </c>
      <c r="AM942" s="271"/>
      <c r="AN942" s="292">
        <f t="shared" si="406"/>
        <v>0</v>
      </c>
      <c r="AO942" s="279">
        <f t="shared" si="405"/>
        <v>1</v>
      </c>
      <c r="AP942" s="279">
        <v>0.75</v>
      </c>
      <c r="AQ942" s="293" t="str">
        <f t="shared" si="407"/>
        <v>-</v>
      </c>
      <c r="AR942" s="293" t="str">
        <f t="shared" si="408"/>
        <v>-</v>
      </c>
      <c r="AS942" s="293" t="str" cm="1">
        <f t="array" ref="AS942">IFERROR(IFERROR((AT942*AU942)/(3600*1000)/AZ942, BY942) * SUMPRODUCT($BA942:$BE942^2.5, $BF942:$BJ942) / 1000, "-")</f>
        <v>-</v>
      </c>
      <c r="AT942" s="279" t="str">
        <f t="shared" si="409"/>
        <v>-</v>
      </c>
      <c r="AU942" s="279" t="str">
        <f t="shared" si="410"/>
        <v>-</v>
      </c>
      <c r="AV942" s="294" t="str">
        <f t="shared" si="392"/>
        <v>-</v>
      </c>
      <c r="AW942" s="294" t="str" cm="1">
        <f t="array" ref="AW942">IF(CH942&gt;0, INDEX($CV$58:$CV$60, CH942), "-")</f>
        <v>-</v>
      </c>
      <c r="AX942" s="294" t="str">
        <f t="shared" si="411"/>
        <v>-</v>
      </c>
      <c r="AY942" s="295" t="str">
        <f t="shared" si="412"/>
        <v>-</v>
      </c>
      <c r="AZ942" s="294">
        <f t="shared" si="413"/>
        <v>0</v>
      </c>
      <c r="BA942" s="296" t="str" cm="1">
        <f t="array" ref="BA942">IFERROR(INDEX($CV$63:$CZ$65, $CF942, BA$23), "-")</f>
        <v>-</v>
      </c>
      <c r="BB942" s="296" t="str" cm="1">
        <f t="array" ref="BB942">IFERROR(INDEX($CV$63:$CZ$65, $CF942, BB$23), "-")</f>
        <v>-</v>
      </c>
      <c r="BC942" s="296" t="str" cm="1">
        <f t="array" ref="BC942">IFERROR(INDEX($CV$63:$CZ$65, $CF942, BC$23), "-")</f>
        <v>-</v>
      </c>
      <c r="BD942" s="296" t="str" cm="1">
        <f t="array" ref="BD942">IFERROR(INDEX($CV$63:$CZ$65, $CF942, BD$23), "-")</f>
        <v>-</v>
      </c>
      <c r="BE942" s="296" t="str" cm="1">
        <f t="array" ref="BE942">IFERROR(INDEX($CV$63:$CZ$65, $CF942, BE$23), "-")</f>
        <v>-</v>
      </c>
      <c r="BF942" s="297" cm="1">
        <f t="array" ref="BF942">IF($CF942=3,
IFERROR(INDEX($CV$68:$CZ$79, $CE942, BF$23), "-"),
IF($CF942=2,
IF(BF$23=5, $Q942, IF(BF$23=4, $R942, 0)), IF(BF$23=5, $Q942, 0)
))</f>
        <v>0</v>
      </c>
      <c r="BG942" s="297" cm="1">
        <f t="array" ref="BG942">IF($CF942=3,
IFERROR(INDEX($CV$68:$CZ$79, $CE942, BG$23), "-"),
IF($CF942=2,
IF(BG$23=5, $Q942, IF(BG$23=4, $R942, 0)), IF(BG$23=5, $Q942, 0)
))</f>
        <v>0</v>
      </c>
      <c r="BH942" s="297" cm="1">
        <f t="array" ref="BH942">IF($CF942=3,
IFERROR(INDEX($CV$68:$CZ$79, $CE942, BH$23), "-"),
IF($CF942=2,
IF(BH$23=5, $Q942, IF(BH$23=4, $R942, 0)), IF(BH$23=5, $Q942, 0)
))</f>
        <v>0</v>
      </c>
      <c r="BI942" s="297" cm="1">
        <f t="array" ref="BI942">IF($CF942=3,
IFERROR(INDEX($CV$68:$CZ$79, $CE942, BI$23), "-"),
IF($CF942=2,
IF(BI$23=5, $Q942, IF(BI$23=4, $R942, 0)), IF(BI$23=5, $Q942, 0)
))</f>
        <v>0</v>
      </c>
      <c r="BJ942" s="297" cm="1">
        <f t="array" ref="BJ942">IF($CF942=3,
IFERROR(INDEX($CV$68:$CZ$79, $CE942, BJ$23), "-"),
IF($CF942=2,
IF(BJ$23=5, $Q942, IF(BJ$23=4, $R942, 0)), IF(BJ$23=5, $Q942, 0)
))</f>
        <v>0</v>
      </c>
      <c r="BK942" s="293" t="str" cm="1">
        <f t="array" ref="BK942">IFERROR(IF(OR($AN$20="EZ", ISNUMBER((BL942*BM942)/(3600*1000)/BN942)), (BL942*BM942)/(3600*1000)/BN942, BY942) * SUMPRODUCT($BO942:$BS942^2.5, $BT942:$BX942) / 1000, "-")</f>
        <v>-</v>
      </c>
      <c r="BL942" s="279" t="str">
        <f t="shared" si="414"/>
        <v>-</v>
      </c>
      <c r="BM942" s="279" t="str">
        <f t="shared" si="415"/>
        <v>-</v>
      </c>
      <c r="BN942" s="298">
        <f t="shared" si="416"/>
        <v>0</v>
      </c>
      <c r="BO942" s="296" t="str" cm="1">
        <f t="array" ref="BO942">IFERROR(INDEX($CV$63:$CZ$65, $CO942, BO$23), "-")</f>
        <v>-</v>
      </c>
      <c r="BP942" s="296" t="str" cm="1">
        <f t="array" ref="BP942">IFERROR(INDEX($CV$63:$CZ$65, $CO942, BP$23), "-")</f>
        <v>-</v>
      </c>
      <c r="BQ942" s="296" t="str" cm="1">
        <f t="array" ref="BQ942">IFERROR(INDEX($CV$63:$CZ$65, $CO942, BQ$23), "-")</f>
        <v>-</v>
      </c>
      <c r="BR942" s="296" t="str" cm="1">
        <f t="array" ref="BR942">IFERROR(INDEX($CV$63:$CZ$65, $CO942, BR$23), "-")</f>
        <v>-</v>
      </c>
      <c r="BS942" s="296" t="str" cm="1">
        <f t="array" ref="BS942">IFERROR(INDEX($CV$63:$CZ$65, $CO942, BS$23), "-")</f>
        <v>-</v>
      </c>
      <c r="BT942" s="297" cm="1">
        <f t="array" ref="BT942">IF($CO942=3,
IFERROR(INDEX($CV$68:$CZ$79, $CE942, BT$23), "-"),
IF($CO942=2,
IF(BT$23=5, $AC942, IF(BT$23=4, $AD942, 0)), IF(BT$23=5, $AC942, 0)
))</f>
        <v>0</v>
      </c>
      <c r="BU942" s="297" cm="1">
        <f t="array" ref="BU942">IF($CO942=3,
IFERROR(INDEX($CV$68:$CZ$79, $CE942, BU$23), "-"),
IF($CO942=2,
IF(BU$23=5, $AC942, IF(BU$23=4, $AD942, 0)), IF(BU$23=5, $AC942, 0)
))</f>
        <v>0</v>
      </c>
      <c r="BV942" s="297" cm="1">
        <f t="array" ref="BV942">IF($CO942=3,
IFERROR(INDEX($CV$68:$CZ$79, $CE942, BV$23), "-"),
IF($CO942=2,
IF(BV$23=5, $AC942, IF(BV$23=4, $AD942, 0)), IF(BV$23=5, $AC942, 0)
))</f>
        <v>0</v>
      </c>
      <c r="BW942" s="297" cm="1">
        <f t="array" ref="BW942">IF($CO942=3,
IFERROR(INDEX($CV$68:$CZ$79, $CE942, BW$23), "-"),
IF($CO942=2,
IF(BW$23=5, $AC942, IF(BW$23=4, $AD942, 0)), IF(BW$23=5, $AC942, 0)
))</f>
        <v>0</v>
      </c>
      <c r="BX942" s="297" cm="1">
        <f t="array" ref="BX942">IF($CO942=3,
IFERROR(INDEX($CV$68:$CZ$79, $CE942, BX$23), "-"),
IF($CO942=2,
IF(BX$23=5, $AC942, IF(BX$23=4, $AD942, 0)), IF(BX$23=5, $AC942, 0)
))</f>
        <v>0</v>
      </c>
      <c r="BY942" s="293" t="str">
        <f t="shared" si="417"/>
        <v>-</v>
      </c>
      <c r="BZ942" s="299">
        <f t="shared" si="393"/>
        <v>0</v>
      </c>
      <c r="CA942" s="294" t="str">
        <f t="shared" si="418"/>
        <v>-</v>
      </c>
      <c r="CB942" s="295" t="str">
        <f t="shared" si="394"/>
        <v>-</v>
      </c>
      <c r="CC942" s="295" t="str">
        <f t="shared" si="419"/>
        <v>-</v>
      </c>
      <c r="CD942" s="299">
        <f t="shared" si="395"/>
        <v>0</v>
      </c>
      <c r="CE942" s="300" t="str">
        <f t="shared" si="396"/>
        <v>-</v>
      </c>
      <c r="CF942" s="300" t="str">
        <f t="shared" si="397"/>
        <v>-</v>
      </c>
      <c r="CG942" s="300">
        <v>0</v>
      </c>
      <c r="CH942" s="300">
        <f t="shared" si="398"/>
        <v>0</v>
      </c>
      <c r="CI942" s="301">
        <f t="shared" si="399"/>
        <v>0</v>
      </c>
      <c r="CJ942" s="301">
        <f t="shared" si="400"/>
        <v>0</v>
      </c>
      <c r="CK942" s="302" t="str" cm="1">
        <f t="array" ref="CK942">IF($CJ942&gt;0, INDEX($CS$28:$DH$35, $CJ942, $CI942+CK$23), "-")</f>
        <v>-</v>
      </c>
      <c r="CL942" s="302" t="str" cm="1">
        <f t="array" ref="CL942">IF($CJ942&gt;0, INDEX($CS$28:$DH$35, $CJ942, $CI942+CL$23), "-")</f>
        <v>-</v>
      </c>
      <c r="CM942" s="302" t="str" cm="1">
        <f t="array" ref="CM942">IF($CJ942&gt;0, INDEX($CS$28:$DH$35, $CJ942, $CI942+CM$23), "-")</f>
        <v>-</v>
      </c>
      <c r="CN942" s="302" t="str" cm="1">
        <f t="array" ref="CN942">IF($CJ942&gt;0, INDEX($CS$28:$DH$35, $CJ942, $CI942+CN$23), "-")</f>
        <v>-</v>
      </c>
      <c r="CO942" s="300" t="str">
        <f t="shared" si="401"/>
        <v>-</v>
      </c>
      <c r="CP942" s="271"/>
      <c r="CQ942" s="272"/>
      <c r="CR942" s="273"/>
      <c r="CS942" s="273"/>
      <c r="CT942" s="273"/>
      <c r="CU942" s="273"/>
      <c r="CV942" s="273"/>
      <c r="CW942" s="273"/>
      <c r="CX942" s="273"/>
      <c r="CY942" s="273"/>
      <c r="CZ942" s="273"/>
      <c r="DA942" s="273"/>
      <c r="DB942" s="273"/>
      <c r="DC942" s="273"/>
      <c r="DD942" s="273"/>
      <c r="DE942" s="273"/>
      <c r="DF942" s="273"/>
      <c r="DG942" s="273"/>
      <c r="DH942" s="273"/>
      <c r="DI942" s="273"/>
      <c r="DJ942" s="271"/>
      <c r="DK942" s="271"/>
    </row>
    <row r="943" spans="1:115" s="45" customFormat="1" ht="12.75" customHeight="1" x14ac:dyDescent="0.25">
      <c r="A943" s="13" cm="1">
        <f t="array" ref="A943">IFERROR(INDEX(Operation, IFERROR(MATCH($N943,#REF!, 0), IFERROR(MATCH($N943,#REF!, 0), MATCH($N943,#REF!, 0))), 4), 0)</f>
        <v>0</v>
      </c>
      <c r="B943" s="10">
        <v>920</v>
      </c>
      <c r="C943" s="238"/>
      <c r="D943" s="238"/>
      <c r="E943" s="79"/>
      <c r="F943" s="80" t="str">
        <f>IF(ISBLANK(E943), "", VLOOKUP(E943, Z!$A$2:$C$4127, 3, FALSE))</f>
        <v/>
      </c>
      <c r="G943" s="238"/>
      <c r="H943" s="81"/>
      <c r="I943" s="255" t="b">
        <v>0</v>
      </c>
      <c r="J943" s="256"/>
      <c r="K943" s="82"/>
      <c r="L943" s="82"/>
      <c r="M943" s="83"/>
      <c r="N943" s="79"/>
      <c r="O943" s="84"/>
      <c r="P943" s="84"/>
      <c r="Q943" s="257"/>
      <c r="R943" s="257"/>
      <c r="S943" s="257"/>
      <c r="T943" s="85">
        <f t="shared" si="402"/>
        <v>0</v>
      </c>
      <c r="U943" s="238"/>
      <c r="V943" s="238"/>
      <c r="W943" s="238"/>
      <c r="X943" s="257"/>
      <c r="Y943" s="258"/>
      <c r="Z943" s="79"/>
      <c r="AA943" s="257"/>
      <c r="AB943" s="257"/>
      <c r="AC943" s="257"/>
      <c r="AD943" s="257"/>
      <c r="AE943" s="257"/>
      <c r="AF943" s="85">
        <f t="shared" si="403"/>
        <v>0</v>
      </c>
      <c r="AG943" s="259"/>
      <c r="AH943" s="238"/>
      <c r="AI943" s="79"/>
      <c r="AJ943" s="80" t="str">
        <f>IF(ISBLANK(AI943), "", VLOOKUP(AI943, Z!$A$2:$C$4127, 3, FALSE))</f>
        <v/>
      </c>
      <c r="AK943" s="260"/>
      <c r="AL943" s="127">
        <f t="shared" si="404"/>
        <v>0</v>
      </c>
      <c r="AM943" s="271"/>
      <c r="AN943" s="292">
        <f t="shared" si="406"/>
        <v>0</v>
      </c>
      <c r="AO943" s="279">
        <f t="shared" si="405"/>
        <v>1</v>
      </c>
      <c r="AP943" s="279">
        <v>0.75</v>
      </c>
      <c r="AQ943" s="293" t="str">
        <f t="shared" si="407"/>
        <v>-</v>
      </c>
      <c r="AR943" s="293" t="str">
        <f t="shared" si="408"/>
        <v>-</v>
      </c>
      <c r="AS943" s="293" t="str" cm="1">
        <f t="array" ref="AS943">IFERROR(IFERROR((AT943*AU943)/(3600*1000)/AZ943, BY943) * SUMPRODUCT($BA943:$BE943^2.5, $BF943:$BJ943) / 1000, "-")</f>
        <v>-</v>
      </c>
      <c r="AT943" s="279" t="str">
        <f t="shared" si="409"/>
        <v>-</v>
      </c>
      <c r="AU943" s="279" t="str">
        <f t="shared" si="410"/>
        <v>-</v>
      </c>
      <c r="AV943" s="294" t="str">
        <f t="shared" si="392"/>
        <v>-</v>
      </c>
      <c r="AW943" s="294" t="str" cm="1">
        <f t="array" ref="AW943">IF(CH943&gt;0, INDEX($CV$58:$CV$60, CH943), "-")</f>
        <v>-</v>
      </c>
      <c r="AX943" s="294" t="str">
        <f t="shared" si="411"/>
        <v>-</v>
      </c>
      <c r="AY943" s="295" t="str">
        <f t="shared" si="412"/>
        <v>-</v>
      </c>
      <c r="AZ943" s="294">
        <f t="shared" si="413"/>
        <v>0</v>
      </c>
      <c r="BA943" s="296" t="str" cm="1">
        <f t="array" ref="BA943">IFERROR(INDEX($CV$63:$CZ$65, $CF943, BA$23), "-")</f>
        <v>-</v>
      </c>
      <c r="BB943" s="296" t="str" cm="1">
        <f t="array" ref="BB943">IFERROR(INDEX($CV$63:$CZ$65, $CF943, BB$23), "-")</f>
        <v>-</v>
      </c>
      <c r="BC943" s="296" t="str" cm="1">
        <f t="array" ref="BC943">IFERROR(INDEX($CV$63:$CZ$65, $CF943, BC$23), "-")</f>
        <v>-</v>
      </c>
      <c r="BD943" s="296" t="str" cm="1">
        <f t="array" ref="BD943">IFERROR(INDEX($CV$63:$CZ$65, $CF943, BD$23), "-")</f>
        <v>-</v>
      </c>
      <c r="BE943" s="296" t="str" cm="1">
        <f t="array" ref="BE943">IFERROR(INDEX($CV$63:$CZ$65, $CF943, BE$23), "-")</f>
        <v>-</v>
      </c>
      <c r="BF943" s="297" cm="1">
        <f t="array" ref="BF943">IF($CF943=3,
IFERROR(INDEX($CV$68:$CZ$79, $CE943, BF$23), "-"),
IF($CF943=2,
IF(BF$23=5, $Q943, IF(BF$23=4, $R943, 0)), IF(BF$23=5, $Q943, 0)
))</f>
        <v>0</v>
      </c>
      <c r="BG943" s="297" cm="1">
        <f t="array" ref="BG943">IF($CF943=3,
IFERROR(INDEX($CV$68:$CZ$79, $CE943, BG$23), "-"),
IF($CF943=2,
IF(BG$23=5, $Q943, IF(BG$23=4, $R943, 0)), IF(BG$23=5, $Q943, 0)
))</f>
        <v>0</v>
      </c>
      <c r="BH943" s="297" cm="1">
        <f t="array" ref="BH943">IF($CF943=3,
IFERROR(INDEX($CV$68:$CZ$79, $CE943, BH$23), "-"),
IF($CF943=2,
IF(BH$23=5, $Q943, IF(BH$23=4, $R943, 0)), IF(BH$23=5, $Q943, 0)
))</f>
        <v>0</v>
      </c>
      <c r="BI943" s="297" cm="1">
        <f t="array" ref="BI943">IF($CF943=3,
IFERROR(INDEX($CV$68:$CZ$79, $CE943, BI$23), "-"),
IF($CF943=2,
IF(BI$23=5, $Q943, IF(BI$23=4, $R943, 0)), IF(BI$23=5, $Q943, 0)
))</f>
        <v>0</v>
      </c>
      <c r="BJ943" s="297" cm="1">
        <f t="array" ref="BJ943">IF($CF943=3,
IFERROR(INDEX($CV$68:$CZ$79, $CE943, BJ$23), "-"),
IF($CF943=2,
IF(BJ$23=5, $Q943, IF(BJ$23=4, $R943, 0)), IF(BJ$23=5, $Q943, 0)
))</f>
        <v>0</v>
      </c>
      <c r="BK943" s="293" t="str" cm="1">
        <f t="array" ref="BK943">IFERROR(IF(OR($AN$20="EZ", ISNUMBER((BL943*BM943)/(3600*1000)/BN943)), (BL943*BM943)/(3600*1000)/BN943, BY943) * SUMPRODUCT($BO943:$BS943^2.5, $BT943:$BX943) / 1000, "-")</f>
        <v>-</v>
      </c>
      <c r="BL943" s="279" t="str">
        <f t="shared" si="414"/>
        <v>-</v>
      </c>
      <c r="BM943" s="279" t="str">
        <f t="shared" si="415"/>
        <v>-</v>
      </c>
      <c r="BN943" s="298">
        <f t="shared" si="416"/>
        <v>0</v>
      </c>
      <c r="BO943" s="296" t="str" cm="1">
        <f t="array" ref="BO943">IFERROR(INDEX($CV$63:$CZ$65, $CO943, BO$23), "-")</f>
        <v>-</v>
      </c>
      <c r="BP943" s="296" t="str" cm="1">
        <f t="array" ref="BP943">IFERROR(INDEX($CV$63:$CZ$65, $CO943, BP$23), "-")</f>
        <v>-</v>
      </c>
      <c r="BQ943" s="296" t="str" cm="1">
        <f t="array" ref="BQ943">IFERROR(INDEX($CV$63:$CZ$65, $CO943, BQ$23), "-")</f>
        <v>-</v>
      </c>
      <c r="BR943" s="296" t="str" cm="1">
        <f t="array" ref="BR943">IFERROR(INDEX($CV$63:$CZ$65, $CO943, BR$23), "-")</f>
        <v>-</v>
      </c>
      <c r="BS943" s="296" t="str" cm="1">
        <f t="array" ref="BS943">IFERROR(INDEX($CV$63:$CZ$65, $CO943, BS$23), "-")</f>
        <v>-</v>
      </c>
      <c r="BT943" s="297" cm="1">
        <f t="array" ref="BT943">IF($CO943=3,
IFERROR(INDEX($CV$68:$CZ$79, $CE943, BT$23), "-"),
IF($CO943=2,
IF(BT$23=5, $AC943, IF(BT$23=4, $AD943, 0)), IF(BT$23=5, $AC943, 0)
))</f>
        <v>0</v>
      </c>
      <c r="BU943" s="297" cm="1">
        <f t="array" ref="BU943">IF($CO943=3,
IFERROR(INDEX($CV$68:$CZ$79, $CE943, BU$23), "-"),
IF($CO943=2,
IF(BU$23=5, $AC943, IF(BU$23=4, $AD943, 0)), IF(BU$23=5, $AC943, 0)
))</f>
        <v>0</v>
      </c>
      <c r="BV943" s="297" cm="1">
        <f t="array" ref="BV943">IF($CO943=3,
IFERROR(INDEX($CV$68:$CZ$79, $CE943, BV$23), "-"),
IF($CO943=2,
IF(BV$23=5, $AC943, IF(BV$23=4, $AD943, 0)), IF(BV$23=5, $AC943, 0)
))</f>
        <v>0</v>
      </c>
      <c r="BW943" s="297" cm="1">
        <f t="array" ref="BW943">IF($CO943=3,
IFERROR(INDEX($CV$68:$CZ$79, $CE943, BW$23), "-"),
IF($CO943=2,
IF(BW$23=5, $AC943, IF(BW$23=4, $AD943, 0)), IF(BW$23=5, $AC943, 0)
))</f>
        <v>0</v>
      </c>
      <c r="BX943" s="297" cm="1">
        <f t="array" ref="BX943">IF($CO943=3,
IFERROR(INDEX($CV$68:$CZ$79, $CE943, BX$23), "-"),
IF($CO943=2,
IF(BX$23=5, $AC943, IF(BX$23=4, $AD943, 0)), IF(BX$23=5, $AC943, 0)
))</f>
        <v>0</v>
      </c>
      <c r="BY943" s="293" t="str">
        <f t="shared" si="417"/>
        <v>-</v>
      </c>
      <c r="BZ943" s="299">
        <f t="shared" si="393"/>
        <v>0</v>
      </c>
      <c r="CA943" s="294" t="str">
        <f t="shared" si="418"/>
        <v>-</v>
      </c>
      <c r="CB943" s="295" t="str">
        <f t="shared" si="394"/>
        <v>-</v>
      </c>
      <c r="CC943" s="295" t="str">
        <f t="shared" si="419"/>
        <v>-</v>
      </c>
      <c r="CD943" s="299">
        <f t="shared" si="395"/>
        <v>0</v>
      </c>
      <c r="CE943" s="300" t="str">
        <f t="shared" si="396"/>
        <v>-</v>
      </c>
      <c r="CF943" s="300" t="str">
        <f t="shared" si="397"/>
        <v>-</v>
      </c>
      <c r="CG943" s="300">
        <v>0</v>
      </c>
      <c r="CH943" s="300">
        <f t="shared" si="398"/>
        <v>0</v>
      </c>
      <c r="CI943" s="301">
        <f t="shared" si="399"/>
        <v>0</v>
      </c>
      <c r="CJ943" s="301">
        <f t="shared" si="400"/>
        <v>0</v>
      </c>
      <c r="CK943" s="302" t="str" cm="1">
        <f t="array" ref="CK943">IF($CJ943&gt;0, INDEX($CS$28:$DH$35, $CJ943, $CI943+CK$23), "-")</f>
        <v>-</v>
      </c>
      <c r="CL943" s="302" t="str" cm="1">
        <f t="array" ref="CL943">IF($CJ943&gt;0, INDEX($CS$28:$DH$35, $CJ943, $CI943+CL$23), "-")</f>
        <v>-</v>
      </c>
      <c r="CM943" s="302" t="str" cm="1">
        <f t="array" ref="CM943">IF($CJ943&gt;0, INDEX($CS$28:$DH$35, $CJ943, $CI943+CM$23), "-")</f>
        <v>-</v>
      </c>
      <c r="CN943" s="302" t="str" cm="1">
        <f t="array" ref="CN943">IF($CJ943&gt;0, INDEX($CS$28:$DH$35, $CJ943, $CI943+CN$23), "-")</f>
        <v>-</v>
      </c>
      <c r="CO943" s="300" t="str">
        <f t="shared" si="401"/>
        <v>-</v>
      </c>
      <c r="CP943" s="271"/>
      <c r="CQ943" s="272"/>
      <c r="CR943" s="273"/>
      <c r="CS943" s="273"/>
      <c r="CT943" s="273"/>
      <c r="CU943" s="273"/>
      <c r="CV943" s="273"/>
      <c r="CW943" s="273"/>
      <c r="CX943" s="273"/>
      <c r="CY943" s="273"/>
      <c r="CZ943" s="273"/>
      <c r="DA943" s="273"/>
      <c r="DB943" s="273"/>
      <c r="DC943" s="273"/>
      <c r="DD943" s="273"/>
      <c r="DE943" s="273"/>
      <c r="DF943" s="273"/>
      <c r="DG943" s="273"/>
      <c r="DH943" s="273"/>
      <c r="DI943" s="273"/>
      <c r="DJ943" s="271"/>
      <c r="DK943" s="271"/>
    </row>
    <row r="944" spans="1:115" s="45" customFormat="1" ht="12.75" customHeight="1" x14ac:dyDescent="0.25">
      <c r="A944" s="13" cm="1">
        <f t="array" ref="A944">IFERROR(INDEX(Operation, IFERROR(MATCH($N944,#REF!, 0), IFERROR(MATCH($N944,#REF!, 0), MATCH($N944,#REF!, 0))), 4), 0)</f>
        <v>0</v>
      </c>
      <c r="B944" s="10">
        <v>921</v>
      </c>
      <c r="C944" s="238"/>
      <c r="D944" s="238"/>
      <c r="E944" s="79"/>
      <c r="F944" s="80" t="str">
        <f>IF(ISBLANK(E944), "", VLOOKUP(E944, Z!$A$2:$C$4127, 3, FALSE))</f>
        <v/>
      </c>
      <c r="G944" s="238"/>
      <c r="H944" s="81"/>
      <c r="I944" s="255" t="b">
        <v>0</v>
      </c>
      <c r="J944" s="256"/>
      <c r="K944" s="82"/>
      <c r="L944" s="82"/>
      <c r="M944" s="83"/>
      <c r="N944" s="79"/>
      <c r="O944" s="84"/>
      <c r="P944" s="84"/>
      <c r="Q944" s="257"/>
      <c r="R944" s="257"/>
      <c r="S944" s="257"/>
      <c r="T944" s="85">
        <f t="shared" si="402"/>
        <v>0</v>
      </c>
      <c r="U944" s="238"/>
      <c r="V944" s="238"/>
      <c r="W944" s="238"/>
      <c r="X944" s="257"/>
      <c r="Y944" s="258"/>
      <c r="Z944" s="79"/>
      <c r="AA944" s="257"/>
      <c r="AB944" s="257"/>
      <c r="AC944" s="257"/>
      <c r="AD944" s="257"/>
      <c r="AE944" s="257"/>
      <c r="AF944" s="85">
        <f t="shared" si="403"/>
        <v>0</v>
      </c>
      <c r="AG944" s="259"/>
      <c r="AH944" s="238"/>
      <c r="AI944" s="79"/>
      <c r="AJ944" s="80" t="str">
        <f>IF(ISBLANK(AI944), "", VLOOKUP(AI944, Z!$A$2:$C$4127, 3, FALSE))</f>
        <v/>
      </c>
      <c r="AK944" s="260"/>
      <c r="AL944" s="127">
        <f t="shared" si="404"/>
        <v>0</v>
      </c>
      <c r="AM944" s="271"/>
      <c r="AN944" s="292">
        <f t="shared" si="406"/>
        <v>0</v>
      </c>
      <c r="AO944" s="279">
        <f t="shared" si="405"/>
        <v>1</v>
      </c>
      <c r="AP944" s="279">
        <v>0.75</v>
      </c>
      <c r="AQ944" s="293" t="str">
        <f t="shared" si="407"/>
        <v>-</v>
      </c>
      <c r="AR944" s="293" t="str">
        <f t="shared" si="408"/>
        <v>-</v>
      </c>
      <c r="AS944" s="293" t="str" cm="1">
        <f t="array" ref="AS944">IFERROR(IFERROR((AT944*AU944)/(3600*1000)/AZ944, BY944) * SUMPRODUCT($BA944:$BE944^2.5, $BF944:$BJ944) / 1000, "-")</f>
        <v>-</v>
      </c>
      <c r="AT944" s="279" t="str">
        <f t="shared" si="409"/>
        <v>-</v>
      </c>
      <c r="AU944" s="279" t="str">
        <f t="shared" si="410"/>
        <v>-</v>
      </c>
      <c r="AV944" s="294" t="str">
        <f t="shared" si="392"/>
        <v>-</v>
      </c>
      <c r="AW944" s="294" t="str" cm="1">
        <f t="array" ref="AW944">IF(CH944&gt;0, INDEX($CV$58:$CV$60, CH944), "-")</f>
        <v>-</v>
      </c>
      <c r="AX944" s="294" t="str">
        <f t="shared" si="411"/>
        <v>-</v>
      </c>
      <c r="AY944" s="295" t="str">
        <f t="shared" si="412"/>
        <v>-</v>
      </c>
      <c r="AZ944" s="294">
        <f t="shared" si="413"/>
        <v>0</v>
      </c>
      <c r="BA944" s="296" t="str" cm="1">
        <f t="array" ref="BA944">IFERROR(INDEX($CV$63:$CZ$65, $CF944, BA$23), "-")</f>
        <v>-</v>
      </c>
      <c r="BB944" s="296" t="str" cm="1">
        <f t="array" ref="BB944">IFERROR(INDEX($CV$63:$CZ$65, $CF944, BB$23), "-")</f>
        <v>-</v>
      </c>
      <c r="BC944" s="296" t="str" cm="1">
        <f t="array" ref="BC944">IFERROR(INDEX($CV$63:$CZ$65, $CF944, BC$23), "-")</f>
        <v>-</v>
      </c>
      <c r="BD944" s="296" t="str" cm="1">
        <f t="array" ref="BD944">IFERROR(INDEX($CV$63:$CZ$65, $CF944, BD$23), "-")</f>
        <v>-</v>
      </c>
      <c r="BE944" s="296" t="str" cm="1">
        <f t="array" ref="BE944">IFERROR(INDEX($CV$63:$CZ$65, $CF944, BE$23), "-")</f>
        <v>-</v>
      </c>
      <c r="BF944" s="297" cm="1">
        <f t="array" ref="BF944">IF($CF944=3,
IFERROR(INDEX($CV$68:$CZ$79, $CE944, BF$23), "-"),
IF($CF944=2,
IF(BF$23=5, $Q944, IF(BF$23=4, $R944, 0)), IF(BF$23=5, $Q944, 0)
))</f>
        <v>0</v>
      </c>
      <c r="BG944" s="297" cm="1">
        <f t="array" ref="BG944">IF($CF944=3,
IFERROR(INDEX($CV$68:$CZ$79, $CE944, BG$23), "-"),
IF($CF944=2,
IF(BG$23=5, $Q944, IF(BG$23=4, $R944, 0)), IF(BG$23=5, $Q944, 0)
))</f>
        <v>0</v>
      </c>
      <c r="BH944" s="297" cm="1">
        <f t="array" ref="BH944">IF($CF944=3,
IFERROR(INDEX($CV$68:$CZ$79, $CE944, BH$23), "-"),
IF($CF944=2,
IF(BH$23=5, $Q944, IF(BH$23=4, $R944, 0)), IF(BH$23=5, $Q944, 0)
))</f>
        <v>0</v>
      </c>
      <c r="BI944" s="297" cm="1">
        <f t="array" ref="BI944">IF($CF944=3,
IFERROR(INDEX($CV$68:$CZ$79, $CE944, BI$23), "-"),
IF($CF944=2,
IF(BI$23=5, $Q944, IF(BI$23=4, $R944, 0)), IF(BI$23=5, $Q944, 0)
))</f>
        <v>0</v>
      </c>
      <c r="BJ944" s="297" cm="1">
        <f t="array" ref="BJ944">IF($CF944=3,
IFERROR(INDEX($CV$68:$CZ$79, $CE944, BJ$23), "-"),
IF($CF944=2,
IF(BJ$23=5, $Q944, IF(BJ$23=4, $R944, 0)), IF(BJ$23=5, $Q944, 0)
))</f>
        <v>0</v>
      </c>
      <c r="BK944" s="293" t="str" cm="1">
        <f t="array" ref="BK944">IFERROR(IF(OR($AN$20="EZ", ISNUMBER((BL944*BM944)/(3600*1000)/BN944)), (BL944*BM944)/(3600*1000)/BN944, BY944) * SUMPRODUCT($BO944:$BS944^2.5, $BT944:$BX944) / 1000, "-")</f>
        <v>-</v>
      </c>
      <c r="BL944" s="279" t="str">
        <f t="shared" si="414"/>
        <v>-</v>
      </c>
      <c r="BM944" s="279" t="str">
        <f t="shared" si="415"/>
        <v>-</v>
      </c>
      <c r="BN944" s="298">
        <f t="shared" si="416"/>
        <v>0</v>
      </c>
      <c r="BO944" s="296" t="str" cm="1">
        <f t="array" ref="BO944">IFERROR(INDEX($CV$63:$CZ$65, $CO944, BO$23), "-")</f>
        <v>-</v>
      </c>
      <c r="BP944" s="296" t="str" cm="1">
        <f t="array" ref="BP944">IFERROR(INDEX($CV$63:$CZ$65, $CO944, BP$23), "-")</f>
        <v>-</v>
      </c>
      <c r="BQ944" s="296" t="str" cm="1">
        <f t="array" ref="BQ944">IFERROR(INDEX($CV$63:$CZ$65, $CO944, BQ$23), "-")</f>
        <v>-</v>
      </c>
      <c r="BR944" s="296" t="str" cm="1">
        <f t="array" ref="BR944">IFERROR(INDEX($CV$63:$CZ$65, $CO944, BR$23), "-")</f>
        <v>-</v>
      </c>
      <c r="BS944" s="296" t="str" cm="1">
        <f t="array" ref="BS944">IFERROR(INDEX($CV$63:$CZ$65, $CO944, BS$23), "-")</f>
        <v>-</v>
      </c>
      <c r="BT944" s="297" cm="1">
        <f t="array" ref="BT944">IF($CO944=3,
IFERROR(INDEX($CV$68:$CZ$79, $CE944, BT$23), "-"),
IF($CO944=2,
IF(BT$23=5, $AC944, IF(BT$23=4, $AD944, 0)), IF(BT$23=5, $AC944, 0)
))</f>
        <v>0</v>
      </c>
      <c r="BU944" s="297" cm="1">
        <f t="array" ref="BU944">IF($CO944=3,
IFERROR(INDEX($CV$68:$CZ$79, $CE944, BU$23), "-"),
IF($CO944=2,
IF(BU$23=5, $AC944, IF(BU$23=4, $AD944, 0)), IF(BU$23=5, $AC944, 0)
))</f>
        <v>0</v>
      </c>
      <c r="BV944" s="297" cm="1">
        <f t="array" ref="BV944">IF($CO944=3,
IFERROR(INDEX($CV$68:$CZ$79, $CE944, BV$23), "-"),
IF($CO944=2,
IF(BV$23=5, $AC944, IF(BV$23=4, $AD944, 0)), IF(BV$23=5, $AC944, 0)
))</f>
        <v>0</v>
      </c>
      <c r="BW944" s="297" cm="1">
        <f t="array" ref="BW944">IF($CO944=3,
IFERROR(INDEX($CV$68:$CZ$79, $CE944, BW$23), "-"),
IF($CO944=2,
IF(BW$23=5, $AC944, IF(BW$23=4, $AD944, 0)), IF(BW$23=5, $AC944, 0)
))</f>
        <v>0</v>
      </c>
      <c r="BX944" s="297" cm="1">
        <f t="array" ref="BX944">IF($CO944=3,
IFERROR(INDEX($CV$68:$CZ$79, $CE944, BX$23), "-"),
IF($CO944=2,
IF(BX$23=5, $AC944, IF(BX$23=4, $AD944, 0)), IF(BX$23=5, $AC944, 0)
))</f>
        <v>0</v>
      </c>
      <c r="BY944" s="293" t="str">
        <f t="shared" si="417"/>
        <v>-</v>
      </c>
      <c r="BZ944" s="299">
        <f t="shared" si="393"/>
        <v>0</v>
      </c>
      <c r="CA944" s="294" t="str">
        <f t="shared" si="418"/>
        <v>-</v>
      </c>
      <c r="CB944" s="295" t="str">
        <f t="shared" si="394"/>
        <v>-</v>
      </c>
      <c r="CC944" s="295" t="str">
        <f t="shared" si="419"/>
        <v>-</v>
      </c>
      <c r="CD944" s="299">
        <f t="shared" si="395"/>
        <v>0</v>
      </c>
      <c r="CE944" s="300" t="str">
        <f t="shared" si="396"/>
        <v>-</v>
      </c>
      <c r="CF944" s="300" t="str">
        <f t="shared" si="397"/>
        <v>-</v>
      </c>
      <c r="CG944" s="300">
        <v>0</v>
      </c>
      <c r="CH944" s="300">
        <f t="shared" si="398"/>
        <v>0</v>
      </c>
      <c r="CI944" s="301">
        <f t="shared" si="399"/>
        <v>0</v>
      </c>
      <c r="CJ944" s="301">
        <f t="shared" si="400"/>
        <v>0</v>
      </c>
      <c r="CK944" s="302" t="str" cm="1">
        <f t="array" ref="CK944">IF($CJ944&gt;0, INDEX($CS$28:$DH$35, $CJ944, $CI944+CK$23), "-")</f>
        <v>-</v>
      </c>
      <c r="CL944" s="302" t="str" cm="1">
        <f t="array" ref="CL944">IF($CJ944&gt;0, INDEX($CS$28:$DH$35, $CJ944, $CI944+CL$23), "-")</f>
        <v>-</v>
      </c>
      <c r="CM944" s="302" t="str" cm="1">
        <f t="array" ref="CM944">IF($CJ944&gt;0, INDEX($CS$28:$DH$35, $CJ944, $CI944+CM$23), "-")</f>
        <v>-</v>
      </c>
      <c r="CN944" s="302" t="str" cm="1">
        <f t="array" ref="CN944">IF($CJ944&gt;0, INDEX($CS$28:$DH$35, $CJ944, $CI944+CN$23), "-")</f>
        <v>-</v>
      </c>
      <c r="CO944" s="300" t="str">
        <f t="shared" si="401"/>
        <v>-</v>
      </c>
      <c r="CP944" s="271"/>
      <c r="CQ944" s="272"/>
      <c r="CR944" s="273"/>
      <c r="CS944" s="273"/>
      <c r="CT944" s="273"/>
      <c r="CU944" s="273"/>
      <c r="CV944" s="273"/>
      <c r="CW944" s="273"/>
      <c r="CX944" s="273"/>
      <c r="CY944" s="273"/>
      <c r="CZ944" s="273"/>
      <c r="DA944" s="273"/>
      <c r="DB944" s="273"/>
      <c r="DC944" s="273"/>
      <c r="DD944" s="273"/>
      <c r="DE944" s="273"/>
      <c r="DF944" s="273"/>
      <c r="DG944" s="273"/>
      <c r="DH944" s="273"/>
      <c r="DI944" s="273"/>
      <c r="DJ944" s="271"/>
      <c r="DK944" s="271"/>
    </row>
    <row r="945" spans="1:115" s="45" customFormat="1" ht="12.75" customHeight="1" x14ac:dyDescent="0.25">
      <c r="A945" s="13" cm="1">
        <f t="array" ref="A945">IFERROR(INDEX(Operation, IFERROR(MATCH($N945,#REF!, 0), IFERROR(MATCH($N945,#REF!, 0), MATCH($N945,#REF!, 0))), 4), 0)</f>
        <v>0</v>
      </c>
      <c r="B945" s="10">
        <v>922</v>
      </c>
      <c r="C945" s="238"/>
      <c r="D945" s="238"/>
      <c r="E945" s="79"/>
      <c r="F945" s="80" t="str">
        <f>IF(ISBLANK(E945), "", VLOOKUP(E945, Z!$A$2:$C$4127, 3, FALSE))</f>
        <v/>
      </c>
      <c r="G945" s="238"/>
      <c r="H945" s="81"/>
      <c r="I945" s="255" t="b">
        <v>0</v>
      </c>
      <c r="J945" s="256"/>
      <c r="K945" s="82"/>
      <c r="L945" s="82"/>
      <c r="M945" s="83"/>
      <c r="N945" s="79"/>
      <c r="O945" s="84"/>
      <c r="P945" s="84"/>
      <c r="Q945" s="257"/>
      <c r="R945" s="257"/>
      <c r="S945" s="257"/>
      <c r="T945" s="85">
        <f t="shared" si="402"/>
        <v>0</v>
      </c>
      <c r="U945" s="238"/>
      <c r="V945" s="238"/>
      <c r="W945" s="238"/>
      <c r="X945" s="257"/>
      <c r="Y945" s="258"/>
      <c r="Z945" s="79"/>
      <c r="AA945" s="257"/>
      <c r="AB945" s="257"/>
      <c r="AC945" s="257"/>
      <c r="AD945" s="257"/>
      <c r="AE945" s="257"/>
      <c r="AF945" s="85">
        <f t="shared" si="403"/>
        <v>0</v>
      </c>
      <c r="AG945" s="259"/>
      <c r="AH945" s="238"/>
      <c r="AI945" s="79"/>
      <c r="AJ945" s="80" t="str">
        <f>IF(ISBLANK(AI945), "", VLOOKUP(AI945, Z!$A$2:$C$4127, 3, FALSE))</f>
        <v/>
      </c>
      <c r="AK945" s="260"/>
      <c r="AL945" s="127">
        <f t="shared" si="404"/>
        <v>0</v>
      </c>
      <c r="AM945" s="271"/>
      <c r="AN945" s="292">
        <f t="shared" si="406"/>
        <v>0</v>
      </c>
      <c r="AO945" s="279">
        <f t="shared" si="405"/>
        <v>1</v>
      </c>
      <c r="AP945" s="279">
        <v>0.75</v>
      </c>
      <c r="AQ945" s="293" t="str">
        <f t="shared" si="407"/>
        <v>-</v>
      </c>
      <c r="AR945" s="293" t="str">
        <f t="shared" si="408"/>
        <v>-</v>
      </c>
      <c r="AS945" s="293" t="str" cm="1">
        <f t="array" ref="AS945">IFERROR(IFERROR((AT945*AU945)/(3600*1000)/AZ945, BY945) * SUMPRODUCT($BA945:$BE945^2.5, $BF945:$BJ945) / 1000, "-")</f>
        <v>-</v>
      </c>
      <c r="AT945" s="279" t="str">
        <f t="shared" si="409"/>
        <v>-</v>
      </c>
      <c r="AU945" s="279" t="str">
        <f t="shared" si="410"/>
        <v>-</v>
      </c>
      <c r="AV945" s="294" t="str">
        <f t="shared" si="392"/>
        <v>-</v>
      </c>
      <c r="AW945" s="294" t="str" cm="1">
        <f t="array" ref="AW945">IF(CH945&gt;0, INDEX($CV$58:$CV$60, CH945), "-")</f>
        <v>-</v>
      </c>
      <c r="AX945" s="294" t="str">
        <f t="shared" si="411"/>
        <v>-</v>
      </c>
      <c r="AY945" s="295" t="str">
        <f t="shared" si="412"/>
        <v>-</v>
      </c>
      <c r="AZ945" s="294">
        <f t="shared" si="413"/>
        <v>0</v>
      </c>
      <c r="BA945" s="296" t="str" cm="1">
        <f t="array" ref="BA945">IFERROR(INDEX($CV$63:$CZ$65, $CF945, BA$23), "-")</f>
        <v>-</v>
      </c>
      <c r="BB945" s="296" t="str" cm="1">
        <f t="array" ref="BB945">IFERROR(INDEX($CV$63:$CZ$65, $CF945, BB$23), "-")</f>
        <v>-</v>
      </c>
      <c r="BC945" s="296" t="str" cm="1">
        <f t="array" ref="BC945">IFERROR(INDEX($CV$63:$CZ$65, $CF945, BC$23), "-")</f>
        <v>-</v>
      </c>
      <c r="BD945" s="296" t="str" cm="1">
        <f t="array" ref="BD945">IFERROR(INDEX($CV$63:$CZ$65, $CF945, BD$23), "-")</f>
        <v>-</v>
      </c>
      <c r="BE945" s="296" t="str" cm="1">
        <f t="array" ref="BE945">IFERROR(INDEX($CV$63:$CZ$65, $CF945, BE$23), "-")</f>
        <v>-</v>
      </c>
      <c r="BF945" s="297" cm="1">
        <f t="array" ref="BF945">IF($CF945=3,
IFERROR(INDEX($CV$68:$CZ$79, $CE945, BF$23), "-"),
IF($CF945=2,
IF(BF$23=5, $Q945, IF(BF$23=4, $R945, 0)), IF(BF$23=5, $Q945, 0)
))</f>
        <v>0</v>
      </c>
      <c r="BG945" s="297" cm="1">
        <f t="array" ref="BG945">IF($CF945=3,
IFERROR(INDEX($CV$68:$CZ$79, $CE945, BG$23), "-"),
IF($CF945=2,
IF(BG$23=5, $Q945, IF(BG$23=4, $R945, 0)), IF(BG$23=5, $Q945, 0)
))</f>
        <v>0</v>
      </c>
      <c r="BH945" s="297" cm="1">
        <f t="array" ref="BH945">IF($CF945=3,
IFERROR(INDEX($CV$68:$CZ$79, $CE945, BH$23), "-"),
IF($CF945=2,
IF(BH$23=5, $Q945, IF(BH$23=4, $R945, 0)), IF(BH$23=5, $Q945, 0)
))</f>
        <v>0</v>
      </c>
      <c r="BI945" s="297" cm="1">
        <f t="array" ref="BI945">IF($CF945=3,
IFERROR(INDEX($CV$68:$CZ$79, $CE945, BI$23), "-"),
IF($CF945=2,
IF(BI$23=5, $Q945, IF(BI$23=4, $R945, 0)), IF(BI$23=5, $Q945, 0)
))</f>
        <v>0</v>
      </c>
      <c r="BJ945" s="297" cm="1">
        <f t="array" ref="BJ945">IF($CF945=3,
IFERROR(INDEX($CV$68:$CZ$79, $CE945, BJ$23), "-"),
IF($CF945=2,
IF(BJ$23=5, $Q945, IF(BJ$23=4, $R945, 0)), IF(BJ$23=5, $Q945, 0)
))</f>
        <v>0</v>
      </c>
      <c r="BK945" s="293" t="str" cm="1">
        <f t="array" ref="BK945">IFERROR(IF(OR($AN$20="EZ", ISNUMBER((BL945*BM945)/(3600*1000)/BN945)), (BL945*BM945)/(3600*1000)/BN945, BY945) * SUMPRODUCT($BO945:$BS945^2.5, $BT945:$BX945) / 1000, "-")</f>
        <v>-</v>
      </c>
      <c r="BL945" s="279" t="str">
        <f t="shared" si="414"/>
        <v>-</v>
      </c>
      <c r="BM945" s="279" t="str">
        <f t="shared" si="415"/>
        <v>-</v>
      </c>
      <c r="BN945" s="298">
        <f t="shared" si="416"/>
        <v>0</v>
      </c>
      <c r="BO945" s="296" t="str" cm="1">
        <f t="array" ref="BO945">IFERROR(INDEX($CV$63:$CZ$65, $CO945, BO$23), "-")</f>
        <v>-</v>
      </c>
      <c r="BP945" s="296" t="str" cm="1">
        <f t="array" ref="BP945">IFERROR(INDEX($CV$63:$CZ$65, $CO945, BP$23), "-")</f>
        <v>-</v>
      </c>
      <c r="BQ945" s="296" t="str" cm="1">
        <f t="array" ref="BQ945">IFERROR(INDEX($CV$63:$CZ$65, $CO945, BQ$23), "-")</f>
        <v>-</v>
      </c>
      <c r="BR945" s="296" t="str" cm="1">
        <f t="array" ref="BR945">IFERROR(INDEX($CV$63:$CZ$65, $CO945, BR$23), "-")</f>
        <v>-</v>
      </c>
      <c r="BS945" s="296" t="str" cm="1">
        <f t="array" ref="BS945">IFERROR(INDEX($CV$63:$CZ$65, $CO945, BS$23), "-")</f>
        <v>-</v>
      </c>
      <c r="BT945" s="297" cm="1">
        <f t="array" ref="BT945">IF($CO945=3,
IFERROR(INDEX($CV$68:$CZ$79, $CE945, BT$23), "-"),
IF($CO945=2,
IF(BT$23=5, $AC945, IF(BT$23=4, $AD945, 0)), IF(BT$23=5, $AC945, 0)
))</f>
        <v>0</v>
      </c>
      <c r="BU945" s="297" cm="1">
        <f t="array" ref="BU945">IF($CO945=3,
IFERROR(INDEX($CV$68:$CZ$79, $CE945, BU$23), "-"),
IF($CO945=2,
IF(BU$23=5, $AC945, IF(BU$23=4, $AD945, 0)), IF(BU$23=5, $AC945, 0)
))</f>
        <v>0</v>
      </c>
      <c r="BV945" s="297" cm="1">
        <f t="array" ref="BV945">IF($CO945=3,
IFERROR(INDEX($CV$68:$CZ$79, $CE945, BV$23), "-"),
IF($CO945=2,
IF(BV$23=5, $AC945, IF(BV$23=4, $AD945, 0)), IF(BV$23=5, $AC945, 0)
))</f>
        <v>0</v>
      </c>
      <c r="BW945" s="297" cm="1">
        <f t="array" ref="BW945">IF($CO945=3,
IFERROR(INDEX($CV$68:$CZ$79, $CE945, BW$23), "-"),
IF($CO945=2,
IF(BW$23=5, $AC945, IF(BW$23=4, $AD945, 0)), IF(BW$23=5, $AC945, 0)
))</f>
        <v>0</v>
      </c>
      <c r="BX945" s="297" cm="1">
        <f t="array" ref="BX945">IF($CO945=3,
IFERROR(INDEX($CV$68:$CZ$79, $CE945, BX$23), "-"),
IF($CO945=2,
IF(BX$23=5, $AC945, IF(BX$23=4, $AD945, 0)), IF(BX$23=5, $AC945, 0)
))</f>
        <v>0</v>
      </c>
      <c r="BY945" s="293" t="str">
        <f t="shared" si="417"/>
        <v>-</v>
      </c>
      <c r="BZ945" s="299">
        <f t="shared" si="393"/>
        <v>0</v>
      </c>
      <c r="CA945" s="294" t="str">
        <f t="shared" si="418"/>
        <v>-</v>
      </c>
      <c r="CB945" s="295" t="str">
        <f t="shared" si="394"/>
        <v>-</v>
      </c>
      <c r="CC945" s="295" t="str">
        <f t="shared" si="419"/>
        <v>-</v>
      </c>
      <c r="CD945" s="299">
        <f t="shared" si="395"/>
        <v>0</v>
      </c>
      <c r="CE945" s="300" t="str">
        <f t="shared" si="396"/>
        <v>-</v>
      </c>
      <c r="CF945" s="300" t="str">
        <f t="shared" si="397"/>
        <v>-</v>
      </c>
      <c r="CG945" s="300">
        <v>0</v>
      </c>
      <c r="CH945" s="300">
        <f t="shared" si="398"/>
        <v>0</v>
      </c>
      <c r="CI945" s="301">
        <f t="shared" si="399"/>
        <v>0</v>
      </c>
      <c r="CJ945" s="301">
        <f t="shared" si="400"/>
        <v>0</v>
      </c>
      <c r="CK945" s="302" t="str" cm="1">
        <f t="array" ref="CK945">IF($CJ945&gt;0, INDEX($CS$28:$DH$35, $CJ945, $CI945+CK$23), "-")</f>
        <v>-</v>
      </c>
      <c r="CL945" s="302" t="str" cm="1">
        <f t="array" ref="CL945">IF($CJ945&gt;0, INDEX($CS$28:$DH$35, $CJ945, $CI945+CL$23), "-")</f>
        <v>-</v>
      </c>
      <c r="CM945" s="302" t="str" cm="1">
        <f t="array" ref="CM945">IF($CJ945&gt;0, INDEX($CS$28:$DH$35, $CJ945, $CI945+CM$23), "-")</f>
        <v>-</v>
      </c>
      <c r="CN945" s="302" t="str" cm="1">
        <f t="array" ref="CN945">IF($CJ945&gt;0, INDEX($CS$28:$DH$35, $CJ945, $CI945+CN$23), "-")</f>
        <v>-</v>
      </c>
      <c r="CO945" s="300" t="str">
        <f t="shared" si="401"/>
        <v>-</v>
      </c>
      <c r="CP945" s="271"/>
      <c r="CQ945" s="272"/>
      <c r="CR945" s="273"/>
      <c r="CS945" s="273"/>
      <c r="CT945" s="273"/>
      <c r="CU945" s="273"/>
      <c r="CV945" s="273"/>
      <c r="CW945" s="273"/>
      <c r="CX945" s="273"/>
      <c r="CY945" s="273"/>
      <c r="CZ945" s="273"/>
      <c r="DA945" s="273"/>
      <c r="DB945" s="273"/>
      <c r="DC945" s="273"/>
      <c r="DD945" s="273"/>
      <c r="DE945" s="273"/>
      <c r="DF945" s="273"/>
      <c r="DG945" s="273"/>
      <c r="DH945" s="273"/>
      <c r="DI945" s="273"/>
      <c r="DJ945" s="271"/>
      <c r="DK945" s="271"/>
    </row>
    <row r="946" spans="1:115" s="45" customFormat="1" ht="12.75" customHeight="1" x14ac:dyDescent="0.25">
      <c r="A946" s="13" cm="1">
        <f t="array" ref="A946">IFERROR(INDEX(Operation, IFERROR(MATCH($N946,#REF!, 0), IFERROR(MATCH($N946,#REF!, 0), MATCH($N946,#REF!, 0))), 4), 0)</f>
        <v>0</v>
      </c>
      <c r="B946" s="10">
        <v>923</v>
      </c>
      <c r="C946" s="238"/>
      <c r="D946" s="238"/>
      <c r="E946" s="79"/>
      <c r="F946" s="80" t="str">
        <f>IF(ISBLANK(E946), "", VLOOKUP(E946, Z!$A$2:$C$4127, 3, FALSE))</f>
        <v/>
      </c>
      <c r="G946" s="238"/>
      <c r="H946" s="81"/>
      <c r="I946" s="255" t="b">
        <v>0</v>
      </c>
      <c r="J946" s="256"/>
      <c r="K946" s="82"/>
      <c r="L946" s="82"/>
      <c r="M946" s="83"/>
      <c r="N946" s="79"/>
      <c r="O946" s="84"/>
      <c r="P946" s="84"/>
      <c r="Q946" s="257"/>
      <c r="R946" s="257"/>
      <c r="S946" s="257"/>
      <c r="T946" s="85">
        <f t="shared" si="402"/>
        <v>0</v>
      </c>
      <c r="U946" s="238"/>
      <c r="V946" s="238"/>
      <c r="W946" s="238"/>
      <c r="X946" s="256"/>
      <c r="Y946" s="258"/>
      <c r="Z946" s="79"/>
      <c r="AA946" s="257"/>
      <c r="AB946" s="257"/>
      <c r="AC946" s="257"/>
      <c r="AD946" s="257"/>
      <c r="AE946" s="257"/>
      <c r="AF946" s="85">
        <f t="shared" si="403"/>
        <v>0</v>
      </c>
      <c r="AG946" s="259"/>
      <c r="AH946" s="238"/>
      <c r="AI946" s="79"/>
      <c r="AJ946" s="80" t="str">
        <f>IF(ISBLANK(AI946), "", VLOOKUP(AI946, Z!$A$2:$C$4127, 3, FALSE))</f>
        <v/>
      </c>
      <c r="AK946" s="260"/>
      <c r="AL946" s="127">
        <f t="shared" si="404"/>
        <v>0</v>
      </c>
      <c r="AM946" s="271"/>
      <c r="AN946" s="292">
        <f t="shared" si="406"/>
        <v>0</v>
      </c>
      <c r="AO946" s="279">
        <f t="shared" si="405"/>
        <v>1</v>
      </c>
      <c r="AP946" s="279">
        <v>0.75</v>
      </c>
      <c r="AQ946" s="293" t="str">
        <f t="shared" si="407"/>
        <v>-</v>
      </c>
      <c r="AR946" s="293" t="str">
        <f t="shared" si="408"/>
        <v>-</v>
      </c>
      <c r="AS946" s="293" t="str" cm="1">
        <f t="array" ref="AS946">IFERROR(IFERROR((AT946*AU946)/(3600*1000)/AZ946, BY946) * SUMPRODUCT($BA946:$BE946^2.5, $BF946:$BJ946) / 1000, "-")</f>
        <v>-</v>
      </c>
      <c r="AT946" s="279" t="str">
        <f t="shared" si="409"/>
        <v>-</v>
      </c>
      <c r="AU946" s="279" t="str">
        <f t="shared" si="410"/>
        <v>-</v>
      </c>
      <c r="AV946" s="294" t="str">
        <f t="shared" si="392"/>
        <v>-</v>
      </c>
      <c r="AW946" s="294" t="str" cm="1">
        <f t="array" ref="AW946">IF(CH946&gt;0, INDEX($CV$58:$CV$60, CH946), "-")</f>
        <v>-</v>
      </c>
      <c r="AX946" s="294" t="str">
        <f t="shared" si="411"/>
        <v>-</v>
      </c>
      <c r="AY946" s="295" t="str">
        <f t="shared" si="412"/>
        <v>-</v>
      </c>
      <c r="AZ946" s="294">
        <f t="shared" si="413"/>
        <v>0</v>
      </c>
      <c r="BA946" s="296" t="str" cm="1">
        <f t="array" ref="BA946">IFERROR(INDEX($CV$63:$CZ$65, $CF946, BA$23), "-")</f>
        <v>-</v>
      </c>
      <c r="BB946" s="296" t="str" cm="1">
        <f t="array" ref="BB946">IFERROR(INDEX($CV$63:$CZ$65, $CF946, BB$23), "-")</f>
        <v>-</v>
      </c>
      <c r="BC946" s="296" t="str" cm="1">
        <f t="array" ref="BC946">IFERROR(INDEX($CV$63:$CZ$65, $CF946, BC$23), "-")</f>
        <v>-</v>
      </c>
      <c r="BD946" s="296" t="str" cm="1">
        <f t="array" ref="BD946">IFERROR(INDEX($CV$63:$CZ$65, $CF946, BD$23), "-")</f>
        <v>-</v>
      </c>
      <c r="BE946" s="296" t="str" cm="1">
        <f t="array" ref="BE946">IFERROR(INDEX($CV$63:$CZ$65, $CF946, BE$23), "-")</f>
        <v>-</v>
      </c>
      <c r="BF946" s="297" cm="1">
        <f t="array" ref="BF946">IF($CF946=3,
IFERROR(INDEX($CV$68:$CZ$79, $CE946, BF$23), "-"),
IF($CF946=2,
IF(BF$23=5, $Q946, IF(BF$23=4, $R946, 0)), IF(BF$23=5, $Q946, 0)
))</f>
        <v>0</v>
      </c>
      <c r="BG946" s="297" cm="1">
        <f t="array" ref="BG946">IF($CF946=3,
IFERROR(INDEX($CV$68:$CZ$79, $CE946, BG$23), "-"),
IF($CF946=2,
IF(BG$23=5, $Q946, IF(BG$23=4, $R946, 0)), IF(BG$23=5, $Q946, 0)
))</f>
        <v>0</v>
      </c>
      <c r="BH946" s="297" cm="1">
        <f t="array" ref="BH946">IF($CF946=3,
IFERROR(INDEX($CV$68:$CZ$79, $CE946, BH$23), "-"),
IF($CF946=2,
IF(BH$23=5, $Q946, IF(BH$23=4, $R946, 0)), IF(BH$23=5, $Q946, 0)
))</f>
        <v>0</v>
      </c>
      <c r="BI946" s="297" cm="1">
        <f t="array" ref="BI946">IF($CF946=3,
IFERROR(INDEX($CV$68:$CZ$79, $CE946, BI$23), "-"),
IF($CF946=2,
IF(BI$23=5, $Q946, IF(BI$23=4, $R946, 0)), IF(BI$23=5, $Q946, 0)
))</f>
        <v>0</v>
      </c>
      <c r="BJ946" s="297" cm="1">
        <f t="array" ref="BJ946">IF($CF946=3,
IFERROR(INDEX($CV$68:$CZ$79, $CE946, BJ$23), "-"),
IF($CF946=2,
IF(BJ$23=5, $Q946, IF(BJ$23=4, $R946, 0)), IF(BJ$23=5, $Q946, 0)
))</f>
        <v>0</v>
      </c>
      <c r="BK946" s="293" t="str" cm="1">
        <f t="array" ref="BK946">IFERROR(IF(OR($AN$20="EZ", ISNUMBER((BL946*BM946)/(3600*1000)/BN946)), (BL946*BM946)/(3600*1000)/BN946, BY946) * SUMPRODUCT($BO946:$BS946^2.5, $BT946:$BX946) / 1000, "-")</f>
        <v>-</v>
      </c>
      <c r="BL946" s="279" t="str">
        <f t="shared" si="414"/>
        <v>-</v>
      </c>
      <c r="BM946" s="279" t="str">
        <f t="shared" si="415"/>
        <v>-</v>
      </c>
      <c r="BN946" s="298">
        <f t="shared" si="416"/>
        <v>0</v>
      </c>
      <c r="BO946" s="296" t="str" cm="1">
        <f t="array" ref="BO946">IFERROR(INDEX($CV$63:$CZ$65, $CO946, BO$23), "-")</f>
        <v>-</v>
      </c>
      <c r="BP946" s="296" t="str" cm="1">
        <f t="array" ref="BP946">IFERROR(INDEX($CV$63:$CZ$65, $CO946, BP$23), "-")</f>
        <v>-</v>
      </c>
      <c r="BQ946" s="296" t="str" cm="1">
        <f t="array" ref="BQ946">IFERROR(INDEX($CV$63:$CZ$65, $CO946, BQ$23), "-")</f>
        <v>-</v>
      </c>
      <c r="BR946" s="296" t="str" cm="1">
        <f t="array" ref="BR946">IFERROR(INDEX($CV$63:$CZ$65, $CO946, BR$23), "-")</f>
        <v>-</v>
      </c>
      <c r="BS946" s="296" t="str" cm="1">
        <f t="array" ref="BS946">IFERROR(INDEX($CV$63:$CZ$65, $CO946, BS$23), "-")</f>
        <v>-</v>
      </c>
      <c r="BT946" s="297" cm="1">
        <f t="array" ref="BT946">IF($CO946=3,
IFERROR(INDEX($CV$68:$CZ$79, $CE946, BT$23), "-"),
IF($CO946=2,
IF(BT$23=5, $AC946, IF(BT$23=4, $AD946, 0)), IF(BT$23=5, $AC946, 0)
))</f>
        <v>0</v>
      </c>
      <c r="BU946" s="297" cm="1">
        <f t="array" ref="BU946">IF($CO946=3,
IFERROR(INDEX($CV$68:$CZ$79, $CE946, BU$23), "-"),
IF($CO946=2,
IF(BU$23=5, $AC946, IF(BU$23=4, $AD946, 0)), IF(BU$23=5, $AC946, 0)
))</f>
        <v>0</v>
      </c>
      <c r="BV946" s="297" cm="1">
        <f t="array" ref="BV946">IF($CO946=3,
IFERROR(INDEX($CV$68:$CZ$79, $CE946, BV$23), "-"),
IF($CO946=2,
IF(BV$23=5, $AC946, IF(BV$23=4, $AD946, 0)), IF(BV$23=5, $AC946, 0)
))</f>
        <v>0</v>
      </c>
      <c r="BW946" s="297" cm="1">
        <f t="array" ref="BW946">IF($CO946=3,
IFERROR(INDEX($CV$68:$CZ$79, $CE946, BW$23), "-"),
IF($CO946=2,
IF(BW$23=5, $AC946, IF(BW$23=4, $AD946, 0)), IF(BW$23=5, $AC946, 0)
))</f>
        <v>0</v>
      </c>
      <c r="BX946" s="297" cm="1">
        <f t="array" ref="BX946">IF($CO946=3,
IFERROR(INDEX($CV$68:$CZ$79, $CE946, BX$23), "-"),
IF($CO946=2,
IF(BX$23=5, $AC946, IF(BX$23=4, $AD946, 0)), IF(BX$23=5, $AC946, 0)
))</f>
        <v>0</v>
      </c>
      <c r="BY946" s="293" t="str">
        <f t="shared" si="417"/>
        <v>-</v>
      </c>
      <c r="BZ946" s="299">
        <f t="shared" si="393"/>
        <v>0</v>
      </c>
      <c r="CA946" s="294" t="str">
        <f t="shared" si="418"/>
        <v>-</v>
      </c>
      <c r="CB946" s="295" t="str">
        <f t="shared" si="394"/>
        <v>-</v>
      </c>
      <c r="CC946" s="295" t="str">
        <f t="shared" si="419"/>
        <v>-</v>
      </c>
      <c r="CD946" s="299">
        <f t="shared" si="395"/>
        <v>0</v>
      </c>
      <c r="CE946" s="300" t="str">
        <f t="shared" si="396"/>
        <v>-</v>
      </c>
      <c r="CF946" s="300" t="str">
        <f t="shared" si="397"/>
        <v>-</v>
      </c>
      <c r="CG946" s="300">
        <v>0</v>
      </c>
      <c r="CH946" s="300">
        <f t="shared" si="398"/>
        <v>0</v>
      </c>
      <c r="CI946" s="301">
        <f t="shared" si="399"/>
        <v>0</v>
      </c>
      <c r="CJ946" s="301">
        <f t="shared" si="400"/>
        <v>0</v>
      </c>
      <c r="CK946" s="302" t="str" cm="1">
        <f t="array" ref="CK946">IF($CJ946&gt;0, INDEX($CS$28:$DH$35, $CJ946, $CI946+CK$23), "-")</f>
        <v>-</v>
      </c>
      <c r="CL946" s="302" t="str" cm="1">
        <f t="array" ref="CL946">IF($CJ946&gt;0, INDEX($CS$28:$DH$35, $CJ946, $CI946+CL$23), "-")</f>
        <v>-</v>
      </c>
      <c r="CM946" s="302" t="str" cm="1">
        <f t="array" ref="CM946">IF($CJ946&gt;0, INDEX($CS$28:$DH$35, $CJ946, $CI946+CM$23), "-")</f>
        <v>-</v>
      </c>
      <c r="CN946" s="302" t="str" cm="1">
        <f t="array" ref="CN946">IF($CJ946&gt;0, INDEX($CS$28:$DH$35, $CJ946, $CI946+CN$23), "-")</f>
        <v>-</v>
      </c>
      <c r="CO946" s="300" t="str">
        <f t="shared" si="401"/>
        <v>-</v>
      </c>
      <c r="CP946" s="271"/>
      <c r="CQ946" s="272"/>
      <c r="CR946" s="273"/>
      <c r="CS946" s="273"/>
      <c r="CT946" s="273"/>
      <c r="CU946" s="273"/>
      <c r="CV946" s="273"/>
      <c r="CW946" s="273"/>
      <c r="CX946" s="273"/>
      <c r="CY946" s="273"/>
      <c r="CZ946" s="273"/>
      <c r="DA946" s="273"/>
      <c r="DB946" s="273"/>
      <c r="DC946" s="273"/>
      <c r="DD946" s="273"/>
      <c r="DE946" s="273"/>
      <c r="DF946" s="273"/>
      <c r="DG946" s="273"/>
      <c r="DH946" s="273"/>
      <c r="DI946" s="273"/>
      <c r="DJ946" s="271"/>
      <c r="DK946" s="271"/>
    </row>
    <row r="947" spans="1:115" s="45" customFormat="1" ht="12.75" customHeight="1" x14ac:dyDescent="0.25">
      <c r="A947" s="13" cm="1">
        <f t="array" ref="A947">IFERROR(INDEX(Operation, IFERROR(MATCH($N947,#REF!, 0), IFERROR(MATCH($N947,#REF!, 0), MATCH($N947,#REF!, 0))), 4), 0)</f>
        <v>0</v>
      </c>
      <c r="B947" s="10">
        <v>924</v>
      </c>
      <c r="C947" s="238"/>
      <c r="D947" s="238"/>
      <c r="E947" s="79"/>
      <c r="F947" s="80" t="str">
        <f>IF(ISBLANK(E947), "", VLOOKUP(E947, Z!$A$2:$C$4127, 3, FALSE))</f>
        <v/>
      </c>
      <c r="G947" s="238"/>
      <c r="H947" s="81"/>
      <c r="I947" s="255" t="b">
        <v>0</v>
      </c>
      <c r="J947" s="256"/>
      <c r="K947" s="82"/>
      <c r="L947" s="82"/>
      <c r="M947" s="83"/>
      <c r="N947" s="79"/>
      <c r="O947" s="84"/>
      <c r="P947" s="84"/>
      <c r="Q947" s="257"/>
      <c r="R947" s="257"/>
      <c r="S947" s="257"/>
      <c r="T947" s="85">
        <f t="shared" si="402"/>
        <v>0</v>
      </c>
      <c r="U947" s="238"/>
      <c r="V947" s="238"/>
      <c r="W947" s="238"/>
      <c r="X947" s="257"/>
      <c r="Y947" s="258"/>
      <c r="Z947" s="79"/>
      <c r="AA947" s="257"/>
      <c r="AB947" s="257"/>
      <c r="AC947" s="257"/>
      <c r="AD947" s="257"/>
      <c r="AE947" s="257"/>
      <c r="AF947" s="85">
        <f t="shared" si="403"/>
        <v>0</v>
      </c>
      <c r="AG947" s="259"/>
      <c r="AH947" s="238"/>
      <c r="AI947" s="79"/>
      <c r="AJ947" s="80" t="str">
        <f>IF(ISBLANK(AI947), "", VLOOKUP(AI947, Z!$A$2:$C$4127, 3, FALSE))</f>
        <v/>
      </c>
      <c r="AK947" s="260"/>
      <c r="AL947" s="127">
        <f t="shared" si="404"/>
        <v>0</v>
      </c>
      <c r="AM947" s="271"/>
      <c r="AN947" s="292">
        <f t="shared" si="406"/>
        <v>0</v>
      </c>
      <c r="AO947" s="279">
        <f t="shared" si="405"/>
        <v>1</v>
      </c>
      <c r="AP947" s="279">
        <v>0.75</v>
      </c>
      <c r="AQ947" s="293" t="str">
        <f t="shared" si="407"/>
        <v>-</v>
      </c>
      <c r="AR947" s="293" t="str">
        <f t="shared" si="408"/>
        <v>-</v>
      </c>
      <c r="AS947" s="293" t="str" cm="1">
        <f t="array" ref="AS947">IFERROR(IFERROR((AT947*AU947)/(3600*1000)/AZ947, BY947) * SUMPRODUCT($BA947:$BE947^2.5, $BF947:$BJ947) / 1000, "-")</f>
        <v>-</v>
      </c>
      <c r="AT947" s="279" t="str">
        <f t="shared" si="409"/>
        <v>-</v>
      </c>
      <c r="AU947" s="279" t="str">
        <f t="shared" si="410"/>
        <v>-</v>
      </c>
      <c r="AV947" s="294" t="str">
        <f t="shared" si="392"/>
        <v>-</v>
      </c>
      <c r="AW947" s="294" t="str" cm="1">
        <f t="array" ref="AW947">IF(CH947&gt;0, INDEX($CV$58:$CV$60, CH947), "-")</f>
        <v>-</v>
      </c>
      <c r="AX947" s="294" t="str">
        <f t="shared" si="411"/>
        <v>-</v>
      </c>
      <c r="AY947" s="295" t="str">
        <f t="shared" si="412"/>
        <v>-</v>
      </c>
      <c r="AZ947" s="294">
        <f t="shared" si="413"/>
        <v>0</v>
      </c>
      <c r="BA947" s="296" t="str" cm="1">
        <f t="array" ref="BA947">IFERROR(INDEX($CV$63:$CZ$65, $CF947, BA$23), "-")</f>
        <v>-</v>
      </c>
      <c r="BB947" s="296" t="str" cm="1">
        <f t="array" ref="BB947">IFERROR(INDEX($CV$63:$CZ$65, $CF947, BB$23), "-")</f>
        <v>-</v>
      </c>
      <c r="BC947" s="296" t="str" cm="1">
        <f t="array" ref="BC947">IFERROR(INDEX($CV$63:$CZ$65, $CF947, BC$23), "-")</f>
        <v>-</v>
      </c>
      <c r="BD947" s="296" t="str" cm="1">
        <f t="array" ref="BD947">IFERROR(INDEX($CV$63:$CZ$65, $CF947, BD$23), "-")</f>
        <v>-</v>
      </c>
      <c r="BE947" s="296" t="str" cm="1">
        <f t="array" ref="BE947">IFERROR(INDEX($CV$63:$CZ$65, $CF947, BE$23), "-")</f>
        <v>-</v>
      </c>
      <c r="BF947" s="297" cm="1">
        <f t="array" ref="BF947">IF($CF947=3,
IFERROR(INDEX($CV$68:$CZ$79, $CE947, BF$23), "-"),
IF($CF947=2,
IF(BF$23=5, $Q947, IF(BF$23=4, $R947, 0)), IF(BF$23=5, $Q947, 0)
))</f>
        <v>0</v>
      </c>
      <c r="BG947" s="297" cm="1">
        <f t="array" ref="BG947">IF($CF947=3,
IFERROR(INDEX($CV$68:$CZ$79, $CE947, BG$23), "-"),
IF($CF947=2,
IF(BG$23=5, $Q947, IF(BG$23=4, $R947, 0)), IF(BG$23=5, $Q947, 0)
))</f>
        <v>0</v>
      </c>
      <c r="BH947" s="297" cm="1">
        <f t="array" ref="BH947">IF($CF947=3,
IFERROR(INDEX($CV$68:$CZ$79, $CE947, BH$23), "-"),
IF($CF947=2,
IF(BH$23=5, $Q947, IF(BH$23=4, $R947, 0)), IF(BH$23=5, $Q947, 0)
))</f>
        <v>0</v>
      </c>
      <c r="BI947" s="297" cm="1">
        <f t="array" ref="BI947">IF($CF947=3,
IFERROR(INDEX($CV$68:$CZ$79, $CE947, BI$23), "-"),
IF($CF947=2,
IF(BI$23=5, $Q947, IF(BI$23=4, $R947, 0)), IF(BI$23=5, $Q947, 0)
))</f>
        <v>0</v>
      </c>
      <c r="BJ947" s="297" cm="1">
        <f t="array" ref="BJ947">IF($CF947=3,
IFERROR(INDEX($CV$68:$CZ$79, $CE947, BJ$23), "-"),
IF($CF947=2,
IF(BJ$23=5, $Q947, IF(BJ$23=4, $R947, 0)), IF(BJ$23=5, $Q947, 0)
))</f>
        <v>0</v>
      </c>
      <c r="BK947" s="293" t="str" cm="1">
        <f t="array" ref="BK947">IFERROR(IF(OR($AN$20="EZ", ISNUMBER((BL947*BM947)/(3600*1000)/BN947)), (BL947*BM947)/(3600*1000)/BN947, BY947) * SUMPRODUCT($BO947:$BS947^2.5, $BT947:$BX947) / 1000, "-")</f>
        <v>-</v>
      </c>
      <c r="BL947" s="279" t="str">
        <f t="shared" si="414"/>
        <v>-</v>
      </c>
      <c r="BM947" s="279" t="str">
        <f t="shared" si="415"/>
        <v>-</v>
      </c>
      <c r="BN947" s="298">
        <f t="shared" si="416"/>
        <v>0</v>
      </c>
      <c r="BO947" s="296" t="str" cm="1">
        <f t="array" ref="BO947">IFERROR(INDEX($CV$63:$CZ$65, $CO947, BO$23), "-")</f>
        <v>-</v>
      </c>
      <c r="BP947" s="296" t="str" cm="1">
        <f t="array" ref="BP947">IFERROR(INDEX($CV$63:$CZ$65, $CO947, BP$23), "-")</f>
        <v>-</v>
      </c>
      <c r="BQ947" s="296" t="str" cm="1">
        <f t="array" ref="BQ947">IFERROR(INDEX($CV$63:$CZ$65, $CO947, BQ$23), "-")</f>
        <v>-</v>
      </c>
      <c r="BR947" s="296" t="str" cm="1">
        <f t="array" ref="BR947">IFERROR(INDEX($CV$63:$CZ$65, $CO947, BR$23), "-")</f>
        <v>-</v>
      </c>
      <c r="BS947" s="296" t="str" cm="1">
        <f t="array" ref="BS947">IFERROR(INDEX($CV$63:$CZ$65, $CO947, BS$23), "-")</f>
        <v>-</v>
      </c>
      <c r="BT947" s="297" cm="1">
        <f t="array" ref="BT947">IF($CO947=3,
IFERROR(INDEX($CV$68:$CZ$79, $CE947, BT$23), "-"),
IF($CO947=2,
IF(BT$23=5, $AC947, IF(BT$23=4, $AD947, 0)), IF(BT$23=5, $AC947, 0)
))</f>
        <v>0</v>
      </c>
      <c r="BU947" s="297" cm="1">
        <f t="array" ref="BU947">IF($CO947=3,
IFERROR(INDEX($CV$68:$CZ$79, $CE947, BU$23), "-"),
IF($CO947=2,
IF(BU$23=5, $AC947, IF(BU$23=4, $AD947, 0)), IF(BU$23=5, $AC947, 0)
))</f>
        <v>0</v>
      </c>
      <c r="BV947" s="297" cm="1">
        <f t="array" ref="BV947">IF($CO947=3,
IFERROR(INDEX($CV$68:$CZ$79, $CE947, BV$23), "-"),
IF($CO947=2,
IF(BV$23=5, $AC947, IF(BV$23=4, $AD947, 0)), IF(BV$23=5, $AC947, 0)
))</f>
        <v>0</v>
      </c>
      <c r="BW947" s="297" cm="1">
        <f t="array" ref="BW947">IF($CO947=3,
IFERROR(INDEX($CV$68:$CZ$79, $CE947, BW$23), "-"),
IF($CO947=2,
IF(BW$23=5, $AC947, IF(BW$23=4, $AD947, 0)), IF(BW$23=5, $AC947, 0)
))</f>
        <v>0</v>
      </c>
      <c r="BX947" s="297" cm="1">
        <f t="array" ref="BX947">IF($CO947=3,
IFERROR(INDEX($CV$68:$CZ$79, $CE947, BX$23), "-"),
IF($CO947=2,
IF(BX$23=5, $AC947, IF(BX$23=4, $AD947, 0)), IF(BX$23=5, $AC947, 0)
))</f>
        <v>0</v>
      </c>
      <c r="BY947" s="293" t="str">
        <f t="shared" si="417"/>
        <v>-</v>
      </c>
      <c r="BZ947" s="299">
        <f t="shared" si="393"/>
        <v>0</v>
      </c>
      <c r="CA947" s="294" t="str">
        <f t="shared" si="418"/>
        <v>-</v>
      </c>
      <c r="CB947" s="295" t="str">
        <f t="shared" si="394"/>
        <v>-</v>
      </c>
      <c r="CC947" s="295" t="str">
        <f t="shared" si="419"/>
        <v>-</v>
      </c>
      <c r="CD947" s="299">
        <f t="shared" si="395"/>
        <v>0</v>
      </c>
      <c r="CE947" s="300" t="str">
        <f t="shared" si="396"/>
        <v>-</v>
      </c>
      <c r="CF947" s="300" t="str">
        <f t="shared" si="397"/>
        <v>-</v>
      </c>
      <c r="CG947" s="300">
        <v>0</v>
      </c>
      <c r="CH947" s="300">
        <f t="shared" si="398"/>
        <v>0</v>
      </c>
      <c r="CI947" s="301">
        <f t="shared" si="399"/>
        <v>0</v>
      </c>
      <c r="CJ947" s="301">
        <f t="shared" si="400"/>
        <v>0</v>
      </c>
      <c r="CK947" s="302" t="str" cm="1">
        <f t="array" ref="CK947">IF($CJ947&gt;0, INDEX($CS$28:$DH$35, $CJ947, $CI947+CK$23), "-")</f>
        <v>-</v>
      </c>
      <c r="CL947" s="302" t="str" cm="1">
        <f t="array" ref="CL947">IF($CJ947&gt;0, INDEX($CS$28:$DH$35, $CJ947, $CI947+CL$23), "-")</f>
        <v>-</v>
      </c>
      <c r="CM947" s="302" t="str" cm="1">
        <f t="array" ref="CM947">IF($CJ947&gt;0, INDEX($CS$28:$DH$35, $CJ947, $CI947+CM$23), "-")</f>
        <v>-</v>
      </c>
      <c r="CN947" s="302" t="str" cm="1">
        <f t="array" ref="CN947">IF($CJ947&gt;0, INDEX($CS$28:$DH$35, $CJ947, $CI947+CN$23), "-")</f>
        <v>-</v>
      </c>
      <c r="CO947" s="300" t="str">
        <f t="shared" si="401"/>
        <v>-</v>
      </c>
      <c r="CP947" s="271"/>
      <c r="CQ947" s="272"/>
      <c r="CR947" s="273"/>
      <c r="CS947" s="273"/>
      <c r="CT947" s="273"/>
      <c r="CU947" s="273"/>
      <c r="CV947" s="273"/>
      <c r="CW947" s="273"/>
      <c r="CX947" s="273"/>
      <c r="CY947" s="273"/>
      <c r="CZ947" s="273"/>
      <c r="DA947" s="273"/>
      <c r="DB947" s="273"/>
      <c r="DC947" s="273"/>
      <c r="DD947" s="273"/>
      <c r="DE947" s="273"/>
      <c r="DF947" s="273"/>
      <c r="DG947" s="273"/>
      <c r="DH947" s="273"/>
      <c r="DI947" s="273"/>
      <c r="DJ947" s="271"/>
      <c r="DK947" s="271"/>
    </row>
    <row r="948" spans="1:115" s="45" customFormat="1" ht="12.75" customHeight="1" x14ac:dyDescent="0.25">
      <c r="A948" s="13" cm="1">
        <f t="array" ref="A948">IFERROR(INDEX(Operation, IFERROR(MATCH($N948,#REF!, 0), IFERROR(MATCH($N948,#REF!, 0), MATCH($N948,#REF!, 0))), 4), 0)</f>
        <v>0</v>
      </c>
      <c r="B948" s="10">
        <v>925</v>
      </c>
      <c r="C948" s="238"/>
      <c r="D948" s="238"/>
      <c r="E948" s="79"/>
      <c r="F948" s="80" t="str">
        <f>IF(ISBLANK(E948), "", VLOOKUP(E948, Z!$A$2:$C$4127, 3, FALSE))</f>
        <v/>
      </c>
      <c r="G948" s="238"/>
      <c r="H948" s="81"/>
      <c r="I948" s="255" t="b">
        <v>0</v>
      </c>
      <c r="J948" s="256"/>
      <c r="K948" s="82"/>
      <c r="L948" s="82"/>
      <c r="M948" s="83"/>
      <c r="N948" s="79"/>
      <c r="O948" s="84"/>
      <c r="P948" s="84"/>
      <c r="Q948" s="257"/>
      <c r="R948" s="257"/>
      <c r="S948" s="257"/>
      <c r="T948" s="85">
        <f t="shared" si="402"/>
        <v>0</v>
      </c>
      <c r="U948" s="238"/>
      <c r="V948" s="238"/>
      <c r="W948" s="238"/>
      <c r="X948" s="257"/>
      <c r="Y948" s="258"/>
      <c r="Z948" s="79"/>
      <c r="AA948" s="257"/>
      <c r="AB948" s="257"/>
      <c r="AC948" s="257"/>
      <c r="AD948" s="257"/>
      <c r="AE948" s="257"/>
      <c r="AF948" s="85">
        <f t="shared" si="403"/>
        <v>0</v>
      </c>
      <c r="AG948" s="259"/>
      <c r="AH948" s="238"/>
      <c r="AI948" s="79"/>
      <c r="AJ948" s="80" t="str">
        <f>IF(ISBLANK(AI948), "", VLOOKUP(AI948, Z!$A$2:$C$4127, 3, FALSE))</f>
        <v/>
      </c>
      <c r="AK948" s="260"/>
      <c r="AL948" s="127">
        <f t="shared" si="404"/>
        <v>0</v>
      </c>
      <c r="AM948" s="271"/>
      <c r="AN948" s="292">
        <f t="shared" si="406"/>
        <v>0</v>
      </c>
      <c r="AO948" s="279">
        <f t="shared" si="405"/>
        <v>1</v>
      </c>
      <c r="AP948" s="279">
        <v>0.75</v>
      </c>
      <c r="AQ948" s="293" t="str">
        <f t="shared" si="407"/>
        <v>-</v>
      </c>
      <c r="AR948" s="293" t="str">
        <f t="shared" si="408"/>
        <v>-</v>
      </c>
      <c r="AS948" s="293" t="str" cm="1">
        <f t="array" ref="AS948">IFERROR(IFERROR((AT948*AU948)/(3600*1000)/AZ948, BY948) * SUMPRODUCT($BA948:$BE948^2.5, $BF948:$BJ948) / 1000, "-")</f>
        <v>-</v>
      </c>
      <c r="AT948" s="279" t="str">
        <f t="shared" si="409"/>
        <v>-</v>
      </c>
      <c r="AU948" s="279" t="str">
        <f t="shared" si="410"/>
        <v>-</v>
      </c>
      <c r="AV948" s="294" t="str">
        <f t="shared" si="392"/>
        <v>-</v>
      </c>
      <c r="AW948" s="294" t="str" cm="1">
        <f t="array" ref="AW948">IF(CH948&gt;0, INDEX($CV$58:$CV$60, CH948), "-")</f>
        <v>-</v>
      </c>
      <c r="AX948" s="294" t="str">
        <f t="shared" si="411"/>
        <v>-</v>
      </c>
      <c r="AY948" s="295" t="str">
        <f t="shared" si="412"/>
        <v>-</v>
      </c>
      <c r="AZ948" s="294">
        <f t="shared" si="413"/>
        <v>0</v>
      </c>
      <c r="BA948" s="296" t="str" cm="1">
        <f t="array" ref="BA948">IFERROR(INDEX($CV$63:$CZ$65, $CF948, BA$23), "-")</f>
        <v>-</v>
      </c>
      <c r="BB948" s="296" t="str" cm="1">
        <f t="array" ref="BB948">IFERROR(INDEX($CV$63:$CZ$65, $CF948, BB$23), "-")</f>
        <v>-</v>
      </c>
      <c r="BC948" s="296" t="str" cm="1">
        <f t="array" ref="BC948">IFERROR(INDEX($CV$63:$CZ$65, $CF948, BC$23), "-")</f>
        <v>-</v>
      </c>
      <c r="BD948" s="296" t="str" cm="1">
        <f t="array" ref="BD948">IFERROR(INDEX($CV$63:$CZ$65, $CF948, BD$23), "-")</f>
        <v>-</v>
      </c>
      <c r="BE948" s="296" t="str" cm="1">
        <f t="array" ref="BE948">IFERROR(INDEX($CV$63:$CZ$65, $CF948, BE$23), "-")</f>
        <v>-</v>
      </c>
      <c r="BF948" s="297" cm="1">
        <f t="array" ref="BF948">IF($CF948=3,
IFERROR(INDEX($CV$68:$CZ$79, $CE948, BF$23), "-"),
IF($CF948=2,
IF(BF$23=5, $Q948, IF(BF$23=4, $R948, 0)), IF(BF$23=5, $Q948, 0)
))</f>
        <v>0</v>
      </c>
      <c r="BG948" s="297" cm="1">
        <f t="array" ref="BG948">IF($CF948=3,
IFERROR(INDEX($CV$68:$CZ$79, $CE948, BG$23), "-"),
IF($CF948=2,
IF(BG$23=5, $Q948, IF(BG$23=4, $R948, 0)), IF(BG$23=5, $Q948, 0)
))</f>
        <v>0</v>
      </c>
      <c r="BH948" s="297" cm="1">
        <f t="array" ref="BH948">IF($CF948=3,
IFERROR(INDEX($CV$68:$CZ$79, $CE948, BH$23), "-"),
IF($CF948=2,
IF(BH$23=5, $Q948, IF(BH$23=4, $R948, 0)), IF(BH$23=5, $Q948, 0)
))</f>
        <v>0</v>
      </c>
      <c r="BI948" s="297" cm="1">
        <f t="array" ref="BI948">IF($CF948=3,
IFERROR(INDEX($CV$68:$CZ$79, $CE948, BI$23), "-"),
IF($CF948=2,
IF(BI$23=5, $Q948, IF(BI$23=4, $R948, 0)), IF(BI$23=5, $Q948, 0)
))</f>
        <v>0</v>
      </c>
      <c r="BJ948" s="297" cm="1">
        <f t="array" ref="BJ948">IF($CF948=3,
IFERROR(INDEX($CV$68:$CZ$79, $CE948, BJ$23), "-"),
IF($CF948=2,
IF(BJ$23=5, $Q948, IF(BJ$23=4, $R948, 0)), IF(BJ$23=5, $Q948, 0)
))</f>
        <v>0</v>
      </c>
      <c r="BK948" s="293" t="str" cm="1">
        <f t="array" ref="BK948">IFERROR(IF(OR($AN$20="EZ", ISNUMBER((BL948*BM948)/(3600*1000)/BN948)), (BL948*BM948)/(3600*1000)/BN948, BY948) * SUMPRODUCT($BO948:$BS948^2.5, $BT948:$BX948) / 1000, "-")</f>
        <v>-</v>
      </c>
      <c r="BL948" s="279" t="str">
        <f t="shared" si="414"/>
        <v>-</v>
      </c>
      <c r="BM948" s="279" t="str">
        <f t="shared" si="415"/>
        <v>-</v>
      </c>
      <c r="BN948" s="298">
        <f t="shared" si="416"/>
        <v>0</v>
      </c>
      <c r="BO948" s="296" t="str" cm="1">
        <f t="array" ref="BO948">IFERROR(INDEX($CV$63:$CZ$65, $CO948, BO$23), "-")</f>
        <v>-</v>
      </c>
      <c r="BP948" s="296" t="str" cm="1">
        <f t="array" ref="BP948">IFERROR(INDEX($CV$63:$CZ$65, $CO948, BP$23), "-")</f>
        <v>-</v>
      </c>
      <c r="BQ948" s="296" t="str" cm="1">
        <f t="array" ref="BQ948">IFERROR(INDEX($CV$63:$CZ$65, $CO948, BQ$23), "-")</f>
        <v>-</v>
      </c>
      <c r="BR948" s="296" t="str" cm="1">
        <f t="array" ref="BR948">IFERROR(INDEX($CV$63:$CZ$65, $CO948, BR$23), "-")</f>
        <v>-</v>
      </c>
      <c r="BS948" s="296" t="str" cm="1">
        <f t="array" ref="BS948">IFERROR(INDEX($CV$63:$CZ$65, $CO948, BS$23), "-")</f>
        <v>-</v>
      </c>
      <c r="BT948" s="297" cm="1">
        <f t="array" ref="BT948">IF($CO948=3,
IFERROR(INDEX($CV$68:$CZ$79, $CE948, BT$23), "-"),
IF($CO948=2,
IF(BT$23=5, $AC948, IF(BT$23=4, $AD948, 0)), IF(BT$23=5, $AC948, 0)
))</f>
        <v>0</v>
      </c>
      <c r="BU948" s="297" cm="1">
        <f t="array" ref="BU948">IF($CO948=3,
IFERROR(INDEX($CV$68:$CZ$79, $CE948, BU$23), "-"),
IF($CO948=2,
IF(BU$23=5, $AC948, IF(BU$23=4, $AD948, 0)), IF(BU$23=5, $AC948, 0)
))</f>
        <v>0</v>
      </c>
      <c r="BV948" s="297" cm="1">
        <f t="array" ref="BV948">IF($CO948=3,
IFERROR(INDEX($CV$68:$CZ$79, $CE948, BV$23), "-"),
IF($CO948=2,
IF(BV$23=5, $AC948, IF(BV$23=4, $AD948, 0)), IF(BV$23=5, $AC948, 0)
))</f>
        <v>0</v>
      </c>
      <c r="BW948" s="297" cm="1">
        <f t="array" ref="BW948">IF($CO948=3,
IFERROR(INDEX($CV$68:$CZ$79, $CE948, BW$23), "-"),
IF($CO948=2,
IF(BW$23=5, $AC948, IF(BW$23=4, $AD948, 0)), IF(BW$23=5, $AC948, 0)
))</f>
        <v>0</v>
      </c>
      <c r="BX948" s="297" cm="1">
        <f t="array" ref="BX948">IF($CO948=3,
IFERROR(INDEX($CV$68:$CZ$79, $CE948, BX$23), "-"),
IF($CO948=2,
IF(BX$23=5, $AC948, IF(BX$23=4, $AD948, 0)), IF(BX$23=5, $AC948, 0)
))</f>
        <v>0</v>
      </c>
      <c r="BY948" s="293" t="str">
        <f t="shared" si="417"/>
        <v>-</v>
      </c>
      <c r="BZ948" s="299">
        <f t="shared" si="393"/>
        <v>0</v>
      </c>
      <c r="CA948" s="294" t="str">
        <f t="shared" si="418"/>
        <v>-</v>
      </c>
      <c r="CB948" s="295" t="str">
        <f t="shared" si="394"/>
        <v>-</v>
      </c>
      <c r="CC948" s="295" t="str">
        <f t="shared" si="419"/>
        <v>-</v>
      </c>
      <c r="CD948" s="299">
        <f t="shared" si="395"/>
        <v>0</v>
      </c>
      <c r="CE948" s="300" t="str">
        <f t="shared" si="396"/>
        <v>-</v>
      </c>
      <c r="CF948" s="300" t="str">
        <f t="shared" si="397"/>
        <v>-</v>
      </c>
      <c r="CG948" s="300">
        <v>0</v>
      </c>
      <c r="CH948" s="300">
        <f t="shared" si="398"/>
        <v>0</v>
      </c>
      <c r="CI948" s="301">
        <f t="shared" si="399"/>
        <v>0</v>
      </c>
      <c r="CJ948" s="301">
        <f t="shared" si="400"/>
        <v>0</v>
      </c>
      <c r="CK948" s="302" t="str" cm="1">
        <f t="array" ref="CK948">IF($CJ948&gt;0, INDEX($CS$28:$DH$35, $CJ948, $CI948+CK$23), "-")</f>
        <v>-</v>
      </c>
      <c r="CL948" s="302" t="str" cm="1">
        <f t="array" ref="CL948">IF($CJ948&gt;0, INDEX($CS$28:$DH$35, $CJ948, $CI948+CL$23), "-")</f>
        <v>-</v>
      </c>
      <c r="CM948" s="302" t="str" cm="1">
        <f t="array" ref="CM948">IF($CJ948&gt;0, INDEX($CS$28:$DH$35, $CJ948, $CI948+CM$23), "-")</f>
        <v>-</v>
      </c>
      <c r="CN948" s="302" t="str" cm="1">
        <f t="array" ref="CN948">IF($CJ948&gt;0, INDEX($CS$28:$DH$35, $CJ948, $CI948+CN$23), "-")</f>
        <v>-</v>
      </c>
      <c r="CO948" s="300" t="str">
        <f t="shared" si="401"/>
        <v>-</v>
      </c>
      <c r="CP948" s="271"/>
      <c r="CQ948" s="272"/>
      <c r="CR948" s="273"/>
      <c r="CS948" s="273"/>
      <c r="CT948" s="273"/>
      <c r="CU948" s="273"/>
      <c r="CV948" s="273"/>
      <c r="CW948" s="273"/>
      <c r="CX948" s="273"/>
      <c r="CY948" s="273"/>
      <c r="CZ948" s="273"/>
      <c r="DA948" s="273"/>
      <c r="DB948" s="273"/>
      <c r="DC948" s="273"/>
      <c r="DD948" s="273"/>
      <c r="DE948" s="273"/>
      <c r="DF948" s="273"/>
      <c r="DG948" s="273"/>
      <c r="DH948" s="273"/>
      <c r="DI948" s="273"/>
      <c r="DJ948" s="271"/>
      <c r="DK948" s="271"/>
    </row>
    <row r="949" spans="1:115" s="45" customFormat="1" ht="12.75" customHeight="1" x14ac:dyDescent="0.25">
      <c r="A949" s="13" cm="1">
        <f t="array" ref="A949">IFERROR(INDEX(Operation, IFERROR(MATCH($N949,#REF!, 0), IFERROR(MATCH($N949,#REF!, 0), MATCH($N949,#REF!, 0))), 4), 0)</f>
        <v>0</v>
      </c>
      <c r="B949" s="10">
        <v>926</v>
      </c>
      <c r="C949" s="238"/>
      <c r="D949" s="238"/>
      <c r="E949" s="79"/>
      <c r="F949" s="80" t="str">
        <f>IF(ISBLANK(E949), "", VLOOKUP(E949, Z!$A$2:$C$4127, 3, FALSE))</f>
        <v/>
      </c>
      <c r="G949" s="238"/>
      <c r="H949" s="81"/>
      <c r="I949" s="255" t="b">
        <v>0</v>
      </c>
      <c r="J949" s="256"/>
      <c r="K949" s="82"/>
      <c r="L949" s="82"/>
      <c r="M949" s="83"/>
      <c r="N949" s="79"/>
      <c r="O949" s="84"/>
      <c r="P949" s="84"/>
      <c r="Q949" s="257"/>
      <c r="R949" s="257"/>
      <c r="S949" s="257"/>
      <c r="T949" s="85">
        <f t="shared" si="402"/>
        <v>0</v>
      </c>
      <c r="U949" s="238"/>
      <c r="V949" s="238"/>
      <c r="W949" s="238"/>
      <c r="X949" s="257"/>
      <c r="Y949" s="258"/>
      <c r="Z949" s="79"/>
      <c r="AA949" s="257"/>
      <c r="AB949" s="257"/>
      <c r="AC949" s="257"/>
      <c r="AD949" s="257"/>
      <c r="AE949" s="257"/>
      <c r="AF949" s="85">
        <f t="shared" si="403"/>
        <v>0</v>
      </c>
      <c r="AG949" s="259"/>
      <c r="AH949" s="238"/>
      <c r="AI949" s="79"/>
      <c r="AJ949" s="80" t="str">
        <f>IF(ISBLANK(AI949), "", VLOOKUP(AI949, Z!$A$2:$C$4127, 3, FALSE))</f>
        <v/>
      </c>
      <c r="AK949" s="260"/>
      <c r="AL949" s="127">
        <f t="shared" si="404"/>
        <v>0</v>
      </c>
      <c r="AM949" s="271"/>
      <c r="AN949" s="292">
        <f t="shared" si="406"/>
        <v>0</v>
      </c>
      <c r="AO949" s="279">
        <f t="shared" si="405"/>
        <v>1</v>
      </c>
      <c r="AP949" s="279">
        <v>0.75</v>
      </c>
      <c r="AQ949" s="293" t="str">
        <f t="shared" si="407"/>
        <v>-</v>
      </c>
      <c r="AR949" s="293" t="str">
        <f t="shared" si="408"/>
        <v>-</v>
      </c>
      <c r="AS949" s="293" t="str" cm="1">
        <f t="array" ref="AS949">IFERROR(IFERROR((AT949*AU949)/(3600*1000)/AZ949, BY949) * SUMPRODUCT($BA949:$BE949^2.5, $BF949:$BJ949) / 1000, "-")</f>
        <v>-</v>
      </c>
      <c r="AT949" s="279" t="str">
        <f t="shared" si="409"/>
        <v>-</v>
      </c>
      <c r="AU949" s="279" t="str">
        <f t="shared" si="410"/>
        <v>-</v>
      </c>
      <c r="AV949" s="294" t="str">
        <f t="shared" si="392"/>
        <v>-</v>
      </c>
      <c r="AW949" s="294" t="str" cm="1">
        <f t="array" ref="AW949">IF(CH949&gt;0, INDEX($CV$58:$CV$60, CH949), "-")</f>
        <v>-</v>
      </c>
      <c r="AX949" s="294" t="str">
        <f t="shared" si="411"/>
        <v>-</v>
      </c>
      <c r="AY949" s="295" t="str">
        <f t="shared" si="412"/>
        <v>-</v>
      </c>
      <c r="AZ949" s="294">
        <f t="shared" si="413"/>
        <v>0</v>
      </c>
      <c r="BA949" s="296" t="str" cm="1">
        <f t="array" ref="BA949">IFERROR(INDEX($CV$63:$CZ$65, $CF949, BA$23), "-")</f>
        <v>-</v>
      </c>
      <c r="BB949" s="296" t="str" cm="1">
        <f t="array" ref="BB949">IFERROR(INDEX($CV$63:$CZ$65, $CF949, BB$23), "-")</f>
        <v>-</v>
      </c>
      <c r="BC949" s="296" t="str" cm="1">
        <f t="array" ref="BC949">IFERROR(INDEX($CV$63:$CZ$65, $CF949, BC$23), "-")</f>
        <v>-</v>
      </c>
      <c r="BD949" s="296" t="str" cm="1">
        <f t="array" ref="BD949">IFERROR(INDEX($CV$63:$CZ$65, $CF949, BD$23), "-")</f>
        <v>-</v>
      </c>
      <c r="BE949" s="296" t="str" cm="1">
        <f t="array" ref="BE949">IFERROR(INDEX($CV$63:$CZ$65, $CF949, BE$23), "-")</f>
        <v>-</v>
      </c>
      <c r="BF949" s="297" cm="1">
        <f t="array" ref="BF949">IF($CF949=3,
IFERROR(INDEX($CV$68:$CZ$79, $CE949, BF$23), "-"),
IF($CF949=2,
IF(BF$23=5, $Q949, IF(BF$23=4, $R949, 0)), IF(BF$23=5, $Q949, 0)
))</f>
        <v>0</v>
      </c>
      <c r="BG949" s="297" cm="1">
        <f t="array" ref="BG949">IF($CF949=3,
IFERROR(INDEX($CV$68:$CZ$79, $CE949, BG$23), "-"),
IF($CF949=2,
IF(BG$23=5, $Q949, IF(BG$23=4, $R949, 0)), IF(BG$23=5, $Q949, 0)
))</f>
        <v>0</v>
      </c>
      <c r="BH949" s="297" cm="1">
        <f t="array" ref="BH949">IF($CF949=3,
IFERROR(INDEX($CV$68:$CZ$79, $CE949, BH$23), "-"),
IF($CF949=2,
IF(BH$23=5, $Q949, IF(BH$23=4, $R949, 0)), IF(BH$23=5, $Q949, 0)
))</f>
        <v>0</v>
      </c>
      <c r="BI949" s="297" cm="1">
        <f t="array" ref="BI949">IF($CF949=3,
IFERROR(INDEX($CV$68:$CZ$79, $CE949, BI$23), "-"),
IF($CF949=2,
IF(BI$23=5, $Q949, IF(BI$23=4, $R949, 0)), IF(BI$23=5, $Q949, 0)
))</f>
        <v>0</v>
      </c>
      <c r="BJ949" s="297" cm="1">
        <f t="array" ref="BJ949">IF($CF949=3,
IFERROR(INDEX($CV$68:$CZ$79, $CE949, BJ$23), "-"),
IF($CF949=2,
IF(BJ$23=5, $Q949, IF(BJ$23=4, $R949, 0)), IF(BJ$23=5, $Q949, 0)
))</f>
        <v>0</v>
      </c>
      <c r="BK949" s="293" t="str" cm="1">
        <f t="array" ref="BK949">IFERROR(IF(OR($AN$20="EZ", ISNUMBER((BL949*BM949)/(3600*1000)/BN949)), (BL949*BM949)/(3600*1000)/BN949, BY949) * SUMPRODUCT($BO949:$BS949^2.5, $BT949:$BX949) / 1000, "-")</f>
        <v>-</v>
      </c>
      <c r="BL949" s="279" t="str">
        <f t="shared" si="414"/>
        <v>-</v>
      </c>
      <c r="BM949" s="279" t="str">
        <f t="shared" si="415"/>
        <v>-</v>
      </c>
      <c r="BN949" s="298">
        <f t="shared" si="416"/>
        <v>0</v>
      </c>
      <c r="BO949" s="296" t="str" cm="1">
        <f t="array" ref="BO949">IFERROR(INDEX($CV$63:$CZ$65, $CO949, BO$23), "-")</f>
        <v>-</v>
      </c>
      <c r="BP949" s="296" t="str" cm="1">
        <f t="array" ref="BP949">IFERROR(INDEX($CV$63:$CZ$65, $CO949, BP$23), "-")</f>
        <v>-</v>
      </c>
      <c r="BQ949" s="296" t="str" cm="1">
        <f t="array" ref="BQ949">IFERROR(INDEX($CV$63:$CZ$65, $CO949, BQ$23), "-")</f>
        <v>-</v>
      </c>
      <c r="BR949" s="296" t="str" cm="1">
        <f t="array" ref="BR949">IFERROR(INDEX($CV$63:$CZ$65, $CO949, BR$23), "-")</f>
        <v>-</v>
      </c>
      <c r="BS949" s="296" t="str" cm="1">
        <f t="array" ref="BS949">IFERROR(INDEX($CV$63:$CZ$65, $CO949, BS$23), "-")</f>
        <v>-</v>
      </c>
      <c r="BT949" s="297" cm="1">
        <f t="array" ref="BT949">IF($CO949=3,
IFERROR(INDEX($CV$68:$CZ$79, $CE949, BT$23), "-"),
IF($CO949=2,
IF(BT$23=5, $AC949, IF(BT$23=4, $AD949, 0)), IF(BT$23=5, $AC949, 0)
))</f>
        <v>0</v>
      </c>
      <c r="BU949" s="297" cm="1">
        <f t="array" ref="BU949">IF($CO949=3,
IFERROR(INDEX($CV$68:$CZ$79, $CE949, BU$23), "-"),
IF($CO949=2,
IF(BU$23=5, $AC949, IF(BU$23=4, $AD949, 0)), IF(BU$23=5, $AC949, 0)
))</f>
        <v>0</v>
      </c>
      <c r="BV949" s="297" cm="1">
        <f t="array" ref="BV949">IF($CO949=3,
IFERROR(INDEX($CV$68:$CZ$79, $CE949, BV$23), "-"),
IF($CO949=2,
IF(BV$23=5, $AC949, IF(BV$23=4, $AD949, 0)), IF(BV$23=5, $AC949, 0)
))</f>
        <v>0</v>
      </c>
      <c r="BW949" s="297" cm="1">
        <f t="array" ref="BW949">IF($CO949=3,
IFERROR(INDEX($CV$68:$CZ$79, $CE949, BW$23), "-"),
IF($CO949=2,
IF(BW$23=5, $AC949, IF(BW$23=4, $AD949, 0)), IF(BW$23=5, $AC949, 0)
))</f>
        <v>0</v>
      </c>
      <c r="BX949" s="297" cm="1">
        <f t="array" ref="BX949">IF($CO949=3,
IFERROR(INDEX($CV$68:$CZ$79, $CE949, BX$23), "-"),
IF($CO949=2,
IF(BX$23=5, $AC949, IF(BX$23=4, $AD949, 0)), IF(BX$23=5, $AC949, 0)
))</f>
        <v>0</v>
      </c>
      <c r="BY949" s="293" t="str">
        <f t="shared" si="417"/>
        <v>-</v>
      </c>
      <c r="BZ949" s="299">
        <f t="shared" si="393"/>
        <v>0</v>
      </c>
      <c r="CA949" s="294" t="str">
        <f t="shared" si="418"/>
        <v>-</v>
      </c>
      <c r="CB949" s="295" t="str">
        <f t="shared" si="394"/>
        <v>-</v>
      </c>
      <c r="CC949" s="295" t="str">
        <f t="shared" si="419"/>
        <v>-</v>
      </c>
      <c r="CD949" s="299">
        <f t="shared" si="395"/>
        <v>0</v>
      </c>
      <c r="CE949" s="300" t="str">
        <f t="shared" si="396"/>
        <v>-</v>
      </c>
      <c r="CF949" s="300" t="str">
        <f t="shared" si="397"/>
        <v>-</v>
      </c>
      <c r="CG949" s="300">
        <v>0</v>
      </c>
      <c r="CH949" s="300">
        <f t="shared" si="398"/>
        <v>0</v>
      </c>
      <c r="CI949" s="301">
        <f t="shared" si="399"/>
        <v>0</v>
      </c>
      <c r="CJ949" s="301">
        <f t="shared" si="400"/>
        <v>0</v>
      </c>
      <c r="CK949" s="302" t="str" cm="1">
        <f t="array" ref="CK949">IF($CJ949&gt;0, INDEX($CS$28:$DH$35, $CJ949, $CI949+CK$23), "-")</f>
        <v>-</v>
      </c>
      <c r="CL949" s="302" t="str" cm="1">
        <f t="array" ref="CL949">IF($CJ949&gt;0, INDEX($CS$28:$DH$35, $CJ949, $CI949+CL$23), "-")</f>
        <v>-</v>
      </c>
      <c r="CM949" s="302" t="str" cm="1">
        <f t="array" ref="CM949">IF($CJ949&gt;0, INDEX($CS$28:$DH$35, $CJ949, $CI949+CM$23), "-")</f>
        <v>-</v>
      </c>
      <c r="CN949" s="302" t="str" cm="1">
        <f t="array" ref="CN949">IF($CJ949&gt;0, INDEX($CS$28:$DH$35, $CJ949, $CI949+CN$23), "-")</f>
        <v>-</v>
      </c>
      <c r="CO949" s="300" t="str">
        <f t="shared" si="401"/>
        <v>-</v>
      </c>
      <c r="CP949" s="271"/>
      <c r="CQ949" s="272"/>
      <c r="CR949" s="273"/>
      <c r="CS949" s="273"/>
      <c r="CT949" s="273"/>
      <c r="CU949" s="273"/>
      <c r="CV949" s="273"/>
      <c r="CW949" s="273"/>
      <c r="CX949" s="273"/>
      <c r="CY949" s="273"/>
      <c r="CZ949" s="273"/>
      <c r="DA949" s="273"/>
      <c r="DB949" s="273"/>
      <c r="DC949" s="273"/>
      <c r="DD949" s="273"/>
      <c r="DE949" s="273"/>
      <c r="DF949" s="273"/>
      <c r="DG949" s="273"/>
      <c r="DH949" s="273"/>
      <c r="DI949" s="273"/>
      <c r="DJ949" s="271"/>
      <c r="DK949" s="271"/>
    </row>
    <row r="950" spans="1:115" s="45" customFormat="1" ht="12.75" customHeight="1" x14ac:dyDescent="0.25">
      <c r="A950" s="13" cm="1">
        <f t="array" ref="A950">IFERROR(INDEX(Operation, IFERROR(MATCH($N950,#REF!, 0), IFERROR(MATCH($N950,#REF!, 0), MATCH($N950,#REF!, 0))), 4), 0)</f>
        <v>0</v>
      </c>
      <c r="B950" s="10">
        <v>927</v>
      </c>
      <c r="C950" s="238"/>
      <c r="D950" s="238"/>
      <c r="E950" s="79"/>
      <c r="F950" s="80" t="str">
        <f>IF(ISBLANK(E950), "", VLOOKUP(E950, Z!$A$2:$C$4127, 3, FALSE))</f>
        <v/>
      </c>
      <c r="G950" s="238"/>
      <c r="H950" s="81"/>
      <c r="I950" s="255" t="b">
        <v>0</v>
      </c>
      <c r="J950" s="256"/>
      <c r="K950" s="82"/>
      <c r="L950" s="82"/>
      <c r="M950" s="83"/>
      <c r="N950" s="79"/>
      <c r="O950" s="84"/>
      <c r="P950" s="84"/>
      <c r="Q950" s="257"/>
      <c r="R950" s="257"/>
      <c r="S950" s="257"/>
      <c r="T950" s="85">
        <f t="shared" si="402"/>
        <v>0</v>
      </c>
      <c r="U950" s="238"/>
      <c r="V950" s="238"/>
      <c r="W950" s="238"/>
      <c r="X950" s="256"/>
      <c r="Y950" s="258"/>
      <c r="Z950" s="79"/>
      <c r="AA950" s="257"/>
      <c r="AB950" s="257"/>
      <c r="AC950" s="257"/>
      <c r="AD950" s="257"/>
      <c r="AE950" s="257"/>
      <c r="AF950" s="85">
        <f t="shared" si="403"/>
        <v>0</v>
      </c>
      <c r="AG950" s="259"/>
      <c r="AH950" s="238"/>
      <c r="AI950" s="79"/>
      <c r="AJ950" s="80" t="str">
        <f>IF(ISBLANK(AI950), "", VLOOKUP(AI950, Z!$A$2:$C$4127, 3, FALSE))</f>
        <v/>
      </c>
      <c r="AK950" s="260"/>
      <c r="AL950" s="127">
        <f t="shared" si="404"/>
        <v>0</v>
      </c>
      <c r="AM950" s="271"/>
      <c r="AN950" s="292">
        <f t="shared" si="406"/>
        <v>0</v>
      </c>
      <c r="AO950" s="279">
        <f t="shared" si="405"/>
        <v>1</v>
      </c>
      <c r="AP950" s="279">
        <v>0.75</v>
      </c>
      <c r="AQ950" s="293" t="str">
        <f t="shared" si="407"/>
        <v>-</v>
      </c>
      <c r="AR950" s="293" t="str">
        <f t="shared" si="408"/>
        <v>-</v>
      </c>
      <c r="AS950" s="293" t="str" cm="1">
        <f t="array" ref="AS950">IFERROR(IFERROR((AT950*AU950)/(3600*1000)/AZ950, BY950) * SUMPRODUCT($BA950:$BE950^2.5, $BF950:$BJ950) / 1000, "-")</f>
        <v>-</v>
      </c>
      <c r="AT950" s="279" t="str">
        <f t="shared" si="409"/>
        <v>-</v>
      </c>
      <c r="AU950" s="279" t="str">
        <f t="shared" si="410"/>
        <v>-</v>
      </c>
      <c r="AV950" s="294" t="str">
        <f t="shared" si="392"/>
        <v>-</v>
      </c>
      <c r="AW950" s="294" t="str" cm="1">
        <f t="array" ref="AW950">IF(CH950&gt;0, INDEX($CV$58:$CV$60, CH950), "-")</f>
        <v>-</v>
      </c>
      <c r="AX950" s="294" t="str">
        <f t="shared" si="411"/>
        <v>-</v>
      </c>
      <c r="AY950" s="295" t="str">
        <f t="shared" si="412"/>
        <v>-</v>
      </c>
      <c r="AZ950" s="294">
        <f t="shared" si="413"/>
        <v>0</v>
      </c>
      <c r="BA950" s="296" t="str" cm="1">
        <f t="array" ref="BA950">IFERROR(INDEX($CV$63:$CZ$65, $CF950, BA$23), "-")</f>
        <v>-</v>
      </c>
      <c r="BB950" s="296" t="str" cm="1">
        <f t="array" ref="BB950">IFERROR(INDEX($CV$63:$CZ$65, $CF950, BB$23), "-")</f>
        <v>-</v>
      </c>
      <c r="BC950" s="296" t="str" cm="1">
        <f t="array" ref="BC950">IFERROR(INDEX($CV$63:$CZ$65, $CF950, BC$23), "-")</f>
        <v>-</v>
      </c>
      <c r="BD950" s="296" t="str" cm="1">
        <f t="array" ref="BD950">IFERROR(INDEX($CV$63:$CZ$65, $CF950, BD$23), "-")</f>
        <v>-</v>
      </c>
      <c r="BE950" s="296" t="str" cm="1">
        <f t="array" ref="BE950">IFERROR(INDEX($CV$63:$CZ$65, $CF950, BE$23), "-")</f>
        <v>-</v>
      </c>
      <c r="BF950" s="297" cm="1">
        <f t="array" ref="BF950">IF($CF950=3,
IFERROR(INDEX($CV$68:$CZ$79, $CE950, BF$23), "-"),
IF($CF950=2,
IF(BF$23=5, $Q950, IF(BF$23=4, $R950, 0)), IF(BF$23=5, $Q950, 0)
))</f>
        <v>0</v>
      </c>
      <c r="BG950" s="297" cm="1">
        <f t="array" ref="BG950">IF($CF950=3,
IFERROR(INDEX($CV$68:$CZ$79, $CE950, BG$23), "-"),
IF($CF950=2,
IF(BG$23=5, $Q950, IF(BG$23=4, $R950, 0)), IF(BG$23=5, $Q950, 0)
))</f>
        <v>0</v>
      </c>
      <c r="BH950" s="297" cm="1">
        <f t="array" ref="BH950">IF($CF950=3,
IFERROR(INDEX($CV$68:$CZ$79, $CE950, BH$23), "-"),
IF($CF950=2,
IF(BH$23=5, $Q950, IF(BH$23=4, $R950, 0)), IF(BH$23=5, $Q950, 0)
))</f>
        <v>0</v>
      </c>
      <c r="BI950" s="297" cm="1">
        <f t="array" ref="BI950">IF($CF950=3,
IFERROR(INDEX($CV$68:$CZ$79, $CE950, BI$23), "-"),
IF($CF950=2,
IF(BI$23=5, $Q950, IF(BI$23=4, $R950, 0)), IF(BI$23=5, $Q950, 0)
))</f>
        <v>0</v>
      </c>
      <c r="BJ950" s="297" cm="1">
        <f t="array" ref="BJ950">IF($CF950=3,
IFERROR(INDEX($CV$68:$CZ$79, $CE950, BJ$23), "-"),
IF($CF950=2,
IF(BJ$23=5, $Q950, IF(BJ$23=4, $R950, 0)), IF(BJ$23=5, $Q950, 0)
))</f>
        <v>0</v>
      </c>
      <c r="BK950" s="293" t="str" cm="1">
        <f t="array" ref="BK950">IFERROR(IF(OR($AN$20="EZ", ISNUMBER((BL950*BM950)/(3600*1000)/BN950)), (BL950*BM950)/(3600*1000)/BN950, BY950) * SUMPRODUCT($BO950:$BS950^2.5, $BT950:$BX950) / 1000, "-")</f>
        <v>-</v>
      </c>
      <c r="BL950" s="279" t="str">
        <f t="shared" si="414"/>
        <v>-</v>
      </c>
      <c r="BM950" s="279" t="str">
        <f t="shared" si="415"/>
        <v>-</v>
      </c>
      <c r="BN950" s="298">
        <f t="shared" si="416"/>
        <v>0</v>
      </c>
      <c r="BO950" s="296" t="str" cm="1">
        <f t="array" ref="BO950">IFERROR(INDEX($CV$63:$CZ$65, $CO950, BO$23), "-")</f>
        <v>-</v>
      </c>
      <c r="BP950" s="296" t="str" cm="1">
        <f t="array" ref="BP950">IFERROR(INDEX($CV$63:$CZ$65, $CO950, BP$23), "-")</f>
        <v>-</v>
      </c>
      <c r="BQ950" s="296" t="str" cm="1">
        <f t="array" ref="BQ950">IFERROR(INDEX($CV$63:$CZ$65, $CO950, BQ$23), "-")</f>
        <v>-</v>
      </c>
      <c r="BR950" s="296" t="str" cm="1">
        <f t="array" ref="BR950">IFERROR(INDEX($CV$63:$CZ$65, $CO950, BR$23), "-")</f>
        <v>-</v>
      </c>
      <c r="BS950" s="296" t="str" cm="1">
        <f t="array" ref="BS950">IFERROR(INDEX($CV$63:$CZ$65, $CO950, BS$23), "-")</f>
        <v>-</v>
      </c>
      <c r="BT950" s="297" cm="1">
        <f t="array" ref="BT950">IF($CO950=3,
IFERROR(INDEX($CV$68:$CZ$79, $CE950, BT$23), "-"),
IF($CO950=2,
IF(BT$23=5, $AC950, IF(BT$23=4, $AD950, 0)), IF(BT$23=5, $AC950, 0)
))</f>
        <v>0</v>
      </c>
      <c r="BU950" s="297" cm="1">
        <f t="array" ref="BU950">IF($CO950=3,
IFERROR(INDEX($CV$68:$CZ$79, $CE950, BU$23), "-"),
IF($CO950=2,
IF(BU$23=5, $AC950, IF(BU$23=4, $AD950, 0)), IF(BU$23=5, $AC950, 0)
))</f>
        <v>0</v>
      </c>
      <c r="BV950" s="297" cm="1">
        <f t="array" ref="BV950">IF($CO950=3,
IFERROR(INDEX($CV$68:$CZ$79, $CE950, BV$23), "-"),
IF($CO950=2,
IF(BV$23=5, $AC950, IF(BV$23=4, $AD950, 0)), IF(BV$23=5, $AC950, 0)
))</f>
        <v>0</v>
      </c>
      <c r="BW950" s="297" cm="1">
        <f t="array" ref="BW950">IF($CO950=3,
IFERROR(INDEX($CV$68:$CZ$79, $CE950, BW$23), "-"),
IF($CO950=2,
IF(BW$23=5, $AC950, IF(BW$23=4, $AD950, 0)), IF(BW$23=5, $AC950, 0)
))</f>
        <v>0</v>
      </c>
      <c r="BX950" s="297" cm="1">
        <f t="array" ref="BX950">IF($CO950=3,
IFERROR(INDEX($CV$68:$CZ$79, $CE950, BX$23), "-"),
IF($CO950=2,
IF(BX$23=5, $AC950, IF(BX$23=4, $AD950, 0)), IF(BX$23=5, $AC950, 0)
))</f>
        <v>0</v>
      </c>
      <c r="BY950" s="293" t="str">
        <f t="shared" si="417"/>
        <v>-</v>
      </c>
      <c r="BZ950" s="299">
        <f t="shared" si="393"/>
        <v>0</v>
      </c>
      <c r="CA950" s="294" t="str">
        <f t="shared" si="418"/>
        <v>-</v>
      </c>
      <c r="CB950" s="295" t="str">
        <f t="shared" si="394"/>
        <v>-</v>
      </c>
      <c r="CC950" s="295" t="str">
        <f t="shared" si="419"/>
        <v>-</v>
      </c>
      <c r="CD950" s="299">
        <f t="shared" si="395"/>
        <v>0</v>
      </c>
      <c r="CE950" s="300" t="str">
        <f t="shared" si="396"/>
        <v>-</v>
      </c>
      <c r="CF950" s="300" t="str">
        <f t="shared" si="397"/>
        <v>-</v>
      </c>
      <c r="CG950" s="300">
        <v>0</v>
      </c>
      <c r="CH950" s="300">
        <f t="shared" si="398"/>
        <v>0</v>
      </c>
      <c r="CI950" s="301">
        <f t="shared" si="399"/>
        <v>0</v>
      </c>
      <c r="CJ950" s="301">
        <f t="shared" si="400"/>
        <v>0</v>
      </c>
      <c r="CK950" s="302" t="str" cm="1">
        <f t="array" ref="CK950">IF($CJ950&gt;0, INDEX($CS$28:$DH$35, $CJ950, $CI950+CK$23), "-")</f>
        <v>-</v>
      </c>
      <c r="CL950" s="302" t="str" cm="1">
        <f t="array" ref="CL950">IF($CJ950&gt;0, INDEX($CS$28:$DH$35, $CJ950, $CI950+CL$23), "-")</f>
        <v>-</v>
      </c>
      <c r="CM950" s="302" t="str" cm="1">
        <f t="array" ref="CM950">IF($CJ950&gt;0, INDEX($CS$28:$DH$35, $CJ950, $CI950+CM$23), "-")</f>
        <v>-</v>
      </c>
      <c r="CN950" s="302" t="str" cm="1">
        <f t="array" ref="CN950">IF($CJ950&gt;0, INDEX($CS$28:$DH$35, $CJ950, $CI950+CN$23), "-")</f>
        <v>-</v>
      </c>
      <c r="CO950" s="300" t="str">
        <f t="shared" si="401"/>
        <v>-</v>
      </c>
      <c r="CP950" s="271"/>
      <c r="CQ950" s="272"/>
      <c r="CR950" s="273"/>
      <c r="CS950" s="273"/>
      <c r="CT950" s="273"/>
      <c r="CU950" s="273"/>
      <c r="CV950" s="273"/>
      <c r="CW950" s="273"/>
      <c r="CX950" s="273"/>
      <c r="CY950" s="273"/>
      <c r="CZ950" s="273"/>
      <c r="DA950" s="273"/>
      <c r="DB950" s="273"/>
      <c r="DC950" s="273"/>
      <c r="DD950" s="273"/>
      <c r="DE950" s="273"/>
      <c r="DF950" s="273"/>
      <c r="DG950" s="273"/>
      <c r="DH950" s="273"/>
      <c r="DI950" s="273"/>
      <c r="DJ950" s="271"/>
      <c r="DK950" s="271"/>
    </row>
    <row r="951" spans="1:115" s="45" customFormat="1" ht="12.75" customHeight="1" x14ac:dyDescent="0.25">
      <c r="A951" s="13" cm="1">
        <f t="array" ref="A951">IFERROR(INDEX(Operation, IFERROR(MATCH($N951,#REF!, 0), IFERROR(MATCH($N951,#REF!, 0), MATCH($N951,#REF!, 0))), 4), 0)</f>
        <v>0</v>
      </c>
      <c r="B951" s="10">
        <v>928</v>
      </c>
      <c r="C951" s="238"/>
      <c r="D951" s="238"/>
      <c r="E951" s="79"/>
      <c r="F951" s="80" t="str">
        <f>IF(ISBLANK(E951), "", VLOOKUP(E951, Z!$A$2:$C$4127, 3, FALSE))</f>
        <v/>
      </c>
      <c r="G951" s="238"/>
      <c r="H951" s="81"/>
      <c r="I951" s="255" t="b">
        <v>0</v>
      </c>
      <c r="J951" s="256"/>
      <c r="K951" s="82"/>
      <c r="L951" s="82"/>
      <c r="M951" s="83"/>
      <c r="N951" s="79"/>
      <c r="O951" s="84"/>
      <c r="P951" s="84"/>
      <c r="Q951" s="257"/>
      <c r="R951" s="257"/>
      <c r="S951" s="257"/>
      <c r="T951" s="85">
        <f t="shared" si="402"/>
        <v>0</v>
      </c>
      <c r="U951" s="238"/>
      <c r="V951" s="238"/>
      <c r="W951" s="238"/>
      <c r="X951" s="257"/>
      <c r="Y951" s="258"/>
      <c r="Z951" s="79"/>
      <c r="AA951" s="257"/>
      <c r="AB951" s="257"/>
      <c r="AC951" s="257"/>
      <c r="AD951" s="257"/>
      <c r="AE951" s="257"/>
      <c r="AF951" s="85">
        <f t="shared" si="403"/>
        <v>0</v>
      </c>
      <c r="AG951" s="259"/>
      <c r="AH951" s="238"/>
      <c r="AI951" s="79"/>
      <c r="AJ951" s="80" t="str">
        <f>IF(ISBLANK(AI951), "", VLOOKUP(AI951, Z!$A$2:$C$4127, 3, FALSE))</f>
        <v/>
      </c>
      <c r="AK951" s="260"/>
      <c r="AL951" s="127">
        <f t="shared" si="404"/>
        <v>0</v>
      </c>
      <c r="AM951" s="271"/>
      <c r="AN951" s="292">
        <f t="shared" si="406"/>
        <v>0</v>
      </c>
      <c r="AO951" s="279">
        <f t="shared" si="405"/>
        <v>1</v>
      </c>
      <c r="AP951" s="279">
        <v>0.75</v>
      </c>
      <c r="AQ951" s="293" t="str">
        <f t="shared" si="407"/>
        <v>-</v>
      </c>
      <c r="AR951" s="293" t="str">
        <f t="shared" si="408"/>
        <v>-</v>
      </c>
      <c r="AS951" s="293" t="str" cm="1">
        <f t="array" ref="AS951">IFERROR(IFERROR((AT951*AU951)/(3600*1000)/AZ951, BY951) * SUMPRODUCT($BA951:$BE951^2.5, $BF951:$BJ951) / 1000, "-")</f>
        <v>-</v>
      </c>
      <c r="AT951" s="279" t="str">
        <f t="shared" si="409"/>
        <v>-</v>
      </c>
      <c r="AU951" s="279" t="str">
        <f t="shared" si="410"/>
        <v>-</v>
      </c>
      <c r="AV951" s="294" t="str">
        <f t="shared" si="392"/>
        <v>-</v>
      </c>
      <c r="AW951" s="294" t="str" cm="1">
        <f t="array" ref="AW951">IF(CH951&gt;0, INDEX($CV$58:$CV$60, CH951), "-")</f>
        <v>-</v>
      </c>
      <c r="AX951" s="294" t="str">
        <f t="shared" si="411"/>
        <v>-</v>
      </c>
      <c r="AY951" s="295" t="str">
        <f t="shared" si="412"/>
        <v>-</v>
      </c>
      <c r="AZ951" s="294">
        <f t="shared" si="413"/>
        <v>0</v>
      </c>
      <c r="BA951" s="296" t="str" cm="1">
        <f t="array" ref="BA951">IFERROR(INDEX($CV$63:$CZ$65, $CF951, BA$23), "-")</f>
        <v>-</v>
      </c>
      <c r="BB951" s="296" t="str" cm="1">
        <f t="array" ref="BB951">IFERROR(INDEX($CV$63:$CZ$65, $CF951, BB$23), "-")</f>
        <v>-</v>
      </c>
      <c r="BC951" s="296" t="str" cm="1">
        <f t="array" ref="BC951">IFERROR(INDEX($CV$63:$CZ$65, $CF951, BC$23), "-")</f>
        <v>-</v>
      </c>
      <c r="BD951" s="296" t="str" cm="1">
        <f t="array" ref="BD951">IFERROR(INDEX($CV$63:$CZ$65, $CF951, BD$23), "-")</f>
        <v>-</v>
      </c>
      <c r="BE951" s="296" t="str" cm="1">
        <f t="array" ref="BE951">IFERROR(INDEX($CV$63:$CZ$65, $CF951, BE$23), "-")</f>
        <v>-</v>
      </c>
      <c r="BF951" s="297" cm="1">
        <f t="array" ref="BF951">IF($CF951=3,
IFERROR(INDEX($CV$68:$CZ$79, $CE951, BF$23), "-"),
IF($CF951=2,
IF(BF$23=5, $Q951, IF(BF$23=4, $R951, 0)), IF(BF$23=5, $Q951, 0)
))</f>
        <v>0</v>
      </c>
      <c r="BG951" s="297" cm="1">
        <f t="array" ref="BG951">IF($CF951=3,
IFERROR(INDEX($CV$68:$CZ$79, $CE951, BG$23), "-"),
IF($CF951=2,
IF(BG$23=5, $Q951, IF(BG$23=4, $R951, 0)), IF(BG$23=5, $Q951, 0)
))</f>
        <v>0</v>
      </c>
      <c r="BH951" s="297" cm="1">
        <f t="array" ref="BH951">IF($CF951=3,
IFERROR(INDEX($CV$68:$CZ$79, $CE951, BH$23), "-"),
IF($CF951=2,
IF(BH$23=5, $Q951, IF(BH$23=4, $R951, 0)), IF(BH$23=5, $Q951, 0)
))</f>
        <v>0</v>
      </c>
      <c r="BI951" s="297" cm="1">
        <f t="array" ref="BI951">IF($CF951=3,
IFERROR(INDEX($CV$68:$CZ$79, $CE951, BI$23), "-"),
IF($CF951=2,
IF(BI$23=5, $Q951, IF(BI$23=4, $R951, 0)), IF(BI$23=5, $Q951, 0)
))</f>
        <v>0</v>
      </c>
      <c r="BJ951" s="297" cm="1">
        <f t="array" ref="BJ951">IF($CF951=3,
IFERROR(INDEX($CV$68:$CZ$79, $CE951, BJ$23), "-"),
IF($CF951=2,
IF(BJ$23=5, $Q951, IF(BJ$23=4, $R951, 0)), IF(BJ$23=5, $Q951, 0)
))</f>
        <v>0</v>
      </c>
      <c r="BK951" s="293" t="str" cm="1">
        <f t="array" ref="BK951">IFERROR(IF(OR($AN$20="EZ", ISNUMBER((BL951*BM951)/(3600*1000)/BN951)), (BL951*BM951)/(3600*1000)/BN951, BY951) * SUMPRODUCT($BO951:$BS951^2.5, $BT951:$BX951) / 1000, "-")</f>
        <v>-</v>
      </c>
      <c r="BL951" s="279" t="str">
        <f t="shared" si="414"/>
        <v>-</v>
      </c>
      <c r="BM951" s="279" t="str">
        <f t="shared" si="415"/>
        <v>-</v>
      </c>
      <c r="BN951" s="298">
        <f t="shared" si="416"/>
        <v>0</v>
      </c>
      <c r="BO951" s="296" t="str" cm="1">
        <f t="array" ref="BO951">IFERROR(INDEX($CV$63:$CZ$65, $CO951, BO$23), "-")</f>
        <v>-</v>
      </c>
      <c r="BP951" s="296" t="str" cm="1">
        <f t="array" ref="BP951">IFERROR(INDEX($CV$63:$CZ$65, $CO951, BP$23), "-")</f>
        <v>-</v>
      </c>
      <c r="BQ951" s="296" t="str" cm="1">
        <f t="array" ref="BQ951">IFERROR(INDEX($CV$63:$CZ$65, $CO951, BQ$23), "-")</f>
        <v>-</v>
      </c>
      <c r="BR951" s="296" t="str" cm="1">
        <f t="array" ref="BR951">IFERROR(INDEX($CV$63:$CZ$65, $CO951, BR$23), "-")</f>
        <v>-</v>
      </c>
      <c r="BS951" s="296" t="str" cm="1">
        <f t="array" ref="BS951">IFERROR(INDEX($CV$63:$CZ$65, $CO951, BS$23), "-")</f>
        <v>-</v>
      </c>
      <c r="BT951" s="297" cm="1">
        <f t="array" ref="BT951">IF($CO951=3,
IFERROR(INDEX($CV$68:$CZ$79, $CE951, BT$23), "-"),
IF($CO951=2,
IF(BT$23=5, $AC951, IF(BT$23=4, $AD951, 0)), IF(BT$23=5, $AC951, 0)
))</f>
        <v>0</v>
      </c>
      <c r="BU951" s="297" cm="1">
        <f t="array" ref="BU951">IF($CO951=3,
IFERROR(INDEX($CV$68:$CZ$79, $CE951, BU$23), "-"),
IF($CO951=2,
IF(BU$23=5, $AC951, IF(BU$23=4, $AD951, 0)), IF(BU$23=5, $AC951, 0)
))</f>
        <v>0</v>
      </c>
      <c r="BV951" s="297" cm="1">
        <f t="array" ref="BV951">IF($CO951=3,
IFERROR(INDEX($CV$68:$CZ$79, $CE951, BV$23), "-"),
IF($CO951=2,
IF(BV$23=5, $AC951, IF(BV$23=4, $AD951, 0)), IF(BV$23=5, $AC951, 0)
))</f>
        <v>0</v>
      </c>
      <c r="BW951" s="297" cm="1">
        <f t="array" ref="BW951">IF($CO951=3,
IFERROR(INDEX($CV$68:$CZ$79, $CE951, BW$23), "-"),
IF($CO951=2,
IF(BW$23=5, $AC951, IF(BW$23=4, $AD951, 0)), IF(BW$23=5, $AC951, 0)
))</f>
        <v>0</v>
      </c>
      <c r="BX951" s="297" cm="1">
        <f t="array" ref="BX951">IF($CO951=3,
IFERROR(INDEX($CV$68:$CZ$79, $CE951, BX$23), "-"),
IF($CO951=2,
IF(BX$23=5, $AC951, IF(BX$23=4, $AD951, 0)), IF(BX$23=5, $AC951, 0)
))</f>
        <v>0</v>
      </c>
      <c r="BY951" s="293" t="str">
        <f t="shared" si="417"/>
        <v>-</v>
      </c>
      <c r="BZ951" s="299">
        <f t="shared" si="393"/>
        <v>0</v>
      </c>
      <c r="CA951" s="294" t="str">
        <f t="shared" si="418"/>
        <v>-</v>
      </c>
      <c r="CB951" s="295" t="str">
        <f t="shared" si="394"/>
        <v>-</v>
      </c>
      <c r="CC951" s="295" t="str">
        <f t="shared" si="419"/>
        <v>-</v>
      </c>
      <c r="CD951" s="299">
        <f t="shared" si="395"/>
        <v>0</v>
      </c>
      <c r="CE951" s="300" t="str">
        <f t="shared" si="396"/>
        <v>-</v>
      </c>
      <c r="CF951" s="300" t="str">
        <f t="shared" si="397"/>
        <v>-</v>
      </c>
      <c r="CG951" s="300">
        <v>0</v>
      </c>
      <c r="CH951" s="300">
        <f t="shared" si="398"/>
        <v>0</v>
      </c>
      <c r="CI951" s="301">
        <f t="shared" si="399"/>
        <v>0</v>
      </c>
      <c r="CJ951" s="301">
        <f t="shared" si="400"/>
        <v>0</v>
      </c>
      <c r="CK951" s="302" t="str" cm="1">
        <f t="array" ref="CK951">IF($CJ951&gt;0, INDEX($CS$28:$DH$35, $CJ951, $CI951+CK$23), "-")</f>
        <v>-</v>
      </c>
      <c r="CL951" s="302" t="str" cm="1">
        <f t="array" ref="CL951">IF($CJ951&gt;0, INDEX($CS$28:$DH$35, $CJ951, $CI951+CL$23), "-")</f>
        <v>-</v>
      </c>
      <c r="CM951" s="302" t="str" cm="1">
        <f t="array" ref="CM951">IF($CJ951&gt;0, INDEX($CS$28:$DH$35, $CJ951, $CI951+CM$23), "-")</f>
        <v>-</v>
      </c>
      <c r="CN951" s="302" t="str" cm="1">
        <f t="array" ref="CN951">IF($CJ951&gt;0, INDEX($CS$28:$DH$35, $CJ951, $CI951+CN$23), "-")</f>
        <v>-</v>
      </c>
      <c r="CO951" s="300" t="str">
        <f t="shared" si="401"/>
        <v>-</v>
      </c>
      <c r="CP951" s="271"/>
      <c r="CQ951" s="272"/>
      <c r="CR951" s="273"/>
      <c r="CS951" s="273"/>
      <c r="CT951" s="273"/>
      <c r="CU951" s="273"/>
      <c r="CV951" s="273"/>
      <c r="CW951" s="273"/>
      <c r="CX951" s="273"/>
      <c r="CY951" s="273"/>
      <c r="CZ951" s="273"/>
      <c r="DA951" s="273"/>
      <c r="DB951" s="273"/>
      <c r="DC951" s="273"/>
      <c r="DD951" s="273"/>
      <c r="DE951" s="273"/>
      <c r="DF951" s="273"/>
      <c r="DG951" s="273"/>
      <c r="DH951" s="273"/>
      <c r="DI951" s="273"/>
      <c r="DJ951" s="271"/>
      <c r="DK951" s="271"/>
    </row>
    <row r="952" spans="1:115" s="45" customFormat="1" ht="12.75" customHeight="1" x14ac:dyDescent="0.25">
      <c r="A952" s="13" cm="1">
        <f t="array" ref="A952">IFERROR(INDEX(Operation, IFERROR(MATCH($N952,#REF!, 0), IFERROR(MATCH($N952,#REF!, 0), MATCH($N952,#REF!, 0))), 4), 0)</f>
        <v>0</v>
      </c>
      <c r="B952" s="10">
        <v>929</v>
      </c>
      <c r="C952" s="238"/>
      <c r="D952" s="238"/>
      <c r="E952" s="79"/>
      <c r="F952" s="80" t="str">
        <f>IF(ISBLANK(E952), "", VLOOKUP(E952, Z!$A$2:$C$4127, 3, FALSE))</f>
        <v/>
      </c>
      <c r="G952" s="238"/>
      <c r="H952" s="81"/>
      <c r="I952" s="255" t="b">
        <v>0</v>
      </c>
      <c r="J952" s="256"/>
      <c r="K952" s="82"/>
      <c r="L952" s="82"/>
      <c r="M952" s="83"/>
      <c r="N952" s="79"/>
      <c r="O952" s="84"/>
      <c r="P952" s="84"/>
      <c r="Q952" s="257"/>
      <c r="R952" s="257"/>
      <c r="S952" s="257"/>
      <c r="T952" s="85">
        <f t="shared" si="402"/>
        <v>0</v>
      </c>
      <c r="U952" s="238"/>
      <c r="V952" s="238"/>
      <c r="W952" s="238"/>
      <c r="X952" s="257"/>
      <c r="Y952" s="258"/>
      <c r="Z952" s="79"/>
      <c r="AA952" s="257"/>
      <c r="AB952" s="257"/>
      <c r="AC952" s="257"/>
      <c r="AD952" s="257"/>
      <c r="AE952" s="257"/>
      <c r="AF952" s="85">
        <f t="shared" si="403"/>
        <v>0</v>
      </c>
      <c r="AG952" s="259"/>
      <c r="AH952" s="238"/>
      <c r="AI952" s="79"/>
      <c r="AJ952" s="80" t="str">
        <f>IF(ISBLANK(AI952), "", VLOOKUP(AI952, Z!$A$2:$C$4127, 3, FALSE))</f>
        <v/>
      </c>
      <c r="AK952" s="260"/>
      <c r="AL952" s="127">
        <f t="shared" si="404"/>
        <v>0</v>
      </c>
      <c r="AM952" s="271"/>
      <c r="AN952" s="292">
        <f t="shared" si="406"/>
        <v>0</v>
      </c>
      <c r="AO952" s="279">
        <f t="shared" si="405"/>
        <v>1</v>
      </c>
      <c r="AP952" s="279">
        <v>0.75</v>
      </c>
      <c r="AQ952" s="293" t="str">
        <f t="shared" si="407"/>
        <v>-</v>
      </c>
      <c r="AR952" s="293" t="str">
        <f t="shared" si="408"/>
        <v>-</v>
      </c>
      <c r="AS952" s="293" t="str" cm="1">
        <f t="array" ref="AS952">IFERROR(IFERROR((AT952*AU952)/(3600*1000)/AZ952, BY952) * SUMPRODUCT($BA952:$BE952^2.5, $BF952:$BJ952) / 1000, "-")</f>
        <v>-</v>
      </c>
      <c r="AT952" s="279" t="str">
        <f t="shared" si="409"/>
        <v>-</v>
      </c>
      <c r="AU952" s="279" t="str">
        <f t="shared" si="410"/>
        <v>-</v>
      </c>
      <c r="AV952" s="294" t="str">
        <f t="shared" si="392"/>
        <v>-</v>
      </c>
      <c r="AW952" s="294" t="str" cm="1">
        <f t="array" ref="AW952">IF(CH952&gt;0, INDEX($CV$58:$CV$60, CH952), "-")</f>
        <v>-</v>
      </c>
      <c r="AX952" s="294" t="str">
        <f t="shared" si="411"/>
        <v>-</v>
      </c>
      <c r="AY952" s="295" t="str">
        <f t="shared" si="412"/>
        <v>-</v>
      </c>
      <c r="AZ952" s="294">
        <f t="shared" si="413"/>
        <v>0</v>
      </c>
      <c r="BA952" s="296" t="str" cm="1">
        <f t="array" ref="BA952">IFERROR(INDEX($CV$63:$CZ$65, $CF952, BA$23), "-")</f>
        <v>-</v>
      </c>
      <c r="BB952" s="296" t="str" cm="1">
        <f t="array" ref="BB952">IFERROR(INDEX($CV$63:$CZ$65, $CF952, BB$23), "-")</f>
        <v>-</v>
      </c>
      <c r="BC952" s="296" t="str" cm="1">
        <f t="array" ref="BC952">IFERROR(INDEX($CV$63:$CZ$65, $CF952, BC$23), "-")</f>
        <v>-</v>
      </c>
      <c r="BD952" s="296" t="str" cm="1">
        <f t="array" ref="BD952">IFERROR(INDEX($CV$63:$CZ$65, $CF952, BD$23), "-")</f>
        <v>-</v>
      </c>
      <c r="BE952" s="296" t="str" cm="1">
        <f t="array" ref="BE952">IFERROR(INDEX($CV$63:$CZ$65, $CF952, BE$23), "-")</f>
        <v>-</v>
      </c>
      <c r="BF952" s="297" cm="1">
        <f t="array" ref="BF952">IF($CF952=3,
IFERROR(INDEX($CV$68:$CZ$79, $CE952, BF$23), "-"),
IF($CF952=2,
IF(BF$23=5, $Q952, IF(BF$23=4, $R952, 0)), IF(BF$23=5, $Q952, 0)
))</f>
        <v>0</v>
      </c>
      <c r="BG952" s="297" cm="1">
        <f t="array" ref="BG952">IF($CF952=3,
IFERROR(INDEX($CV$68:$CZ$79, $CE952, BG$23), "-"),
IF($CF952=2,
IF(BG$23=5, $Q952, IF(BG$23=4, $R952, 0)), IF(BG$23=5, $Q952, 0)
))</f>
        <v>0</v>
      </c>
      <c r="BH952" s="297" cm="1">
        <f t="array" ref="BH952">IF($CF952=3,
IFERROR(INDEX($CV$68:$CZ$79, $CE952, BH$23), "-"),
IF($CF952=2,
IF(BH$23=5, $Q952, IF(BH$23=4, $R952, 0)), IF(BH$23=5, $Q952, 0)
))</f>
        <v>0</v>
      </c>
      <c r="BI952" s="297" cm="1">
        <f t="array" ref="BI952">IF($CF952=3,
IFERROR(INDEX($CV$68:$CZ$79, $CE952, BI$23), "-"),
IF($CF952=2,
IF(BI$23=5, $Q952, IF(BI$23=4, $R952, 0)), IF(BI$23=5, $Q952, 0)
))</f>
        <v>0</v>
      </c>
      <c r="BJ952" s="297" cm="1">
        <f t="array" ref="BJ952">IF($CF952=3,
IFERROR(INDEX($CV$68:$CZ$79, $CE952, BJ$23), "-"),
IF($CF952=2,
IF(BJ$23=5, $Q952, IF(BJ$23=4, $R952, 0)), IF(BJ$23=5, $Q952, 0)
))</f>
        <v>0</v>
      </c>
      <c r="BK952" s="293" t="str" cm="1">
        <f t="array" ref="BK952">IFERROR(IF(OR($AN$20="EZ", ISNUMBER((BL952*BM952)/(3600*1000)/BN952)), (BL952*BM952)/(3600*1000)/BN952, BY952) * SUMPRODUCT($BO952:$BS952^2.5, $BT952:$BX952) / 1000, "-")</f>
        <v>-</v>
      </c>
      <c r="BL952" s="279" t="str">
        <f t="shared" si="414"/>
        <v>-</v>
      </c>
      <c r="BM952" s="279" t="str">
        <f t="shared" si="415"/>
        <v>-</v>
      </c>
      <c r="BN952" s="298">
        <f t="shared" si="416"/>
        <v>0</v>
      </c>
      <c r="BO952" s="296" t="str" cm="1">
        <f t="array" ref="BO952">IFERROR(INDEX($CV$63:$CZ$65, $CO952, BO$23), "-")</f>
        <v>-</v>
      </c>
      <c r="BP952" s="296" t="str" cm="1">
        <f t="array" ref="BP952">IFERROR(INDEX($CV$63:$CZ$65, $CO952, BP$23), "-")</f>
        <v>-</v>
      </c>
      <c r="BQ952" s="296" t="str" cm="1">
        <f t="array" ref="BQ952">IFERROR(INDEX($CV$63:$CZ$65, $CO952, BQ$23), "-")</f>
        <v>-</v>
      </c>
      <c r="BR952" s="296" t="str" cm="1">
        <f t="array" ref="BR952">IFERROR(INDEX($CV$63:$CZ$65, $CO952, BR$23), "-")</f>
        <v>-</v>
      </c>
      <c r="BS952" s="296" t="str" cm="1">
        <f t="array" ref="BS952">IFERROR(INDEX($CV$63:$CZ$65, $CO952, BS$23), "-")</f>
        <v>-</v>
      </c>
      <c r="BT952" s="297" cm="1">
        <f t="array" ref="BT952">IF($CO952=3,
IFERROR(INDEX($CV$68:$CZ$79, $CE952, BT$23), "-"),
IF($CO952=2,
IF(BT$23=5, $AC952, IF(BT$23=4, $AD952, 0)), IF(BT$23=5, $AC952, 0)
))</f>
        <v>0</v>
      </c>
      <c r="BU952" s="297" cm="1">
        <f t="array" ref="BU952">IF($CO952=3,
IFERROR(INDEX($CV$68:$CZ$79, $CE952, BU$23), "-"),
IF($CO952=2,
IF(BU$23=5, $AC952, IF(BU$23=4, $AD952, 0)), IF(BU$23=5, $AC952, 0)
))</f>
        <v>0</v>
      </c>
      <c r="BV952" s="297" cm="1">
        <f t="array" ref="BV952">IF($CO952=3,
IFERROR(INDEX($CV$68:$CZ$79, $CE952, BV$23), "-"),
IF($CO952=2,
IF(BV$23=5, $AC952, IF(BV$23=4, $AD952, 0)), IF(BV$23=5, $AC952, 0)
))</f>
        <v>0</v>
      </c>
      <c r="BW952" s="297" cm="1">
        <f t="array" ref="BW952">IF($CO952=3,
IFERROR(INDEX($CV$68:$CZ$79, $CE952, BW$23), "-"),
IF($CO952=2,
IF(BW$23=5, $AC952, IF(BW$23=4, $AD952, 0)), IF(BW$23=5, $AC952, 0)
))</f>
        <v>0</v>
      </c>
      <c r="BX952" s="297" cm="1">
        <f t="array" ref="BX952">IF($CO952=3,
IFERROR(INDEX($CV$68:$CZ$79, $CE952, BX$23), "-"),
IF($CO952=2,
IF(BX$23=5, $AC952, IF(BX$23=4, $AD952, 0)), IF(BX$23=5, $AC952, 0)
))</f>
        <v>0</v>
      </c>
      <c r="BY952" s="293" t="str">
        <f t="shared" si="417"/>
        <v>-</v>
      </c>
      <c r="BZ952" s="299">
        <f t="shared" si="393"/>
        <v>0</v>
      </c>
      <c r="CA952" s="294" t="str">
        <f t="shared" si="418"/>
        <v>-</v>
      </c>
      <c r="CB952" s="295" t="str">
        <f t="shared" si="394"/>
        <v>-</v>
      </c>
      <c r="CC952" s="295" t="str">
        <f t="shared" si="419"/>
        <v>-</v>
      </c>
      <c r="CD952" s="299">
        <f t="shared" si="395"/>
        <v>0</v>
      </c>
      <c r="CE952" s="300" t="str">
        <f t="shared" si="396"/>
        <v>-</v>
      </c>
      <c r="CF952" s="300" t="str">
        <f t="shared" si="397"/>
        <v>-</v>
      </c>
      <c r="CG952" s="300">
        <v>0</v>
      </c>
      <c r="CH952" s="300">
        <f t="shared" si="398"/>
        <v>0</v>
      </c>
      <c r="CI952" s="301">
        <f t="shared" si="399"/>
        <v>0</v>
      </c>
      <c r="CJ952" s="301">
        <f t="shared" si="400"/>
        <v>0</v>
      </c>
      <c r="CK952" s="302" t="str" cm="1">
        <f t="array" ref="CK952">IF($CJ952&gt;0, INDEX($CS$28:$DH$35, $CJ952, $CI952+CK$23), "-")</f>
        <v>-</v>
      </c>
      <c r="CL952" s="302" t="str" cm="1">
        <f t="array" ref="CL952">IF($CJ952&gt;0, INDEX($CS$28:$DH$35, $CJ952, $CI952+CL$23), "-")</f>
        <v>-</v>
      </c>
      <c r="CM952" s="302" t="str" cm="1">
        <f t="array" ref="CM952">IF($CJ952&gt;0, INDEX($CS$28:$DH$35, $CJ952, $CI952+CM$23), "-")</f>
        <v>-</v>
      </c>
      <c r="CN952" s="302" t="str" cm="1">
        <f t="array" ref="CN952">IF($CJ952&gt;0, INDEX($CS$28:$DH$35, $CJ952, $CI952+CN$23), "-")</f>
        <v>-</v>
      </c>
      <c r="CO952" s="300" t="str">
        <f t="shared" si="401"/>
        <v>-</v>
      </c>
      <c r="CP952" s="271"/>
      <c r="CQ952" s="272"/>
      <c r="CR952" s="273"/>
      <c r="CS952" s="273"/>
      <c r="CT952" s="273"/>
      <c r="CU952" s="273"/>
      <c r="CV952" s="273"/>
      <c r="CW952" s="273"/>
      <c r="CX952" s="273"/>
      <c r="CY952" s="273"/>
      <c r="CZ952" s="273"/>
      <c r="DA952" s="273"/>
      <c r="DB952" s="273"/>
      <c r="DC952" s="273"/>
      <c r="DD952" s="273"/>
      <c r="DE952" s="273"/>
      <c r="DF952" s="273"/>
      <c r="DG952" s="273"/>
      <c r="DH952" s="273"/>
      <c r="DI952" s="273"/>
      <c r="DJ952" s="271"/>
      <c r="DK952" s="271"/>
    </row>
    <row r="953" spans="1:115" s="45" customFormat="1" ht="12.75" customHeight="1" x14ac:dyDescent="0.25">
      <c r="A953" s="13" cm="1">
        <f t="array" ref="A953">IFERROR(INDEX(Operation, IFERROR(MATCH($N953,#REF!, 0), IFERROR(MATCH($N953,#REF!, 0), MATCH($N953,#REF!, 0))), 4), 0)</f>
        <v>0</v>
      </c>
      <c r="B953" s="10">
        <v>930</v>
      </c>
      <c r="C953" s="238"/>
      <c r="D953" s="238"/>
      <c r="E953" s="79"/>
      <c r="F953" s="80" t="str">
        <f>IF(ISBLANK(E953), "", VLOOKUP(E953, Z!$A$2:$C$4127, 3, FALSE))</f>
        <v/>
      </c>
      <c r="G953" s="238"/>
      <c r="H953" s="81"/>
      <c r="I953" s="255" t="b">
        <v>0</v>
      </c>
      <c r="J953" s="256"/>
      <c r="K953" s="82"/>
      <c r="L953" s="82"/>
      <c r="M953" s="83"/>
      <c r="N953" s="79"/>
      <c r="O953" s="84"/>
      <c r="P953" s="84"/>
      <c r="Q953" s="257"/>
      <c r="R953" s="257"/>
      <c r="S953" s="257"/>
      <c r="T953" s="85">
        <f t="shared" si="402"/>
        <v>0</v>
      </c>
      <c r="U953" s="238"/>
      <c r="V953" s="238"/>
      <c r="W953" s="238"/>
      <c r="X953" s="257"/>
      <c r="Y953" s="258"/>
      <c r="Z953" s="79"/>
      <c r="AA953" s="257"/>
      <c r="AB953" s="257"/>
      <c r="AC953" s="257"/>
      <c r="AD953" s="257"/>
      <c r="AE953" s="257"/>
      <c r="AF953" s="85">
        <f t="shared" si="403"/>
        <v>0</v>
      </c>
      <c r="AG953" s="259"/>
      <c r="AH953" s="238"/>
      <c r="AI953" s="79"/>
      <c r="AJ953" s="80" t="str">
        <f>IF(ISBLANK(AI953), "", VLOOKUP(AI953, Z!$A$2:$C$4127, 3, FALSE))</f>
        <v/>
      </c>
      <c r="AK953" s="260"/>
      <c r="AL953" s="127">
        <f t="shared" si="404"/>
        <v>0</v>
      </c>
      <c r="AM953" s="271"/>
      <c r="AN953" s="292">
        <f t="shared" si="406"/>
        <v>0</v>
      </c>
      <c r="AO953" s="279">
        <f t="shared" si="405"/>
        <v>1</v>
      </c>
      <c r="AP953" s="279">
        <v>0.75</v>
      </c>
      <c r="AQ953" s="293" t="str">
        <f t="shared" si="407"/>
        <v>-</v>
      </c>
      <c r="AR953" s="293" t="str">
        <f t="shared" si="408"/>
        <v>-</v>
      </c>
      <c r="AS953" s="293" t="str" cm="1">
        <f t="array" ref="AS953">IFERROR(IFERROR((AT953*AU953)/(3600*1000)/AZ953, BY953) * SUMPRODUCT($BA953:$BE953^2.5, $BF953:$BJ953) / 1000, "-")</f>
        <v>-</v>
      </c>
      <c r="AT953" s="279" t="str">
        <f t="shared" si="409"/>
        <v>-</v>
      </c>
      <c r="AU953" s="279" t="str">
        <f t="shared" si="410"/>
        <v>-</v>
      </c>
      <c r="AV953" s="294" t="str">
        <f t="shared" si="392"/>
        <v>-</v>
      </c>
      <c r="AW953" s="294" t="str" cm="1">
        <f t="array" ref="AW953">IF(CH953&gt;0, INDEX($CV$58:$CV$60, CH953), "-")</f>
        <v>-</v>
      </c>
      <c r="AX953" s="294" t="str">
        <f t="shared" si="411"/>
        <v>-</v>
      </c>
      <c r="AY953" s="295" t="str">
        <f t="shared" si="412"/>
        <v>-</v>
      </c>
      <c r="AZ953" s="294">
        <f t="shared" si="413"/>
        <v>0</v>
      </c>
      <c r="BA953" s="296" t="str" cm="1">
        <f t="array" ref="BA953">IFERROR(INDEX($CV$63:$CZ$65, $CF953, BA$23), "-")</f>
        <v>-</v>
      </c>
      <c r="BB953" s="296" t="str" cm="1">
        <f t="array" ref="BB953">IFERROR(INDEX($CV$63:$CZ$65, $CF953, BB$23), "-")</f>
        <v>-</v>
      </c>
      <c r="BC953" s="296" t="str" cm="1">
        <f t="array" ref="BC953">IFERROR(INDEX($CV$63:$CZ$65, $CF953, BC$23), "-")</f>
        <v>-</v>
      </c>
      <c r="BD953" s="296" t="str" cm="1">
        <f t="array" ref="BD953">IFERROR(INDEX($CV$63:$CZ$65, $CF953, BD$23), "-")</f>
        <v>-</v>
      </c>
      <c r="BE953" s="296" t="str" cm="1">
        <f t="array" ref="BE953">IFERROR(INDEX($CV$63:$CZ$65, $CF953, BE$23), "-")</f>
        <v>-</v>
      </c>
      <c r="BF953" s="297" cm="1">
        <f t="array" ref="BF953">IF($CF953=3,
IFERROR(INDEX($CV$68:$CZ$79, $CE953, BF$23), "-"),
IF($CF953=2,
IF(BF$23=5, $Q953, IF(BF$23=4, $R953, 0)), IF(BF$23=5, $Q953, 0)
))</f>
        <v>0</v>
      </c>
      <c r="BG953" s="297" cm="1">
        <f t="array" ref="BG953">IF($CF953=3,
IFERROR(INDEX($CV$68:$CZ$79, $CE953, BG$23), "-"),
IF($CF953=2,
IF(BG$23=5, $Q953, IF(BG$23=4, $R953, 0)), IF(BG$23=5, $Q953, 0)
))</f>
        <v>0</v>
      </c>
      <c r="BH953" s="297" cm="1">
        <f t="array" ref="BH953">IF($CF953=3,
IFERROR(INDEX($CV$68:$CZ$79, $CE953, BH$23), "-"),
IF($CF953=2,
IF(BH$23=5, $Q953, IF(BH$23=4, $R953, 0)), IF(BH$23=5, $Q953, 0)
))</f>
        <v>0</v>
      </c>
      <c r="BI953" s="297" cm="1">
        <f t="array" ref="BI953">IF($CF953=3,
IFERROR(INDEX($CV$68:$CZ$79, $CE953, BI$23), "-"),
IF($CF953=2,
IF(BI$23=5, $Q953, IF(BI$23=4, $R953, 0)), IF(BI$23=5, $Q953, 0)
))</f>
        <v>0</v>
      </c>
      <c r="BJ953" s="297" cm="1">
        <f t="array" ref="BJ953">IF($CF953=3,
IFERROR(INDEX($CV$68:$CZ$79, $CE953, BJ$23), "-"),
IF($CF953=2,
IF(BJ$23=5, $Q953, IF(BJ$23=4, $R953, 0)), IF(BJ$23=5, $Q953, 0)
))</f>
        <v>0</v>
      </c>
      <c r="BK953" s="293" t="str" cm="1">
        <f t="array" ref="BK953">IFERROR(IF(OR($AN$20="EZ", ISNUMBER((BL953*BM953)/(3600*1000)/BN953)), (BL953*BM953)/(3600*1000)/BN953, BY953) * SUMPRODUCT($BO953:$BS953^2.5, $BT953:$BX953) / 1000, "-")</f>
        <v>-</v>
      </c>
      <c r="BL953" s="279" t="str">
        <f t="shared" si="414"/>
        <v>-</v>
      </c>
      <c r="BM953" s="279" t="str">
        <f t="shared" si="415"/>
        <v>-</v>
      </c>
      <c r="BN953" s="298">
        <f t="shared" si="416"/>
        <v>0</v>
      </c>
      <c r="BO953" s="296" t="str" cm="1">
        <f t="array" ref="BO953">IFERROR(INDEX($CV$63:$CZ$65, $CO953, BO$23), "-")</f>
        <v>-</v>
      </c>
      <c r="BP953" s="296" t="str" cm="1">
        <f t="array" ref="BP953">IFERROR(INDEX($CV$63:$CZ$65, $CO953, BP$23), "-")</f>
        <v>-</v>
      </c>
      <c r="BQ953" s="296" t="str" cm="1">
        <f t="array" ref="BQ953">IFERROR(INDEX($CV$63:$CZ$65, $CO953, BQ$23), "-")</f>
        <v>-</v>
      </c>
      <c r="BR953" s="296" t="str" cm="1">
        <f t="array" ref="BR953">IFERROR(INDEX($CV$63:$CZ$65, $CO953, BR$23), "-")</f>
        <v>-</v>
      </c>
      <c r="BS953" s="296" t="str" cm="1">
        <f t="array" ref="BS953">IFERROR(INDEX($CV$63:$CZ$65, $CO953, BS$23), "-")</f>
        <v>-</v>
      </c>
      <c r="BT953" s="297" cm="1">
        <f t="array" ref="BT953">IF($CO953=3,
IFERROR(INDEX($CV$68:$CZ$79, $CE953, BT$23), "-"),
IF($CO953=2,
IF(BT$23=5, $AC953, IF(BT$23=4, $AD953, 0)), IF(BT$23=5, $AC953, 0)
))</f>
        <v>0</v>
      </c>
      <c r="BU953" s="297" cm="1">
        <f t="array" ref="BU953">IF($CO953=3,
IFERROR(INDEX($CV$68:$CZ$79, $CE953, BU$23), "-"),
IF($CO953=2,
IF(BU$23=5, $AC953, IF(BU$23=4, $AD953, 0)), IF(BU$23=5, $AC953, 0)
))</f>
        <v>0</v>
      </c>
      <c r="BV953" s="297" cm="1">
        <f t="array" ref="BV953">IF($CO953=3,
IFERROR(INDEX($CV$68:$CZ$79, $CE953, BV$23), "-"),
IF($CO953=2,
IF(BV$23=5, $AC953, IF(BV$23=4, $AD953, 0)), IF(BV$23=5, $AC953, 0)
))</f>
        <v>0</v>
      </c>
      <c r="BW953" s="297" cm="1">
        <f t="array" ref="BW953">IF($CO953=3,
IFERROR(INDEX($CV$68:$CZ$79, $CE953, BW$23), "-"),
IF($CO953=2,
IF(BW$23=5, $AC953, IF(BW$23=4, $AD953, 0)), IF(BW$23=5, $AC953, 0)
))</f>
        <v>0</v>
      </c>
      <c r="BX953" s="297" cm="1">
        <f t="array" ref="BX953">IF($CO953=3,
IFERROR(INDEX($CV$68:$CZ$79, $CE953, BX$23), "-"),
IF($CO953=2,
IF(BX$23=5, $AC953, IF(BX$23=4, $AD953, 0)), IF(BX$23=5, $AC953, 0)
))</f>
        <v>0</v>
      </c>
      <c r="BY953" s="293" t="str">
        <f t="shared" si="417"/>
        <v>-</v>
      </c>
      <c r="BZ953" s="299">
        <f t="shared" si="393"/>
        <v>0</v>
      </c>
      <c r="CA953" s="294" t="str">
        <f t="shared" si="418"/>
        <v>-</v>
      </c>
      <c r="CB953" s="295" t="str">
        <f t="shared" si="394"/>
        <v>-</v>
      </c>
      <c r="CC953" s="295" t="str">
        <f t="shared" si="419"/>
        <v>-</v>
      </c>
      <c r="CD953" s="299">
        <f t="shared" si="395"/>
        <v>0</v>
      </c>
      <c r="CE953" s="300" t="str">
        <f t="shared" si="396"/>
        <v>-</v>
      </c>
      <c r="CF953" s="300" t="str">
        <f t="shared" si="397"/>
        <v>-</v>
      </c>
      <c r="CG953" s="300">
        <v>0</v>
      </c>
      <c r="CH953" s="300">
        <f t="shared" si="398"/>
        <v>0</v>
      </c>
      <c r="CI953" s="301">
        <f t="shared" si="399"/>
        <v>0</v>
      </c>
      <c r="CJ953" s="301">
        <f t="shared" si="400"/>
        <v>0</v>
      </c>
      <c r="CK953" s="302" t="str" cm="1">
        <f t="array" ref="CK953">IF($CJ953&gt;0, INDEX($CS$28:$DH$35, $CJ953, $CI953+CK$23), "-")</f>
        <v>-</v>
      </c>
      <c r="CL953" s="302" t="str" cm="1">
        <f t="array" ref="CL953">IF($CJ953&gt;0, INDEX($CS$28:$DH$35, $CJ953, $CI953+CL$23), "-")</f>
        <v>-</v>
      </c>
      <c r="CM953" s="302" t="str" cm="1">
        <f t="array" ref="CM953">IF($CJ953&gt;0, INDEX($CS$28:$DH$35, $CJ953, $CI953+CM$23), "-")</f>
        <v>-</v>
      </c>
      <c r="CN953" s="302" t="str" cm="1">
        <f t="array" ref="CN953">IF($CJ953&gt;0, INDEX($CS$28:$DH$35, $CJ953, $CI953+CN$23), "-")</f>
        <v>-</v>
      </c>
      <c r="CO953" s="300" t="str">
        <f t="shared" si="401"/>
        <v>-</v>
      </c>
      <c r="CP953" s="271"/>
      <c r="CQ953" s="272"/>
      <c r="CR953" s="273"/>
      <c r="CS953" s="273"/>
      <c r="CT953" s="273"/>
      <c r="CU953" s="273"/>
      <c r="CV953" s="273"/>
      <c r="CW953" s="273"/>
      <c r="CX953" s="273"/>
      <c r="CY953" s="273"/>
      <c r="CZ953" s="273"/>
      <c r="DA953" s="273"/>
      <c r="DB953" s="273"/>
      <c r="DC953" s="273"/>
      <c r="DD953" s="273"/>
      <c r="DE953" s="273"/>
      <c r="DF953" s="273"/>
      <c r="DG953" s="273"/>
      <c r="DH953" s="273"/>
      <c r="DI953" s="273"/>
      <c r="DJ953" s="271"/>
      <c r="DK953" s="271"/>
    </row>
    <row r="954" spans="1:115" s="45" customFormat="1" ht="12.75" customHeight="1" x14ac:dyDescent="0.25">
      <c r="A954" s="13" cm="1">
        <f t="array" ref="A954">IFERROR(INDEX(Operation, IFERROR(MATCH($N954,#REF!, 0), IFERROR(MATCH($N954,#REF!, 0), MATCH($N954,#REF!, 0))), 4), 0)</f>
        <v>0</v>
      </c>
      <c r="B954" s="10">
        <v>931</v>
      </c>
      <c r="C954" s="238"/>
      <c r="D954" s="238"/>
      <c r="E954" s="79"/>
      <c r="F954" s="80" t="str">
        <f>IF(ISBLANK(E954), "", VLOOKUP(E954, Z!$A$2:$C$4127, 3, FALSE))</f>
        <v/>
      </c>
      <c r="G954" s="238"/>
      <c r="H954" s="81"/>
      <c r="I954" s="255" t="b">
        <v>0</v>
      </c>
      <c r="J954" s="256"/>
      <c r="K954" s="82"/>
      <c r="L954" s="82"/>
      <c r="M954" s="83"/>
      <c r="N954" s="79"/>
      <c r="O954" s="84"/>
      <c r="P954" s="84"/>
      <c r="Q954" s="257"/>
      <c r="R954" s="257"/>
      <c r="S954" s="257"/>
      <c r="T954" s="85">
        <f t="shared" si="402"/>
        <v>0</v>
      </c>
      <c r="U954" s="238"/>
      <c r="V954" s="238"/>
      <c r="W954" s="238"/>
      <c r="X954" s="256"/>
      <c r="Y954" s="258"/>
      <c r="Z954" s="79"/>
      <c r="AA954" s="257"/>
      <c r="AB954" s="257"/>
      <c r="AC954" s="257"/>
      <c r="AD954" s="257"/>
      <c r="AE954" s="257"/>
      <c r="AF954" s="85">
        <f t="shared" si="403"/>
        <v>0</v>
      </c>
      <c r="AG954" s="259"/>
      <c r="AH954" s="238"/>
      <c r="AI954" s="79"/>
      <c r="AJ954" s="80" t="str">
        <f>IF(ISBLANK(AI954), "", VLOOKUP(AI954, Z!$A$2:$C$4127, 3, FALSE))</f>
        <v/>
      </c>
      <c r="AK954" s="260"/>
      <c r="AL954" s="127">
        <f t="shared" si="404"/>
        <v>0</v>
      </c>
      <c r="AM954" s="271"/>
      <c r="AN954" s="292">
        <f t="shared" si="406"/>
        <v>0</v>
      </c>
      <c r="AO954" s="279">
        <f t="shared" si="405"/>
        <v>1</v>
      </c>
      <c r="AP954" s="279">
        <v>0.75</v>
      </c>
      <c r="AQ954" s="293" t="str">
        <f t="shared" si="407"/>
        <v>-</v>
      </c>
      <c r="AR954" s="293" t="str">
        <f t="shared" si="408"/>
        <v>-</v>
      </c>
      <c r="AS954" s="293" t="str" cm="1">
        <f t="array" ref="AS954">IFERROR(IFERROR((AT954*AU954)/(3600*1000)/AZ954, BY954) * SUMPRODUCT($BA954:$BE954^2.5, $BF954:$BJ954) / 1000, "-")</f>
        <v>-</v>
      </c>
      <c r="AT954" s="279" t="str">
        <f t="shared" si="409"/>
        <v>-</v>
      </c>
      <c r="AU954" s="279" t="str">
        <f t="shared" si="410"/>
        <v>-</v>
      </c>
      <c r="AV954" s="294" t="str">
        <f t="shared" si="392"/>
        <v>-</v>
      </c>
      <c r="AW954" s="294" t="str" cm="1">
        <f t="array" ref="AW954">IF(CH954&gt;0, INDEX($CV$58:$CV$60, CH954), "-")</f>
        <v>-</v>
      </c>
      <c r="AX954" s="294" t="str">
        <f t="shared" si="411"/>
        <v>-</v>
      </c>
      <c r="AY954" s="295" t="str">
        <f t="shared" si="412"/>
        <v>-</v>
      </c>
      <c r="AZ954" s="294">
        <f t="shared" si="413"/>
        <v>0</v>
      </c>
      <c r="BA954" s="296" t="str" cm="1">
        <f t="array" ref="BA954">IFERROR(INDEX($CV$63:$CZ$65, $CF954, BA$23), "-")</f>
        <v>-</v>
      </c>
      <c r="BB954" s="296" t="str" cm="1">
        <f t="array" ref="BB954">IFERROR(INDEX($CV$63:$CZ$65, $CF954, BB$23), "-")</f>
        <v>-</v>
      </c>
      <c r="BC954" s="296" t="str" cm="1">
        <f t="array" ref="BC954">IFERROR(INDEX($CV$63:$CZ$65, $CF954, BC$23), "-")</f>
        <v>-</v>
      </c>
      <c r="BD954" s="296" t="str" cm="1">
        <f t="array" ref="BD954">IFERROR(INDEX($CV$63:$CZ$65, $CF954, BD$23), "-")</f>
        <v>-</v>
      </c>
      <c r="BE954" s="296" t="str" cm="1">
        <f t="array" ref="BE954">IFERROR(INDEX($CV$63:$CZ$65, $CF954, BE$23), "-")</f>
        <v>-</v>
      </c>
      <c r="BF954" s="297" cm="1">
        <f t="array" ref="BF954">IF($CF954=3,
IFERROR(INDEX($CV$68:$CZ$79, $CE954, BF$23), "-"),
IF($CF954=2,
IF(BF$23=5, $Q954, IF(BF$23=4, $R954, 0)), IF(BF$23=5, $Q954, 0)
))</f>
        <v>0</v>
      </c>
      <c r="BG954" s="297" cm="1">
        <f t="array" ref="BG954">IF($CF954=3,
IFERROR(INDEX($CV$68:$CZ$79, $CE954, BG$23), "-"),
IF($CF954=2,
IF(BG$23=5, $Q954, IF(BG$23=4, $R954, 0)), IF(BG$23=5, $Q954, 0)
))</f>
        <v>0</v>
      </c>
      <c r="BH954" s="297" cm="1">
        <f t="array" ref="BH954">IF($CF954=3,
IFERROR(INDEX($CV$68:$CZ$79, $CE954, BH$23), "-"),
IF($CF954=2,
IF(BH$23=5, $Q954, IF(BH$23=4, $R954, 0)), IF(BH$23=5, $Q954, 0)
))</f>
        <v>0</v>
      </c>
      <c r="BI954" s="297" cm="1">
        <f t="array" ref="BI954">IF($CF954=3,
IFERROR(INDEX($CV$68:$CZ$79, $CE954, BI$23), "-"),
IF($CF954=2,
IF(BI$23=5, $Q954, IF(BI$23=4, $R954, 0)), IF(BI$23=5, $Q954, 0)
))</f>
        <v>0</v>
      </c>
      <c r="BJ954" s="297" cm="1">
        <f t="array" ref="BJ954">IF($CF954=3,
IFERROR(INDEX($CV$68:$CZ$79, $CE954, BJ$23), "-"),
IF($CF954=2,
IF(BJ$23=5, $Q954, IF(BJ$23=4, $R954, 0)), IF(BJ$23=5, $Q954, 0)
))</f>
        <v>0</v>
      </c>
      <c r="BK954" s="293" t="str" cm="1">
        <f t="array" ref="BK954">IFERROR(IF(OR($AN$20="EZ", ISNUMBER((BL954*BM954)/(3600*1000)/BN954)), (BL954*BM954)/(3600*1000)/BN954, BY954) * SUMPRODUCT($BO954:$BS954^2.5, $BT954:$BX954) / 1000, "-")</f>
        <v>-</v>
      </c>
      <c r="BL954" s="279" t="str">
        <f t="shared" si="414"/>
        <v>-</v>
      </c>
      <c r="BM954" s="279" t="str">
        <f t="shared" si="415"/>
        <v>-</v>
      </c>
      <c r="BN954" s="298">
        <f t="shared" si="416"/>
        <v>0</v>
      </c>
      <c r="BO954" s="296" t="str" cm="1">
        <f t="array" ref="BO954">IFERROR(INDEX($CV$63:$CZ$65, $CO954, BO$23), "-")</f>
        <v>-</v>
      </c>
      <c r="BP954" s="296" t="str" cm="1">
        <f t="array" ref="BP954">IFERROR(INDEX($CV$63:$CZ$65, $CO954, BP$23), "-")</f>
        <v>-</v>
      </c>
      <c r="BQ954" s="296" t="str" cm="1">
        <f t="array" ref="BQ954">IFERROR(INDEX($CV$63:$CZ$65, $CO954, BQ$23), "-")</f>
        <v>-</v>
      </c>
      <c r="BR954" s="296" t="str" cm="1">
        <f t="array" ref="BR954">IFERROR(INDEX($CV$63:$CZ$65, $CO954, BR$23), "-")</f>
        <v>-</v>
      </c>
      <c r="BS954" s="296" t="str" cm="1">
        <f t="array" ref="BS954">IFERROR(INDEX($CV$63:$CZ$65, $CO954, BS$23), "-")</f>
        <v>-</v>
      </c>
      <c r="BT954" s="297" cm="1">
        <f t="array" ref="BT954">IF($CO954=3,
IFERROR(INDEX($CV$68:$CZ$79, $CE954, BT$23), "-"),
IF($CO954=2,
IF(BT$23=5, $AC954, IF(BT$23=4, $AD954, 0)), IF(BT$23=5, $AC954, 0)
))</f>
        <v>0</v>
      </c>
      <c r="BU954" s="297" cm="1">
        <f t="array" ref="BU954">IF($CO954=3,
IFERROR(INDEX($CV$68:$CZ$79, $CE954, BU$23), "-"),
IF($CO954=2,
IF(BU$23=5, $AC954, IF(BU$23=4, $AD954, 0)), IF(BU$23=5, $AC954, 0)
))</f>
        <v>0</v>
      </c>
      <c r="BV954" s="297" cm="1">
        <f t="array" ref="BV954">IF($CO954=3,
IFERROR(INDEX($CV$68:$CZ$79, $CE954, BV$23), "-"),
IF($CO954=2,
IF(BV$23=5, $AC954, IF(BV$23=4, $AD954, 0)), IF(BV$23=5, $AC954, 0)
))</f>
        <v>0</v>
      </c>
      <c r="BW954" s="297" cm="1">
        <f t="array" ref="BW954">IF($CO954=3,
IFERROR(INDEX($CV$68:$CZ$79, $CE954, BW$23), "-"),
IF($CO954=2,
IF(BW$23=5, $AC954, IF(BW$23=4, $AD954, 0)), IF(BW$23=5, $AC954, 0)
))</f>
        <v>0</v>
      </c>
      <c r="BX954" s="297" cm="1">
        <f t="array" ref="BX954">IF($CO954=3,
IFERROR(INDEX($CV$68:$CZ$79, $CE954, BX$23), "-"),
IF($CO954=2,
IF(BX$23=5, $AC954, IF(BX$23=4, $AD954, 0)), IF(BX$23=5, $AC954, 0)
))</f>
        <v>0</v>
      </c>
      <c r="BY954" s="293" t="str">
        <f t="shared" si="417"/>
        <v>-</v>
      </c>
      <c r="BZ954" s="299">
        <f t="shared" si="393"/>
        <v>0</v>
      </c>
      <c r="CA954" s="294" t="str">
        <f t="shared" si="418"/>
        <v>-</v>
      </c>
      <c r="CB954" s="295" t="str">
        <f t="shared" si="394"/>
        <v>-</v>
      </c>
      <c r="CC954" s="295" t="str">
        <f t="shared" si="419"/>
        <v>-</v>
      </c>
      <c r="CD954" s="299">
        <f t="shared" si="395"/>
        <v>0</v>
      </c>
      <c r="CE954" s="300" t="str">
        <f t="shared" si="396"/>
        <v>-</v>
      </c>
      <c r="CF954" s="300" t="str">
        <f t="shared" si="397"/>
        <v>-</v>
      </c>
      <c r="CG954" s="300">
        <v>0</v>
      </c>
      <c r="CH954" s="300">
        <f t="shared" si="398"/>
        <v>0</v>
      </c>
      <c r="CI954" s="301">
        <f t="shared" si="399"/>
        <v>0</v>
      </c>
      <c r="CJ954" s="301">
        <f t="shared" si="400"/>
        <v>0</v>
      </c>
      <c r="CK954" s="302" t="str" cm="1">
        <f t="array" ref="CK954">IF($CJ954&gt;0, INDEX($CS$28:$DH$35, $CJ954, $CI954+CK$23), "-")</f>
        <v>-</v>
      </c>
      <c r="CL954" s="302" t="str" cm="1">
        <f t="array" ref="CL954">IF($CJ954&gt;0, INDEX($CS$28:$DH$35, $CJ954, $CI954+CL$23), "-")</f>
        <v>-</v>
      </c>
      <c r="CM954" s="302" t="str" cm="1">
        <f t="array" ref="CM954">IF($CJ954&gt;0, INDEX($CS$28:$DH$35, $CJ954, $CI954+CM$23), "-")</f>
        <v>-</v>
      </c>
      <c r="CN954" s="302" t="str" cm="1">
        <f t="array" ref="CN954">IF($CJ954&gt;0, INDEX($CS$28:$DH$35, $CJ954, $CI954+CN$23), "-")</f>
        <v>-</v>
      </c>
      <c r="CO954" s="300" t="str">
        <f t="shared" si="401"/>
        <v>-</v>
      </c>
      <c r="CP954" s="271"/>
      <c r="CQ954" s="272"/>
      <c r="CR954" s="273"/>
      <c r="CS954" s="273"/>
      <c r="CT954" s="273"/>
      <c r="CU954" s="273"/>
      <c r="CV954" s="273"/>
      <c r="CW954" s="273"/>
      <c r="CX954" s="273"/>
      <c r="CY954" s="273"/>
      <c r="CZ954" s="273"/>
      <c r="DA954" s="273"/>
      <c r="DB954" s="273"/>
      <c r="DC954" s="273"/>
      <c r="DD954" s="273"/>
      <c r="DE954" s="273"/>
      <c r="DF954" s="273"/>
      <c r="DG954" s="273"/>
      <c r="DH954" s="273"/>
      <c r="DI954" s="273"/>
      <c r="DJ954" s="271"/>
      <c r="DK954" s="271"/>
    </row>
    <row r="955" spans="1:115" s="45" customFormat="1" ht="12.75" customHeight="1" x14ac:dyDescent="0.25">
      <c r="A955" s="13" cm="1">
        <f t="array" ref="A955">IFERROR(INDEX(Operation, IFERROR(MATCH($N955,#REF!, 0), IFERROR(MATCH($N955,#REF!, 0), MATCH($N955,#REF!, 0))), 4), 0)</f>
        <v>0</v>
      </c>
      <c r="B955" s="10">
        <v>932</v>
      </c>
      <c r="C955" s="238"/>
      <c r="D955" s="238"/>
      <c r="E955" s="79"/>
      <c r="F955" s="80" t="str">
        <f>IF(ISBLANK(E955), "", VLOOKUP(E955, Z!$A$2:$C$4127, 3, FALSE))</f>
        <v/>
      </c>
      <c r="G955" s="238"/>
      <c r="H955" s="81"/>
      <c r="I955" s="255" t="b">
        <v>0</v>
      </c>
      <c r="J955" s="256"/>
      <c r="K955" s="82"/>
      <c r="L955" s="82"/>
      <c r="M955" s="83"/>
      <c r="N955" s="79"/>
      <c r="O955" s="84"/>
      <c r="P955" s="84"/>
      <c r="Q955" s="257"/>
      <c r="R955" s="257"/>
      <c r="S955" s="257"/>
      <c r="T955" s="85">
        <f t="shared" si="402"/>
        <v>0</v>
      </c>
      <c r="U955" s="238"/>
      <c r="V955" s="238"/>
      <c r="W955" s="238"/>
      <c r="X955" s="257"/>
      <c r="Y955" s="258"/>
      <c r="Z955" s="79"/>
      <c r="AA955" s="257"/>
      <c r="AB955" s="257"/>
      <c r="AC955" s="257"/>
      <c r="AD955" s="257"/>
      <c r="AE955" s="257"/>
      <c r="AF955" s="85">
        <f t="shared" si="403"/>
        <v>0</v>
      </c>
      <c r="AG955" s="259"/>
      <c r="AH955" s="238"/>
      <c r="AI955" s="79"/>
      <c r="AJ955" s="80" t="str">
        <f>IF(ISBLANK(AI955), "", VLOOKUP(AI955, Z!$A$2:$C$4127, 3, FALSE))</f>
        <v/>
      </c>
      <c r="AK955" s="260"/>
      <c r="AL955" s="127">
        <f t="shared" si="404"/>
        <v>0</v>
      </c>
      <c r="AM955" s="271"/>
      <c r="AN955" s="292">
        <f t="shared" si="406"/>
        <v>0</v>
      </c>
      <c r="AO955" s="279">
        <f t="shared" si="405"/>
        <v>1</v>
      </c>
      <c r="AP955" s="279">
        <v>0.75</v>
      </c>
      <c r="AQ955" s="293" t="str">
        <f t="shared" si="407"/>
        <v>-</v>
      </c>
      <c r="AR955" s="293" t="str">
        <f t="shared" si="408"/>
        <v>-</v>
      </c>
      <c r="AS955" s="293" t="str" cm="1">
        <f t="array" ref="AS955">IFERROR(IFERROR((AT955*AU955)/(3600*1000)/AZ955, BY955) * SUMPRODUCT($BA955:$BE955^2.5, $BF955:$BJ955) / 1000, "-")</f>
        <v>-</v>
      </c>
      <c r="AT955" s="279" t="str">
        <f t="shared" si="409"/>
        <v>-</v>
      </c>
      <c r="AU955" s="279" t="str">
        <f t="shared" si="410"/>
        <v>-</v>
      </c>
      <c r="AV955" s="294" t="str">
        <f t="shared" si="392"/>
        <v>-</v>
      </c>
      <c r="AW955" s="294" t="str" cm="1">
        <f t="array" ref="AW955">IF(CH955&gt;0, INDEX($CV$58:$CV$60, CH955), "-")</f>
        <v>-</v>
      </c>
      <c r="AX955" s="294" t="str">
        <f t="shared" si="411"/>
        <v>-</v>
      </c>
      <c r="AY955" s="295" t="str">
        <f t="shared" si="412"/>
        <v>-</v>
      </c>
      <c r="AZ955" s="294">
        <f t="shared" si="413"/>
        <v>0</v>
      </c>
      <c r="BA955" s="296" t="str" cm="1">
        <f t="array" ref="BA955">IFERROR(INDEX($CV$63:$CZ$65, $CF955, BA$23), "-")</f>
        <v>-</v>
      </c>
      <c r="BB955" s="296" t="str" cm="1">
        <f t="array" ref="BB955">IFERROR(INDEX($CV$63:$CZ$65, $CF955, BB$23), "-")</f>
        <v>-</v>
      </c>
      <c r="BC955" s="296" t="str" cm="1">
        <f t="array" ref="BC955">IFERROR(INDEX($CV$63:$CZ$65, $CF955, BC$23), "-")</f>
        <v>-</v>
      </c>
      <c r="BD955" s="296" t="str" cm="1">
        <f t="array" ref="BD955">IFERROR(INDEX($CV$63:$CZ$65, $CF955, BD$23), "-")</f>
        <v>-</v>
      </c>
      <c r="BE955" s="296" t="str" cm="1">
        <f t="array" ref="BE955">IFERROR(INDEX($CV$63:$CZ$65, $CF955, BE$23), "-")</f>
        <v>-</v>
      </c>
      <c r="BF955" s="297" cm="1">
        <f t="array" ref="BF955">IF($CF955=3,
IFERROR(INDEX($CV$68:$CZ$79, $CE955, BF$23), "-"),
IF($CF955=2,
IF(BF$23=5, $Q955, IF(BF$23=4, $R955, 0)), IF(BF$23=5, $Q955, 0)
))</f>
        <v>0</v>
      </c>
      <c r="BG955" s="297" cm="1">
        <f t="array" ref="BG955">IF($CF955=3,
IFERROR(INDEX($CV$68:$CZ$79, $CE955, BG$23), "-"),
IF($CF955=2,
IF(BG$23=5, $Q955, IF(BG$23=4, $R955, 0)), IF(BG$23=5, $Q955, 0)
))</f>
        <v>0</v>
      </c>
      <c r="BH955" s="297" cm="1">
        <f t="array" ref="BH955">IF($CF955=3,
IFERROR(INDEX($CV$68:$CZ$79, $CE955, BH$23), "-"),
IF($CF955=2,
IF(BH$23=5, $Q955, IF(BH$23=4, $R955, 0)), IF(BH$23=5, $Q955, 0)
))</f>
        <v>0</v>
      </c>
      <c r="BI955" s="297" cm="1">
        <f t="array" ref="BI955">IF($CF955=3,
IFERROR(INDEX($CV$68:$CZ$79, $CE955, BI$23), "-"),
IF($CF955=2,
IF(BI$23=5, $Q955, IF(BI$23=4, $R955, 0)), IF(BI$23=5, $Q955, 0)
))</f>
        <v>0</v>
      </c>
      <c r="BJ955" s="297" cm="1">
        <f t="array" ref="BJ955">IF($CF955=3,
IFERROR(INDEX($CV$68:$CZ$79, $CE955, BJ$23), "-"),
IF($CF955=2,
IF(BJ$23=5, $Q955, IF(BJ$23=4, $R955, 0)), IF(BJ$23=5, $Q955, 0)
))</f>
        <v>0</v>
      </c>
      <c r="BK955" s="293" t="str" cm="1">
        <f t="array" ref="BK955">IFERROR(IF(OR($AN$20="EZ", ISNUMBER((BL955*BM955)/(3600*1000)/BN955)), (BL955*BM955)/(3600*1000)/BN955, BY955) * SUMPRODUCT($BO955:$BS955^2.5, $BT955:$BX955) / 1000, "-")</f>
        <v>-</v>
      </c>
      <c r="BL955" s="279" t="str">
        <f t="shared" si="414"/>
        <v>-</v>
      </c>
      <c r="BM955" s="279" t="str">
        <f t="shared" si="415"/>
        <v>-</v>
      </c>
      <c r="BN955" s="298">
        <f t="shared" si="416"/>
        <v>0</v>
      </c>
      <c r="BO955" s="296" t="str" cm="1">
        <f t="array" ref="BO955">IFERROR(INDEX($CV$63:$CZ$65, $CO955, BO$23), "-")</f>
        <v>-</v>
      </c>
      <c r="BP955" s="296" t="str" cm="1">
        <f t="array" ref="BP955">IFERROR(INDEX($CV$63:$CZ$65, $CO955, BP$23), "-")</f>
        <v>-</v>
      </c>
      <c r="BQ955" s="296" t="str" cm="1">
        <f t="array" ref="BQ955">IFERROR(INDEX($CV$63:$CZ$65, $CO955, BQ$23), "-")</f>
        <v>-</v>
      </c>
      <c r="BR955" s="296" t="str" cm="1">
        <f t="array" ref="BR955">IFERROR(INDEX($CV$63:$CZ$65, $CO955, BR$23), "-")</f>
        <v>-</v>
      </c>
      <c r="BS955" s="296" t="str" cm="1">
        <f t="array" ref="BS955">IFERROR(INDEX($CV$63:$CZ$65, $CO955, BS$23), "-")</f>
        <v>-</v>
      </c>
      <c r="BT955" s="297" cm="1">
        <f t="array" ref="BT955">IF($CO955=3,
IFERROR(INDEX($CV$68:$CZ$79, $CE955, BT$23), "-"),
IF($CO955=2,
IF(BT$23=5, $AC955, IF(BT$23=4, $AD955, 0)), IF(BT$23=5, $AC955, 0)
))</f>
        <v>0</v>
      </c>
      <c r="BU955" s="297" cm="1">
        <f t="array" ref="BU955">IF($CO955=3,
IFERROR(INDEX($CV$68:$CZ$79, $CE955, BU$23), "-"),
IF($CO955=2,
IF(BU$23=5, $AC955, IF(BU$23=4, $AD955, 0)), IF(BU$23=5, $AC955, 0)
))</f>
        <v>0</v>
      </c>
      <c r="BV955" s="297" cm="1">
        <f t="array" ref="BV955">IF($CO955=3,
IFERROR(INDEX($CV$68:$CZ$79, $CE955, BV$23), "-"),
IF($CO955=2,
IF(BV$23=5, $AC955, IF(BV$23=4, $AD955, 0)), IF(BV$23=5, $AC955, 0)
))</f>
        <v>0</v>
      </c>
      <c r="BW955" s="297" cm="1">
        <f t="array" ref="BW955">IF($CO955=3,
IFERROR(INDEX($CV$68:$CZ$79, $CE955, BW$23), "-"),
IF($CO955=2,
IF(BW$23=5, $AC955, IF(BW$23=4, $AD955, 0)), IF(BW$23=5, $AC955, 0)
))</f>
        <v>0</v>
      </c>
      <c r="BX955" s="297" cm="1">
        <f t="array" ref="BX955">IF($CO955=3,
IFERROR(INDEX($CV$68:$CZ$79, $CE955, BX$23), "-"),
IF($CO955=2,
IF(BX$23=5, $AC955, IF(BX$23=4, $AD955, 0)), IF(BX$23=5, $AC955, 0)
))</f>
        <v>0</v>
      </c>
      <c r="BY955" s="293" t="str">
        <f t="shared" si="417"/>
        <v>-</v>
      </c>
      <c r="BZ955" s="299">
        <f t="shared" si="393"/>
        <v>0</v>
      </c>
      <c r="CA955" s="294" t="str">
        <f t="shared" si="418"/>
        <v>-</v>
      </c>
      <c r="CB955" s="295" t="str">
        <f t="shared" si="394"/>
        <v>-</v>
      </c>
      <c r="CC955" s="295" t="str">
        <f t="shared" si="419"/>
        <v>-</v>
      </c>
      <c r="CD955" s="299">
        <f t="shared" si="395"/>
        <v>0</v>
      </c>
      <c r="CE955" s="300" t="str">
        <f t="shared" si="396"/>
        <v>-</v>
      </c>
      <c r="CF955" s="300" t="str">
        <f t="shared" si="397"/>
        <v>-</v>
      </c>
      <c r="CG955" s="300">
        <v>0</v>
      </c>
      <c r="CH955" s="300">
        <f t="shared" si="398"/>
        <v>0</v>
      </c>
      <c r="CI955" s="301">
        <f t="shared" si="399"/>
        <v>0</v>
      </c>
      <c r="CJ955" s="301">
        <f t="shared" si="400"/>
        <v>0</v>
      </c>
      <c r="CK955" s="302" t="str" cm="1">
        <f t="array" ref="CK955">IF($CJ955&gt;0, INDEX($CS$28:$DH$35, $CJ955, $CI955+CK$23), "-")</f>
        <v>-</v>
      </c>
      <c r="CL955" s="302" t="str" cm="1">
        <f t="array" ref="CL955">IF($CJ955&gt;0, INDEX($CS$28:$DH$35, $CJ955, $CI955+CL$23), "-")</f>
        <v>-</v>
      </c>
      <c r="CM955" s="302" t="str" cm="1">
        <f t="array" ref="CM955">IF($CJ955&gt;0, INDEX($CS$28:$DH$35, $CJ955, $CI955+CM$23), "-")</f>
        <v>-</v>
      </c>
      <c r="CN955" s="302" t="str" cm="1">
        <f t="array" ref="CN955">IF($CJ955&gt;0, INDEX($CS$28:$DH$35, $CJ955, $CI955+CN$23), "-")</f>
        <v>-</v>
      </c>
      <c r="CO955" s="300" t="str">
        <f t="shared" si="401"/>
        <v>-</v>
      </c>
      <c r="CP955" s="271"/>
      <c r="CQ955" s="272"/>
      <c r="CR955" s="273"/>
      <c r="CS955" s="273"/>
      <c r="CT955" s="273"/>
      <c r="CU955" s="273"/>
      <c r="CV955" s="273"/>
      <c r="CW955" s="273"/>
      <c r="CX955" s="273"/>
      <c r="CY955" s="273"/>
      <c r="CZ955" s="273"/>
      <c r="DA955" s="273"/>
      <c r="DB955" s="273"/>
      <c r="DC955" s="273"/>
      <c r="DD955" s="273"/>
      <c r="DE955" s="273"/>
      <c r="DF955" s="273"/>
      <c r="DG955" s="273"/>
      <c r="DH955" s="273"/>
      <c r="DI955" s="273"/>
      <c r="DJ955" s="271"/>
      <c r="DK955" s="271"/>
    </row>
    <row r="956" spans="1:115" s="45" customFormat="1" ht="12.75" customHeight="1" x14ac:dyDescent="0.25">
      <c r="A956" s="13" cm="1">
        <f t="array" ref="A956">IFERROR(INDEX(Operation, IFERROR(MATCH($N956,#REF!, 0), IFERROR(MATCH($N956,#REF!, 0), MATCH($N956,#REF!, 0))), 4), 0)</f>
        <v>0</v>
      </c>
      <c r="B956" s="10">
        <v>933</v>
      </c>
      <c r="C956" s="238"/>
      <c r="D956" s="238"/>
      <c r="E956" s="79"/>
      <c r="F956" s="80" t="str">
        <f>IF(ISBLANK(E956), "", VLOOKUP(E956, Z!$A$2:$C$4127, 3, FALSE))</f>
        <v/>
      </c>
      <c r="G956" s="238"/>
      <c r="H956" s="81"/>
      <c r="I956" s="255" t="b">
        <v>0</v>
      </c>
      <c r="J956" s="256"/>
      <c r="K956" s="82"/>
      <c r="L956" s="82"/>
      <c r="M956" s="83"/>
      <c r="N956" s="79"/>
      <c r="O956" s="84"/>
      <c r="P956" s="84"/>
      <c r="Q956" s="257"/>
      <c r="R956" s="257"/>
      <c r="S956" s="257"/>
      <c r="T956" s="85">
        <f t="shared" si="402"/>
        <v>0</v>
      </c>
      <c r="U956" s="238"/>
      <c r="V956" s="238"/>
      <c r="W956" s="238"/>
      <c r="X956" s="257"/>
      <c r="Y956" s="258"/>
      <c r="Z956" s="79"/>
      <c r="AA956" s="257"/>
      <c r="AB956" s="257"/>
      <c r="AC956" s="257"/>
      <c r="AD956" s="257"/>
      <c r="AE956" s="257"/>
      <c r="AF956" s="85">
        <f t="shared" si="403"/>
        <v>0</v>
      </c>
      <c r="AG956" s="259"/>
      <c r="AH956" s="238"/>
      <c r="AI956" s="79"/>
      <c r="AJ956" s="80" t="str">
        <f>IF(ISBLANK(AI956), "", VLOOKUP(AI956, Z!$A$2:$C$4127, 3, FALSE))</f>
        <v/>
      </c>
      <c r="AK956" s="260"/>
      <c r="AL956" s="127">
        <f t="shared" si="404"/>
        <v>0</v>
      </c>
      <c r="AM956" s="271"/>
      <c r="AN956" s="292">
        <f t="shared" si="406"/>
        <v>0</v>
      </c>
      <c r="AO956" s="279">
        <f t="shared" si="405"/>
        <v>1</v>
      </c>
      <c r="AP956" s="279">
        <v>0.75</v>
      </c>
      <c r="AQ956" s="293" t="str">
        <f t="shared" si="407"/>
        <v>-</v>
      </c>
      <c r="AR956" s="293" t="str">
        <f t="shared" si="408"/>
        <v>-</v>
      </c>
      <c r="AS956" s="293" t="str" cm="1">
        <f t="array" ref="AS956">IFERROR(IFERROR((AT956*AU956)/(3600*1000)/AZ956, BY956) * SUMPRODUCT($BA956:$BE956^2.5, $BF956:$BJ956) / 1000, "-")</f>
        <v>-</v>
      </c>
      <c r="AT956" s="279" t="str">
        <f t="shared" si="409"/>
        <v>-</v>
      </c>
      <c r="AU956" s="279" t="str">
        <f t="shared" si="410"/>
        <v>-</v>
      </c>
      <c r="AV956" s="294" t="str">
        <f t="shared" si="392"/>
        <v>-</v>
      </c>
      <c r="AW956" s="294" t="str" cm="1">
        <f t="array" ref="AW956">IF(CH956&gt;0, INDEX($CV$58:$CV$60, CH956), "-")</f>
        <v>-</v>
      </c>
      <c r="AX956" s="294" t="str">
        <f t="shared" si="411"/>
        <v>-</v>
      </c>
      <c r="AY956" s="295" t="str">
        <f t="shared" si="412"/>
        <v>-</v>
      </c>
      <c r="AZ956" s="294">
        <f t="shared" si="413"/>
        <v>0</v>
      </c>
      <c r="BA956" s="296" t="str" cm="1">
        <f t="array" ref="BA956">IFERROR(INDEX($CV$63:$CZ$65, $CF956, BA$23), "-")</f>
        <v>-</v>
      </c>
      <c r="BB956" s="296" t="str" cm="1">
        <f t="array" ref="BB956">IFERROR(INDEX($CV$63:$CZ$65, $CF956, BB$23), "-")</f>
        <v>-</v>
      </c>
      <c r="BC956" s="296" t="str" cm="1">
        <f t="array" ref="BC956">IFERROR(INDEX($CV$63:$CZ$65, $CF956, BC$23), "-")</f>
        <v>-</v>
      </c>
      <c r="BD956" s="296" t="str" cm="1">
        <f t="array" ref="BD956">IFERROR(INDEX($CV$63:$CZ$65, $CF956, BD$23), "-")</f>
        <v>-</v>
      </c>
      <c r="BE956" s="296" t="str" cm="1">
        <f t="array" ref="BE956">IFERROR(INDEX($CV$63:$CZ$65, $CF956, BE$23), "-")</f>
        <v>-</v>
      </c>
      <c r="BF956" s="297" cm="1">
        <f t="array" ref="BF956">IF($CF956=3,
IFERROR(INDEX($CV$68:$CZ$79, $CE956, BF$23), "-"),
IF($CF956=2,
IF(BF$23=5, $Q956, IF(BF$23=4, $R956, 0)), IF(BF$23=5, $Q956, 0)
))</f>
        <v>0</v>
      </c>
      <c r="BG956" s="297" cm="1">
        <f t="array" ref="BG956">IF($CF956=3,
IFERROR(INDEX($CV$68:$CZ$79, $CE956, BG$23), "-"),
IF($CF956=2,
IF(BG$23=5, $Q956, IF(BG$23=4, $R956, 0)), IF(BG$23=5, $Q956, 0)
))</f>
        <v>0</v>
      </c>
      <c r="BH956" s="297" cm="1">
        <f t="array" ref="BH956">IF($CF956=3,
IFERROR(INDEX($CV$68:$CZ$79, $CE956, BH$23), "-"),
IF($CF956=2,
IF(BH$23=5, $Q956, IF(BH$23=4, $R956, 0)), IF(BH$23=5, $Q956, 0)
))</f>
        <v>0</v>
      </c>
      <c r="BI956" s="297" cm="1">
        <f t="array" ref="BI956">IF($CF956=3,
IFERROR(INDEX($CV$68:$CZ$79, $CE956, BI$23), "-"),
IF($CF956=2,
IF(BI$23=5, $Q956, IF(BI$23=4, $R956, 0)), IF(BI$23=5, $Q956, 0)
))</f>
        <v>0</v>
      </c>
      <c r="BJ956" s="297" cm="1">
        <f t="array" ref="BJ956">IF($CF956=3,
IFERROR(INDEX($CV$68:$CZ$79, $CE956, BJ$23), "-"),
IF($CF956=2,
IF(BJ$23=5, $Q956, IF(BJ$23=4, $R956, 0)), IF(BJ$23=5, $Q956, 0)
))</f>
        <v>0</v>
      </c>
      <c r="BK956" s="293" t="str" cm="1">
        <f t="array" ref="BK956">IFERROR(IF(OR($AN$20="EZ", ISNUMBER((BL956*BM956)/(3600*1000)/BN956)), (BL956*BM956)/(3600*1000)/BN956, BY956) * SUMPRODUCT($BO956:$BS956^2.5, $BT956:$BX956) / 1000, "-")</f>
        <v>-</v>
      </c>
      <c r="BL956" s="279" t="str">
        <f t="shared" si="414"/>
        <v>-</v>
      </c>
      <c r="BM956" s="279" t="str">
        <f t="shared" si="415"/>
        <v>-</v>
      </c>
      <c r="BN956" s="298">
        <f t="shared" si="416"/>
        <v>0</v>
      </c>
      <c r="BO956" s="296" t="str" cm="1">
        <f t="array" ref="BO956">IFERROR(INDEX($CV$63:$CZ$65, $CO956, BO$23), "-")</f>
        <v>-</v>
      </c>
      <c r="BP956" s="296" t="str" cm="1">
        <f t="array" ref="BP956">IFERROR(INDEX($CV$63:$CZ$65, $CO956, BP$23), "-")</f>
        <v>-</v>
      </c>
      <c r="BQ956" s="296" t="str" cm="1">
        <f t="array" ref="BQ956">IFERROR(INDEX($CV$63:$CZ$65, $CO956, BQ$23), "-")</f>
        <v>-</v>
      </c>
      <c r="BR956" s="296" t="str" cm="1">
        <f t="array" ref="BR956">IFERROR(INDEX($CV$63:$CZ$65, $CO956, BR$23), "-")</f>
        <v>-</v>
      </c>
      <c r="BS956" s="296" t="str" cm="1">
        <f t="array" ref="BS956">IFERROR(INDEX($CV$63:$CZ$65, $CO956, BS$23), "-")</f>
        <v>-</v>
      </c>
      <c r="BT956" s="297" cm="1">
        <f t="array" ref="BT956">IF($CO956=3,
IFERROR(INDEX($CV$68:$CZ$79, $CE956, BT$23), "-"),
IF($CO956=2,
IF(BT$23=5, $AC956, IF(BT$23=4, $AD956, 0)), IF(BT$23=5, $AC956, 0)
))</f>
        <v>0</v>
      </c>
      <c r="BU956" s="297" cm="1">
        <f t="array" ref="BU956">IF($CO956=3,
IFERROR(INDEX($CV$68:$CZ$79, $CE956, BU$23), "-"),
IF($CO956=2,
IF(BU$23=5, $AC956, IF(BU$23=4, $AD956, 0)), IF(BU$23=5, $AC956, 0)
))</f>
        <v>0</v>
      </c>
      <c r="BV956" s="297" cm="1">
        <f t="array" ref="BV956">IF($CO956=3,
IFERROR(INDEX($CV$68:$CZ$79, $CE956, BV$23), "-"),
IF($CO956=2,
IF(BV$23=5, $AC956, IF(BV$23=4, $AD956, 0)), IF(BV$23=5, $AC956, 0)
))</f>
        <v>0</v>
      </c>
      <c r="BW956" s="297" cm="1">
        <f t="array" ref="BW956">IF($CO956=3,
IFERROR(INDEX($CV$68:$CZ$79, $CE956, BW$23), "-"),
IF($CO956=2,
IF(BW$23=5, $AC956, IF(BW$23=4, $AD956, 0)), IF(BW$23=5, $AC956, 0)
))</f>
        <v>0</v>
      </c>
      <c r="BX956" s="297" cm="1">
        <f t="array" ref="BX956">IF($CO956=3,
IFERROR(INDEX($CV$68:$CZ$79, $CE956, BX$23), "-"),
IF($CO956=2,
IF(BX$23=5, $AC956, IF(BX$23=4, $AD956, 0)), IF(BX$23=5, $AC956, 0)
))</f>
        <v>0</v>
      </c>
      <c r="BY956" s="293" t="str">
        <f t="shared" si="417"/>
        <v>-</v>
      </c>
      <c r="BZ956" s="299">
        <f t="shared" si="393"/>
        <v>0</v>
      </c>
      <c r="CA956" s="294" t="str">
        <f t="shared" si="418"/>
        <v>-</v>
      </c>
      <c r="CB956" s="295" t="str">
        <f t="shared" si="394"/>
        <v>-</v>
      </c>
      <c r="CC956" s="295" t="str">
        <f t="shared" si="419"/>
        <v>-</v>
      </c>
      <c r="CD956" s="299">
        <f t="shared" si="395"/>
        <v>0</v>
      </c>
      <c r="CE956" s="300" t="str">
        <f t="shared" si="396"/>
        <v>-</v>
      </c>
      <c r="CF956" s="300" t="str">
        <f t="shared" si="397"/>
        <v>-</v>
      </c>
      <c r="CG956" s="300">
        <v>0</v>
      </c>
      <c r="CH956" s="300">
        <f t="shared" si="398"/>
        <v>0</v>
      </c>
      <c r="CI956" s="301">
        <f t="shared" si="399"/>
        <v>0</v>
      </c>
      <c r="CJ956" s="301">
        <f t="shared" si="400"/>
        <v>0</v>
      </c>
      <c r="CK956" s="302" t="str" cm="1">
        <f t="array" ref="CK956">IF($CJ956&gt;0, INDEX($CS$28:$DH$35, $CJ956, $CI956+CK$23), "-")</f>
        <v>-</v>
      </c>
      <c r="CL956" s="302" t="str" cm="1">
        <f t="array" ref="CL956">IF($CJ956&gt;0, INDEX($CS$28:$DH$35, $CJ956, $CI956+CL$23), "-")</f>
        <v>-</v>
      </c>
      <c r="CM956" s="302" t="str" cm="1">
        <f t="array" ref="CM956">IF($CJ956&gt;0, INDEX($CS$28:$DH$35, $CJ956, $CI956+CM$23), "-")</f>
        <v>-</v>
      </c>
      <c r="CN956" s="302" t="str" cm="1">
        <f t="array" ref="CN956">IF($CJ956&gt;0, INDEX($CS$28:$DH$35, $CJ956, $CI956+CN$23), "-")</f>
        <v>-</v>
      </c>
      <c r="CO956" s="300" t="str">
        <f t="shared" si="401"/>
        <v>-</v>
      </c>
      <c r="CP956" s="271"/>
      <c r="CQ956" s="272"/>
      <c r="CR956" s="273"/>
      <c r="CS956" s="273"/>
      <c r="CT956" s="273"/>
      <c r="CU956" s="273"/>
      <c r="CV956" s="273"/>
      <c r="CW956" s="273"/>
      <c r="CX956" s="273"/>
      <c r="CY956" s="273"/>
      <c r="CZ956" s="273"/>
      <c r="DA956" s="273"/>
      <c r="DB956" s="273"/>
      <c r="DC956" s="273"/>
      <c r="DD956" s="273"/>
      <c r="DE956" s="273"/>
      <c r="DF956" s="273"/>
      <c r="DG956" s="273"/>
      <c r="DH956" s="273"/>
      <c r="DI956" s="273"/>
      <c r="DJ956" s="271"/>
      <c r="DK956" s="271"/>
    </row>
    <row r="957" spans="1:115" s="45" customFormat="1" ht="12.75" customHeight="1" x14ac:dyDescent="0.25">
      <c r="A957" s="13" cm="1">
        <f t="array" ref="A957">IFERROR(INDEX(Operation, IFERROR(MATCH($N957,#REF!, 0), IFERROR(MATCH($N957,#REF!, 0), MATCH($N957,#REF!, 0))), 4), 0)</f>
        <v>0</v>
      </c>
      <c r="B957" s="10">
        <v>934</v>
      </c>
      <c r="C957" s="238"/>
      <c r="D957" s="238"/>
      <c r="E957" s="79"/>
      <c r="F957" s="80" t="str">
        <f>IF(ISBLANK(E957), "", VLOOKUP(E957, Z!$A$2:$C$4127, 3, FALSE))</f>
        <v/>
      </c>
      <c r="G957" s="238"/>
      <c r="H957" s="81"/>
      <c r="I957" s="255" t="b">
        <v>0</v>
      </c>
      <c r="J957" s="256"/>
      <c r="K957" s="82"/>
      <c r="L957" s="82"/>
      <c r="M957" s="83"/>
      <c r="N957" s="79"/>
      <c r="O957" s="84"/>
      <c r="P957" s="84"/>
      <c r="Q957" s="257"/>
      <c r="R957" s="257"/>
      <c r="S957" s="257"/>
      <c r="T957" s="85">
        <f t="shared" si="402"/>
        <v>0</v>
      </c>
      <c r="U957" s="238"/>
      <c r="V957" s="238"/>
      <c r="W957" s="238"/>
      <c r="X957" s="257"/>
      <c r="Y957" s="258"/>
      <c r="Z957" s="79"/>
      <c r="AA957" s="257"/>
      <c r="AB957" s="257"/>
      <c r="AC957" s="257"/>
      <c r="AD957" s="257"/>
      <c r="AE957" s="257"/>
      <c r="AF957" s="85">
        <f t="shared" si="403"/>
        <v>0</v>
      </c>
      <c r="AG957" s="259"/>
      <c r="AH957" s="238"/>
      <c r="AI957" s="79"/>
      <c r="AJ957" s="80" t="str">
        <f>IF(ISBLANK(AI957), "", VLOOKUP(AI957, Z!$A$2:$C$4127, 3, FALSE))</f>
        <v/>
      </c>
      <c r="AK957" s="260"/>
      <c r="AL957" s="127">
        <f t="shared" si="404"/>
        <v>0</v>
      </c>
      <c r="AM957" s="271"/>
      <c r="AN957" s="292">
        <f t="shared" si="406"/>
        <v>0</v>
      </c>
      <c r="AO957" s="279">
        <f t="shared" si="405"/>
        <v>1</v>
      </c>
      <c r="AP957" s="279">
        <v>0.75</v>
      </c>
      <c r="AQ957" s="293" t="str">
        <f t="shared" si="407"/>
        <v>-</v>
      </c>
      <c r="AR957" s="293" t="str">
        <f t="shared" si="408"/>
        <v>-</v>
      </c>
      <c r="AS957" s="293" t="str" cm="1">
        <f t="array" ref="AS957">IFERROR(IFERROR((AT957*AU957)/(3600*1000)/AZ957, BY957) * SUMPRODUCT($BA957:$BE957^2.5, $BF957:$BJ957) / 1000, "-")</f>
        <v>-</v>
      </c>
      <c r="AT957" s="279" t="str">
        <f t="shared" si="409"/>
        <v>-</v>
      </c>
      <c r="AU957" s="279" t="str">
        <f t="shared" si="410"/>
        <v>-</v>
      </c>
      <c r="AV957" s="294" t="str">
        <f t="shared" si="392"/>
        <v>-</v>
      </c>
      <c r="AW957" s="294" t="str" cm="1">
        <f t="array" ref="AW957">IF(CH957&gt;0, INDEX($CV$58:$CV$60, CH957), "-")</f>
        <v>-</v>
      </c>
      <c r="AX957" s="294" t="str">
        <f t="shared" si="411"/>
        <v>-</v>
      </c>
      <c r="AY957" s="295" t="str">
        <f t="shared" si="412"/>
        <v>-</v>
      </c>
      <c r="AZ957" s="294">
        <f t="shared" si="413"/>
        <v>0</v>
      </c>
      <c r="BA957" s="296" t="str" cm="1">
        <f t="array" ref="BA957">IFERROR(INDEX($CV$63:$CZ$65, $CF957, BA$23), "-")</f>
        <v>-</v>
      </c>
      <c r="BB957" s="296" t="str" cm="1">
        <f t="array" ref="BB957">IFERROR(INDEX($CV$63:$CZ$65, $CF957, BB$23), "-")</f>
        <v>-</v>
      </c>
      <c r="BC957" s="296" t="str" cm="1">
        <f t="array" ref="BC957">IFERROR(INDEX($CV$63:$CZ$65, $CF957, BC$23), "-")</f>
        <v>-</v>
      </c>
      <c r="BD957" s="296" t="str" cm="1">
        <f t="array" ref="BD957">IFERROR(INDEX($CV$63:$CZ$65, $CF957, BD$23), "-")</f>
        <v>-</v>
      </c>
      <c r="BE957" s="296" t="str" cm="1">
        <f t="array" ref="BE957">IFERROR(INDEX($CV$63:$CZ$65, $CF957, BE$23), "-")</f>
        <v>-</v>
      </c>
      <c r="BF957" s="297" cm="1">
        <f t="array" ref="BF957">IF($CF957=3,
IFERROR(INDEX($CV$68:$CZ$79, $CE957, BF$23), "-"),
IF($CF957=2,
IF(BF$23=5, $Q957, IF(BF$23=4, $R957, 0)), IF(BF$23=5, $Q957, 0)
))</f>
        <v>0</v>
      </c>
      <c r="BG957" s="297" cm="1">
        <f t="array" ref="BG957">IF($CF957=3,
IFERROR(INDEX($CV$68:$CZ$79, $CE957, BG$23), "-"),
IF($CF957=2,
IF(BG$23=5, $Q957, IF(BG$23=4, $R957, 0)), IF(BG$23=5, $Q957, 0)
))</f>
        <v>0</v>
      </c>
      <c r="BH957" s="297" cm="1">
        <f t="array" ref="BH957">IF($CF957=3,
IFERROR(INDEX($CV$68:$CZ$79, $CE957, BH$23), "-"),
IF($CF957=2,
IF(BH$23=5, $Q957, IF(BH$23=4, $R957, 0)), IF(BH$23=5, $Q957, 0)
))</f>
        <v>0</v>
      </c>
      <c r="BI957" s="297" cm="1">
        <f t="array" ref="BI957">IF($CF957=3,
IFERROR(INDEX($CV$68:$CZ$79, $CE957, BI$23), "-"),
IF($CF957=2,
IF(BI$23=5, $Q957, IF(BI$23=4, $R957, 0)), IF(BI$23=5, $Q957, 0)
))</f>
        <v>0</v>
      </c>
      <c r="BJ957" s="297" cm="1">
        <f t="array" ref="BJ957">IF($CF957=3,
IFERROR(INDEX($CV$68:$CZ$79, $CE957, BJ$23), "-"),
IF($CF957=2,
IF(BJ$23=5, $Q957, IF(BJ$23=4, $R957, 0)), IF(BJ$23=5, $Q957, 0)
))</f>
        <v>0</v>
      </c>
      <c r="BK957" s="293" t="str" cm="1">
        <f t="array" ref="BK957">IFERROR(IF(OR($AN$20="EZ", ISNUMBER((BL957*BM957)/(3600*1000)/BN957)), (BL957*BM957)/(3600*1000)/BN957, BY957) * SUMPRODUCT($BO957:$BS957^2.5, $BT957:$BX957) / 1000, "-")</f>
        <v>-</v>
      </c>
      <c r="BL957" s="279" t="str">
        <f t="shared" si="414"/>
        <v>-</v>
      </c>
      <c r="BM957" s="279" t="str">
        <f t="shared" si="415"/>
        <v>-</v>
      </c>
      <c r="BN957" s="298">
        <f t="shared" si="416"/>
        <v>0</v>
      </c>
      <c r="BO957" s="296" t="str" cm="1">
        <f t="array" ref="BO957">IFERROR(INDEX($CV$63:$CZ$65, $CO957, BO$23), "-")</f>
        <v>-</v>
      </c>
      <c r="BP957" s="296" t="str" cm="1">
        <f t="array" ref="BP957">IFERROR(INDEX($CV$63:$CZ$65, $CO957, BP$23), "-")</f>
        <v>-</v>
      </c>
      <c r="BQ957" s="296" t="str" cm="1">
        <f t="array" ref="BQ957">IFERROR(INDEX($CV$63:$CZ$65, $CO957, BQ$23), "-")</f>
        <v>-</v>
      </c>
      <c r="BR957" s="296" t="str" cm="1">
        <f t="array" ref="BR957">IFERROR(INDEX($CV$63:$CZ$65, $CO957, BR$23), "-")</f>
        <v>-</v>
      </c>
      <c r="BS957" s="296" t="str" cm="1">
        <f t="array" ref="BS957">IFERROR(INDEX($CV$63:$CZ$65, $CO957, BS$23), "-")</f>
        <v>-</v>
      </c>
      <c r="BT957" s="297" cm="1">
        <f t="array" ref="BT957">IF($CO957=3,
IFERROR(INDEX($CV$68:$CZ$79, $CE957, BT$23), "-"),
IF($CO957=2,
IF(BT$23=5, $AC957, IF(BT$23=4, $AD957, 0)), IF(BT$23=5, $AC957, 0)
))</f>
        <v>0</v>
      </c>
      <c r="BU957" s="297" cm="1">
        <f t="array" ref="BU957">IF($CO957=3,
IFERROR(INDEX($CV$68:$CZ$79, $CE957, BU$23), "-"),
IF($CO957=2,
IF(BU$23=5, $AC957, IF(BU$23=4, $AD957, 0)), IF(BU$23=5, $AC957, 0)
))</f>
        <v>0</v>
      </c>
      <c r="BV957" s="297" cm="1">
        <f t="array" ref="BV957">IF($CO957=3,
IFERROR(INDEX($CV$68:$CZ$79, $CE957, BV$23), "-"),
IF($CO957=2,
IF(BV$23=5, $AC957, IF(BV$23=4, $AD957, 0)), IF(BV$23=5, $AC957, 0)
))</f>
        <v>0</v>
      </c>
      <c r="BW957" s="297" cm="1">
        <f t="array" ref="BW957">IF($CO957=3,
IFERROR(INDEX($CV$68:$CZ$79, $CE957, BW$23), "-"),
IF($CO957=2,
IF(BW$23=5, $AC957, IF(BW$23=4, $AD957, 0)), IF(BW$23=5, $AC957, 0)
))</f>
        <v>0</v>
      </c>
      <c r="BX957" s="297" cm="1">
        <f t="array" ref="BX957">IF($CO957=3,
IFERROR(INDEX($CV$68:$CZ$79, $CE957, BX$23), "-"),
IF($CO957=2,
IF(BX$23=5, $AC957, IF(BX$23=4, $AD957, 0)), IF(BX$23=5, $AC957, 0)
))</f>
        <v>0</v>
      </c>
      <c r="BY957" s="293" t="str">
        <f t="shared" si="417"/>
        <v>-</v>
      </c>
      <c r="BZ957" s="299">
        <f t="shared" si="393"/>
        <v>0</v>
      </c>
      <c r="CA957" s="294" t="str">
        <f t="shared" si="418"/>
        <v>-</v>
      </c>
      <c r="CB957" s="295" t="str">
        <f t="shared" si="394"/>
        <v>-</v>
      </c>
      <c r="CC957" s="295" t="str">
        <f t="shared" si="419"/>
        <v>-</v>
      </c>
      <c r="CD957" s="299">
        <f t="shared" si="395"/>
        <v>0</v>
      </c>
      <c r="CE957" s="300" t="str">
        <f t="shared" si="396"/>
        <v>-</v>
      </c>
      <c r="CF957" s="300" t="str">
        <f t="shared" si="397"/>
        <v>-</v>
      </c>
      <c r="CG957" s="300">
        <v>0</v>
      </c>
      <c r="CH957" s="300">
        <f t="shared" si="398"/>
        <v>0</v>
      </c>
      <c r="CI957" s="301">
        <f t="shared" si="399"/>
        <v>0</v>
      </c>
      <c r="CJ957" s="301">
        <f t="shared" si="400"/>
        <v>0</v>
      </c>
      <c r="CK957" s="302" t="str" cm="1">
        <f t="array" ref="CK957">IF($CJ957&gt;0, INDEX($CS$28:$DH$35, $CJ957, $CI957+CK$23), "-")</f>
        <v>-</v>
      </c>
      <c r="CL957" s="302" t="str" cm="1">
        <f t="array" ref="CL957">IF($CJ957&gt;0, INDEX($CS$28:$DH$35, $CJ957, $CI957+CL$23), "-")</f>
        <v>-</v>
      </c>
      <c r="CM957" s="302" t="str" cm="1">
        <f t="array" ref="CM957">IF($CJ957&gt;0, INDEX($CS$28:$DH$35, $CJ957, $CI957+CM$23), "-")</f>
        <v>-</v>
      </c>
      <c r="CN957" s="302" t="str" cm="1">
        <f t="array" ref="CN957">IF($CJ957&gt;0, INDEX($CS$28:$DH$35, $CJ957, $CI957+CN$23), "-")</f>
        <v>-</v>
      </c>
      <c r="CO957" s="300" t="str">
        <f t="shared" si="401"/>
        <v>-</v>
      </c>
      <c r="CP957" s="271"/>
      <c r="CQ957" s="272"/>
      <c r="CR957" s="273"/>
      <c r="CS957" s="273"/>
      <c r="CT957" s="273"/>
      <c r="CU957" s="273"/>
      <c r="CV957" s="273"/>
      <c r="CW957" s="273"/>
      <c r="CX957" s="273"/>
      <c r="CY957" s="273"/>
      <c r="CZ957" s="273"/>
      <c r="DA957" s="273"/>
      <c r="DB957" s="273"/>
      <c r="DC957" s="273"/>
      <c r="DD957" s="273"/>
      <c r="DE957" s="273"/>
      <c r="DF957" s="273"/>
      <c r="DG957" s="273"/>
      <c r="DH957" s="273"/>
      <c r="DI957" s="273"/>
      <c r="DJ957" s="271"/>
      <c r="DK957" s="271"/>
    </row>
    <row r="958" spans="1:115" s="45" customFormat="1" ht="12.75" customHeight="1" x14ac:dyDescent="0.25">
      <c r="A958" s="13" cm="1">
        <f t="array" ref="A958">IFERROR(INDEX(Operation, IFERROR(MATCH($N958,#REF!, 0), IFERROR(MATCH($N958,#REF!, 0), MATCH($N958,#REF!, 0))), 4), 0)</f>
        <v>0</v>
      </c>
      <c r="B958" s="10">
        <v>935</v>
      </c>
      <c r="C958" s="238"/>
      <c r="D958" s="238"/>
      <c r="E958" s="79"/>
      <c r="F958" s="80" t="str">
        <f>IF(ISBLANK(E958), "", VLOOKUP(E958, Z!$A$2:$C$4127, 3, FALSE))</f>
        <v/>
      </c>
      <c r="G958" s="238"/>
      <c r="H958" s="81"/>
      <c r="I958" s="255" t="b">
        <v>0</v>
      </c>
      <c r="J958" s="256"/>
      <c r="K958" s="82"/>
      <c r="L958" s="82"/>
      <c r="M958" s="83"/>
      <c r="N958" s="79"/>
      <c r="O958" s="84"/>
      <c r="P958" s="84"/>
      <c r="Q958" s="257"/>
      <c r="R958" s="257"/>
      <c r="S958" s="257"/>
      <c r="T958" s="85">
        <f t="shared" si="402"/>
        <v>0</v>
      </c>
      <c r="U958" s="238"/>
      <c r="V958" s="238"/>
      <c r="W958" s="238"/>
      <c r="X958" s="256"/>
      <c r="Y958" s="258"/>
      <c r="Z958" s="79"/>
      <c r="AA958" s="257"/>
      <c r="AB958" s="257"/>
      <c r="AC958" s="257"/>
      <c r="AD958" s="257"/>
      <c r="AE958" s="257"/>
      <c r="AF958" s="85">
        <f t="shared" si="403"/>
        <v>0</v>
      </c>
      <c r="AG958" s="259"/>
      <c r="AH958" s="238"/>
      <c r="AI958" s="79"/>
      <c r="AJ958" s="80" t="str">
        <f>IF(ISBLANK(AI958), "", VLOOKUP(AI958, Z!$A$2:$C$4127, 3, FALSE))</f>
        <v/>
      </c>
      <c r="AK958" s="260"/>
      <c r="AL958" s="127">
        <f t="shared" si="404"/>
        <v>0</v>
      </c>
      <c r="AM958" s="271"/>
      <c r="AN958" s="292">
        <f t="shared" si="406"/>
        <v>0</v>
      </c>
      <c r="AO958" s="279">
        <f t="shared" si="405"/>
        <v>1</v>
      </c>
      <c r="AP958" s="279">
        <v>0.75</v>
      </c>
      <c r="AQ958" s="293" t="str">
        <f t="shared" si="407"/>
        <v>-</v>
      </c>
      <c r="AR958" s="293" t="str">
        <f t="shared" si="408"/>
        <v>-</v>
      </c>
      <c r="AS958" s="293" t="str" cm="1">
        <f t="array" ref="AS958">IFERROR(IFERROR((AT958*AU958)/(3600*1000)/AZ958, BY958) * SUMPRODUCT($BA958:$BE958^2.5, $BF958:$BJ958) / 1000, "-")</f>
        <v>-</v>
      </c>
      <c r="AT958" s="279" t="str">
        <f t="shared" si="409"/>
        <v>-</v>
      </c>
      <c r="AU958" s="279" t="str">
        <f t="shared" si="410"/>
        <v>-</v>
      </c>
      <c r="AV958" s="294" t="str">
        <f t="shared" si="392"/>
        <v>-</v>
      </c>
      <c r="AW958" s="294" t="str" cm="1">
        <f t="array" ref="AW958">IF(CH958&gt;0, INDEX($CV$58:$CV$60, CH958), "-")</f>
        <v>-</v>
      </c>
      <c r="AX958" s="294" t="str">
        <f t="shared" si="411"/>
        <v>-</v>
      </c>
      <c r="AY958" s="295" t="str">
        <f t="shared" si="412"/>
        <v>-</v>
      </c>
      <c r="AZ958" s="294">
        <f t="shared" si="413"/>
        <v>0</v>
      </c>
      <c r="BA958" s="296" t="str" cm="1">
        <f t="array" ref="BA958">IFERROR(INDEX($CV$63:$CZ$65, $CF958, BA$23), "-")</f>
        <v>-</v>
      </c>
      <c r="BB958" s="296" t="str" cm="1">
        <f t="array" ref="BB958">IFERROR(INDEX($CV$63:$CZ$65, $CF958, BB$23), "-")</f>
        <v>-</v>
      </c>
      <c r="BC958" s="296" t="str" cm="1">
        <f t="array" ref="BC958">IFERROR(INDEX($CV$63:$CZ$65, $CF958, BC$23), "-")</f>
        <v>-</v>
      </c>
      <c r="BD958" s="296" t="str" cm="1">
        <f t="array" ref="BD958">IFERROR(INDEX($CV$63:$CZ$65, $CF958, BD$23), "-")</f>
        <v>-</v>
      </c>
      <c r="BE958" s="296" t="str" cm="1">
        <f t="array" ref="BE958">IFERROR(INDEX($CV$63:$CZ$65, $CF958, BE$23), "-")</f>
        <v>-</v>
      </c>
      <c r="BF958" s="297" cm="1">
        <f t="array" ref="BF958">IF($CF958=3,
IFERROR(INDEX($CV$68:$CZ$79, $CE958, BF$23), "-"),
IF($CF958=2,
IF(BF$23=5, $Q958, IF(BF$23=4, $R958, 0)), IF(BF$23=5, $Q958, 0)
))</f>
        <v>0</v>
      </c>
      <c r="BG958" s="297" cm="1">
        <f t="array" ref="BG958">IF($CF958=3,
IFERROR(INDEX($CV$68:$CZ$79, $CE958, BG$23), "-"),
IF($CF958=2,
IF(BG$23=5, $Q958, IF(BG$23=4, $R958, 0)), IF(BG$23=5, $Q958, 0)
))</f>
        <v>0</v>
      </c>
      <c r="BH958" s="297" cm="1">
        <f t="array" ref="BH958">IF($CF958=3,
IFERROR(INDEX($CV$68:$CZ$79, $CE958, BH$23), "-"),
IF($CF958=2,
IF(BH$23=5, $Q958, IF(BH$23=4, $R958, 0)), IF(BH$23=5, $Q958, 0)
))</f>
        <v>0</v>
      </c>
      <c r="BI958" s="297" cm="1">
        <f t="array" ref="BI958">IF($CF958=3,
IFERROR(INDEX($CV$68:$CZ$79, $CE958, BI$23), "-"),
IF($CF958=2,
IF(BI$23=5, $Q958, IF(BI$23=4, $R958, 0)), IF(BI$23=5, $Q958, 0)
))</f>
        <v>0</v>
      </c>
      <c r="BJ958" s="297" cm="1">
        <f t="array" ref="BJ958">IF($CF958=3,
IFERROR(INDEX($CV$68:$CZ$79, $CE958, BJ$23), "-"),
IF($CF958=2,
IF(BJ$23=5, $Q958, IF(BJ$23=4, $R958, 0)), IF(BJ$23=5, $Q958, 0)
))</f>
        <v>0</v>
      </c>
      <c r="BK958" s="293" t="str" cm="1">
        <f t="array" ref="BK958">IFERROR(IF(OR($AN$20="EZ", ISNUMBER((BL958*BM958)/(3600*1000)/BN958)), (BL958*BM958)/(3600*1000)/BN958, BY958) * SUMPRODUCT($BO958:$BS958^2.5, $BT958:$BX958) / 1000, "-")</f>
        <v>-</v>
      </c>
      <c r="BL958" s="279" t="str">
        <f t="shared" si="414"/>
        <v>-</v>
      </c>
      <c r="BM958" s="279" t="str">
        <f t="shared" si="415"/>
        <v>-</v>
      </c>
      <c r="BN958" s="298">
        <f t="shared" si="416"/>
        <v>0</v>
      </c>
      <c r="BO958" s="296" t="str" cm="1">
        <f t="array" ref="BO958">IFERROR(INDEX($CV$63:$CZ$65, $CO958, BO$23), "-")</f>
        <v>-</v>
      </c>
      <c r="BP958" s="296" t="str" cm="1">
        <f t="array" ref="BP958">IFERROR(INDEX($CV$63:$CZ$65, $CO958, BP$23), "-")</f>
        <v>-</v>
      </c>
      <c r="BQ958" s="296" t="str" cm="1">
        <f t="array" ref="BQ958">IFERROR(INDEX($CV$63:$CZ$65, $CO958, BQ$23), "-")</f>
        <v>-</v>
      </c>
      <c r="BR958" s="296" t="str" cm="1">
        <f t="array" ref="BR958">IFERROR(INDEX($CV$63:$CZ$65, $CO958, BR$23), "-")</f>
        <v>-</v>
      </c>
      <c r="BS958" s="296" t="str" cm="1">
        <f t="array" ref="BS958">IFERROR(INDEX($CV$63:$CZ$65, $CO958, BS$23), "-")</f>
        <v>-</v>
      </c>
      <c r="BT958" s="297" cm="1">
        <f t="array" ref="BT958">IF($CO958=3,
IFERROR(INDEX($CV$68:$CZ$79, $CE958, BT$23), "-"),
IF($CO958=2,
IF(BT$23=5, $AC958, IF(BT$23=4, $AD958, 0)), IF(BT$23=5, $AC958, 0)
))</f>
        <v>0</v>
      </c>
      <c r="BU958" s="297" cm="1">
        <f t="array" ref="BU958">IF($CO958=3,
IFERROR(INDEX($CV$68:$CZ$79, $CE958, BU$23), "-"),
IF($CO958=2,
IF(BU$23=5, $AC958, IF(BU$23=4, $AD958, 0)), IF(BU$23=5, $AC958, 0)
))</f>
        <v>0</v>
      </c>
      <c r="BV958" s="297" cm="1">
        <f t="array" ref="BV958">IF($CO958=3,
IFERROR(INDEX($CV$68:$CZ$79, $CE958, BV$23), "-"),
IF($CO958=2,
IF(BV$23=5, $AC958, IF(BV$23=4, $AD958, 0)), IF(BV$23=5, $AC958, 0)
))</f>
        <v>0</v>
      </c>
      <c r="BW958" s="297" cm="1">
        <f t="array" ref="BW958">IF($CO958=3,
IFERROR(INDEX($CV$68:$CZ$79, $CE958, BW$23), "-"),
IF($CO958=2,
IF(BW$23=5, $AC958, IF(BW$23=4, $AD958, 0)), IF(BW$23=5, $AC958, 0)
))</f>
        <v>0</v>
      </c>
      <c r="BX958" s="297" cm="1">
        <f t="array" ref="BX958">IF($CO958=3,
IFERROR(INDEX($CV$68:$CZ$79, $CE958, BX$23), "-"),
IF($CO958=2,
IF(BX$23=5, $AC958, IF(BX$23=4, $AD958, 0)), IF(BX$23=5, $AC958, 0)
))</f>
        <v>0</v>
      </c>
      <c r="BY958" s="293" t="str">
        <f t="shared" si="417"/>
        <v>-</v>
      </c>
      <c r="BZ958" s="299">
        <f t="shared" si="393"/>
        <v>0</v>
      </c>
      <c r="CA958" s="294" t="str">
        <f t="shared" si="418"/>
        <v>-</v>
      </c>
      <c r="CB958" s="295" t="str">
        <f t="shared" si="394"/>
        <v>-</v>
      </c>
      <c r="CC958" s="295" t="str">
        <f t="shared" si="419"/>
        <v>-</v>
      </c>
      <c r="CD958" s="299">
        <f t="shared" si="395"/>
        <v>0</v>
      </c>
      <c r="CE958" s="300" t="str">
        <f t="shared" si="396"/>
        <v>-</v>
      </c>
      <c r="CF958" s="300" t="str">
        <f t="shared" si="397"/>
        <v>-</v>
      </c>
      <c r="CG958" s="300">
        <v>0</v>
      </c>
      <c r="CH958" s="300">
        <f t="shared" si="398"/>
        <v>0</v>
      </c>
      <c r="CI958" s="301">
        <f t="shared" si="399"/>
        <v>0</v>
      </c>
      <c r="CJ958" s="301">
        <f t="shared" si="400"/>
        <v>0</v>
      </c>
      <c r="CK958" s="302" t="str" cm="1">
        <f t="array" ref="CK958">IF($CJ958&gt;0, INDEX($CS$28:$DH$35, $CJ958, $CI958+CK$23), "-")</f>
        <v>-</v>
      </c>
      <c r="CL958" s="302" t="str" cm="1">
        <f t="array" ref="CL958">IF($CJ958&gt;0, INDEX($CS$28:$DH$35, $CJ958, $CI958+CL$23), "-")</f>
        <v>-</v>
      </c>
      <c r="CM958" s="302" t="str" cm="1">
        <f t="array" ref="CM958">IF($CJ958&gt;0, INDEX($CS$28:$DH$35, $CJ958, $CI958+CM$23), "-")</f>
        <v>-</v>
      </c>
      <c r="CN958" s="302" t="str" cm="1">
        <f t="array" ref="CN958">IF($CJ958&gt;0, INDEX($CS$28:$DH$35, $CJ958, $CI958+CN$23), "-")</f>
        <v>-</v>
      </c>
      <c r="CO958" s="300" t="str">
        <f t="shared" si="401"/>
        <v>-</v>
      </c>
      <c r="CP958" s="271"/>
      <c r="CQ958" s="272"/>
      <c r="CR958" s="273"/>
      <c r="CS958" s="273"/>
      <c r="CT958" s="273"/>
      <c r="CU958" s="273"/>
      <c r="CV958" s="273"/>
      <c r="CW958" s="273"/>
      <c r="CX958" s="273"/>
      <c r="CY958" s="273"/>
      <c r="CZ958" s="273"/>
      <c r="DA958" s="273"/>
      <c r="DB958" s="273"/>
      <c r="DC958" s="273"/>
      <c r="DD958" s="273"/>
      <c r="DE958" s="273"/>
      <c r="DF958" s="273"/>
      <c r="DG958" s="273"/>
      <c r="DH958" s="273"/>
      <c r="DI958" s="273"/>
      <c r="DJ958" s="271"/>
      <c r="DK958" s="271"/>
    </row>
    <row r="959" spans="1:115" s="45" customFormat="1" ht="12.75" customHeight="1" x14ac:dyDescent="0.25">
      <c r="A959" s="13" cm="1">
        <f t="array" ref="A959">IFERROR(INDEX(Operation, IFERROR(MATCH($N959,#REF!, 0), IFERROR(MATCH($N959,#REF!, 0), MATCH($N959,#REF!, 0))), 4), 0)</f>
        <v>0</v>
      </c>
      <c r="B959" s="10">
        <v>936</v>
      </c>
      <c r="C959" s="238"/>
      <c r="D959" s="238"/>
      <c r="E959" s="79"/>
      <c r="F959" s="80" t="str">
        <f>IF(ISBLANK(E959), "", VLOOKUP(E959, Z!$A$2:$C$4127, 3, FALSE))</f>
        <v/>
      </c>
      <c r="G959" s="238"/>
      <c r="H959" s="81"/>
      <c r="I959" s="255" t="b">
        <v>0</v>
      </c>
      <c r="J959" s="256"/>
      <c r="K959" s="82"/>
      <c r="L959" s="82"/>
      <c r="M959" s="83"/>
      <c r="N959" s="79"/>
      <c r="O959" s="84"/>
      <c r="P959" s="84"/>
      <c r="Q959" s="257"/>
      <c r="R959" s="257"/>
      <c r="S959" s="257"/>
      <c r="T959" s="85">
        <f t="shared" si="402"/>
        <v>0</v>
      </c>
      <c r="U959" s="238"/>
      <c r="V959" s="238"/>
      <c r="W959" s="238"/>
      <c r="X959" s="257"/>
      <c r="Y959" s="258"/>
      <c r="Z959" s="79"/>
      <c r="AA959" s="257"/>
      <c r="AB959" s="257"/>
      <c r="AC959" s="257"/>
      <c r="AD959" s="257"/>
      <c r="AE959" s="257"/>
      <c r="AF959" s="85">
        <f t="shared" si="403"/>
        <v>0</v>
      </c>
      <c r="AG959" s="259"/>
      <c r="AH959" s="238"/>
      <c r="AI959" s="79"/>
      <c r="AJ959" s="80" t="str">
        <f>IF(ISBLANK(AI959), "", VLOOKUP(AI959, Z!$A$2:$C$4127, 3, FALSE))</f>
        <v/>
      </c>
      <c r="AK959" s="260"/>
      <c r="AL959" s="127">
        <f t="shared" si="404"/>
        <v>0</v>
      </c>
      <c r="AM959" s="271"/>
      <c r="AN959" s="292">
        <f t="shared" si="406"/>
        <v>0</v>
      </c>
      <c r="AO959" s="279">
        <f t="shared" si="405"/>
        <v>1</v>
      </c>
      <c r="AP959" s="279">
        <v>0.75</v>
      </c>
      <c r="AQ959" s="293" t="str">
        <f t="shared" si="407"/>
        <v>-</v>
      </c>
      <c r="AR959" s="293" t="str">
        <f t="shared" si="408"/>
        <v>-</v>
      </c>
      <c r="AS959" s="293" t="str" cm="1">
        <f t="array" ref="AS959">IFERROR(IFERROR((AT959*AU959)/(3600*1000)/AZ959, BY959) * SUMPRODUCT($BA959:$BE959^2.5, $BF959:$BJ959) / 1000, "-")</f>
        <v>-</v>
      </c>
      <c r="AT959" s="279" t="str">
        <f t="shared" si="409"/>
        <v>-</v>
      </c>
      <c r="AU959" s="279" t="str">
        <f t="shared" si="410"/>
        <v>-</v>
      </c>
      <c r="AV959" s="294" t="str">
        <f t="shared" si="392"/>
        <v>-</v>
      </c>
      <c r="AW959" s="294" t="str" cm="1">
        <f t="array" ref="AW959">IF(CH959&gt;0, INDEX($CV$58:$CV$60, CH959), "-")</f>
        <v>-</v>
      </c>
      <c r="AX959" s="294" t="str">
        <f t="shared" si="411"/>
        <v>-</v>
      </c>
      <c r="AY959" s="295" t="str">
        <f t="shared" si="412"/>
        <v>-</v>
      </c>
      <c r="AZ959" s="294">
        <f t="shared" si="413"/>
        <v>0</v>
      </c>
      <c r="BA959" s="296" t="str" cm="1">
        <f t="array" ref="BA959">IFERROR(INDEX($CV$63:$CZ$65, $CF959, BA$23), "-")</f>
        <v>-</v>
      </c>
      <c r="BB959" s="296" t="str" cm="1">
        <f t="array" ref="BB959">IFERROR(INDEX($CV$63:$CZ$65, $CF959, BB$23), "-")</f>
        <v>-</v>
      </c>
      <c r="BC959" s="296" t="str" cm="1">
        <f t="array" ref="BC959">IFERROR(INDEX($CV$63:$CZ$65, $CF959, BC$23), "-")</f>
        <v>-</v>
      </c>
      <c r="BD959" s="296" t="str" cm="1">
        <f t="array" ref="BD959">IFERROR(INDEX($CV$63:$CZ$65, $CF959, BD$23), "-")</f>
        <v>-</v>
      </c>
      <c r="BE959" s="296" t="str" cm="1">
        <f t="array" ref="BE959">IFERROR(INDEX($CV$63:$CZ$65, $CF959, BE$23), "-")</f>
        <v>-</v>
      </c>
      <c r="BF959" s="297" cm="1">
        <f t="array" ref="BF959">IF($CF959=3,
IFERROR(INDEX($CV$68:$CZ$79, $CE959, BF$23), "-"),
IF($CF959=2,
IF(BF$23=5, $Q959, IF(BF$23=4, $R959, 0)), IF(BF$23=5, $Q959, 0)
))</f>
        <v>0</v>
      </c>
      <c r="BG959" s="297" cm="1">
        <f t="array" ref="BG959">IF($CF959=3,
IFERROR(INDEX($CV$68:$CZ$79, $CE959, BG$23), "-"),
IF($CF959=2,
IF(BG$23=5, $Q959, IF(BG$23=4, $R959, 0)), IF(BG$23=5, $Q959, 0)
))</f>
        <v>0</v>
      </c>
      <c r="BH959" s="297" cm="1">
        <f t="array" ref="BH959">IF($CF959=3,
IFERROR(INDEX($CV$68:$CZ$79, $CE959, BH$23), "-"),
IF($CF959=2,
IF(BH$23=5, $Q959, IF(BH$23=4, $R959, 0)), IF(BH$23=5, $Q959, 0)
))</f>
        <v>0</v>
      </c>
      <c r="BI959" s="297" cm="1">
        <f t="array" ref="BI959">IF($CF959=3,
IFERROR(INDEX($CV$68:$CZ$79, $CE959, BI$23), "-"),
IF($CF959=2,
IF(BI$23=5, $Q959, IF(BI$23=4, $R959, 0)), IF(BI$23=5, $Q959, 0)
))</f>
        <v>0</v>
      </c>
      <c r="BJ959" s="297" cm="1">
        <f t="array" ref="BJ959">IF($CF959=3,
IFERROR(INDEX($CV$68:$CZ$79, $CE959, BJ$23), "-"),
IF($CF959=2,
IF(BJ$23=5, $Q959, IF(BJ$23=4, $R959, 0)), IF(BJ$23=5, $Q959, 0)
))</f>
        <v>0</v>
      </c>
      <c r="BK959" s="293" t="str" cm="1">
        <f t="array" ref="BK959">IFERROR(IF(OR($AN$20="EZ", ISNUMBER((BL959*BM959)/(3600*1000)/BN959)), (BL959*BM959)/(3600*1000)/BN959, BY959) * SUMPRODUCT($BO959:$BS959^2.5, $BT959:$BX959) / 1000, "-")</f>
        <v>-</v>
      </c>
      <c r="BL959" s="279" t="str">
        <f t="shared" si="414"/>
        <v>-</v>
      </c>
      <c r="BM959" s="279" t="str">
        <f t="shared" si="415"/>
        <v>-</v>
      </c>
      <c r="BN959" s="298">
        <f t="shared" si="416"/>
        <v>0</v>
      </c>
      <c r="BO959" s="296" t="str" cm="1">
        <f t="array" ref="BO959">IFERROR(INDEX($CV$63:$CZ$65, $CO959, BO$23), "-")</f>
        <v>-</v>
      </c>
      <c r="BP959" s="296" t="str" cm="1">
        <f t="array" ref="BP959">IFERROR(INDEX($CV$63:$CZ$65, $CO959, BP$23), "-")</f>
        <v>-</v>
      </c>
      <c r="BQ959" s="296" t="str" cm="1">
        <f t="array" ref="BQ959">IFERROR(INDEX($CV$63:$CZ$65, $CO959, BQ$23), "-")</f>
        <v>-</v>
      </c>
      <c r="BR959" s="296" t="str" cm="1">
        <f t="array" ref="BR959">IFERROR(INDEX($CV$63:$CZ$65, $CO959, BR$23), "-")</f>
        <v>-</v>
      </c>
      <c r="BS959" s="296" t="str" cm="1">
        <f t="array" ref="BS959">IFERROR(INDEX($CV$63:$CZ$65, $CO959, BS$23), "-")</f>
        <v>-</v>
      </c>
      <c r="BT959" s="297" cm="1">
        <f t="array" ref="BT959">IF($CO959=3,
IFERROR(INDEX($CV$68:$CZ$79, $CE959, BT$23), "-"),
IF($CO959=2,
IF(BT$23=5, $AC959, IF(BT$23=4, $AD959, 0)), IF(BT$23=5, $AC959, 0)
))</f>
        <v>0</v>
      </c>
      <c r="BU959" s="297" cm="1">
        <f t="array" ref="BU959">IF($CO959=3,
IFERROR(INDEX($CV$68:$CZ$79, $CE959, BU$23), "-"),
IF($CO959=2,
IF(BU$23=5, $AC959, IF(BU$23=4, $AD959, 0)), IF(BU$23=5, $AC959, 0)
))</f>
        <v>0</v>
      </c>
      <c r="BV959" s="297" cm="1">
        <f t="array" ref="BV959">IF($CO959=3,
IFERROR(INDEX($CV$68:$CZ$79, $CE959, BV$23), "-"),
IF($CO959=2,
IF(BV$23=5, $AC959, IF(BV$23=4, $AD959, 0)), IF(BV$23=5, $AC959, 0)
))</f>
        <v>0</v>
      </c>
      <c r="BW959" s="297" cm="1">
        <f t="array" ref="BW959">IF($CO959=3,
IFERROR(INDEX($CV$68:$CZ$79, $CE959, BW$23), "-"),
IF($CO959=2,
IF(BW$23=5, $AC959, IF(BW$23=4, $AD959, 0)), IF(BW$23=5, $AC959, 0)
))</f>
        <v>0</v>
      </c>
      <c r="BX959" s="297" cm="1">
        <f t="array" ref="BX959">IF($CO959=3,
IFERROR(INDEX($CV$68:$CZ$79, $CE959, BX$23), "-"),
IF($CO959=2,
IF(BX$23=5, $AC959, IF(BX$23=4, $AD959, 0)), IF(BX$23=5, $AC959, 0)
))</f>
        <v>0</v>
      </c>
      <c r="BY959" s="293" t="str">
        <f t="shared" si="417"/>
        <v>-</v>
      </c>
      <c r="BZ959" s="299">
        <f t="shared" si="393"/>
        <v>0</v>
      </c>
      <c r="CA959" s="294" t="str">
        <f t="shared" si="418"/>
        <v>-</v>
      </c>
      <c r="CB959" s="295" t="str">
        <f t="shared" si="394"/>
        <v>-</v>
      </c>
      <c r="CC959" s="295" t="str">
        <f t="shared" si="419"/>
        <v>-</v>
      </c>
      <c r="CD959" s="299">
        <f t="shared" si="395"/>
        <v>0</v>
      </c>
      <c r="CE959" s="300" t="str">
        <f t="shared" si="396"/>
        <v>-</v>
      </c>
      <c r="CF959" s="300" t="str">
        <f t="shared" si="397"/>
        <v>-</v>
      </c>
      <c r="CG959" s="300">
        <v>0</v>
      </c>
      <c r="CH959" s="300">
        <f t="shared" si="398"/>
        <v>0</v>
      </c>
      <c r="CI959" s="301">
        <f t="shared" si="399"/>
        <v>0</v>
      </c>
      <c r="CJ959" s="301">
        <f t="shared" si="400"/>
        <v>0</v>
      </c>
      <c r="CK959" s="302" t="str" cm="1">
        <f t="array" ref="CK959">IF($CJ959&gt;0, INDEX($CS$28:$DH$35, $CJ959, $CI959+CK$23), "-")</f>
        <v>-</v>
      </c>
      <c r="CL959" s="302" t="str" cm="1">
        <f t="array" ref="CL959">IF($CJ959&gt;0, INDEX($CS$28:$DH$35, $CJ959, $CI959+CL$23), "-")</f>
        <v>-</v>
      </c>
      <c r="CM959" s="302" t="str" cm="1">
        <f t="array" ref="CM959">IF($CJ959&gt;0, INDEX($CS$28:$DH$35, $CJ959, $CI959+CM$23), "-")</f>
        <v>-</v>
      </c>
      <c r="CN959" s="302" t="str" cm="1">
        <f t="array" ref="CN959">IF($CJ959&gt;0, INDEX($CS$28:$DH$35, $CJ959, $CI959+CN$23), "-")</f>
        <v>-</v>
      </c>
      <c r="CO959" s="300" t="str">
        <f t="shared" si="401"/>
        <v>-</v>
      </c>
      <c r="CP959" s="271"/>
      <c r="CQ959" s="272"/>
      <c r="CR959" s="273"/>
      <c r="CS959" s="273"/>
      <c r="CT959" s="273"/>
      <c r="CU959" s="273"/>
      <c r="CV959" s="273"/>
      <c r="CW959" s="273"/>
      <c r="CX959" s="273"/>
      <c r="CY959" s="273"/>
      <c r="CZ959" s="273"/>
      <c r="DA959" s="273"/>
      <c r="DB959" s="273"/>
      <c r="DC959" s="273"/>
      <c r="DD959" s="273"/>
      <c r="DE959" s="273"/>
      <c r="DF959" s="273"/>
      <c r="DG959" s="273"/>
      <c r="DH959" s="273"/>
      <c r="DI959" s="273"/>
      <c r="DJ959" s="271"/>
      <c r="DK959" s="271"/>
    </row>
    <row r="960" spans="1:115" s="45" customFormat="1" ht="12.75" customHeight="1" x14ac:dyDescent="0.25">
      <c r="A960" s="13" cm="1">
        <f t="array" ref="A960">IFERROR(INDEX(Operation, IFERROR(MATCH($N960,#REF!, 0), IFERROR(MATCH($N960,#REF!, 0), MATCH($N960,#REF!, 0))), 4), 0)</f>
        <v>0</v>
      </c>
      <c r="B960" s="10">
        <v>937</v>
      </c>
      <c r="C960" s="238"/>
      <c r="D960" s="238"/>
      <c r="E960" s="79"/>
      <c r="F960" s="80" t="str">
        <f>IF(ISBLANK(E960), "", VLOOKUP(E960, Z!$A$2:$C$4127, 3, FALSE))</f>
        <v/>
      </c>
      <c r="G960" s="238"/>
      <c r="H960" s="81"/>
      <c r="I960" s="255" t="b">
        <v>0</v>
      </c>
      <c r="J960" s="256"/>
      <c r="K960" s="82"/>
      <c r="L960" s="82"/>
      <c r="M960" s="83"/>
      <c r="N960" s="79"/>
      <c r="O960" s="84"/>
      <c r="P960" s="84"/>
      <c r="Q960" s="257"/>
      <c r="R960" s="257"/>
      <c r="S960" s="257"/>
      <c r="T960" s="85">
        <f t="shared" si="402"/>
        <v>0</v>
      </c>
      <c r="U960" s="238"/>
      <c r="V960" s="238"/>
      <c r="W960" s="238"/>
      <c r="X960" s="257"/>
      <c r="Y960" s="258"/>
      <c r="Z960" s="79"/>
      <c r="AA960" s="257"/>
      <c r="AB960" s="257"/>
      <c r="AC960" s="257"/>
      <c r="AD960" s="257"/>
      <c r="AE960" s="257"/>
      <c r="AF960" s="85">
        <f t="shared" si="403"/>
        <v>0</v>
      </c>
      <c r="AG960" s="259"/>
      <c r="AH960" s="238"/>
      <c r="AI960" s="79"/>
      <c r="AJ960" s="80" t="str">
        <f>IF(ISBLANK(AI960), "", VLOOKUP(AI960, Z!$A$2:$C$4127, 3, FALSE))</f>
        <v/>
      </c>
      <c r="AK960" s="260"/>
      <c r="AL960" s="127">
        <f t="shared" si="404"/>
        <v>0</v>
      </c>
      <c r="AM960" s="271"/>
      <c r="AN960" s="292">
        <f t="shared" si="406"/>
        <v>0</v>
      </c>
      <c r="AO960" s="279">
        <f t="shared" si="405"/>
        <v>1</v>
      </c>
      <c r="AP960" s="279">
        <v>0.75</v>
      </c>
      <c r="AQ960" s="293" t="str">
        <f t="shared" si="407"/>
        <v>-</v>
      </c>
      <c r="AR960" s="293" t="str">
        <f t="shared" si="408"/>
        <v>-</v>
      </c>
      <c r="AS960" s="293" t="str" cm="1">
        <f t="array" ref="AS960">IFERROR(IFERROR((AT960*AU960)/(3600*1000)/AZ960, BY960) * SUMPRODUCT($BA960:$BE960^2.5, $BF960:$BJ960) / 1000, "-")</f>
        <v>-</v>
      </c>
      <c r="AT960" s="279" t="str">
        <f t="shared" si="409"/>
        <v>-</v>
      </c>
      <c r="AU960" s="279" t="str">
        <f t="shared" si="410"/>
        <v>-</v>
      </c>
      <c r="AV960" s="294" t="str">
        <f t="shared" si="392"/>
        <v>-</v>
      </c>
      <c r="AW960" s="294" t="str" cm="1">
        <f t="array" ref="AW960">IF(CH960&gt;0, INDEX($CV$58:$CV$60, CH960), "-")</f>
        <v>-</v>
      </c>
      <c r="AX960" s="294" t="str">
        <f t="shared" si="411"/>
        <v>-</v>
      </c>
      <c r="AY960" s="295" t="str">
        <f t="shared" si="412"/>
        <v>-</v>
      </c>
      <c r="AZ960" s="294">
        <f t="shared" si="413"/>
        <v>0</v>
      </c>
      <c r="BA960" s="296" t="str" cm="1">
        <f t="array" ref="BA960">IFERROR(INDEX($CV$63:$CZ$65, $CF960, BA$23), "-")</f>
        <v>-</v>
      </c>
      <c r="BB960" s="296" t="str" cm="1">
        <f t="array" ref="BB960">IFERROR(INDEX($CV$63:$CZ$65, $CF960, BB$23), "-")</f>
        <v>-</v>
      </c>
      <c r="BC960" s="296" t="str" cm="1">
        <f t="array" ref="BC960">IFERROR(INDEX($CV$63:$CZ$65, $CF960, BC$23), "-")</f>
        <v>-</v>
      </c>
      <c r="BD960" s="296" t="str" cm="1">
        <f t="array" ref="BD960">IFERROR(INDEX($CV$63:$CZ$65, $CF960, BD$23), "-")</f>
        <v>-</v>
      </c>
      <c r="BE960" s="296" t="str" cm="1">
        <f t="array" ref="BE960">IFERROR(INDEX($CV$63:$CZ$65, $CF960, BE$23), "-")</f>
        <v>-</v>
      </c>
      <c r="BF960" s="297" cm="1">
        <f t="array" ref="BF960">IF($CF960=3,
IFERROR(INDEX($CV$68:$CZ$79, $CE960, BF$23), "-"),
IF($CF960=2,
IF(BF$23=5, $Q960, IF(BF$23=4, $R960, 0)), IF(BF$23=5, $Q960, 0)
))</f>
        <v>0</v>
      </c>
      <c r="BG960" s="297" cm="1">
        <f t="array" ref="BG960">IF($CF960=3,
IFERROR(INDEX($CV$68:$CZ$79, $CE960, BG$23), "-"),
IF($CF960=2,
IF(BG$23=5, $Q960, IF(BG$23=4, $R960, 0)), IF(BG$23=5, $Q960, 0)
))</f>
        <v>0</v>
      </c>
      <c r="BH960" s="297" cm="1">
        <f t="array" ref="BH960">IF($CF960=3,
IFERROR(INDEX($CV$68:$CZ$79, $CE960, BH$23), "-"),
IF($CF960=2,
IF(BH$23=5, $Q960, IF(BH$23=4, $R960, 0)), IF(BH$23=5, $Q960, 0)
))</f>
        <v>0</v>
      </c>
      <c r="BI960" s="297" cm="1">
        <f t="array" ref="BI960">IF($CF960=3,
IFERROR(INDEX($CV$68:$CZ$79, $CE960, BI$23), "-"),
IF($CF960=2,
IF(BI$23=5, $Q960, IF(BI$23=4, $R960, 0)), IF(BI$23=5, $Q960, 0)
))</f>
        <v>0</v>
      </c>
      <c r="BJ960" s="297" cm="1">
        <f t="array" ref="BJ960">IF($CF960=3,
IFERROR(INDEX($CV$68:$CZ$79, $CE960, BJ$23), "-"),
IF($CF960=2,
IF(BJ$23=5, $Q960, IF(BJ$23=4, $R960, 0)), IF(BJ$23=5, $Q960, 0)
))</f>
        <v>0</v>
      </c>
      <c r="BK960" s="293" t="str" cm="1">
        <f t="array" ref="BK960">IFERROR(IF(OR($AN$20="EZ", ISNUMBER((BL960*BM960)/(3600*1000)/BN960)), (BL960*BM960)/(3600*1000)/BN960, BY960) * SUMPRODUCT($BO960:$BS960^2.5, $BT960:$BX960) / 1000, "-")</f>
        <v>-</v>
      </c>
      <c r="BL960" s="279" t="str">
        <f t="shared" si="414"/>
        <v>-</v>
      </c>
      <c r="BM960" s="279" t="str">
        <f t="shared" si="415"/>
        <v>-</v>
      </c>
      <c r="BN960" s="298">
        <f t="shared" si="416"/>
        <v>0</v>
      </c>
      <c r="BO960" s="296" t="str" cm="1">
        <f t="array" ref="BO960">IFERROR(INDEX($CV$63:$CZ$65, $CO960, BO$23), "-")</f>
        <v>-</v>
      </c>
      <c r="BP960" s="296" t="str" cm="1">
        <f t="array" ref="BP960">IFERROR(INDEX($CV$63:$CZ$65, $CO960, BP$23), "-")</f>
        <v>-</v>
      </c>
      <c r="BQ960" s="296" t="str" cm="1">
        <f t="array" ref="BQ960">IFERROR(INDEX($CV$63:$CZ$65, $CO960, BQ$23), "-")</f>
        <v>-</v>
      </c>
      <c r="BR960" s="296" t="str" cm="1">
        <f t="array" ref="BR960">IFERROR(INDEX($CV$63:$CZ$65, $CO960, BR$23), "-")</f>
        <v>-</v>
      </c>
      <c r="BS960" s="296" t="str" cm="1">
        <f t="array" ref="BS960">IFERROR(INDEX($CV$63:$CZ$65, $CO960, BS$23), "-")</f>
        <v>-</v>
      </c>
      <c r="BT960" s="297" cm="1">
        <f t="array" ref="BT960">IF($CO960=3,
IFERROR(INDEX($CV$68:$CZ$79, $CE960, BT$23), "-"),
IF($CO960=2,
IF(BT$23=5, $AC960, IF(BT$23=4, $AD960, 0)), IF(BT$23=5, $AC960, 0)
))</f>
        <v>0</v>
      </c>
      <c r="BU960" s="297" cm="1">
        <f t="array" ref="BU960">IF($CO960=3,
IFERROR(INDEX($CV$68:$CZ$79, $CE960, BU$23), "-"),
IF($CO960=2,
IF(BU$23=5, $AC960, IF(BU$23=4, $AD960, 0)), IF(BU$23=5, $AC960, 0)
))</f>
        <v>0</v>
      </c>
      <c r="BV960" s="297" cm="1">
        <f t="array" ref="BV960">IF($CO960=3,
IFERROR(INDEX($CV$68:$CZ$79, $CE960, BV$23), "-"),
IF($CO960=2,
IF(BV$23=5, $AC960, IF(BV$23=4, $AD960, 0)), IF(BV$23=5, $AC960, 0)
))</f>
        <v>0</v>
      </c>
      <c r="BW960" s="297" cm="1">
        <f t="array" ref="BW960">IF($CO960=3,
IFERROR(INDEX($CV$68:$CZ$79, $CE960, BW$23), "-"),
IF($CO960=2,
IF(BW$23=5, $AC960, IF(BW$23=4, $AD960, 0)), IF(BW$23=5, $AC960, 0)
))</f>
        <v>0</v>
      </c>
      <c r="BX960" s="297" cm="1">
        <f t="array" ref="BX960">IF($CO960=3,
IFERROR(INDEX($CV$68:$CZ$79, $CE960, BX$23), "-"),
IF($CO960=2,
IF(BX$23=5, $AC960, IF(BX$23=4, $AD960, 0)), IF(BX$23=5, $AC960, 0)
))</f>
        <v>0</v>
      </c>
      <c r="BY960" s="293" t="str">
        <f t="shared" si="417"/>
        <v>-</v>
      </c>
      <c r="BZ960" s="299">
        <f t="shared" si="393"/>
        <v>0</v>
      </c>
      <c r="CA960" s="294" t="str">
        <f t="shared" si="418"/>
        <v>-</v>
      </c>
      <c r="CB960" s="295" t="str">
        <f t="shared" si="394"/>
        <v>-</v>
      </c>
      <c r="CC960" s="295" t="str">
        <f t="shared" si="419"/>
        <v>-</v>
      </c>
      <c r="CD960" s="299">
        <f t="shared" si="395"/>
        <v>0</v>
      </c>
      <c r="CE960" s="300" t="str">
        <f t="shared" si="396"/>
        <v>-</v>
      </c>
      <c r="CF960" s="300" t="str">
        <f t="shared" si="397"/>
        <v>-</v>
      </c>
      <c r="CG960" s="300">
        <v>0</v>
      </c>
      <c r="CH960" s="300">
        <f t="shared" si="398"/>
        <v>0</v>
      </c>
      <c r="CI960" s="301">
        <f t="shared" si="399"/>
        <v>0</v>
      </c>
      <c r="CJ960" s="301">
        <f t="shared" si="400"/>
        <v>0</v>
      </c>
      <c r="CK960" s="302" t="str" cm="1">
        <f t="array" ref="CK960">IF($CJ960&gt;0, INDEX($CS$28:$DH$35, $CJ960, $CI960+CK$23), "-")</f>
        <v>-</v>
      </c>
      <c r="CL960" s="302" t="str" cm="1">
        <f t="array" ref="CL960">IF($CJ960&gt;0, INDEX($CS$28:$DH$35, $CJ960, $CI960+CL$23), "-")</f>
        <v>-</v>
      </c>
      <c r="CM960" s="302" t="str" cm="1">
        <f t="array" ref="CM960">IF($CJ960&gt;0, INDEX($CS$28:$DH$35, $CJ960, $CI960+CM$23), "-")</f>
        <v>-</v>
      </c>
      <c r="CN960" s="302" t="str" cm="1">
        <f t="array" ref="CN960">IF($CJ960&gt;0, INDEX($CS$28:$DH$35, $CJ960, $CI960+CN$23), "-")</f>
        <v>-</v>
      </c>
      <c r="CO960" s="300" t="str">
        <f t="shared" si="401"/>
        <v>-</v>
      </c>
      <c r="CP960" s="271"/>
      <c r="CQ960" s="272"/>
      <c r="CR960" s="273"/>
      <c r="CS960" s="273"/>
      <c r="CT960" s="273"/>
      <c r="CU960" s="273"/>
      <c r="CV960" s="273"/>
      <c r="CW960" s="273"/>
      <c r="CX960" s="273"/>
      <c r="CY960" s="273"/>
      <c r="CZ960" s="273"/>
      <c r="DA960" s="273"/>
      <c r="DB960" s="273"/>
      <c r="DC960" s="273"/>
      <c r="DD960" s="273"/>
      <c r="DE960" s="273"/>
      <c r="DF960" s="273"/>
      <c r="DG960" s="273"/>
      <c r="DH960" s="273"/>
      <c r="DI960" s="273"/>
      <c r="DJ960" s="271"/>
      <c r="DK960" s="271"/>
    </row>
    <row r="961" spans="1:115" s="45" customFormat="1" ht="12.75" customHeight="1" x14ac:dyDescent="0.25">
      <c r="A961" s="13" cm="1">
        <f t="array" ref="A961">IFERROR(INDEX(Operation, IFERROR(MATCH($N961,#REF!, 0), IFERROR(MATCH($N961,#REF!, 0), MATCH($N961,#REF!, 0))), 4), 0)</f>
        <v>0</v>
      </c>
      <c r="B961" s="10">
        <v>938</v>
      </c>
      <c r="C961" s="238"/>
      <c r="D961" s="238"/>
      <c r="E961" s="79"/>
      <c r="F961" s="80" t="str">
        <f>IF(ISBLANK(E961), "", VLOOKUP(E961, Z!$A$2:$C$4127, 3, FALSE))</f>
        <v/>
      </c>
      <c r="G961" s="238"/>
      <c r="H961" s="81"/>
      <c r="I961" s="255" t="b">
        <v>0</v>
      </c>
      <c r="J961" s="256"/>
      <c r="K961" s="82"/>
      <c r="L961" s="82"/>
      <c r="M961" s="83"/>
      <c r="N961" s="79"/>
      <c r="O961" s="84"/>
      <c r="P961" s="84"/>
      <c r="Q961" s="257"/>
      <c r="R961" s="257"/>
      <c r="S961" s="257"/>
      <c r="T961" s="85">
        <f t="shared" si="402"/>
        <v>0</v>
      </c>
      <c r="U961" s="238"/>
      <c r="V961" s="238"/>
      <c r="W961" s="238"/>
      <c r="X961" s="257"/>
      <c r="Y961" s="258"/>
      <c r="Z961" s="79"/>
      <c r="AA961" s="257"/>
      <c r="AB961" s="257"/>
      <c r="AC961" s="257"/>
      <c r="AD961" s="257"/>
      <c r="AE961" s="257"/>
      <c r="AF961" s="85">
        <f t="shared" si="403"/>
        <v>0</v>
      </c>
      <c r="AG961" s="259"/>
      <c r="AH961" s="238"/>
      <c r="AI961" s="79"/>
      <c r="AJ961" s="80" t="str">
        <f>IF(ISBLANK(AI961), "", VLOOKUP(AI961, Z!$A$2:$C$4127, 3, FALSE))</f>
        <v/>
      </c>
      <c r="AK961" s="260"/>
      <c r="AL961" s="127">
        <f t="shared" si="404"/>
        <v>0</v>
      </c>
      <c r="AM961" s="271"/>
      <c r="AN961" s="292">
        <f t="shared" si="406"/>
        <v>0</v>
      </c>
      <c r="AO961" s="279">
        <f t="shared" si="405"/>
        <v>1</v>
      </c>
      <c r="AP961" s="279">
        <v>0.75</v>
      </c>
      <c r="AQ961" s="293" t="str">
        <f t="shared" si="407"/>
        <v>-</v>
      </c>
      <c r="AR961" s="293" t="str">
        <f t="shared" si="408"/>
        <v>-</v>
      </c>
      <c r="AS961" s="293" t="str" cm="1">
        <f t="array" ref="AS961">IFERROR(IFERROR((AT961*AU961)/(3600*1000)/AZ961, BY961) * SUMPRODUCT($BA961:$BE961^2.5, $BF961:$BJ961) / 1000, "-")</f>
        <v>-</v>
      </c>
      <c r="AT961" s="279" t="str">
        <f t="shared" si="409"/>
        <v>-</v>
      </c>
      <c r="AU961" s="279" t="str">
        <f t="shared" si="410"/>
        <v>-</v>
      </c>
      <c r="AV961" s="294" t="str">
        <f t="shared" si="392"/>
        <v>-</v>
      </c>
      <c r="AW961" s="294" t="str" cm="1">
        <f t="array" ref="AW961">IF(CH961&gt;0, INDEX($CV$58:$CV$60, CH961), "-")</f>
        <v>-</v>
      </c>
      <c r="AX961" s="294" t="str">
        <f t="shared" si="411"/>
        <v>-</v>
      </c>
      <c r="AY961" s="295" t="str">
        <f t="shared" si="412"/>
        <v>-</v>
      </c>
      <c r="AZ961" s="294">
        <f t="shared" si="413"/>
        <v>0</v>
      </c>
      <c r="BA961" s="296" t="str" cm="1">
        <f t="array" ref="BA961">IFERROR(INDEX($CV$63:$CZ$65, $CF961, BA$23), "-")</f>
        <v>-</v>
      </c>
      <c r="BB961" s="296" t="str" cm="1">
        <f t="array" ref="BB961">IFERROR(INDEX($CV$63:$CZ$65, $CF961, BB$23), "-")</f>
        <v>-</v>
      </c>
      <c r="BC961" s="296" t="str" cm="1">
        <f t="array" ref="BC961">IFERROR(INDEX($CV$63:$CZ$65, $CF961, BC$23), "-")</f>
        <v>-</v>
      </c>
      <c r="BD961" s="296" t="str" cm="1">
        <f t="array" ref="BD961">IFERROR(INDEX($CV$63:$CZ$65, $CF961, BD$23), "-")</f>
        <v>-</v>
      </c>
      <c r="BE961" s="296" t="str" cm="1">
        <f t="array" ref="BE961">IFERROR(INDEX($CV$63:$CZ$65, $CF961, BE$23), "-")</f>
        <v>-</v>
      </c>
      <c r="BF961" s="297" cm="1">
        <f t="array" ref="BF961">IF($CF961=3,
IFERROR(INDEX($CV$68:$CZ$79, $CE961, BF$23), "-"),
IF($CF961=2,
IF(BF$23=5, $Q961, IF(BF$23=4, $R961, 0)), IF(BF$23=5, $Q961, 0)
))</f>
        <v>0</v>
      </c>
      <c r="BG961" s="297" cm="1">
        <f t="array" ref="BG961">IF($CF961=3,
IFERROR(INDEX($CV$68:$CZ$79, $CE961, BG$23), "-"),
IF($CF961=2,
IF(BG$23=5, $Q961, IF(BG$23=4, $R961, 0)), IF(BG$23=5, $Q961, 0)
))</f>
        <v>0</v>
      </c>
      <c r="BH961" s="297" cm="1">
        <f t="array" ref="BH961">IF($CF961=3,
IFERROR(INDEX($CV$68:$CZ$79, $CE961, BH$23), "-"),
IF($CF961=2,
IF(BH$23=5, $Q961, IF(BH$23=4, $R961, 0)), IF(BH$23=5, $Q961, 0)
))</f>
        <v>0</v>
      </c>
      <c r="BI961" s="297" cm="1">
        <f t="array" ref="BI961">IF($CF961=3,
IFERROR(INDEX($CV$68:$CZ$79, $CE961, BI$23), "-"),
IF($CF961=2,
IF(BI$23=5, $Q961, IF(BI$23=4, $R961, 0)), IF(BI$23=5, $Q961, 0)
))</f>
        <v>0</v>
      </c>
      <c r="BJ961" s="297" cm="1">
        <f t="array" ref="BJ961">IF($CF961=3,
IFERROR(INDEX($CV$68:$CZ$79, $CE961, BJ$23), "-"),
IF($CF961=2,
IF(BJ$23=5, $Q961, IF(BJ$23=4, $R961, 0)), IF(BJ$23=5, $Q961, 0)
))</f>
        <v>0</v>
      </c>
      <c r="BK961" s="293" t="str" cm="1">
        <f t="array" ref="BK961">IFERROR(IF(OR($AN$20="EZ", ISNUMBER((BL961*BM961)/(3600*1000)/BN961)), (BL961*BM961)/(3600*1000)/BN961, BY961) * SUMPRODUCT($BO961:$BS961^2.5, $BT961:$BX961) / 1000, "-")</f>
        <v>-</v>
      </c>
      <c r="BL961" s="279" t="str">
        <f t="shared" si="414"/>
        <v>-</v>
      </c>
      <c r="BM961" s="279" t="str">
        <f t="shared" si="415"/>
        <v>-</v>
      </c>
      <c r="BN961" s="298">
        <f t="shared" si="416"/>
        <v>0</v>
      </c>
      <c r="BO961" s="296" t="str" cm="1">
        <f t="array" ref="BO961">IFERROR(INDEX($CV$63:$CZ$65, $CO961, BO$23), "-")</f>
        <v>-</v>
      </c>
      <c r="BP961" s="296" t="str" cm="1">
        <f t="array" ref="BP961">IFERROR(INDEX($CV$63:$CZ$65, $CO961, BP$23), "-")</f>
        <v>-</v>
      </c>
      <c r="BQ961" s="296" t="str" cm="1">
        <f t="array" ref="BQ961">IFERROR(INDEX($CV$63:$CZ$65, $CO961, BQ$23), "-")</f>
        <v>-</v>
      </c>
      <c r="BR961" s="296" t="str" cm="1">
        <f t="array" ref="BR961">IFERROR(INDEX($CV$63:$CZ$65, $CO961, BR$23), "-")</f>
        <v>-</v>
      </c>
      <c r="BS961" s="296" t="str" cm="1">
        <f t="array" ref="BS961">IFERROR(INDEX($CV$63:$CZ$65, $CO961, BS$23), "-")</f>
        <v>-</v>
      </c>
      <c r="BT961" s="297" cm="1">
        <f t="array" ref="BT961">IF($CO961=3,
IFERROR(INDEX($CV$68:$CZ$79, $CE961, BT$23), "-"),
IF($CO961=2,
IF(BT$23=5, $AC961, IF(BT$23=4, $AD961, 0)), IF(BT$23=5, $AC961, 0)
))</f>
        <v>0</v>
      </c>
      <c r="BU961" s="297" cm="1">
        <f t="array" ref="BU961">IF($CO961=3,
IFERROR(INDEX($CV$68:$CZ$79, $CE961, BU$23), "-"),
IF($CO961=2,
IF(BU$23=5, $AC961, IF(BU$23=4, $AD961, 0)), IF(BU$23=5, $AC961, 0)
))</f>
        <v>0</v>
      </c>
      <c r="BV961" s="297" cm="1">
        <f t="array" ref="BV961">IF($CO961=3,
IFERROR(INDEX($CV$68:$CZ$79, $CE961, BV$23), "-"),
IF($CO961=2,
IF(BV$23=5, $AC961, IF(BV$23=4, $AD961, 0)), IF(BV$23=5, $AC961, 0)
))</f>
        <v>0</v>
      </c>
      <c r="BW961" s="297" cm="1">
        <f t="array" ref="BW961">IF($CO961=3,
IFERROR(INDEX($CV$68:$CZ$79, $CE961, BW$23), "-"),
IF($CO961=2,
IF(BW$23=5, $AC961, IF(BW$23=4, $AD961, 0)), IF(BW$23=5, $AC961, 0)
))</f>
        <v>0</v>
      </c>
      <c r="BX961" s="297" cm="1">
        <f t="array" ref="BX961">IF($CO961=3,
IFERROR(INDEX($CV$68:$CZ$79, $CE961, BX$23), "-"),
IF($CO961=2,
IF(BX$23=5, $AC961, IF(BX$23=4, $AD961, 0)), IF(BX$23=5, $AC961, 0)
))</f>
        <v>0</v>
      </c>
      <c r="BY961" s="293" t="str">
        <f t="shared" si="417"/>
        <v>-</v>
      </c>
      <c r="BZ961" s="299">
        <f t="shared" si="393"/>
        <v>0</v>
      </c>
      <c r="CA961" s="294" t="str">
        <f t="shared" si="418"/>
        <v>-</v>
      </c>
      <c r="CB961" s="295" t="str">
        <f t="shared" si="394"/>
        <v>-</v>
      </c>
      <c r="CC961" s="295" t="str">
        <f t="shared" si="419"/>
        <v>-</v>
      </c>
      <c r="CD961" s="299">
        <f t="shared" si="395"/>
        <v>0</v>
      </c>
      <c r="CE961" s="300" t="str">
        <f t="shared" si="396"/>
        <v>-</v>
      </c>
      <c r="CF961" s="300" t="str">
        <f t="shared" si="397"/>
        <v>-</v>
      </c>
      <c r="CG961" s="300">
        <v>0</v>
      </c>
      <c r="CH961" s="300">
        <f t="shared" si="398"/>
        <v>0</v>
      </c>
      <c r="CI961" s="301">
        <f t="shared" si="399"/>
        <v>0</v>
      </c>
      <c r="CJ961" s="301">
        <f t="shared" si="400"/>
        <v>0</v>
      </c>
      <c r="CK961" s="302" t="str" cm="1">
        <f t="array" ref="CK961">IF($CJ961&gt;0, INDEX($CS$28:$DH$35, $CJ961, $CI961+CK$23), "-")</f>
        <v>-</v>
      </c>
      <c r="CL961" s="302" t="str" cm="1">
        <f t="array" ref="CL961">IF($CJ961&gt;0, INDEX($CS$28:$DH$35, $CJ961, $CI961+CL$23), "-")</f>
        <v>-</v>
      </c>
      <c r="CM961" s="302" t="str" cm="1">
        <f t="array" ref="CM961">IF($CJ961&gt;0, INDEX($CS$28:$DH$35, $CJ961, $CI961+CM$23), "-")</f>
        <v>-</v>
      </c>
      <c r="CN961" s="302" t="str" cm="1">
        <f t="array" ref="CN961">IF($CJ961&gt;0, INDEX($CS$28:$DH$35, $CJ961, $CI961+CN$23), "-")</f>
        <v>-</v>
      </c>
      <c r="CO961" s="300" t="str">
        <f t="shared" si="401"/>
        <v>-</v>
      </c>
      <c r="CP961" s="271"/>
      <c r="CQ961" s="272"/>
      <c r="CR961" s="273"/>
      <c r="CS961" s="273"/>
      <c r="CT961" s="273"/>
      <c r="CU961" s="273"/>
      <c r="CV961" s="273"/>
      <c r="CW961" s="273"/>
      <c r="CX961" s="273"/>
      <c r="CY961" s="273"/>
      <c r="CZ961" s="273"/>
      <c r="DA961" s="273"/>
      <c r="DB961" s="273"/>
      <c r="DC961" s="273"/>
      <c r="DD961" s="273"/>
      <c r="DE961" s="273"/>
      <c r="DF961" s="273"/>
      <c r="DG961" s="273"/>
      <c r="DH961" s="273"/>
      <c r="DI961" s="273"/>
      <c r="DJ961" s="271"/>
      <c r="DK961" s="271"/>
    </row>
    <row r="962" spans="1:115" s="45" customFormat="1" ht="12.75" customHeight="1" x14ac:dyDescent="0.25">
      <c r="A962" s="13" cm="1">
        <f t="array" ref="A962">IFERROR(INDEX(Operation, IFERROR(MATCH($N962,#REF!, 0), IFERROR(MATCH($N962,#REF!, 0), MATCH($N962,#REF!, 0))), 4), 0)</f>
        <v>0</v>
      </c>
      <c r="B962" s="10">
        <v>939</v>
      </c>
      <c r="C962" s="238"/>
      <c r="D962" s="238"/>
      <c r="E962" s="79"/>
      <c r="F962" s="80" t="str">
        <f>IF(ISBLANK(E962), "", VLOOKUP(E962, Z!$A$2:$C$4127, 3, FALSE))</f>
        <v/>
      </c>
      <c r="G962" s="238"/>
      <c r="H962" s="81"/>
      <c r="I962" s="255" t="b">
        <v>0</v>
      </c>
      <c r="J962" s="256"/>
      <c r="K962" s="82"/>
      <c r="L962" s="82"/>
      <c r="M962" s="83"/>
      <c r="N962" s="79"/>
      <c r="O962" s="84"/>
      <c r="P962" s="84"/>
      <c r="Q962" s="257"/>
      <c r="R962" s="257"/>
      <c r="S962" s="257"/>
      <c r="T962" s="85">
        <f t="shared" si="402"/>
        <v>0</v>
      </c>
      <c r="U962" s="238"/>
      <c r="V962" s="238"/>
      <c r="W962" s="238"/>
      <c r="X962" s="256"/>
      <c r="Y962" s="258"/>
      <c r="Z962" s="79"/>
      <c r="AA962" s="257"/>
      <c r="AB962" s="257"/>
      <c r="AC962" s="257"/>
      <c r="AD962" s="257"/>
      <c r="AE962" s="257"/>
      <c r="AF962" s="85">
        <f t="shared" si="403"/>
        <v>0</v>
      </c>
      <c r="AG962" s="259"/>
      <c r="AH962" s="238"/>
      <c r="AI962" s="79"/>
      <c r="AJ962" s="80" t="str">
        <f>IF(ISBLANK(AI962), "", VLOOKUP(AI962, Z!$A$2:$C$4127, 3, FALSE))</f>
        <v/>
      </c>
      <c r="AK962" s="260"/>
      <c r="AL962" s="127">
        <f t="shared" si="404"/>
        <v>0</v>
      </c>
      <c r="AM962" s="271"/>
      <c r="AN962" s="292">
        <f t="shared" si="406"/>
        <v>0</v>
      </c>
      <c r="AO962" s="279">
        <f t="shared" si="405"/>
        <v>1</v>
      </c>
      <c r="AP962" s="279">
        <v>0.75</v>
      </c>
      <c r="AQ962" s="293" t="str">
        <f t="shared" si="407"/>
        <v>-</v>
      </c>
      <c r="AR962" s="293" t="str">
        <f t="shared" si="408"/>
        <v>-</v>
      </c>
      <c r="AS962" s="293" t="str" cm="1">
        <f t="array" ref="AS962">IFERROR(IFERROR((AT962*AU962)/(3600*1000)/AZ962, BY962) * SUMPRODUCT($BA962:$BE962^2.5, $BF962:$BJ962) / 1000, "-")</f>
        <v>-</v>
      </c>
      <c r="AT962" s="279" t="str">
        <f t="shared" si="409"/>
        <v>-</v>
      </c>
      <c r="AU962" s="279" t="str">
        <f t="shared" si="410"/>
        <v>-</v>
      </c>
      <c r="AV962" s="294" t="str">
        <f t="shared" si="392"/>
        <v>-</v>
      </c>
      <c r="AW962" s="294" t="str" cm="1">
        <f t="array" ref="AW962">IF(CH962&gt;0, INDEX($CV$58:$CV$60, CH962), "-")</f>
        <v>-</v>
      </c>
      <c r="AX962" s="294" t="str">
        <f t="shared" si="411"/>
        <v>-</v>
      </c>
      <c r="AY962" s="295" t="str">
        <f t="shared" si="412"/>
        <v>-</v>
      </c>
      <c r="AZ962" s="294">
        <f t="shared" si="413"/>
        <v>0</v>
      </c>
      <c r="BA962" s="296" t="str" cm="1">
        <f t="array" ref="BA962">IFERROR(INDEX($CV$63:$CZ$65, $CF962, BA$23), "-")</f>
        <v>-</v>
      </c>
      <c r="BB962" s="296" t="str" cm="1">
        <f t="array" ref="BB962">IFERROR(INDEX($CV$63:$CZ$65, $CF962, BB$23), "-")</f>
        <v>-</v>
      </c>
      <c r="BC962" s="296" t="str" cm="1">
        <f t="array" ref="BC962">IFERROR(INDEX($CV$63:$CZ$65, $CF962, BC$23), "-")</f>
        <v>-</v>
      </c>
      <c r="BD962" s="296" t="str" cm="1">
        <f t="array" ref="BD962">IFERROR(INDEX($CV$63:$CZ$65, $CF962, BD$23), "-")</f>
        <v>-</v>
      </c>
      <c r="BE962" s="296" t="str" cm="1">
        <f t="array" ref="BE962">IFERROR(INDEX($CV$63:$CZ$65, $CF962, BE$23), "-")</f>
        <v>-</v>
      </c>
      <c r="BF962" s="297" cm="1">
        <f t="array" ref="BF962">IF($CF962=3,
IFERROR(INDEX($CV$68:$CZ$79, $CE962, BF$23), "-"),
IF($CF962=2,
IF(BF$23=5, $Q962, IF(BF$23=4, $R962, 0)), IF(BF$23=5, $Q962, 0)
))</f>
        <v>0</v>
      </c>
      <c r="BG962" s="297" cm="1">
        <f t="array" ref="BG962">IF($CF962=3,
IFERROR(INDEX($CV$68:$CZ$79, $CE962, BG$23), "-"),
IF($CF962=2,
IF(BG$23=5, $Q962, IF(BG$23=4, $R962, 0)), IF(BG$23=5, $Q962, 0)
))</f>
        <v>0</v>
      </c>
      <c r="BH962" s="297" cm="1">
        <f t="array" ref="BH962">IF($CF962=3,
IFERROR(INDEX($CV$68:$CZ$79, $CE962, BH$23), "-"),
IF($CF962=2,
IF(BH$23=5, $Q962, IF(BH$23=4, $R962, 0)), IF(BH$23=5, $Q962, 0)
))</f>
        <v>0</v>
      </c>
      <c r="BI962" s="297" cm="1">
        <f t="array" ref="BI962">IF($CF962=3,
IFERROR(INDEX($CV$68:$CZ$79, $CE962, BI$23), "-"),
IF($CF962=2,
IF(BI$23=5, $Q962, IF(BI$23=4, $R962, 0)), IF(BI$23=5, $Q962, 0)
))</f>
        <v>0</v>
      </c>
      <c r="BJ962" s="297" cm="1">
        <f t="array" ref="BJ962">IF($CF962=3,
IFERROR(INDEX($CV$68:$CZ$79, $CE962, BJ$23), "-"),
IF($CF962=2,
IF(BJ$23=5, $Q962, IF(BJ$23=4, $R962, 0)), IF(BJ$23=5, $Q962, 0)
))</f>
        <v>0</v>
      </c>
      <c r="BK962" s="293" t="str" cm="1">
        <f t="array" ref="BK962">IFERROR(IF(OR($AN$20="EZ", ISNUMBER((BL962*BM962)/(3600*1000)/BN962)), (BL962*BM962)/(3600*1000)/BN962, BY962) * SUMPRODUCT($BO962:$BS962^2.5, $BT962:$BX962) / 1000, "-")</f>
        <v>-</v>
      </c>
      <c r="BL962" s="279" t="str">
        <f t="shared" si="414"/>
        <v>-</v>
      </c>
      <c r="BM962" s="279" t="str">
        <f t="shared" si="415"/>
        <v>-</v>
      </c>
      <c r="BN962" s="298">
        <f t="shared" si="416"/>
        <v>0</v>
      </c>
      <c r="BO962" s="296" t="str" cm="1">
        <f t="array" ref="BO962">IFERROR(INDEX($CV$63:$CZ$65, $CO962, BO$23), "-")</f>
        <v>-</v>
      </c>
      <c r="BP962" s="296" t="str" cm="1">
        <f t="array" ref="BP962">IFERROR(INDEX($CV$63:$CZ$65, $CO962, BP$23), "-")</f>
        <v>-</v>
      </c>
      <c r="BQ962" s="296" t="str" cm="1">
        <f t="array" ref="BQ962">IFERROR(INDEX($CV$63:$CZ$65, $CO962, BQ$23), "-")</f>
        <v>-</v>
      </c>
      <c r="BR962" s="296" t="str" cm="1">
        <f t="array" ref="BR962">IFERROR(INDEX($CV$63:$CZ$65, $CO962, BR$23), "-")</f>
        <v>-</v>
      </c>
      <c r="BS962" s="296" t="str" cm="1">
        <f t="array" ref="BS962">IFERROR(INDEX($CV$63:$CZ$65, $CO962, BS$23), "-")</f>
        <v>-</v>
      </c>
      <c r="BT962" s="297" cm="1">
        <f t="array" ref="BT962">IF($CO962=3,
IFERROR(INDEX($CV$68:$CZ$79, $CE962, BT$23), "-"),
IF($CO962=2,
IF(BT$23=5, $AC962, IF(BT$23=4, $AD962, 0)), IF(BT$23=5, $AC962, 0)
))</f>
        <v>0</v>
      </c>
      <c r="BU962" s="297" cm="1">
        <f t="array" ref="BU962">IF($CO962=3,
IFERROR(INDEX($CV$68:$CZ$79, $CE962, BU$23), "-"),
IF($CO962=2,
IF(BU$23=5, $AC962, IF(BU$23=4, $AD962, 0)), IF(BU$23=5, $AC962, 0)
))</f>
        <v>0</v>
      </c>
      <c r="BV962" s="297" cm="1">
        <f t="array" ref="BV962">IF($CO962=3,
IFERROR(INDEX($CV$68:$CZ$79, $CE962, BV$23), "-"),
IF($CO962=2,
IF(BV$23=5, $AC962, IF(BV$23=4, $AD962, 0)), IF(BV$23=5, $AC962, 0)
))</f>
        <v>0</v>
      </c>
      <c r="BW962" s="297" cm="1">
        <f t="array" ref="BW962">IF($CO962=3,
IFERROR(INDEX($CV$68:$CZ$79, $CE962, BW$23), "-"),
IF($CO962=2,
IF(BW$23=5, $AC962, IF(BW$23=4, $AD962, 0)), IF(BW$23=5, $AC962, 0)
))</f>
        <v>0</v>
      </c>
      <c r="BX962" s="297" cm="1">
        <f t="array" ref="BX962">IF($CO962=3,
IFERROR(INDEX($CV$68:$CZ$79, $CE962, BX$23), "-"),
IF($CO962=2,
IF(BX$23=5, $AC962, IF(BX$23=4, $AD962, 0)), IF(BX$23=5, $AC962, 0)
))</f>
        <v>0</v>
      </c>
      <c r="BY962" s="293" t="str">
        <f t="shared" si="417"/>
        <v>-</v>
      </c>
      <c r="BZ962" s="299">
        <f t="shared" si="393"/>
        <v>0</v>
      </c>
      <c r="CA962" s="294" t="str">
        <f t="shared" si="418"/>
        <v>-</v>
      </c>
      <c r="CB962" s="295" t="str">
        <f t="shared" si="394"/>
        <v>-</v>
      </c>
      <c r="CC962" s="295" t="str">
        <f t="shared" si="419"/>
        <v>-</v>
      </c>
      <c r="CD962" s="299">
        <f t="shared" si="395"/>
        <v>0</v>
      </c>
      <c r="CE962" s="300" t="str">
        <f t="shared" si="396"/>
        <v>-</v>
      </c>
      <c r="CF962" s="300" t="str">
        <f t="shared" si="397"/>
        <v>-</v>
      </c>
      <c r="CG962" s="300">
        <v>0</v>
      </c>
      <c r="CH962" s="300">
        <f t="shared" si="398"/>
        <v>0</v>
      </c>
      <c r="CI962" s="301">
        <f t="shared" si="399"/>
        <v>0</v>
      </c>
      <c r="CJ962" s="301">
        <f t="shared" si="400"/>
        <v>0</v>
      </c>
      <c r="CK962" s="302" t="str" cm="1">
        <f t="array" ref="CK962">IF($CJ962&gt;0, INDEX($CS$28:$DH$35, $CJ962, $CI962+CK$23), "-")</f>
        <v>-</v>
      </c>
      <c r="CL962" s="302" t="str" cm="1">
        <f t="array" ref="CL962">IF($CJ962&gt;0, INDEX($CS$28:$DH$35, $CJ962, $CI962+CL$23), "-")</f>
        <v>-</v>
      </c>
      <c r="CM962" s="302" t="str" cm="1">
        <f t="array" ref="CM962">IF($CJ962&gt;0, INDEX($CS$28:$DH$35, $CJ962, $CI962+CM$23), "-")</f>
        <v>-</v>
      </c>
      <c r="CN962" s="302" t="str" cm="1">
        <f t="array" ref="CN962">IF($CJ962&gt;0, INDEX($CS$28:$DH$35, $CJ962, $CI962+CN$23), "-")</f>
        <v>-</v>
      </c>
      <c r="CO962" s="300" t="str">
        <f t="shared" si="401"/>
        <v>-</v>
      </c>
      <c r="CP962" s="271"/>
      <c r="CQ962" s="272"/>
      <c r="CR962" s="273"/>
      <c r="CS962" s="273"/>
      <c r="CT962" s="273"/>
      <c r="CU962" s="273"/>
      <c r="CV962" s="273"/>
      <c r="CW962" s="273"/>
      <c r="CX962" s="273"/>
      <c r="CY962" s="273"/>
      <c r="CZ962" s="273"/>
      <c r="DA962" s="273"/>
      <c r="DB962" s="273"/>
      <c r="DC962" s="273"/>
      <c r="DD962" s="273"/>
      <c r="DE962" s="273"/>
      <c r="DF962" s="273"/>
      <c r="DG962" s="273"/>
      <c r="DH962" s="273"/>
      <c r="DI962" s="273"/>
      <c r="DJ962" s="271"/>
      <c r="DK962" s="271"/>
    </row>
    <row r="963" spans="1:115" s="45" customFormat="1" ht="12.75" customHeight="1" x14ac:dyDescent="0.25">
      <c r="A963" s="13" cm="1">
        <f t="array" ref="A963">IFERROR(INDEX(Operation, IFERROR(MATCH($N963,#REF!, 0), IFERROR(MATCH($N963,#REF!, 0), MATCH($N963,#REF!, 0))), 4), 0)</f>
        <v>0</v>
      </c>
      <c r="B963" s="10">
        <v>940</v>
      </c>
      <c r="C963" s="238"/>
      <c r="D963" s="238"/>
      <c r="E963" s="79"/>
      <c r="F963" s="80" t="str">
        <f>IF(ISBLANK(E963), "", VLOOKUP(E963, Z!$A$2:$C$4127, 3, FALSE))</f>
        <v/>
      </c>
      <c r="G963" s="238"/>
      <c r="H963" s="81"/>
      <c r="I963" s="255" t="b">
        <v>0</v>
      </c>
      <c r="J963" s="256"/>
      <c r="K963" s="82"/>
      <c r="L963" s="82"/>
      <c r="M963" s="83"/>
      <c r="N963" s="79"/>
      <c r="O963" s="84"/>
      <c r="P963" s="84"/>
      <c r="Q963" s="257"/>
      <c r="R963" s="257"/>
      <c r="S963" s="257"/>
      <c r="T963" s="85">
        <f t="shared" si="402"/>
        <v>0</v>
      </c>
      <c r="U963" s="238"/>
      <c r="V963" s="238"/>
      <c r="W963" s="238"/>
      <c r="X963" s="257"/>
      <c r="Y963" s="258"/>
      <c r="Z963" s="79"/>
      <c r="AA963" s="257"/>
      <c r="AB963" s="257"/>
      <c r="AC963" s="257"/>
      <c r="AD963" s="257"/>
      <c r="AE963" s="257"/>
      <c r="AF963" s="85">
        <f t="shared" si="403"/>
        <v>0</v>
      </c>
      <c r="AG963" s="259"/>
      <c r="AH963" s="238"/>
      <c r="AI963" s="79"/>
      <c r="AJ963" s="80" t="str">
        <f>IF(ISBLANK(AI963), "", VLOOKUP(AI963, Z!$A$2:$C$4127, 3, FALSE))</f>
        <v/>
      </c>
      <c r="AK963" s="260"/>
      <c r="AL963" s="127">
        <f t="shared" si="404"/>
        <v>0</v>
      </c>
      <c r="AM963" s="271"/>
      <c r="AN963" s="292">
        <f t="shared" si="406"/>
        <v>0</v>
      </c>
      <c r="AO963" s="279">
        <f t="shared" si="405"/>
        <v>1</v>
      </c>
      <c r="AP963" s="279">
        <v>0.75</v>
      </c>
      <c r="AQ963" s="293" t="str">
        <f t="shared" si="407"/>
        <v>-</v>
      </c>
      <c r="AR963" s="293" t="str">
        <f t="shared" si="408"/>
        <v>-</v>
      </c>
      <c r="AS963" s="293" t="str" cm="1">
        <f t="array" ref="AS963">IFERROR(IFERROR((AT963*AU963)/(3600*1000)/AZ963, BY963) * SUMPRODUCT($BA963:$BE963^2.5, $BF963:$BJ963) / 1000, "-")</f>
        <v>-</v>
      </c>
      <c r="AT963" s="279" t="str">
        <f t="shared" si="409"/>
        <v>-</v>
      </c>
      <c r="AU963" s="279" t="str">
        <f t="shared" si="410"/>
        <v>-</v>
      </c>
      <c r="AV963" s="294" t="str">
        <f t="shared" si="392"/>
        <v>-</v>
      </c>
      <c r="AW963" s="294" t="str" cm="1">
        <f t="array" ref="AW963">IF(CH963&gt;0, INDEX($CV$58:$CV$60, CH963), "-")</f>
        <v>-</v>
      </c>
      <c r="AX963" s="294" t="str">
        <f t="shared" si="411"/>
        <v>-</v>
      </c>
      <c r="AY963" s="295" t="str">
        <f t="shared" si="412"/>
        <v>-</v>
      </c>
      <c r="AZ963" s="294">
        <f t="shared" si="413"/>
        <v>0</v>
      </c>
      <c r="BA963" s="296" t="str" cm="1">
        <f t="array" ref="BA963">IFERROR(INDEX($CV$63:$CZ$65, $CF963, BA$23), "-")</f>
        <v>-</v>
      </c>
      <c r="BB963" s="296" t="str" cm="1">
        <f t="array" ref="BB963">IFERROR(INDEX($CV$63:$CZ$65, $CF963, BB$23), "-")</f>
        <v>-</v>
      </c>
      <c r="BC963" s="296" t="str" cm="1">
        <f t="array" ref="BC963">IFERROR(INDEX($CV$63:$CZ$65, $CF963, BC$23), "-")</f>
        <v>-</v>
      </c>
      <c r="BD963" s="296" t="str" cm="1">
        <f t="array" ref="BD963">IFERROR(INDEX($CV$63:$CZ$65, $CF963, BD$23), "-")</f>
        <v>-</v>
      </c>
      <c r="BE963" s="296" t="str" cm="1">
        <f t="array" ref="BE963">IFERROR(INDEX($CV$63:$CZ$65, $CF963, BE$23), "-")</f>
        <v>-</v>
      </c>
      <c r="BF963" s="297" cm="1">
        <f t="array" ref="BF963">IF($CF963=3,
IFERROR(INDEX($CV$68:$CZ$79, $CE963, BF$23), "-"),
IF($CF963=2,
IF(BF$23=5, $Q963, IF(BF$23=4, $R963, 0)), IF(BF$23=5, $Q963, 0)
))</f>
        <v>0</v>
      </c>
      <c r="BG963" s="297" cm="1">
        <f t="array" ref="BG963">IF($CF963=3,
IFERROR(INDEX($CV$68:$CZ$79, $CE963, BG$23), "-"),
IF($CF963=2,
IF(BG$23=5, $Q963, IF(BG$23=4, $R963, 0)), IF(BG$23=5, $Q963, 0)
))</f>
        <v>0</v>
      </c>
      <c r="BH963" s="297" cm="1">
        <f t="array" ref="BH963">IF($CF963=3,
IFERROR(INDEX($CV$68:$CZ$79, $CE963, BH$23), "-"),
IF($CF963=2,
IF(BH$23=5, $Q963, IF(BH$23=4, $R963, 0)), IF(BH$23=5, $Q963, 0)
))</f>
        <v>0</v>
      </c>
      <c r="BI963" s="297" cm="1">
        <f t="array" ref="BI963">IF($CF963=3,
IFERROR(INDEX($CV$68:$CZ$79, $CE963, BI$23), "-"),
IF($CF963=2,
IF(BI$23=5, $Q963, IF(BI$23=4, $R963, 0)), IF(BI$23=5, $Q963, 0)
))</f>
        <v>0</v>
      </c>
      <c r="BJ963" s="297" cm="1">
        <f t="array" ref="BJ963">IF($CF963=3,
IFERROR(INDEX($CV$68:$CZ$79, $CE963, BJ$23), "-"),
IF($CF963=2,
IF(BJ$23=5, $Q963, IF(BJ$23=4, $R963, 0)), IF(BJ$23=5, $Q963, 0)
))</f>
        <v>0</v>
      </c>
      <c r="BK963" s="293" t="str" cm="1">
        <f t="array" ref="BK963">IFERROR(IF(OR($AN$20="EZ", ISNUMBER((BL963*BM963)/(3600*1000)/BN963)), (BL963*BM963)/(3600*1000)/BN963, BY963) * SUMPRODUCT($BO963:$BS963^2.5, $BT963:$BX963) / 1000, "-")</f>
        <v>-</v>
      </c>
      <c r="BL963" s="279" t="str">
        <f t="shared" si="414"/>
        <v>-</v>
      </c>
      <c r="BM963" s="279" t="str">
        <f t="shared" si="415"/>
        <v>-</v>
      </c>
      <c r="BN963" s="298">
        <f t="shared" si="416"/>
        <v>0</v>
      </c>
      <c r="BO963" s="296" t="str" cm="1">
        <f t="array" ref="BO963">IFERROR(INDEX($CV$63:$CZ$65, $CO963, BO$23), "-")</f>
        <v>-</v>
      </c>
      <c r="BP963" s="296" t="str" cm="1">
        <f t="array" ref="BP963">IFERROR(INDEX($CV$63:$CZ$65, $CO963, BP$23), "-")</f>
        <v>-</v>
      </c>
      <c r="BQ963" s="296" t="str" cm="1">
        <f t="array" ref="BQ963">IFERROR(INDEX($CV$63:$CZ$65, $CO963, BQ$23), "-")</f>
        <v>-</v>
      </c>
      <c r="BR963" s="296" t="str" cm="1">
        <f t="array" ref="BR963">IFERROR(INDEX($CV$63:$CZ$65, $CO963, BR$23), "-")</f>
        <v>-</v>
      </c>
      <c r="BS963" s="296" t="str" cm="1">
        <f t="array" ref="BS963">IFERROR(INDEX($CV$63:$CZ$65, $CO963, BS$23), "-")</f>
        <v>-</v>
      </c>
      <c r="BT963" s="297" cm="1">
        <f t="array" ref="BT963">IF($CO963=3,
IFERROR(INDEX($CV$68:$CZ$79, $CE963, BT$23), "-"),
IF($CO963=2,
IF(BT$23=5, $AC963, IF(BT$23=4, $AD963, 0)), IF(BT$23=5, $AC963, 0)
))</f>
        <v>0</v>
      </c>
      <c r="BU963" s="297" cm="1">
        <f t="array" ref="BU963">IF($CO963=3,
IFERROR(INDEX($CV$68:$CZ$79, $CE963, BU$23), "-"),
IF($CO963=2,
IF(BU$23=5, $AC963, IF(BU$23=4, $AD963, 0)), IF(BU$23=5, $AC963, 0)
))</f>
        <v>0</v>
      </c>
      <c r="BV963" s="297" cm="1">
        <f t="array" ref="BV963">IF($CO963=3,
IFERROR(INDEX($CV$68:$CZ$79, $CE963, BV$23), "-"),
IF($CO963=2,
IF(BV$23=5, $AC963, IF(BV$23=4, $AD963, 0)), IF(BV$23=5, $AC963, 0)
))</f>
        <v>0</v>
      </c>
      <c r="BW963" s="297" cm="1">
        <f t="array" ref="BW963">IF($CO963=3,
IFERROR(INDEX($CV$68:$CZ$79, $CE963, BW$23), "-"),
IF($CO963=2,
IF(BW$23=5, $AC963, IF(BW$23=4, $AD963, 0)), IF(BW$23=5, $AC963, 0)
))</f>
        <v>0</v>
      </c>
      <c r="BX963" s="297" cm="1">
        <f t="array" ref="BX963">IF($CO963=3,
IFERROR(INDEX($CV$68:$CZ$79, $CE963, BX$23), "-"),
IF($CO963=2,
IF(BX$23=5, $AC963, IF(BX$23=4, $AD963, 0)), IF(BX$23=5, $AC963, 0)
))</f>
        <v>0</v>
      </c>
      <c r="BY963" s="293" t="str">
        <f t="shared" si="417"/>
        <v>-</v>
      </c>
      <c r="BZ963" s="299">
        <f t="shared" si="393"/>
        <v>0</v>
      </c>
      <c r="CA963" s="294" t="str">
        <f t="shared" si="418"/>
        <v>-</v>
      </c>
      <c r="CB963" s="295" t="str">
        <f t="shared" si="394"/>
        <v>-</v>
      </c>
      <c r="CC963" s="295" t="str">
        <f t="shared" si="419"/>
        <v>-</v>
      </c>
      <c r="CD963" s="299">
        <f t="shared" si="395"/>
        <v>0</v>
      </c>
      <c r="CE963" s="300" t="str">
        <f t="shared" si="396"/>
        <v>-</v>
      </c>
      <c r="CF963" s="300" t="str">
        <f t="shared" si="397"/>
        <v>-</v>
      </c>
      <c r="CG963" s="300">
        <v>0</v>
      </c>
      <c r="CH963" s="300">
        <f t="shared" si="398"/>
        <v>0</v>
      </c>
      <c r="CI963" s="301">
        <f t="shared" si="399"/>
        <v>0</v>
      </c>
      <c r="CJ963" s="301">
        <f t="shared" si="400"/>
        <v>0</v>
      </c>
      <c r="CK963" s="302" t="str" cm="1">
        <f t="array" ref="CK963">IF($CJ963&gt;0, INDEX($CS$28:$DH$35, $CJ963, $CI963+CK$23), "-")</f>
        <v>-</v>
      </c>
      <c r="CL963" s="302" t="str" cm="1">
        <f t="array" ref="CL963">IF($CJ963&gt;0, INDEX($CS$28:$DH$35, $CJ963, $CI963+CL$23), "-")</f>
        <v>-</v>
      </c>
      <c r="CM963" s="302" t="str" cm="1">
        <f t="array" ref="CM963">IF($CJ963&gt;0, INDEX($CS$28:$DH$35, $CJ963, $CI963+CM$23), "-")</f>
        <v>-</v>
      </c>
      <c r="CN963" s="302" t="str" cm="1">
        <f t="array" ref="CN963">IF($CJ963&gt;0, INDEX($CS$28:$DH$35, $CJ963, $CI963+CN$23), "-")</f>
        <v>-</v>
      </c>
      <c r="CO963" s="300" t="str">
        <f t="shared" si="401"/>
        <v>-</v>
      </c>
      <c r="CP963" s="271"/>
      <c r="CQ963" s="272"/>
      <c r="CR963" s="273"/>
      <c r="CS963" s="273"/>
      <c r="CT963" s="273"/>
      <c r="CU963" s="273"/>
      <c r="CV963" s="273"/>
      <c r="CW963" s="273"/>
      <c r="CX963" s="273"/>
      <c r="CY963" s="273"/>
      <c r="CZ963" s="273"/>
      <c r="DA963" s="273"/>
      <c r="DB963" s="273"/>
      <c r="DC963" s="273"/>
      <c r="DD963" s="273"/>
      <c r="DE963" s="273"/>
      <c r="DF963" s="273"/>
      <c r="DG963" s="273"/>
      <c r="DH963" s="273"/>
      <c r="DI963" s="273"/>
      <c r="DJ963" s="271"/>
      <c r="DK963" s="271"/>
    </row>
    <row r="964" spans="1:115" s="45" customFormat="1" ht="12.75" customHeight="1" x14ac:dyDescent="0.25">
      <c r="A964" s="13" cm="1">
        <f t="array" ref="A964">IFERROR(INDEX(Operation, IFERROR(MATCH($N964,#REF!, 0), IFERROR(MATCH($N964,#REF!, 0), MATCH($N964,#REF!, 0))), 4), 0)</f>
        <v>0</v>
      </c>
      <c r="B964" s="10">
        <v>941</v>
      </c>
      <c r="C964" s="238"/>
      <c r="D964" s="238"/>
      <c r="E964" s="79"/>
      <c r="F964" s="80" t="str">
        <f>IF(ISBLANK(E964), "", VLOOKUP(E964, Z!$A$2:$C$4127, 3, FALSE))</f>
        <v/>
      </c>
      <c r="G964" s="238"/>
      <c r="H964" s="81"/>
      <c r="I964" s="255" t="b">
        <v>0</v>
      </c>
      <c r="J964" s="256"/>
      <c r="K964" s="82"/>
      <c r="L964" s="82"/>
      <c r="M964" s="83"/>
      <c r="N964" s="79"/>
      <c r="O964" s="84"/>
      <c r="P964" s="84"/>
      <c r="Q964" s="257"/>
      <c r="R964" s="257"/>
      <c r="S964" s="257"/>
      <c r="T964" s="85">
        <f t="shared" si="402"/>
        <v>0</v>
      </c>
      <c r="U964" s="238"/>
      <c r="V964" s="238"/>
      <c r="W964" s="238"/>
      <c r="X964" s="257"/>
      <c r="Y964" s="258"/>
      <c r="Z964" s="79"/>
      <c r="AA964" s="257"/>
      <c r="AB964" s="257"/>
      <c r="AC964" s="257"/>
      <c r="AD964" s="257"/>
      <c r="AE964" s="257"/>
      <c r="AF964" s="85">
        <f t="shared" si="403"/>
        <v>0</v>
      </c>
      <c r="AG964" s="259"/>
      <c r="AH964" s="238"/>
      <c r="AI964" s="79"/>
      <c r="AJ964" s="80" t="str">
        <f>IF(ISBLANK(AI964), "", VLOOKUP(AI964, Z!$A$2:$C$4127, 3, FALSE))</f>
        <v/>
      </c>
      <c r="AK964" s="260"/>
      <c r="AL964" s="127">
        <f t="shared" si="404"/>
        <v>0</v>
      </c>
      <c r="AM964" s="271"/>
      <c r="AN964" s="292">
        <f t="shared" si="406"/>
        <v>0</v>
      </c>
      <c r="AO964" s="279">
        <f t="shared" si="405"/>
        <v>1</v>
      </c>
      <c r="AP964" s="279">
        <v>0.75</v>
      </c>
      <c r="AQ964" s="293" t="str">
        <f t="shared" si="407"/>
        <v>-</v>
      </c>
      <c r="AR964" s="293" t="str">
        <f t="shared" si="408"/>
        <v>-</v>
      </c>
      <c r="AS964" s="293" t="str" cm="1">
        <f t="array" ref="AS964">IFERROR(IFERROR((AT964*AU964)/(3600*1000)/AZ964, BY964) * SUMPRODUCT($BA964:$BE964^2.5, $BF964:$BJ964) / 1000, "-")</f>
        <v>-</v>
      </c>
      <c r="AT964" s="279" t="str">
        <f t="shared" si="409"/>
        <v>-</v>
      </c>
      <c r="AU964" s="279" t="str">
        <f t="shared" si="410"/>
        <v>-</v>
      </c>
      <c r="AV964" s="294" t="str">
        <f t="shared" si="392"/>
        <v>-</v>
      </c>
      <c r="AW964" s="294" t="str" cm="1">
        <f t="array" ref="AW964">IF(CH964&gt;0, INDEX($CV$58:$CV$60, CH964), "-")</f>
        <v>-</v>
      </c>
      <c r="AX964" s="294" t="str">
        <f t="shared" si="411"/>
        <v>-</v>
      </c>
      <c r="AY964" s="295" t="str">
        <f t="shared" si="412"/>
        <v>-</v>
      </c>
      <c r="AZ964" s="294">
        <f t="shared" si="413"/>
        <v>0</v>
      </c>
      <c r="BA964" s="296" t="str" cm="1">
        <f t="array" ref="BA964">IFERROR(INDEX($CV$63:$CZ$65, $CF964, BA$23), "-")</f>
        <v>-</v>
      </c>
      <c r="BB964" s="296" t="str" cm="1">
        <f t="array" ref="BB964">IFERROR(INDEX($CV$63:$CZ$65, $CF964, BB$23), "-")</f>
        <v>-</v>
      </c>
      <c r="BC964" s="296" t="str" cm="1">
        <f t="array" ref="BC964">IFERROR(INDEX($CV$63:$CZ$65, $CF964, BC$23), "-")</f>
        <v>-</v>
      </c>
      <c r="BD964" s="296" t="str" cm="1">
        <f t="array" ref="BD964">IFERROR(INDEX($CV$63:$CZ$65, $CF964, BD$23), "-")</f>
        <v>-</v>
      </c>
      <c r="BE964" s="296" t="str" cm="1">
        <f t="array" ref="BE964">IFERROR(INDEX($CV$63:$CZ$65, $CF964, BE$23), "-")</f>
        <v>-</v>
      </c>
      <c r="BF964" s="297" cm="1">
        <f t="array" ref="BF964">IF($CF964=3,
IFERROR(INDEX($CV$68:$CZ$79, $CE964, BF$23), "-"),
IF($CF964=2,
IF(BF$23=5, $Q964, IF(BF$23=4, $R964, 0)), IF(BF$23=5, $Q964, 0)
))</f>
        <v>0</v>
      </c>
      <c r="BG964" s="297" cm="1">
        <f t="array" ref="BG964">IF($CF964=3,
IFERROR(INDEX($CV$68:$CZ$79, $CE964, BG$23), "-"),
IF($CF964=2,
IF(BG$23=5, $Q964, IF(BG$23=4, $R964, 0)), IF(BG$23=5, $Q964, 0)
))</f>
        <v>0</v>
      </c>
      <c r="BH964" s="297" cm="1">
        <f t="array" ref="BH964">IF($CF964=3,
IFERROR(INDEX($CV$68:$CZ$79, $CE964, BH$23), "-"),
IF($CF964=2,
IF(BH$23=5, $Q964, IF(BH$23=4, $R964, 0)), IF(BH$23=5, $Q964, 0)
))</f>
        <v>0</v>
      </c>
      <c r="BI964" s="297" cm="1">
        <f t="array" ref="BI964">IF($CF964=3,
IFERROR(INDEX($CV$68:$CZ$79, $CE964, BI$23), "-"),
IF($CF964=2,
IF(BI$23=5, $Q964, IF(BI$23=4, $R964, 0)), IF(BI$23=5, $Q964, 0)
))</f>
        <v>0</v>
      </c>
      <c r="BJ964" s="297" cm="1">
        <f t="array" ref="BJ964">IF($CF964=3,
IFERROR(INDEX($CV$68:$CZ$79, $CE964, BJ$23), "-"),
IF($CF964=2,
IF(BJ$23=5, $Q964, IF(BJ$23=4, $R964, 0)), IF(BJ$23=5, $Q964, 0)
))</f>
        <v>0</v>
      </c>
      <c r="BK964" s="293" t="str" cm="1">
        <f t="array" ref="BK964">IFERROR(IF(OR($AN$20="EZ", ISNUMBER((BL964*BM964)/(3600*1000)/BN964)), (BL964*BM964)/(3600*1000)/BN964, BY964) * SUMPRODUCT($BO964:$BS964^2.5, $BT964:$BX964) / 1000, "-")</f>
        <v>-</v>
      </c>
      <c r="BL964" s="279" t="str">
        <f t="shared" si="414"/>
        <v>-</v>
      </c>
      <c r="BM964" s="279" t="str">
        <f t="shared" si="415"/>
        <v>-</v>
      </c>
      <c r="BN964" s="298">
        <f t="shared" si="416"/>
        <v>0</v>
      </c>
      <c r="BO964" s="296" t="str" cm="1">
        <f t="array" ref="BO964">IFERROR(INDEX($CV$63:$CZ$65, $CO964, BO$23), "-")</f>
        <v>-</v>
      </c>
      <c r="BP964" s="296" t="str" cm="1">
        <f t="array" ref="BP964">IFERROR(INDEX($CV$63:$CZ$65, $CO964, BP$23), "-")</f>
        <v>-</v>
      </c>
      <c r="BQ964" s="296" t="str" cm="1">
        <f t="array" ref="BQ964">IFERROR(INDEX($CV$63:$CZ$65, $CO964, BQ$23), "-")</f>
        <v>-</v>
      </c>
      <c r="BR964" s="296" t="str" cm="1">
        <f t="array" ref="BR964">IFERROR(INDEX($CV$63:$CZ$65, $CO964, BR$23), "-")</f>
        <v>-</v>
      </c>
      <c r="BS964" s="296" t="str" cm="1">
        <f t="array" ref="BS964">IFERROR(INDEX($CV$63:$CZ$65, $CO964, BS$23), "-")</f>
        <v>-</v>
      </c>
      <c r="BT964" s="297" cm="1">
        <f t="array" ref="BT964">IF($CO964=3,
IFERROR(INDEX($CV$68:$CZ$79, $CE964, BT$23), "-"),
IF($CO964=2,
IF(BT$23=5, $AC964, IF(BT$23=4, $AD964, 0)), IF(BT$23=5, $AC964, 0)
))</f>
        <v>0</v>
      </c>
      <c r="BU964" s="297" cm="1">
        <f t="array" ref="BU964">IF($CO964=3,
IFERROR(INDEX($CV$68:$CZ$79, $CE964, BU$23), "-"),
IF($CO964=2,
IF(BU$23=5, $AC964, IF(BU$23=4, $AD964, 0)), IF(BU$23=5, $AC964, 0)
))</f>
        <v>0</v>
      </c>
      <c r="BV964" s="297" cm="1">
        <f t="array" ref="BV964">IF($CO964=3,
IFERROR(INDEX($CV$68:$CZ$79, $CE964, BV$23), "-"),
IF($CO964=2,
IF(BV$23=5, $AC964, IF(BV$23=4, $AD964, 0)), IF(BV$23=5, $AC964, 0)
))</f>
        <v>0</v>
      </c>
      <c r="BW964" s="297" cm="1">
        <f t="array" ref="BW964">IF($CO964=3,
IFERROR(INDEX($CV$68:$CZ$79, $CE964, BW$23), "-"),
IF($CO964=2,
IF(BW$23=5, $AC964, IF(BW$23=4, $AD964, 0)), IF(BW$23=5, $AC964, 0)
))</f>
        <v>0</v>
      </c>
      <c r="BX964" s="297" cm="1">
        <f t="array" ref="BX964">IF($CO964=3,
IFERROR(INDEX($CV$68:$CZ$79, $CE964, BX$23), "-"),
IF($CO964=2,
IF(BX$23=5, $AC964, IF(BX$23=4, $AD964, 0)), IF(BX$23=5, $AC964, 0)
))</f>
        <v>0</v>
      </c>
      <c r="BY964" s="293" t="str">
        <f t="shared" si="417"/>
        <v>-</v>
      </c>
      <c r="BZ964" s="299">
        <f t="shared" si="393"/>
        <v>0</v>
      </c>
      <c r="CA964" s="294" t="str">
        <f t="shared" si="418"/>
        <v>-</v>
      </c>
      <c r="CB964" s="295" t="str">
        <f t="shared" si="394"/>
        <v>-</v>
      </c>
      <c r="CC964" s="295" t="str">
        <f t="shared" si="419"/>
        <v>-</v>
      </c>
      <c r="CD964" s="299">
        <f t="shared" si="395"/>
        <v>0</v>
      </c>
      <c r="CE964" s="300" t="str">
        <f t="shared" si="396"/>
        <v>-</v>
      </c>
      <c r="CF964" s="300" t="str">
        <f t="shared" si="397"/>
        <v>-</v>
      </c>
      <c r="CG964" s="300">
        <v>0</v>
      </c>
      <c r="CH964" s="300">
        <f t="shared" si="398"/>
        <v>0</v>
      </c>
      <c r="CI964" s="301">
        <f t="shared" si="399"/>
        <v>0</v>
      </c>
      <c r="CJ964" s="301">
        <f t="shared" si="400"/>
        <v>0</v>
      </c>
      <c r="CK964" s="302" t="str" cm="1">
        <f t="array" ref="CK964">IF($CJ964&gt;0, INDEX($CS$28:$DH$35, $CJ964, $CI964+CK$23), "-")</f>
        <v>-</v>
      </c>
      <c r="CL964" s="302" t="str" cm="1">
        <f t="array" ref="CL964">IF($CJ964&gt;0, INDEX($CS$28:$DH$35, $CJ964, $CI964+CL$23), "-")</f>
        <v>-</v>
      </c>
      <c r="CM964" s="302" t="str" cm="1">
        <f t="array" ref="CM964">IF($CJ964&gt;0, INDEX($CS$28:$DH$35, $CJ964, $CI964+CM$23), "-")</f>
        <v>-</v>
      </c>
      <c r="CN964" s="302" t="str" cm="1">
        <f t="array" ref="CN964">IF($CJ964&gt;0, INDEX($CS$28:$DH$35, $CJ964, $CI964+CN$23), "-")</f>
        <v>-</v>
      </c>
      <c r="CO964" s="300" t="str">
        <f t="shared" si="401"/>
        <v>-</v>
      </c>
      <c r="CP964" s="271"/>
      <c r="CQ964" s="272"/>
      <c r="CR964" s="273"/>
      <c r="CS964" s="273"/>
      <c r="CT964" s="273"/>
      <c r="CU964" s="273"/>
      <c r="CV964" s="273"/>
      <c r="CW964" s="273"/>
      <c r="CX964" s="273"/>
      <c r="CY964" s="273"/>
      <c r="CZ964" s="273"/>
      <c r="DA964" s="273"/>
      <c r="DB964" s="273"/>
      <c r="DC964" s="273"/>
      <c r="DD964" s="273"/>
      <c r="DE964" s="273"/>
      <c r="DF964" s="273"/>
      <c r="DG964" s="273"/>
      <c r="DH964" s="273"/>
      <c r="DI964" s="273"/>
      <c r="DJ964" s="271"/>
      <c r="DK964" s="271"/>
    </row>
    <row r="965" spans="1:115" s="45" customFormat="1" ht="12.75" customHeight="1" x14ac:dyDescent="0.25">
      <c r="A965" s="13" cm="1">
        <f t="array" ref="A965">IFERROR(INDEX(Operation, IFERROR(MATCH($N965,#REF!, 0), IFERROR(MATCH($N965,#REF!, 0), MATCH($N965,#REF!, 0))), 4), 0)</f>
        <v>0</v>
      </c>
      <c r="B965" s="10">
        <v>942</v>
      </c>
      <c r="C965" s="238"/>
      <c r="D965" s="238"/>
      <c r="E965" s="79"/>
      <c r="F965" s="80" t="str">
        <f>IF(ISBLANK(E965), "", VLOOKUP(E965, Z!$A$2:$C$4127, 3, FALSE))</f>
        <v/>
      </c>
      <c r="G965" s="238"/>
      <c r="H965" s="81"/>
      <c r="I965" s="255" t="b">
        <v>0</v>
      </c>
      <c r="J965" s="256"/>
      <c r="K965" s="82"/>
      <c r="L965" s="82"/>
      <c r="M965" s="83"/>
      <c r="N965" s="79"/>
      <c r="O965" s="84"/>
      <c r="P965" s="84"/>
      <c r="Q965" s="257"/>
      <c r="R965" s="257"/>
      <c r="S965" s="257"/>
      <c r="T965" s="85">
        <f t="shared" si="402"/>
        <v>0</v>
      </c>
      <c r="U965" s="238"/>
      <c r="V965" s="238"/>
      <c r="W965" s="238"/>
      <c r="X965" s="257"/>
      <c r="Y965" s="258"/>
      <c r="Z965" s="79"/>
      <c r="AA965" s="257"/>
      <c r="AB965" s="257"/>
      <c r="AC965" s="257"/>
      <c r="AD965" s="257"/>
      <c r="AE965" s="257"/>
      <c r="AF965" s="85">
        <f t="shared" si="403"/>
        <v>0</v>
      </c>
      <c r="AG965" s="259"/>
      <c r="AH965" s="238"/>
      <c r="AI965" s="79"/>
      <c r="AJ965" s="80" t="str">
        <f>IF(ISBLANK(AI965), "", VLOOKUP(AI965, Z!$A$2:$C$4127, 3, FALSE))</f>
        <v/>
      </c>
      <c r="AK965" s="260"/>
      <c r="AL965" s="127">
        <f t="shared" si="404"/>
        <v>0</v>
      </c>
      <c r="AM965" s="271"/>
      <c r="AN965" s="292">
        <f t="shared" si="406"/>
        <v>0</v>
      </c>
      <c r="AO965" s="279">
        <f t="shared" si="405"/>
        <v>1</v>
      </c>
      <c r="AP965" s="279">
        <v>0.75</v>
      </c>
      <c r="AQ965" s="293" t="str">
        <f t="shared" si="407"/>
        <v>-</v>
      </c>
      <c r="AR965" s="293" t="str">
        <f t="shared" si="408"/>
        <v>-</v>
      </c>
      <c r="AS965" s="293" t="str" cm="1">
        <f t="array" ref="AS965">IFERROR(IFERROR((AT965*AU965)/(3600*1000)/AZ965, BY965) * SUMPRODUCT($BA965:$BE965^2.5, $BF965:$BJ965) / 1000, "-")</f>
        <v>-</v>
      </c>
      <c r="AT965" s="279" t="str">
        <f t="shared" si="409"/>
        <v>-</v>
      </c>
      <c r="AU965" s="279" t="str">
        <f t="shared" si="410"/>
        <v>-</v>
      </c>
      <c r="AV965" s="294" t="str">
        <f t="shared" si="392"/>
        <v>-</v>
      </c>
      <c r="AW965" s="294" t="str" cm="1">
        <f t="array" ref="AW965">IF(CH965&gt;0, INDEX($CV$58:$CV$60, CH965), "-")</f>
        <v>-</v>
      </c>
      <c r="AX965" s="294" t="str">
        <f t="shared" si="411"/>
        <v>-</v>
      </c>
      <c r="AY965" s="295" t="str">
        <f t="shared" si="412"/>
        <v>-</v>
      </c>
      <c r="AZ965" s="294">
        <f t="shared" si="413"/>
        <v>0</v>
      </c>
      <c r="BA965" s="296" t="str" cm="1">
        <f t="array" ref="BA965">IFERROR(INDEX($CV$63:$CZ$65, $CF965, BA$23), "-")</f>
        <v>-</v>
      </c>
      <c r="BB965" s="296" t="str" cm="1">
        <f t="array" ref="BB965">IFERROR(INDEX($CV$63:$CZ$65, $CF965, BB$23), "-")</f>
        <v>-</v>
      </c>
      <c r="BC965" s="296" t="str" cm="1">
        <f t="array" ref="BC965">IFERROR(INDEX($CV$63:$CZ$65, $CF965, BC$23), "-")</f>
        <v>-</v>
      </c>
      <c r="BD965" s="296" t="str" cm="1">
        <f t="array" ref="BD965">IFERROR(INDEX($CV$63:$CZ$65, $CF965, BD$23), "-")</f>
        <v>-</v>
      </c>
      <c r="BE965" s="296" t="str" cm="1">
        <f t="array" ref="BE965">IFERROR(INDEX($CV$63:$CZ$65, $CF965, BE$23), "-")</f>
        <v>-</v>
      </c>
      <c r="BF965" s="297" cm="1">
        <f t="array" ref="BF965">IF($CF965=3,
IFERROR(INDEX($CV$68:$CZ$79, $CE965, BF$23), "-"),
IF($CF965=2,
IF(BF$23=5, $Q965, IF(BF$23=4, $R965, 0)), IF(BF$23=5, $Q965, 0)
))</f>
        <v>0</v>
      </c>
      <c r="BG965" s="297" cm="1">
        <f t="array" ref="BG965">IF($CF965=3,
IFERROR(INDEX($CV$68:$CZ$79, $CE965, BG$23), "-"),
IF($CF965=2,
IF(BG$23=5, $Q965, IF(BG$23=4, $R965, 0)), IF(BG$23=5, $Q965, 0)
))</f>
        <v>0</v>
      </c>
      <c r="BH965" s="297" cm="1">
        <f t="array" ref="BH965">IF($CF965=3,
IFERROR(INDEX($CV$68:$CZ$79, $CE965, BH$23), "-"),
IF($CF965=2,
IF(BH$23=5, $Q965, IF(BH$23=4, $R965, 0)), IF(BH$23=5, $Q965, 0)
))</f>
        <v>0</v>
      </c>
      <c r="BI965" s="297" cm="1">
        <f t="array" ref="BI965">IF($CF965=3,
IFERROR(INDEX($CV$68:$CZ$79, $CE965, BI$23), "-"),
IF($CF965=2,
IF(BI$23=5, $Q965, IF(BI$23=4, $R965, 0)), IF(BI$23=5, $Q965, 0)
))</f>
        <v>0</v>
      </c>
      <c r="BJ965" s="297" cm="1">
        <f t="array" ref="BJ965">IF($CF965=3,
IFERROR(INDEX($CV$68:$CZ$79, $CE965, BJ$23), "-"),
IF($CF965=2,
IF(BJ$23=5, $Q965, IF(BJ$23=4, $R965, 0)), IF(BJ$23=5, $Q965, 0)
))</f>
        <v>0</v>
      </c>
      <c r="BK965" s="293" t="str" cm="1">
        <f t="array" ref="BK965">IFERROR(IF(OR($AN$20="EZ", ISNUMBER((BL965*BM965)/(3600*1000)/BN965)), (BL965*BM965)/(3600*1000)/BN965, BY965) * SUMPRODUCT($BO965:$BS965^2.5, $BT965:$BX965) / 1000, "-")</f>
        <v>-</v>
      </c>
      <c r="BL965" s="279" t="str">
        <f t="shared" si="414"/>
        <v>-</v>
      </c>
      <c r="BM965" s="279" t="str">
        <f t="shared" si="415"/>
        <v>-</v>
      </c>
      <c r="BN965" s="298">
        <f t="shared" si="416"/>
        <v>0</v>
      </c>
      <c r="BO965" s="296" t="str" cm="1">
        <f t="array" ref="BO965">IFERROR(INDEX($CV$63:$CZ$65, $CO965, BO$23), "-")</f>
        <v>-</v>
      </c>
      <c r="BP965" s="296" t="str" cm="1">
        <f t="array" ref="BP965">IFERROR(INDEX($CV$63:$CZ$65, $CO965, BP$23), "-")</f>
        <v>-</v>
      </c>
      <c r="BQ965" s="296" t="str" cm="1">
        <f t="array" ref="BQ965">IFERROR(INDEX($CV$63:$CZ$65, $CO965, BQ$23), "-")</f>
        <v>-</v>
      </c>
      <c r="BR965" s="296" t="str" cm="1">
        <f t="array" ref="BR965">IFERROR(INDEX($CV$63:$CZ$65, $CO965, BR$23), "-")</f>
        <v>-</v>
      </c>
      <c r="BS965" s="296" t="str" cm="1">
        <f t="array" ref="BS965">IFERROR(INDEX($CV$63:$CZ$65, $CO965, BS$23), "-")</f>
        <v>-</v>
      </c>
      <c r="BT965" s="297" cm="1">
        <f t="array" ref="BT965">IF($CO965=3,
IFERROR(INDEX($CV$68:$CZ$79, $CE965, BT$23), "-"),
IF($CO965=2,
IF(BT$23=5, $AC965, IF(BT$23=4, $AD965, 0)), IF(BT$23=5, $AC965, 0)
))</f>
        <v>0</v>
      </c>
      <c r="BU965" s="297" cm="1">
        <f t="array" ref="BU965">IF($CO965=3,
IFERROR(INDEX($CV$68:$CZ$79, $CE965, BU$23), "-"),
IF($CO965=2,
IF(BU$23=5, $AC965, IF(BU$23=4, $AD965, 0)), IF(BU$23=5, $AC965, 0)
))</f>
        <v>0</v>
      </c>
      <c r="BV965" s="297" cm="1">
        <f t="array" ref="BV965">IF($CO965=3,
IFERROR(INDEX($CV$68:$CZ$79, $CE965, BV$23), "-"),
IF($CO965=2,
IF(BV$23=5, $AC965, IF(BV$23=4, $AD965, 0)), IF(BV$23=5, $AC965, 0)
))</f>
        <v>0</v>
      </c>
      <c r="BW965" s="297" cm="1">
        <f t="array" ref="BW965">IF($CO965=3,
IFERROR(INDEX($CV$68:$CZ$79, $CE965, BW$23), "-"),
IF($CO965=2,
IF(BW$23=5, $AC965, IF(BW$23=4, $AD965, 0)), IF(BW$23=5, $AC965, 0)
))</f>
        <v>0</v>
      </c>
      <c r="BX965" s="297" cm="1">
        <f t="array" ref="BX965">IF($CO965=3,
IFERROR(INDEX($CV$68:$CZ$79, $CE965, BX$23), "-"),
IF($CO965=2,
IF(BX$23=5, $AC965, IF(BX$23=4, $AD965, 0)), IF(BX$23=5, $AC965, 0)
))</f>
        <v>0</v>
      </c>
      <c r="BY965" s="293" t="str">
        <f t="shared" si="417"/>
        <v>-</v>
      </c>
      <c r="BZ965" s="299">
        <f t="shared" si="393"/>
        <v>0</v>
      </c>
      <c r="CA965" s="294" t="str">
        <f t="shared" si="418"/>
        <v>-</v>
      </c>
      <c r="CB965" s="295" t="str">
        <f t="shared" si="394"/>
        <v>-</v>
      </c>
      <c r="CC965" s="295" t="str">
        <f t="shared" si="419"/>
        <v>-</v>
      </c>
      <c r="CD965" s="299">
        <f t="shared" si="395"/>
        <v>0</v>
      </c>
      <c r="CE965" s="300" t="str">
        <f t="shared" si="396"/>
        <v>-</v>
      </c>
      <c r="CF965" s="300" t="str">
        <f t="shared" si="397"/>
        <v>-</v>
      </c>
      <c r="CG965" s="300">
        <v>0</v>
      </c>
      <c r="CH965" s="300">
        <f t="shared" si="398"/>
        <v>0</v>
      </c>
      <c r="CI965" s="301">
        <f t="shared" si="399"/>
        <v>0</v>
      </c>
      <c r="CJ965" s="301">
        <f t="shared" si="400"/>
        <v>0</v>
      </c>
      <c r="CK965" s="302" t="str" cm="1">
        <f t="array" ref="CK965">IF($CJ965&gt;0, INDEX($CS$28:$DH$35, $CJ965, $CI965+CK$23), "-")</f>
        <v>-</v>
      </c>
      <c r="CL965" s="302" t="str" cm="1">
        <f t="array" ref="CL965">IF($CJ965&gt;0, INDEX($CS$28:$DH$35, $CJ965, $CI965+CL$23), "-")</f>
        <v>-</v>
      </c>
      <c r="CM965" s="302" t="str" cm="1">
        <f t="array" ref="CM965">IF($CJ965&gt;0, INDEX($CS$28:$DH$35, $CJ965, $CI965+CM$23), "-")</f>
        <v>-</v>
      </c>
      <c r="CN965" s="302" t="str" cm="1">
        <f t="array" ref="CN965">IF($CJ965&gt;0, INDEX($CS$28:$DH$35, $CJ965, $CI965+CN$23), "-")</f>
        <v>-</v>
      </c>
      <c r="CO965" s="300" t="str">
        <f t="shared" si="401"/>
        <v>-</v>
      </c>
      <c r="CP965" s="271"/>
      <c r="CQ965" s="272"/>
      <c r="CR965" s="273"/>
      <c r="CS965" s="273"/>
      <c r="CT965" s="273"/>
      <c r="CU965" s="273"/>
      <c r="CV965" s="273"/>
      <c r="CW965" s="273"/>
      <c r="CX965" s="273"/>
      <c r="CY965" s="273"/>
      <c r="CZ965" s="273"/>
      <c r="DA965" s="273"/>
      <c r="DB965" s="273"/>
      <c r="DC965" s="273"/>
      <c r="DD965" s="273"/>
      <c r="DE965" s="273"/>
      <c r="DF965" s="273"/>
      <c r="DG965" s="273"/>
      <c r="DH965" s="273"/>
      <c r="DI965" s="273"/>
      <c r="DJ965" s="271"/>
      <c r="DK965" s="271"/>
    </row>
    <row r="966" spans="1:115" s="45" customFormat="1" ht="12.75" customHeight="1" x14ac:dyDescent="0.25">
      <c r="A966" s="13" cm="1">
        <f t="array" ref="A966">IFERROR(INDEX(Operation, IFERROR(MATCH($N966,#REF!, 0), IFERROR(MATCH($N966,#REF!, 0), MATCH($N966,#REF!, 0))), 4), 0)</f>
        <v>0</v>
      </c>
      <c r="B966" s="10">
        <v>943</v>
      </c>
      <c r="C966" s="238"/>
      <c r="D966" s="238"/>
      <c r="E966" s="79"/>
      <c r="F966" s="80" t="str">
        <f>IF(ISBLANK(E966), "", VLOOKUP(E966, Z!$A$2:$C$4127, 3, FALSE))</f>
        <v/>
      </c>
      <c r="G966" s="238"/>
      <c r="H966" s="81"/>
      <c r="I966" s="255" t="b">
        <v>0</v>
      </c>
      <c r="J966" s="256"/>
      <c r="K966" s="82"/>
      <c r="L966" s="82"/>
      <c r="M966" s="83"/>
      <c r="N966" s="79"/>
      <c r="O966" s="84"/>
      <c r="P966" s="84"/>
      <c r="Q966" s="257"/>
      <c r="R966" s="257"/>
      <c r="S966" s="257"/>
      <c r="T966" s="85">
        <f t="shared" si="402"/>
        <v>0</v>
      </c>
      <c r="U966" s="238"/>
      <c r="V966" s="238"/>
      <c r="W966" s="238"/>
      <c r="X966" s="256"/>
      <c r="Y966" s="258"/>
      <c r="Z966" s="79"/>
      <c r="AA966" s="257"/>
      <c r="AB966" s="257"/>
      <c r="AC966" s="257"/>
      <c r="AD966" s="257"/>
      <c r="AE966" s="257"/>
      <c r="AF966" s="85">
        <f t="shared" si="403"/>
        <v>0</v>
      </c>
      <c r="AG966" s="259"/>
      <c r="AH966" s="238"/>
      <c r="AI966" s="79"/>
      <c r="AJ966" s="80" t="str">
        <f>IF(ISBLANK(AI966), "", VLOOKUP(AI966, Z!$A$2:$C$4127, 3, FALSE))</f>
        <v/>
      </c>
      <c r="AK966" s="260"/>
      <c r="AL966" s="127">
        <f t="shared" si="404"/>
        <v>0</v>
      </c>
      <c r="AM966" s="271"/>
      <c r="AN966" s="292">
        <f t="shared" si="406"/>
        <v>0</v>
      </c>
      <c r="AO966" s="279">
        <f t="shared" si="405"/>
        <v>1</v>
      </c>
      <c r="AP966" s="279">
        <v>0.75</v>
      </c>
      <c r="AQ966" s="293" t="str">
        <f t="shared" si="407"/>
        <v>-</v>
      </c>
      <c r="AR966" s="293" t="str">
        <f t="shared" si="408"/>
        <v>-</v>
      </c>
      <c r="AS966" s="293" t="str" cm="1">
        <f t="array" ref="AS966">IFERROR(IFERROR((AT966*AU966)/(3600*1000)/AZ966, BY966) * SUMPRODUCT($BA966:$BE966^2.5, $BF966:$BJ966) / 1000, "-")</f>
        <v>-</v>
      </c>
      <c r="AT966" s="279" t="str">
        <f t="shared" si="409"/>
        <v>-</v>
      </c>
      <c r="AU966" s="279" t="str">
        <f t="shared" si="410"/>
        <v>-</v>
      </c>
      <c r="AV966" s="294" t="str">
        <f t="shared" si="392"/>
        <v>-</v>
      </c>
      <c r="AW966" s="294" t="str" cm="1">
        <f t="array" ref="AW966">IF(CH966&gt;0, INDEX($CV$58:$CV$60, CH966), "-")</f>
        <v>-</v>
      </c>
      <c r="AX966" s="294" t="str">
        <f t="shared" si="411"/>
        <v>-</v>
      </c>
      <c r="AY966" s="295" t="str">
        <f t="shared" si="412"/>
        <v>-</v>
      </c>
      <c r="AZ966" s="294">
        <f t="shared" si="413"/>
        <v>0</v>
      </c>
      <c r="BA966" s="296" t="str" cm="1">
        <f t="array" ref="BA966">IFERROR(INDEX($CV$63:$CZ$65, $CF966, BA$23), "-")</f>
        <v>-</v>
      </c>
      <c r="BB966" s="296" t="str" cm="1">
        <f t="array" ref="BB966">IFERROR(INDEX($CV$63:$CZ$65, $CF966, BB$23), "-")</f>
        <v>-</v>
      </c>
      <c r="BC966" s="296" t="str" cm="1">
        <f t="array" ref="BC966">IFERROR(INDEX($CV$63:$CZ$65, $CF966, BC$23), "-")</f>
        <v>-</v>
      </c>
      <c r="BD966" s="296" t="str" cm="1">
        <f t="array" ref="BD966">IFERROR(INDEX($CV$63:$CZ$65, $CF966, BD$23), "-")</f>
        <v>-</v>
      </c>
      <c r="BE966" s="296" t="str" cm="1">
        <f t="array" ref="BE966">IFERROR(INDEX($CV$63:$CZ$65, $CF966, BE$23), "-")</f>
        <v>-</v>
      </c>
      <c r="BF966" s="297" cm="1">
        <f t="array" ref="BF966">IF($CF966=3,
IFERROR(INDEX($CV$68:$CZ$79, $CE966, BF$23), "-"),
IF($CF966=2,
IF(BF$23=5, $Q966, IF(BF$23=4, $R966, 0)), IF(BF$23=5, $Q966, 0)
))</f>
        <v>0</v>
      </c>
      <c r="BG966" s="297" cm="1">
        <f t="array" ref="BG966">IF($CF966=3,
IFERROR(INDEX($CV$68:$CZ$79, $CE966, BG$23), "-"),
IF($CF966=2,
IF(BG$23=5, $Q966, IF(BG$23=4, $R966, 0)), IF(BG$23=5, $Q966, 0)
))</f>
        <v>0</v>
      </c>
      <c r="BH966" s="297" cm="1">
        <f t="array" ref="BH966">IF($CF966=3,
IFERROR(INDEX($CV$68:$CZ$79, $CE966, BH$23), "-"),
IF($CF966=2,
IF(BH$23=5, $Q966, IF(BH$23=4, $R966, 0)), IF(BH$23=5, $Q966, 0)
))</f>
        <v>0</v>
      </c>
      <c r="BI966" s="297" cm="1">
        <f t="array" ref="BI966">IF($CF966=3,
IFERROR(INDEX($CV$68:$CZ$79, $CE966, BI$23), "-"),
IF($CF966=2,
IF(BI$23=5, $Q966, IF(BI$23=4, $R966, 0)), IF(BI$23=5, $Q966, 0)
))</f>
        <v>0</v>
      </c>
      <c r="BJ966" s="297" cm="1">
        <f t="array" ref="BJ966">IF($CF966=3,
IFERROR(INDEX($CV$68:$CZ$79, $CE966, BJ$23), "-"),
IF($CF966=2,
IF(BJ$23=5, $Q966, IF(BJ$23=4, $R966, 0)), IF(BJ$23=5, $Q966, 0)
))</f>
        <v>0</v>
      </c>
      <c r="BK966" s="293" t="str" cm="1">
        <f t="array" ref="BK966">IFERROR(IF(OR($AN$20="EZ", ISNUMBER((BL966*BM966)/(3600*1000)/BN966)), (BL966*BM966)/(3600*1000)/BN966, BY966) * SUMPRODUCT($BO966:$BS966^2.5, $BT966:$BX966) / 1000, "-")</f>
        <v>-</v>
      </c>
      <c r="BL966" s="279" t="str">
        <f t="shared" si="414"/>
        <v>-</v>
      </c>
      <c r="BM966" s="279" t="str">
        <f t="shared" si="415"/>
        <v>-</v>
      </c>
      <c r="BN966" s="298">
        <f t="shared" si="416"/>
        <v>0</v>
      </c>
      <c r="BO966" s="296" t="str" cm="1">
        <f t="array" ref="BO966">IFERROR(INDEX($CV$63:$CZ$65, $CO966, BO$23), "-")</f>
        <v>-</v>
      </c>
      <c r="BP966" s="296" t="str" cm="1">
        <f t="array" ref="BP966">IFERROR(INDEX($CV$63:$CZ$65, $CO966, BP$23), "-")</f>
        <v>-</v>
      </c>
      <c r="BQ966" s="296" t="str" cm="1">
        <f t="array" ref="BQ966">IFERROR(INDEX($CV$63:$CZ$65, $CO966, BQ$23), "-")</f>
        <v>-</v>
      </c>
      <c r="BR966" s="296" t="str" cm="1">
        <f t="array" ref="BR966">IFERROR(INDEX($CV$63:$CZ$65, $CO966, BR$23), "-")</f>
        <v>-</v>
      </c>
      <c r="BS966" s="296" t="str" cm="1">
        <f t="array" ref="BS966">IFERROR(INDEX($CV$63:$CZ$65, $CO966, BS$23), "-")</f>
        <v>-</v>
      </c>
      <c r="BT966" s="297" cm="1">
        <f t="array" ref="BT966">IF($CO966=3,
IFERROR(INDEX($CV$68:$CZ$79, $CE966, BT$23), "-"),
IF($CO966=2,
IF(BT$23=5, $AC966, IF(BT$23=4, $AD966, 0)), IF(BT$23=5, $AC966, 0)
))</f>
        <v>0</v>
      </c>
      <c r="BU966" s="297" cm="1">
        <f t="array" ref="BU966">IF($CO966=3,
IFERROR(INDEX($CV$68:$CZ$79, $CE966, BU$23), "-"),
IF($CO966=2,
IF(BU$23=5, $AC966, IF(BU$23=4, $AD966, 0)), IF(BU$23=5, $AC966, 0)
))</f>
        <v>0</v>
      </c>
      <c r="BV966" s="297" cm="1">
        <f t="array" ref="BV966">IF($CO966=3,
IFERROR(INDEX($CV$68:$CZ$79, $CE966, BV$23), "-"),
IF($CO966=2,
IF(BV$23=5, $AC966, IF(BV$23=4, $AD966, 0)), IF(BV$23=5, $AC966, 0)
))</f>
        <v>0</v>
      </c>
      <c r="BW966" s="297" cm="1">
        <f t="array" ref="BW966">IF($CO966=3,
IFERROR(INDEX($CV$68:$CZ$79, $CE966, BW$23), "-"),
IF($CO966=2,
IF(BW$23=5, $AC966, IF(BW$23=4, $AD966, 0)), IF(BW$23=5, $AC966, 0)
))</f>
        <v>0</v>
      </c>
      <c r="BX966" s="297" cm="1">
        <f t="array" ref="BX966">IF($CO966=3,
IFERROR(INDEX($CV$68:$CZ$79, $CE966, BX$23), "-"),
IF($CO966=2,
IF(BX$23=5, $AC966, IF(BX$23=4, $AD966, 0)), IF(BX$23=5, $AC966, 0)
))</f>
        <v>0</v>
      </c>
      <c r="BY966" s="293" t="str">
        <f t="shared" si="417"/>
        <v>-</v>
      </c>
      <c r="BZ966" s="299">
        <f t="shared" si="393"/>
        <v>0</v>
      </c>
      <c r="CA966" s="294" t="str">
        <f t="shared" si="418"/>
        <v>-</v>
      </c>
      <c r="CB966" s="295" t="str">
        <f t="shared" si="394"/>
        <v>-</v>
      </c>
      <c r="CC966" s="295" t="str">
        <f t="shared" si="419"/>
        <v>-</v>
      </c>
      <c r="CD966" s="299">
        <f t="shared" si="395"/>
        <v>0</v>
      </c>
      <c r="CE966" s="300" t="str">
        <f t="shared" si="396"/>
        <v>-</v>
      </c>
      <c r="CF966" s="300" t="str">
        <f t="shared" si="397"/>
        <v>-</v>
      </c>
      <c r="CG966" s="300">
        <v>0</v>
      </c>
      <c r="CH966" s="300">
        <f t="shared" si="398"/>
        <v>0</v>
      </c>
      <c r="CI966" s="301">
        <f t="shared" si="399"/>
        <v>0</v>
      </c>
      <c r="CJ966" s="301">
        <f t="shared" si="400"/>
        <v>0</v>
      </c>
      <c r="CK966" s="302" t="str" cm="1">
        <f t="array" ref="CK966">IF($CJ966&gt;0, INDEX($CS$28:$DH$35, $CJ966, $CI966+CK$23), "-")</f>
        <v>-</v>
      </c>
      <c r="CL966" s="302" t="str" cm="1">
        <f t="array" ref="CL966">IF($CJ966&gt;0, INDEX($CS$28:$DH$35, $CJ966, $CI966+CL$23), "-")</f>
        <v>-</v>
      </c>
      <c r="CM966" s="302" t="str" cm="1">
        <f t="array" ref="CM966">IF($CJ966&gt;0, INDEX($CS$28:$DH$35, $CJ966, $CI966+CM$23), "-")</f>
        <v>-</v>
      </c>
      <c r="CN966" s="302" t="str" cm="1">
        <f t="array" ref="CN966">IF($CJ966&gt;0, INDEX($CS$28:$DH$35, $CJ966, $CI966+CN$23), "-")</f>
        <v>-</v>
      </c>
      <c r="CO966" s="300" t="str">
        <f t="shared" si="401"/>
        <v>-</v>
      </c>
      <c r="CP966" s="271"/>
      <c r="CQ966" s="272"/>
      <c r="CR966" s="273"/>
      <c r="CS966" s="273"/>
      <c r="CT966" s="273"/>
      <c r="CU966" s="273"/>
      <c r="CV966" s="273"/>
      <c r="CW966" s="273"/>
      <c r="CX966" s="273"/>
      <c r="CY966" s="273"/>
      <c r="CZ966" s="273"/>
      <c r="DA966" s="273"/>
      <c r="DB966" s="273"/>
      <c r="DC966" s="273"/>
      <c r="DD966" s="273"/>
      <c r="DE966" s="273"/>
      <c r="DF966" s="273"/>
      <c r="DG966" s="273"/>
      <c r="DH966" s="273"/>
      <c r="DI966" s="273"/>
      <c r="DJ966" s="271"/>
      <c r="DK966" s="271"/>
    </row>
    <row r="967" spans="1:115" s="45" customFormat="1" ht="12.75" customHeight="1" x14ac:dyDescent="0.25">
      <c r="A967" s="13" cm="1">
        <f t="array" ref="A967">IFERROR(INDEX(Operation, IFERROR(MATCH($N967,#REF!, 0), IFERROR(MATCH($N967,#REF!, 0), MATCH($N967,#REF!, 0))), 4), 0)</f>
        <v>0</v>
      </c>
      <c r="B967" s="10">
        <v>944</v>
      </c>
      <c r="C967" s="238"/>
      <c r="D967" s="238"/>
      <c r="E967" s="79"/>
      <c r="F967" s="80" t="str">
        <f>IF(ISBLANK(E967), "", VLOOKUP(E967, Z!$A$2:$C$4127, 3, FALSE))</f>
        <v/>
      </c>
      <c r="G967" s="238"/>
      <c r="H967" s="81"/>
      <c r="I967" s="255" t="b">
        <v>0</v>
      </c>
      <c r="J967" s="256"/>
      <c r="K967" s="82"/>
      <c r="L967" s="82"/>
      <c r="M967" s="83"/>
      <c r="N967" s="79"/>
      <c r="O967" s="84"/>
      <c r="P967" s="84"/>
      <c r="Q967" s="257"/>
      <c r="R967" s="257"/>
      <c r="S967" s="257"/>
      <c r="T967" s="85">
        <f t="shared" si="402"/>
        <v>0</v>
      </c>
      <c r="U967" s="238"/>
      <c r="V967" s="238"/>
      <c r="W967" s="238"/>
      <c r="X967" s="257"/>
      <c r="Y967" s="258"/>
      <c r="Z967" s="79"/>
      <c r="AA967" s="257"/>
      <c r="AB967" s="257"/>
      <c r="AC967" s="257"/>
      <c r="AD967" s="257"/>
      <c r="AE967" s="257"/>
      <c r="AF967" s="85">
        <f t="shared" si="403"/>
        <v>0</v>
      </c>
      <c r="AG967" s="259"/>
      <c r="AH967" s="238"/>
      <c r="AI967" s="79"/>
      <c r="AJ967" s="80" t="str">
        <f>IF(ISBLANK(AI967), "", VLOOKUP(AI967, Z!$A$2:$C$4127, 3, FALSE))</f>
        <v/>
      </c>
      <c r="AK967" s="260"/>
      <c r="AL967" s="127">
        <f t="shared" si="404"/>
        <v>0</v>
      </c>
      <c r="AM967" s="271"/>
      <c r="AN967" s="292">
        <f t="shared" si="406"/>
        <v>0</v>
      </c>
      <c r="AO967" s="279">
        <f t="shared" si="405"/>
        <v>1</v>
      </c>
      <c r="AP967" s="279">
        <v>0.75</v>
      </c>
      <c r="AQ967" s="293" t="str">
        <f t="shared" si="407"/>
        <v>-</v>
      </c>
      <c r="AR967" s="293" t="str">
        <f t="shared" si="408"/>
        <v>-</v>
      </c>
      <c r="AS967" s="293" t="str" cm="1">
        <f t="array" ref="AS967">IFERROR(IFERROR((AT967*AU967)/(3600*1000)/AZ967, BY967) * SUMPRODUCT($BA967:$BE967^2.5, $BF967:$BJ967) / 1000, "-")</f>
        <v>-</v>
      </c>
      <c r="AT967" s="279" t="str">
        <f t="shared" si="409"/>
        <v>-</v>
      </c>
      <c r="AU967" s="279" t="str">
        <f t="shared" si="410"/>
        <v>-</v>
      </c>
      <c r="AV967" s="294" t="str">
        <f t="shared" si="392"/>
        <v>-</v>
      </c>
      <c r="AW967" s="294" t="str" cm="1">
        <f t="array" ref="AW967">IF(CH967&gt;0, INDEX($CV$58:$CV$60, CH967), "-")</f>
        <v>-</v>
      </c>
      <c r="AX967" s="294" t="str">
        <f t="shared" si="411"/>
        <v>-</v>
      </c>
      <c r="AY967" s="295" t="str">
        <f t="shared" si="412"/>
        <v>-</v>
      </c>
      <c r="AZ967" s="294">
        <f t="shared" si="413"/>
        <v>0</v>
      </c>
      <c r="BA967" s="296" t="str" cm="1">
        <f t="array" ref="BA967">IFERROR(INDEX($CV$63:$CZ$65, $CF967, BA$23), "-")</f>
        <v>-</v>
      </c>
      <c r="BB967" s="296" t="str" cm="1">
        <f t="array" ref="BB967">IFERROR(INDEX($CV$63:$CZ$65, $CF967, BB$23), "-")</f>
        <v>-</v>
      </c>
      <c r="BC967" s="296" t="str" cm="1">
        <f t="array" ref="BC967">IFERROR(INDEX($CV$63:$CZ$65, $CF967, BC$23), "-")</f>
        <v>-</v>
      </c>
      <c r="BD967" s="296" t="str" cm="1">
        <f t="array" ref="BD967">IFERROR(INDEX($CV$63:$CZ$65, $CF967, BD$23), "-")</f>
        <v>-</v>
      </c>
      <c r="BE967" s="296" t="str" cm="1">
        <f t="array" ref="BE967">IFERROR(INDEX($CV$63:$CZ$65, $CF967, BE$23), "-")</f>
        <v>-</v>
      </c>
      <c r="BF967" s="297" cm="1">
        <f t="array" ref="BF967">IF($CF967=3,
IFERROR(INDEX($CV$68:$CZ$79, $CE967, BF$23), "-"),
IF($CF967=2,
IF(BF$23=5, $Q967, IF(BF$23=4, $R967, 0)), IF(BF$23=5, $Q967, 0)
))</f>
        <v>0</v>
      </c>
      <c r="BG967" s="297" cm="1">
        <f t="array" ref="BG967">IF($CF967=3,
IFERROR(INDEX($CV$68:$CZ$79, $CE967, BG$23), "-"),
IF($CF967=2,
IF(BG$23=5, $Q967, IF(BG$23=4, $R967, 0)), IF(BG$23=5, $Q967, 0)
))</f>
        <v>0</v>
      </c>
      <c r="BH967" s="297" cm="1">
        <f t="array" ref="BH967">IF($CF967=3,
IFERROR(INDEX($CV$68:$CZ$79, $CE967, BH$23), "-"),
IF($CF967=2,
IF(BH$23=5, $Q967, IF(BH$23=4, $R967, 0)), IF(BH$23=5, $Q967, 0)
))</f>
        <v>0</v>
      </c>
      <c r="BI967" s="297" cm="1">
        <f t="array" ref="BI967">IF($CF967=3,
IFERROR(INDEX($CV$68:$CZ$79, $CE967, BI$23), "-"),
IF($CF967=2,
IF(BI$23=5, $Q967, IF(BI$23=4, $R967, 0)), IF(BI$23=5, $Q967, 0)
))</f>
        <v>0</v>
      </c>
      <c r="BJ967" s="297" cm="1">
        <f t="array" ref="BJ967">IF($CF967=3,
IFERROR(INDEX($CV$68:$CZ$79, $CE967, BJ$23), "-"),
IF($CF967=2,
IF(BJ$23=5, $Q967, IF(BJ$23=4, $R967, 0)), IF(BJ$23=5, $Q967, 0)
))</f>
        <v>0</v>
      </c>
      <c r="BK967" s="293" t="str" cm="1">
        <f t="array" ref="BK967">IFERROR(IF(OR($AN$20="EZ", ISNUMBER((BL967*BM967)/(3600*1000)/BN967)), (BL967*BM967)/(3600*1000)/BN967, BY967) * SUMPRODUCT($BO967:$BS967^2.5, $BT967:$BX967) / 1000, "-")</f>
        <v>-</v>
      </c>
      <c r="BL967" s="279" t="str">
        <f t="shared" si="414"/>
        <v>-</v>
      </c>
      <c r="BM967" s="279" t="str">
        <f t="shared" si="415"/>
        <v>-</v>
      </c>
      <c r="BN967" s="298">
        <f t="shared" si="416"/>
        <v>0</v>
      </c>
      <c r="BO967" s="296" t="str" cm="1">
        <f t="array" ref="BO967">IFERROR(INDEX($CV$63:$CZ$65, $CO967, BO$23), "-")</f>
        <v>-</v>
      </c>
      <c r="BP967" s="296" t="str" cm="1">
        <f t="array" ref="BP967">IFERROR(INDEX($CV$63:$CZ$65, $CO967, BP$23), "-")</f>
        <v>-</v>
      </c>
      <c r="BQ967" s="296" t="str" cm="1">
        <f t="array" ref="BQ967">IFERROR(INDEX($CV$63:$CZ$65, $CO967, BQ$23), "-")</f>
        <v>-</v>
      </c>
      <c r="BR967" s="296" t="str" cm="1">
        <f t="array" ref="BR967">IFERROR(INDEX($CV$63:$CZ$65, $CO967, BR$23), "-")</f>
        <v>-</v>
      </c>
      <c r="BS967" s="296" t="str" cm="1">
        <f t="array" ref="BS967">IFERROR(INDEX($CV$63:$CZ$65, $CO967, BS$23), "-")</f>
        <v>-</v>
      </c>
      <c r="BT967" s="297" cm="1">
        <f t="array" ref="BT967">IF($CO967=3,
IFERROR(INDEX($CV$68:$CZ$79, $CE967, BT$23), "-"),
IF($CO967=2,
IF(BT$23=5, $AC967, IF(BT$23=4, $AD967, 0)), IF(BT$23=5, $AC967, 0)
))</f>
        <v>0</v>
      </c>
      <c r="BU967" s="297" cm="1">
        <f t="array" ref="BU967">IF($CO967=3,
IFERROR(INDEX($CV$68:$CZ$79, $CE967, BU$23), "-"),
IF($CO967=2,
IF(BU$23=5, $AC967, IF(BU$23=4, $AD967, 0)), IF(BU$23=5, $AC967, 0)
))</f>
        <v>0</v>
      </c>
      <c r="BV967" s="297" cm="1">
        <f t="array" ref="BV967">IF($CO967=3,
IFERROR(INDEX($CV$68:$CZ$79, $CE967, BV$23), "-"),
IF($CO967=2,
IF(BV$23=5, $AC967, IF(BV$23=4, $AD967, 0)), IF(BV$23=5, $AC967, 0)
))</f>
        <v>0</v>
      </c>
      <c r="BW967" s="297" cm="1">
        <f t="array" ref="BW967">IF($CO967=3,
IFERROR(INDEX($CV$68:$CZ$79, $CE967, BW$23), "-"),
IF($CO967=2,
IF(BW$23=5, $AC967, IF(BW$23=4, $AD967, 0)), IF(BW$23=5, $AC967, 0)
))</f>
        <v>0</v>
      </c>
      <c r="BX967" s="297" cm="1">
        <f t="array" ref="BX967">IF($CO967=3,
IFERROR(INDEX($CV$68:$CZ$79, $CE967, BX$23), "-"),
IF($CO967=2,
IF(BX$23=5, $AC967, IF(BX$23=4, $AD967, 0)), IF(BX$23=5, $AC967, 0)
))</f>
        <v>0</v>
      </c>
      <c r="BY967" s="293" t="str">
        <f t="shared" si="417"/>
        <v>-</v>
      </c>
      <c r="BZ967" s="299">
        <f t="shared" si="393"/>
        <v>0</v>
      </c>
      <c r="CA967" s="294" t="str">
        <f t="shared" si="418"/>
        <v>-</v>
      </c>
      <c r="CB967" s="295" t="str">
        <f t="shared" si="394"/>
        <v>-</v>
      </c>
      <c r="CC967" s="295" t="str">
        <f t="shared" si="419"/>
        <v>-</v>
      </c>
      <c r="CD967" s="299">
        <f t="shared" si="395"/>
        <v>0</v>
      </c>
      <c r="CE967" s="300" t="str">
        <f t="shared" si="396"/>
        <v>-</v>
      </c>
      <c r="CF967" s="300" t="str">
        <f t="shared" si="397"/>
        <v>-</v>
      </c>
      <c r="CG967" s="300">
        <v>0</v>
      </c>
      <c r="CH967" s="300">
        <f t="shared" si="398"/>
        <v>0</v>
      </c>
      <c r="CI967" s="301">
        <f t="shared" si="399"/>
        <v>0</v>
      </c>
      <c r="CJ967" s="301">
        <f t="shared" si="400"/>
        <v>0</v>
      </c>
      <c r="CK967" s="302" t="str" cm="1">
        <f t="array" ref="CK967">IF($CJ967&gt;0, INDEX($CS$28:$DH$35, $CJ967, $CI967+CK$23), "-")</f>
        <v>-</v>
      </c>
      <c r="CL967" s="302" t="str" cm="1">
        <f t="array" ref="CL967">IF($CJ967&gt;0, INDEX($CS$28:$DH$35, $CJ967, $CI967+CL$23), "-")</f>
        <v>-</v>
      </c>
      <c r="CM967" s="302" t="str" cm="1">
        <f t="array" ref="CM967">IF($CJ967&gt;0, INDEX($CS$28:$DH$35, $CJ967, $CI967+CM$23), "-")</f>
        <v>-</v>
      </c>
      <c r="CN967" s="302" t="str" cm="1">
        <f t="array" ref="CN967">IF($CJ967&gt;0, INDEX($CS$28:$DH$35, $CJ967, $CI967+CN$23), "-")</f>
        <v>-</v>
      </c>
      <c r="CO967" s="300" t="str">
        <f t="shared" si="401"/>
        <v>-</v>
      </c>
      <c r="CP967" s="271"/>
      <c r="CQ967" s="272"/>
      <c r="CR967" s="273"/>
      <c r="CS967" s="273"/>
      <c r="CT967" s="273"/>
      <c r="CU967" s="273"/>
      <c r="CV967" s="273"/>
      <c r="CW967" s="273"/>
      <c r="CX967" s="273"/>
      <c r="CY967" s="273"/>
      <c r="CZ967" s="273"/>
      <c r="DA967" s="273"/>
      <c r="DB967" s="273"/>
      <c r="DC967" s="273"/>
      <c r="DD967" s="273"/>
      <c r="DE967" s="273"/>
      <c r="DF967" s="273"/>
      <c r="DG967" s="273"/>
      <c r="DH967" s="273"/>
      <c r="DI967" s="273"/>
      <c r="DJ967" s="271"/>
      <c r="DK967" s="271"/>
    </row>
    <row r="968" spans="1:115" s="45" customFormat="1" ht="12.75" customHeight="1" x14ac:dyDescent="0.25">
      <c r="A968" s="13" cm="1">
        <f t="array" ref="A968">IFERROR(INDEX(Operation, IFERROR(MATCH($N968,#REF!, 0), IFERROR(MATCH($N968,#REF!, 0), MATCH($N968,#REF!, 0))), 4), 0)</f>
        <v>0</v>
      </c>
      <c r="B968" s="10">
        <v>945</v>
      </c>
      <c r="C968" s="238"/>
      <c r="D968" s="238"/>
      <c r="E968" s="79"/>
      <c r="F968" s="80" t="str">
        <f>IF(ISBLANK(E968), "", VLOOKUP(E968, Z!$A$2:$C$4127, 3, FALSE))</f>
        <v/>
      </c>
      <c r="G968" s="238"/>
      <c r="H968" s="81"/>
      <c r="I968" s="255" t="b">
        <v>0</v>
      </c>
      <c r="J968" s="256"/>
      <c r="K968" s="82"/>
      <c r="L968" s="82"/>
      <c r="M968" s="83"/>
      <c r="N968" s="79"/>
      <c r="O968" s="84"/>
      <c r="P968" s="84"/>
      <c r="Q968" s="257"/>
      <c r="R968" s="257"/>
      <c r="S968" s="257"/>
      <c r="T968" s="85">
        <f t="shared" si="402"/>
        <v>0</v>
      </c>
      <c r="U968" s="238"/>
      <c r="V968" s="238"/>
      <c r="W968" s="238"/>
      <c r="X968" s="257"/>
      <c r="Y968" s="258"/>
      <c r="Z968" s="79"/>
      <c r="AA968" s="257"/>
      <c r="AB968" s="257"/>
      <c r="AC968" s="257"/>
      <c r="AD968" s="257"/>
      <c r="AE968" s="257"/>
      <c r="AF968" s="85">
        <f t="shared" si="403"/>
        <v>0</v>
      </c>
      <c r="AG968" s="259"/>
      <c r="AH968" s="238"/>
      <c r="AI968" s="79"/>
      <c r="AJ968" s="80" t="str">
        <f>IF(ISBLANK(AI968), "", VLOOKUP(AI968, Z!$A$2:$C$4127, 3, FALSE))</f>
        <v/>
      </c>
      <c r="AK968" s="260"/>
      <c r="AL968" s="127">
        <f t="shared" si="404"/>
        <v>0</v>
      </c>
      <c r="AM968" s="271"/>
      <c r="AN968" s="292">
        <f t="shared" si="406"/>
        <v>0</v>
      </c>
      <c r="AO968" s="279">
        <f t="shared" si="405"/>
        <v>1</v>
      </c>
      <c r="AP968" s="279">
        <v>0.75</v>
      </c>
      <c r="AQ968" s="293" t="str">
        <f t="shared" si="407"/>
        <v>-</v>
      </c>
      <c r="AR968" s="293" t="str">
        <f t="shared" si="408"/>
        <v>-</v>
      </c>
      <c r="AS968" s="293" t="str" cm="1">
        <f t="array" ref="AS968">IFERROR(IFERROR((AT968*AU968)/(3600*1000)/AZ968, BY968) * SUMPRODUCT($BA968:$BE968^2.5, $BF968:$BJ968) / 1000, "-")</f>
        <v>-</v>
      </c>
      <c r="AT968" s="279" t="str">
        <f t="shared" si="409"/>
        <v>-</v>
      </c>
      <c r="AU968" s="279" t="str">
        <f t="shared" si="410"/>
        <v>-</v>
      </c>
      <c r="AV968" s="294" t="str">
        <f t="shared" si="392"/>
        <v>-</v>
      </c>
      <c r="AW968" s="294" t="str" cm="1">
        <f t="array" ref="AW968">IF(CH968&gt;0, INDEX($CV$58:$CV$60, CH968), "-")</f>
        <v>-</v>
      </c>
      <c r="AX968" s="294" t="str">
        <f t="shared" si="411"/>
        <v>-</v>
      </c>
      <c r="AY968" s="295" t="str">
        <f t="shared" si="412"/>
        <v>-</v>
      </c>
      <c r="AZ968" s="294">
        <f t="shared" si="413"/>
        <v>0</v>
      </c>
      <c r="BA968" s="296" t="str" cm="1">
        <f t="array" ref="BA968">IFERROR(INDEX($CV$63:$CZ$65, $CF968, BA$23), "-")</f>
        <v>-</v>
      </c>
      <c r="BB968" s="296" t="str" cm="1">
        <f t="array" ref="BB968">IFERROR(INDEX($CV$63:$CZ$65, $CF968, BB$23), "-")</f>
        <v>-</v>
      </c>
      <c r="BC968" s="296" t="str" cm="1">
        <f t="array" ref="BC968">IFERROR(INDEX($CV$63:$CZ$65, $CF968, BC$23), "-")</f>
        <v>-</v>
      </c>
      <c r="BD968" s="296" t="str" cm="1">
        <f t="array" ref="BD968">IFERROR(INDEX($CV$63:$CZ$65, $CF968, BD$23), "-")</f>
        <v>-</v>
      </c>
      <c r="BE968" s="296" t="str" cm="1">
        <f t="array" ref="BE968">IFERROR(INDEX($CV$63:$CZ$65, $CF968, BE$23), "-")</f>
        <v>-</v>
      </c>
      <c r="BF968" s="297" cm="1">
        <f t="array" ref="BF968">IF($CF968=3,
IFERROR(INDEX($CV$68:$CZ$79, $CE968, BF$23), "-"),
IF($CF968=2,
IF(BF$23=5, $Q968, IF(BF$23=4, $R968, 0)), IF(BF$23=5, $Q968, 0)
))</f>
        <v>0</v>
      </c>
      <c r="BG968" s="297" cm="1">
        <f t="array" ref="BG968">IF($CF968=3,
IFERROR(INDEX($CV$68:$CZ$79, $CE968, BG$23), "-"),
IF($CF968=2,
IF(BG$23=5, $Q968, IF(BG$23=4, $R968, 0)), IF(BG$23=5, $Q968, 0)
))</f>
        <v>0</v>
      </c>
      <c r="BH968" s="297" cm="1">
        <f t="array" ref="BH968">IF($CF968=3,
IFERROR(INDEX($CV$68:$CZ$79, $CE968, BH$23), "-"),
IF($CF968=2,
IF(BH$23=5, $Q968, IF(BH$23=4, $R968, 0)), IF(BH$23=5, $Q968, 0)
))</f>
        <v>0</v>
      </c>
      <c r="BI968" s="297" cm="1">
        <f t="array" ref="BI968">IF($CF968=3,
IFERROR(INDEX($CV$68:$CZ$79, $CE968, BI$23), "-"),
IF($CF968=2,
IF(BI$23=5, $Q968, IF(BI$23=4, $R968, 0)), IF(BI$23=5, $Q968, 0)
))</f>
        <v>0</v>
      </c>
      <c r="BJ968" s="297" cm="1">
        <f t="array" ref="BJ968">IF($CF968=3,
IFERROR(INDEX($CV$68:$CZ$79, $CE968, BJ$23), "-"),
IF($CF968=2,
IF(BJ$23=5, $Q968, IF(BJ$23=4, $R968, 0)), IF(BJ$23=5, $Q968, 0)
))</f>
        <v>0</v>
      </c>
      <c r="BK968" s="293" t="str" cm="1">
        <f t="array" ref="BK968">IFERROR(IF(OR($AN$20="EZ", ISNUMBER((BL968*BM968)/(3600*1000)/BN968)), (BL968*BM968)/(3600*1000)/BN968, BY968) * SUMPRODUCT($BO968:$BS968^2.5, $BT968:$BX968) / 1000, "-")</f>
        <v>-</v>
      </c>
      <c r="BL968" s="279" t="str">
        <f t="shared" si="414"/>
        <v>-</v>
      </c>
      <c r="BM968" s="279" t="str">
        <f t="shared" si="415"/>
        <v>-</v>
      </c>
      <c r="BN968" s="298">
        <f t="shared" si="416"/>
        <v>0</v>
      </c>
      <c r="BO968" s="296" t="str" cm="1">
        <f t="array" ref="BO968">IFERROR(INDEX($CV$63:$CZ$65, $CO968, BO$23), "-")</f>
        <v>-</v>
      </c>
      <c r="BP968" s="296" t="str" cm="1">
        <f t="array" ref="BP968">IFERROR(INDEX($CV$63:$CZ$65, $CO968, BP$23), "-")</f>
        <v>-</v>
      </c>
      <c r="BQ968" s="296" t="str" cm="1">
        <f t="array" ref="BQ968">IFERROR(INDEX($CV$63:$CZ$65, $CO968, BQ$23), "-")</f>
        <v>-</v>
      </c>
      <c r="BR968" s="296" t="str" cm="1">
        <f t="array" ref="BR968">IFERROR(INDEX($CV$63:$CZ$65, $CO968, BR$23), "-")</f>
        <v>-</v>
      </c>
      <c r="BS968" s="296" t="str" cm="1">
        <f t="array" ref="BS968">IFERROR(INDEX($CV$63:$CZ$65, $CO968, BS$23), "-")</f>
        <v>-</v>
      </c>
      <c r="BT968" s="297" cm="1">
        <f t="array" ref="BT968">IF($CO968=3,
IFERROR(INDEX($CV$68:$CZ$79, $CE968, BT$23), "-"),
IF($CO968=2,
IF(BT$23=5, $AC968, IF(BT$23=4, $AD968, 0)), IF(BT$23=5, $AC968, 0)
))</f>
        <v>0</v>
      </c>
      <c r="BU968" s="297" cm="1">
        <f t="array" ref="BU968">IF($CO968=3,
IFERROR(INDEX($CV$68:$CZ$79, $CE968, BU$23), "-"),
IF($CO968=2,
IF(BU$23=5, $AC968, IF(BU$23=4, $AD968, 0)), IF(BU$23=5, $AC968, 0)
))</f>
        <v>0</v>
      </c>
      <c r="BV968" s="297" cm="1">
        <f t="array" ref="BV968">IF($CO968=3,
IFERROR(INDEX($CV$68:$CZ$79, $CE968, BV$23), "-"),
IF($CO968=2,
IF(BV$23=5, $AC968, IF(BV$23=4, $AD968, 0)), IF(BV$23=5, $AC968, 0)
))</f>
        <v>0</v>
      </c>
      <c r="BW968" s="297" cm="1">
        <f t="array" ref="BW968">IF($CO968=3,
IFERROR(INDEX($CV$68:$CZ$79, $CE968, BW$23), "-"),
IF($CO968=2,
IF(BW$23=5, $AC968, IF(BW$23=4, $AD968, 0)), IF(BW$23=5, $AC968, 0)
))</f>
        <v>0</v>
      </c>
      <c r="BX968" s="297" cm="1">
        <f t="array" ref="BX968">IF($CO968=3,
IFERROR(INDEX($CV$68:$CZ$79, $CE968, BX$23), "-"),
IF($CO968=2,
IF(BX$23=5, $AC968, IF(BX$23=4, $AD968, 0)), IF(BX$23=5, $AC968, 0)
))</f>
        <v>0</v>
      </c>
      <c r="BY968" s="293" t="str">
        <f t="shared" si="417"/>
        <v>-</v>
      </c>
      <c r="BZ968" s="299">
        <f t="shared" si="393"/>
        <v>0</v>
      </c>
      <c r="CA968" s="294" t="str">
        <f t="shared" si="418"/>
        <v>-</v>
      </c>
      <c r="CB968" s="295" t="str">
        <f t="shared" si="394"/>
        <v>-</v>
      </c>
      <c r="CC968" s="295" t="str">
        <f t="shared" si="419"/>
        <v>-</v>
      </c>
      <c r="CD968" s="299">
        <f t="shared" si="395"/>
        <v>0</v>
      </c>
      <c r="CE968" s="300" t="str">
        <f t="shared" si="396"/>
        <v>-</v>
      </c>
      <c r="CF968" s="300" t="str">
        <f t="shared" si="397"/>
        <v>-</v>
      </c>
      <c r="CG968" s="300">
        <v>0</v>
      </c>
      <c r="CH968" s="300">
        <f t="shared" si="398"/>
        <v>0</v>
      </c>
      <c r="CI968" s="301">
        <f t="shared" si="399"/>
        <v>0</v>
      </c>
      <c r="CJ968" s="301">
        <f t="shared" si="400"/>
        <v>0</v>
      </c>
      <c r="CK968" s="302" t="str" cm="1">
        <f t="array" ref="CK968">IF($CJ968&gt;0, INDEX($CS$28:$DH$35, $CJ968, $CI968+CK$23), "-")</f>
        <v>-</v>
      </c>
      <c r="CL968" s="302" t="str" cm="1">
        <f t="array" ref="CL968">IF($CJ968&gt;0, INDEX($CS$28:$DH$35, $CJ968, $CI968+CL$23), "-")</f>
        <v>-</v>
      </c>
      <c r="CM968" s="302" t="str" cm="1">
        <f t="array" ref="CM968">IF($CJ968&gt;0, INDEX($CS$28:$DH$35, $CJ968, $CI968+CM$23), "-")</f>
        <v>-</v>
      </c>
      <c r="CN968" s="302" t="str" cm="1">
        <f t="array" ref="CN968">IF($CJ968&gt;0, INDEX($CS$28:$DH$35, $CJ968, $CI968+CN$23), "-")</f>
        <v>-</v>
      </c>
      <c r="CO968" s="300" t="str">
        <f t="shared" si="401"/>
        <v>-</v>
      </c>
      <c r="CP968" s="271"/>
      <c r="CQ968" s="272"/>
      <c r="CR968" s="273"/>
      <c r="CS968" s="273"/>
      <c r="CT968" s="273"/>
      <c r="CU968" s="273"/>
      <c r="CV968" s="273"/>
      <c r="CW968" s="273"/>
      <c r="CX968" s="273"/>
      <c r="CY968" s="273"/>
      <c r="CZ968" s="273"/>
      <c r="DA968" s="273"/>
      <c r="DB968" s="273"/>
      <c r="DC968" s="273"/>
      <c r="DD968" s="273"/>
      <c r="DE968" s="273"/>
      <c r="DF968" s="273"/>
      <c r="DG968" s="273"/>
      <c r="DH968" s="273"/>
      <c r="DI968" s="273"/>
      <c r="DJ968" s="271"/>
      <c r="DK968" s="271"/>
    </row>
    <row r="969" spans="1:115" s="45" customFormat="1" ht="12.75" customHeight="1" x14ac:dyDescent="0.25">
      <c r="A969" s="13" cm="1">
        <f t="array" ref="A969">IFERROR(INDEX(Operation, IFERROR(MATCH($N969,#REF!, 0), IFERROR(MATCH($N969,#REF!, 0), MATCH($N969,#REF!, 0))), 4), 0)</f>
        <v>0</v>
      </c>
      <c r="B969" s="10">
        <v>946</v>
      </c>
      <c r="C969" s="238"/>
      <c r="D969" s="238"/>
      <c r="E969" s="79"/>
      <c r="F969" s="80" t="str">
        <f>IF(ISBLANK(E969), "", VLOOKUP(E969, Z!$A$2:$C$4127, 3, FALSE))</f>
        <v/>
      </c>
      <c r="G969" s="238"/>
      <c r="H969" s="81"/>
      <c r="I969" s="255" t="b">
        <v>0</v>
      </c>
      <c r="J969" s="256"/>
      <c r="K969" s="82"/>
      <c r="L969" s="82"/>
      <c r="M969" s="83"/>
      <c r="N969" s="79"/>
      <c r="O969" s="84"/>
      <c r="P969" s="84"/>
      <c r="Q969" s="257"/>
      <c r="R969" s="257"/>
      <c r="S969" s="257"/>
      <c r="T969" s="85">
        <f t="shared" si="402"/>
        <v>0</v>
      </c>
      <c r="U969" s="238"/>
      <c r="V969" s="238"/>
      <c r="W969" s="238"/>
      <c r="X969" s="257"/>
      <c r="Y969" s="258"/>
      <c r="Z969" s="79"/>
      <c r="AA969" s="257"/>
      <c r="AB969" s="257"/>
      <c r="AC969" s="257"/>
      <c r="AD969" s="257"/>
      <c r="AE969" s="257"/>
      <c r="AF969" s="85">
        <f t="shared" si="403"/>
        <v>0</v>
      </c>
      <c r="AG969" s="259"/>
      <c r="AH969" s="238"/>
      <c r="AI969" s="79"/>
      <c r="AJ969" s="80" t="str">
        <f>IF(ISBLANK(AI969), "", VLOOKUP(AI969, Z!$A$2:$C$4127, 3, FALSE))</f>
        <v/>
      </c>
      <c r="AK969" s="260"/>
      <c r="AL969" s="127">
        <f t="shared" si="404"/>
        <v>0</v>
      </c>
      <c r="AM969" s="271"/>
      <c r="AN969" s="292">
        <f t="shared" si="406"/>
        <v>0</v>
      </c>
      <c r="AO969" s="279">
        <f t="shared" si="405"/>
        <v>1</v>
      </c>
      <c r="AP969" s="279">
        <v>0.75</v>
      </c>
      <c r="AQ969" s="293" t="str">
        <f t="shared" si="407"/>
        <v>-</v>
      </c>
      <c r="AR969" s="293" t="str">
        <f t="shared" si="408"/>
        <v>-</v>
      </c>
      <c r="AS969" s="293" t="str" cm="1">
        <f t="array" ref="AS969">IFERROR(IFERROR((AT969*AU969)/(3600*1000)/AZ969, BY969) * SUMPRODUCT($BA969:$BE969^2.5, $BF969:$BJ969) / 1000, "-")</f>
        <v>-</v>
      </c>
      <c r="AT969" s="279" t="str">
        <f t="shared" si="409"/>
        <v>-</v>
      </c>
      <c r="AU969" s="279" t="str">
        <f t="shared" si="410"/>
        <v>-</v>
      </c>
      <c r="AV969" s="294" t="str">
        <f t="shared" si="392"/>
        <v>-</v>
      </c>
      <c r="AW969" s="294" t="str" cm="1">
        <f t="array" ref="AW969">IF(CH969&gt;0, INDEX($CV$58:$CV$60, CH969), "-")</f>
        <v>-</v>
      </c>
      <c r="AX969" s="294" t="str">
        <f t="shared" si="411"/>
        <v>-</v>
      </c>
      <c r="AY969" s="295" t="str">
        <f t="shared" si="412"/>
        <v>-</v>
      </c>
      <c r="AZ969" s="294">
        <f t="shared" si="413"/>
        <v>0</v>
      </c>
      <c r="BA969" s="296" t="str" cm="1">
        <f t="array" ref="BA969">IFERROR(INDEX($CV$63:$CZ$65, $CF969, BA$23), "-")</f>
        <v>-</v>
      </c>
      <c r="BB969" s="296" t="str" cm="1">
        <f t="array" ref="BB969">IFERROR(INDEX($CV$63:$CZ$65, $CF969, BB$23), "-")</f>
        <v>-</v>
      </c>
      <c r="BC969" s="296" t="str" cm="1">
        <f t="array" ref="BC969">IFERROR(INDEX($CV$63:$CZ$65, $CF969, BC$23), "-")</f>
        <v>-</v>
      </c>
      <c r="BD969" s="296" t="str" cm="1">
        <f t="array" ref="BD969">IFERROR(INDEX($CV$63:$CZ$65, $CF969, BD$23), "-")</f>
        <v>-</v>
      </c>
      <c r="BE969" s="296" t="str" cm="1">
        <f t="array" ref="BE969">IFERROR(INDEX($CV$63:$CZ$65, $CF969, BE$23), "-")</f>
        <v>-</v>
      </c>
      <c r="BF969" s="297" cm="1">
        <f t="array" ref="BF969">IF($CF969=3,
IFERROR(INDEX($CV$68:$CZ$79, $CE969, BF$23), "-"),
IF($CF969=2,
IF(BF$23=5, $Q969, IF(BF$23=4, $R969, 0)), IF(BF$23=5, $Q969, 0)
))</f>
        <v>0</v>
      </c>
      <c r="BG969" s="297" cm="1">
        <f t="array" ref="BG969">IF($CF969=3,
IFERROR(INDEX($CV$68:$CZ$79, $CE969, BG$23), "-"),
IF($CF969=2,
IF(BG$23=5, $Q969, IF(BG$23=4, $R969, 0)), IF(BG$23=5, $Q969, 0)
))</f>
        <v>0</v>
      </c>
      <c r="BH969" s="297" cm="1">
        <f t="array" ref="BH969">IF($CF969=3,
IFERROR(INDEX($CV$68:$CZ$79, $CE969, BH$23), "-"),
IF($CF969=2,
IF(BH$23=5, $Q969, IF(BH$23=4, $R969, 0)), IF(BH$23=5, $Q969, 0)
))</f>
        <v>0</v>
      </c>
      <c r="BI969" s="297" cm="1">
        <f t="array" ref="BI969">IF($CF969=3,
IFERROR(INDEX($CV$68:$CZ$79, $CE969, BI$23), "-"),
IF($CF969=2,
IF(BI$23=5, $Q969, IF(BI$23=4, $R969, 0)), IF(BI$23=5, $Q969, 0)
))</f>
        <v>0</v>
      </c>
      <c r="BJ969" s="297" cm="1">
        <f t="array" ref="BJ969">IF($CF969=3,
IFERROR(INDEX($CV$68:$CZ$79, $CE969, BJ$23), "-"),
IF($CF969=2,
IF(BJ$23=5, $Q969, IF(BJ$23=4, $R969, 0)), IF(BJ$23=5, $Q969, 0)
))</f>
        <v>0</v>
      </c>
      <c r="BK969" s="293" t="str" cm="1">
        <f t="array" ref="BK969">IFERROR(IF(OR($AN$20="EZ", ISNUMBER((BL969*BM969)/(3600*1000)/BN969)), (BL969*BM969)/(3600*1000)/BN969, BY969) * SUMPRODUCT($BO969:$BS969^2.5, $BT969:$BX969) / 1000, "-")</f>
        <v>-</v>
      </c>
      <c r="BL969" s="279" t="str">
        <f t="shared" si="414"/>
        <v>-</v>
      </c>
      <c r="BM969" s="279" t="str">
        <f t="shared" si="415"/>
        <v>-</v>
      </c>
      <c r="BN969" s="298">
        <f t="shared" si="416"/>
        <v>0</v>
      </c>
      <c r="BO969" s="296" t="str" cm="1">
        <f t="array" ref="BO969">IFERROR(INDEX($CV$63:$CZ$65, $CO969, BO$23), "-")</f>
        <v>-</v>
      </c>
      <c r="BP969" s="296" t="str" cm="1">
        <f t="array" ref="BP969">IFERROR(INDEX($CV$63:$CZ$65, $CO969, BP$23), "-")</f>
        <v>-</v>
      </c>
      <c r="BQ969" s="296" t="str" cm="1">
        <f t="array" ref="BQ969">IFERROR(INDEX($CV$63:$CZ$65, $CO969, BQ$23), "-")</f>
        <v>-</v>
      </c>
      <c r="BR969" s="296" t="str" cm="1">
        <f t="array" ref="BR969">IFERROR(INDEX($CV$63:$CZ$65, $CO969, BR$23), "-")</f>
        <v>-</v>
      </c>
      <c r="BS969" s="296" t="str" cm="1">
        <f t="array" ref="BS969">IFERROR(INDEX($CV$63:$CZ$65, $CO969, BS$23), "-")</f>
        <v>-</v>
      </c>
      <c r="BT969" s="297" cm="1">
        <f t="array" ref="BT969">IF($CO969=3,
IFERROR(INDEX($CV$68:$CZ$79, $CE969, BT$23), "-"),
IF($CO969=2,
IF(BT$23=5, $AC969, IF(BT$23=4, $AD969, 0)), IF(BT$23=5, $AC969, 0)
))</f>
        <v>0</v>
      </c>
      <c r="BU969" s="297" cm="1">
        <f t="array" ref="BU969">IF($CO969=3,
IFERROR(INDEX($CV$68:$CZ$79, $CE969, BU$23), "-"),
IF($CO969=2,
IF(BU$23=5, $AC969, IF(BU$23=4, $AD969, 0)), IF(BU$23=5, $AC969, 0)
))</f>
        <v>0</v>
      </c>
      <c r="BV969" s="297" cm="1">
        <f t="array" ref="BV969">IF($CO969=3,
IFERROR(INDEX($CV$68:$CZ$79, $CE969, BV$23), "-"),
IF($CO969=2,
IF(BV$23=5, $AC969, IF(BV$23=4, $AD969, 0)), IF(BV$23=5, $AC969, 0)
))</f>
        <v>0</v>
      </c>
      <c r="BW969" s="297" cm="1">
        <f t="array" ref="BW969">IF($CO969=3,
IFERROR(INDEX($CV$68:$CZ$79, $CE969, BW$23), "-"),
IF($CO969=2,
IF(BW$23=5, $AC969, IF(BW$23=4, $AD969, 0)), IF(BW$23=5, $AC969, 0)
))</f>
        <v>0</v>
      </c>
      <c r="BX969" s="297" cm="1">
        <f t="array" ref="BX969">IF($CO969=3,
IFERROR(INDEX($CV$68:$CZ$79, $CE969, BX$23), "-"),
IF($CO969=2,
IF(BX$23=5, $AC969, IF(BX$23=4, $AD969, 0)), IF(BX$23=5, $AC969, 0)
))</f>
        <v>0</v>
      </c>
      <c r="BY969" s="293" t="str">
        <f t="shared" si="417"/>
        <v>-</v>
      </c>
      <c r="BZ969" s="299">
        <f t="shared" si="393"/>
        <v>0</v>
      </c>
      <c r="CA969" s="294" t="str">
        <f t="shared" si="418"/>
        <v>-</v>
      </c>
      <c r="CB969" s="295" t="str">
        <f t="shared" si="394"/>
        <v>-</v>
      </c>
      <c r="CC969" s="295" t="str">
        <f t="shared" si="419"/>
        <v>-</v>
      </c>
      <c r="CD969" s="299">
        <f t="shared" si="395"/>
        <v>0</v>
      </c>
      <c r="CE969" s="300" t="str">
        <f t="shared" si="396"/>
        <v>-</v>
      </c>
      <c r="CF969" s="300" t="str">
        <f t="shared" si="397"/>
        <v>-</v>
      </c>
      <c r="CG969" s="300">
        <v>0</v>
      </c>
      <c r="CH969" s="300">
        <f t="shared" si="398"/>
        <v>0</v>
      </c>
      <c r="CI969" s="301">
        <f t="shared" si="399"/>
        <v>0</v>
      </c>
      <c r="CJ969" s="301">
        <f t="shared" si="400"/>
        <v>0</v>
      </c>
      <c r="CK969" s="302" t="str" cm="1">
        <f t="array" ref="CK969">IF($CJ969&gt;0, INDEX($CS$28:$DH$35, $CJ969, $CI969+CK$23), "-")</f>
        <v>-</v>
      </c>
      <c r="CL969" s="302" t="str" cm="1">
        <f t="array" ref="CL969">IF($CJ969&gt;0, INDEX($CS$28:$DH$35, $CJ969, $CI969+CL$23), "-")</f>
        <v>-</v>
      </c>
      <c r="CM969" s="302" t="str" cm="1">
        <f t="array" ref="CM969">IF($CJ969&gt;0, INDEX($CS$28:$DH$35, $CJ969, $CI969+CM$23), "-")</f>
        <v>-</v>
      </c>
      <c r="CN969" s="302" t="str" cm="1">
        <f t="array" ref="CN969">IF($CJ969&gt;0, INDEX($CS$28:$DH$35, $CJ969, $CI969+CN$23), "-")</f>
        <v>-</v>
      </c>
      <c r="CO969" s="300" t="str">
        <f t="shared" si="401"/>
        <v>-</v>
      </c>
      <c r="CP969" s="271"/>
      <c r="CQ969" s="272"/>
      <c r="CR969" s="273"/>
      <c r="CS969" s="273"/>
      <c r="CT969" s="273"/>
      <c r="CU969" s="273"/>
      <c r="CV969" s="273"/>
      <c r="CW969" s="273"/>
      <c r="CX969" s="273"/>
      <c r="CY969" s="273"/>
      <c r="CZ969" s="273"/>
      <c r="DA969" s="273"/>
      <c r="DB969" s="273"/>
      <c r="DC969" s="273"/>
      <c r="DD969" s="273"/>
      <c r="DE969" s="273"/>
      <c r="DF969" s="273"/>
      <c r="DG969" s="273"/>
      <c r="DH969" s="273"/>
      <c r="DI969" s="273"/>
      <c r="DJ969" s="271"/>
      <c r="DK969" s="271"/>
    </row>
    <row r="970" spans="1:115" s="45" customFormat="1" ht="12.75" customHeight="1" x14ac:dyDescent="0.25">
      <c r="A970" s="13" cm="1">
        <f t="array" ref="A970">IFERROR(INDEX(Operation, IFERROR(MATCH($N970,#REF!, 0), IFERROR(MATCH($N970,#REF!, 0), MATCH($N970,#REF!, 0))), 4), 0)</f>
        <v>0</v>
      </c>
      <c r="B970" s="10">
        <v>947</v>
      </c>
      <c r="C970" s="238"/>
      <c r="D970" s="238"/>
      <c r="E970" s="79"/>
      <c r="F970" s="80" t="str">
        <f>IF(ISBLANK(E970), "", VLOOKUP(E970, Z!$A$2:$C$4127, 3, FALSE))</f>
        <v/>
      </c>
      <c r="G970" s="238"/>
      <c r="H970" s="81"/>
      <c r="I970" s="255" t="b">
        <v>0</v>
      </c>
      <c r="J970" s="256"/>
      <c r="K970" s="82"/>
      <c r="L970" s="82"/>
      <c r="M970" s="83"/>
      <c r="N970" s="79"/>
      <c r="O970" s="84"/>
      <c r="P970" s="84"/>
      <c r="Q970" s="257"/>
      <c r="R970" s="257"/>
      <c r="S970" s="257"/>
      <c r="T970" s="85">
        <f t="shared" si="402"/>
        <v>0</v>
      </c>
      <c r="U970" s="238"/>
      <c r="V970" s="238"/>
      <c r="W970" s="238"/>
      <c r="X970" s="256"/>
      <c r="Y970" s="258"/>
      <c r="Z970" s="79"/>
      <c r="AA970" s="257"/>
      <c r="AB970" s="257"/>
      <c r="AC970" s="257"/>
      <c r="AD970" s="257"/>
      <c r="AE970" s="257"/>
      <c r="AF970" s="85">
        <f t="shared" si="403"/>
        <v>0</v>
      </c>
      <c r="AG970" s="259"/>
      <c r="AH970" s="238"/>
      <c r="AI970" s="79"/>
      <c r="AJ970" s="80" t="str">
        <f>IF(ISBLANK(AI970), "", VLOOKUP(AI970, Z!$A$2:$C$4127, 3, FALSE))</f>
        <v/>
      </c>
      <c r="AK970" s="260"/>
      <c r="AL970" s="127">
        <f t="shared" si="404"/>
        <v>0</v>
      </c>
      <c r="AM970" s="271"/>
      <c r="AN970" s="292">
        <f t="shared" si="406"/>
        <v>0</v>
      </c>
      <c r="AO970" s="279">
        <f t="shared" si="405"/>
        <v>1</v>
      </c>
      <c r="AP970" s="279">
        <v>0.75</v>
      </c>
      <c r="AQ970" s="293" t="str">
        <f t="shared" si="407"/>
        <v>-</v>
      </c>
      <c r="AR970" s="293" t="str">
        <f t="shared" si="408"/>
        <v>-</v>
      </c>
      <c r="AS970" s="293" t="str" cm="1">
        <f t="array" ref="AS970">IFERROR(IFERROR((AT970*AU970)/(3600*1000)/AZ970, BY970) * SUMPRODUCT($BA970:$BE970^2.5, $BF970:$BJ970) / 1000, "-")</f>
        <v>-</v>
      </c>
      <c r="AT970" s="279" t="str">
        <f t="shared" si="409"/>
        <v>-</v>
      </c>
      <c r="AU970" s="279" t="str">
        <f t="shared" si="410"/>
        <v>-</v>
      </c>
      <c r="AV970" s="294" t="str">
        <f t="shared" si="392"/>
        <v>-</v>
      </c>
      <c r="AW970" s="294" t="str" cm="1">
        <f t="array" ref="AW970">IF(CH970&gt;0, INDEX($CV$58:$CV$60, CH970), "-")</f>
        <v>-</v>
      </c>
      <c r="AX970" s="294" t="str">
        <f t="shared" si="411"/>
        <v>-</v>
      </c>
      <c r="AY970" s="295" t="str">
        <f t="shared" si="412"/>
        <v>-</v>
      </c>
      <c r="AZ970" s="294">
        <f t="shared" si="413"/>
        <v>0</v>
      </c>
      <c r="BA970" s="296" t="str" cm="1">
        <f t="array" ref="BA970">IFERROR(INDEX($CV$63:$CZ$65, $CF970, BA$23), "-")</f>
        <v>-</v>
      </c>
      <c r="BB970" s="296" t="str" cm="1">
        <f t="array" ref="BB970">IFERROR(INDEX($CV$63:$CZ$65, $CF970, BB$23), "-")</f>
        <v>-</v>
      </c>
      <c r="BC970" s="296" t="str" cm="1">
        <f t="array" ref="BC970">IFERROR(INDEX($CV$63:$CZ$65, $CF970, BC$23), "-")</f>
        <v>-</v>
      </c>
      <c r="BD970" s="296" t="str" cm="1">
        <f t="array" ref="BD970">IFERROR(INDEX($CV$63:$CZ$65, $CF970, BD$23), "-")</f>
        <v>-</v>
      </c>
      <c r="BE970" s="296" t="str" cm="1">
        <f t="array" ref="BE970">IFERROR(INDEX($CV$63:$CZ$65, $CF970, BE$23), "-")</f>
        <v>-</v>
      </c>
      <c r="BF970" s="297" cm="1">
        <f t="array" ref="BF970">IF($CF970=3,
IFERROR(INDEX($CV$68:$CZ$79, $CE970, BF$23), "-"),
IF($CF970=2,
IF(BF$23=5, $Q970, IF(BF$23=4, $R970, 0)), IF(BF$23=5, $Q970, 0)
))</f>
        <v>0</v>
      </c>
      <c r="BG970" s="297" cm="1">
        <f t="array" ref="BG970">IF($CF970=3,
IFERROR(INDEX($CV$68:$CZ$79, $CE970, BG$23), "-"),
IF($CF970=2,
IF(BG$23=5, $Q970, IF(BG$23=4, $R970, 0)), IF(BG$23=5, $Q970, 0)
))</f>
        <v>0</v>
      </c>
      <c r="BH970" s="297" cm="1">
        <f t="array" ref="BH970">IF($CF970=3,
IFERROR(INDEX($CV$68:$CZ$79, $CE970, BH$23), "-"),
IF($CF970=2,
IF(BH$23=5, $Q970, IF(BH$23=4, $R970, 0)), IF(BH$23=5, $Q970, 0)
))</f>
        <v>0</v>
      </c>
      <c r="BI970" s="297" cm="1">
        <f t="array" ref="BI970">IF($CF970=3,
IFERROR(INDEX($CV$68:$CZ$79, $CE970, BI$23), "-"),
IF($CF970=2,
IF(BI$23=5, $Q970, IF(BI$23=4, $R970, 0)), IF(BI$23=5, $Q970, 0)
))</f>
        <v>0</v>
      </c>
      <c r="BJ970" s="297" cm="1">
        <f t="array" ref="BJ970">IF($CF970=3,
IFERROR(INDEX($CV$68:$CZ$79, $CE970, BJ$23), "-"),
IF($CF970=2,
IF(BJ$23=5, $Q970, IF(BJ$23=4, $R970, 0)), IF(BJ$23=5, $Q970, 0)
))</f>
        <v>0</v>
      </c>
      <c r="BK970" s="293" t="str" cm="1">
        <f t="array" ref="BK970">IFERROR(IF(OR($AN$20="EZ", ISNUMBER((BL970*BM970)/(3600*1000)/BN970)), (BL970*BM970)/(3600*1000)/BN970, BY970) * SUMPRODUCT($BO970:$BS970^2.5, $BT970:$BX970) / 1000, "-")</f>
        <v>-</v>
      </c>
      <c r="BL970" s="279" t="str">
        <f t="shared" si="414"/>
        <v>-</v>
      </c>
      <c r="BM970" s="279" t="str">
        <f t="shared" si="415"/>
        <v>-</v>
      </c>
      <c r="BN970" s="298">
        <f t="shared" si="416"/>
        <v>0</v>
      </c>
      <c r="BO970" s="296" t="str" cm="1">
        <f t="array" ref="BO970">IFERROR(INDEX($CV$63:$CZ$65, $CO970, BO$23), "-")</f>
        <v>-</v>
      </c>
      <c r="BP970" s="296" t="str" cm="1">
        <f t="array" ref="BP970">IFERROR(INDEX($CV$63:$CZ$65, $CO970, BP$23), "-")</f>
        <v>-</v>
      </c>
      <c r="BQ970" s="296" t="str" cm="1">
        <f t="array" ref="BQ970">IFERROR(INDEX($CV$63:$CZ$65, $CO970, BQ$23), "-")</f>
        <v>-</v>
      </c>
      <c r="BR970" s="296" t="str" cm="1">
        <f t="array" ref="BR970">IFERROR(INDEX($CV$63:$CZ$65, $CO970, BR$23), "-")</f>
        <v>-</v>
      </c>
      <c r="BS970" s="296" t="str" cm="1">
        <f t="array" ref="BS970">IFERROR(INDEX($CV$63:$CZ$65, $CO970, BS$23), "-")</f>
        <v>-</v>
      </c>
      <c r="BT970" s="297" cm="1">
        <f t="array" ref="BT970">IF($CO970=3,
IFERROR(INDEX($CV$68:$CZ$79, $CE970, BT$23), "-"),
IF($CO970=2,
IF(BT$23=5, $AC970, IF(BT$23=4, $AD970, 0)), IF(BT$23=5, $AC970, 0)
))</f>
        <v>0</v>
      </c>
      <c r="BU970" s="297" cm="1">
        <f t="array" ref="BU970">IF($CO970=3,
IFERROR(INDEX($CV$68:$CZ$79, $CE970, BU$23), "-"),
IF($CO970=2,
IF(BU$23=5, $AC970, IF(BU$23=4, $AD970, 0)), IF(BU$23=5, $AC970, 0)
))</f>
        <v>0</v>
      </c>
      <c r="BV970" s="297" cm="1">
        <f t="array" ref="BV970">IF($CO970=3,
IFERROR(INDEX($CV$68:$CZ$79, $CE970, BV$23), "-"),
IF($CO970=2,
IF(BV$23=5, $AC970, IF(BV$23=4, $AD970, 0)), IF(BV$23=5, $AC970, 0)
))</f>
        <v>0</v>
      </c>
      <c r="BW970" s="297" cm="1">
        <f t="array" ref="BW970">IF($CO970=3,
IFERROR(INDEX($CV$68:$CZ$79, $CE970, BW$23), "-"),
IF($CO970=2,
IF(BW$23=5, $AC970, IF(BW$23=4, $AD970, 0)), IF(BW$23=5, $AC970, 0)
))</f>
        <v>0</v>
      </c>
      <c r="BX970" s="297" cm="1">
        <f t="array" ref="BX970">IF($CO970=3,
IFERROR(INDEX($CV$68:$CZ$79, $CE970, BX$23), "-"),
IF($CO970=2,
IF(BX$23=5, $AC970, IF(BX$23=4, $AD970, 0)), IF(BX$23=5, $AC970, 0)
))</f>
        <v>0</v>
      </c>
      <c r="BY970" s="293" t="str">
        <f t="shared" si="417"/>
        <v>-</v>
      </c>
      <c r="BZ970" s="299">
        <f t="shared" si="393"/>
        <v>0</v>
      </c>
      <c r="CA970" s="294" t="str">
        <f t="shared" si="418"/>
        <v>-</v>
      </c>
      <c r="CB970" s="295" t="str">
        <f t="shared" si="394"/>
        <v>-</v>
      </c>
      <c r="CC970" s="295" t="str">
        <f t="shared" si="419"/>
        <v>-</v>
      </c>
      <c r="CD970" s="299">
        <f t="shared" si="395"/>
        <v>0</v>
      </c>
      <c r="CE970" s="300" t="str">
        <f t="shared" si="396"/>
        <v>-</v>
      </c>
      <c r="CF970" s="300" t="str">
        <f t="shared" si="397"/>
        <v>-</v>
      </c>
      <c r="CG970" s="300">
        <v>0</v>
      </c>
      <c r="CH970" s="300">
        <f t="shared" si="398"/>
        <v>0</v>
      </c>
      <c r="CI970" s="301">
        <f t="shared" si="399"/>
        <v>0</v>
      </c>
      <c r="CJ970" s="301">
        <f t="shared" si="400"/>
        <v>0</v>
      </c>
      <c r="CK970" s="302" t="str" cm="1">
        <f t="array" ref="CK970">IF($CJ970&gt;0, INDEX($CS$28:$DH$35, $CJ970, $CI970+CK$23), "-")</f>
        <v>-</v>
      </c>
      <c r="CL970" s="302" t="str" cm="1">
        <f t="array" ref="CL970">IF($CJ970&gt;0, INDEX($CS$28:$DH$35, $CJ970, $CI970+CL$23), "-")</f>
        <v>-</v>
      </c>
      <c r="CM970" s="302" t="str" cm="1">
        <f t="array" ref="CM970">IF($CJ970&gt;0, INDEX($CS$28:$DH$35, $CJ970, $CI970+CM$23), "-")</f>
        <v>-</v>
      </c>
      <c r="CN970" s="302" t="str" cm="1">
        <f t="array" ref="CN970">IF($CJ970&gt;0, INDEX($CS$28:$DH$35, $CJ970, $CI970+CN$23), "-")</f>
        <v>-</v>
      </c>
      <c r="CO970" s="300" t="str">
        <f t="shared" si="401"/>
        <v>-</v>
      </c>
      <c r="CP970" s="271"/>
      <c r="CQ970" s="272"/>
      <c r="CR970" s="273"/>
      <c r="CS970" s="273"/>
      <c r="CT970" s="273"/>
      <c r="CU970" s="273"/>
      <c r="CV970" s="273"/>
      <c r="CW970" s="273"/>
      <c r="CX970" s="273"/>
      <c r="CY970" s="273"/>
      <c r="CZ970" s="273"/>
      <c r="DA970" s="273"/>
      <c r="DB970" s="273"/>
      <c r="DC970" s="273"/>
      <c r="DD970" s="273"/>
      <c r="DE970" s="273"/>
      <c r="DF970" s="273"/>
      <c r="DG970" s="273"/>
      <c r="DH970" s="273"/>
      <c r="DI970" s="273"/>
      <c r="DJ970" s="271"/>
      <c r="DK970" s="271"/>
    </row>
    <row r="971" spans="1:115" s="45" customFormat="1" ht="12.75" customHeight="1" x14ac:dyDescent="0.25">
      <c r="A971" s="13" cm="1">
        <f t="array" ref="A971">IFERROR(INDEX(Operation, IFERROR(MATCH($N971,#REF!, 0), IFERROR(MATCH($N971,#REF!, 0), MATCH($N971,#REF!, 0))), 4), 0)</f>
        <v>0</v>
      </c>
      <c r="B971" s="10">
        <v>948</v>
      </c>
      <c r="C971" s="238"/>
      <c r="D971" s="238"/>
      <c r="E971" s="79"/>
      <c r="F971" s="80" t="str">
        <f>IF(ISBLANK(E971), "", VLOOKUP(E971, Z!$A$2:$C$4127, 3, FALSE))</f>
        <v/>
      </c>
      <c r="G971" s="238"/>
      <c r="H971" s="81"/>
      <c r="I971" s="255" t="b">
        <v>0</v>
      </c>
      <c r="J971" s="256"/>
      <c r="K971" s="82"/>
      <c r="L971" s="82"/>
      <c r="M971" s="83"/>
      <c r="N971" s="79"/>
      <c r="O971" s="84"/>
      <c r="P971" s="84"/>
      <c r="Q971" s="257"/>
      <c r="R971" s="257"/>
      <c r="S971" s="257"/>
      <c r="T971" s="85">
        <f t="shared" si="402"/>
        <v>0</v>
      </c>
      <c r="U971" s="238"/>
      <c r="V971" s="238"/>
      <c r="W971" s="238"/>
      <c r="X971" s="257"/>
      <c r="Y971" s="258"/>
      <c r="Z971" s="79"/>
      <c r="AA971" s="257"/>
      <c r="AB971" s="257"/>
      <c r="AC971" s="257"/>
      <c r="AD971" s="257"/>
      <c r="AE971" s="257"/>
      <c r="AF971" s="85">
        <f t="shared" si="403"/>
        <v>0</v>
      </c>
      <c r="AG971" s="259"/>
      <c r="AH971" s="238"/>
      <c r="AI971" s="79"/>
      <c r="AJ971" s="80" t="str">
        <f>IF(ISBLANK(AI971), "", VLOOKUP(AI971, Z!$A$2:$C$4127, 3, FALSE))</f>
        <v/>
      </c>
      <c r="AK971" s="260"/>
      <c r="AL971" s="127">
        <f t="shared" si="404"/>
        <v>0</v>
      </c>
      <c r="AM971" s="271"/>
      <c r="AN971" s="292">
        <f t="shared" si="406"/>
        <v>0</v>
      </c>
      <c r="AO971" s="279">
        <f t="shared" si="405"/>
        <v>1</v>
      </c>
      <c r="AP971" s="279">
        <v>0.75</v>
      </c>
      <c r="AQ971" s="293" t="str">
        <f t="shared" si="407"/>
        <v>-</v>
      </c>
      <c r="AR971" s="293" t="str">
        <f t="shared" si="408"/>
        <v>-</v>
      </c>
      <c r="AS971" s="293" t="str" cm="1">
        <f t="array" ref="AS971">IFERROR(IFERROR((AT971*AU971)/(3600*1000)/AZ971, BY971) * SUMPRODUCT($BA971:$BE971^2.5, $BF971:$BJ971) / 1000, "-")</f>
        <v>-</v>
      </c>
      <c r="AT971" s="279" t="str">
        <f t="shared" si="409"/>
        <v>-</v>
      </c>
      <c r="AU971" s="279" t="str">
        <f t="shared" si="410"/>
        <v>-</v>
      </c>
      <c r="AV971" s="294" t="str">
        <f t="shared" si="392"/>
        <v>-</v>
      </c>
      <c r="AW971" s="294" t="str" cm="1">
        <f t="array" ref="AW971">IF(CH971&gt;0, INDEX($CV$58:$CV$60, CH971), "-")</f>
        <v>-</v>
      </c>
      <c r="AX971" s="294" t="str">
        <f t="shared" si="411"/>
        <v>-</v>
      </c>
      <c r="AY971" s="295" t="str">
        <f t="shared" si="412"/>
        <v>-</v>
      </c>
      <c r="AZ971" s="294">
        <f t="shared" si="413"/>
        <v>0</v>
      </c>
      <c r="BA971" s="296" t="str" cm="1">
        <f t="array" ref="BA971">IFERROR(INDEX($CV$63:$CZ$65, $CF971, BA$23), "-")</f>
        <v>-</v>
      </c>
      <c r="BB971" s="296" t="str" cm="1">
        <f t="array" ref="BB971">IFERROR(INDEX($CV$63:$CZ$65, $CF971, BB$23), "-")</f>
        <v>-</v>
      </c>
      <c r="BC971" s="296" t="str" cm="1">
        <f t="array" ref="BC971">IFERROR(INDEX($CV$63:$CZ$65, $CF971, BC$23), "-")</f>
        <v>-</v>
      </c>
      <c r="BD971" s="296" t="str" cm="1">
        <f t="array" ref="BD971">IFERROR(INDEX($CV$63:$CZ$65, $CF971, BD$23), "-")</f>
        <v>-</v>
      </c>
      <c r="BE971" s="296" t="str" cm="1">
        <f t="array" ref="BE971">IFERROR(INDEX($CV$63:$CZ$65, $CF971, BE$23), "-")</f>
        <v>-</v>
      </c>
      <c r="BF971" s="297" cm="1">
        <f t="array" ref="BF971">IF($CF971=3,
IFERROR(INDEX($CV$68:$CZ$79, $CE971, BF$23), "-"),
IF($CF971=2,
IF(BF$23=5, $Q971, IF(BF$23=4, $R971, 0)), IF(BF$23=5, $Q971, 0)
))</f>
        <v>0</v>
      </c>
      <c r="BG971" s="297" cm="1">
        <f t="array" ref="BG971">IF($CF971=3,
IFERROR(INDEX($CV$68:$CZ$79, $CE971, BG$23), "-"),
IF($CF971=2,
IF(BG$23=5, $Q971, IF(BG$23=4, $R971, 0)), IF(BG$23=5, $Q971, 0)
))</f>
        <v>0</v>
      </c>
      <c r="BH971" s="297" cm="1">
        <f t="array" ref="BH971">IF($CF971=3,
IFERROR(INDEX($CV$68:$CZ$79, $CE971, BH$23), "-"),
IF($CF971=2,
IF(BH$23=5, $Q971, IF(BH$23=4, $R971, 0)), IF(BH$23=5, $Q971, 0)
))</f>
        <v>0</v>
      </c>
      <c r="BI971" s="297" cm="1">
        <f t="array" ref="BI971">IF($CF971=3,
IFERROR(INDEX($CV$68:$CZ$79, $CE971, BI$23), "-"),
IF($CF971=2,
IF(BI$23=5, $Q971, IF(BI$23=4, $R971, 0)), IF(BI$23=5, $Q971, 0)
))</f>
        <v>0</v>
      </c>
      <c r="BJ971" s="297" cm="1">
        <f t="array" ref="BJ971">IF($CF971=3,
IFERROR(INDEX($CV$68:$CZ$79, $CE971, BJ$23), "-"),
IF($CF971=2,
IF(BJ$23=5, $Q971, IF(BJ$23=4, $R971, 0)), IF(BJ$23=5, $Q971, 0)
))</f>
        <v>0</v>
      </c>
      <c r="BK971" s="293" t="str" cm="1">
        <f t="array" ref="BK971">IFERROR(IF(OR($AN$20="EZ", ISNUMBER((BL971*BM971)/(3600*1000)/BN971)), (BL971*BM971)/(3600*1000)/BN971, BY971) * SUMPRODUCT($BO971:$BS971^2.5, $BT971:$BX971) / 1000, "-")</f>
        <v>-</v>
      </c>
      <c r="BL971" s="279" t="str">
        <f t="shared" si="414"/>
        <v>-</v>
      </c>
      <c r="BM971" s="279" t="str">
        <f t="shared" si="415"/>
        <v>-</v>
      </c>
      <c r="BN971" s="298">
        <f t="shared" si="416"/>
        <v>0</v>
      </c>
      <c r="BO971" s="296" t="str" cm="1">
        <f t="array" ref="BO971">IFERROR(INDEX($CV$63:$CZ$65, $CO971, BO$23), "-")</f>
        <v>-</v>
      </c>
      <c r="BP971" s="296" t="str" cm="1">
        <f t="array" ref="BP971">IFERROR(INDEX($CV$63:$CZ$65, $CO971, BP$23), "-")</f>
        <v>-</v>
      </c>
      <c r="BQ971" s="296" t="str" cm="1">
        <f t="array" ref="BQ971">IFERROR(INDEX($CV$63:$CZ$65, $CO971, BQ$23), "-")</f>
        <v>-</v>
      </c>
      <c r="BR971" s="296" t="str" cm="1">
        <f t="array" ref="BR971">IFERROR(INDEX($CV$63:$CZ$65, $CO971, BR$23), "-")</f>
        <v>-</v>
      </c>
      <c r="BS971" s="296" t="str" cm="1">
        <f t="array" ref="BS971">IFERROR(INDEX($CV$63:$CZ$65, $CO971, BS$23), "-")</f>
        <v>-</v>
      </c>
      <c r="BT971" s="297" cm="1">
        <f t="array" ref="BT971">IF($CO971=3,
IFERROR(INDEX($CV$68:$CZ$79, $CE971, BT$23), "-"),
IF($CO971=2,
IF(BT$23=5, $AC971, IF(BT$23=4, $AD971, 0)), IF(BT$23=5, $AC971, 0)
))</f>
        <v>0</v>
      </c>
      <c r="BU971" s="297" cm="1">
        <f t="array" ref="BU971">IF($CO971=3,
IFERROR(INDEX($CV$68:$CZ$79, $CE971, BU$23), "-"),
IF($CO971=2,
IF(BU$23=5, $AC971, IF(BU$23=4, $AD971, 0)), IF(BU$23=5, $AC971, 0)
))</f>
        <v>0</v>
      </c>
      <c r="BV971" s="297" cm="1">
        <f t="array" ref="BV971">IF($CO971=3,
IFERROR(INDEX($CV$68:$CZ$79, $CE971, BV$23), "-"),
IF($CO971=2,
IF(BV$23=5, $AC971, IF(BV$23=4, $AD971, 0)), IF(BV$23=5, $AC971, 0)
))</f>
        <v>0</v>
      </c>
      <c r="BW971" s="297" cm="1">
        <f t="array" ref="BW971">IF($CO971=3,
IFERROR(INDEX($CV$68:$CZ$79, $CE971, BW$23), "-"),
IF($CO971=2,
IF(BW$23=5, $AC971, IF(BW$23=4, $AD971, 0)), IF(BW$23=5, $AC971, 0)
))</f>
        <v>0</v>
      </c>
      <c r="BX971" s="297" cm="1">
        <f t="array" ref="BX971">IF($CO971=3,
IFERROR(INDEX($CV$68:$CZ$79, $CE971, BX$23), "-"),
IF($CO971=2,
IF(BX$23=5, $AC971, IF(BX$23=4, $AD971, 0)), IF(BX$23=5, $AC971, 0)
))</f>
        <v>0</v>
      </c>
      <c r="BY971" s="293" t="str">
        <f t="shared" si="417"/>
        <v>-</v>
      </c>
      <c r="BZ971" s="299">
        <f t="shared" si="393"/>
        <v>0</v>
      </c>
      <c r="CA971" s="294" t="str">
        <f t="shared" si="418"/>
        <v>-</v>
      </c>
      <c r="CB971" s="295" t="str">
        <f t="shared" si="394"/>
        <v>-</v>
      </c>
      <c r="CC971" s="295" t="str">
        <f t="shared" si="419"/>
        <v>-</v>
      </c>
      <c r="CD971" s="299">
        <f t="shared" si="395"/>
        <v>0</v>
      </c>
      <c r="CE971" s="300" t="str">
        <f t="shared" si="396"/>
        <v>-</v>
      </c>
      <c r="CF971" s="300" t="str">
        <f t="shared" si="397"/>
        <v>-</v>
      </c>
      <c r="CG971" s="300">
        <v>0</v>
      </c>
      <c r="CH971" s="300">
        <f t="shared" si="398"/>
        <v>0</v>
      </c>
      <c r="CI971" s="301">
        <f t="shared" si="399"/>
        <v>0</v>
      </c>
      <c r="CJ971" s="301">
        <f t="shared" si="400"/>
        <v>0</v>
      </c>
      <c r="CK971" s="302" t="str" cm="1">
        <f t="array" ref="CK971">IF($CJ971&gt;0, INDEX($CS$28:$DH$35, $CJ971, $CI971+CK$23), "-")</f>
        <v>-</v>
      </c>
      <c r="CL971" s="302" t="str" cm="1">
        <f t="array" ref="CL971">IF($CJ971&gt;0, INDEX($CS$28:$DH$35, $CJ971, $CI971+CL$23), "-")</f>
        <v>-</v>
      </c>
      <c r="CM971" s="302" t="str" cm="1">
        <f t="array" ref="CM971">IF($CJ971&gt;0, INDEX($CS$28:$DH$35, $CJ971, $CI971+CM$23), "-")</f>
        <v>-</v>
      </c>
      <c r="CN971" s="302" t="str" cm="1">
        <f t="array" ref="CN971">IF($CJ971&gt;0, INDEX($CS$28:$DH$35, $CJ971, $CI971+CN$23), "-")</f>
        <v>-</v>
      </c>
      <c r="CO971" s="300" t="str">
        <f t="shared" si="401"/>
        <v>-</v>
      </c>
      <c r="CP971" s="271"/>
      <c r="CQ971" s="272"/>
      <c r="CR971" s="273"/>
      <c r="CS971" s="273"/>
      <c r="CT971" s="273"/>
      <c r="CU971" s="273"/>
      <c r="CV971" s="273"/>
      <c r="CW971" s="273"/>
      <c r="CX971" s="273"/>
      <c r="CY971" s="273"/>
      <c r="CZ971" s="273"/>
      <c r="DA971" s="273"/>
      <c r="DB971" s="273"/>
      <c r="DC971" s="273"/>
      <c r="DD971" s="273"/>
      <c r="DE971" s="273"/>
      <c r="DF971" s="273"/>
      <c r="DG971" s="273"/>
      <c r="DH971" s="273"/>
      <c r="DI971" s="273"/>
      <c r="DJ971" s="271"/>
      <c r="DK971" s="271"/>
    </row>
    <row r="972" spans="1:115" s="45" customFormat="1" ht="12.75" customHeight="1" x14ac:dyDescent="0.25">
      <c r="A972" s="13" cm="1">
        <f t="array" ref="A972">IFERROR(INDEX(Operation, IFERROR(MATCH($N972,#REF!, 0), IFERROR(MATCH($N972,#REF!, 0), MATCH($N972,#REF!, 0))), 4), 0)</f>
        <v>0</v>
      </c>
      <c r="B972" s="10">
        <v>949</v>
      </c>
      <c r="C972" s="238"/>
      <c r="D972" s="238"/>
      <c r="E972" s="79"/>
      <c r="F972" s="80" t="str">
        <f>IF(ISBLANK(E972), "", VLOOKUP(E972, Z!$A$2:$C$4127, 3, FALSE))</f>
        <v/>
      </c>
      <c r="G972" s="238"/>
      <c r="H972" s="81"/>
      <c r="I972" s="255" t="b">
        <v>0</v>
      </c>
      <c r="J972" s="256"/>
      <c r="K972" s="82"/>
      <c r="L972" s="82"/>
      <c r="M972" s="83"/>
      <c r="N972" s="79"/>
      <c r="O972" s="84"/>
      <c r="P972" s="84"/>
      <c r="Q972" s="257"/>
      <c r="R972" s="257"/>
      <c r="S972" s="257"/>
      <c r="T972" s="85">
        <f t="shared" si="402"/>
        <v>0</v>
      </c>
      <c r="U972" s="238"/>
      <c r="V972" s="238"/>
      <c r="W972" s="238"/>
      <c r="X972" s="257"/>
      <c r="Y972" s="258"/>
      <c r="Z972" s="79"/>
      <c r="AA972" s="257"/>
      <c r="AB972" s="257"/>
      <c r="AC972" s="257"/>
      <c r="AD972" s="257"/>
      <c r="AE972" s="257"/>
      <c r="AF972" s="85">
        <f t="shared" si="403"/>
        <v>0</v>
      </c>
      <c r="AG972" s="259"/>
      <c r="AH972" s="238"/>
      <c r="AI972" s="79"/>
      <c r="AJ972" s="80" t="str">
        <f>IF(ISBLANK(AI972), "", VLOOKUP(AI972, Z!$A$2:$C$4127, 3, FALSE))</f>
        <v/>
      </c>
      <c r="AK972" s="260"/>
      <c r="AL972" s="127">
        <f t="shared" si="404"/>
        <v>0</v>
      </c>
      <c r="AM972" s="271"/>
      <c r="AN972" s="292">
        <f t="shared" si="406"/>
        <v>0</v>
      </c>
      <c r="AO972" s="279">
        <f t="shared" si="405"/>
        <v>1</v>
      </c>
      <c r="AP972" s="279">
        <v>0.75</v>
      </c>
      <c r="AQ972" s="293" t="str">
        <f t="shared" si="407"/>
        <v>-</v>
      </c>
      <c r="AR972" s="293" t="str">
        <f t="shared" si="408"/>
        <v>-</v>
      </c>
      <c r="AS972" s="293" t="str" cm="1">
        <f t="array" ref="AS972">IFERROR(IFERROR((AT972*AU972)/(3600*1000)/AZ972, BY972) * SUMPRODUCT($BA972:$BE972^2.5, $BF972:$BJ972) / 1000, "-")</f>
        <v>-</v>
      </c>
      <c r="AT972" s="279" t="str">
        <f t="shared" si="409"/>
        <v>-</v>
      </c>
      <c r="AU972" s="279" t="str">
        <f t="shared" si="410"/>
        <v>-</v>
      </c>
      <c r="AV972" s="294" t="str">
        <f t="shared" si="392"/>
        <v>-</v>
      </c>
      <c r="AW972" s="294" t="str" cm="1">
        <f t="array" ref="AW972">IF(CH972&gt;0, INDEX($CV$58:$CV$60, CH972), "-")</f>
        <v>-</v>
      </c>
      <c r="AX972" s="294" t="str">
        <f t="shared" si="411"/>
        <v>-</v>
      </c>
      <c r="AY972" s="295" t="str">
        <f t="shared" si="412"/>
        <v>-</v>
      </c>
      <c r="AZ972" s="294">
        <f t="shared" si="413"/>
        <v>0</v>
      </c>
      <c r="BA972" s="296" t="str" cm="1">
        <f t="array" ref="BA972">IFERROR(INDEX($CV$63:$CZ$65, $CF972, BA$23), "-")</f>
        <v>-</v>
      </c>
      <c r="BB972" s="296" t="str" cm="1">
        <f t="array" ref="BB972">IFERROR(INDEX($CV$63:$CZ$65, $CF972, BB$23), "-")</f>
        <v>-</v>
      </c>
      <c r="BC972" s="296" t="str" cm="1">
        <f t="array" ref="BC972">IFERROR(INDEX($CV$63:$CZ$65, $CF972, BC$23), "-")</f>
        <v>-</v>
      </c>
      <c r="BD972" s="296" t="str" cm="1">
        <f t="array" ref="BD972">IFERROR(INDEX($CV$63:$CZ$65, $CF972, BD$23), "-")</f>
        <v>-</v>
      </c>
      <c r="BE972" s="296" t="str" cm="1">
        <f t="array" ref="BE972">IFERROR(INDEX($CV$63:$CZ$65, $CF972, BE$23), "-")</f>
        <v>-</v>
      </c>
      <c r="BF972" s="297" cm="1">
        <f t="array" ref="BF972">IF($CF972=3,
IFERROR(INDEX($CV$68:$CZ$79, $CE972, BF$23), "-"),
IF($CF972=2,
IF(BF$23=5, $Q972, IF(BF$23=4, $R972, 0)), IF(BF$23=5, $Q972, 0)
))</f>
        <v>0</v>
      </c>
      <c r="BG972" s="297" cm="1">
        <f t="array" ref="BG972">IF($CF972=3,
IFERROR(INDEX($CV$68:$CZ$79, $CE972, BG$23), "-"),
IF($CF972=2,
IF(BG$23=5, $Q972, IF(BG$23=4, $R972, 0)), IF(BG$23=5, $Q972, 0)
))</f>
        <v>0</v>
      </c>
      <c r="BH972" s="297" cm="1">
        <f t="array" ref="BH972">IF($CF972=3,
IFERROR(INDEX($CV$68:$CZ$79, $CE972, BH$23), "-"),
IF($CF972=2,
IF(BH$23=5, $Q972, IF(BH$23=4, $R972, 0)), IF(BH$23=5, $Q972, 0)
))</f>
        <v>0</v>
      </c>
      <c r="BI972" s="297" cm="1">
        <f t="array" ref="BI972">IF($CF972=3,
IFERROR(INDEX($CV$68:$CZ$79, $CE972, BI$23), "-"),
IF($CF972=2,
IF(BI$23=5, $Q972, IF(BI$23=4, $R972, 0)), IF(BI$23=5, $Q972, 0)
))</f>
        <v>0</v>
      </c>
      <c r="BJ972" s="297" cm="1">
        <f t="array" ref="BJ972">IF($CF972=3,
IFERROR(INDEX($CV$68:$CZ$79, $CE972, BJ$23), "-"),
IF($CF972=2,
IF(BJ$23=5, $Q972, IF(BJ$23=4, $R972, 0)), IF(BJ$23=5, $Q972, 0)
))</f>
        <v>0</v>
      </c>
      <c r="BK972" s="293" t="str" cm="1">
        <f t="array" ref="BK972">IFERROR(IF(OR($AN$20="EZ", ISNUMBER((BL972*BM972)/(3600*1000)/BN972)), (BL972*BM972)/(3600*1000)/BN972, BY972) * SUMPRODUCT($BO972:$BS972^2.5, $BT972:$BX972) / 1000, "-")</f>
        <v>-</v>
      </c>
      <c r="BL972" s="279" t="str">
        <f t="shared" si="414"/>
        <v>-</v>
      </c>
      <c r="BM972" s="279" t="str">
        <f t="shared" si="415"/>
        <v>-</v>
      </c>
      <c r="BN972" s="298">
        <f t="shared" si="416"/>
        <v>0</v>
      </c>
      <c r="BO972" s="296" t="str" cm="1">
        <f t="array" ref="BO972">IFERROR(INDEX($CV$63:$CZ$65, $CO972, BO$23), "-")</f>
        <v>-</v>
      </c>
      <c r="BP972" s="296" t="str" cm="1">
        <f t="array" ref="BP972">IFERROR(INDEX($CV$63:$CZ$65, $CO972, BP$23), "-")</f>
        <v>-</v>
      </c>
      <c r="BQ972" s="296" t="str" cm="1">
        <f t="array" ref="BQ972">IFERROR(INDEX($CV$63:$CZ$65, $CO972, BQ$23), "-")</f>
        <v>-</v>
      </c>
      <c r="BR972" s="296" t="str" cm="1">
        <f t="array" ref="BR972">IFERROR(INDEX($CV$63:$CZ$65, $CO972, BR$23), "-")</f>
        <v>-</v>
      </c>
      <c r="BS972" s="296" t="str" cm="1">
        <f t="array" ref="BS972">IFERROR(INDEX($CV$63:$CZ$65, $CO972, BS$23), "-")</f>
        <v>-</v>
      </c>
      <c r="BT972" s="297" cm="1">
        <f t="array" ref="BT972">IF($CO972=3,
IFERROR(INDEX($CV$68:$CZ$79, $CE972, BT$23), "-"),
IF($CO972=2,
IF(BT$23=5, $AC972, IF(BT$23=4, $AD972, 0)), IF(BT$23=5, $AC972, 0)
))</f>
        <v>0</v>
      </c>
      <c r="BU972" s="297" cm="1">
        <f t="array" ref="BU972">IF($CO972=3,
IFERROR(INDEX($CV$68:$CZ$79, $CE972, BU$23), "-"),
IF($CO972=2,
IF(BU$23=5, $AC972, IF(BU$23=4, $AD972, 0)), IF(BU$23=5, $AC972, 0)
))</f>
        <v>0</v>
      </c>
      <c r="BV972" s="297" cm="1">
        <f t="array" ref="BV972">IF($CO972=3,
IFERROR(INDEX($CV$68:$CZ$79, $CE972, BV$23), "-"),
IF($CO972=2,
IF(BV$23=5, $AC972, IF(BV$23=4, $AD972, 0)), IF(BV$23=5, $AC972, 0)
))</f>
        <v>0</v>
      </c>
      <c r="BW972" s="297" cm="1">
        <f t="array" ref="BW972">IF($CO972=3,
IFERROR(INDEX($CV$68:$CZ$79, $CE972, BW$23), "-"),
IF($CO972=2,
IF(BW$23=5, $AC972, IF(BW$23=4, $AD972, 0)), IF(BW$23=5, $AC972, 0)
))</f>
        <v>0</v>
      </c>
      <c r="BX972" s="297" cm="1">
        <f t="array" ref="BX972">IF($CO972=3,
IFERROR(INDEX($CV$68:$CZ$79, $CE972, BX$23), "-"),
IF($CO972=2,
IF(BX$23=5, $AC972, IF(BX$23=4, $AD972, 0)), IF(BX$23=5, $AC972, 0)
))</f>
        <v>0</v>
      </c>
      <c r="BY972" s="293" t="str">
        <f t="shared" si="417"/>
        <v>-</v>
      </c>
      <c r="BZ972" s="299">
        <f t="shared" si="393"/>
        <v>0</v>
      </c>
      <c r="CA972" s="294" t="str">
        <f t="shared" si="418"/>
        <v>-</v>
      </c>
      <c r="CB972" s="295" t="str">
        <f t="shared" si="394"/>
        <v>-</v>
      </c>
      <c r="CC972" s="295" t="str">
        <f t="shared" si="419"/>
        <v>-</v>
      </c>
      <c r="CD972" s="299">
        <f t="shared" si="395"/>
        <v>0</v>
      </c>
      <c r="CE972" s="300" t="str">
        <f t="shared" si="396"/>
        <v>-</v>
      </c>
      <c r="CF972" s="300" t="str">
        <f t="shared" si="397"/>
        <v>-</v>
      </c>
      <c r="CG972" s="300">
        <v>0</v>
      </c>
      <c r="CH972" s="300">
        <f t="shared" si="398"/>
        <v>0</v>
      </c>
      <c r="CI972" s="301">
        <f t="shared" si="399"/>
        <v>0</v>
      </c>
      <c r="CJ972" s="301">
        <f t="shared" si="400"/>
        <v>0</v>
      </c>
      <c r="CK972" s="302" t="str" cm="1">
        <f t="array" ref="CK972">IF($CJ972&gt;0, INDEX($CS$28:$DH$35, $CJ972, $CI972+CK$23), "-")</f>
        <v>-</v>
      </c>
      <c r="CL972" s="302" t="str" cm="1">
        <f t="array" ref="CL972">IF($CJ972&gt;0, INDEX($CS$28:$DH$35, $CJ972, $CI972+CL$23), "-")</f>
        <v>-</v>
      </c>
      <c r="CM972" s="302" t="str" cm="1">
        <f t="array" ref="CM972">IF($CJ972&gt;0, INDEX($CS$28:$DH$35, $CJ972, $CI972+CM$23), "-")</f>
        <v>-</v>
      </c>
      <c r="CN972" s="302" t="str" cm="1">
        <f t="array" ref="CN972">IF($CJ972&gt;0, INDEX($CS$28:$DH$35, $CJ972, $CI972+CN$23), "-")</f>
        <v>-</v>
      </c>
      <c r="CO972" s="300" t="str">
        <f t="shared" si="401"/>
        <v>-</v>
      </c>
      <c r="CP972" s="271"/>
      <c r="CQ972" s="272"/>
      <c r="CR972" s="273"/>
      <c r="CS972" s="273"/>
      <c r="CT972" s="273"/>
      <c r="CU972" s="273"/>
      <c r="CV972" s="273"/>
      <c r="CW972" s="273"/>
      <c r="CX972" s="273"/>
      <c r="CY972" s="273"/>
      <c r="CZ972" s="273"/>
      <c r="DA972" s="273"/>
      <c r="DB972" s="273"/>
      <c r="DC972" s="273"/>
      <c r="DD972" s="273"/>
      <c r="DE972" s="273"/>
      <c r="DF972" s="273"/>
      <c r="DG972" s="273"/>
      <c r="DH972" s="273"/>
      <c r="DI972" s="273"/>
      <c r="DJ972" s="271"/>
      <c r="DK972" s="271"/>
    </row>
    <row r="973" spans="1:115" s="45" customFormat="1" ht="12.75" customHeight="1" x14ac:dyDescent="0.25">
      <c r="A973" s="13" cm="1">
        <f t="array" ref="A973">IFERROR(INDEX(Operation, IFERROR(MATCH($N973,#REF!, 0), IFERROR(MATCH($N973,#REF!, 0), MATCH($N973,#REF!, 0))), 4), 0)</f>
        <v>0</v>
      </c>
      <c r="B973" s="10">
        <v>950</v>
      </c>
      <c r="C973" s="238"/>
      <c r="D973" s="238"/>
      <c r="E973" s="79"/>
      <c r="F973" s="80" t="str">
        <f>IF(ISBLANK(E973), "", VLOOKUP(E973, Z!$A$2:$C$4127, 3, FALSE))</f>
        <v/>
      </c>
      <c r="G973" s="238"/>
      <c r="H973" s="81"/>
      <c r="I973" s="255" t="b">
        <v>0</v>
      </c>
      <c r="J973" s="256"/>
      <c r="K973" s="82"/>
      <c r="L973" s="82"/>
      <c r="M973" s="83"/>
      <c r="N973" s="79"/>
      <c r="O973" s="84"/>
      <c r="P973" s="84"/>
      <c r="Q973" s="257"/>
      <c r="R973" s="257"/>
      <c r="S973" s="257"/>
      <c r="T973" s="85">
        <f t="shared" si="402"/>
        <v>0</v>
      </c>
      <c r="U973" s="238"/>
      <c r="V973" s="238"/>
      <c r="W973" s="238"/>
      <c r="X973" s="257"/>
      <c r="Y973" s="258"/>
      <c r="Z973" s="79"/>
      <c r="AA973" s="257"/>
      <c r="AB973" s="257"/>
      <c r="AC973" s="257"/>
      <c r="AD973" s="257"/>
      <c r="AE973" s="257"/>
      <c r="AF973" s="85">
        <f t="shared" si="403"/>
        <v>0</v>
      </c>
      <c r="AG973" s="259"/>
      <c r="AH973" s="238"/>
      <c r="AI973" s="79"/>
      <c r="AJ973" s="80" t="str">
        <f>IF(ISBLANK(AI973), "", VLOOKUP(AI973, Z!$A$2:$C$4127, 3, FALSE))</f>
        <v/>
      </c>
      <c r="AK973" s="260"/>
      <c r="AL973" s="127">
        <f t="shared" si="404"/>
        <v>0</v>
      </c>
      <c r="AM973" s="271"/>
      <c r="AN973" s="292">
        <f t="shared" si="406"/>
        <v>0</v>
      </c>
      <c r="AO973" s="279">
        <f t="shared" si="405"/>
        <v>1</v>
      </c>
      <c r="AP973" s="279">
        <v>0.75</v>
      </c>
      <c r="AQ973" s="293" t="str">
        <f t="shared" si="407"/>
        <v>-</v>
      </c>
      <c r="AR973" s="293" t="str">
        <f t="shared" si="408"/>
        <v>-</v>
      </c>
      <c r="AS973" s="293" t="str" cm="1">
        <f t="array" ref="AS973">IFERROR(IFERROR((AT973*AU973)/(3600*1000)/AZ973, BY973) * SUMPRODUCT($BA973:$BE973^2.5, $BF973:$BJ973) / 1000, "-")</f>
        <v>-</v>
      </c>
      <c r="AT973" s="279" t="str">
        <f t="shared" si="409"/>
        <v>-</v>
      </c>
      <c r="AU973" s="279" t="str">
        <f t="shared" si="410"/>
        <v>-</v>
      </c>
      <c r="AV973" s="294" t="str">
        <f t="shared" si="392"/>
        <v>-</v>
      </c>
      <c r="AW973" s="294" t="str" cm="1">
        <f t="array" ref="AW973">IF(CH973&gt;0, INDEX($CV$58:$CV$60, CH973), "-")</f>
        <v>-</v>
      </c>
      <c r="AX973" s="294" t="str">
        <f t="shared" si="411"/>
        <v>-</v>
      </c>
      <c r="AY973" s="295" t="str">
        <f t="shared" si="412"/>
        <v>-</v>
      </c>
      <c r="AZ973" s="294">
        <f t="shared" si="413"/>
        <v>0</v>
      </c>
      <c r="BA973" s="296" t="str" cm="1">
        <f t="array" ref="BA973">IFERROR(INDEX($CV$63:$CZ$65, $CF973, BA$23), "-")</f>
        <v>-</v>
      </c>
      <c r="BB973" s="296" t="str" cm="1">
        <f t="array" ref="BB973">IFERROR(INDEX($CV$63:$CZ$65, $CF973, BB$23), "-")</f>
        <v>-</v>
      </c>
      <c r="BC973" s="296" t="str" cm="1">
        <f t="array" ref="BC973">IFERROR(INDEX($CV$63:$CZ$65, $CF973, BC$23), "-")</f>
        <v>-</v>
      </c>
      <c r="BD973" s="296" t="str" cm="1">
        <f t="array" ref="BD973">IFERROR(INDEX($CV$63:$CZ$65, $CF973, BD$23), "-")</f>
        <v>-</v>
      </c>
      <c r="BE973" s="296" t="str" cm="1">
        <f t="array" ref="BE973">IFERROR(INDEX($CV$63:$CZ$65, $CF973, BE$23), "-")</f>
        <v>-</v>
      </c>
      <c r="BF973" s="297" cm="1">
        <f t="array" ref="BF973">IF($CF973=3,
IFERROR(INDEX($CV$68:$CZ$79, $CE973, BF$23), "-"),
IF($CF973=2,
IF(BF$23=5, $Q973, IF(BF$23=4, $R973, 0)), IF(BF$23=5, $Q973, 0)
))</f>
        <v>0</v>
      </c>
      <c r="BG973" s="297" cm="1">
        <f t="array" ref="BG973">IF($CF973=3,
IFERROR(INDEX($CV$68:$CZ$79, $CE973, BG$23), "-"),
IF($CF973=2,
IF(BG$23=5, $Q973, IF(BG$23=4, $R973, 0)), IF(BG$23=5, $Q973, 0)
))</f>
        <v>0</v>
      </c>
      <c r="BH973" s="297" cm="1">
        <f t="array" ref="BH973">IF($CF973=3,
IFERROR(INDEX($CV$68:$CZ$79, $CE973, BH$23), "-"),
IF($CF973=2,
IF(BH$23=5, $Q973, IF(BH$23=4, $R973, 0)), IF(BH$23=5, $Q973, 0)
))</f>
        <v>0</v>
      </c>
      <c r="BI973" s="297" cm="1">
        <f t="array" ref="BI973">IF($CF973=3,
IFERROR(INDEX($CV$68:$CZ$79, $CE973, BI$23), "-"),
IF($CF973=2,
IF(BI$23=5, $Q973, IF(BI$23=4, $R973, 0)), IF(BI$23=5, $Q973, 0)
))</f>
        <v>0</v>
      </c>
      <c r="BJ973" s="297" cm="1">
        <f t="array" ref="BJ973">IF($CF973=3,
IFERROR(INDEX($CV$68:$CZ$79, $CE973, BJ$23), "-"),
IF($CF973=2,
IF(BJ$23=5, $Q973, IF(BJ$23=4, $R973, 0)), IF(BJ$23=5, $Q973, 0)
))</f>
        <v>0</v>
      </c>
      <c r="BK973" s="293" t="str" cm="1">
        <f t="array" ref="BK973">IFERROR(IF(OR($AN$20="EZ", ISNUMBER((BL973*BM973)/(3600*1000)/BN973)), (BL973*BM973)/(3600*1000)/BN973, BY973) * SUMPRODUCT($BO973:$BS973^2.5, $BT973:$BX973) / 1000, "-")</f>
        <v>-</v>
      </c>
      <c r="BL973" s="279" t="str">
        <f t="shared" si="414"/>
        <v>-</v>
      </c>
      <c r="BM973" s="279" t="str">
        <f t="shared" si="415"/>
        <v>-</v>
      </c>
      <c r="BN973" s="298">
        <f t="shared" si="416"/>
        <v>0</v>
      </c>
      <c r="BO973" s="296" t="str" cm="1">
        <f t="array" ref="BO973">IFERROR(INDEX($CV$63:$CZ$65, $CO973, BO$23), "-")</f>
        <v>-</v>
      </c>
      <c r="BP973" s="296" t="str" cm="1">
        <f t="array" ref="BP973">IFERROR(INDEX($CV$63:$CZ$65, $CO973, BP$23), "-")</f>
        <v>-</v>
      </c>
      <c r="BQ973" s="296" t="str" cm="1">
        <f t="array" ref="BQ973">IFERROR(INDEX($CV$63:$CZ$65, $CO973, BQ$23), "-")</f>
        <v>-</v>
      </c>
      <c r="BR973" s="296" t="str" cm="1">
        <f t="array" ref="BR973">IFERROR(INDEX($CV$63:$CZ$65, $CO973, BR$23), "-")</f>
        <v>-</v>
      </c>
      <c r="BS973" s="296" t="str" cm="1">
        <f t="array" ref="BS973">IFERROR(INDEX($CV$63:$CZ$65, $CO973, BS$23), "-")</f>
        <v>-</v>
      </c>
      <c r="BT973" s="297" cm="1">
        <f t="array" ref="BT973">IF($CO973=3,
IFERROR(INDEX($CV$68:$CZ$79, $CE973, BT$23), "-"),
IF($CO973=2,
IF(BT$23=5, $AC973, IF(BT$23=4, $AD973, 0)), IF(BT$23=5, $AC973, 0)
))</f>
        <v>0</v>
      </c>
      <c r="BU973" s="297" cm="1">
        <f t="array" ref="BU973">IF($CO973=3,
IFERROR(INDEX($CV$68:$CZ$79, $CE973, BU$23), "-"),
IF($CO973=2,
IF(BU$23=5, $AC973, IF(BU$23=4, $AD973, 0)), IF(BU$23=5, $AC973, 0)
))</f>
        <v>0</v>
      </c>
      <c r="BV973" s="297" cm="1">
        <f t="array" ref="BV973">IF($CO973=3,
IFERROR(INDEX($CV$68:$CZ$79, $CE973, BV$23), "-"),
IF($CO973=2,
IF(BV$23=5, $AC973, IF(BV$23=4, $AD973, 0)), IF(BV$23=5, $AC973, 0)
))</f>
        <v>0</v>
      </c>
      <c r="BW973" s="297" cm="1">
        <f t="array" ref="BW973">IF($CO973=3,
IFERROR(INDEX($CV$68:$CZ$79, $CE973, BW$23), "-"),
IF($CO973=2,
IF(BW$23=5, $AC973, IF(BW$23=4, $AD973, 0)), IF(BW$23=5, $AC973, 0)
))</f>
        <v>0</v>
      </c>
      <c r="BX973" s="297" cm="1">
        <f t="array" ref="BX973">IF($CO973=3,
IFERROR(INDEX($CV$68:$CZ$79, $CE973, BX$23), "-"),
IF($CO973=2,
IF(BX$23=5, $AC973, IF(BX$23=4, $AD973, 0)), IF(BX$23=5, $AC973, 0)
))</f>
        <v>0</v>
      </c>
      <c r="BY973" s="293" t="str">
        <f t="shared" si="417"/>
        <v>-</v>
      </c>
      <c r="BZ973" s="299">
        <f t="shared" si="393"/>
        <v>0</v>
      </c>
      <c r="CA973" s="294" t="str">
        <f t="shared" si="418"/>
        <v>-</v>
      </c>
      <c r="CB973" s="295" t="str">
        <f t="shared" si="394"/>
        <v>-</v>
      </c>
      <c r="CC973" s="295" t="str">
        <f t="shared" si="419"/>
        <v>-</v>
      </c>
      <c r="CD973" s="299">
        <f t="shared" si="395"/>
        <v>0</v>
      </c>
      <c r="CE973" s="300" t="str">
        <f t="shared" si="396"/>
        <v>-</v>
      </c>
      <c r="CF973" s="300" t="str">
        <f t="shared" si="397"/>
        <v>-</v>
      </c>
      <c r="CG973" s="300">
        <v>0</v>
      </c>
      <c r="CH973" s="300">
        <f t="shared" si="398"/>
        <v>0</v>
      </c>
      <c r="CI973" s="301">
        <f t="shared" si="399"/>
        <v>0</v>
      </c>
      <c r="CJ973" s="301">
        <f t="shared" si="400"/>
        <v>0</v>
      </c>
      <c r="CK973" s="302" t="str" cm="1">
        <f t="array" ref="CK973">IF($CJ973&gt;0, INDEX($CS$28:$DH$35, $CJ973, $CI973+CK$23), "-")</f>
        <v>-</v>
      </c>
      <c r="CL973" s="302" t="str" cm="1">
        <f t="array" ref="CL973">IF($CJ973&gt;0, INDEX($CS$28:$DH$35, $CJ973, $CI973+CL$23), "-")</f>
        <v>-</v>
      </c>
      <c r="CM973" s="302" t="str" cm="1">
        <f t="array" ref="CM973">IF($CJ973&gt;0, INDEX($CS$28:$DH$35, $CJ973, $CI973+CM$23), "-")</f>
        <v>-</v>
      </c>
      <c r="CN973" s="302" t="str" cm="1">
        <f t="array" ref="CN973">IF($CJ973&gt;0, INDEX($CS$28:$DH$35, $CJ973, $CI973+CN$23), "-")</f>
        <v>-</v>
      </c>
      <c r="CO973" s="300" t="str">
        <f t="shared" si="401"/>
        <v>-</v>
      </c>
      <c r="CP973" s="271"/>
      <c r="CQ973" s="272"/>
      <c r="CR973" s="273"/>
      <c r="CS973" s="273"/>
      <c r="CT973" s="273"/>
      <c r="CU973" s="273"/>
      <c r="CV973" s="273"/>
      <c r="CW973" s="273"/>
      <c r="CX973" s="273"/>
      <c r="CY973" s="273"/>
      <c r="CZ973" s="273"/>
      <c r="DA973" s="273"/>
      <c r="DB973" s="273"/>
      <c r="DC973" s="273"/>
      <c r="DD973" s="273"/>
      <c r="DE973" s="273"/>
      <c r="DF973" s="273"/>
      <c r="DG973" s="273"/>
      <c r="DH973" s="273"/>
      <c r="DI973" s="273"/>
      <c r="DJ973" s="271"/>
      <c r="DK973" s="271"/>
    </row>
    <row r="974" spans="1:115" s="45" customFormat="1" ht="12.75" customHeight="1" x14ac:dyDescent="0.25">
      <c r="A974" s="13" cm="1">
        <f t="array" ref="A974">IFERROR(INDEX(Operation, IFERROR(MATCH($N974,#REF!, 0), IFERROR(MATCH($N974,#REF!, 0), MATCH($N974,#REF!, 0))), 4), 0)</f>
        <v>0</v>
      </c>
      <c r="B974" s="10">
        <v>951</v>
      </c>
      <c r="C974" s="238"/>
      <c r="D974" s="238"/>
      <c r="E974" s="79"/>
      <c r="F974" s="80" t="str">
        <f>IF(ISBLANK(E974), "", VLOOKUP(E974, Z!$A$2:$C$4127, 3, FALSE))</f>
        <v/>
      </c>
      <c r="G974" s="238"/>
      <c r="H974" s="81"/>
      <c r="I974" s="255" t="b">
        <v>0</v>
      </c>
      <c r="J974" s="256"/>
      <c r="K974" s="82"/>
      <c r="L974" s="82"/>
      <c r="M974" s="83"/>
      <c r="N974" s="79"/>
      <c r="O974" s="84"/>
      <c r="P974" s="84"/>
      <c r="Q974" s="257"/>
      <c r="R974" s="257"/>
      <c r="S974" s="257"/>
      <c r="T974" s="85">
        <f t="shared" si="402"/>
        <v>0</v>
      </c>
      <c r="U974" s="238"/>
      <c r="V974" s="238"/>
      <c r="W974" s="238"/>
      <c r="X974" s="256"/>
      <c r="Y974" s="258"/>
      <c r="Z974" s="79"/>
      <c r="AA974" s="257"/>
      <c r="AB974" s="257"/>
      <c r="AC974" s="257"/>
      <c r="AD974" s="257"/>
      <c r="AE974" s="257"/>
      <c r="AF974" s="85">
        <f t="shared" si="403"/>
        <v>0</v>
      </c>
      <c r="AG974" s="259"/>
      <c r="AH974" s="238"/>
      <c r="AI974" s="79"/>
      <c r="AJ974" s="80" t="str">
        <f>IF(ISBLANK(AI974), "", VLOOKUP(AI974, Z!$A$2:$C$4127, 3, FALSE))</f>
        <v/>
      </c>
      <c r="AK974" s="260"/>
      <c r="AL974" s="127">
        <f t="shared" si="404"/>
        <v>0</v>
      </c>
      <c r="AM974" s="271"/>
      <c r="AN974" s="292">
        <f t="shared" si="406"/>
        <v>0</v>
      </c>
      <c r="AO974" s="279">
        <f t="shared" si="405"/>
        <v>1</v>
      </c>
      <c r="AP974" s="279">
        <v>0.75</v>
      </c>
      <c r="AQ974" s="293" t="str">
        <f t="shared" si="407"/>
        <v>-</v>
      </c>
      <c r="AR974" s="293" t="str">
        <f t="shared" si="408"/>
        <v>-</v>
      </c>
      <c r="AS974" s="293" t="str" cm="1">
        <f t="array" ref="AS974">IFERROR(IFERROR((AT974*AU974)/(3600*1000)/AZ974, BY974) * SUMPRODUCT($BA974:$BE974^2.5, $BF974:$BJ974) / 1000, "-")</f>
        <v>-</v>
      </c>
      <c r="AT974" s="279" t="str">
        <f t="shared" si="409"/>
        <v>-</v>
      </c>
      <c r="AU974" s="279" t="str">
        <f t="shared" si="410"/>
        <v>-</v>
      </c>
      <c r="AV974" s="294" t="str">
        <f t="shared" si="392"/>
        <v>-</v>
      </c>
      <c r="AW974" s="294" t="str" cm="1">
        <f t="array" ref="AW974">IF(CH974&gt;0, INDEX($CV$58:$CV$60, CH974), "-")</f>
        <v>-</v>
      </c>
      <c r="AX974" s="294" t="str">
        <f t="shared" si="411"/>
        <v>-</v>
      </c>
      <c r="AY974" s="295" t="str">
        <f t="shared" si="412"/>
        <v>-</v>
      </c>
      <c r="AZ974" s="294">
        <f t="shared" si="413"/>
        <v>0</v>
      </c>
      <c r="BA974" s="296" t="str" cm="1">
        <f t="array" ref="BA974">IFERROR(INDEX($CV$63:$CZ$65, $CF974, BA$23), "-")</f>
        <v>-</v>
      </c>
      <c r="BB974" s="296" t="str" cm="1">
        <f t="array" ref="BB974">IFERROR(INDEX($CV$63:$CZ$65, $CF974, BB$23), "-")</f>
        <v>-</v>
      </c>
      <c r="BC974" s="296" t="str" cm="1">
        <f t="array" ref="BC974">IFERROR(INDEX($CV$63:$CZ$65, $CF974, BC$23), "-")</f>
        <v>-</v>
      </c>
      <c r="BD974" s="296" t="str" cm="1">
        <f t="array" ref="BD974">IFERROR(INDEX($CV$63:$CZ$65, $CF974, BD$23), "-")</f>
        <v>-</v>
      </c>
      <c r="BE974" s="296" t="str" cm="1">
        <f t="array" ref="BE974">IFERROR(INDEX($CV$63:$CZ$65, $CF974, BE$23), "-")</f>
        <v>-</v>
      </c>
      <c r="BF974" s="297" cm="1">
        <f t="array" ref="BF974">IF($CF974=3,
IFERROR(INDEX($CV$68:$CZ$79, $CE974, BF$23), "-"),
IF($CF974=2,
IF(BF$23=5, $Q974, IF(BF$23=4, $R974, 0)), IF(BF$23=5, $Q974, 0)
))</f>
        <v>0</v>
      </c>
      <c r="BG974" s="297" cm="1">
        <f t="array" ref="BG974">IF($CF974=3,
IFERROR(INDEX($CV$68:$CZ$79, $CE974, BG$23), "-"),
IF($CF974=2,
IF(BG$23=5, $Q974, IF(BG$23=4, $R974, 0)), IF(BG$23=5, $Q974, 0)
))</f>
        <v>0</v>
      </c>
      <c r="BH974" s="297" cm="1">
        <f t="array" ref="BH974">IF($CF974=3,
IFERROR(INDEX($CV$68:$CZ$79, $CE974, BH$23), "-"),
IF($CF974=2,
IF(BH$23=5, $Q974, IF(BH$23=4, $R974, 0)), IF(BH$23=5, $Q974, 0)
))</f>
        <v>0</v>
      </c>
      <c r="BI974" s="297" cm="1">
        <f t="array" ref="BI974">IF($CF974=3,
IFERROR(INDEX($CV$68:$CZ$79, $CE974, BI$23), "-"),
IF($CF974=2,
IF(BI$23=5, $Q974, IF(BI$23=4, $R974, 0)), IF(BI$23=5, $Q974, 0)
))</f>
        <v>0</v>
      </c>
      <c r="BJ974" s="297" cm="1">
        <f t="array" ref="BJ974">IF($CF974=3,
IFERROR(INDEX($CV$68:$CZ$79, $CE974, BJ$23), "-"),
IF($CF974=2,
IF(BJ$23=5, $Q974, IF(BJ$23=4, $R974, 0)), IF(BJ$23=5, $Q974, 0)
))</f>
        <v>0</v>
      </c>
      <c r="BK974" s="293" t="str" cm="1">
        <f t="array" ref="BK974">IFERROR(IF(OR($AN$20="EZ", ISNUMBER((BL974*BM974)/(3600*1000)/BN974)), (BL974*BM974)/(3600*1000)/BN974, BY974) * SUMPRODUCT($BO974:$BS974^2.5, $BT974:$BX974) / 1000, "-")</f>
        <v>-</v>
      </c>
      <c r="BL974" s="279" t="str">
        <f t="shared" si="414"/>
        <v>-</v>
      </c>
      <c r="BM974" s="279" t="str">
        <f t="shared" si="415"/>
        <v>-</v>
      </c>
      <c r="BN974" s="298">
        <f t="shared" si="416"/>
        <v>0</v>
      </c>
      <c r="BO974" s="296" t="str" cm="1">
        <f t="array" ref="BO974">IFERROR(INDEX($CV$63:$CZ$65, $CO974, BO$23), "-")</f>
        <v>-</v>
      </c>
      <c r="BP974" s="296" t="str" cm="1">
        <f t="array" ref="BP974">IFERROR(INDEX($CV$63:$CZ$65, $CO974, BP$23), "-")</f>
        <v>-</v>
      </c>
      <c r="BQ974" s="296" t="str" cm="1">
        <f t="array" ref="BQ974">IFERROR(INDEX($CV$63:$CZ$65, $CO974, BQ$23), "-")</f>
        <v>-</v>
      </c>
      <c r="BR974" s="296" t="str" cm="1">
        <f t="array" ref="BR974">IFERROR(INDEX($CV$63:$CZ$65, $CO974, BR$23), "-")</f>
        <v>-</v>
      </c>
      <c r="BS974" s="296" t="str" cm="1">
        <f t="array" ref="BS974">IFERROR(INDEX($CV$63:$CZ$65, $CO974, BS$23), "-")</f>
        <v>-</v>
      </c>
      <c r="BT974" s="297" cm="1">
        <f t="array" ref="BT974">IF($CO974=3,
IFERROR(INDEX($CV$68:$CZ$79, $CE974, BT$23), "-"),
IF($CO974=2,
IF(BT$23=5, $AC974, IF(BT$23=4, $AD974, 0)), IF(BT$23=5, $AC974, 0)
))</f>
        <v>0</v>
      </c>
      <c r="BU974" s="297" cm="1">
        <f t="array" ref="BU974">IF($CO974=3,
IFERROR(INDEX($CV$68:$CZ$79, $CE974, BU$23), "-"),
IF($CO974=2,
IF(BU$23=5, $AC974, IF(BU$23=4, $AD974, 0)), IF(BU$23=5, $AC974, 0)
))</f>
        <v>0</v>
      </c>
      <c r="BV974" s="297" cm="1">
        <f t="array" ref="BV974">IF($CO974=3,
IFERROR(INDEX($CV$68:$CZ$79, $CE974, BV$23), "-"),
IF($CO974=2,
IF(BV$23=5, $AC974, IF(BV$23=4, $AD974, 0)), IF(BV$23=5, $AC974, 0)
))</f>
        <v>0</v>
      </c>
      <c r="BW974" s="297" cm="1">
        <f t="array" ref="BW974">IF($CO974=3,
IFERROR(INDEX($CV$68:$CZ$79, $CE974, BW$23), "-"),
IF($CO974=2,
IF(BW$23=5, $AC974, IF(BW$23=4, $AD974, 0)), IF(BW$23=5, $AC974, 0)
))</f>
        <v>0</v>
      </c>
      <c r="BX974" s="297" cm="1">
        <f t="array" ref="BX974">IF($CO974=3,
IFERROR(INDEX($CV$68:$CZ$79, $CE974, BX$23), "-"),
IF($CO974=2,
IF(BX$23=5, $AC974, IF(BX$23=4, $AD974, 0)), IF(BX$23=5, $AC974, 0)
))</f>
        <v>0</v>
      </c>
      <c r="BY974" s="293" t="str">
        <f t="shared" si="417"/>
        <v>-</v>
      </c>
      <c r="BZ974" s="299">
        <f t="shared" si="393"/>
        <v>0</v>
      </c>
      <c r="CA974" s="294" t="str">
        <f t="shared" si="418"/>
        <v>-</v>
      </c>
      <c r="CB974" s="295" t="str">
        <f t="shared" si="394"/>
        <v>-</v>
      </c>
      <c r="CC974" s="295" t="str">
        <f t="shared" si="419"/>
        <v>-</v>
      </c>
      <c r="CD974" s="299">
        <f t="shared" si="395"/>
        <v>0</v>
      </c>
      <c r="CE974" s="300" t="str">
        <f t="shared" si="396"/>
        <v>-</v>
      </c>
      <c r="CF974" s="300" t="str">
        <f t="shared" si="397"/>
        <v>-</v>
      </c>
      <c r="CG974" s="300">
        <v>0</v>
      </c>
      <c r="CH974" s="300">
        <f t="shared" si="398"/>
        <v>0</v>
      </c>
      <c r="CI974" s="301">
        <f t="shared" si="399"/>
        <v>0</v>
      </c>
      <c r="CJ974" s="301">
        <f t="shared" si="400"/>
        <v>0</v>
      </c>
      <c r="CK974" s="302" t="str" cm="1">
        <f t="array" ref="CK974">IF($CJ974&gt;0, INDEX($CS$28:$DH$35, $CJ974, $CI974+CK$23), "-")</f>
        <v>-</v>
      </c>
      <c r="CL974" s="302" t="str" cm="1">
        <f t="array" ref="CL974">IF($CJ974&gt;0, INDEX($CS$28:$DH$35, $CJ974, $CI974+CL$23), "-")</f>
        <v>-</v>
      </c>
      <c r="CM974" s="302" t="str" cm="1">
        <f t="array" ref="CM974">IF($CJ974&gt;0, INDEX($CS$28:$DH$35, $CJ974, $CI974+CM$23), "-")</f>
        <v>-</v>
      </c>
      <c r="CN974" s="302" t="str" cm="1">
        <f t="array" ref="CN974">IF($CJ974&gt;0, INDEX($CS$28:$DH$35, $CJ974, $CI974+CN$23), "-")</f>
        <v>-</v>
      </c>
      <c r="CO974" s="300" t="str">
        <f t="shared" si="401"/>
        <v>-</v>
      </c>
      <c r="CP974" s="271"/>
      <c r="CQ974" s="272"/>
      <c r="CR974" s="273"/>
      <c r="CS974" s="273"/>
      <c r="CT974" s="273"/>
      <c r="CU974" s="273"/>
      <c r="CV974" s="273"/>
      <c r="CW974" s="273"/>
      <c r="CX974" s="273"/>
      <c r="CY974" s="273"/>
      <c r="CZ974" s="273"/>
      <c r="DA974" s="273"/>
      <c r="DB974" s="273"/>
      <c r="DC974" s="273"/>
      <c r="DD974" s="273"/>
      <c r="DE974" s="273"/>
      <c r="DF974" s="273"/>
      <c r="DG974" s="273"/>
      <c r="DH974" s="273"/>
      <c r="DI974" s="273"/>
      <c r="DJ974" s="271"/>
      <c r="DK974" s="271"/>
    </row>
    <row r="975" spans="1:115" s="45" customFormat="1" ht="12.75" customHeight="1" x14ac:dyDescent="0.25">
      <c r="A975" s="13" cm="1">
        <f t="array" ref="A975">IFERROR(INDEX(Operation, IFERROR(MATCH($N975,#REF!, 0), IFERROR(MATCH($N975,#REF!, 0), MATCH($N975,#REF!, 0))), 4), 0)</f>
        <v>0</v>
      </c>
      <c r="B975" s="10">
        <v>952</v>
      </c>
      <c r="C975" s="238"/>
      <c r="D975" s="238"/>
      <c r="E975" s="79"/>
      <c r="F975" s="80" t="str">
        <f>IF(ISBLANK(E975), "", VLOOKUP(E975, Z!$A$2:$C$4127, 3, FALSE))</f>
        <v/>
      </c>
      <c r="G975" s="238"/>
      <c r="H975" s="81"/>
      <c r="I975" s="255" t="b">
        <v>0</v>
      </c>
      <c r="J975" s="256"/>
      <c r="K975" s="82"/>
      <c r="L975" s="82"/>
      <c r="M975" s="83"/>
      <c r="N975" s="79"/>
      <c r="O975" s="84"/>
      <c r="P975" s="84"/>
      <c r="Q975" s="257"/>
      <c r="R975" s="257"/>
      <c r="S975" s="257"/>
      <c r="T975" s="85">
        <f t="shared" si="402"/>
        <v>0</v>
      </c>
      <c r="U975" s="238"/>
      <c r="V975" s="238"/>
      <c r="W975" s="238"/>
      <c r="X975" s="257"/>
      <c r="Y975" s="258"/>
      <c r="Z975" s="79"/>
      <c r="AA975" s="257"/>
      <c r="AB975" s="257"/>
      <c r="AC975" s="257"/>
      <c r="AD975" s="257"/>
      <c r="AE975" s="257"/>
      <c r="AF975" s="85">
        <f t="shared" si="403"/>
        <v>0</v>
      </c>
      <c r="AG975" s="259"/>
      <c r="AH975" s="238"/>
      <c r="AI975" s="79"/>
      <c r="AJ975" s="80" t="str">
        <f>IF(ISBLANK(AI975), "", VLOOKUP(AI975, Z!$A$2:$C$4127, 3, FALSE))</f>
        <v/>
      </c>
      <c r="AK975" s="260"/>
      <c r="AL975" s="127">
        <f t="shared" si="404"/>
        <v>0</v>
      </c>
      <c r="AM975" s="271"/>
      <c r="AN975" s="292">
        <f t="shared" si="406"/>
        <v>0</v>
      </c>
      <c r="AO975" s="279">
        <f t="shared" si="405"/>
        <v>1</v>
      </c>
      <c r="AP975" s="279">
        <v>0.75</v>
      </c>
      <c r="AQ975" s="293" t="str">
        <f t="shared" si="407"/>
        <v>-</v>
      </c>
      <c r="AR975" s="293" t="str">
        <f t="shared" si="408"/>
        <v>-</v>
      </c>
      <c r="AS975" s="293" t="str" cm="1">
        <f t="array" ref="AS975">IFERROR(IFERROR((AT975*AU975)/(3600*1000)/AZ975, BY975) * SUMPRODUCT($BA975:$BE975^2.5, $BF975:$BJ975) / 1000, "-")</f>
        <v>-</v>
      </c>
      <c r="AT975" s="279" t="str">
        <f t="shared" si="409"/>
        <v>-</v>
      </c>
      <c r="AU975" s="279" t="str">
        <f t="shared" si="410"/>
        <v>-</v>
      </c>
      <c r="AV975" s="294" t="str">
        <f t="shared" si="392"/>
        <v>-</v>
      </c>
      <c r="AW975" s="294" t="str" cm="1">
        <f t="array" ref="AW975">IF(CH975&gt;0, INDEX($CV$58:$CV$60, CH975), "-")</f>
        <v>-</v>
      </c>
      <c r="AX975" s="294" t="str">
        <f t="shared" si="411"/>
        <v>-</v>
      </c>
      <c r="AY975" s="295" t="str">
        <f t="shared" si="412"/>
        <v>-</v>
      </c>
      <c r="AZ975" s="294">
        <f t="shared" si="413"/>
        <v>0</v>
      </c>
      <c r="BA975" s="296" t="str" cm="1">
        <f t="array" ref="BA975">IFERROR(INDEX($CV$63:$CZ$65, $CF975, BA$23), "-")</f>
        <v>-</v>
      </c>
      <c r="BB975" s="296" t="str" cm="1">
        <f t="array" ref="BB975">IFERROR(INDEX($CV$63:$CZ$65, $CF975, BB$23), "-")</f>
        <v>-</v>
      </c>
      <c r="BC975" s="296" t="str" cm="1">
        <f t="array" ref="BC975">IFERROR(INDEX($CV$63:$CZ$65, $CF975, BC$23), "-")</f>
        <v>-</v>
      </c>
      <c r="BD975" s="296" t="str" cm="1">
        <f t="array" ref="BD975">IFERROR(INDEX($CV$63:$CZ$65, $CF975, BD$23), "-")</f>
        <v>-</v>
      </c>
      <c r="BE975" s="296" t="str" cm="1">
        <f t="array" ref="BE975">IFERROR(INDEX($CV$63:$CZ$65, $CF975, BE$23), "-")</f>
        <v>-</v>
      </c>
      <c r="BF975" s="297" cm="1">
        <f t="array" ref="BF975">IF($CF975=3,
IFERROR(INDEX($CV$68:$CZ$79, $CE975, BF$23), "-"),
IF($CF975=2,
IF(BF$23=5, $Q975, IF(BF$23=4, $R975, 0)), IF(BF$23=5, $Q975, 0)
))</f>
        <v>0</v>
      </c>
      <c r="BG975" s="297" cm="1">
        <f t="array" ref="BG975">IF($CF975=3,
IFERROR(INDEX($CV$68:$CZ$79, $CE975, BG$23), "-"),
IF($CF975=2,
IF(BG$23=5, $Q975, IF(BG$23=4, $R975, 0)), IF(BG$23=5, $Q975, 0)
))</f>
        <v>0</v>
      </c>
      <c r="BH975" s="297" cm="1">
        <f t="array" ref="BH975">IF($CF975=3,
IFERROR(INDEX($CV$68:$CZ$79, $CE975, BH$23), "-"),
IF($CF975=2,
IF(BH$23=5, $Q975, IF(BH$23=4, $R975, 0)), IF(BH$23=5, $Q975, 0)
))</f>
        <v>0</v>
      </c>
      <c r="BI975" s="297" cm="1">
        <f t="array" ref="BI975">IF($CF975=3,
IFERROR(INDEX($CV$68:$CZ$79, $CE975, BI$23), "-"),
IF($CF975=2,
IF(BI$23=5, $Q975, IF(BI$23=4, $R975, 0)), IF(BI$23=5, $Q975, 0)
))</f>
        <v>0</v>
      </c>
      <c r="BJ975" s="297" cm="1">
        <f t="array" ref="BJ975">IF($CF975=3,
IFERROR(INDEX($CV$68:$CZ$79, $CE975, BJ$23), "-"),
IF($CF975=2,
IF(BJ$23=5, $Q975, IF(BJ$23=4, $R975, 0)), IF(BJ$23=5, $Q975, 0)
))</f>
        <v>0</v>
      </c>
      <c r="BK975" s="293" t="str" cm="1">
        <f t="array" ref="BK975">IFERROR(IF(OR($AN$20="EZ", ISNUMBER((BL975*BM975)/(3600*1000)/BN975)), (BL975*BM975)/(3600*1000)/BN975, BY975) * SUMPRODUCT($BO975:$BS975^2.5, $BT975:$BX975) / 1000, "-")</f>
        <v>-</v>
      </c>
      <c r="BL975" s="279" t="str">
        <f t="shared" si="414"/>
        <v>-</v>
      </c>
      <c r="BM975" s="279" t="str">
        <f t="shared" si="415"/>
        <v>-</v>
      </c>
      <c r="BN975" s="298">
        <f t="shared" si="416"/>
        <v>0</v>
      </c>
      <c r="BO975" s="296" t="str" cm="1">
        <f t="array" ref="BO975">IFERROR(INDEX($CV$63:$CZ$65, $CO975, BO$23), "-")</f>
        <v>-</v>
      </c>
      <c r="BP975" s="296" t="str" cm="1">
        <f t="array" ref="BP975">IFERROR(INDEX($CV$63:$CZ$65, $CO975, BP$23), "-")</f>
        <v>-</v>
      </c>
      <c r="BQ975" s="296" t="str" cm="1">
        <f t="array" ref="BQ975">IFERROR(INDEX($CV$63:$CZ$65, $CO975, BQ$23), "-")</f>
        <v>-</v>
      </c>
      <c r="BR975" s="296" t="str" cm="1">
        <f t="array" ref="BR975">IFERROR(INDEX($CV$63:$CZ$65, $CO975, BR$23), "-")</f>
        <v>-</v>
      </c>
      <c r="BS975" s="296" t="str" cm="1">
        <f t="array" ref="BS975">IFERROR(INDEX($CV$63:$CZ$65, $CO975, BS$23), "-")</f>
        <v>-</v>
      </c>
      <c r="BT975" s="297" cm="1">
        <f t="array" ref="BT975">IF($CO975=3,
IFERROR(INDEX($CV$68:$CZ$79, $CE975, BT$23), "-"),
IF($CO975=2,
IF(BT$23=5, $AC975, IF(BT$23=4, $AD975, 0)), IF(BT$23=5, $AC975, 0)
))</f>
        <v>0</v>
      </c>
      <c r="BU975" s="297" cm="1">
        <f t="array" ref="BU975">IF($CO975=3,
IFERROR(INDEX($CV$68:$CZ$79, $CE975, BU$23), "-"),
IF($CO975=2,
IF(BU$23=5, $AC975, IF(BU$23=4, $AD975, 0)), IF(BU$23=5, $AC975, 0)
))</f>
        <v>0</v>
      </c>
      <c r="BV975" s="297" cm="1">
        <f t="array" ref="BV975">IF($CO975=3,
IFERROR(INDEX($CV$68:$CZ$79, $CE975, BV$23), "-"),
IF($CO975=2,
IF(BV$23=5, $AC975, IF(BV$23=4, $AD975, 0)), IF(BV$23=5, $AC975, 0)
))</f>
        <v>0</v>
      </c>
      <c r="BW975" s="297" cm="1">
        <f t="array" ref="BW975">IF($CO975=3,
IFERROR(INDEX($CV$68:$CZ$79, $CE975, BW$23), "-"),
IF($CO975=2,
IF(BW$23=5, $AC975, IF(BW$23=4, $AD975, 0)), IF(BW$23=5, $AC975, 0)
))</f>
        <v>0</v>
      </c>
      <c r="BX975" s="297" cm="1">
        <f t="array" ref="BX975">IF($CO975=3,
IFERROR(INDEX($CV$68:$CZ$79, $CE975, BX$23), "-"),
IF($CO975=2,
IF(BX$23=5, $AC975, IF(BX$23=4, $AD975, 0)), IF(BX$23=5, $AC975, 0)
))</f>
        <v>0</v>
      </c>
      <c r="BY975" s="293" t="str">
        <f t="shared" si="417"/>
        <v>-</v>
      </c>
      <c r="BZ975" s="299">
        <f t="shared" si="393"/>
        <v>0</v>
      </c>
      <c r="CA975" s="294" t="str">
        <f t="shared" si="418"/>
        <v>-</v>
      </c>
      <c r="CB975" s="295" t="str">
        <f t="shared" si="394"/>
        <v>-</v>
      </c>
      <c r="CC975" s="295" t="str">
        <f t="shared" si="419"/>
        <v>-</v>
      </c>
      <c r="CD975" s="299">
        <f t="shared" si="395"/>
        <v>0</v>
      </c>
      <c r="CE975" s="300" t="str">
        <f t="shared" si="396"/>
        <v>-</v>
      </c>
      <c r="CF975" s="300" t="str">
        <f t="shared" si="397"/>
        <v>-</v>
      </c>
      <c r="CG975" s="300">
        <v>0</v>
      </c>
      <c r="CH975" s="300">
        <f t="shared" si="398"/>
        <v>0</v>
      </c>
      <c r="CI975" s="301">
        <f t="shared" si="399"/>
        <v>0</v>
      </c>
      <c r="CJ975" s="301">
        <f t="shared" si="400"/>
        <v>0</v>
      </c>
      <c r="CK975" s="302" t="str" cm="1">
        <f t="array" ref="CK975">IF($CJ975&gt;0, INDEX($CS$28:$DH$35, $CJ975, $CI975+CK$23), "-")</f>
        <v>-</v>
      </c>
      <c r="CL975" s="302" t="str" cm="1">
        <f t="array" ref="CL975">IF($CJ975&gt;0, INDEX($CS$28:$DH$35, $CJ975, $CI975+CL$23), "-")</f>
        <v>-</v>
      </c>
      <c r="CM975" s="302" t="str" cm="1">
        <f t="array" ref="CM975">IF($CJ975&gt;0, INDEX($CS$28:$DH$35, $CJ975, $CI975+CM$23), "-")</f>
        <v>-</v>
      </c>
      <c r="CN975" s="302" t="str" cm="1">
        <f t="array" ref="CN975">IF($CJ975&gt;0, INDEX($CS$28:$DH$35, $CJ975, $CI975+CN$23), "-")</f>
        <v>-</v>
      </c>
      <c r="CO975" s="300" t="str">
        <f t="shared" si="401"/>
        <v>-</v>
      </c>
      <c r="CP975" s="271"/>
      <c r="CQ975" s="272"/>
      <c r="CR975" s="273"/>
      <c r="CS975" s="273"/>
      <c r="CT975" s="273"/>
      <c r="CU975" s="273"/>
      <c r="CV975" s="273"/>
      <c r="CW975" s="273"/>
      <c r="CX975" s="273"/>
      <c r="CY975" s="273"/>
      <c r="CZ975" s="273"/>
      <c r="DA975" s="273"/>
      <c r="DB975" s="273"/>
      <c r="DC975" s="273"/>
      <c r="DD975" s="273"/>
      <c r="DE975" s="273"/>
      <c r="DF975" s="273"/>
      <c r="DG975" s="273"/>
      <c r="DH975" s="273"/>
      <c r="DI975" s="273"/>
      <c r="DJ975" s="271"/>
      <c r="DK975" s="271"/>
    </row>
    <row r="976" spans="1:115" s="45" customFormat="1" ht="12.75" customHeight="1" x14ac:dyDescent="0.25">
      <c r="A976" s="13" cm="1">
        <f t="array" ref="A976">IFERROR(INDEX(Operation, IFERROR(MATCH($N976,#REF!, 0), IFERROR(MATCH($N976,#REF!, 0), MATCH($N976,#REF!, 0))), 4), 0)</f>
        <v>0</v>
      </c>
      <c r="B976" s="10">
        <v>953</v>
      </c>
      <c r="C976" s="238"/>
      <c r="D976" s="238"/>
      <c r="E976" s="79"/>
      <c r="F976" s="80" t="str">
        <f>IF(ISBLANK(E976), "", VLOOKUP(E976, Z!$A$2:$C$4127, 3, FALSE))</f>
        <v/>
      </c>
      <c r="G976" s="238"/>
      <c r="H976" s="81"/>
      <c r="I976" s="255" t="b">
        <v>0</v>
      </c>
      <c r="J976" s="256"/>
      <c r="K976" s="82"/>
      <c r="L976" s="82"/>
      <c r="M976" s="83"/>
      <c r="N976" s="79"/>
      <c r="O976" s="84"/>
      <c r="P976" s="84"/>
      <c r="Q976" s="257"/>
      <c r="R976" s="257"/>
      <c r="S976" s="257"/>
      <c r="T976" s="85">
        <f t="shared" si="402"/>
        <v>0</v>
      </c>
      <c r="U976" s="238"/>
      <c r="V976" s="238"/>
      <c r="W976" s="238"/>
      <c r="X976" s="257"/>
      <c r="Y976" s="258"/>
      <c r="Z976" s="79"/>
      <c r="AA976" s="257"/>
      <c r="AB976" s="257"/>
      <c r="AC976" s="257"/>
      <c r="AD976" s="257"/>
      <c r="AE976" s="257"/>
      <c r="AF976" s="85">
        <f t="shared" si="403"/>
        <v>0</v>
      </c>
      <c r="AG976" s="259"/>
      <c r="AH976" s="238"/>
      <c r="AI976" s="79"/>
      <c r="AJ976" s="80" t="str">
        <f>IF(ISBLANK(AI976), "", VLOOKUP(AI976, Z!$A$2:$C$4127, 3, FALSE))</f>
        <v/>
      </c>
      <c r="AK976" s="260"/>
      <c r="AL976" s="127">
        <f t="shared" si="404"/>
        <v>0</v>
      </c>
      <c r="AM976" s="271"/>
      <c r="AN976" s="292">
        <f t="shared" si="406"/>
        <v>0</v>
      </c>
      <c r="AO976" s="279">
        <f t="shared" si="405"/>
        <v>1</v>
      </c>
      <c r="AP976" s="279">
        <v>0.75</v>
      </c>
      <c r="AQ976" s="293" t="str">
        <f t="shared" si="407"/>
        <v>-</v>
      </c>
      <c r="AR976" s="293" t="str">
        <f t="shared" si="408"/>
        <v>-</v>
      </c>
      <c r="AS976" s="293" t="str" cm="1">
        <f t="array" ref="AS976">IFERROR(IFERROR((AT976*AU976)/(3600*1000)/AZ976, BY976) * SUMPRODUCT($BA976:$BE976^2.5, $BF976:$BJ976) / 1000, "-")</f>
        <v>-</v>
      </c>
      <c r="AT976" s="279" t="str">
        <f t="shared" si="409"/>
        <v>-</v>
      </c>
      <c r="AU976" s="279" t="str">
        <f t="shared" si="410"/>
        <v>-</v>
      </c>
      <c r="AV976" s="294" t="str">
        <f t="shared" si="392"/>
        <v>-</v>
      </c>
      <c r="AW976" s="294" t="str" cm="1">
        <f t="array" ref="AW976">IF(CH976&gt;0, INDEX($CV$58:$CV$60, CH976), "-")</f>
        <v>-</v>
      </c>
      <c r="AX976" s="294" t="str">
        <f t="shared" si="411"/>
        <v>-</v>
      </c>
      <c r="AY976" s="295" t="str">
        <f t="shared" si="412"/>
        <v>-</v>
      </c>
      <c r="AZ976" s="294">
        <f t="shared" si="413"/>
        <v>0</v>
      </c>
      <c r="BA976" s="296" t="str" cm="1">
        <f t="array" ref="BA976">IFERROR(INDEX($CV$63:$CZ$65, $CF976, BA$23), "-")</f>
        <v>-</v>
      </c>
      <c r="BB976" s="296" t="str" cm="1">
        <f t="array" ref="BB976">IFERROR(INDEX($CV$63:$CZ$65, $CF976, BB$23), "-")</f>
        <v>-</v>
      </c>
      <c r="BC976" s="296" t="str" cm="1">
        <f t="array" ref="BC976">IFERROR(INDEX($CV$63:$CZ$65, $CF976, BC$23), "-")</f>
        <v>-</v>
      </c>
      <c r="BD976" s="296" t="str" cm="1">
        <f t="array" ref="BD976">IFERROR(INDEX($CV$63:$CZ$65, $CF976, BD$23), "-")</f>
        <v>-</v>
      </c>
      <c r="BE976" s="296" t="str" cm="1">
        <f t="array" ref="BE976">IFERROR(INDEX($CV$63:$CZ$65, $CF976, BE$23), "-")</f>
        <v>-</v>
      </c>
      <c r="BF976" s="297" cm="1">
        <f t="array" ref="BF976">IF($CF976=3,
IFERROR(INDEX($CV$68:$CZ$79, $CE976, BF$23), "-"),
IF($CF976=2,
IF(BF$23=5, $Q976, IF(BF$23=4, $R976, 0)), IF(BF$23=5, $Q976, 0)
))</f>
        <v>0</v>
      </c>
      <c r="BG976" s="297" cm="1">
        <f t="array" ref="BG976">IF($CF976=3,
IFERROR(INDEX($CV$68:$CZ$79, $CE976, BG$23), "-"),
IF($CF976=2,
IF(BG$23=5, $Q976, IF(BG$23=4, $R976, 0)), IF(BG$23=5, $Q976, 0)
))</f>
        <v>0</v>
      </c>
      <c r="BH976" s="297" cm="1">
        <f t="array" ref="BH976">IF($CF976=3,
IFERROR(INDEX($CV$68:$CZ$79, $CE976, BH$23), "-"),
IF($CF976=2,
IF(BH$23=5, $Q976, IF(BH$23=4, $R976, 0)), IF(BH$23=5, $Q976, 0)
))</f>
        <v>0</v>
      </c>
      <c r="BI976" s="297" cm="1">
        <f t="array" ref="BI976">IF($CF976=3,
IFERROR(INDEX($CV$68:$CZ$79, $CE976, BI$23), "-"),
IF($CF976=2,
IF(BI$23=5, $Q976, IF(BI$23=4, $R976, 0)), IF(BI$23=5, $Q976, 0)
))</f>
        <v>0</v>
      </c>
      <c r="BJ976" s="297" cm="1">
        <f t="array" ref="BJ976">IF($CF976=3,
IFERROR(INDEX($CV$68:$CZ$79, $CE976, BJ$23), "-"),
IF($CF976=2,
IF(BJ$23=5, $Q976, IF(BJ$23=4, $R976, 0)), IF(BJ$23=5, $Q976, 0)
))</f>
        <v>0</v>
      </c>
      <c r="BK976" s="293" t="str" cm="1">
        <f t="array" ref="BK976">IFERROR(IF(OR($AN$20="EZ", ISNUMBER((BL976*BM976)/(3600*1000)/BN976)), (BL976*BM976)/(3600*1000)/BN976, BY976) * SUMPRODUCT($BO976:$BS976^2.5, $BT976:$BX976) / 1000, "-")</f>
        <v>-</v>
      </c>
      <c r="BL976" s="279" t="str">
        <f t="shared" si="414"/>
        <v>-</v>
      </c>
      <c r="BM976" s="279" t="str">
        <f t="shared" si="415"/>
        <v>-</v>
      </c>
      <c r="BN976" s="298">
        <f t="shared" si="416"/>
        <v>0</v>
      </c>
      <c r="BO976" s="296" t="str" cm="1">
        <f t="array" ref="BO976">IFERROR(INDEX($CV$63:$CZ$65, $CO976, BO$23), "-")</f>
        <v>-</v>
      </c>
      <c r="BP976" s="296" t="str" cm="1">
        <f t="array" ref="BP976">IFERROR(INDEX($CV$63:$CZ$65, $CO976, BP$23), "-")</f>
        <v>-</v>
      </c>
      <c r="BQ976" s="296" t="str" cm="1">
        <f t="array" ref="BQ976">IFERROR(INDEX($CV$63:$CZ$65, $CO976, BQ$23), "-")</f>
        <v>-</v>
      </c>
      <c r="BR976" s="296" t="str" cm="1">
        <f t="array" ref="BR976">IFERROR(INDEX($CV$63:$CZ$65, $CO976, BR$23), "-")</f>
        <v>-</v>
      </c>
      <c r="BS976" s="296" t="str" cm="1">
        <f t="array" ref="BS976">IFERROR(INDEX($CV$63:$CZ$65, $CO976, BS$23), "-")</f>
        <v>-</v>
      </c>
      <c r="BT976" s="297" cm="1">
        <f t="array" ref="BT976">IF($CO976=3,
IFERROR(INDEX($CV$68:$CZ$79, $CE976, BT$23), "-"),
IF($CO976=2,
IF(BT$23=5, $AC976, IF(BT$23=4, $AD976, 0)), IF(BT$23=5, $AC976, 0)
))</f>
        <v>0</v>
      </c>
      <c r="BU976" s="297" cm="1">
        <f t="array" ref="BU976">IF($CO976=3,
IFERROR(INDEX($CV$68:$CZ$79, $CE976, BU$23), "-"),
IF($CO976=2,
IF(BU$23=5, $AC976, IF(BU$23=4, $AD976, 0)), IF(BU$23=5, $AC976, 0)
))</f>
        <v>0</v>
      </c>
      <c r="BV976" s="297" cm="1">
        <f t="array" ref="BV976">IF($CO976=3,
IFERROR(INDEX($CV$68:$CZ$79, $CE976, BV$23), "-"),
IF($CO976=2,
IF(BV$23=5, $AC976, IF(BV$23=4, $AD976, 0)), IF(BV$23=5, $AC976, 0)
))</f>
        <v>0</v>
      </c>
      <c r="BW976" s="297" cm="1">
        <f t="array" ref="BW976">IF($CO976=3,
IFERROR(INDEX($CV$68:$CZ$79, $CE976, BW$23), "-"),
IF($CO976=2,
IF(BW$23=5, $AC976, IF(BW$23=4, $AD976, 0)), IF(BW$23=5, $AC976, 0)
))</f>
        <v>0</v>
      </c>
      <c r="BX976" s="297" cm="1">
        <f t="array" ref="BX976">IF($CO976=3,
IFERROR(INDEX($CV$68:$CZ$79, $CE976, BX$23), "-"),
IF($CO976=2,
IF(BX$23=5, $AC976, IF(BX$23=4, $AD976, 0)), IF(BX$23=5, $AC976, 0)
))</f>
        <v>0</v>
      </c>
      <c r="BY976" s="293" t="str">
        <f t="shared" si="417"/>
        <v>-</v>
      </c>
      <c r="BZ976" s="299">
        <f t="shared" si="393"/>
        <v>0</v>
      </c>
      <c r="CA976" s="294" t="str">
        <f t="shared" si="418"/>
        <v>-</v>
      </c>
      <c r="CB976" s="295" t="str">
        <f t="shared" si="394"/>
        <v>-</v>
      </c>
      <c r="CC976" s="295" t="str">
        <f t="shared" si="419"/>
        <v>-</v>
      </c>
      <c r="CD976" s="299">
        <f t="shared" si="395"/>
        <v>0</v>
      </c>
      <c r="CE976" s="300" t="str">
        <f t="shared" si="396"/>
        <v>-</v>
      </c>
      <c r="CF976" s="300" t="str">
        <f t="shared" si="397"/>
        <v>-</v>
      </c>
      <c r="CG976" s="300">
        <v>0</v>
      </c>
      <c r="CH976" s="300">
        <f t="shared" si="398"/>
        <v>0</v>
      </c>
      <c r="CI976" s="301">
        <f t="shared" si="399"/>
        <v>0</v>
      </c>
      <c r="CJ976" s="301">
        <f t="shared" si="400"/>
        <v>0</v>
      </c>
      <c r="CK976" s="302" t="str" cm="1">
        <f t="array" ref="CK976">IF($CJ976&gt;0, INDEX($CS$28:$DH$35, $CJ976, $CI976+CK$23), "-")</f>
        <v>-</v>
      </c>
      <c r="CL976" s="302" t="str" cm="1">
        <f t="array" ref="CL976">IF($CJ976&gt;0, INDEX($CS$28:$DH$35, $CJ976, $CI976+CL$23), "-")</f>
        <v>-</v>
      </c>
      <c r="CM976" s="302" t="str" cm="1">
        <f t="array" ref="CM976">IF($CJ976&gt;0, INDEX($CS$28:$DH$35, $CJ976, $CI976+CM$23), "-")</f>
        <v>-</v>
      </c>
      <c r="CN976" s="302" t="str" cm="1">
        <f t="array" ref="CN976">IF($CJ976&gt;0, INDEX($CS$28:$DH$35, $CJ976, $CI976+CN$23), "-")</f>
        <v>-</v>
      </c>
      <c r="CO976" s="300" t="str">
        <f t="shared" si="401"/>
        <v>-</v>
      </c>
      <c r="CP976" s="271"/>
      <c r="CQ976" s="272"/>
      <c r="CR976" s="273"/>
      <c r="CS976" s="273"/>
      <c r="CT976" s="273"/>
      <c r="CU976" s="273"/>
      <c r="CV976" s="273"/>
      <c r="CW976" s="273"/>
      <c r="CX976" s="273"/>
      <c r="CY976" s="273"/>
      <c r="CZ976" s="273"/>
      <c r="DA976" s="273"/>
      <c r="DB976" s="273"/>
      <c r="DC976" s="273"/>
      <c r="DD976" s="273"/>
      <c r="DE976" s="273"/>
      <c r="DF976" s="273"/>
      <c r="DG976" s="273"/>
      <c r="DH976" s="273"/>
      <c r="DI976" s="273"/>
      <c r="DJ976" s="271"/>
      <c r="DK976" s="271"/>
    </row>
    <row r="977" spans="1:115" s="45" customFormat="1" ht="12.75" customHeight="1" x14ac:dyDescent="0.25">
      <c r="A977" s="13" cm="1">
        <f t="array" ref="A977">IFERROR(INDEX(Operation, IFERROR(MATCH($N977,#REF!, 0), IFERROR(MATCH($N977,#REF!, 0), MATCH($N977,#REF!, 0))), 4), 0)</f>
        <v>0</v>
      </c>
      <c r="B977" s="10">
        <v>954</v>
      </c>
      <c r="C977" s="238"/>
      <c r="D977" s="238"/>
      <c r="E977" s="79"/>
      <c r="F977" s="80" t="str">
        <f>IF(ISBLANK(E977), "", VLOOKUP(E977, Z!$A$2:$C$4127, 3, FALSE))</f>
        <v/>
      </c>
      <c r="G977" s="238"/>
      <c r="H977" s="81"/>
      <c r="I977" s="255" t="b">
        <v>0</v>
      </c>
      <c r="J977" s="256"/>
      <c r="K977" s="82"/>
      <c r="L977" s="82"/>
      <c r="M977" s="83"/>
      <c r="N977" s="79"/>
      <c r="O977" s="84"/>
      <c r="P977" s="84"/>
      <c r="Q977" s="257"/>
      <c r="R977" s="257"/>
      <c r="S977" s="257"/>
      <c r="T977" s="85">
        <f t="shared" si="402"/>
        <v>0</v>
      </c>
      <c r="U977" s="238"/>
      <c r="V977" s="238"/>
      <c r="W977" s="238"/>
      <c r="X977" s="257"/>
      <c r="Y977" s="258"/>
      <c r="Z977" s="79"/>
      <c r="AA977" s="257"/>
      <c r="AB977" s="257"/>
      <c r="AC977" s="257"/>
      <c r="AD977" s="257"/>
      <c r="AE977" s="257"/>
      <c r="AF977" s="85">
        <f t="shared" si="403"/>
        <v>0</v>
      </c>
      <c r="AG977" s="259"/>
      <c r="AH977" s="238"/>
      <c r="AI977" s="79"/>
      <c r="AJ977" s="80" t="str">
        <f>IF(ISBLANK(AI977), "", VLOOKUP(AI977, Z!$A$2:$C$4127, 3, FALSE))</f>
        <v/>
      </c>
      <c r="AK977" s="260"/>
      <c r="AL977" s="127">
        <f t="shared" si="404"/>
        <v>0</v>
      </c>
      <c r="AM977" s="271"/>
      <c r="AN977" s="292">
        <f t="shared" si="406"/>
        <v>0</v>
      </c>
      <c r="AO977" s="279">
        <f t="shared" si="405"/>
        <v>1</v>
      </c>
      <c r="AP977" s="279">
        <v>0.75</v>
      </c>
      <c r="AQ977" s="293" t="str">
        <f t="shared" si="407"/>
        <v>-</v>
      </c>
      <c r="AR977" s="293" t="str">
        <f t="shared" si="408"/>
        <v>-</v>
      </c>
      <c r="AS977" s="293" t="str" cm="1">
        <f t="array" ref="AS977">IFERROR(IFERROR((AT977*AU977)/(3600*1000)/AZ977, BY977) * SUMPRODUCT($BA977:$BE977^2.5, $BF977:$BJ977) / 1000, "-")</f>
        <v>-</v>
      </c>
      <c r="AT977" s="279" t="str">
        <f t="shared" si="409"/>
        <v>-</v>
      </c>
      <c r="AU977" s="279" t="str">
        <f t="shared" si="410"/>
        <v>-</v>
      </c>
      <c r="AV977" s="294" t="str">
        <f t="shared" si="392"/>
        <v>-</v>
      </c>
      <c r="AW977" s="294" t="str" cm="1">
        <f t="array" ref="AW977">IF(CH977&gt;0, INDEX($CV$58:$CV$60, CH977), "-")</f>
        <v>-</v>
      </c>
      <c r="AX977" s="294" t="str">
        <f t="shared" si="411"/>
        <v>-</v>
      </c>
      <c r="AY977" s="295" t="str">
        <f t="shared" si="412"/>
        <v>-</v>
      </c>
      <c r="AZ977" s="294">
        <f t="shared" si="413"/>
        <v>0</v>
      </c>
      <c r="BA977" s="296" t="str" cm="1">
        <f t="array" ref="BA977">IFERROR(INDEX($CV$63:$CZ$65, $CF977, BA$23), "-")</f>
        <v>-</v>
      </c>
      <c r="BB977" s="296" t="str" cm="1">
        <f t="array" ref="BB977">IFERROR(INDEX($CV$63:$CZ$65, $CF977, BB$23), "-")</f>
        <v>-</v>
      </c>
      <c r="BC977" s="296" t="str" cm="1">
        <f t="array" ref="BC977">IFERROR(INDEX($CV$63:$CZ$65, $CF977, BC$23), "-")</f>
        <v>-</v>
      </c>
      <c r="BD977" s="296" t="str" cm="1">
        <f t="array" ref="BD977">IFERROR(INDEX($CV$63:$CZ$65, $CF977, BD$23), "-")</f>
        <v>-</v>
      </c>
      <c r="BE977" s="296" t="str" cm="1">
        <f t="array" ref="BE977">IFERROR(INDEX($CV$63:$CZ$65, $CF977, BE$23), "-")</f>
        <v>-</v>
      </c>
      <c r="BF977" s="297" cm="1">
        <f t="array" ref="BF977">IF($CF977=3,
IFERROR(INDEX($CV$68:$CZ$79, $CE977, BF$23), "-"),
IF($CF977=2,
IF(BF$23=5, $Q977, IF(BF$23=4, $R977, 0)), IF(BF$23=5, $Q977, 0)
))</f>
        <v>0</v>
      </c>
      <c r="BG977" s="297" cm="1">
        <f t="array" ref="BG977">IF($CF977=3,
IFERROR(INDEX($CV$68:$CZ$79, $CE977, BG$23), "-"),
IF($CF977=2,
IF(BG$23=5, $Q977, IF(BG$23=4, $R977, 0)), IF(BG$23=5, $Q977, 0)
))</f>
        <v>0</v>
      </c>
      <c r="BH977" s="297" cm="1">
        <f t="array" ref="BH977">IF($CF977=3,
IFERROR(INDEX($CV$68:$CZ$79, $CE977, BH$23), "-"),
IF($CF977=2,
IF(BH$23=5, $Q977, IF(BH$23=4, $R977, 0)), IF(BH$23=5, $Q977, 0)
))</f>
        <v>0</v>
      </c>
      <c r="BI977" s="297" cm="1">
        <f t="array" ref="BI977">IF($CF977=3,
IFERROR(INDEX($CV$68:$CZ$79, $CE977, BI$23), "-"),
IF($CF977=2,
IF(BI$23=5, $Q977, IF(BI$23=4, $R977, 0)), IF(BI$23=5, $Q977, 0)
))</f>
        <v>0</v>
      </c>
      <c r="BJ977" s="297" cm="1">
        <f t="array" ref="BJ977">IF($CF977=3,
IFERROR(INDEX($CV$68:$CZ$79, $CE977, BJ$23), "-"),
IF($CF977=2,
IF(BJ$23=5, $Q977, IF(BJ$23=4, $R977, 0)), IF(BJ$23=5, $Q977, 0)
))</f>
        <v>0</v>
      </c>
      <c r="BK977" s="293" t="str" cm="1">
        <f t="array" ref="BK977">IFERROR(IF(OR($AN$20="EZ", ISNUMBER((BL977*BM977)/(3600*1000)/BN977)), (BL977*BM977)/(3600*1000)/BN977, BY977) * SUMPRODUCT($BO977:$BS977^2.5, $BT977:$BX977) / 1000, "-")</f>
        <v>-</v>
      </c>
      <c r="BL977" s="279" t="str">
        <f t="shared" si="414"/>
        <v>-</v>
      </c>
      <c r="BM977" s="279" t="str">
        <f t="shared" si="415"/>
        <v>-</v>
      </c>
      <c r="BN977" s="298">
        <f t="shared" si="416"/>
        <v>0</v>
      </c>
      <c r="BO977" s="296" t="str" cm="1">
        <f t="array" ref="BO977">IFERROR(INDEX($CV$63:$CZ$65, $CO977, BO$23), "-")</f>
        <v>-</v>
      </c>
      <c r="BP977" s="296" t="str" cm="1">
        <f t="array" ref="BP977">IFERROR(INDEX($CV$63:$CZ$65, $CO977, BP$23), "-")</f>
        <v>-</v>
      </c>
      <c r="BQ977" s="296" t="str" cm="1">
        <f t="array" ref="BQ977">IFERROR(INDEX($CV$63:$CZ$65, $CO977, BQ$23), "-")</f>
        <v>-</v>
      </c>
      <c r="BR977" s="296" t="str" cm="1">
        <f t="array" ref="BR977">IFERROR(INDEX($CV$63:$CZ$65, $CO977, BR$23), "-")</f>
        <v>-</v>
      </c>
      <c r="BS977" s="296" t="str" cm="1">
        <f t="array" ref="BS977">IFERROR(INDEX($CV$63:$CZ$65, $CO977, BS$23), "-")</f>
        <v>-</v>
      </c>
      <c r="BT977" s="297" cm="1">
        <f t="array" ref="BT977">IF($CO977=3,
IFERROR(INDEX($CV$68:$CZ$79, $CE977, BT$23), "-"),
IF($CO977=2,
IF(BT$23=5, $AC977, IF(BT$23=4, $AD977, 0)), IF(BT$23=5, $AC977, 0)
))</f>
        <v>0</v>
      </c>
      <c r="BU977" s="297" cm="1">
        <f t="array" ref="BU977">IF($CO977=3,
IFERROR(INDEX($CV$68:$CZ$79, $CE977, BU$23), "-"),
IF($CO977=2,
IF(BU$23=5, $AC977, IF(BU$23=4, $AD977, 0)), IF(BU$23=5, $AC977, 0)
))</f>
        <v>0</v>
      </c>
      <c r="BV977" s="297" cm="1">
        <f t="array" ref="BV977">IF($CO977=3,
IFERROR(INDEX($CV$68:$CZ$79, $CE977, BV$23), "-"),
IF($CO977=2,
IF(BV$23=5, $AC977, IF(BV$23=4, $AD977, 0)), IF(BV$23=5, $AC977, 0)
))</f>
        <v>0</v>
      </c>
      <c r="BW977" s="297" cm="1">
        <f t="array" ref="BW977">IF($CO977=3,
IFERROR(INDEX($CV$68:$CZ$79, $CE977, BW$23), "-"),
IF($CO977=2,
IF(BW$23=5, $AC977, IF(BW$23=4, $AD977, 0)), IF(BW$23=5, $AC977, 0)
))</f>
        <v>0</v>
      </c>
      <c r="BX977" s="297" cm="1">
        <f t="array" ref="BX977">IF($CO977=3,
IFERROR(INDEX($CV$68:$CZ$79, $CE977, BX$23), "-"),
IF($CO977=2,
IF(BX$23=5, $AC977, IF(BX$23=4, $AD977, 0)), IF(BX$23=5, $AC977, 0)
))</f>
        <v>0</v>
      </c>
      <c r="BY977" s="293" t="str">
        <f t="shared" si="417"/>
        <v>-</v>
      </c>
      <c r="BZ977" s="299">
        <f t="shared" si="393"/>
        <v>0</v>
      </c>
      <c r="CA977" s="294" t="str">
        <f t="shared" si="418"/>
        <v>-</v>
      </c>
      <c r="CB977" s="295" t="str">
        <f t="shared" si="394"/>
        <v>-</v>
      </c>
      <c r="CC977" s="295" t="str">
        <f t="shared" si="419"/>
        <v>-</v>
      </c>
      <c r="CD977" s="299">
        <f t="shared" si="395"/>
        <v>0</v>
      </c>
      <c r="CE977" s="300" t="str">
        <f t="shared" si="396"/>
        <v>-</v>
      </c>
      <c r="CF977" s="300" t="str">
        <f t="shared" si="397"/>
        <v>-</v>
      </c>
      <c r="CG977" s="300">
        <v>0</v>
      </c>
      <c r="CH977" s="300">
        <f t="shared" si="398"/>
        <v>0</v>
      </c>
      <c r="CI977" s="301">
        <f t="shared" si="399"/>
        <v>0</v>
      </c>
      <c r="CJ977" s="301">
        <f t="shared" si="400"/>
        <v>0</v>
      </c>
      <c r="CK977" s="302" t="str" cm="1">
        <f t="array" ref="CK977">IF($CJ977&gt;0, INDEX($CS$28:$DH$35, $CJ977, $CI977+CK$23), "-")</f>
        <v>-</v>
      </c>
      <c r="CL977" s="302" t="str" cm="1">
        <f t="array" ref="CL977">IF($CJ977&gt;0, INDEX($CS$28:$DH$35, $CJ977, $CI977+CL$23), "-")</f>
        <v>-</v>
      </c>
      <c r="CM977" s="302" t="str" cm="1">
        <f t="array" ref="CM977">IF($CJ977&gt;0, INDEX($CS$28:$DH$35, $CJ977, $CI977+CM$23), "-")</f>
        <v>-</v>
      </c>
      <c r="CN977" s="302" t="str" cm="1">
        <f t="array" ref="CN977">IF($CJ977&gt;0, INDEX($CS$28:$DH$35, $CJ977, $CI977+CN$23), "-")</f>
        <v>-</v>
      </c>
      <c r="CO977" s="300" t="str">
        <f t="shared" si="401"/>
        <v>-</v>
      </c>
      <c r="CP977" s="271"/>
      <c r="CQ977" s="272"/>
      <c r="CR977" s="273"/>
      <c r="CS977" s="273"/>
      <c r="CT977" s="273"/>
      <c r="CU977" s="273"/>
      <c r="CV977" s="273"/>
      <c r="CW977" s="273"/>
      <c r="CX977" s="273"/>
      <c r="CY977" s="273"/>
      <c r="CZ977" s="273"/>
      <c r="DA977" s="273"/>
      <c r="DB977" s="273"/>
      <c r="DC977" s="273"/>
      <c r="DD977" s="273"/>
      <c r="DE977" s="273"/>
      <c r="DF977" s="273"/>
      <c r="DG977" s="273"/>
      <c r="DH977" s="273"/>
      <c r="DI977" s="273"/>
      <c r="DJ977" s="271"/>
      <c r="DK977" s="271"/>
    </row>
    <row r="978" spans="1:115" s="45" customFormat="1" ht="12.75" customHeight="1" x14ac:dyDescent="0.25">
      <c r="A978" s="13" cm="1">
        <f t="array" ref="A978">IFERROR(INDEX(Operation, IFERROR(MATCH($N978,#REF!, 0), IFERROR(MATCH($N978,#REF!, 0), MATCH($N978,#REF!, 0))), 4), 0)</f>
        <v>0</v>
      </c>
      <c r="B978" s="10">
        <v>955</v>
      </c>
      <c r="C978" s="238"/>
      <c r="D978" s="238"/>
      <c r="E978" s="79"/>
      <c r="F978" s="80" t="str">
        <f>IF(ISBLANK(E978), "", VLOOKUP(E978, Z!$A$2:$C$4127, 3, FALSE))</f>
        <v/>
      </c>
      <c r="G978" s="238"/>
      <c r="H978" s="81"/>
      <c r="I978" s="255" t="b">
        <v>0</v>
      </c>
      <c r="J978" s="256"/>
      <c r="K978" s="82"/>
      <c r="L978" s="82"/>
      <c r="M978" s="83"/>
      <c r="N978" s="79"/>
      <c r="O978" s="84"/>
      <c r="P978" s="84"/>
      <c r="Q978" s="257"/>
      <c r="R978" s="257"/>
      <c r="S978" s="257"/>
      <c r="T978" s="85">
        <f t="shared" si="402"/>
        <v>0</v>
      </c>
      <c r="U978" s="238"/>
      <c r="V978" s="238"/>
      <c r="W978" s="238"/>
      <c r="X978" s="256"/>
      <c r="Y978" s="258"/>
      <c r="Z978" s="79"/>
      <c r="AA978" s="257"/>
      <c r="AB978" s="257"/>
      <c r="AC978" s="257"/>
      <c r="AD978" s="257"/>
      <c r="AE978" s="257"/>
      <c r="AF978" s="85">
        <f t="shared" si="403"/>
        <v>0</v>
      </c>
      <c r="AG978" s="259"/>
      <c r="AH978" s="238"/>
      <c r="AI978" s="79"/>
      <c r="AJ978" s="80" t="str">
        <f>IF(ISBLANK(AI978), "", VLOOKUP(AI978, Z!$A$2:$C$4127, 3, FALSE))</f>
        <v/>
      </c>
      <c r="AK978" s="260"/>
      <c r="AL978" s="127">
        <f t="shared" si="404"/>
        <v>0</v>
      </c>
      <c r="AM978" s="271"/>
      <c r="AN978" s="292">
        <f t="shared" si="406"/>
        <v>0</v>
      </c>
      <c r="AO978" s="279">
        <f t="shared" si="405"/>
        <v>1</v>
      </c>
      <c r="AP978" s="279">
        <v>0.75</v>
      </c>
      <c r="AQ978" s="293" t="str">
        <f t="shared" si="407"/>
        <v>-</v>
      </c>
      <c r="AR978" s="293" t="str">
        <f t="shared" si="408"/>
        <v>-</v>
      </c>
      <c r="AS978" s="293" t="str" cm="1">
        <f t="array" ref="AS978">IFERROR(IFERROR((AT978*AU978)/(3600*1000)/AZ978, BY978) * SUMPRODUCT($BA978:$BE978^2.5, $BF978:$BJ978) / 1000, "-")</f>
        <v>-</v>
      </c>
      <c r="AT978" s="279" t="str">
        <f t="shared" si="409"/>
        <v>-</v>
      </c>
      <c r="AU978" s="279" t="str">
        <f t="shared" si="410"/>
        <v>-</v>
      </c>
      <c r="AV978" s="294" t="str">
        <f t="shared" si="392"/>
        <v>-</v>
      </c>
      <c r="AW978" s="294" t="str" cm="1">
        <f t="array" ref="AW978">IF(CH978&gt;0, INDEX($CV$58:$CV$60, CH978), "-")</f>
        <v>-</v>
      </c>
      <c r="AX978" s="294" t="str">
        <f t="shared" si="411"/>
        <v>-</v>
      </c>
      <c r="AY978" s="295" t="str">
        <f t="shared" si="412"/>
        <v>-</v>
      </c>
      <c r="AZ978" s="294">
        <f t="shared" si="413"/>
        <v>0</v>
      </c>
      <c r="BA978" s="296" t="str" cm="1">
        <f t="array" ref="BA978">IFERROR(INDEX($CV$63:$CZ$65, $CF978, BA$23), "-")</f>
        <v>-</v>
      </c>
      <c r="BB978" s="296" t="str" cm="1">
        <f t="array" ref="BB978">IFERROR(INDEX($CV$63:$CZ$65, $CF978, BB$23), "-")</f>
        <v>-</v>
      </c>
      <c r="BC978" s="296" t="str" cm="1">
        <f t="array" ref="BC978">IFERROR(INDEX($CV$63:$CZ$65, $CF978, BC$23), "-")</f>
        <v>-</v>
      </c>
      <c r="BD978" s="296" t="str" cm="1">
        <f t="array" ref="BD978">IFERROR(INDEX($CV$63:$CZ$65, $CF978, BD$23), "-")</f>
        <v>-</v>
      </c>
      <c r="BE978" s="296" t="str" cm="1">
        <f t="array" ref="BE978">IFERROR(INDEX($CV$63:$CZ$65, $CF978, BE$23), "-")</f>
        <v>-</v>
      </c>
      <c r="BF978" s="297" cm="1">
        <f t="array" ref="BF978">IF($CF978=3,
IFERROR(INDEX($CV$68:$CZ$79, $CE978, BF$23), "-"),
IF($CF978=2,
IF(BF$23=5, $Q978, IF(BF$23=4, $R978, 0)), IF(BF$23=5, $Q978, 0)
))</f>
        <v>0</v>
      </c>
      <c r="BG978" s="297" cm="1">
        <f t="array" ref="BG978">IF($CF978=3,
IFERROR(INDEX($CV$68:$CZ$79, $CE978, BG$23), "-"),
IF($CF978=2,
IF(BG$23=5, $Q978, IF(BG$23=4, $R978, 0)), IF(BG$23=5, $Q978, 0)
))</f>
        <v>0</v>
      </c>
      <c r="BH978" s="297" cm="1">
        <f t="array" ref="BH978">IF($CF978=3,
IFERROR(INDEX($CV$68:$CZ$79, $CE978, BH$23), "-"),
IF($CF978=2,
IF(BH$23=5, $Q978, IF(BH$23=4, $R978, 0)), IF(BH$23=5, $Q978, 0)
))</f>
        <v>0</v>
      </c>
      <c r="BI978" s="297" cm="1">
        <f t="array" ref="BI978">IF($CF978=3,
IFERROR(INDEX($CV$68:$CZ$79, $CE978, BI$23), "-"),
IF($CF978=2,
IF(BI$23=5, $Q978, IF(BI$23=4, $R978, 0)), IF(BI$23=5, $Q978, 0)
))</f>
        <v>0</v>
      </c>
      <c r="BJ978" s="297" cm="1">
        <f t="array" ref="BJ978">IF($CF978=3,
IFERROR(INDEX($CV$68:$CZ$79, $CE978, BJ$23), "-"),
IF($CF978=2,
IF(BJ$23=5, $Q978, IF(BJ$23=4, $R978, 0)), IF(BJ$23=5, $Q978, 0)
))</f>
        <v>0</v>
      </c>
      <c r="BK978" s="293" t="str" cm="1">
        <f t="array" ref="BK978">IFERROR(IF(OR($AN$20="EZ", ISNUMBER((BL978*BM978)/(3600*1000)/BN978)), (BL978*BM978)/(3600*1000)/BN978, BY978) * SUMPRODUCT($BO978:$BS978^2.5, $BT978:$BX978) / 1000, "-")</f>
        <v>-</v>
      </c>
      <c r="BL978" s="279" t="str">
        <f t="shared" si="414"/>
        <v>-</v>
      </c>
      <c r="BM978" s="279" t="str">
        <f t="shared" si="415"/>
        <v>-</v>
      </c>
      <c r="BN978" s="298">
        <f t="shared" si="416"/>
        <v>0</v>
      </c>
      <c r="BO978" s="296" t="str" cm="1">
        <f t="array" ref="BO978">IFERROR(INDEX($CV$63:$CZ$65, $CO978, BO$23), "-")</f>
        <v>-</v>
      </c>
      <c r="BP978" s="296" t="str" cm="1">
        <f t="array" ref="BP978">IFERROR(INDEX($CV$63:$CZ$65, $CO978, BP$23), "-")</f>
        <v>-</v>
      </c>
      <c r="BQ978" s="296" t="str" cm="1">
        <f t="array" ref="BQ978">IFERROR(INDEX($CV$63:$CZ$65, $CO978, BQ$23), "-")</f>
        <v>-</v>
      </c>
      <c r="BR978" s="296" t="str" cm="1">
        <f t="array" ref="BR978">IFERROR(INDEX($CV$63:$CZ$65, $CO978, BR$23), "-")</f>
        <v>-</v>
      </c>
      <c r="BS978" s="296" t="str" cm="1">
        <f t="array" ref="BS978">IFERROR(INDEX($CV$63:$CZ$65, $CO978, BS$23), "-")</f>
        <v>-</v>
      </c>
      <c r="BT978" s="297" cm="1">
        <f t="array" ref="BT978">IF($CO978=3,
IFERROR(INDEX($CV$68:$CZ$79, $CE978, BT$23), "-"),
IF($CO978=2,
IF(BT$23=5, $AC978, IF(BT$23=4, $AD978, 0)), IF(BT$23=5, $AC978, 0)
))</f>
        <v>0</v>
      </c>
      <c r="BU978" s="297" cm="1">
        <f t="array" ref="BU978">IF($CO978=3,
IFERROR(INDEX($CV$68:$CZ$79, $CE978, BU$23), "-"),
IF($CO978=2,
IF(BU$23=5, $AC978, IF(BU$23=4, $AD978, 0)), IF(BU$23=5, $AC978, 0)
))</f>
        <v>0</v>
      </c>
      <c r="BV978" s="297" cm="1">
        <f t="array" ref="BV978">IF($CO978=3,
IFERROR(INDEX($CV$68:$CZ$79, $CE978, BV$23), "-"),
IF($CO978=2,
IF(BV$23=5, $AC978, IF(BV$23=4, $AD978, 0)), IF(BV$23=5, $AC978, 0)
))</f>
        <v>0</v>
      </c>
      <c r="BW978" s="297" cm="1">
        <f t="array" ref="BW978">IF($CO978=3,
IFERROR(INDEX($CV$68:$CZ$79, $CE978, BW$23), "-"),
IF($CO978=2,
IF(BW$23=5, $AC978, IF(BW$23=4, $AD978, 0)), IF(BW$23=5, $AC978, 0)
))</f>
        <v>0</v>
      </c>
      <c r="BX978" s="297" cm="1">
        <f t="array" ref="BX978">IF($CO978=3,
IFERROR(INDEX($CV$68:$CZ$79, $CE978, BX$23), "-"),
IF($CO978=2,
IF(BX$23=5, $AC978, IF(BX$23=4, $AD978, 0)), IF(BX$23=5, $AC978, 0)
))</f>
        <v>0</v>
      </c>
      <c r="BY978" s="293" t="str">
        <f t="shared" si="417"/>
        <v>-</v>
      </c>
      <c r="BZ978" s="299">
        <f t="shared" si="393"/>
        <v>0</v>
      </c>
      <c r="CA978" s="294" t="str">
        <f t="shared" si="418"/>
        <v>-</v>
      </c>
      <c r="CB978" s="295" t="str">
        <f t="shared" si="394"/>
        <v>-</v>
      </c>
      <c r="CC978" s="295" t="str">
        <f t="shared" si="419"/>
        <v>-</v>
      </c>
      <c r="CD978" s="299">
        <f t="shared" si="395"/>
        <v>0</v>
      </c>
      <c r="CE978" s="300" t="str">
        <f t="shared" si="396"/>
        <v>-</v>
      </c>
      <c r="CF978" s="300" t="str">
        <f t="shared" si="397"/>
        <v>-</v>
      </c>
      <c r="CG978" s="300">
        <v>0</v>
      </c>
      <c r="CH978" s="300">
        <f t="shared" si="398"/>
        <v>0</v>
      </c>
      <c r="CI978" s="301">
        <f t="shared" si="399"/>
        <v>0</v>
      </c>
      <c r="CJ978" s="301">
        <f t="shared" si="400"/>
        <v>0</v>
      </c>
      <c r="CK978" s="302" t="str" cm="1">
        <f t="array" ref="CK978">IF($CJ978&gt;0, INDEX($CS$28:$DH$35, $CJ978, $CI978+CK$23), "-")</f>
        <v>-</v>
      </c>
      <c r="CL978" s="302" t="str" cm="1">
        <f t="array" ref="CL978">IF($CJ978&gt;0, INDEX($CS$28:$DH$35, $CJ978, $CI978+CL$23), "-")</f>
        <v>-</v>
      </c>
      <c r="CM978" s="302" t="str" cm="1">
        <f t="array" ref="CM978">IF($CJ978&gt;0, INDEX($CS$28:$DH$35, $CJ978, $CI978+CM$23), "-")</f>
        <v>-</v>
      </c>
      <c r="CN978" s="302" t="str" cm="1">
        <f t="array" ref="CN978">IF($CJ978&gt;0, INDEX($CS$28:$DH$35, $CJ978, $CI978+CN$23), "-")</f>
        <v>-</v>
      </c>
      <c r="CO978" s="300" t="str">
        <f t="shared" si="401"/>
        <v>-</v>
      </c>
      <c r="CP978" s="271"/>
      <c r="CQ978" s="272"/>
      <c r="CR978" s="273"/>
      <c r="CS978" s="273"/>
      <c r="CT978" s="273"/>
      <c r="CU978" s="273"/>
      <c r="CV978" s="273"/>
      <c r="CW978" s="273"/>
      <c r="CX978" s="273"/>
      <c r="CY978" s="273"/>
      <c r="CZ978" s="273"/>
      <c r="DA978" s="273"/>
      <c r="DB978" s="273"/>
      <c r="DC978" s="273"/>
      <c r="DD978" s="273"/>
      <c r="DE978" s="273"/>
      <c r="DF978" s="273"/>
      <c r="DG978" s="273"/>
      <c r="DH978" s="273"/>
      <c r="DI978" s="273"/>
      <c r="DJ978" s="271"/>
      <c r="DK978" s="271"/>
    </row>
    <row r="979" spans="1:115" s="45" customFormat="1" ht="12.75" customHeight="1" x14ac:dyDescent="0.25">
      <c r="A979" s="13" cm="1">
        <f t="array" ref="A979">IFERROR(INDEX(Operation, IFERROR(MATCH($N979,#REF!, 0), IFERROR(MATCH($N979,#REF!, 0), MATCH($N979,#REF!, 0))), 4), 0)</f>
        <v>0</v>
      </c>
      <c r="B979" s="10">
        <v>956</v>
      </c>
      <c r="C979" s="238"/>
      <c r="D979" s="238"/>
      <c r="E979" s="79"/>
      <c r="F979" s="80" t="str">
        <f>IF(ISBLANK(E979), "", VLOOKUP(E979, Z!$A$2:$C$4127, 3, FALSE))</f>
        <v/>
      </c>
      <c r="G979" s="238"/>
      <c r="H979" s="81"/>
      <c r="I979" s="255" t="b">
        <v>0</v>
      </c>
      <c r="J979" s="256"/>
      <c r="K979" s="82"/>
      <c r="L979" s="82"/>
      <c r="M979" s="83"/>
      <c r="N979" s="79"/>
      <c r="O979" s="84"/>
      <c r="P979" s="84"/>
      <c r="Q979" s="257"/>
      <c r="R979" s="257"/>
      <c r="S979" s="257"/>
      <c r="T979" s="85">
        <f t="shared" si="402"/>
        <v>0</v>
      </c>
      <c r="U979" s="238"/>
      <c r="V979" s="238"/>
      <c r="W979" s="238"/>
      <c r="X979" s="257"/>
      <c r="Y979" s="258"/>
      <c r="Z979" s="79"/>
      <c r="AA979" s="257"/>
      <c r="AB979" s="257"/>
      <c r="AC979" s="257"/>
      <c r="AD979" s="257"/>
      <c r="AE979" s="257"/>
      <c r="AF979" s="85">
        <f t="shared" si="403"/>
        <v>0</v>
      </c>
      <c r="AG979" s="259"/>
      <c r="AH979" s="238"/>
      <c r="AI979" s="79"/>
      <c r="AJ979" s="80" t="str">
        <f>IF(ISBLANK(AI979), "", VLOOKUP(AI979, Z!$A$2:$C$4127, 3, FALSE))</f>
        <v/>
      </c>
      <c r="AK979" s="260"/>
      <c r="AL979" s="127">
        <f t="shared" si="404"/>
        <v>0</v>
      </c>
      <c r="AM979" s="271"/>
      <c r="AN979" s="292">
        <f t="shared" si="406"/>
        <v>0</v>
      </c>
      <c r="AO979" s="279">
        <f t="shared" si="405"/>
        <v>1</v>
      </c>
      <c r="AP979" s="279">
        <v>0.75</v>
      </c>
      <c r="AQ979" s="293" t="str">
        <f t="shared" si="407"/>
        <v>-</v>
      </c>
      <c r="AR979" s="293" t="str">
        <f t="shared" si="408"/>
        <v>-</v>
      </c>
      <c r="AS979" s="293" t="str" cm="1">
        <f t="array" ref="AS979">IFERROR(IFERROR((AT979*AU979)/(3600*1000)/AZ979, BY979) * SUMPRODUCT($BA979:$BE979^2.5, $BF979:$BJ979) / 1000, "-")</f>
        <v>-</v>
      </c>
      <c r="AT979" s="279" t="str">
        <f t="shared" si="409"/>
        <v>-</v>
      </c>
      <c r="AU979" s="279" t="str">
        <f t="shared" si="410"/>
        <v>-</v>
      </c>
      <c r="AV979" s="294" t="str">
        <f t="shared" si="392"/>
        <v>-</v>
      </c>
      <c r="AW979" s="294" t="str" cm="1">
        <f t="array" ref="AW979">IF(CH979&gt;0, INDEX($CV$58:$CV$60, CH979), "-")</f>
        <v>-</v>
      </c>
      <c r="AX979" s="294" t="str">
        <f t="shared" si="411"/>
        <v>-</v>
      </c>
      <c r="AY979" s="295" t="str">
        <f t="shared" si="412"/>
        <v>-</v>
      </c>
      <c r="AZ979" s="294">
        <f t="shared" si="413"/>
        <v>0</v>
      </c>
      <c r="BA979" s="296" t="str" cm="1">
        <f t="array" ref="BA979">IFERROR(INDEX($CV$63:$CZ$65, $CF979, BA$23), "-")</f>
        <v>-</v>
      </c>
      <c r="BB979" s="296" t="str" cm="1">
        <f t="array" ref="BB979">IFERROR(INDEX($CV$63:$CZ$65, $CF979, BB$23), "-")</f>
        <v>-</v>
      </c>
      <c r="BC979" s="296" t="str" cm="1">
        <f t="array" ref="BC979">IFERROR(INDEX($CV$63:$CZ$65, $CF979, BC$23), "-")</f>
        <v>-</v>
      </c>
      <c r="BD979" s="296" t="str" cm="1">
        <f t="array" ref="BD979">IFERROR(INDEX($CV$63:$CZ$65, $CF979, BD$23), "-")</f>
        <v>-</v>
      </c>
      <c r="BE979" s="296" t="str" cm="1">
        <f t="array" ref="BE979">IFERROR(INDEX($CV$63:$CZ$65, $CF979, BE$23), "-")</f>
        <v>-</v>
      </c>
      <c r="BF979" s="297" cm="1">
        <f t="array" ref="BF979">IF($CF979=3,
IFERROR(INDEX($CV$68:$CZ$79, $CE979, BF$23), "-"),
IF($CF979=2,
IF(BF$23=5, $Q979, IF(BF$23=4, $R979, 0)), IF(BF$23=5, $Q979, 0)
))</f>
        <v>0</v>
      </c>
      <c r="BG979" s="297" cm="1">
        <f t="array" ref="BG979">IF($CF979=3,
IFERROR(INDEX($CV$68:$CZ$79, $CE979, BG$23), "-"),
IF($CF979=2,
IF(BG$23=5, $Q979, IF(BG$23=4, $R979, 0)), IF(BG$23=5, $Q979, 0)
))</f>
        <v>0</v>
      </c>
      <c r="BH979" s="297" cm="1">
        <f t="array" ref="BH979">IF($CF979=3,
IFERROR(INDEX($CV$68:$CZ$79, $CE979, BH$23), "-"),
IF($CF979=2,
IF(BH$23=5, $Q979, IF(BH$23=4, $R979, 0)), IF(BH$23=5, $Q979, 0)
))</f>
        <v>0</v>
      </c>
      <c r="BI979" s="297" cm="1">
        <f t="array" ref="BI979">IF($CF979=3,
IFERROR(INDEX($CV$68:$CZ$79, $CE979, BI$23), "-"),
IF($CF979=2,
IF(BI$23=5, $Q979, IF(BI$23=4, $R979, 0)), IF(BI$23=5, $Q979, 0)
))</f>
        <v>0</v>
      </c>
      <c r="BJ979" s="297" cm="1">
        <f t="array" ref="BJ979">IF($CF979=3,
IFERROR(INDEX($CV$68:$CZ$79, $CE979, BJ$23), "-"),
IF($CF979=2,
IF(BJ$23=5, $Q979, IF(BJ$23=4, $R979, 0)), IF(BJ$23=5, $Q979, 0)
))</f>
        <v>0</v>
      </c>
      <c r="BK979" s="293" t="str" cm="1">
        <f t="array" ref="BK979">IFERROR(IF(OR($AN$20="EZ", ISNUMBER((BL979*BM979)/(3600*1000)/BN979)), (BL979*BM979)/(3600*1000)/BN979, BY979) * SUMPRODUCT($BO979:$BS979^2.5, $BT979:$BX979) / 1000, "-")</f>
        <v>-</v>
      </c>
      <c r="BL979" s="279" t="str">
        <f t="shared" si="414"/>
        <v>-</v>
      </c>
      <c r="BM979" s="279" t="str">
        <f t="shared" si="415"/>
        <v>-</v>
      </c>
      <c r="BN979" s="298">
        <f t="shared" si="416"/>
        <v>0</v>
      </c>
      <c r="BO979" s="296" t="str" cm="1">
        <f t="array" ref="BO979">IFERROR(INDEX($CV$63:$CZ$65, $CO979, BO$23), "-")</f>
        <v>-</v>
      </c>
      <c r="BP979" s="296" t="str" cm="1">
        <f t="array" ref="BP979">IFERROR(INDEX($CV$63:$CZ$65, $CO979, BP$23), "-")</f>
        <v>-</v>
      </c>
      <c r="BQ979" s="296" t="str" cm="1">
        <f t="array" ref="BQ979">IFERROR(INDEX($CV$63:$CZ$65, $CO979, BQ$23), "-")</f>
        <v>-</v>
      </c>
      <c r="BR979" s="296" t="str" cm="1">
        <f t="array" ref="BR979">IFERROR(INDEX($CV$63:$CZ$65, $CO979, BR$23), "-")</f>
        <v>-</v>
      </c>
      <c r="BS979" s="296" t="str" cm="1">
        <f t="array" ref="BS979">IFERROR(INDEX($CV$63:$CZ$65, $CO979, BS$23), "-")</f>
        <v>-</v>
      </c>
      <c r="BT979" s="297" cm="1">
        <f t="array" ref="BT979">IF($CO979=3,
IFERROR(INDEX($CV$68:$CZ$79, $CE979, BT$23), "-"),
IF($CO979=2,
IF(BT$23=5, $AC979, IF(BT$23=4, $AD979, 0)), IF(BT$23=5, $AC979, 0)
))</f>
        <v>0</v>
      </c>
      <c r="BU979" s="297" cm="1">
        <f t="array" ref="BU979">IF($CO979=3,
IFERROR(INDEX($CV$68:$CZ$79, $CE979, BU$23), "-"),
IF($CO979=2,
IF(BU$23=5, $AC979, IF(BU$23=4, $AD979, 0)), IF(BU$23=5, $AC979, 0)
))</f>
        <v>0</v>
      </c>
      <c r="BV979" s="297" cm="1">
        <f t="array" ref="BV979">IF($CO979=3,
IFERROR(INDEX($CV$68:$CZ$79, $CE979, BV$23), "-"),
IF($CO979=2,
IF(BV$23=5, $AC979, IF(BV$23=4, $AD979, 0)), IF(BV$23=5, $AC979, 0)
))</f>
        <v>0</v>
      </c>
      <c r="BW979" s="297" cm="1">
        <f t="array" ref="BW979">IF($CO979=3,
IFERROR(INDEX($CV$68:$CZ$79, $CE979, BW$23), "-"),
IF($CO979=2,
IF(BW$23=5, $AC979, IF(BW$23=4, $AD979, 0)), IF(BW$23=5, $AC979, 0)
))</f>
        <v>0</v>
      </c>
      <c r="BX979" s="297" cm="1">
        <f t="array" ref="BX979">IF($CO979=3,
IFERROR(INDEX($CV$68:$CZ$79, $CE979, BX$23), "-"),
IF($CO979=2,
IF(BX$23=5, $AC979, IF(BX$23=4, $AD979, 0)), IF(BX$23=5, $AC979, 0)
))</f>
        <v>0</v>
      </c>
      <c r="BY979" s="293" t="str">
        <f t="shared" si="417"/>
        <v>-</v>
      </c>
      <c r="BZ979" s="299">
        <f t="shared" si="393"/>
        <v>0</v>
      </c>
      <c r="CA979" s="294" t="str">
        <f t="shared" si="418"/>
        <v>-</v>
      </c>
      <c r="CB979" s="295" t="str">
        <f t="shared" si="394"/>
        <v>-</v>
      </c>
      <c r="CC979" s="295" t="str">
        <f t="shared" si="419"/>
        <v>-</v>
      </c>
      <c r="CD979" s="299">
        <f t="shared" si="395"/>
        <v>0</v>
      </c>
      <c r="CE979" s="300" t="str">
        <f t="shared" si="396"/>
        <v>-</v>
      </c>
      <c r="CF979" s="300" t="str">
        <f t="shared" si="397"/>
        <v>-</v>
      </c>
      <c r="CG979" s="300">
        <v>0</v>
      </c>
      <c r="CH979" s="300">
        <f t="shared" si="398"/>
        <v>0</v>
      </c>
      <c r="CI979" s="301">
        <f t="shared" si="399"/>
        <v>0</v>
      </c>
      <c r="CJ979" s="301">
        <f t="shared" si="400"/>
        <v>0</v>
      </c>
      <c r="CK979" s="302" t="str" cm="1">
        <f t="array" ref="CK979">IF($CJ979&gt;0, INDEX($CS$28:$DH$35, $CJ979, $CI979+CK$23), "-")</f>
        <v>-</v>
      </c>
      <c r="CL979" s="302" t="str" cm="1">
        <f t="array" ref="CL979">IF($CJ979&gt;0, INDEX($CS$28:$DH$35, $CJ979, $CI979+CL$23), "-")</f>
        <v>-</v>
      </c>
      <c r="CM979" s="302" t="str" cm="1">
        <f t="array" ref="CM979">IF($CJ979&gt;0, INDEX($CS$28:$DH$35, $CJ979, $CI979+CM$23), "-")</f>
        <v>-</v>
      </c>
      <c r="CN979" s="302" t="str" cm="1">
        <f t="array" ref="CN979">IF($CJ979&gt;0, INDEX($CS$28:$DH$35, $CJ979, $CI979+CN$23), "-")</f>
        <v>-</v>
      </c>
      <c r="CO979" s="300" t="str">
        <f t="shared" si="401"/>
        <v>-</v>
      </c>
      <c r="CP979" s="271"/>
      <c r="CQ979" s="272"/>
      <c r="CR979" s="273"/>
      <c r="CS979" s="273"/>
      <c r="CT979" s="273"/>
      <c r="CU979" s="273"/>
      <c r="CV979" s="273"/>
      <c r="CW979" s="273"/>
      <c r="CX979" s="273"/>
      <c r="CY979" s="273"/>
      <c r="CZ979" s="273"/>
      <c r="DA979" s="273"/>
      <c r="DB979" s="273"/>
      <c r="DC979" s="273"/>
      <c r="DD979" s="273"/>
      <c r="DE979" s="273"/>
      <c r="DF979" s="273"/>
      <c r="DG979" s="273"/>
      <c r="DH979" s="273"/>
      <c r="DI979" s="273"/>
      <c r="DJ979" s="271"/>
      <c r="DK979" s="271"/>
    </row>
    <row r="980" spans="1:115" s="45" customFormat="1" ht="12.75" customHeight="1" x14ac:dyDescent="0.25">
      <c r="A980" s="13" cm="1">
        <f t="array" ref="A980">IFERROR(INDEX(Operation, IFERROR(MATCH($N980,#REF!, 0), IFERROR(MATCH($N980,#REF!, 0), MATCH($N980,#REF!, 0))), 4), 0)</f>
        <v>0</v>
      </c>
      <c r="B980" s="10">
        <v>957</v>
      </c>
      <c r="C980" s="238"/>
      <c r="D980" s="238"/>
      <c r="E980" s="79"/>
      <c r="F980" s="80" t="str">
        <f>IF(ISBLANK(E980), "", VLOOKUP(E980, Z!$A$2:$C$4127, 3, FALSE))</f>
        <v/>
      </c>
      <c r="G980" s="238"/>
      <c r="H980" s="81"/>
      <c r="I980" s="255" t="b">
        <v>0</v>
      </c>
      <c r="J980" s="256"/>
      <c r="K980" s="82"/>
      <c r="L980" s="82"/>
      <c r="M980" s="83"/>
      <c r="N980" s="79"/>
      <c r="O980" s="84"/>
      <c r="P980" s="84"/>
      <c r="Q980" s="257"/>
      <c r="R980" s="257"/>
      <c r="S980" s="257"/>
      <c r="T980" s="85">
        <f t="shared" si="402"/>
        <v>0</v>
      </c>
      <c r="U980" s="238"/>
      <c r="V980" s="238"/>
      <c r="W980" s="238"/>
      <c r="X980" s="257"/>
      <c r="Y980" s="258"/>
      <c r="Z980" s="79"/>
      <c r="AA980" s="257"/>
      <c r="AB980" s="257"/>
      <c r="AC980" s="257"/>
      <c r="AD980" s="257"/>
      <c r="AE980" s="257"/>
      <c r="AF980" s="85">
        <f t="shared" si="403"/>
        <v>0</v>
      </c>
      <c r="AG980" s="259"/>
      <c r="AH980" s="238"/>
      <c r="AI980" s="79"/>
      <c r="AJ980" s="80" t="str">
        <f>IF(ISBLANK(AI980), "", VLOOKUP(AI980, Z!$A$2:$C$4127, 3, FALSE))</f>
        <v/>
      </c>
      <c r="AK980" s="260"/>
      <c r="AL980" s="127">
        <f t="shared" si="404"/>
        <v>0</v>
      </c>
      <c r="AM980" s="271"/>
      <c r="AN980" s="292">
        <f t="shared" si="406"/>
        <v>0</v>
      </c>
      <c r="AO980" s="279">
        <f t="shared" si="405"/>
        <v>1</v>
      </c>
      <c r="AP980" s="279">
        <v>0.75</v>
      </c>
      <c r="AQ980" s="293" t="str">
        <f t="shared" si="407"/>
        <v>-</v>
      </c>
      <c r="AR980" s="293" t="str">
        <f t="shared" si="408"/>
        <v>-</v>
      </c>
      <c r="AS980" s="293" t="str" cm="1">
        <f t="array" ref="AS980">IFERROR(IFERROR((AT980*AU980)/(3600*1000)/AZ980, BY980) * SUMPRODUCT($BA980:$BE980^2.5, $BF980:$BJ980) / 1000, "-")</f>
        <v>-</v>
      </c>
      <c r="AT980" s="279" t="str">
        <f t="shared" si="409"/>
        <v>-</v>
      </c>
      <c r="AU980" s="279" t="str">
        <f t="shared" si="410"/>
        <v>-</v>
      </c>
      <c r="AV980" s="294" t="str">
        <f t="shared" si="392"/>
        <v>-</v>
      </c>
      <c r="AW980" s="294" t="str" cm="1">
        <f t="array" ref="AW980">IF(CH980&gt;0, INDEX($CV$58:$CV$60, CH980), "-")</f>
        <v>-</v>
      </c>
      <c r="AX980" s="294" t="str">
        <f t="shared" si="411"/>
        <v>-</v>
      </c>
      <c r="AY980" s="295" t="str">
        <f t="shared" si="412"/>
        <v>-</v>
      </c>
      <c r="AZ980" s="294">
        <f t="shared" si="413"/>
        <v>0</v>
      </c>
      <c r="BA980" s="296" t="str" cm="1">
        <f t="array" ref="BA980">IFERROR(INDEX($CV$63:$CZ$65, $CF980, BA$23), "-")</f>
        <v>-</v>
      </c>
      <c r="BB980" s="296" t="str" cm="1">
        <f t="array" ref="BB980">IFERROR(INDEX($CV$63:$CZ$65, $CF980, BB$23), "-")</f>
        <v>-</v>
      </c>
      <c r="BC980" s="296" t="str" cm="1">
        <f t="array" ref="BC980">IFERROR(INDEX($CV$63:$CZ$65, $CF980, BC$23), "-")</f>
        <v>-</v>
      </c>
      <c r="BD980" s="296" t="str" cm="1">
        <f t="array" ref="BD980">IFERROR(INDEX($CV$63:$CZ$65, $CF980, BD$23), "-")</f>
        <v>-</v>
      </c>
      <c r="BE980" s="296" t="str" cm="1">
        <f t="array" ref="BE980">IFERROR(INDEX($CV$63:$CZ$65, $CF980, BE$23), "-")</f>
        <v>-</v>
      </c>
      <c r="BF980" s="297" cm="1">
        <f t="array" ref="BF980">IF($CF980=3,
IFERROR(INDEX($CV$68:$CZ$79, $CE980, BF$23), "-"),
IF($CF980=2,
IF(BF$23=5, $Q980, IF(BF$23=4, $R980, 0)), IF(BF$23=5, $Q980, 0)
))</f>
        <v>0</v>
      </c>
      <c r="BG980" s="297" cm="1">
        <f t="array" ref="BG980">IF($CF980=3,
IFERROR(INDEX($CV$68:$CZ$79, $CE980, BG$23), "-"),
IF($CF980=2,
IF(BG$23=5, $Q980, IF(BG$23=4, $R980, 0)), IF(BG$23=5, $Q980, 0)
))</f>
        <v>0</v>
      </c>
      <c r="BH980" s="297" cm="1">
        <f t="array" ref="BH980">IF($CF980=3,
IFERROR(INDEX($CV$68:$CZ$79, $CE980, BH$23), "-"),
IF($CF980=2,
IF(BH$23=5, $Q980, IF(BH$23=4, $R980, 0)), IF(BH$23=5, $Q980, 0)
))</f>
        <v>0</v>
      </c>
      <c r="BI980" s="297" cm="1">
        <f t="array" ref="BI980">IF($CF980=3,
IFERROR(INDEX($CV$68:$CZ$79, $CE980, BI$23), "-"),
IF($CF980=2,
IF(BI$23=5, $Q980, IF(BI$23=4, $R980, 0)), IF(BI$23=5, $Q980, 0)
))</f>
        <v>0</v>
      </c>
      <c r="BJ980" s="297" cm="1">
        <f t="array" ref="BJ980">IF($CF980=3,
IFERROR(INDEX($CV$68:$CZ$79, $CE980, BJ$23), "-"),
IF($CF980=2,
IF(BJ$23=5, $Q980, IF(BJ$23=4, $R980, 0)), IF(BJ$23=5, $Q980, 0)
))</f>
        <v>0</v>
      </c>
      <c r="BK980" s="293" t="str" cm="1">
        <f t="array" ref="BK980">IFERROR(IF(OR($AN$20="EZ", ISNUMBER((BL980*BM980)/(3600*1000)/BN980)), (BL980*BM980)/(3600*1000)/BN980, BY980) * SUMPRODUCT($BO980:$BS980^2.5, $BT980:$BX980) / 1000, "-")</f>
        <v>-</v>
      </c>
      <c r="BL980" s="279" t="str">
        <f t="shared" si="414"/>
        <v>-</v>
      </c>
      <c r="BM980" s="279" t="str">
        <f t="shared" si="415"/>
        <v>-</v>
      </c>
      <c r="BN980" s="298">
        <f t="shared" si="416"/>
        <v>0</v>
      </c>
      <c r="BO980" s="296" t="str" cm="1">
        <f t="array" ref="BO980">IFERROR(INDEX($CV$63:$CZ$65, $CO980, BO$23), "-")</f>
        <v>-</v>
      </c>
      <c r="BP980" s="296" t="str" cm="1">
        <f t="array" ref="BP980">IFERROR(INDEX($CV$63:$CZ$65, $CO980, BP$23), "-")</f>
        <v>-</v>
      </c>
      <c r="BQ980" s="296" t="str" cm="1">
        <f t="array" ref="BQ980">IFERROR(INDEX($CV$63:$CZ$65, $CO980, BQ$23), "-")</f>
        <v>-</v>
      </c>
      <c r="BR980" s="296" t="str" cm="1">
        <f t="array" ref="BR980">IFERROR(INDEX($CV$63:$CZ$65, $CO980, BR$23), "-")</f>
        <v>-</v>
      </c>
      <c r="BS980" s="296" t="str" cm="1">
        <f t="array" ref="BS980">IFERROR(INDEX($CV$63:$CZ$65, $CO980, BS$23), "-")</f>
        <v>-</v>
      </c>
      <c r="BT980" s="297" cm="1">
        <f t="array" ref="BT980">IF($CO980=3,
IFERROR(INDEX($CV$68:$CZ$79, $CE980, BT$23), "-"),
IF($CO980=2,
IF(BT$23=5, $AC980, IF(BT$23=4, $AD980, 0)), IF(BT$23=5, $AC980, 0)
))</f>
        <v>0</v>
      </c>
      <c r="BU980" s="297" cm="1">
        <f t="array" ref="BU980">IF($CO980=3,
IFERROR(INDEX($CV$68:$CZ$79, $CE980, BU$23), "-"),
IF($CO980=2,
IF(BU$23=5, $AC980, IF(BU$23=4, $AD980, 0)), IF(BU$23=5, $AC980, 0)
))</f>
        <v>0</v>
      </c>
      <c r="BV980" s="297" cm="1">
        <f t="array" ref="BV980">IF($CO980=3,
IFERROR(INDEX($CV$68:$CZ$79, $CE980, BV$23), "-"),
IF($CO980=2,
IF(BV$23=5, $AC980, IF(BV$23=4, $AD980, 0)), IF(BV$23=5, $AC980, 0)
))</f>
        <v>0</v>
      </c>
      <c r="BW980" s="297" cm="1">
        <f t="array" ref="BW980">IF($CO980=3,
IFERROR(INDEX($CV$68:$CZ$79, $CE980, BW$23), "-"),
IF($CO980=2,
IF(BW$23=5, $AC980, IF(BW$23=4, $AD980, 0)), IF(BW$23=5, $AC980, 0)
))</f>
        <v>0</v>
      </c>
      <c r="BX980" s="297" cm="1">
        <f t="array" ref="BX980">IF($CO980=3,
IFERROR(INDEX($CV$68:$CZ$79, $CE980, BX$23), "-"),
IF($CO980=2,
IF(BX$23=5, $AC980, IF(BX$23=4, $AD980, 0)), IF(BX$23=5, $AC980, 0)
))</f>
        <v>0</v>
      </c>
      <c r="BY980" s="293" t="str">
        <f t="shared" si="417"/>
        <v>-</v>
      </c>
      <c r="BZ980" s="299">
        <f t="shared" si="393"/>
        <v>0</v>
      </c>
      <c r="CA980" s="294" t="str">
        <f t="shared" si="418"/>
        <v>-</v>
      </c>
      <c r="CB980" s="295" t="str">
        <f t="shared" si="394"/>
        <v>-</v>
      </c>
      <c r="CC980" s="295" t="str">
        <f t="shared" si="419"/>
        <v>-</v>
      </c>
      <c r="CD980" s="299">
        <f t="shared" si="395"/>
        <v>0</v>
      </c>
      <c r="CE980" s="300" t="str">
        <f t="shared" si="396"/>
        <v>-</v>
      </c>
      <c r="CF980" s="300" t="str">
        <f t="shared" si="397"/>
        <v>-</v>
      </c>
      <c r="CG980" s="300">
        <v>0</v>
      </c>
      <c r="CH980" s="300">
        <f t="shared" si="398"/>
        <v>0</v>
      </c>
      <c r="CI980" s="301">
        <f t="shared" si="399"/>
        <v>0</v>
      </c>
      <c r="CJ980" s="301">
        <f t="shared" si="400"/>
        <v>0</v>
      </c>
      <c r="CK980" s="302" t="str" cm="1">
        <f t="array" ref="CK980">IF($CJ980&gt;0, INDEX($CS$28:$DH$35, $CJ980, $CI980+CK$23), "-")</f>
        <v>-</v>
      </c>
      <c r="CL980" s="302" t="str" cm="1">
        <f t="array" ref="CL980">IF($CJ980&gt;0, INDEX($CS$28:$DH$35, $CJ980, $CI980+CL$23), "-")</f>
        <v>-</v>
      </c>
      <c r="CM980" s="302" t="str" cm="1">
        <f t="array" ref="CM980">IF($CJ980&gt;0, INDEX($CS$28:$DH$35, $CJ980, $CI980+CM$23), "-")</f>
        <v>-</v>
      </c>
      <c r="CN980" s="302" t="str" cm="1">
        <f t="array" ref="CN980">IF($CJ980&gt;0, INDEX($CS$28:$DH$35, $CJ980, $CI980+CN$23), "-")</f>
        <v>-</v>
      </c>
      <c r="CO980" s="300" t="str">
        <f t="shared" si="401"/>
        <v>-</v>
      </c>
      <c r="CP980" s="271"/>
      <c r="CQ980" s="272"/>
      <c r="CR980" s="273"/>
      <c r="CS980" s="273"/>
      <c r="CT980" s="273"/>
      <c r="CU980" s="273"/>
      <c r="CV980" s="273"/>
      <c r="CW980" s="273"/>
      <c r="CX980" s="273"/>
      <c r="CY980" s="273"/>
      <c r="CZ980" s="273"/>
      <c r="DA980" s="273"/>
      <c r="DB980" s="273"/>
      <c r="DC980" s="273"/>
      <c r="DD980" s="273"/>
      <c r="DE980" s="273"/>
      <c r="DF980" s="273"/>
      <c r="DG980" s="273"/>
      <c r="DH980" s="273"/>
      <c r="DI980" s="273"/>
      <c r="DJ980" s="271"/>
      <c r="DK980" s="271"/>
    </row>
    <row r="981" spans="1:115" s="45" customFormat="1" ht="12.75" customHeight="1" x14ac:dyDescent="0.25">
      <c r="A981" s="13" cm="1">
        <f t="array" ref="A981">IFERROR(INDEX(Operation, IFERROR(MATCH($N981,#REF!, 0), IFERROR(MATCH($N981,#REF!, 0), MATCH($N981,#REF!, 0))), 4), 0)</f>
        <v>0</v>
      </c>
      <c r="B981" s="10">
        <v>958</v>
      </c>
      <c r="C981" s="238"/>
      <c r="D981" s="238"/>
      <c r="E981" s="79"/>
      <c r="F981" s="80" t="str">
        <f>IF(ISBLANK(E981), "", VLOOKUP(E981, Z!$A$2:$C$4127, 3, FALSE))</f>
        <v/>
      </c>
      <c r="G981" s="238"/>
      <c r="H981" s="81"/>
      <c r="I981" s="255" t="b">
        <v>0</v>
      </c>
      <c r="J981" s="256"/>
      <c r="K981" s="82"/>
      <c r="L981" s="82"/>
      <c r="M981" s="83"/>
      <c r="N981" s="79"/>
      <c r="O981" s="84"/>
      <c r="P981" s="84"/>
      <c r="Q981" s="257"/>
      <c r="R981" s="257"/>
      <c r="S981" s="257"/>
      <c r="T981" s="85">
        <f t="shared" si="402"/>
        <v>0</v>
      </c>
      <c r="U981" s="238"/>
      <c r="V981" s="238"/>
      <c r="W981" s="238"/>
      <c r="X981" s="257"/>
      <c r="Y981" s="258"/>
      <c r="Z981" s="79"/>
      <c r="AA981" s="257"/>
      <c r="AB981" s="257"/>
      <c r="AC981" s="257"/>
      <c r="AD981" s="257"/>
      <c r="AE981" s="257"/>
      <c r="AF981" s="85">
        <f t="shared" si="403"/>
        <v>0</v>
      </c>
      <c r="AG981" s="259"/>
      <c r="AH981" s="238"/>
      <c r="AI981" s="79"/>
      <c r="AJ981" s="80" t="str">
        <f>IF(ISBLANK(AI981), "", VLOOKUP(AI981, Z!$A$2:$C$4127, 3, FALSE))</f>
        <v/>
      </c>
      <c r="AK981" s="260"/>
      <c r="AL981" s="127">
        <f t="shared" si="404"/>
        <v>0</v>
      </c>
      <c r="AM981" s="271"/>
      <c r="AN981" s="292">
        <f t="shared" si="406"/>
        <v>0</v>
      </c>
      <c r="AO981" s="279">
        <f t="shared" si="405"/>
        <v>1</v>
      </c>
      <c r="AP981" s="279">
        <v>0.75</v>
      </c>
      <c r="AQ981" s="293" t="str">
        <f t="shared" si="407"/>
        <v>-</v>
      </c>
      <c r="AR981" s="293" t="str">
        <f t="shared" si="408"/>
        <v>-</v>
      </c>
      <c r="AS981" s="293" t="str" cm="1">
        <f t="array" ref="AS981">IFERROR(IFERROR((AT981*AU981)/(3600*1000)/AZ981, BY981) * SUMPRODUCT($BA981:$BE981^2.5, $BF981:$BJ981) / 1000, "-")</f>
        <v>-</v>
      </c>
      <c r="AT981" s="279" t="str">
        <f t="shared" si="409"/>
        <v>-</v>
      </c>
      <c r="AU981" s="279" t="str">
        <f t="shared" si="410"/>
        <v>-</v>
      </c>
      <c r="AV981" s="294" t="str">
        <f t="shared" si="392"/>
        <v>-</v>
      </c>
      <c r="AW981" s="294" t="str" cm="1">
        <f t="array" ref="AW981">IF(CH981&gt;0, INDEX($CV$58:$CV$60, CH981), "-")</f>
        <v>-</v>
      </c>
      <c r="AX981" s="294" t="str">
        <f t="shared" si="411"/>
        <v>-</v>
      </c>
      <c r="AY981" s="295" t="str">
        <f t="shared" si="412"/>
        <v>-</v>
      </c>
      <c r="AZ981" s="294">
        <f t="shared" si="413"/>
        <v>0</v>
      </c>
      <c r="BA981" s="296" t="str" cm="1">
        <f t="array" ref="BA981">IFERROR(INDEX($CV$63:$CZ$65, $CF981, BA$23), "-")</f>
        <v>-</v>
      </c>
      <c r="BB981" s="296" t="str" cm="1">
        <f t="array" ref="BB981">IFERROR(INDEX($CV$63:$CZ$65, $CF981, BB$23), "-")</f>
        <v>-</v>
      </c>
      <c r="BC981" s="296" t="str" cm="1">
        <f t="array" ref="BC981">IFERROR(INDEX($CV$63:$CZ$65, $CF981, BC$23), "-")</f>
        <v>-</v>
      </c>
      <c r="BD981" s="296" t="str" cm="1">
        <f t="array" ref="BD981">IFERROR(INDEX($CV$63:$CZ$65, $CF981, BD$23), "-")</f>
        <v>-</v>
      </c>
      <c r="BE981" s="296" t="str" cm="1">
        <f t="array" ref="BE981">IFERROR(INDEX($CV$63:$CZ$65, $CF981, BE$23), "-")</f>
        <v>-</v>
      </c>
      <c r="BF981" s="297" cm="1">
        <f t="array" ref="BF981">IF($CF981=3,
IFERROR(INDEX($CV$68:$CZ$79, $CE981, BF$23), "-"),
IF($CF981=2,
IF(BF$23=5, $Q981, IF(BF$23=4, $R981, 0)), IF(BF$23=5, $Q981, 0)
))</f>
        <v>0</v>
      </c>
      <c r="BG981" s="297" cm="1">
        <f t="array" ref="BG981">IF($CF981=3,
IFERROR(INDEX($CV$68:$CZ$79, $CE981, BG$23), "-"),
IF($CF981=2,
IF(BG$23=5, $Q981, IF(BG$23=4, $R981, 0)), IF(BG$23=5, $Q981, 0)
))</f>
        <v>0</v>
      </c>
      <c r="BH981" s="297" cm="1">
        <f t="array" ref="BH981">IF($CF981=3,
IFERROR(INDEX($CV$68:$CZ$79, $CE981, BH$23), "-"),
IF($CF981=2,
IF(BH$23=5, $Q981, IF(BH$23=4, $R981, 0)), IF(BH$23=5, $Q981, 0)
))</f>
        <v>0</v>
      </c>
      <c r="BI981" s="297" cm="1">
        <f t="array" ref="BI981">IF($CF981=3,
IFERROR(INDEX($CV$68:$CZ$79, $CE981, BI$23), "-"),
IF($CF981=2,
IF(BI$23=5, $Q981, IF(BI$23=4, $R981, 0)), IF(BI$23=5, $Q981, 0)
))</f>
        <v>0</v>
      </c>
      <c r="BJ981" s="297" cm="1">
        <f t="array" ref="BJ981">IF($CF981=3,
IFERROR(INDEX($CV$68:$CZ$79, $CE981, BJ$23), "-"),
IF($CF981=2,
IF(BJ$23=5, $Q981, IF(BJ$23=4, $R981, 0)), IF(BJ$23=5, $Q981, 0)
))</f>
        <v>0</v>
      </c>
      <c r="BK981" s="293" t="str" cm="1">
        <f t="array" ref="BK981">IFERROR(IF(OR($AN$20="EZ", ISNUMBER((BL981*BM981)/(3600*1000)/BN981)), (BL981*BM981)/(3600*1000)/BN981, BY981) * SUMPRODUCT($BO981:$BS981^2.5, $BT981:$BX981) / 1000, "-")</f>
        <v>-</v>
      </c>
      <c r="BL981" s="279" t="str">
        <f t="shared" si="414"/>
        <v>-</v>
      </c>
      <c r="BM981" s="279" t="str">
        <f t="shared" si="415"/>
        <v>-</v>
      </c>
      <c r="BN981" s="298">
        <f t="shared" si="416"/>
        <v>0</v>
      </c>
      <c r="BO981" s="296" t="str" cm="1">
        <f t="array" ref="BO981">IFERROR(INDEX($CV$63:$CZ$65, $CO981, BO$23), "-")</f>
        <v>-</v>
      </c>
      <c r="BP981" s="296" t="str" cm="1">
        <f t="array" ref="BP981">IFERROR(INDEX($CV$63:$CZ$65, $CO981, BP$23), "-")</f>
        <v>-</v>
      </c>
      <c r="BQ981" s="296" t="str" cm="1">
        <f t="array" ref="BQ981">IFERROR(INDEX($CV$63:$CZ$65, $CO981, BQ$23), "-")</f>
        <v>-</v>
      </c>
      <c r="BR981" s="296" t="str" cm="1">
        <f t="array" ref="BR981">IFERROR(INDEX($CV$63:$CZ$65, $CO981, BR$23), "-")</f>
        <v>-</v>
      </c>
      <c r="BS981" s="296" t="str" cm="1">
        <f t="array" ref="BS981">IFERROR(INDEX($CV$63:$CZ$65, $CO981, BS$23), "-")</f>
        <v>-</v>
      </c>
      <c r="BT981" s="297" cm="1">
        <f t="array" ref="BT981">IF($CO981=3,
IFERROR(INDEX($CV$68:$CZ$79, $CE981, BT$23), "-"),
IF($CO981=2,
IF(BT$23=5, $AC981, IF(BT$23=4, $AD981, 0)), IF(BT$23=5, $AC981, 0)
))</f>
        <v>0</v>
      </c>
      <c r="BU981" s="297" cm="1">
        <f t="array" ref="BU981">IF($CO981=3,
IFERROR(INDEX($CV$68:$CZ$79, $CE981, BU$23), "-"),
IF($CO981=2,
IF(BU$23=5, $AC981, IF(BU$23=4, $AD981, 0)), IF(BU$23=5, $AC981, 0)
))</f>
        <v>0</v>
      </c>
      <c r="BV981" s="297" cm="1">
        <f t="array" ref="BV981">IF($CO981=3,
IFERROR(INDEX($CV$68:$CZ$79, $CE981, BV$23), "-"),
IF($CO981=2,
IF(BV$23=5, $AC981, IF(BV$23=4, $AD981, 0)), IF(BV$23=5, $AC981, 0)
))</f>
        <v>0</v>
      </c>
      <c r="BW981" s="297" cm="1">
        <f t="array" ref="BW981">IF($CO981=3,
IFERROR(INDEX($CV$68:$CZ$79, $CE981, BW$23), "-"),
IF($CO981=2,
IF(BW$23=5, $AC981, IF(BW$23=4, $AD981, 0)), IF(BW$23=5, $AC981, 0)
))</f>
        <v>0</v>
      </c>
      <c r="BX981" s="297" cm="1">
        <f t="array" ref="BX981">IF($CO981=3,
IFERROR(INDEX($CV$68:$CZ$79, $CE981, BX$23), "-"),
IF($CO981=2,
IF(BX$23=5, $AC981, IF(BX$23=4, $AD981, 0)), IF(BX$23=5, $AC981, 0)
))</f>
        <v>0</v>
      </c>
      <c r="BY981" s="293" t="str">
        <f t="shared" si="417"/>
        <v>-</v>
      </c>
      <c r="BZ981" s="299">
        <f t="shared" si="393"/>
        <v>0</v>
      </c>
      <c r="CA981" s="294" t="str">
        <f t="shared" si="418"/>
        <v>-</v>
      </c>
      <c r="CB981" s="295" t="str">
        <f t="shared" si="394"/>
        <v>-</v>
      </c>
      <c r="CC981" s="295" t="str">
        <f t="shared" si="419"/>
        <v>-</v>
      </c>
      <c r="CD981" s="299">
        <f t="shared" si="395"/>
        <v>0</v>
      </c>
      <c r="CE981" s="300" t="str">
        <f t="shared" si="396"/>
        <v>-</v>
      </c>
      <c r="CF981" s="300" t="str">
        <f t="shared" si="397"/>
        <v>-</v>
      </c>
      <c r="CG981" s="300">
        <v>0</v>
      </c>
      <c r="CH981" s="300">
        <f t="shared" si="398"/>
        <v>0</v>
      </c>
      <c r="CI981" s="301">
        <f t="shared" si="399"/>
        <v>0</v>
      </c>
      <c r="CJ981" s="301">
        <f t="shared" si="400"/>
        <v>0</v>
      </c>
      <c r="CK981" s="302" t="str" cm="1">
        <f t="array" ref="CK981">IF($CJ981&gt;0, INDEX($CS$28:$DH$35, $CJ981, $CI981+CK$23), "-")</f>
        <v>-</v>
      </c>
      <c r="CL981" s="302" t="str" cm="1">
        <f t="array" ref="CL981">IF($CJ981&gt;0, INDEX($CS$28:$DH$35, $CJ981, $CI981+CL$23), "-")</f>
        <v>-</v>
      </c>
      <c r="CM981" s="302" t="str" cm="1">
        <f t="array" ref="CM981">IF($CJ981&gt;0, INDEX($CS$28:$DH$35, $CJ981, $CI981+CM$23), "-")</f>
        <v>-</v>
      </c>
      <c r="CN981" s="302" t="str" cm="1">
        <f t="array" ref="CN981">IF($CJ981&gt;0, INDEX($CS$28:$DH$35, $CJ981, $CI981+CN$23), "-")</f>
        <v>-</v>
      </c>
      <c r="CO981" s="300" t="str">
        <f t="shared" si="401"/>
        <v>-</v>
      </c>
      <c r="CP981" s="271"/>
      <c r="CQ981" s="272"/>
      <c r="CR981" s="273"/>
      <c r="CS981" s="273"/>
      <c r="CT981" s="273"/>
      <c r="CU981" s="273"/>
      <c r="CV981" s="273"/>
      <c r="CW981" s="273"/>
      <c r="CX981" s="273"/>
      <c r="CY981" s="273"/>
      <c r="CZ981" s="273"/>
      <c r="DA981" s="273"/>
      <c r="DB981" s="273"/>
      <c r="DC981" s="273"/>
      <c r="DD981" s="273"/>
      <c r="DE981" s="273"/>
      <c r="DF981" s="273"/>
      <c r="DG981" s="273"/>
      <c r="DH981" s="273"/>
      <c r="DI981" s="273"/>
      <c r="DJ981" s="271"/>
      <c r="DK981" s="271"/>
    </row>
    <row r="982" spans="1:115" s="45" customFormat="1" ht="12.75" customHeight="1" x14ac:dyDescent="0.25">
      <c r="A982" s="13" cm="1">
        <f t="array" ref="A982">IFERROR(INDEX(Operation, IFERROR(MATCH($N982,#REF!, 0), IFERROR(MATCH($N982,#REF!, 0), MATCH($N982,#REF!, 0))), 4), 0)</f>
        <v>0</v>
      </c>
      <c r="B982" s="10">
        <v>959</v>
      </c>
      <c r="C982" s="238"/>
      <c r="D982" s="238"/>
      <c r="E982" s="79"/>
      <c r="F982" s="80" t="str">
        <f>IF(ISBLANK(E982), "", VLOOKUP(E982, Z!$A$2:$C$4127, 3, FALSE))</f>
        <v/>
      </c>
      <c r="G982" s="238"/>
      <c r="H982" s="81"/>
      <c r="I982" s="255" t="b">
        <v>0</v>
      </c>
      <c r="J982" s="256"/>
      <c r="K982" s="82"/>
      <c r="L982" s="82"/>
      <c r="M982" s="83"/>
      <c r="N982" s="79"/>
      <c r="O982" s="84"/>
      <c r="P982" s="84"/>
      <c r="Q982" s="257"/>
      <c r="R982" s="257"/>
      <c r="S982" s="257"/>
      <c r="T982" s="85">
        <f t="shared" si="402"/>
        <v>0</v>
      </c>
      <c r="U982" s="238"/>
      <c r="V982" s="238"/>
      <c r="W982" s="238"/>
      <c r="X982" s="256"/>
      <c r="Y982" s="258"/>
      <c r="Z982" s="79"/>
      <c r="AA982" s="257"/>
      <c r="AB982" s="257"/>
      <c r="AC982" s="257"/>
      <c r="AD982" s="257"/>
      <c r="AE982" s="257"/>
      <c r="AF982" s="85">
        <f t="shared" si="403"/>
        <v>0</v>
      </c>
      <c r="AG982" s="259"/>
      <c r="AH982" s="238"/>
      <c r="AI982" s="79"/>
      <c r="AJ982" s="80" t="str">
        <f>IF(ISBLANK(AI982), "", VLOOKUP(AI982, Z!$A$2:$C$4127, 3, FALSE))</f>
        <v/>
      </c>
      <c r="AK982" s="260"/>
      <c r="AL982" s="127">
        <f t="shared" si="404"/>
        <v>0</v>
      </c>
      <c r="AM982" s="271"/>
      <c r="AN982" s="292">
        <f t="shared" si="406"/>
        <v>0</v>
      </c>
      <c r="AO982" s="279">
        <f t="shared" si="405"/>
        <v>1</v>
      </c>
      <c r="AP982" s="279">
        <v>0.75</v>
      </c>
      <c r="AQ982" s="293" t="str">
        <f t="shared" si="407"/>
        <v>-</v>
      </c>
      <c r="AR982" s="293" t="str">
        <f t="shared" si="408"/>
        <v>-</v>
      </c>
      <c r="AS982" s="293" t="str" cm="1">
        <f t="array" ref="AS982">IFERROR(IFERROR((AT982*AU982)/(3600*1000)/AZ982, BY982) * SUMPRODUCT($BA982:$BE982^2.5, $BF982:$BJ982) / 1000, "-")</f>
        <v>-</v>
      </c>
      <c r="AT982" s="279" t="str">
        <f t="shared" si="409"/>
        <v>-</v>
      </c>
      <c r="AU982" s="279" t="str">
        <f t="shared" si="410"/>
        <v>-</v>
      </c>
      <c r="AV982" s="294" t="str">
        <f t="shared" si="392"/>
        <v>-</v>
      </c>
      <c r="AW982" s="294" t="str" cm="1">
        <f t="array" ref="AW982">IF(CH982&gt;0, INDEX($CV$58:$CV$60, CH982), "-")</f>
        <v>-</v>
      </c>
      <c r="AX982" s="294" t="str">
        <f t="shared" si="411"/>
        <v>-</v>
      </c>
      <c r="AY982" s="295" t="str">
        <f t="shared" si="412"/>
        <v>-</v>
      </c>
      <c r="AZ982" s="294">
        <f t="shared" si="413"/>
        <v>0</v>
      </c>
      <c r="BA982" s="296" t="str" cm="1">
        <f t="array" ref="BA982">IFERROR(INDEX($CV$63:$CZ$65, $CF982, BA$23), "-")</f>
        <v>-</v>
      </c>
      <c r="BB982" s="296" t="str" cm="1">
        <f t="array" ref="BB982">IFERROR(INDEX($CV$63:$CZ$65, $CF982, BB$23), "-")</f>
        <v>-</v>
      </c>
      <c r="BC982" s="296" t="str" cm="1">
        <f t="array" ref="BC982">IFERROR(INDEX($CV$63:$CZ$65, $CF982, BC$23), "-")</f>
        <v>-</v>
      </c>
      <c r="BD982" s="296" t="str" cm="1">
        <f t="array" ref="BD982">IFERROR(INDEX($CV$63:$CZ$65, $CF982, BD$23), "-")</f>
        <v>-</v>
      </c>
      <c r="BE982" s="296" t="str" cm="1">
        <f t="array" ref="BE982">IFERROR(INDEX($CV$63:$CZ$65, $CF982, BE$23), "-")</f>
        <v>-</v>
      </c>
      <c r="BF982" s="297" cm="1">
        <f t="array" ref="BF982">IF($CF982=3,
IFERROR(INDEX($CV$68:$CZ$79, $CE982, BF$23), "-"),
IF($CF982=2,
IF(BF$23=5, $Q982, IF(BF$23=4, $R982, 0)), IF(BF$23=5, $Q982, 0)
))</f>
        <v>0</v>
      </c>
      <c r="BG982" s="297" cm="1">
        <f t="array" ref="BG982">IF($CF982=3,
IFERROR(INDEX($CV$68:$CZ$79, $CE982, BG$23), "-"),
IF($CF982=2,
IF(BG$23=5, $Q982, IF(BG$23=4, $R982, 0)), IF(BG$23=5, $Q982, 0)
))</f>
        <v>0</v>
      </c>
      <c r="BH982" s="297" cm="1">
        <f t="array" ref="BH982">IF($CF982=3,
IFERROR(INDEX($CV$68:$CZ$79, $CE982, BH$23), "-"),
IF($CF982=2,
IF(BH$23=5, $Q982, IF(BH$23=4, $R982, 0)), IF(BH$23=5, $Q982, 0)
))</f>
        <v>0</v>
      </c>
      <c r="BI982" s="297" cm="1">
        <f t="array" ref="BI982">IF($CF982=3,
IFERROR(INDEX($CV$68:$CZ$79, $CE982, BI$23), "-"),
IF($CF982=2,
IF(BI$23=5, $Q982, IF(BI$23=4, $R982, 0)), IF(BI$23=5, $Q982, 0)
))</f>
        <v>0</v>
      </c>
      <c r="BJ982" s="297" cm="1">
        <f t="array" ref="BJ982">IF($CF982=3,
IFERROR(INDEX($CV$68:$CZ$79, $CE982, BJ$23), "-"),
IF($CF982=2,
IF(BJ$23=5, $Q982, IF(BJ$23=4, $R982, 0)), IF(BJ$23=5, $Q982, 0)
))</f>
        <v>0</v>
      </c>
      <c r="BK982" s="293" t="str" cm="1">
        <f t="array" ref="BK982">IFERROR(IF(OR($AN$20="EZ", ISNUMBER((BL982*BM982)/(3600*1000)/BN982)), (BL982*BM982)/(3600*1000)/BN982, BY982) * SUMPRODUCT($BO982:$BS982^2.5, $BT982:$BX982) / 1000, "-")</f>
        <v>-</v>
      </c>
      <c r="BL982" s="279" t="str">
        <f t="shared" si="414"/>
        <v>-</v>
      </c>
      <c r="BM982" s="279" t="str">
        <f t="shared" si="415"/>
        <v>-</v>
      </c>
      <c r="BN982" s="298">
        <f t="shared" si="416"/>
        <v>0</v>
      </c>
      <c r="BO982" s="296" t="str" cm="1">
        <f t="array" ref="BO982">IFERROR(INDEX($CV$63:$CZ$65, $CO982, BO$23), "-")</f>
        <v>-</v>
      </c>
      <c r="BP982" s="296" t="str" cm="1">
        <f t="array" ref="BP982">IFERROR(INDEX($CV$63:$CZ$65, $CO982, BP$23), "-")</f>
        <v>-</v>
      </c>
      <c r="BQ982" s="296" t="str" cm="1">
        <f t="array" ref="BQ982">IFERROR(INDEX($CV$63:$CZ$65, $CO982, BQ$23), "-")</f>
        <v>-</v>
      </c>
      <c r="BR982" s="296" t="str" cm="1">
        <f t="array" ref="BR982">IFERROR(INDEX($CV$63:$CZ$65, $CO982, BR$23), "-")</f>
        <v>-</v>
      </c>
      <c r="BS982" s="296" t="str" cm="1">
        <f t="array" ref="BS982">IFERROR(INDEX($CV$63:$CZ$65, $CO982, BS$23), "-")</f>
        <v>-</v>
      </c>
      <c r="BT982" s="297" cm="1">
        <f t="array" ref="BT982">IF($CO982=3,
IFERROR(INDEX($CV$68:$CZ$79, $CE982, BT$23), "-"),
IF($CO982=2,
IF(BT$23=5, $AC982, IF(BT$23=4, $AD982, 0)), IF(BT$23=5, $AC982, 0)
))</f>
        <v>0</v>
      </c>
      <c r="BU982" s="297" cm="1">
        <f t="array" ref="BU982">IF($CO982=3,
IFERROR(INDEX($CV$68:$CZ$79, $CE982, BU$23), "-"),
IF($CO982=2,
IF(BU$23=5, $AC982, IF(BU$23=4, $AD982, 0)), IF(BU$23=5, $AC982, 0)
))</f>
        <v>0</v>
      </c>
      <c r="BV982" s="297" cm="1">
        <f t="array" ref="BV982">IF($CO982=3,
IFERROR(INDEX($CV$68:$CZ$79, $CE982, BV$23), "-"),
IF($CO982=2,
IF(BV$23=5, $AC982, IF(BV$23=4, $AD982, 0)), IF(BV$23=5, $AC982, 0)
))</f>
        <v>0</v>
      </c>
      <c r="BW982" s="297" cm="1">
        <f t="array" ref="BW982">IF($CO982=3,
IFERROR(INDEX($CV$68:$CZ$79, $CE982, BW$23), "-"),
IF($CO982=2,
IF(BW$23=5, $AC982, IF(BW$23=4, $AD982, 0)), IF(BW$23=5, $AC982, 0)
))</f>
        <v>0</v>
      </c>
      <c r="BX982" s="297" cm="1">
        <f t="array" ref="BX982">IF($CO982=3,
IFERROR(INDEX($CV$68:$CZ$79, $CE982, BX$23), "-"),
IF($CO982=2,
IF(BX$23=5, $AC982, IF(BX$23=4, $AD982, 0)), IF(BX$23=5, $AC982, 0)
))</f>
        <v>0</v>
      </c>
      <c r="BY982" s="293" t="str">
        <f t="shared" si="417"/>
        <v>-</v>
      </c>
      <c r="BZ982" s="299">
        <f t="shared" si="393"/>
        <v>0</v>
      </c>
      <c r="CA982" s="294" t="str">
        <f t="shared" si="418"/>
        <v>-</v>
      </c>
      <c r="CB982" s="295" t="str">
        <f t="shared" si="394"/>
        <v>-</v>
      </c>
      <c r="CC982" s="295" t="str">
        <f t="shared" si="419"/>
        <v>-</v>
      </c>
      <c r="CD982" s="299">
        <f t="shared" si="395"/>
        <v>0</v>
      </c>
      <c r="CE982" s="300" t="str">
        <f t="shared" si="396"/>
        <v>-</v>
      </c>
      <c r="CF982" s="300" t="str">
        <f t="shared" si="397"/>
        <v>-</v>
      </c>
      <c r="CG982" s="300">
        <v>0</v>
      </c>
      <c r="CH982" s="300">
        <f t="shared" si="398"/>
        <v>0</v>
      </c>
      <c r="CI982" s="301">
        <f t="shared" si="399"/>
        <v>0</v>
      </c>
      <c r="CJ982" s="301">
        <f t="shared" si="400"/>
        <v>0</v>
      </c>
      <c r="CK982" s="302" t="str" cm="1">
        <f t="array" ref="CK982">IF($CJ982&gt;0, INDEX($CS$28:$DH$35, $CJ982, $CI982+CK$23), "-")</f>
        <v>-</v>
      </c>
      <c r="CL982" s="302" t="str" cm="1">
        <f t="array" ref="CL982">IF($CJ982&gt;0, INDEX($CS$28:$DH$35, $CJ982, $CI982+CL$23), "-")</f>
        <v>-</v>
      </c>
      <c r="CM982" s="302" t="str" cm="1">
        <f t="array" ref="CM982">IF($CJ982&gt;0, INDEX($CS$28:$DH$35, $CJ982, $CI982+CM$23), "-")</f>
        <v>-</v>
      </c>
      <c r="CN982" s="302" t="str" cm="1">
        <f t="array" ref="CN982">IF($CJ982&gt;0, INDEX($CS$28:$DH$35, $CJ982, $CI982+CN$23), "-")</f>
        <v>-</v>
      </c>
      <c r="CO982" s="300" t="str">
        <f t="shared" si="401"/>
        <v>-</v>
      </c>
      <c r="CP982" s="271"/>
      <c r="CQ982" s="272"/>
      <c r="CR982" s="273"/>
      <c r="CS982" s="273"/>
      <c r="CT982" s="273"/>
      <c r="CU982" s="273"/>
      <c r="CV982" s="273"/>
      <c r="CW982" s="273"/>
      <c r="CX982" s="273"/>
      <c r="CY982" s="273"/>
      <c r="CZ982" s="273"/>
      <c r="DA982" s="273"/>
      <c r="DB982" s="273"/>
      <c r="DC982" s="273"/>
      <c r="DD982" s="273"/>
      <c r="DE982" s="273"/>
      <c r="DF982" s="273"/>
      <c r="DG982" s="273"/>
      <c r="DH982" s="273"/>
      <c r="DI982" s="273"/>
      <c r="DJ982" s="271"/>
      <c r="DK982" s="271"/>
    </row>
    <row r="983" spans="1:115" s="45" customFormat="1" ht="12.75" customHeight="1" x14ac:dyDescent="0.25">
      <c r="A983" s="13" cm="1">
        <f t="array" ref="A983">IFERROR(INDEX(Operation, IFERROR(MATCH($N983,#REF!, 0), IFERROR(MATCH($N983,#REF!, 0), MATCH($N983,#REF!, 0))), 4), 0)</f>
        <v>0</v>
      </c>
      <c r="B983" s="10">
        <v>960</v>
      </c>
      <c r="C983" s="238"/>
      <c r="D983" s="238"/>
      <c r="E983" s="79"/>
      <c r="F983" s="80" t="str">
        <f>IF(ISBLANK(E983), "", VLOOKUP(E983, Z!$A$2:$C$4127, 3, FALSE))</f>
        <v/>
      </c>
      <c r="G983" s="238"/>
      <c r="H983" s="81"/>
      <c r="I983" s="255" t="b">
        <v>0</v>
      </c>
      <c r="J983" s="256"/>
      <c r="K983" s="82"/>
      <c r="L983" s="82"/>
      <c r="M983" s="83"/>
      <c r="N983" s="79"/>
      <c r="O983" s="84"/>
      <c r="P983" s="84"/>
      <c r="Q983" s="257"/>
      <c r="R983" s="257"/>
      <c r="S983" s="257"/>
      <c r="T983" s="85">
        <f t="shared" si="402"/>
        <v>0</v>
      </c>
      <c r="U983" s="238"/>
      <c r="V983" s="238"/>
      <c r="W983" s="238"/>
      <c r="X983" s="257"/>
      <c r="Y983" s="258"/>
      <c r="Z983" s="79"/>
      <c r="AA983" s="257"/>
      <c r="AB983" s="257"/>
      <c r="AC983" s="257"/>
      <c r="AD983" s="257"/>
      <c r="AE983" s="257"/>
      <c r="AF983" s="85">
        <f t="shared" si="403"/>
        <v>0</v>
      </c>
      <c r="AG983" s="259"/>
      <c r="AH983" s="238"/>
      <c r="AI983" s="79"/>
      <c r="AJ983" s="80" t="str">
        <f>IF(ISBLANK(AI983), "", VLOOKUP(AI983, Z!$A$2:$C$4127, 3, FALSE))</f>
        <v/>
      </c>
      <c r="AK983" s="260"/>
      <c r="AL983" s="127">
        <f t="shared" si="404"/>
        <v>0</v>
      </c>
      <c r="AM983" s="271"/>
      <c r="AN983" s="292">
        <f t="shared" si="406"/>
        <v>0</v>
      </c>
      <c r="AO983" s="279">
        <f t="shared" si="405"/>
        <v>1</v>
      </c>
      <c r="AP983" s="279">
        <v>0.75</v>
      </c>
      <c r="AQ983" s="293" t="str">
        <f t="shared" si="407"/>
        <v>-</v>
      </c>
      <c r="AR983" s="293" t="str">
        <f t="shared" si="408"/>
        <v>-</v>
      </c>
      <c r="AS983" s="293" t="str" cm="1">
        <f t="array" ref="AS983">IFERROR(IFERROR((AT983*AU983)/(3600*1000)/AZ983, BY983) * SUMPRODUCT($BA983:$BE983^2.5, $BF983:$BJ983) / 1000, "-")</f>
        <v>-</v>
      </c>
      <c r="AT983" s="279" t="str">
        <f t="shared" si="409"/>
        <v>-</v>
      </c>
      <c r="AU983" s="279" t="str">
        <f t="shared" si="410"/>
        <v>-</v>
      </c>
      <c r="AV983" s="294" t="str">
        <f t="shared" si="392"/>
        <v>-</v>
      </c>
      <c r="AW983" s="294" t="str" cm="1">
        <f t="array" ref="AW983">IF(CH983&gt;0, INDEX($CV$58:$CV$60, CH983), "-")</f>
        <v>-</v>
      </c>
      <c r="AX983" s="294" t="str">
        <f t="shared" si="411"/>
        <v>-</v>
      </c>
      <c r="AY983" s="295" t="str">
        <f t="shared" si="412"/>
        <v>-</v>
      </c>
      <c r="AZ983" s="294">
        <f t="shared" si="413"/>
        <v>0</v>
      </c>
      <c r="BA983" s="296" t="str" cm="1">
        <f t="array" ref="BA983">IFERROR(INDEX($CV$63:$CZ$65, $CF983, BA$23), "-")</f>
        <v>-</v>
      </c>
      <c r="BB983" s="296" t="str" cm="1">
        <f t="array" ref="BB983">IFERROR(INDEX($CV$63:$CZ$65, $CF983, BB$23), "-")</f>
        <v>-</v>
      </c>
      <c r="BC983" s="296" t="str" cm="1">
        <f t="array" ref="BC983">IFERROR(INDEX($CV$63:$CZ$65, $CF983, BC$23), "-")</f>
        <v>-</v>
      </c>
      <c r="BD983" s="296" t="str" cm="1">
        <f t="array" ref="BD983">IFERROR(INDEX($CV$63:$CZ$65, $CF983, BD$23), "-")</f>
        <v>-</v>
      </c>
      <c r="BE983" s="296" t="str" cm="1">
        <f t="array" ref="BE983">IFERROR(INDEX($CV$63:$CZ$65, $CF983, BE$23), "-")</f>
        <v>-</v>
      </c>
      <c r="BF983" s="297" cm="1">
        <f t="array" ref="BF983">IF($CF983=3,
IFERROR(INDEX($CV$68:$CZ$79, $CE983, BF$23), "-"),
IF($CF983=2,
IF(BF$23=5, $Q983, IF(BF$23=4, $R983, 0)), IF(BF$23=5, $Q983, 0)
))</f>
        <v>0</v>
      </c>
      <c r="BG983" s="297" cm="1">
        <f t="array" ref="BG983">IF($CF983=3,
IFERROR(INDEX($CV$68:$CZ$79, $CE983, BG$23), "-"),
IF($CF983=2,
IF(BG$23=5, $Q983, IF(BG$23=4, $R983, 0)), IF(BG$23=5, $Q983, 0)
))</f>
        <v>0</v>
      </c>
      <c r="BH983" s="297" cm="1">
        <f t="array" ref="BH983">IF($CF983=3,
IFERROR(INDEX($CV$68:$CZ$79, $CE983, BH$23), "-"),
IF($CF983=2,
IF(BH$23=5, $Q983, IF(BH$23=4, $R983, 0)), IF(BH$23=5, $Q983, 0)
))</f>
        <v>0</v>
      </c>
      <c r="BI983" s="297" cm="1">
        <f t="array" ref="BI983">IF($CF983=3,
IFERROR(INDEX($CV$68:$CZ$79, $CE983, BI$23), "-"),
IF($CF983=2,
IF(BI$23=5, $Q983, IF(BI$23=4, $R983, 0)), IF(BI$23=5, $Q983, 0)
))</f>
        <v>0</v>
      </c>
      <c r="BJ983" s="297" cm="1">
        <f t="array" ref="BJ983">IF($CF983=3,
IFERROR(INDEX($CV$68:$CZ$79, $CE983, BJ$23), "-"),
IF($CF983=2,
IF(BJ$23=5, $Q983, IF(BJ$23=4, $R983, 0)), IF(BJ$23=5, $Q983, 0)
))</f>
        <v>0</v>
      </c>
      <c r="BK983" s="293" t="str" cm="1">
        <f t="array" ref="BK983">IFERROR(IF(OR($AN$20="EZ", ISNUMBER((BL983*BM983)/(3600*1000)/BN983)), (BL983*BM983)/(3600*1000)/BN983, BY983) * SUMPRODUCT($BO983:$BS983^2.5, $BT983:$BX983) / 1000, "-")</f>
        <v>-</v>
      </c>
      <c r="BL983" s="279" t="str">
        <f t="shared" si="414"/>
        <v>-</v>
      </c>
      <c r="BM983" s="279" t="str">
        <f t="shared" si="415"/>
        <v>-</v>
      </c>
      <c r="BN983" s="298">
        <f t="shared" si="416"/>
        <v>0</v>
      </c>
      <c r="BO983" s="296" t="str" cm="1">
        <f t="array" ref="BO983">IFERROR(INDEX($CV$63:$CZ$65, $CO983, BO$23), "-")</f>
        <v>-</v>
      </c>
      <c r="BP983" s="296" t="str" cm="1">
        <f t="array" ref="BP983">IFERROR(INDEX($CV$63:$CZ$65, $CO983, BP$23), "-")</f>
        <v>-</v>
      </c>
      <c r="BQ983" s="296" t="str" cm="1">
        <f t="array" ref="BQ983">IFERROR(INDEX($CV$63:$CZ$65, $CO983, BQ$23), "-")</f>
        <v>-</v>
      </c>
      <c r="BR983" s="296" t="str" cm="1">
        <f t="array" ref="BR983">IFERROR(INDEX($CV$63:$CZ$65, $CO983, BR$23), "-")</f>
        <v>-</v>
      </c>
      <c r="BS983" s="296" t="str" cm="1">
        <f t="array" ref="BS983">IFERROR(INDEX($CV$63:$CZ$65, $CO983, BS$23), "-")</f>
        <v>-</v>
      </c>
      <c r="BT983" s="297" cm="1">
        <f t="array" ref="BT983">IF($CO983=3,
IFERROR(INDEX($CV$68:$CZ$79, $CE983, BT$23), "-"),
IF($CO983=2,
IF(BT$23=5, $AC983, IF(BT$23=4, $AD983, 0)), IF(BT$23=5, $AC983, 0)
))</f>
        <v>0</v>
      </c>
      <c r="BU983" s="297" cm="1">
        <f t="array" ref="BU983">IF($CO983=3,
IFERROR(INDEX($CV$68:$CZ$79, $CE983, BU$23), "-"),
IF($CO983=2,
IF(BU$23=5, $AC983, IF(BU$23=4, $AD983, 0)), IF(BU$23=5, $AC983, 0)
))</f>
        <v>0</v>
      </c>
      <c r="BV983" s="297" cm="1">
        <f t="array" ref="BV983">IF($CO983=3,
IFERROR(INDEX($CV$68:$CZ$79, $CE983, BV$23), "-"),
IF($CO983=2,
IF(BV$23=5, $AC983, IF(BV$23=4, $AD983, 0)), IF(BV$23=5, $AC983, 0)
))</f>
        <v>0</v>
      </c>
      <c r="BW983" s="297" cm="1">
        <f t="array" ref="BW983">IF($CO983=3,
IFERROR(INDEX($CV$68:$CZ$79, $CE983, BW$23), "-"),
IF($CO983=2,
IF(BW$23=5, $AC983, IF(BW$23=4, $AD983, 0)), IF(BW$23=5, $AC983, 0)
))</f>
        <v>0</v>
      </c>
      <c r="BX983" s="297" cm="1">
        <f t="array" ref="BX983">IF($CO983=3,
IFERROR(INDEX($CV$68:$CZ$79, $CE983, BX$23), "-"),
IF($CO983=2,
IF(BX$23=5, $AC983, IF(BX$23=4, $AD983, 0)), IF(BX$23=5, $AC983, 0)
))</f>
        <v>0</v>
      </c>
      <c r="BY983" s="293" t="str">
        <f t="shared" si="417"/>
        <v>-</v>
      </c>
      <c r="BZ983" s="299">
        <f t="shared" si="393"/>
        <v>0</v>
      </c>
      <c r="CA983" s="294" t="str">
        <f t="shared" si="418"/>
        <v>-</v>
      </c>
      <c r="CB983" s="295" t="str">
        <f t="shared" si="394"/>
        <v>-</v>
      </c>
      <c r="CC983" s="295" t="str">
        <f t="shared" si="419"/>
        <v>-</v>
      </c>
      <c r="CD983" s="299">
        <f t="shared" si="395"/>
        <v>0</v>
      </c>
      <c r="CE983" s="300" t="str">
        <f t="shared" si="396"/>
        <v>-</v>
      </c>
      <c r="CF983" s="300" t="str">
        <f t="shared" si="397"/>
        <v>-</v>
      </c>
      <c r="CG983" s="300">
        <v>0</v>
      </c>
      <c r="CH983" s="300">
        <f t="shared" si="398"/>
        <v>0</v>
      </c>
      <c r="CI983" s="301">
        <f t="shared" si="399"/>
        <v>0</v>
      </c>
      <c r="CJ983" s="301">
        <f t="shared" si="400"/>
        <v>0</v>
      </c>
      <c r="CK983" s="302" t="str" cm="1">
        <f t="array" ref="CK983">IF($CJ983&gt;0, INDEX($CS$28:$DH$35, $CJ983, $CI983+CK$23), "-")</f>
        <v>-</v>
      </c>
      <c r="CL983" s="302" t="str" cm="1">
        <f t="array" ref="CL983">IF($CJ983&gt;0, INDEX($CS$28:$DH$35, $CJ983, $CI983+CL$23), "-")</f>
        <v>-</v>
      </c>
      <c r="CM983" s="302" t="str" cm="1">
        <f t="array" ref="CM983">IF($CJ983&gt;0, INDEX($CS$28:$DH$35, $CJ983, $CI983+CM$23), "-")</f>
        <v>-</v>
      </c>
      <c r="CN983" s="302" t="str" cm="1">
        <f t="array" ref="CN983">IF($CJ983&gt;0, INDEX($CS$28:$DH$35, $CJ983, $CI983+CN$23), "-")</f>
        <v>-</v>
      </c>
      <c r="CO983" s="300" t="str">
        <f t="shared" si="401"/>
        <v>-</v>
      </c>
      <c r="CP983" s="271"/>
      <c r="CQ983" s="272"/>
      <c r="CR983" s="273"/>
      <c r="CS983" s="273"/>
      <c r="CT983" s="273"/>
      <c r="CU983" s="273"/>
      <c r="CV983" s="273"/>
      <c r="CW983" s="273"/>
      <c r="CX983" s="273"/>
      <c r="CY983" s="273"/>
      <c r="CZ983" s="273"/>
      <c r="DA983" s="273"/>
      <c r="DB983" s="273"/>
      <c r="DC983" s="273"/>
      <c r="DD983" s="273"/>
      <c r="DE983" s="273"/>
      <c r="DF983" s="273"/>
      <c r="DG983" s="273"/>
      <c r="DH983" s="273"/>
      <c r="DI983" s="273"/>
      <c r="DJ983" s="271"/>
      <c r="DK983" s="271"/>
    </row>
    <row r="984" spans="1:115" s="45" customFormat="1" ht="12.75" customHeight="1" x14ac:dyDescent="0.25">
      <c r="A984" s="13" cm="1">
        <f t="array" ref="A984">IFERROR(INDEX(Operation, IFERROR(MATCH($N984,#REF!, 0), IFERROR(MATCH($N984,#REF!, 0), MATCH($N984,#REF!, 0))), 4), 0)</f>
        <v>0</v>
      </c>
      <c r="B984" s="10">
        <v>961</v>
      </c>
      <c r="C984" s="238"/>
      <c r="D984" s="238"/>
      <c r="E984" s="79"/>
      <c r="F984" s="80" t="str">
        <f>IF(ISBLANK(E984), "", VLOOKUP(E984, Z!$A$2:$C$4127, 3, FALSE))</f>
        <v/>
      </c>
      <c r="G984" s="238"/>
      <c r="H984" s="81"/>
      <c r="I984" s="255" t="b">
        <v>0</v>
      </c>
      <c r="J984" s="256"/>
      <c r="K984" s="82"/>
      <c r="L984" s="82"/>
      <c r="M984" s="83"/>
      <c r="N984" s="79"/>
      <c r="O984" s="84"/>
      <c r="P984" s="84"/>
      <c r="Q984" s="257"/>
      <c r="R984" s="257"/>
      <c r="S984" s="257"/>
      <c r="T984" s="85">
        <f t="shared" si="402"/>
        <v>0</v>
      </c>
      <c r="U984" s="238"/>
      <c r="V984" s="238"/>
      <c r="W984" s="238"/>
      <c r="X984" s="257"/>
      <c r="Y984" s="258"/>
      <c r="Z984" s="79"/>
      <c r="AA984" s="257"/>
      <c r="AB984" s="257"/>
      <c r="AC984" s="257"/>
      <c r="AD984" s="257"/>
      <c r="AE984" s="257"/>
      <c r="AF984" s="85">
        <f t="shared" si="403"/>
        <v>0</v>
      </c>
      <c r="AG984" s="259"/>
      <c r="AH984" s="238"/>
      <c r="AI984" s="79"/>
      <c r="AJ984" s="80" t="str">
        <f>IF(ISBLANK(AI984), "", VLOOKUP(AI984, Z!$A$2:$C$4127, 3, FALSE))</f>
        <v/>
      </c>
      <c r="AK984" s="260"/>
      <c r="AL984" s="127">
        <f t="shared" si="404"/>
        <v>0</v>
      </c>
      <c r="AM984" s="271"/>
      <c r="AN984" s="292">
        <f t="shared" si="406"/>
        <v>0</v>
      </c>
      <c r="AO984" s="279">
        <f t="shared" si="405"/>
        <v>1</v>
      </c>
      <c r="AP984" s="279">
        <v>0.75</v>
      </c>
      <c r="AQ984" s="293" t="str">
        <f t="shared" si="407"/>
        <v>-</v>
      </c>
      <c r="AR984" s="293" t="str">
        <f t="shared" si="408"/>
        <v>-</v>
      </c>
      <c r="AS984" s="293" t="str" cm="1">
        <f t="array" ref="AS984">IFERROR(IFERROR((AT984*AU984)/(3600*1000)/AZ984, BY984) * SUMPRODUCT($BA984:$BE984^2.5, $BF984:$BJ984) / 1000, "-")</f>
        <v>-</v>
      </c>
      <c r="AT984" s="279" t="str">
        <f t="shared" si="409"/>
        <v>-</v>
      </c>
      <c r="AU984" s="279" t="str">
        <f t="shared" si="410"/>
        <v>-</v>
      </c>
      <c r="AV984" s="294" t="str">
        <f t="shared" ref="AV984:AV1023" si="420">IFERROR(0.00357 * LN($J984) + 0.6656, "-")</f>
        <v>-</v>
      </c>
      <c r="AW984" s="294" t="str" cm="1">
        <f t="array" ref="AW984">IF(CH984&gt;0, INDEX($CV$58:$CV$60, CH984), "-")</f>
        <v>-</v>
      </c>
      <c r="AX984" s="294" t="str">
        <f t="shared" si="411"/>
        <v>-</v>
      </c>
      <c r="AY984" s="295" t="str">
        <f t="shared" si="412"/>
        <v>-</v>
      </c>
      <c r="AZ984" s="294">
        <f t="shared" si="413"/>
        <v>0</v>
      </c>
      <c r="BA984" s="296" t="str" cm="1">
        <f t="array" ref="BA984">IFERROR(INDEX($CV$63:$CZ$65, $CF984, BA$23), "-")</f>
        <v>-</v>
      </c>
      <c r="BB984" s="296" t="str" cm="1">
        <f t="array" ref="BB984">IFERROR(INDEX($CV$63:$CZ$65, $CF984, BB$23), "-")</f>
        <v>-</v>
      </c>
      <c r="BC984" s="296" t="str" cm="1">
        <f t="array" ref="BC984">IFERROR(INDEX($CV$63:$CZ$65, $CF984, BC$23), "-")</f>
        <v>-</v>
      </c>
      <c r="BD984" s="296" t="str" cm="1">
        <f t="array" ref="BD984">IFERROR(INDEX($CV$63:$CZ$65, $CF984, BD$23), "-")</f>
        <v>-</v>
      </c>
      <c r="BE984" s="296" t="str" cm="1">
        <f t="array" ref="BE984">IFERROR(INDEX($CV$63:$CZ$65, $CF984, BE$23), "-")</f>
        <v>-</v>
      </c>
      <c r="BF984" s="297" cm="1">
        <f t="array" ref="BF984">IF($CF984=3,
IFERROR(INDEX($CV$68:$CZ$79, $CE984, BF$23), "-"),
IF($CF984=2,
IF(BF$23=5, $Q984, IF(BF$23=4, $R984, 0)), IF(BF$23=5, $Q984, 0)
))</f>
        <v>0</v>
      </c>
      <c r="BG984" s="297" cm="1">
        <f t="array" ref="BG984">IF($CF984=3,
IFERROR(INDEX($CV$68:$CZ$79, $CE984, BG$23), "-"),
IF($CF984=2,
IF(BG$23=5, $Q984, IF(BG$23=4, $R984, 0)), IF(BG$23=5, $Q984, 0)
))</f>
        <v>0</v>
      </c>
      <c r="BH984" s="297" cm="1">
        <f t="array" ref="BH984">IF($CF984=3,
IFERROR(INDEX($CV$68:$CZ$79, $CE984, BH$23), "-"),
IF($CF984=2,
IF(BH$23=5, $Q984, IF(BH$23=4, $R984, 0)), IF(BH$23=5, $Q984, 0)
))</f>
        <v>0</v>
      </c>
      <c r="BI984" s="297" cm="1">
        <f t="array" ref="BI984">IF($CF984=3,
IFERROR(INDEX($CV$68:$CZ$79, $CE984, BI$23), "-"),
IF($CF984=2,
IF(BI$23=5, $Q984, IF(BI$23=4, $R984, 0)), IF(BI$23=5, $Q984, 0)
))</f>
        <v>0</v>
      </c>
      <c r="BJ984" s="297" cm="1">
        <f t="array" ref="BJ984">IF($CF984=3,
IFERROR(INDEX($CV$68:$CZ$79, $CE984, BJ$23), "-"),
IF($CF984=2,
IF(BJ$23=5, $Q984, IF(BJ$23=4, $R984, 0)), IF(BJ$23=5, $Q984, 0)
))</f>
        <v>0</v>
      </c>
      <c r="BK984" s="293" t="str" cm="1">
        <f t="array" ref="BK984">IFERROR(IF(OR($AN$20="EZ", ISNUMBER((BL984*BM984)/(3600*1000)/BN984)), (BL984*BM984)/(3600*1000)/BN984, BY984) * SUMPRODUCT($BO984:$BS984^2.5, $BT984:$BX984) / 1000, "-")</f>
        <v>-</v>
      </c>
      <c r="BL984" s="279" t="str">
        <f t="shared" si="414"/>
        <v>-</v>
      </c>
      <c r="BM984" s="279" t="str">
        <f t="shared" si="415"/>
        <v>-</v>
      </c>
      <c r="BN984" s="298">
        <f t="shared" si="416"/>
        <v>0</v>
      </c>
      <c r="BO984" s="296" t="str" cm="1">
        <f t="array" ref="BO984">IFERROR(INDEX($CV$63:$CZ$65, $CO984, BO$23), "-")</f>
        <v>-</v>
      </c>
      <c r="BP984" s="296" t="str" cm="1">
        <f t="array" ref="BP984">IFERROR(INDEX($CV$63:$CZ$65, $CO984, BP$23), "-")</f>
        <v>-</v>
      </c>
      <c r="BQ984" s="296" t="str" cm="1">
        <f t="array" ref="BQ984">IFERROR(INDEX($CV$63:$CZ$65, $CO984, BQ$23), "-")</f>
        <v>-</v>
      </c>
      <c r="BR984" s="296" t="str" cm="1">
        <f t="array" ref="BR984">IFERROR(INDEX($CV$63:$CZ$65, $CO984, BR$23), "-")</f>
        <v>-</v>
      </c>
      <c r="BS984" s="296" t="str" cm="1">
        <f t="array" ref="BS984">IFERROR(INDEX($CV$63:$CZ$65, $CO984, BS$23), "-")</f>
        <v>-</v>
      </c>
      <c r="BT984" s="297" cm="1">
        <f t="array" ref="BT984">IF($CO984=3,
IFERROR(INDEX($CV$68:$CZ$79, $CE984, BT$23), "-"),
IF($CO984=2,
IF(BT$23=5, $AC984, IF(BT$23=4, $AD984, 0)), IF(BT$23=5, $AC984, 0)
))</f>
        <v>0</v>
      </c>
      <c r="BU984" s="297" cm="1">
        <f t="array" ref="BU984">IF($CO984=3,
IFERROR(INDEX($CV$68:$CZ$79, $CE984, BU$23), "-"),
IF($CO984=2,
IF(BU$23=5, $AC984, IF(BU$23=4, $AD984, 0)), IF(BU$23=5, $AC984, 0)
))</f>
        <v>0</v>
      </c>
      <c r="BV984" s="297" cm="1">
        <f t="array" ref="BV984">IF($CO984=3,
IFERROR(INDEX($CV$68:$CZ$79, $CE984, BV$23), "-"),
IF($CO984=2,
IF(BV$23=5, $AC984, IF(BV$23=4, $AD984, 0)), IF(BV$23=5, $AC984, 0)
))</f>
        <v>0</v>
      </c>
      <c r="BW984" s="297" cm="1">
        <f t="array" ref="BW984">IF($CO984=3,
IFERROR(INDEX($CV$68:$CZ$79, $CE984, BW$23), "-"),
IF($CO984=2,
IF(BW$23=5, $AC984, IF(BW$23=4, $AD984, 0)), IF(BW$23=5, $AC984, 0)
))</f>
        <v>0</v>
      </c>
      <c r="BX984" s="297" cm="1">
        <f t="array" ref="BX984">IF($CO984=3,
IFERROR(INDEX($CV$68:$CZ$79, $CE984, BX$23), "-"),
IF($CO984=2,
IF(BX$23=5, $AC984, IF(BX$23=4, $AD984, 0)), IF(BX$23=5, $AC984, 0)
))</f>
        <v>0</v>
      </c>
      <c r="BY984" s="293" t="str">
        <f t="shared" si="417"/>
        <v>-</v>
      </c>
      <c r="BZ984" s="299">
        <f t="shared" ref="BZ984:BZ1023" si="421">$J984</f>
        <v>0</v>
      </c>
      <c r="CA984" s="294" t="str">
        <f t="shared" si="418"/>
        <v>-</v>
      </c>
      <c r="CB984" s="295" t="str">
        <f t="shared" ref="CB984:CB1023" si="422">CC984</f>
        <v>-</v>
      </c>
      <c r="CC984" s="295" t="str">
        <f t="shared" si="419"/>
        <v>-</v>
      </c>
      <c r="CD984" s="299">
        <f t="shared" ref="CD984:CD1023" si="423">$J984</f>
        <v>0</v>
      </c>
      <c r="CE984" s="300" t="str">
        <f t="shared" ref="CE984:CE1023" si="424">IFERROR(IFERROR( IFERROR(MATCH($H984,INDEX(categories,,1),0), MATCH($H984,INDEX(categories,,2),0)), MATCH($H984,INDEX(categories,,3),0)), "-")</f>
        <v>-</v>
      </c>
      <c r="CF984" s="300" t="str">
        <f t="shared" ref="CF984:CF1023" si="425">IFERROR(MATCH($N984, $CU$63:$CU$65), "-")</f>
        <v>-</v>
      </c>
      <c r="CG984" s="300">
        <v>0</v>
      </c>
      <c r="CH984" s="300">
        <f t="shared" ref="CH984:CH1023" si="426">IFERROR(IFERROR( IFERROR(MATCH($M984,INDEX(Transmission,,1),0), MATCH($M984,INDEX(Transmission,,2),0)), MATCH($M984,INDEX(Transmission,,3),0)), 0)</f>
        <v>0</v>
      </c>
      <c r="CI984" s="301">
        <f t="shared" ref="CI984:CI1023" si="427">IFERROR((MATCH($L984, $CS$38:$CS$41, 0) - 1)*4, 0)</f>
        <v>0</v>
      </c>
      <c r="CJ984" s="301">
        <f t="shared" ref="CJ984:CJ1023" si="428">IFERROR($K984/2 + IF($J984&lt;0.75, 0, 4), 0)</f>
        <v>0</v>
      </c>
      <c r="CK984" s="302" t="str" cm="1">
        <f t="array" ref="CK984">IF($CJ984&gt;0, INDEX($CS$28:$DH$35, $CJ984, $CI984+CK$23), "-")</f>
        <v>-</v>
      </c>
      <c r="CL984" s="302" t="str" cm="1">
        <f t="array" ref="CL984">IF($CJ984&gt;0, INDEX($CS$28:$DH$35, $CJ984, $CI984+CL$23), "-")</f>
        <v>-</v>
      </c>
      <c r="CM984" s="302" t="str" cm="1">
        <f t="array" ref="CM984">IF($CJ984&gt;0, INDEX($CS$28:$DH$35, $CJ984, $CI984+CM$23), "-")</f>
        <v>-</v>
      </c>
      <c r="CN984" s="302" t="str" cm="1">
        <f t="array" ref="CN984">IF($CJ984&gt;0, INDEX($CS$28:$DH$35, $CJ984, $CI984+CN$23), "-")</f>
        <v>-</v>
      </c>
      <c r="CO984" s="300" t="str">
        <f t="shared" ref="CO984:CO1023" si="429">IF($AN$20="EZ", 3, IFERROR(MATCH($Z984, $CU$63:$CU$65), "-"))</f>
        <v>-</v>
      </c>
      <c r="CP984" s="271"/>
      <c r="CQ984" s="272"/>
      <c r="CR984" s="273"/>
      <c r="CS984" s="273"/>
      <c r="CT984" s="273"/>
      <c r="CU984" s="273"/>
      <c r="CV984" s="273"/>
      <c r="CW984" s="273"/>
      <c r="CX984" s="273"/>
      <c r="CY984" s="273"/>
      <c r="CZ984" s="273"/>
      <c r="DA984" s="273"/>
      <c r="DB984" s="273"/>
      <c r="DC984" s="273"/>
      <c r="DD984" s="273"/>
      <c r="DE984" s="273"/>
      <c r="DF984" s="273"/>
      <c r="DG984" s="273"/>
      <c r="DH984" s="273"/>
      <c r="DI984" s="273"/>
      <c r="DJ984" s="271"/>
      <c r="DK984" s="271"/>
    </row>
    <row r="985" spans="1:115" s="45" customFormat="1" ht="12.75" customHeight="1" x14ac:dyDescent="0.25">
      <c r="A985" s="13" cm="1">
        <f t="array" ref="A985">IFERROR(INDEX(Operation, IFERROR(MATCH($N985,#REF!, 0), IFERROR(MATCH($N985,#REF!, 0), MATCH($N985,#REF!, 0))), 4), 0)</f>
        <v>0</v>
      </c>
      <c r="B985" s="10">
        <v>962</v>
      </c>
      <c r="C985" s="238"/>
      <c r="D985" s="238"/>
      <c r="E985" s="79"/>
      <c r="F985" s="80" t="str">
        <f>IF(ISBLANK(E985), "", VLOOKUP(E985, Z!$A$2:$C$4127, 3, FALSE))</f>
        <v/>
      </c>
      <c r="G985" s="238"/>
      <c r="H985" s="81"/>
      <c r="I985" s="255" t="b">
        <v>0</v>
      </c>
      <c r="J985" s="256"/>
      <c r="K985" s="82"/>
      <c r="L985" s="82"/>
      <c r="M985" s="83"/>
      <c r="N985" s="79"/>
      <c r="O985" s="84"/>
      <c r="P985" s="84"/>
      <c r="Q985" s="257"/>
      <c r="R985" s="257"/>
      <c r="S985" s="257"/>
      <c r="T985" s="85">
        <f t="shared" ref="T985:T1023" si="430">IFERROR(AQ985*1000, 0)</f>
        <v>0</v>
      </c>
      <c r="U985" s="238"/>
      <c r="V985" s="238"/>
      <c r="W985" s="238"/>
      <c r="X985" s="257"/>
      <c r="Y985" s="258"/>
      <c r="Z985" s="79"/>
      <c r="AA985" s="257"/>
      <c r="AB985" s="257"/>
      <c r="AC985" s="257"/>
      <c r="AD985" s="257"/>
      <c r="AE985" s="257"/>
      <c r="AF985" s="85">
        <f t="shared" ref="AF985:AF1023" si="431">IFERROR(AR985*1000, 0)</f>
        <v>0</v>
      </c>
      <c r="AG985" s="259"/>
      <c r="AH985" s="238"/>
      <c r="AI985" s="79"/>
      <c r="AJ985" s="80" t="str">
        <f>IF(ISBLANK(AI985), "", VLOOKUP(AI985, Z!$A$2:$C$4127, 3, FALSE))</f>
        <v/>
      </c>
      <c r="AK985" s="260"/>
      <c r="AL985" s="127">
        <f t="shared" ref="AL985:AL1023" si="432">AN985*1000</f>
        <v>0</v>
      </c>
      <c r="AM985" s="271"/>
      <c r="AN985" s="292">
        <f t="shared" si="406"/>
        <v>0</v>
      </c>
      <c r="AO985" s="279">
        <f t="shared" ref="AO985:AO1023" si="433">IF($AN$20="EZ", 15, IF(OR($I985=TRUE, AND(CO985=3,CF985&lt;&gt; 3)), 4, 1))</f>
        <v>1</v>
      </c>
      <c r="AP985" s="279">
        <v>0.75</v>
      </c>
      <c r="AQ985" s="293" t="str">
        <f t="shared" si="407"/>
        <v>-</v>
      </c>
      <c r="AR985" s="293" t="str">
        <f t="shared" si="408"/>
        <v>-</v>
      </c>
      <c r="AS985" s="293" t="str" cm="1">
        <f t="array" ref="AS985">IFERROR(IFERROR((AT985*AU985)/(3600*1000)/AZ985, BY985) * SUMPRODUCT($BA985:$BE985^2.5, $BF985:$BJ985) / 1000, "-")</f>
        <v>-</v>
      </c>
      <c r="AT985" s="279" t="str">
        <f t="shared" si="409"/>
        <v>-</v>
      </c>
      <c r="AU985" s="279" t="str">
        <f t="shared" si="410"/>
        <v>-</v>
      </c>
      <c r="AV985" s="294" t="str">
        <f t="shared" si="420"/>
        <v>-</v>
      </c>
      <c r="AW985" s="294" t="str" cm="1">
        <f t="array" ref="AW985">IF(CH985&gt;0, INDEX($CV$58:$CV$60, CH985), "-")</f>
        <v>-</v>
      </c>
      <c r="AX985" s="294" t="str">
        <f t="shared" si="411"/>
        <v>-</v>
      </c>
      <c r="AY985" s="295" t="str">
        <f t="shared" si="412"/>
        <v>-</v>
      </c>
      <c r="AZ985" s="294">
        <f t="shared" si="413"/>
        <v>0</v>
      </c>
      <c r="BA985" s="296" t="str" cm="1">
        <f t="array" ref="BA985">IFERROR(INDEX($CV$63:$CZ$65, $CF985, BA$23), "-")</f>
        <v>-</v>
      </c>
      <c r="BB985" s="296" t="str" cm="1">
        <f t="array" ref="BB985">IFERROR(INDEX($CV$63:$CZ$65, $CF985, BB$23), "-")</f>
        <v>-</v>
      </c>
      <c r="BC985" s="296" t="str" cm="1">
        <f t="array" ref="BC985">IFERROR(INDEX($CV$63:$CZ$65, $CF985, BC$23), "-")</f>
        <v>-</v>
      </c>
      <c r="BD985" s="296" t="str" cm="1">
        <f t="array" ref="BD985">IFERROR(INDEX($CV$63:$CZ$65, $CF985, BD$23), "-")</f>
        <v>-</v>
      </c>
      <c r="BE985" s="296" t="str" cm="1">
        <f t="array" ref="BE985">IFERROR(INDEX($CV$63:$CZ$65, $CF985, BE$23), "-")</f>
        <v>-</v>
      </c>
      <c r="BF985" s="297" cm="1">
        <f t="array" ref="BF985">IF($CF985=3,
IFERROR(INDEX($CV$68:$CZ$79, $CE985, BF$23), "-"),
IF($CF985=2,
IF(BF$23=5, $Q985, IF(BF$23=4, $R985, 0)), IF(BF$23=5, $Q985, 0)
))</f>
        <v>0</v>
      </c>
      <c r="BG985" s="297" cm="1">
        <f t="array" ref="BG985">IF($CF985=3,
IFERROR(INDEX($CV$68:$CZ$79, $CE985, BG$23), "-"),
IF($CF985=2,
IF(BG$23=5, $Q985, IF(BG$23=4, $R985, 0)), IF(BG$23=5, $Q985, 0)
))</f>
        <v>0</v>
      </c>
      <c r="BH985" s="297" cm="1">
        <f t="array" ref="BH985">IF($CF985=3,
IFERROR(INDEX($CV$68:$CZ$79, $CE985, BH$23), "-"),
IF($CF985=2,
IF(BH$23=5, $Q985, IF(BH$23=4, $R985, 0)), IF(BH$23=5, $Q985, 0)
))</f>
        <v>0</v>
      </c>
      <c r="BI985" s="297" cm="1">
        <f t="array" ref="BI985">IF($CF985=3,
IFERROR(INDEX($CV$68:$CZ$79, $CE985, BI$23), "-"),
IF($CF985=2,
IF(BI$23=5, $Q985, IF(BI$23=4, $R985, 0)), IF(BI$23=5, $Q985, 0)
))</f>
        <v>0</v>
      </c>
      <c r="BJ985" s="297" cm="1">
        <f t="array" ref="BJ985">IF($CF985=3,
IFERROR(INDEX($CV$68:$CZ$79, $CE985, BJ$23), "-"),
IF($CF985=2,
IF(BJ$23=5, $Q985, IF(BJ$23=4, $R985, 0)), IF(BJ$23=5, $Q985, 0)
))</f>
        <v>0</v>
      </c>
      <c r="BK985" s="293" t="str" cm="1">
        <f t="array" ref="BK985">IFERROR(IF(OR($AN$20="EZ", ISNUMBER((BL985*BM985)/(3600*1000)/BN985)), (BL985*BM985)/(3600*1000)/BN985, BY985) * SUMPRODUCT($BO985:$BS985^2.5, $BT985:$BX985) / 1000, "-")</f>
        <v>-</v>
      </c>
      <c r="BL985" s="279" t="str">
        <f t="shared" si="414"/>
        <v>-</v>
      </c>
      <c r="BM985" s="279" t="str">
        <f t="shared" si="415"/>
        <v>-</v>
      </c>
      <c r="BN985" s="298">
        <f t="shared" si="416"/>
        <v>0</v>
      </c>
      <c r="BO985" s="296" t="str" cm="1">
        <f t="array" ref="BO985">IFERROR(INDEX($CV$63:$CZ$65, $CO985, BO$23), "-")</f>
        <v>-</v>
      </c>
      <c r="BP985" s="296" t="str" cm="1">
        <f t="array" ref="BP985">IFERROR(INDEX($CV$63:$CZ$65, $CO985, BP$23), "-")</f>
        <v>-</v>
      </c>
      <c r="BQ985" s="296" t="str" cm="1">
        <f t="array" ref="BQ985">IFERROR(INDEX($CV$63:$CZ$65, $CO985, BQ$23), "-")</f>
        <v>-</v>
      </c>
      <c r="BR985" s="296" t="str" cm="1">
        <f t="array" ref="BR985">IFERROR(INDEX($CV$63:$CZ$65, $CO985, BR$23), "-")</f>
        <v>-</v>
      </c>
      <c r="BS985" s="296" t="str" cm="1">
        <f t="array" ref="BS985">IFERROR(INDEX($CV$63:$CZ$65, $CO985, BS$23), "-")</f>
        <v>-</v>
      </c>
      <c r="BT985" s="297" cm="1">
        <f t="array" ref="BT985">IF($CO985=3,
IFERROR(INDEX($CV$68:$CZ$79, $CE985, BT$23), "-"),
IF($CO985=2,
IF(BT$23=5, $AC985, IF(BT$23=4, $AD985, 0)), IF(BT$23=5, $AC985, 0)
))</f>
        <v>0</v>
      </c>
      <c r="BU985" s="297" cm="1">
        <f t="array" ref="BU985">IF($CO985=3,
IFERROR(INDEX($CV$68:$CZ$79, $CE985, BU$23), "-"),
IF($CO985=2,
IF(BU$23=5, $AC985, IF(BU$23=4, $AD985, 0)), IF(BU$23=5, $AC985, 0)
))</f>
        <v>0</v>
      </c>
      <c r="BV985" s="297" cm="1">
        <f t="array" ref="BV985">IF($CO985=3,
IFERROR(INDEX($CV$68:$CZ$79, $CE985, BV$23), "-"),
IF($CO985=2,
IF(BV$23=5, $AC985, IF(BV$23=4, $AD985, 0)), IF(BV$23=5, $AC985, 0)
))</f>
        <v>0</v>
      </c>
      <c r="BW985" s="297" cm="1">
        <f t="array" ref="BW985">IF($CO985=3,
IFERROR(INDEX($CV$68:$CZ$79, $CE985, BW$23), "-"),
IF($CO985=2,
IF(BW$23=5, $AC985, IF(BW$23=4, $AD985, 0)), IF(BW$23=5, $AC985, 0)
))</f>
        <v>0</v>
      </c>
      <c r="BX985" s="297" cm="1">
        <f t="array" ref="BX985">IF($CO985=3,
IFERROR(INDEX($CV$68:$CZ$79, $CE985, BX$23), "-"),
IF($CO985=2,
IF(BX$23=5, $AC985, IF(BX$23=4, $AD985, 0)), IF(BX$23=5, $AC985, 0)
))</f>
        <v>0</v>
      </c>
      <c r="BY985" s="293" t="str">
        <f t="shared" si="417"/>
        <v>-</v>
      </c>
      <c r="BZ985" s="299">
        <f t="shared" si="421"/>
        <v>0</v>
      </c>
      <c r="CA985" s="294" t="str">
        <f t="shared" si="418"/>
        <v>-</v>
      </c>
      <c r="CB985" s="295" t="str">
        <f t="shared" si="422"/>
        <v>-</v>
      </c>
      <c r="CC985" s="295" t="str">
        <f t="shared" si="419"/>
        <v>-</v>
      </c>
      <c r="CD985" s="299">
        <f t="shared" si="423"/>
        <v>0</v>
      </c>
      <c r="CE985" s="300" t="str">
        <f t="shared" si="424"/>
        <v>-</v>
      </c>
      <c r="CF985" s="300" t="str">
        <f t="shared" si="425"/>
        <v>-</v>
      </c>
      <c r="CG985" s="300">
        <v>0</v>
      </c>
      <c r="CH985" s="300">
        <f t="shared" si="426"/>
        <v>0</v>
      </c>
      <c r="CI985" s="301">
        <f t="shared" si="427"/>
        <v>0</v>
      </c>
      <c r="CJ985" s="301">
        <f t="shared" si="428"/>
        <v>0</v>
      </c>
      <c r="CK985" s="302" t="str" cm="1">
        <f t="array" ref="CK985">IF($CJ985&gt;0, INDEX($CS$28:$DH$35, $CJ985, $CI985+CK$23), "-")</f>
        <v>-</v>
      </c>
      <c r="CL985" s="302" t="str" cm="1">
        <f t="array" ref="CL985">IF($CJ985&gt;0, INDEX($CS$28:$DH$35, $CJ985, $CI985+CL$23), "-")</f>
        <v>-</v>
      </c>
      <c r="CM985" s="302" t="str" cm="1">
        <f t="array" ref="CM985">IF($CJ985&gt;0, INDEX($CS$28:$DH$35, $CJ985, $CI985+CM$23), "-")</f>
        <v>-</v>
      </c>
      <c r="CN985" s="302" t="str" cm="1">
        <f t="array" ref="CN985">IF($CJ985&gt;0, INDEX($CS$28:$DH$35, $CJ985, $CI985+CN$23), "-")</f>
        <v>-</v>
      </c>
      <c r="CO985" s="300" t="str">
        <f t="shared" si="429"/>
        <v>-</v>
      </c>
      <c r="CP985" s="271"/>
      <c r="CQ985" s="272"/>
      <c r="CR985" s="273"/>
      <c r="CS985" s="273"/>
      <c r="CT985" s="273"/>
      <c r="CU985" s="273"/>
      <c r="CV985" s="273"/>
      <c r="CW985" s="273"/>
      <c r="CX985" s="273"/>
      <c r="CY985" s="273"/>
      <c r="CZ985" s="273"/>
      <c r="DA985" s="273"/>
      <c r="DB985" s="273"/>
      <c r="DC985" s="273"/>
      <c r="DD985" s="273"/>
      <c r="DE985" s="273"/>
      <c r="DF985" s="273"/>
      <c r="DG985" s="273"/>
      <c r="DH985" s="273"/>
      <c r="DI985" s="273"/>
      <c r="DJ985" s="271"/>
      <c r="DK985" s="271"/>
    </row>
    <row r="986" spans="1:115" s="45" customFormat="1" ht="12.75" customHeight="1" x14ac:dyDescent="0.25">
      <c r="A986" s="13" cm="1">
        <f t="array" ref="A986">IFERROR(INDEX(Operation, IFERROR(MATCH($N986,#REF!, 0), IFERROR(MATCH($N986,#REF!, 0), MATCH($N986,#REF!, 0))), 4), 0)</f>
        <v>0</v>
      </c>
      <c r="B986" s="10">
        <v>963</v>
      </c>
      <c r="C986" s="238"/>
      <c r="D986" s="238"/>
      <c r="E986" s="79"/>
      <c r="F986" s="80" t="str">
        <f>IF(ISBLANK(E986), "", VLOOKUP(E986, Z!$A$2:$C$4127, 3, FALSE))</f>
        <v/>
      </c>
      <c r="G986" s="238"/>
      <c r="H986" s="81"/>
      <c r="I986" s="255" t="b">
        <v>0</v>
      </c>
      <c r="J986" s="256"/>
      <c r="K986" s="82"/>
      <c r="L986" s="82"/>
      <c r="M986" s="83"/>
      <c r="N986" s="79"/>
      <c r="O986" s="84"/>
      <c r="P986" s="84"/>
      <c r="Q986" s="257"/>
      <c r="R986" s="257"/>
      <c r="S986" s="257"/>
      <c r="T986" s="85">
        <f t="shared" si="430"/>
        <v>0</v>
      </c>
      <c r="U986" s="238"/>
      <c r="V986" s="238"/>
      <c r="W986" s="238"/>
      <c r="X986" s="256"/>
      <c r="Y986" s="258"/>
      <c r="Z986" s="79"/>
      <c r="AA986" s="257"/>
      <c r="AB986" s="257"/>
      <c r="AC986" s="257"/>
      <c r="AD986" s="257"/>
      <c r="AE986" s="257"/>
      <c r="AF986" s="85">
        <f t="shared" si="431"/>
        <v>0</v>
      </c>
      <c r="AG986" s="259"/>
      <c r="AH986" s="238"/>
      <c r="AI986" s="79"/>
      <c r="AJ986" s="80" t="str">
        <f>IF(ISBLANK(AI986), "", VLOOKUP(AI986, Z!$A$2:$C$4127, 3, FALSE))</f>
        <v/>
      </c>
      <c r="AK986" s="260"/>
      <c r="AL986" s="127">
        <f t="shared" si="432"/>
        <v>0</v>
      </c>
      <c r="AM986" s="271"/>
      <c r="AN986" s="292">
        <f t="shared" si="406"/>
        <v>0</v>
      </c>
      <c r="AO986" s="279">
        <f t="shared" si="433"/>
        <v>1</v>
      </c>
      <c r="AP986" s="279">
        <v>0.75</v>
      </c>
      <c r="AQ986" s="293" t="str">
        <f t="shared" si="407"/>
        <v>-</v>
      </c>
      <c r="AR986" s="293" t="str">
        <f t="shared" si="408"/>
        <v>-</v>
      </c>
      <c r="AS986" s="293" t="str" cm="1">
        <f t="array" ref="AS986">IFERROR(IFERROR((AT986*AU986)/(3600*1000)/AZ986, BY986) * SUMPRODUCT($BA986:$BE986^2.5, $BF986:$BJ986) / 1000, "-")</f>
        <v>-</v>
      </c>
      <c r="AT986" s="279" t="str">
        <f t="shared" si="409"/>
        <v>-</v>
      </c>
      <c r="AU986" s="279" t="str">
        <f t="shared" si="410"/>
        <v>-</v>
      </c>
      <c r="AV986" s="294" t="str">
        <f t="shared" si="420"/>
        <v>-</v>
      </c>
      <c r="AW986" s="294" t="str" cm="1">
        <f t="array" ref="AW986">IF(CH986&gt;0, INDEX($CV$58:$CV$60, CH986), "-")</f>
        <v>-</v>
      </c>
      <c r="AX986" s="294" t="str">
        <f t="shared" si="411"/>
        <v>-</v>
      </c>
      <c r="AY986" s="295" t="str">
        <f t="shared" si="412"/>
        <v>-</v>
      </c>
      <c r="AZ986" s="294">
        <f t="shared" si="413"/>
        <v>0</v>
      </c>
      <c r="BA986" s="296" t="str" cm="1">
        <f t="array" ref="BA986">IFERROR(INDEX($CV$63:$CZ$65, $CF986, BA$23), "-")</f>
        <v>-</v>
      </c>
      <c r="BB986" s="296" t="str" cm="1">
        <f t="array" ref="BB986">IFERROR(INDEX($CV$63:$CZ$65, $CF986, BB$23), "-")</f>
        <v>-</v>
      </c>
      <c r="BC986" s="296" t="str" cm="1">
        <f t="array" ref="BC986">IFERROR(INDEX($CV$63:$CZ$65, $CF986, BC$23), "-")</f>
        <v>-</v>
      </c>
      <c r="BD986" s="296" t="str" cm="1">
        <f t="array" ref="BD986">IFERROR(INDEX($CV$63:$CZ$65, $CF986, BD$23), "-")</f>
        <v>-</v>
      </c>
      <c r="BE986" s="296" t="str" cm="1">
        <f t="array" ref="BE986">IFERROR(INDEX($CV$63:$CZ$65, $CF986, BE$23), "-")</f>
        <v>-</v>
      </c>
      <c r="BF986" s="297" cm="1">
        <f t="array" ref="BF986">IF($CF986=3,
IFERROR(INDEX($CV$68:$CZ$79, $CE986, BF$23), "-"),
IF($CF986=2,
IF(BF$23=5, $Q986, IF(BF$23=4, $R986, 0)), IF(BF$23=5, $Q986, 0)
))</f>
        <v>0</v>
      </c>
      <c r="BG986" s="297" cm="1">
        <f t="array" ref="BG986">IF($CF986=3,
IFERROR(INDEX($CV$68:$CZ$79, $CE986, BG$23), "-"),
IF($CF986=2,
IF(BG$23=5, $Q986, IF(BG$23=4, $R986, 0)), IF(BG$23=5, $Q986, 0)
))</f>
        <v>0</v>
      </c>
      <c r="BH986" s="297" cm="1">
        <f t="array" ref="BH986">IF($CF986=3,
IFERROR(INDEX($CV$68:$CZ$79, $CE986, BH$23), "-"),
IF($CF986=2,
IF(BH$23=5, $Q986, IF(BH$23=4, $R986, 0)), IF(BH$23=5, $Q986, 0)
))</f>
        <v>0</v>
      </c>
      <c r="BI986" s="297" cm="1">
        <f t="array" ref="BI986">IF($CF986=3,
IFERROR(INDEX($CV$68:$CZ$79, $CE986, BI$23), "-"),
IF($CF986=2,
IF(BI$23=5, $Q986, IF(BI$23=4, $R986, 0)), IF(BI$23=5, $Q986, 0)
))</f>
        <v>0</v>
      </c>
      <c r="BJ986" s="297" cm="1">
        <f t="array" ref="BJ986">IF($CF986=3,
IFERROR(INDEX($CV$68:$CZ$79, $CE986, BJ$23), "-"),
IF($CF986=2,
IF(BJ$23=5, $Q986, IF(BJ$23=4, $R986, 0)), IF(BJ$23=5, $Q986, 0)
))</f>
        <v>0</v>
      </c>
      <c r="BK986" s="293" t="str" cm="1">
        <f t="array" ref="BK986">IFERROR(IF(OR($AN$20="EZ", ISNUMBER((BL986*BM986)/(3600*1000)/BN986)), (BL986*BM986)/(3600*1000)/BN986, BY986) * SUMPRODUCT($BO986:$BS986^2.5, $BT986:$BX986) / 1000, "-")</f>
        <v>-</v>
      </c>
      <c r="BL986" s="279" t="str">
        <f t="shared" si="414"/>
        <v>-</v>
      </c>
      <c r="BM986" s="279" t="str">
        <f t="shared" si="415"/>
        <v>-</v>
      </c>
      <c r="BN986" s="298">
        <f t="shared" si="416"/>
        <v>0</v>
      </c>
      <c r="BO986" s="296" t="str" cm="1">
        <f t="array" ref="BO986">IFERROR(INDEX($CV$63:$CZ$65, $CO986, BO$23), "-")</f>
        <v>-</v>
      </c>
      <c r="BP986" s="296" t="str" cm="1">
        <f t="array" ref="BP986">IFERROR(INDEX($CV$63:$CZ$65, $CO986, BP$23), "-")</f>
        <v>-</v>
      </c>
      <c r="BQ986" s="296" t="str" cm="1">
        <f t="array" ref="BQ986">IFERROR(INDEX($CV$63:$CZ$65, $CO986, BQ$23), "-")</f>
        <v>-</v>
      </c>
      <c r="BR986" s="296" t="str" cm="1">
        <f t="array" ref="BR986">IFERROR(INDEX($CV$63:$CZ$65, $CO986, BR$23), "-")</f>
        <v>-</v>
      </c>
      <c r="BS986" s="296" t="str" cm="1">
        <f t="array" ref="BS986">IFERROR(INDEX($CV$63:$CZ$65, $CO986, BS$23), "-")</f>
        <v>-</v>
      </c>
      <c r="BT986" s="297" cm="1">
        <f t="array" ref="BT986">IF($CO986=3,
IFERROR(INDEX($CV$68:$CZ$79, $CE986, BT$23), "-"),
IF($CO986=2,
IF(BT$23=5, $AC986, IF(BT$23=4, $AD986, 0)), IF(BT$23=5, $AC986, 0)
))</f>
        <v>0</v>
      </c>
      <c r="BU986" s="297" cm="1">
        <f t="array" ref="BU986">IF($CO986=3,
IFERROR(INDEX($CV$68:$CZ$79, $CE986, BU$23), "-"),
IF($CO986=2,
IF(BU$23=5, $AC986, IF(BU$23=4, $AD986, 0)), IF(BU$23=5, $AC986, 0)
))</f>
        <v>0</v>
      </c>
      <c r="BV986" s="297" cm="1">
        <f t="array" ref="BV986">IF($CO986=3,
IFERROR(INDEX($CV$68:$CZ$79, $CE986, BV$23), "-"),
IF($CO986=2,
IF(BV$23=5, $AC986, IF(BV$23=4, $AD986, 0)), IF(BV$23=5, $AC986, 0)
))</f>
        <v>0</v>
      </c>
      <c r="BW986" s="297" cm="1">
        <f t="array" ref="BW986">IF($CO986=3,
IFERROR(INDEX($CV$68:$CZ$79, $CE986, BW$23), "-"),
IF($CO986=2,
IF(BW$23=5, $AC986, IF(BW$23=4, $AD986, 0)), IF(BW$23=5, $AC986, 0)
))</f>
        <v>0</v>
      </c>
      <c r="BX986" s="297" cm="1">
        <f t="array" ref="BX986">IF($CO986=3,
IFERROR(INDEX($CV$68:$CZ$79, $CE986, BX$23), "-"),
IF($CO986=2,
IF(BX$23=5, $AC986, IF(BX$23=4, $AD986, 0)), IF(BX$23=5, $AC986, 0)
))</f>
        <v>0</v>
      </c>
      <c r="BY986" s="293" t="str">
        <f t="shared" si="417"/>
        <v>-</v>
      </c>
      <c r="BZ986" s="299">
        <f t="shared" si="421"/>
        <v>0</v>
      </c>
      <c r="CA986" s="294" t="str">
        <f t="shared" si="418"/>
        <v>-</v>
      </c>
      <c r="CB986" s="295" t="str">
        <f t="shared" si="422"/>
        <v>-</v>
      </c>
      <c r="CC986" s="295" t="str">
        <f t="shared" si="419"/>
        <v>-</v>
      </c>
      <c r="CD986" s="299">
        <f t="shared" si="423"/>
        <v>0</v>
      </c>
      <c r="CE986" s="300" t="str">
        <f t="shared" si="424"/>
        <v>-</v>
      </c>
      <c r="CF986" s="300" t="str">
        <f t="shared" si="425"/>
        <v>-</v>
      </c>
      <c r="CG986" s="300">
        <v>0</v>
      </c>
      <c r="CH986" s="300">
        <f t="shared" si="426"/>
        <v>0</v>
      </c>
      <c r="CI986" s="301">
        <f t="shared" si="427"/>
        <v>0</v>
      </c>
      <c r="CJ986" s="301">
        <f t="shared" si="428"/>
        <v>0</v>
      </c>
      <c r="CK986" s="302" t="str" cm="1">
        <f t="array" ref="CK986">IF($CJ986&gt;0, INDEX($CS$28:$DH$35, $CJ986, $CI986+CK$23), "-")</f>
        <v>-</v>
      </c>
      <c r="CL986" s="302" t="str" cm="1">
        <f t="array" ref="CL986">IF($CJ986&gt;0, INDEX($CS$28:$DH$35, $CJ986, $CI986+CL$23), "-")</f>
        <v>-</v>
      </c>
      <c r="CM986" s="302" t="str" cm="1">
        <f t="array" ref="CM986">IF($CJ986&gt;0, INDEX($CS$28:$DH$35, $CJ986, $CI986+CM$23), "-")</f>
        <v>-</v>
      </c>
      <c r="CN986" s="302" t="str" cm="1">
        <f t="array" ref="CN986">IF($CJ986&gt;0, INDEX($CS$28:$DH$35, $CJ986, $CI986+CN$23), "-")</f>
        <v>-</v>
      </c>
      <c r="CO986" s="300" t="str">
        <f t="shared" si="429"/>
        <v>-</v>
      </c>
      <c r="CP986" s="271"/>
      <c r="CQ986" s="272"/>
      <c r="CR986" s="273"/>
      <c r="CS986" s="273"/>
      <c r="CT986" s="273"/>
      <c r="CU986" s="273"/>
      <c r="CV986" s="273"/>
      <c r="CW986" s="273"/>
      <c r="CX986" s="273"/>
      <c r="CY986" s="273"/>
      <c r="CZ986" s="273"/>
      <c r="DA986" s="273"/>
      <c r="DB986" s="273"/>
      <c r="DC986" s="273"/>
      <c r="DD986" s="273"/>
      <c r="DE986" s="273"/>
      <c r="DF986" s="273"/>
      <c r="DG986" s="273"/>
      <c r="DH986" s="273"/>
      <c r="DI986" s="273"/>
      <c r="DJ986" s="271"/>
      <c r="DK986" s="271"/>
    </row>
    <row r="987" spans="1:115" s="45" customFormat="1" ht="12.75" customHeight="1" x14ac:dyDescent="0.25">
      <c r="A987" s="13" cm="1">
        <f t="array" ref="A987">IFERROR(INDEX(Operation, IFERROR(MATCH($N987,#REF!, 0), IFERROR(MATCH($N987,#REF!, 0), MATCH($N987,#REF!, 0))), 4), 0)</f>
        <v>0</v>
      </c>
      <c r="B987" s="10">
        <v>964</v>
      </c>
      <c r="C987" s="238"/>
      <c r="D987" s="238"/>
      <c r="E987" s="79"/>
      <c r="F987" s="80" t="str">
        <f>IF(ISBLANK(E987), "", VLOOKUP(E987, Z!$A$2:$C$4127, 3, FALSE))</f>
        <v/>
      </c>
      <c r="G987" s="238"/>
      <c r="H987" s="81"/>
      <c r="I987" s="255" t="b">
        <v>0</v>
      </c>
      <c r="J987" s="256"/>
      <c r="K987" s="82"/>
      <c r="L987" s="82"/>
      <c r="M987" s="83"/>
      <c r="N987" s="79"/>
      <c r="O987" s="84"/>
      <c r="P987" s="84"/>
      <c r="Q987" s="257"/>
      <c r="R987" s="257"/>
      <c r="S987" s="257"/>
      <c r="T987" s="85">
        <f t="shared" si="430"/>
        <v>0</v>
      </c>
      <c r="U987" s="238"/>
      <c r="V987" s="238"/>
      <c r="W987" s="238"/>
      <c r="X987" s="257"/>
      <c r="Y987" s="258"/>
      <c r="Z987" s="79"/>
      <c r="AA987" s="257"/>
      <c r="AB987" s="257"/>
      <c r="AC987" s="257"/>
      <c r="AD987" s="257"/>
      <c r="AE987" s="257"/>
      <c r="AF987" s="85">
        <f t="shared" si="431"/>
        <v>0</v>
      </c>
      <c r="AG987" s="259"/>
      <c r="AH987" s="238"/>
      <c r="AI987" s="79"/>
      <c r="AJ987" s="80" t="str">
        <f>IF(ISBLANK(AI987), "", VLOOKUP(AI987, Z!$A$2:$C$4127, 3, FALSE))</f>
        <v/>
      </c>
      <c r="AK987" s="260"/>
      <c r="AL987" s="127">
        <f t="shared" si="432"/>
        <v>0</v>
      </c>
      <c r="AM987" s="271"/>
      <c r="AN987" s="292">
        <f t="shared" si="406"/>
        <v>0</v>
      </c>
      <c r="AO987" s="279">
        <f t="shared" si="433"/>
        <v>1</v>
      </c>
      <c r="AP987" s="279">
        <v>0.75</v>
      </c>
      <c r="AQ987" s="293" t="str">
        <f t="shared" si="407"/>
        <v>-</v>
      </c>
      <c r="AR987" s="293" t="str">
        <f t="shared" si="408"/>
        <v>-</v>
      </c>
      <c r="AS987" s="293" t="str" cm="1">
        <f t="array" ref="AS987">IFERROR(IFERROR((AT987*AU987)/(3600*1000)/AZ987, BY987) * SUMPRODUCT($BA987:$BE987^2.5, $BF987:$BJ987) / 1000, "-")</f>
        <v>-</v>
      </c>
      <c r="AT987" s="279" t="str">
        <f t="shared" si="409"/>
        <v>-</v>
      </c>
      <c r="AU987" s="279" t="str">
        <f t="shared" si="410"/>
        <v>-</v>
      </c>
      <c r="AV987" s="294" t="str">
        <f t="shared" si="420"/>
        <v>-</v>
      </c>
      <c r="AW987" s="294" t="str" cm="1">
        <f t="array" ref="AW987">IF(CH987&gt;0, INDEX($CV$58:$CV$60, CH987), "-")</f>
        <v>-</v>
      </c>
      <c r="AX987" s="294" t="str">
        <f t="shared" si="411"/>
        <v>-</v>
      </c>
      <c r="AY987" s="295" t="str">
        <f t="shared" si="412"/>
        <v>-</v>
      </c>
      <c r="AZ987" s="294">
        <f t="shared" si="413"/>
        <v>0</v>
      </c>
      <c r="BA987" s="296" t="str" cm="1">
        <f t="array" ref="BA987">IFERROR(INDEX($CV$63:$CZ$65, $CF987, BA$23), "-")</f>
        <v>-</v>
      </c>
      <c r="BB987" s="296" t="str" cm="1">
        <f t="array" ref="BB987">IFERROR(INDEX($CV$63:$CZ$65, $CF987, BB$23), "-")</f>
        <v>-</v>
      </c>
      <c r="BC987" s="296" t="str" cm="1">
        <f t="array" ref="BC987">IFERROR(INDEX($CV$63:$CZ$65, $CF987, BC$23), "-")</f>
        <v>-</v>
      </c>
      <c r="BD987" s="296" t="str" cm="1">
        <f t="array" ref="BD987">IFERROR(INDEX($CV$63:$CZ$65, $CF987, BD$23), "-")</f>
        <v>-</v>
      </c>
      <c r="BE987" s="296" t="str" cm="1">
        <f t="array" ref="BE987">IFERROR(INDEX($CV$63:$CZ$65, $CF987, BE$23), "-")</f>
        <v>-</v>
      </c>
      <c r="BF987" s="297" cm="1">
        <f t="array" ref="BF987">IF($CF987=3,
IFERROR(INDEX($CV$68:$CZ$79, $CE987, BF$23), "-"),
IF($CF987=2,
IF(BF$23=5, $Q987, IF(BF$23=4, $R987, 0)), IF(BF$23=5, $Q987, 0)
))</f>
        <v>0</v>
      </c>
      <c r="BG987" s="297" cm="1">
        <f t="array" ref="BG987">IF($CF987=3,
IFERROR(INDEX($CV$68:$CZ$79, $CE987, BG$23), "-"),
IF($CF987=2,
IF(BG$23=5, $Q987, IF(BG$23=4, $R987, 0)), IF(BG$23=5, $Q987, 0)
))</f>
        <v>0</v>
      </c>
      <c r="BH987" s="297" cm="1">
        <f t="array" ref="BH987">IF($CF987=3,
IFERROR(INDEX($CV$68:$CZ$79, $CE987, BH$23), "-"),
IF($CF987=2,
IF(BH$23=5, $Q987, IF(BH$23=4, $R987, 0)), IF(BH$23=5, $Q987, 0)
))</f>
        <v>0</v>
      </c>
      <c r="BI987" s="297" cm="1">
        <f t="array" ref="BI987">IF($CF987=3,
IFERROR(INDEX($CV$68:$CZ$79, $CE987, BI$23), "-"),
IF($CF987=2,
IF(BI$23=5, $Q987, IF(BI$23=4, $R987, 0)), IF(BI$23=5, $Q987, 0)
))</f>
        <v>0</v>
      </c>
      <c r="BJ987" s="297" cm="1">
        <f t="array" ref="BJ987">IF($CF987=3,
IFERROR(INDEX($CV$68:$CZ$79, $CE987, BJ$23), "-"),
IF($CF987=2,
IF(BJ$23=5, $Q987, IF(BJ$23=4, $R987, 0)), IF(BJ$23=5, $Q987, 0)
))</f>
        <v>0</v>
      </c>
      <c r="BK987" s="293" t="str" cm="1">
        <f t="array" ref="BK987">IFERROR(IF(OR($AN$20="EZ", ISNUMBER((BL987*BM987)/(3600*1000)/BN987)), (BL987*BM987)/(3600*1000)/BN987, BY987) * SUMPRODUCT($BO987:$BS987^2.5, $BT987:$BX987) / 1000, "-")</f>
        <v>-</v>
      </c>
      <c r="BL987" s="279" t="str">
        <f t="shared" si="414"/>
        <v>-</v>
      </c>
      <c r="BM987" s="279" t="str">
        <f t="shared" si="415"/>
        <v>-</v>
      </c>
      <c r="BN987" s="298">
        <f t="shared" si="416"/>
        <v>0</v>
      </c>
      <c r="BO987" s="296" t="str" cm="1">
        <f t="array" ref="BO987">IFERROR(INDEX($CV$63:$CZ$65, $CO987, BO$23), "-")</f>
        <v>-</v>
      </c>
      <c r="BP987" s="296" t="str" cm="1">
        <f t="array" ref="BP987">IFERROR(INDEX($CV$63:$CZ$65, $CO987, BP$23), "-")</f>
        <v>-</v>
      </c>
      <c r="BQ987" s="296" t="str" cm="1">
        <f t="array" ref="BQ987">IFERROR(INDEX($CV$63:$CZ$65, $CO987, BQ$23), "-")</f>
        <v>-</v>
      </c>
      <c r="BR987" s="296" t="str" cm="1">
        <f t="array" ref="BR987">IFERROR(INDEX($CV$63:$CZ$65, $CO987, BR$23), "-")</f>
        <v>-</v>
      </c>
      <c r="BS987" s="296" t="str" cm="1">
        <f t="array" ref="BS987">IFERROR(INDEX($CV$63:$CZ$65, $CO987, BS$23), "-")</f>
        <v>-</v>
      </c>
      <c r="BT987" s="297" cm="1">
        <f t="array" ref="BT987">IF($CO987=3,
IFERROR(INDEX($CV$68:$CZ$79, $CE987, BT$23), "-"),
IF($CO987=2,
IF(BT$23=5, $AC987, IF(BT$23=4, $AD987, 0)), IF(BT$23=5, $AC987, 0)
))</f>
        <v>0</v>
      </c>
      <c r="BU987" s="297" cm="1">
        <f t="array" ref="BU987">IF($CO987=3,
IFERROR(INDEX($CV$68:$CZ$79, $CE987, BU$23), "-"),
IF($CO987=2,
IF(BU$23=5, $AC987, IF(BU$23=4, $AD987, 0)), IF(BU$23=5, $AC987, 0)
))</f>
        <v>0</v>
      </c>
      <c r="BV987" s="297" cm="1">
        <f t="array" ref="BV987">IF($CO987=3,
IFERROR(INDEX($CV$68:$CZ$79, $CE987, BV$23), "-"),
IF($CO987=2,
IF(BV$23=5, $AC987, IF(BV$23=4, $AD987, 0)), IF(BV$23=5, $AC987, 0)
))</f>
        <v>0</v>
      </c>
      <c r="BW987" s="297" cm="1">
        <f t="array" ref="BW987">IF($CO987=3,
IFERROR(INDEX($CV$68:$CZ$79, $CE987, BW$23), "-"),
IF($CO987=2,
IF(BW$23=5, $AC987, IF(BW$23=4, $AD987, 0)), IF(BW$23=5, $AC987, 0)
))</f>
        <v>0</v>
      </c>
      <c r="BX987" s="297" cm="1">
        <f t="array" ref="BX987">IF($CO987=3,
IFERROR(INDEX($CV$68:$CZ$79, $CE987, BX$23), "-"),
IF($CO987=2,
IF(BX$23=5, $AC987, IF(BX$23=4, $AD987, 0)), IF(BX$23=5, $AC987, 0)
))</f>
        <v>0</v>
      </c>
      <c r="BY987" s="293" t="str">
        <f t="shared" si="417"/>
        <v>-</v>
      </c>
      <c r="BZ987" s="299">
        <f t="shared" si="421"/>
        <v>0</v>
      </c>
      <c r="CA987" s="294" t="str">
        <f t="shared" si="418"/>
        <v>-</v>
      </c>
      <c r="CB987" s="295" t="str">
        <f t="shared" si="422"/>
        <v>-</v>
      </c>
      <c r="CC987" s="295" t="str">
        <f t="shared" si="419"/>
        <v>-</v>
      </c>
      <c r="CD987" s="299">
        <f t="shared" si="423"/>
        <v>0</v>
      </c>
      <c r="CE987" s="300" t="str">
        <f t="shared" si="424"/>
        <v>-</v>
      </c>
      <c r="CF987" s="300" t="str">
        <f t="shared" si="425"/>
        <v>-</v>
      </c>
      <c r="CG987" s="300">
        <v>0</v>
      </c>
      <c r="CH987" s="300">
        <f t="shared" si="426"/>
        <v>0</v>
      </c>
      <c r="CI987" s="301">
        <f t="shared" si="427"/>
        <v>0</v>
      </c>
      <c r="CJ987" s="301">
        <f t="shared" si="428"/>
        <v>0</v>
      </c>
      <c r="CK987" s="302" t="str" cm="1">
        <f t="array" ref="CK987">IF($CJ987&gt;0, INDEX($CS$28:$DH$35, $CJ987, $CI987+CK$23), "-")</f>
        <v>-</v>
      </c>
      <c r="CL987" s="302" t="str" cm="1">
        <f t="array" ref="CL987">IF($CJ987&gt;0, INDEX($CS$28:$DH$35, $CJ987, $CI987+CL$23), "-")</f>
        <v>-</v>
      </c>
      <c r="CM987" s="302" t="str" cm="1">
        <f t="array" ref="CM987">IF($CJ987&gt;0, INDEX($CS$28:$DH$35, $CJ987, $CI987+CM$23), "-")</f>
        <v>-</v>
      </c>
      <c r="CN987" s="302" t="str" cm="1">
        <f t="array" ref="CN987">IF($CJ987&gt;0, INDEX($CS$28:$DH$35, $CJ987, $CI987+CN$23), "-")</f>
        <v>-</v>
      </c>
      <c r="CO987" s="300" t="str">
        <f t="shared" si="429"/>
        <v>-</v>
      </c>
      <c r="CP987" s="271"/>
      <c r="CQ987" s="272"/>
      <c r="CR987" s="273"/>
      <c r="CS987" s="273"/>
      <c r="CT987" s="273"/>
      <c r="CU987" s="273"/>
      <c r="CV987" s="273"/>
      <c r="CW987" s="273"/>
      <c r="CX987" s="273"/>
      <c r="CY987" s="273"/>
      <c r="CZ987" s="273"/>
      <c r="DA987" s="273"/>
      <c r="DB987" s="273"/>
      <c r="DC987" s="273"/>
      <c r="DD987" s="273"/>
      <c r="DE987" s="273"/>
      <c r="DF987" s="273"/>
      <c r="DG987" s="273"/>
      <c r="DH987" s="273"/>
      <c r="DI987" s="273"/>
      <c r="DJ987" s="271"/>
      <c r="DK987" s="271"/>
    </row>
    <row r="988" spans="1:115" s="45" customFormat="1" ht="12.75" customHeight="1" x14ac:dyDescent="0.25">
      <c r="A988" s="13" cm="1">
        <f t="array" ref="A988">IFERROR(INDEX(Operation, IFERROR(MATCH($N988,#REF!, 0), IFERROR(MATCH($N988,#REF!, 0), MATCH($N988,#REF!, 0))), 4), 0)</f>
        <v>0</v>
      </c>
      <c r="B988" s="10">
        <v>965</v>
      </c>
      <c r="C988" s="238"/>
      <c r="D988" s="238"/>
      <c r="E988" s="79"/>
      <c r="F988" s="80" t="str">
        <f>IF(ISBLANK(E988), "", VLOOKUP(E988, Z!$A$2:$C$4127, 3, FALSE))</f>
        <v/>
      </c>
      <c r="G988" s="238"/>
      <c r="H988" s="81"/>
      <c r="I988" s="255" t="b">
        <v>0</v>
      </c>
      <c r="J988" s="256"/>
      <c r="K988" s="82"/>
      <c r="L988" s="82"/>
      <c r="M988" s="83"/>
      <c r="N988" s="79"/>
      <c r="O988" s="84"/>
      <c r="P988" s="84"/>
      <c r="Q988" s="257"/>
      <c r="R988" s="257"/>
      <c r="S988" s="257"/>
      <c r="T988" s="85">
        <f t="shared" si="430"/>
        <v>0</v>
      </c>
      <c r="U988" s="238"/>
      <c r="V988" s="238"/>
      <c r="W988" s="238"/>
      <c r="X988" s="257"/>
      <c r="Y988" s="258"/>
      <c r="Z988" s="79"/>
      <c r="AA988" s="257"/>
      <c r="AB988" s="257"/>
      <c r="AC988" s="257"/>
      <c r="AD988" s="257"/>
      <c r="AE988" s="257"/>
      <c r="AF988" s="85">
        <f t="shared" si="431"/>
        <v>0</v>
      </c>
      <c r="AG988" s="259"/>
      <c r="AH988" s="238"/>
      <c r="AI988" s="79"/>
      <c r="AJ988" s="80" t="str">
        <f>IF(ISBLANK(AI988), "", VLOOKUP(AI988, Z!$A$2:$C$4127, 3, FALSE))</f>
        <v/>
      </c>
      <c r="AK988" s="260"/>
      <c r="AL988" s="127">
        <f t="shared" si="432"/>
        <v>0</v>
      </c>
      <c r="AM988" s="271"/>
      <c r="AN988" s="292">
        <f t="shared" si="406"/>
        <v>0</v>
      </c>
      <c r="AO988" s="279">
        <f t="shared" si="433"/>
        <v>1</v>
      </c>
      <c r="AP988" s="279">
        <v>0.75</v>
      </c>
      <c r="AQ988" s="293" t="str">
        <f t="shared" si="407"/>
        <v>-</v>
      </c>
      <c r="AR988" s="293" t="str">
        <f t="shared" si="408"/>
        <v>-</v>
      </c>
      <c r="AS988" s="293" t="str" cm="1">
        <f t="array" ref="AS988">IFERROR(IFERROR((AT988*AU988)/(3600*1000)/AZ988, BY988) * SUMPRODUCT($BA988:$BE988^2.5, $BF988:$BJ988) / 1000, "-")</f>
        <v>-</v>
      </c>
      <c r="AT988" s="279" t="str">
        <f t="shared" si="409"/>
        <v>-</v>
      </c>
      <c r="AU988" s="279" t="str">
        <f t="shared" si="410"/>
        <v>-</v>
      </c>
      <c r="AV988" s="294" t="str">
        <f t="shared" si="420"/>
        <v>-</v>
      </c>
      <c r="AW988" s="294" t="str" cm="1">
        <f t="array" ref="AW988">IF(CH988&gt;0, INDEX($CV$58:$CV$60, CH988), "-")</f>
        <v>-</v>
      </c>
      <c r="AX988" s="294" t="str">
        <f t="shared" si="411"/>
        <v>-</v>
      </c>
      <c r="AY988" s="295" t="str">
        <f t="shared" si="412"/>
        <v>-</v>
      </c>
      <c r="AZ988" s="294">
        <f t="shared" si="413"/>
        <v>0</v>
      </c>
      <c r="BA988" s="296" t="str" cm="1">
        <f t="array" ref="BA988">IFERROR(INDEX($CV$63:$CZ$65, $CF988, BA$23), "-")</f>
        <v>-</v>
      </c>
      <c r="BB988" s="296" t="str" cm="1">
        <f t="array" ref="BB988">IFERROR(INDEX($CV$63:$CZ$65, $CF988, BB$23), "-")</f>
        <v>-</v>
      </c>
      <c r="BC988" s="296" t="str" cm="1">
        <f t="array" ref="BC988">IFERROR(INDEX($CV$63:$CZ$65, $CF988, BC$23), "-")</f>
        <v>-</v>
      </c>
      <c r="BD988" s="296" t="str" cm="1">
        <f t="array" ref="BD988">IFERROR(INDEX($CV$63:$CZ$65, $CF988, BD$23), "-")</f>
        <v>-</v>
      </c>
      <c r="BE988" s="296" t="str" cm="1">
        <f t="array" ref="BE988">IFERROR(INDEX($CV$63:$CZ$65, $CF988, BE$23), "-")</f>
        <v>-</v>
      </c>
      <c r="BF988" s="297" cm="1">
        <f t="array" ref="BF988">IF($CF988=3,
IFERROR(INDEX($CV$68:$CZ$79, $CE988, BF$23), "-"),
IF($CF988=2,
IF(BF$23=5, $Q988, IF(BF$23=4, $R988, 0)), IF(BF$23=5, $Q988, 0)
))</f>
        <v>0</v>
      </c>
      <c r="BG988" s="297" cm="1">
        <f t="array" ref="BG988">IF($CF988=3,
IFERROR(INDEX($CV$68:$CZ$79, $CE988, BG$23), "-"),
IF($CF988=2,
IF(BG$23=5, $Q988, IF(BG$23=4, $R988, 0)), IF(BG$23=5, $Q988, 0)
))</f>
        <v>0</v>
      </c>
      <c r="BH988" s="297" cm="1">
        <f t="array" ref="BH988">IF($CF988=3,
IFERROR(INDEX($CV$68:$CZ$79, $CE988, BH$23), "-"),
IF($CF988=2,
IF(BH$23=5, $Q988, IF(BH$23=4, $R988, 0)), IF(BH$23=5, $Q988, 0)
))</f>
        <v>0</v>
      </c>
      <c r="BI988" s="297" cm="1">
        <f t="array" ref="BI988">IF($CF988=3,
IFERROR(INDEX($CV$68:$CZ$79, $CE988, BI$23), "-"),
IF($CF988=2,
IF(BI$23=5, $Q988, IF(BI$23=4, $R988, 0)), IF(BI$23=5, $Q988, 0)
))</f>
        <v>0</v>
      </c>
      <c r="BJ988" s="297" cm="1">
        <f t="array" ref="BJ988">IF($CF988=3,
IFERROR(INDEX($CV$68:$CZ$79, $CE988, BJ$23), "-"),
IF($CF988=2,
IF(BJ$23=5, $Q988, IF(BJ$23=4, $R988, 0)), IF(BJ$23=5, $Q988, 0)
))</f>
        <v>0</v>
      </c>
      <c r="BK988" s="293" t="str" cm="1">
        <f t="array" ref="BK988">IFERROR(IF(OR($AN$20="EZ", ISNUMBER((BL988*BM988)/(3600*1000)/BN988)), (BL988*BM988)/(3600*1000)/BN988, BY988) * SUMPRODUCT($BO988:$BS988^2.5, $BT988:$BX988) / 1000, "-")</f>
        <v>-</v>
      </c>
      <c r="BL988" s="279" t="str">
        <f t="shared" si="414"/>
        <v>-</v>
      </c>
      <c r="BM988" s="279" t="str">
        <f t="shared" si="415"/>
        <v>-</v>
      </c>
      <c r="BN988" s="298">
        <f t="shared" si="416"/>
        <v>0</v>
      </c>
      <c r="BO988" s="296" t="str" cm="1">
        <f t="array" ref="BO988">IFERROR(INDEX($CV$63:$CZ$65, $CO988, BO$23), "-")</f>
        <v>-</v>
      </c>
      <c r="BP988" s="296" t="str" cm="1">
        <f t="array" ref="BP988">IFERROR(INDEX($CV$63:$CZ$65, $CO988, BP$23), "-")</f>
        <v>-</v>
      </c>
      <c r="BQ988" s="296" t="str" cm="1">
        <f t="array" ref="BQ988">IFERROR(INDEX($CV$63:$CZ$65, $CO988, BQ$23), "-")</f>
        <v>-</v>
      </c>
      <c r="BR988" s="296" t="str" cm="1">
        <f t="array" ref="BR988">IFERROR(INDEX($CV$63:$CZ$65, $CO988, BR$23), "-")</f>
        <v>-</v>
      </c>
      <c r="BS988" s="296" t="str" cm="1">
        <f t="array" ref="BS988">IFERROR(INDEX($CV$63:$CZ$65, $CO988, BS$23), "-")</f>
        <v>-</v>
      </c>
      <c r="BT988" s="297" cm="1">
        <f t="array" ref="BT988">IF($CO988=3,
IFERROR(INDEX($CV$68:$CZ$79, $CE988, BT$23), "-"),
IF($CO988=2,
IF(BT$23=5, $AC988, IF(BT$23=4, $AD988, 0)), IF(BT$23=5, $AC988, 0)
))</f>
        <v>0</v>
      </c>
      <c r="BU988" s="297" cm="1">
        <f t="array" ref="BU988">IF($CO988=3,
IFERROR(INDEX($CV$68:$CZ$79, $CE988, BU$23), "-"),
IF($CO988=2,
IF(BU$23=5, $AC988, IF(BU$23=4, $AD988, 0)), IF(BU$23=5, $AC988, 0)
))</f>
        <v>0</v>
      </c>
      <c r="BV988" s="297" cm="1">
        <f t="array" ref="BV988">IF($CO988=3,
IFERROR(INDEX($CV$68:$CZ$79, $CE988, BV$23), "-"),
IF($CO988=2,
IF(BV$23=5, $AC988, IF(BV$23=4, $AD988, 0)), IF(BV$23=5, $AC988, 0)
))</f>
        <v>0</v>
      </c>
      <c r="BW988" s="297" cm="1">
        <f t="array" ref="BW988">IF($CO988=3,
IFERROR(INDEX($CV$68:$CZ$79, $CE988, BW$23), "-"),
IF($CO988=2,
IF(BW$23=5, $AC988, IF(BW$23=4, $AD988, 0)), IF(BW$23=5, $AC988, 0)
))</f>
        <v>0</v>
      </c>
      <c r="BX988" s="297" cm="1">
        <f t="array" ref="BX988">IF($CO988=3,
IFERROR(INDEX($CV$68:$CZ$79, $CE988, BX$23), "-"),
IF($CO988=2,
IF(BX$23=5, $AC988, IF(BX$23=4, $AD988, 0)), IF(BX$23=5, $AC988, 0)
))</f>
        <v>0</v>
      </c>
      <c r="BY988" s="293" t="str">
        <f t="shared" si="417"/>
        <v>-</v>
      </c>
      <c r="BZ988" s="299">
        <f t="shared" si="421"/>
        <v>0</v>
      </c>
      <c r="CA988" s="294" t="str">
        <f t="shared" si="418"/>
        <v>-</v>
      </c>
      <c r="CB988" s="295" t="str">
        <f t="shared" si="422"/>
        <v>-</v>
      </c>
      <c r="CC988" s="295" t="str">
        <f t="shared" si="419"/>
        <v>-</v>
      </c>
      <c r="CD988" s="299">
        <f t="shared" si="423"/>
        <v>0</v>
      </c>
      <c r="CE988" s="300" t="str">
        <f t="shared" si="424"/>
        <v>-</v>
      </c>
      <c r="CF988" s="300" t="str">
        <f t="shared" si="425"/>
        <v>-</v>
      </c>
      <c r="CG988" s="300">
        <v>0</v>
      </c>
      <c r="CH988" s="300">
        <f t="shared" si="426"/>
        <v>0</v>
      </c>
      <c r="CI988" s="301">
        <f t="shared" si="427"/>
        <v>0</v>
      </c>
      <c r="CJ988" s="301">
        <f t="shared" si="428"/>
        <v>0</v>
      </c>
      <c r="CK988" s="302" t="str" cm="1">
        <f t="array" ref="CK988">IF($CJ988&gt;0, INDEX($CS$28:$DH$35, $CJ988, $CI988+CK$23), "-")</f>
        <v>-</v>
      </c>
      <c r="CL988" s="302" t="str" cm="1">
        <f t="array" ref="CL988">IF($CJ988&gt;0, INDEX($CS$28:$DH$35, $CJ988, $CI988+CL$23), "-")</f>
        <v>-</v>
      </c>
      <c r="CM988" s="302" t="str" cm="1">
        <f t="array" ref="CM988">IF($CJ988&gt;0, INDEX($CS$28:$DH$35, $CJ988, $CI988+CM$23), "-")</f>
        <v>-</v>
      </c>
      <c r="CN988" s="302" t="str" cm="1">
        <f t="array" ref="CN988">IF($CJ988&gt;0, INDEX($CS$28:$DH$35, $CJ988, $CI988+CN$23), "-")</f>
        <v>-</v>
      </c>
      <c r="CO988" s="300" t="str">
        <f t="shared" si="429"/>
        <v>-</v>
      </c>
      <c r="CP988" s="271"/>
      <c r="CQ988" s="272"/>
      <c r="CR988" s="273"/>
      <c r="CS988" s="273"/>
      <c r="CT988" s="273"/>
      <c r="CU988" s="273"/>
      <c r="CV988" s="273"/>
      <c r="CW988" s="273"/>
      <c r="CX988" s="273"/>
      <c r="CY988" s="273"/>
      <c r="CZ988" s="273"/>
      <c r="DA988" s="273"/>
      <c r="DB988" s="273"/>
      <c r="DC988" s="273"/>
      <c r="DD988" s="273"/>
      <c r="DE988" s="273"/>
      <c r="DF988" s="273"/>
      <c r="DG988" s="273"/>
      <c r="DH988" s="273"/>
      <c r="DI988" s="273"/>
      <c r="DJ988" s="271"/>
      <c r="DK988" s="271"/>
    </row>
    <row r="989" spans="1:115" s="45" customFormat="1" ht="12.75" customHeight="1" x14ac:dyDescent="0.25">
      <c r="A989" s="13" cm="1">
        <f t="array" ref="A989">IFERROR(INDEX(Operation, IFERROR(MATCH($N989,#REF!, 0), IFERROR(MATCH($N989,#REF!, 0), MATCH($N989,#REF!, 0))), 4), 0)</f>
        <v>0</v>
      </c>
      <c r="B989" s="10">
        <v>966</v>
      </c>
      <c r="C989" s="238"/>
      <c r="D989" s="238"/>
      <c r="E989" s="79"/>
      <c r="F989" s="80" t="str">
        <f>IF(ISBLANK(E989), "", VLOOKUP(E989, Z!$A$2:$C$4127, 3, FALSE))</f>
        <v/>
      </c>
      <c r="G989" s="238"/>
      <c r="H989" s="81"/>
      <c r="I989" s="255" t="b">
        <v>0</v>
      </c>
      <c r="J989" s="256"/>
      <c r="K989" s="82"/>
      <c r="L989" s="82"/>
      <c r="M989" s="83"/>
      <c r="N989" s="79"/>
      <c r="O989" s="84"/>
      <c r="P989" s="84"/>
      <c r="Q989" s="257"/>
      <c r="R989" s="257"/>
      <c r="S989" s="257"/>
      <c r="T989" s="85">
        <f t="shared" si="430"/>
        <v>0</v>
      </c>
      <c r="U989" s="238"/>
      <c r="V989" s="238"/>
      <c r="W989" s="238"/>
      <c r="X989" s="257"/>
      <c r="Y989" s="258"/>
      <c r="Z989" s="79"/>
      <c r="AA989" s="257"/>
      <c r="AB989" s="257"/>
      <c r="AC989" s="257"/>
      <c r="AD989" s="257"/>
      <c r="AE989" s="257"/>
      <c r="AF989" s="85">
        <f t="shared" si="431"/>
        <v>0</v>
      </c>
      <c r="AG989" s="259"/>
      <c r="AH989" s="238"/>
      <c r="AI989" s="79"/>
      <c r="AJ989" s="80" t="str">
        <f>IF(ISBLANK(AI989), "", VLOOKUP(AI989, Z!$A$2:$C$4127, 3, FALSE))</f>
        <v/>
      </c>
      <c r="AK989" s="260"/>
      <c r="AL989" s="127">
        <f t="shared" si="432"/>
        <v>0</v>
      </c>
      <c r="AM989" s="271"/>
      <c r="AN989" s="292">
        <f t="shared" si="406"/>
        <v>0</v>
      </c>
      <c r="AO989" s="279">
        <f t="shared" si="433"/>
        <v>1</v>
      </c>
      <c r="AP989" s="279">
        <v>0.75</v>
      </c>
      <c r="AQ989" s="293" t="str">
        <f t="shared" si="407"/>
        <v>-</v>
      </c>
      <c r="AR989" s="293" t="str">
        <f t="shared" si="408"/>
        <v>-</v>
      </c>
      <c r="AS989" s="293" t="str" cm="1">
        <f t="array" ref="AS989">IFERROR(IFERROR((AT989*AU989)/(3600*1000)/AZ989, BY989) * SUMPRODUCT($BA989:$BE989^2.5, $BF989:$BJ989) / 1000, "-")</f>
        <v>-</v>
      </c>
      <c r="AT989" s="279" t="str">
        <f t="shared" si="409"/>
        <v>-</v>
      </c>
      <c r="AU989" s="279" t="str">
        <f t="shared" si="410"/>
        <v>-</v>
      </c>
      <c r="AV989" s="294" t="str">
        <f t="shared" si="420"/>
        <v>-</v>
      </c>
      <c r="AW989" s="294" t="str" cm="1">
        <f t="array" ref="AW989">IF(CH989&gt;0, INDEX($CV$58:$CV$60, CH989), "-")</f>
        <v>-</v>
      </c>
      <c r="AX989" s="294" t="str">
        <f t="shared" si="411"/>
        <v>-</v>
      </c>
      <c r="AY989" s="295" t="str">
        <f t="shared" si="412"/>
        <v>-</v>
      </c>
      <c r="AZ989" s="294">
        <f t="shared" si="413"/>
        <v>0</v>
      </c>
      <c r="BA989" s="296" t="str" cm="1">
        <f t="array" ref="BA989">IFERROR(INDEX($CV$63:$CZ$65, $CF989, BA$23), "-")</f>
        <v>-</v>
      </c>
      <c r="BB989" s="296" t="str" cm="1">
        <f t="array" ref="BB989">IFERROR(INDEX($CV$63:$CZ$65, $CF989, BB$23), "-")</f>
        <v>-</v>
      </c>
      <c r="BC989" s="296" t="str" cm="1">
        <f t="array" ref="BC989">IFERROR(INDEX($CV$63:$CZ$65, $CF989, BC$23), "-")</f>
        <v>-</v>
      </c>
      <c r="BD989" s="296" t="str" cm="1">
        <f t="array" ref="BD989">IFERROR(INDEX($CV$63:$CZ$65, $CF989, BD$23), "-")</f>
        <v>-</v>
      </c>
      <c r="BE989" s="296" t="str" cm="1">
        <f t="array" ref="BE989">IFERROR(INDEX($CV$63:$CZ$65, $CF989, BE$23), "-")</f>
        <v>-</v>
      </c>
      <c r="BF989" s="297" cm="1">
        <f t="array" ref="BF989">IF($CF989=3,
IFERROR(INDEX($CV$68:$CZ$79, $CE989, BF$23), "-"),
IF($CF989=2,
IF(BF$23=5, $Q989, IF(BF$23=4, $R989, 0)), IF(BF$23=5, $Q989, 0)
))</f>
        <v>0</v>
      </c>
      <c r="BG989" s="297" cm="1">
        <f t="array" ref="BG989">IF($CF989=3,
IFERROR(INDEX($CV$68:$CZ$79, $CE989, BG$23), "-"),
IF($CF989=2,
IF(BG$23=5, $Q989, IF(BG$23=4, $R989, 0)), IF(BG$23=5, $Q989, 0)
))</f>
        <v>0</v>
      </c>
      <c r="BH989" s="297" cm="1">
        <f t="array" ref="BH989">IF($CF989=3,
IFERROR(INDEX($CV$68:$CZ$79, $CE989, BH$23), "-"),
IF($CF989=2,
IF(BH$23=5, $Q989, IF(BH$23=4, $R989, 0)), IF(BH$23=5, $Q989, 0)
))</f>
        <v>0</v>
      </c>
      <c r="BI989" s="297" cm="1">
        <f t="array" ref="BI989">IF($CF989=3,
IFERROR(INDEX($CV$68:$CZ$79, $CE989, BI$23), "-"),
IF($CF989=2,
IF(BI$23=5, $Q989, IF(BI$23=4, $R989, 0)), IF(BI$23=5, $Q989, 0)
))</f>
        <v>0</v>
      </c>
      <c r="BJ989" s="297" cm="1">
        <f t="array" ref="BJ989">IF($CF989=3,
IFERROR(INDEX($CV$68:$CZ$79, $CE989, BJ$23), "-"),
IF($CF989=2,
IF(BJ$23=5, $Q989, IF(BJ$23=4, $R989, 0)), IF(BJ$23=5, $Q989, 0)
))</f>
        <v>0</v>
      </c>
      <c r="BK989" s="293" t="str" cm="1">
        <f t="array" ref="BK989">IFERROR(IF(OR($AN$20="EZ", ISNUMBER((BL989*BM989)/(3600*1000)/BN989)), (BL989*BM989)/(3600*1000)/BN989, BY989) * SUMPRODUCT($BO989:$BS989^2.5, $BT989:$BX989) / 1000, "-")</f>
        <v>-</v>
      </c>
      <c r="BL989" s="279" t="str">
        <f t="shared" si="414"/>
        <v>-</v>
      </c>
      <c r="BM989" s="279" t="str">
        <f t="shared" si="415"/>
        <v>-</v>
      </c>
      <c r="BN989" s="298">
        <f t="shared" si="416"/>
        <v>0</v>
      </c>
      <c r="BO989" s="296" t="str" cm="1">
        <f t="array" ref="BO989">IFERROR(INDEX($CV$63:$CZ$65, $CO989, BO$23), "-")</f>
        <v>-</v>
      </c>
      <c r="BP989" s="296" t="str" cm="1">
        <f t="array" ref="BP989">IFERROR(INDEX($CV$63:$CZ$65, $CO989, BP$23), "-")</f>
        <v>-</v>
      </c>
      <c r="BQ989" s="296" t="str" cm="1">
        <f t="array" ref="BQ989">IFERROR(INDEX($CV$63:$CZ$65, $CO989, BQ$23), "-")</f>
        <v>-</v>
      </c>
      <c r="BR989" s="296" t="str" cm="1">
        <f t="array" ref="BR989">IFERROR(INDEX($CV$63:$CZ$65, $CO989, BR$23), "-")</f>
        <v>-</v>
      </c>
      <c r="BS989" s="296" t="str" cm="1">
        <f t="array" ref="BS989">IFERROR(INDEX($CV$63:$CZ$65, $CO989, BS$23), "-")</f>
        <v>-</v>
      </c>
      <c r="BT989" s="297" cm="1">
        <f t="array" ref="BT989">IF($CO989=3,
IFERROR(INDEX($CV$68:$CZ$79, $CE989, BT$23), "-"),
IF($CO989=2,
IF(BT$23=5, $AC989, IF(BT$23=4, $AD989, 0)), IF(BT$23=5, $AC989, 0)
))</f>
        <v>0</v>
      </c>
      <c r="BU989" s="297" cm="1">
        <f t="array" ref="BU989">IF($CO989=3,
IFERROR(INDEX($CV$68:$CZ$79, $CE989, BU$23), "-"),
IF($CO989=2,
IF(BU$23=5, $AC989, IF(BU$23=4, $AD989, 0)), IF(BU$23=5, $AC989, 0)
))</f>
        <v>0</v>
      </c>
      <c r="BV989" s="297" cm="1">
        <f t="array" ref="BV989">IF($CO989=3,
IFERROR(INDEX($CV$68:$CZ$79, $CE989, BV$23), "-"),
IF($CO989=2,
IF(BV$23=5, $AC989, IF(BV$23=4, $AD989, 0)), IF(BV$23=5, $AC989, 0)
))</f>
        <v>0</v>
      </c>
      <c r="BW989" s="297" cm="1">
        <f t="array" ref="BW989">IF($CO989=3,
IFERROR(INDEX($CV$68:$CZ$79, $CE989, BW$23), "-"),
IF($CO989=2,
IF(BW$23=5, $AC989, IF(BW$23=4, $AD989, 0)), IF(BW$23=5, $AC989, 0)
))</f>
        <v>0</v>
      </c>
      <c r="BX989" s="297" cm="1">
        <f t="array" ref="BX989">IF($CO989=3,
IFERROR(INDEX($CV$68:$CZ$79, $CE989, BX$23), "-"),
IF($CO989=2,
IF(BX$23=5, $AC989, IF(BX$23=4, $AD989, 0)), IF(BX$23=5, $AC989, 0)
))</f>
        <v>0</v>
      </c>
      <c r="BY989" s="293" t="str">
        <f t="shared" si="417"/>
        <v>-</v>
      </c>
      <c r="BZ989" s="299">
        <f t="shared" si="421"/>
        <v>0</v>
      </c>
      <c r="CA989" s="294" t="str">
        <f t="shared" si="418"/>
        <v>-</v>
      </c>
      <c r="CB989" s="295" t="str">
        <f t="shared" si="422"/>
        <v>-</v>
      </c>
      <c r="CC989" s="295" t="str">
        <f t="shared" si="419"/>
        <v>-</v>
      </c>
      <c r="CD989" s="299">
        <f t="shared" si="423"/>
        <v>0</v>
      </c>
      <c r="CE989" s="300" t="str">
        <f t="shared" si="424"/>
        <v>-</v>
      </c>
      <c r="CF989" s="300" t="str">
        <f t="shared" si="425"/>
        <v>-</v>
      </c>
      <c r="CG989" s="300">
        <v>0</v>
      </c>
      <c r="CH989" s="300">
        <f t="shared" si="426"/>
        <v>0</v>
      </c>
      <c r="CI989" s="301">
        <f t="shared" si="427"/>
        <v>0</v>
      </c>
      <c r="CJ989" s="301">
        <f t="shared" si="428"/>
        <v>0</v>
      </c>
      <c r="CK989" s="302" t="str" cm="1">
        <f t="array" ref="CK989">IF($CJ989&gt;0, INDEX($CS$28:$DH$35, $CJ989, $CI989+CK$23), "-")</f>
        <v>-</v>
      </c>
      <c r="CL989" s="302" t="str" cm="1">
        <f t="array" ref="CL989">IF($CJ989&gt;0, INDEX($CS$28:$DH$35, $CJ989, $CI989+CL$23), "-")</f>
        <v>-</v>
      </c>
      <c r="CM989" s="302" t="str" cm="1">
        <f t="array" ref="CM989">IF($CJ989&gt;0, INDEX($CS$28:$DH$35, $CJ989, $CI989+CM$23), "-")</f>
        <v>-</v>
      </c>
      <c r="CN989" s="302" t="str" cm="1">
        <f t="array" ref="CN989">IF($CJ989&gt;0, INDEX($CS$28:$DH$35, $CJ989, $CI989+CN$23), "-")</f>
        <v>-</v>
      </c>
      <c r="CO989" s="300" t="str">
        <f t="shared" si="429"/>
        <v>-</v>
      </c>
      <c r="CP989" s="271"/>
      <c r="CQ989" s="272"/>
      <c r="CR989" s="273"/>
      <c r="CS989" s="273"/>
      <c r="CT989" s="273"/>
      <c r="CU989" s="273"/>
      <c r="CV989" s="273"/>
      <c r="CW989" s="273"/>
      <c r="CX989" s="273"/>
      <c r="CY989" s="273"/>
      <c r="CZ989" s="273"/>
      <c r="DA989" s="273"/>
      <c r="DB989" s="273"/>
      <c r="DC989" s="273"/>
      <c r="DD989" s="273"/>
      <c r="DE989" s="273"/>
      <c r="DF989" s="273"/>
      <c r="DG989" s="273"/>
      <c r="DH989" s="273"/>
      <c r="DI989" s="273"/>
      <c r="DJ989" s="271"/>
      <c r="DK989" s="271"/>
    </row>
    <row r="990" spans="1:115" s="45" customFormat="1" ht="12.75" customHeight="1" x14ac:dyDescent="0.25">
      <c r="A990" s="13" cm="1">
        <f t="array" ref="A990">IFERROR(INDEX(Operation, IFERROR(MATCH($N990,#REF!, 0), IFERROR(MATCH($N990,#REF!, 0), MATCH($N990,#REF!, 0))), 4), 0)</f>
        <v>0</v>
      </c>
      <c r="B990" s="10">
        <v>967</v>
      </c>
      <c r="C990" s="238"/>
      <c r="D990" s="238"/>
      <c r="E990" s="79"/>
      <c r="F990" s="80" t="str">
        <f>IF(ISBLANK(E990), "", VLOOKUP(E990, Z!$A$2:$C$4127, 3, FALSE))</f>
        <v/>
      </c>
      <c r="G990" s="238"/>
      <c r="H990" s="81"/>
      <c r="I990" s="255" t="b">
        <v>0</v>
      </c>
      <c r="J990" s="256"/>
      <c r="K990" s="82"/>
      <c r="L990" s="82"/>
      <c r="M990" s="83"/>
      <c r="N990" s="79"/>
      <c r="O990" s="84"/>
      <c r="P990" s="84"/>
      <c r="Q990" s="257"/>
      <c r="R990" s="257"/>
      <c r="S990" s="257"/>
      <c r="T990" s="85">
        <f t="shared" si="430"/>
        <v>0</v>
      </c>
      <c r="U990" s="238"/>
      <c r="V990" s="238"/>
      <c r="W990" s="238"/>
      <c r="X990" s="256"/>
      <c r="Y990" s="258"/>
      <c r="Z990" s="79"/>
      <c r="AA990" s="257"/>
      <c r="AB990" s="257"/>
      <c r="AC990" s="257"/>
      <c r="AD990" s="257"/>
      <c r="AE990" s="257"/>
      <c r="AF990" s="85">
        <f t="shared" si="431"/>
        <v>0</v>
      </c>
      <c r="AG990" s="259"/>
      <c r="AH990" s="238"/>
      <c r="AI990" s="79"/>
      <c r="AJ990" s="80" t="str">
        <f>IF(ISBLANK(AI990), "", VLOOKUP(AI990, Z!$A$2:$C$4127, 3, FALSE))</f>
        <v/>
      </c>
      <c r="AK990" s="260"/>
      <c r="AL990" s="127">
        <f t="shared" si="432"/>
        <v>0</v>
      </c>
      <c r="AM990" s="271"/>
      <c r="AN990" s="292">
        <f t="shared" si="406"/>
        <v>0</v>
      </c>
      <c r="AO990" s="279">
        <f t="shared" si="433"/>
        <v>1</v>
      </c>
      <c r="AP990" s="279">
        <v>0.75</v>
      </c>
      <c r="AQ990" s="293" t="str">
        <f t="shared" si="407"/>
        <v>-</v>
      </c>
      <c r="AR990" s="293" t="str">
        <f t="shared" si="408"/>
        <v>-</v>
      </c>
      <c r="AS990" s="293" t="str" cm="1">
        <f t="array" ref="AS990">IFERROR(IFERROR((AT990*AU990)/(3600*1000)/AZ990, BY990) * SUMPRODUCT($BA990:$BE990^2.5, $BF990:$BJ990) / 1000, "-")</f>
        <v>-</v>
      </c>
      <c r="AT990" s="279" t="str">
        <f t="shared" si="409"/>
        <v>-</v>
      </c>
      <c r="AU990" s="279" t="str">
        <f t="shared" si="410"/>
        <v>-</v>
      </c>
      <c r="AV990" s="294" t="str">
        <f t="shared" si="420"/>
        <v>-</v>
      </c>
      <c r="AW990" s="294" t="str" cm="1">
        <f t="array" ref="AW990">IF(CH990&gt;0, INDEX($CV$58:$CV$60, CH990), "-")</f>
        <v>-</v>
      </c>
      <c r="AX990" s="294" t="str">
        <f t="shared" si="411"/>
        <v>-</v>
      </c>
      <c r="AY990" s="295" t="str">
        <f t="shared" si="412"/>
        <v>-</v>
      </c>
      <c r="AZ990" s="294">
        <f t="shared" si="413"/>
        <v>0</v>
      </c>
      <c r="BA990" s="296" t="str" cm="1">
        <f t="array" ref="BA990">IFERROR(INDEX($CV$63:$CZ$65, $CF990, BA$23), "-")</f>
        <v>-</v>
      </c>
      <c r="BB990" s="296" t="str" cm="1">
        <f t="array" ref="BB990">IFERROR(INDEX($CV$63:$CZ$65, $CF990, BB$23), "-")</f>
        <v>-</v>
      </c>
      <c r="BC990" s="296" t="str" cm="1">
        <f t="array" ref="BC990">IFERROR(INDEX($CV$63:$CZ$65, $CF990, BC$23), "-")</f>
        <v>-</v>
      </c>
      <c r="BD990" s="296" t="str" cm="1">
        <f t="array" ref="BD990">IFERROR(INDEX($CV$63:$CZ$65, $CF990, BD$23), "-")</f>
        <v>-</v>
      </c>
      <c r="BE990" s="296" t="str" cm="1">
        <f t="array" ref="BE990">IFERROR(INDEX($CV$63:$CZ$65, $CF990, BE$23), "-")</f>
        <v>-</v>
      </c>
      <c r="BF990" s="297" cm="1">
        <f t="array" ref="BF990">IF($CF990=3,
IFERROR(INDEX($CV$68:$CZ$79, $CE990, BF$23), "-"),
IF($CF990=2,
IF(BF$23=5, $Q990, IF(BF$23=4, $R990, 0)), IF(BF$23=5, $Q990, 0)
))</f>
        <v>0</v>
      </c>
      <c r="BG990" s="297" cm="1">
        <f t="array" ref="BG990">IF($CF990=3,
IFERROR(INDEX($CV$68:$CZ$79, $CE990, BG$23), "-"),
IF($CF990=2,
IF(BG$23=5, $Q990, IF(BG$23=4, $R990, 0)), IF(BG$23=5, $Q990, 0)
))</f>
        <v>0</v>
      </c>
      <c r="BH990" s="297" cm="1">
        <f t="array" ref="BH990">IF($CF990=3,
IFERROR(INDEX($CV$68:$CZ$79, $CE990, BH$23), "-"),
IF($CF990=2,
IF(BH$23=5, $Q990, IF(BH$23=4, $R990, 0)), IF(BH$23=5, $Q990, 0)
))</f>
        <v>0</v>
      </c>
      <c r="BI990" s="297" cm="1">
        <f t="array" ref="BI990">IF($CF990=3,
IFERROR(INDEX($CV$68:$CZ$79, $CE990, BI$23), "-"),
IF($CF990=2,
IF(BI$23=5, $Q990, IF(BI$23=4, $R990, 0)), IF(BI$23=5, $Q990, 0)
))</f>
        <v>0</v>
      </c>
      <c r="BJ990" s="297" cm="1">
        <f t="array" ref="BJ990">IF($CF990=3,
IFERROR(INDEX($CV$68:$CZ$79, $CE990, BJ$23), "-"),
IF($CF990=2,
IF(BJ$23=5, $Q990, IF(BJ$23=4, $R990, 0)), IF(BJ$23=5, $Q990, 0)
))</f>
        <v>0</v>
      </c>
      <c r="BK990" s="293" t="str" cm="1">
        <f t="array" ref="BK990">IFERROR(IF(OR($AN$20="EZ", ISNUMBER((BL990*BM990)/(3600*1000)/BN990)), (BL990*BM990)/(3600*1000)/BN990, BY990) * SUMPRODUCT($BO990:$BS990^2.5, $BT990:$BX990) / 1000, "-")</f>
        <v>-</v>
      </c>
      <c r="BL990" s="279" t="str">
        <f t="shared" si="414"/>
        <v>-</v>
      </c>
      <c r="BM990" s="279" t="str">
        <f t="shared" si="415"/>
        <v>-</v>
      </c>
      <c r="BN990" s="298">
        <f t="shared" si="416"/>
        <v>0</v>
      </c>
      <c r="BO990" s="296" t="str" cm="1">
        <f t="array" ref="BO990">IFERROR(INDEX($CV$63:$CZ$65, $CO990, BO$23), "-")</f>
        <v>-</v>
      </c>
      <c r="BP990" s="296" t="str" cm="1">
        <f t="array" ref="BP990">IFERROR(INDEX($CV$63:$CZ$65, $CO990, BP$23), "-")</f>
        <v>-</v>
      </c>
      <c r="BQ990" s="296" t="str" cm="1">
        <f t="array" ref="BQ990">IFERROR(INDEX($CV$63:$CZ$65, $CO990, BQ$23), "-")</f>
        <v>-</v>
      </c>
      <c r="BR990" s="296" t="str" cm="1">
        <f t="array" ref="BR990">IFERROR(INDEX($CV$63:$CZ$65, $CO990, BR$23), "-")</f>
        <v>-</v>
      </c>
      <c r="BS990" s="296" t="str" cm="1">
        <f t="array" ref="BS990">IFERROR(INDEX($CV$63:$CZ$65, $CO990, BS$23), "-")</f>
        <v>-</v>
      </c>
      <c r="BT990" s="297" cm="1">
        <f t="array" ref="BT990">IF($CO990=3,
IFERROR(INDEX($CV$68:$CZ$79, $CE990, BT$23), "-"),
IF($CO990=2,
IF(BT$23=5, $AC990, IF(BT$23=4, $AD990, 0)), IF(BT$23=5, $AC990, 0)
))</f>
        <v>0</v>
      </c>
      <c r="BU990" s="297" cm="1">
        <f t="array" ref="BU990">IF($CO990=3,
IFERROR(INDEX($CV$68:$CZ$79, $CE990, BU$23), "-"),
IF($CO990=2,
IF(BU$23=5, $AC990, IF(BU$23=4, $AD990, 0)), IF(BU$23=5, $AC990, 0)
))</f>
        <v>0</v>
      </c>
      <c r="BV990" s="297" cm="1">
        <f t="array" ref="BV990">IF($CO990=3,
IFERROR(INDEX($CV$68:$CZ$79, $CE990, BV$23), "-"),
IF($CO990=2,
IF(BV$23=5, $AC990, IF(BV$23=4, $AD990, 0)), IF(BV$23=5, $AC990, 0)
))</f>
        <v>0</v>
      </c>
      <c r="BW990" s="297" cm="1">
        <f t="array" ref="BW990">IF($CO990=3,
IFERROR(INDEX($CV$68:$CZ$79, $CE990, BW$23), "-"),
IF($CO990=2,
IF(BW$23=5, $AC990, IF(BW$23=4, $AD990, 0)), IF(BW$23=5, $AC990, 0)
))</f>
        <v>0</v>
      </c>
      <c r="BX990" s="297" cm="1">
        <f t="array" ref="BX990">IF($CO990=3,
IFERROR(INDEX($CV$68:$CZ$79, $CE990, BX$23), "-"),
IF($CO990=2,
IF(BX$23=5, $AC990, IF(BX$23=4, $AD990, 0)), IF(BX$23=5, $AC990, 0)
))</f>
        <v>0</v>
      </c>
      <c r="BY990" s="293" t="str">
        <f t="shared" si="417"/>
        <v>-</v>
      </c>
      <c r="BZ990" s="299">
        <f t="shared" si="421"/>
        <v>0</v>
      </c>
      <c r="CA990" s="294" t="str">
        <f t="shared" si="418"/>
        <v>-</v>
      </c>
      <c r="CB990" s="295" t="str">
        <f t="shared" si="422"/>
        <v>-</v>
      </c>
      <c r="CC990" s="295" t="str">
        <f t="shared" si="419"/>
        <v>-</v>
      </c>
      <c r="CD990" s="299">
        <f t="shared" si="423"/>
        <v>0</v>
      </c>
      <c r="CE990" s="300" t="str">
        <f t="shared" si="424"/>
        <v>-</v>
      </c>
      <c r="CF990" s="300" t="str">
        <f t="shared" si="425"/>
        <v>-</v>
      </c>
      <c r="CG990" s="300">
        <v>0</v>
      </c>
      <c r="CH990" s="300">
        <f t="shared" si="426"/>
        <v>0</v>
      </c>
      <c r="CI990" s="301">
        <f t="shared" si="427"/>
        <v>0</v>
      </c>
      <c r="CJ990" s="301">
        <f t="shared" si="428"/>
        <v>0</v>
      </c>
      <c r="CK990" s="302" t="str" cm="1">
        <f t="array" ref="CK990">IF($CJ990&gt;0, INDEX($CS$28:$DH$35, $CJ990, $CI990+CK$23), "-")</f>
        <v>-</v>
      </c>
      <c r="CL990" s="302" t="str" cm="1">
        <f t="array" ref="CL990">IF($CJ990&gt;0, INDEX($CS$28:$DH$35, $CJ990, $CI990+CL$23), "-")</f>
        <v>-</v>
      </c>
      <c r="CM990" s="302" t="str" cm="1">
        <f t="array" ref="CM990">IF($CJ990&gt;0, INDEX($CS$28:$DH$35, $CJ990, $CI990+CM$23), "-")</f>
        <v>-</v>
      </c>
      <c r="CN990" s="302" t="str" cm="1">
        <f t="array" ref="CN990">IF($CJ990&gt;0, INDEX($CS$28:$DH$35, $CJ990, $CI990+CN$23), "-")</f>
        <v>-</v>
      </c>
      <c r="CO990" s="300" t="str">
        <f t="shared" si="429"/>
        <v>-</v>
      </c>
      <c r="CP990" s="271"/>
      <c r="CQ990" s="272"/>
      <c r="CR990" s="273"/>
      <c r="CS990" s="273"/>
      <c r="CT990" s="273"/>
      <c r="CU990" s="273"/>
      <c r="CV990" s="273"/>
      <c r="CW990" s="273"/>
      <c r="CX990" s="273"/>
      <c r="CY990" s="273"/>
      <c r="CZ990" s="273"/>
      <c r="DA990" s="273"/>
      <c r="DB990" s="273"/>
      <c r="DC990" s="273"/>
      <c r="DD990" s="273"/>
      <c r="DE990" s="273"/>
      <c r="DF990" s="273"/>
      <c r="DG990" s="273"/>
      <c r="DH990" s="273"/>
      <c r="DI990" s="273"/>
      <c r="DJ990" s="271"/>
      <c r="DK990" s="271"/>
    </row>
    <row r="991" spans="1:115" s="45" customFormat="1" ht="12.75" customHeight="1" x14ac:dyDescent="0.25">
      <c r="A991" s="13" cm="1">
        <f t="array" ref="A991">IFERROR(INDEX(Operation, IFERROR(MATCH($N991,#REF!, 0), IFERROR(MATCH($N991,#REF!, 0), MATCH($N991,#REF!, 0))), 4), 0)</f>
        <v>0</v>
      </c>
      <c r="B991" s="10">
        <v>968</v>
      </c>
      <c r="C991" s="238"/>
      <c r="D991" s="238"/>
      <c r="E991" s="79"/>
      <c r="F991" s="80" t="str">
        <f>IF(ISBLANK(E991), "", VLOOKUP(E991, Z!$A$2:$C$4127, 3, FALSE))</f>
        <v/>
      </c>
      <c r="G991" s="238"/>
      <c r="H991" s="81"/>
      <c r="I991" s="255" t="b">
        <v>0</v>
      </c>
      <c r="J991" s="256"/>
      <c r="K991" s="82"/>
      <c r="L991" s="82"/>
      <c r="M991" s="83"/>
      <c r="N991" s="79"/>
      <c r="O991" s="84"/>
      <c r="P991" s="84"/>
      <c r="Q991" s="257"/>
      <c r="R991" s="257"/>
      <c r="S991" s="257"/>
      <c r="T991" s="85">
        <f t="shared" si="430"/>
        <v>0</v>
      </c>
      <c r="U991" s="238"/>
      <c r="V991" s="238"/>
      <c r="W991" s="238"/>
      <c r="X991" s="257"/>
      <c r="Y991" s="258"/>
      <c r="Z991" s="79"/>
      <c r="AA991" s="257"/>
      <c r="AB991" s="257"/>
      <c r="AC991" s="257"/>
      <c r="AD991" s="257"/>
      <c r="AE991" s="257"/>
      <c r="AF991" s="85">
        <f t="shared" si="431"/>
        <v>0</v>
      </c>
      <c r="AG991" s="259"/>
      <c r="AH991" s="238"/>
      <c r="AI991" s="79"/>
      <c r="AJ991" s="80" t="str">
        <f>IF(ISBLANK(AI991), "", VLOOKUP(AI991, Z!$A$2:$C$4127, 3, FALSE))</f>
        <v/>
      </c>
      <c r="AK991" s="260"/>
      <c r="AL991" s="127">
        <f t="shared" si="432"/>
        <v>0</v>
      </c>
      <c r="AM991" s="271"/>
      <c r="AN991" s="292">
        <f t="shared" si="406"/>
        <v>0</v>
      </c>
      <c r="AO991" s="279">
        <f t="shared" si="433"/>
        <v>1</v>
      </c>
      <c r="AP991" s="279">
        <v>0.75</v>
      </c>
      <c r="AQ991" s="293" t="str">
        <f t="shared" si="407"/>
        <v>-</v>
      </c>
      <c r="AR991" s="293" t="str">
        <f t="shared" si="408"/>
        <v>-</v>
      </c>
      <c r="AS991" s="293" t="str" cm="1">
        <f t="array" ref="AS991">IFERROR(IFERROR((AT991*AU991)/(3600*1000)/AZ991, BY991) * SUMPRODUCT($BA991:$BE991^2.5, $BF991:$BJ991) / 1000, "-")</f>
        <v>-</v>
      </c>
      <c r="AT991" s="279" t="str">
        <f t="shared" si="409"/>
        <v>-</v>
      </c>
      <c r="AU991" s="279" t="str">
        <f t="shared" si="410"/>
        <v>-</v>
      </c>
      <c r="AV991" s="294" t="str">
        <f t="shared" si="420"/>
        <v>-</v>
      </c>
      <c r="AW991" s="294" t="str" cm="1">
        <f t="array" ref="AW991">IF(CH991&gt;0, INDEX($CV$58:$CV$60, CH991), "-")</f>
        <v>-</v>
      </c>
      <c r="AX991" s="294" t="str">
        <f t="shared" si="411"/>
        <v>-</v>
      </c>
      <c r="AY991" s="295" t="str">
        <f t="shared" si="412"/>
        <v>-</v>
      </c>
      <c r="AZ991" s="294">
        <f t="shared" si="413"/>
        <v>0</v>
      </c>
      <c r="BA991" s="296" t="str" cm="1">
        <f t="array" ref="BA991">IFERROR(INDEX($CV$63:$CZ$65, $CF991, BA$23), "-")</f>
        <v>-</v>
      </c>
      <c r="BB991" s="296" t="str" cm="1">
        <f t="array" ref="BB991">IFERROR(INDEX($CV$63:$CZ$65, $CF991, BB$23), "-")</f>
        <v>-</v>
      </c>
      <c r="BC991" s="296" t="str" cm="1">
        <f t="array" ref="BC991">IFERROR(INDEX($CV$63:$CZ$65, $CF991, BC$23), "-")</f>
        <v>-</v>
      </c>
      <c r="BD991" s="296" t="str" cm="1">
        <f t="array" ref="BD991">IFERROR(INDEX($CV$63:$CZ$65, $CF991, BD$23), "-")</f>
        <v>-</v>
      </c>
      <c r="BE991" s="296" t="str" cm="1">
        <f t="array" ref="BE991">IFERROR(INDEX($CV$63:$CZ$65, $CF991, BE$23), "-")</f>
        <v>-</v>
      </c>
      <c r="BF991" s="297" cm="1">
        <f t="array" ref="BF991">IF($CF991=3,
IFERROR(INDEX($CV$68:$CZ$79, $CE991, BF$23), "-"),
IF($CF991=2,
IF(BF$23=5, $Q991, IF(BF$23=4, $R991, 0)), IF(BF$23=5, $Q991, 0)
))</f>
        <v>0</v>
      </c>
      <c r="BG991" s="297" cm="1">
        <f t="array" ref="BG991">IF($CF991=3,
IFERROR(INDEX($CV$68:$CZ$79, $CE991, BG$23), "-"),
IF($CF991=2,
IF(BG$23=5, $Q991, IF(BG$23=4, $R991, 0)), IF(BG$23=5, $Q991, 0)
))</f>
        <v>0</v>
      </c>
      <c r="BH991" s="297" cm="1">
        <f t="array" ref="BH991">IF($CF991=3,
IFERROR(INDEX($CV$68:$CZ$79, $CE991, BH$23), "-"),
IF($CF991=2,
IF(BH$23=5, $Q991, IF(BH$23=4, $R991, 0)), IF(BH$23=5, $Q991, 0)
))</f>
        <v>0</v>
      </c>
      <c r="BI991" s="297" cm="1">
        <f t="array" ref="BI991">IF($CF991=3,
IFERROR(INDEX($CV$68:$CZ$79, $CE991, BI$23), "-"),
IF($CF991=2,
IF(BI$23=5, $Q991, IF(BI$23=4, $R991, 0)), IF(BI$23=5, $Q991, 0)
))</f>
        <v>0</v>
      </c>
      <c r="BJ991" s="297" cm="1">
        <f t="array" ref="BJ991">IF($CF991=3,
IFERROR(INDEX($CV$68:$CZ$79, $CE991, BJ$23), "-"),
IF($CF991=2,
IF(BJ$23=5, $Q991, IF(BJ$23=4, $R991, 0)), IF(BJ$23=5, $Q991, 0)
))</f>
        <v>0</v>
      </c>
      <c r="BK991" s="293" t="str" cm="1">
        <f t="array" ref="BK991">IFERROR(IF(OR($AN$20="EZ", ISNUMBER((BL991*BM991)/(3600*1000)/BN991)), (BL991*BM991)/(3600*1000)/BN991, BY991) * SUMPRODUCT($BO991:$BS991^2.5, $BT991:$BX991) / 1000, "-")</f>
        <v>-</v>
      </c>
      <c r="BL991" s="279" t="str">
        <f t="shared" si="414"/>
        <v>-</v>
      </c>
      <c r="BM991" s="279" t="str">
        <f t="shared" si="415"/>
        <v>-</v>
      </c>
      <c r="BN991" s="298">
        <f t="shared" si="416"/>
        <v>0</v>
      </c>
      <c r="BO991" s="296" t="str" cm="1">
        <f t="array" ref="BO991">IFERROR(INDEX($CV$63:$CZ$65, $CO991, BO$23), "-")</f>
        <v>-</v>
      </c>
      <c r="BP991" s="296" t="str" cm="1">
        <f t="array" ref="BP991">IFERROR(INDEX($CV$63:$CZ$65, $CO991, BP$23), "-")</f>
        <v>-</v>
      </c>
      <c r="BQ991" s="296" t="str" cm="1">
        <f t="array" ref="BQ991">IFERROR(INDEX($CV$63:$CZ$65, $CO991, BQ$23), "-")</f>
        <v>-</v>
      </c>
      <c r="BR991" s="296" t="str" cm="1">
        <f t="array" ref="BR991">IFERROR(INDEX($CV$63:$CZ$65, $CO991, BR$23), "-")</f>
        <v>-</v>
      </c>
      <c r="BS991" s="296" t="str" cm="1">
        <f t="array" ref="BS991">IFERROR(INDEX($CV$63:$CZ$65, $CO991, BS$23), "-")</f>
        <v>-</v>
      </c>
      <c r="BT991" s="297" cm="1">
        <f t="array" ref="BT991">IF($CO991=3,
IFERROR(INDEX($CV$68:$CZ$79, $CE991, BT$23), "-"),
IF($CO991=2,
IF(BT$23=5, $AC991, IF(BT$23=4, $AD991, 0)), IF(BT$23=5, $AC991, 0)
))</f>
        <v>0</v>
      </c>
      <c r="BU991" s="297" cm="1">
        <f t="array" ref="BU991">IF($CO991=3,
IFERROR(INDEX($CV$68:$CZ$79, $CE991, BU$23), "-"),
IF($CO991=2,
IF(BU$23=5, $AC991, IF(BU$23=4, $AD991, 0)), IF(BU$23=5, $AC991, 0)
))</f>
        <v>0</v>
      </c>
      <c r="BV991" s="297" cm="1">
        <f t="array" ref="BV991">IF($CO991=3,
IFERROR(INDEX($CV$68:$CZ$79, $CE991, BV$23), "-"),
IF($CO991=2,
IF(BV$23=5, $AC991, IF(BV$23=4, $AD991, 0)), IF(BV$23=5, $AC991, 0)
))</f>
        <v>0</v>
      </c>
      <c r="BW991" s="297" cm="1">
        <f t="array" ref="BW991">IF($CO991=3,
IFERROR(INDEX($CV$68:$CZ$79, $CE991, BW$23), "-"),
IF($CO991=2,
IF(BW$23=5, $AC991, IF(BW$23=4, $AD991, 0)), IF(BW$23=5, $AC991, 0)
))</f>
        <v>0</v>
      </c>
      <c r="BX991" s="297" cm="1">
        <f t="array" ref="BX991">IF($CO991=3,
IFERROR(INDEX($CV$68:$CZ$79, $CE991, BX$23), "-"),
IF($CO991=2,
IF(BX$23=5, $AC991, IF(BX$23=4, $AD991, 0)), IF(BX$23=5, $AC991, 0)
))</f>
        <v>0</v>
      </c>
      <c r="BY991" s="293" t="str">
        <f t="shared" si="417"/>
        <v>-</v>
      </c>
      <c r="BZ991" s="299">
        <f t="shared" si="421"/>
        <v>0</v>
      </c>
      <c r="CA991" s="294" t="str">
        <f t="shared" si="418"/>
        <v>-</v>
      </c>
      <c r="CB991" s="295" t="str">
        <f t="shared" si="422"/>
        <v>-</v>
      </c>
      <c r="CC991" s="295" t="str">
        <f t="shared" si="419"/>
        <v>-</v>
      </c>
      <c r="CD991" s="299">
        <f t="shared" si="423"/>
        <v>0</v>
      </c>
      <c r="CE991" s="300" t="str">
        <f t="shared" si="424"/>
        <v>-</v>
      </c>
      <c r="CF991" s="300" t="str">
        <f t="shared" si="425"/>
        <v>-</v>
      </c>
      <c r="CG991" s="300">
        <v>0</v>
      </c>
      <c r="CH991" s="300">
        <f t="shared" si="426"/>
        <v>0</v>
      </c>
      <c r="CI991" s="301">
        <f t="shared" si="427"/>
        <v>0</v>
      </c>
      <c r="CJ991" s="301">
        <f t="shared" si="428"/>
        <v>0</v>
      </c>
      <c r="CK991" s="302" t="str" cm="1">
        <f t="array" ref="CK991">IF($CJ991&gt;0, INDEX($CS$28:$DH$35, $CJ991, $CI991+CK$23), "-")</f>
        <v>-</v>
      </c>
      <c r="CL991" s="302" t="str" cm="1">
        <f t="array" ref="CL991">IF($CJ991&gt;0, INDEX($CS$28:$DH$35, $CJ991, $CI991+CL$23), "-")</f>
        <v>-</v>
      </c>
      <c r="CM991" s="302" t="str" cm="1">
        <f t="array" ref="CM991">IF($CJ991&gt;0, INDEX($CS$28:$DH$35, $CJ991, $CI991+CM$23), "-")</f>
        <v>-</v>
      </c>
      <c r="CN991" s="302" t="str" cm="1">
        <f t="array" ref="CN991">IF($CJ991&gt;0, INDEX($CS$28:$DH$35, $CJ991, $CI991+CN$23), "-")</f>
        <v>-</v>
      </c>
      <c r="CO991" s="300" t="str">
        <f t="shared" si="429"/>
        <v>-</v>
      </c>
      <c r="CP991" s="271"/>
      <c r="CQ991" s="272"/>
      <c r="CR991" s="273"/>
      <c r="CS991" s="273"/>
      <c r="CT991" s="273"/>
      <c r="CU991" s="273"/>
      <c r="CV991" s="273"/>
      <c r="CW991" s="273"/>
      <c r="CX991" s="273"/>
      <c r="CY991" s="273"/>
      <c r="CZ991" s="273"/>
      <c r="DA991" s="273"/>
      <c r="DB991" s="273"/>
      <c r="DC991" s="273"/>
      <c r="DD991" s="273"/>
      <c r="DE991" s="273"/>
      <c r="DF991" s="273"/>
      <c r="DG991" s="273"/>
      <c r="DH991" s="273"/>
      <c r="DI991" s="273"/>
      <c r="DJ991" s="271"/>
      <c r="DK991" s="271"/>
    </row>
    <row r="992" spans="1:115" s="45" customFormat="1" ht="12.75" customHeight="1" x14ac:dyDescent="0.25">
      <c r="A992" s="13" cm="1">
        <f t="array" ref="A992">IFERROR(INDEX(Operation, IFERROR(MATCH($N992,#REF!, 0), IFERROR(MATCH($N992,#REF!, 0), MATCH($N992,#REF!, 0))), 4), 0)</f>
        <v>0</v>
      </c>
      <c r="B992" s="10">
        <v>969</v>
      </c>
      <c r="C992" s="238"/>
      <c r="D992" s="238"/>
      <c r="E992" s="79"/>
      <c r="F992" s="80" t="str">
        <f>IF(ISBLANK(E992), "", VLOOKUP(E992, Z!$A$2:$C$4127, 3, FALSE))</f>
        <v/>
      </c>
      <c r="G992" s="238"/>
      <c r="H992" s="81"/>
      <c r="I992" s="255" t="b">
        <v>0</v>
      </c>
      <c r="J992" s="256"/>
      <c r="K992" s="82"/>
      <c r="L992" s="82"/>
      <c r="M992" s="83"/>
      <c r="N992" s="79"/>
      <c r="O992" s="84"/>
      <c r="P992" s="84"/>
      <c r="Q992" s="257"/>
      <c r="R992" s="257"/>
      <c r="S992" s="257"/>
      <c r="T992" s="85">
        <f t="shared" si="430"/>
        <v>0</v>
      </c>
      <c r="U992" s="238"/>
      <c r="V992" s="238"/>
      <c r="W992" s="238"/>
      <c r="X992" s="257"/>
      <c r="Y992" s="258"/>
      <c r="Z992" s="79"/>
      <c r="AA992" s="257"/>
      <c r="AB992" s="257"/>
      <c r="AC992" s="257"/>
      <c r="AD992" s="257"/>
      <c r="AE992" s="257"/>
      <c r="AF992" s="85">
        <f t="shared" si="431"/>
        <v>0</v>
      </c>
      <c r="AG992" s="259"/>
      <c r="AH992" s="238"/>
      <c r="AI992" s="79"/>
      <c r="AJ992" s="80" t="str">
        <f>IF(ISBLANK(AI992), "", VLOOKUP(AI992, Z!$A$2:$C$4127, 3, FALSE))</f>
        <v/>
      </c>
      <c r="AK992" s="260"/>
      <c r="AL992" s="127">
        <f t="shared" si="432"/>
        <v>0</v>
      </c>
      <c r="AM992" s="271"/>
      <c r="AN992" s="292">
        <f t="shared" ref="AN992:AN1023" si="434">IFERROR(AP992*AO992*(AQ992-AR992), 0)</f>
        <v>0</v>
      </c>
      <c r="AO992" s="279">
        <f t="shared" si="433"/>
        <v>1</v>
      </c>
      <c r="AP992" s="279">
        <v>0.75</v>
      </c>
      <c r="AQ992" s="293" t="str">
        <f t="shared" ref="AQ992:AQ1023" si="435">IF($I992, S992/1000, AS992)</f>
        <v>-</v>
      </c>
      <c r="AR992" s="293" t="str">
        <f t="shared" ref="AR992:AR1023" si="436">IF($I992, AE992/1000, BK992)</f>
        <v>-</v>
      </c>
      <c r="AS992" s="293" t="str" cm="1">
        <f t="array" ref="AS992">IFERROR(IFERROR((AT992*AU992)/(3600*1000)/AZ992, BY992) * SUMPRODUCT($BA992:$BE992^2.5, $BF992:$BJ992) / 1000, "-")</f>
        <v>-</v>
      </c>
      <c r="AT992" s="279" t="str">
        <f t="shared" ref="AT992:AT1023" si="437">IF(ISNUMBER(O992),O992,"-")</f>
        <v>-</v>
      </c>
      <c r="AU992" s="279" t="str">
        <f t="shared" ref="AU992:AU1023" si="438">IF(ISNUMBER(P992),P992,"-")</f>
        <v>-</v>
      </c>
      <c r="AV992" s="294" t="str">
        <f t="shared" si="420"/>
        <v>-</v>
      </c>
      <c r="AW992" s="294" t="str" cm="1">
        <f t="array" ref="AW992">IF(CH992&gt;0, INDEX($CV$58:$CV$60, CH992), "-")</f>
        <v>-</v>
      </c>
      <c r="AX992" s="294" t="str">
        <f t="shared" ref="AX992:AX1023" si="439">CA992</f>
        <v>-</v>
      </c>
      <c r="AY992" s="295" t="str">
        <f t="shared" ref="AY992:AY1023" si="440">CC992</f>
        <v>-</v>
      </c>
      <c r="AZ992" s="294">
        <f t="shared" ref="AZ992:AZ1023" si="441">PRODUCT(AV992:AY992)</f>
        <v>0</v>
      </c>
      <c r="BA992" s="296" t="str" cm="1">
        <f t="array" ref="BA992">IFERROR(INDEX($CV$63:$CZ$65, $CF992, BA$23), "-")</f>
        <v>-</v>
      </c>
      <c r="BB992" s="296" t="str" cm="1">
        <f t="array" ref="BB992">IFERROR(INDEX($CV$63:$CZ$65, $CF992, BB$23), "-")</f>
        <v>-</v>
      </c>
      <c r="BC992" s="296" t="str" cm="1">
        <f t="array" ref="BC992">IFERROR(INDEX($CV$63:$CZ$65, $CF992, BC$23), "-")</f>
        <v>-</v>
      </c>
      <c r="BD992" s="296" t="str" cm="1">
        <f t="array" ref="BD992">IFERROR(INDEX($CV$63:$CZ$65, $CF992, BD$23), "-")</f>
        <v>-</v>
      </c>
      <c r="BE992" s="296" t="str" cm="1">
        <f t="array" ref="BE992">IFERROR(INDEX($CV$63:$CZ$65, $CF992, BE$23), "-")</f>
        <v>-</v>
      </c>
      <c r="BF992" s="297" cm="1">
        <f t="array" ref="BF992">IF($CF992=3,
IFERROR(INDEX($CV$68:$CZ$79, $CE992, BF$23), "-"),
IF($CF992=2,
IF(BF$23=5, $Q992, IF(BF$23=4, $R992, 0)), IF(BF$23=5, $Q992, 0)
))</f>
        <v>0</v>
      </c>
      <c r="BG992" s="297" cm="1">
        <f t="array" ref="BG992">IF($CF992=3,
IFERROR(INDEX($CV$68:$CZ$79, $CE992, BG$23), "-"),
IF($CF992=2,
IF(BG$23=5, $Q992, IF(BG$23=4, $R992, 0)), IF(BG$23=5, $Q992, 0)
))</f>
        <v>0</v>
      </c>
      <c r="BH992" s="297" cm="1">
        <f t="array" ref="BH992">IF($CF992=3,
IFERROR(INDEX($CV$68:$CZ$79, $CE992, BH$23), "-"),
IF($CF992=2,
IF(BH$23=5, $Q992, IF(BH$23=4, $R992, 0)), IF(BH$23=5, $Q992, 0)
))</f>
        <v>0</v>
      </c>
      <c r="BI992" s="297" cm="1">
        <f t="array" ref="BI992">IF($CF992=3,
IFERROR(INDEX($CV$68:$CZ$79, $CE992, BI$23), "-"),
IF($CF992=2,
IF(BI$23=5, $Q992, IF(BI$23=4, $R992, 0)), IF(BI$23=5, $Q992, 0)
))</f>
        <v>0</v>
      </c>
      <c r="BJ992" s="297" cm="1">
        <f t="array" ref="BJ992">IF($CF992=3,
IFERROR(INDEX($CV$68:$CZ$79, $CE992, BJ$23), "-"),
IF($CF992=2,
IF(BJ$23=5, $Q992, IF(BJ$23=4, $R992, 0)), IF(BJ$23=5, $Q992, 0)
))</f>
        <v>0</v>
      </c>
      <c r="BK992" s="293" t="str" cm="1">
        <f t="array" ref="BK992">IFERROR(IF(OR($AN$20="EZ", ISNUMBER((BL992*BM992)/(3600*1000)/BN992)), (BL992*BM992)/(3600*1000)/BN992, BY992) * SUMPRODUCT($BO992:$BS992^2.5, $BT992:$BX992) / 1000, "-")</f>
        <v>-</v>
      </c>
      <c r="BL992" s="279" t="str">
        <f t="shared" ref="BL992:BL1023" si="442">IF($AN$20="EZ", IF(ISNUMBER(AA992),AA992,"-"), AT992)</f>
        <v>-</v>
      </c>
      <c r="BM992" s="279" t="str">
        <f t="shared" ref="BM992:BM1023" si="443">IF($AN$20="EZ", IF(ISNUMBER(AB992),AB992,"-"), AU992)</f>
        <v>-</v>
      </c>
      <c r="BN992" s="298">
        <f t="shared" ref="BN992:BN1023" si="444">IF($AN$20="EZ", IF(ISNUMBER(Y992), Y992,"-"), AZ992)</f>
        <v>0</v>
      </c>
      <c r="BO992" s="296" t="str" cm="1">
        <f t="array" ref="BO992">IFERROR(INDEX($CV$63:$CZ$65, $CO992, BO$23), "-")</f>
        <v>-</v>
      </c>
      <c r="BP992" s="296" t="str" cm="1">
        <f t="array" ref="BP992">IFERROR(INDEX($CV$63:$CZ$65, $CO992, BP$23), "-")</f>
        <v>-</v>
      </c>
      <c r="BQ992" s="296" t="str" cm="1">
        <f t="array" ref="BQ992">IFERROR(INDEX($CV$63:$CZ$65, $CO992, BQ$23), "-")</f>
        <v>-</v>
      </c>
      <c r="BR992" s="296" t="str" cm="1">
        <f t="array" ref="BR992">IFERROR(INDEX($CV$63:$CZ$65, $CO992, BR$23), "-")</f>
        <v>-</v>
      </c>
      <c r="BS992" s="296" t="str" cm="1">
        <f t="array" ref="BS992">IFERROR(INDEX($CV$63:$CZ$65, $CO992, BS$23), "-")</f>
        <v>-</v>
      </c>
      <c r="BT992" s="297" cm="1">
        <f t="array" ref="BT992">IF($CO992=3,
IFERROR(INDEX($CV$68:$CZ$79, $CE992, BT$23), "-"),
IF($CO992=2,
IF(BT$23=5, $AC992, IF(BT$23=4, $AD992, 0)), IF(BT$23=5, $AC992, 0)
))</f>
        <v>0</v>
      </c>
      <c r="BU992" s="297" cm="1">
        <f t="array" ref="BU992">IF($CO992=3,
IFERROR(INDEX($CV$68:$CZ$79, $CE992, BU$23), "-"),
IF($CO992=2,
IF(BU$23=5, $AC992, IF(BU$23=4, $AD992, 0)), IF(BU$23=5, $AC992, 0)
))</f>
        <v>0</v>
      </c>
      <c r="BV992" s="297" cm="1">
        <f t="array" ref="BV992">IF($CO992=3,
IFERROR(INDEX($CV$68:$CZ$79, $CE992, BV$23), "-"),
IF($CO992=2,
IF(BV$23=5, $AC992, IF(BV$23=4, $AD992, 0)), IF(BV$23=5, $AC992, 0)
))</f>
        <v>0</v>
      </c>
      <c r="BW992" s="297" cm="1">
        <f t="array" ref="BW992">IF($CO992=3,
IFERROR(INDEX($CV$68:$CZ$79, $CE992, BW$23), "-"),
IF($CO992=2,
IF(BW$23=5, $AC992, IF(BW$23=4, $AD992, 0)), IF(BW$23=5, $AC992, 0)
))</f>
        <v>0</v>
      </c>
      <c r="BX992" s="297" cm="1">
        <f t="array" ref="BX992">IF($CO992=3,
IFERROR(INDEX($CV$68:$CZ$79, $CE992, BX$23), "-"),
IF($CO992=2,
IF(BX$23=5, $AC992, IF(BX$23=4, $AD992, 0)), IF(BX$23=5, $AC992, 0)
))</f>
        <v>0</v>
      </c>
      <c r="BY992" s="293" t="str">
        <f t="shared" ref="BY992:BY1023" si="445">IFERROR(0.75*BZ992/(CA992*CB992), "-")</f>
        <v>-</v>
      </c>
      <c r="BZ992" s="299">
        <f t="shared" si="421"/>
        <v>0</v>
      </c>
      <c r="CA992" s="294" t="str">
        <f t="shared" ref="CA992:CA1023" si="446">IFERROR((CK992*LOG($J992)^3 + CL992*LOG($J992)^2 + CM992*LOG($J992) + CN992) / 100, "-")</f>
        <v>-</v>
      </c>
      <c r="CB992" s="295" t="str">
        <f t="shared" si="422"/>
        <v>-</v>
      </c>
      <c r="CC992" s="295" t="str">
        <f t="shared" ref="CC992:CC1023" si="447">IF(CD992&gt;0, IF(CF992=3, 0.79 + 0.22 * (1 - 1 /LOG10(40 * CD992)), 1), "-")</f>
        <v>-</v>
      </c>
      <c r="CD992" s="299">
        <f t="shared" si="423"/>
        <v>0</v>
      </c>
      <c r="CE992" s="300" t="str">
        <f t="shared" si="424"/>
        <v>-</v>
      </c>
      <c r="CF992" s="300" t="str">
        <f t="shared" si="425"/>
        <v>-</v>
      </c>
      <c r="CG992" s="300">
        <v>0</v>
      </c>
      <c r="CH992" s="300">
        <f t="shared" si="426"/>
        <v>0</v>
      </c>
      <c r="CI992" s="301">
        <f t="shared" si="427"/>
        <v>0</v>
      </c>
      <c r="CJ992" s="301">
        <f t="shared" si="428"/>
        <v>0</v>
      </c>
      <c r="CK992" s="302" t="str" cm="1">
        <f t="array" ref="CK992">IF($CJ992&gt;0, INDEX($CS$28:$DH$35, $CJ992, $CI992+CK$23), "-")</f>
        <v>-</v>
      </c>
      <c r="CL992" s="302" t="str" cm="1">
        <f t="array" ref="CL992">IF($CJ992&gt;0, INDEX($CS$28:$DH$35, $CJ992, $CI992+CL$23), "-")</f>
        <v>-</v>
      </c>
      <c r="CM992" s="302" t="str" cm="1">
        <f t="array" ref="CM992">IF($CJ992&gt;0, INDEX($CS$28:$DH$35, $CJ992, $CI992+CM$23), "-")</f>
        <v>-</v>
      </c>
      <c r="CN992" s="302" t="str" cm="1">
        <f t="array" ref="CN992">IF($CJ992&gt;0, INDEX($CS$28:$DH$35, $CJ992, $CI992+CN$23), "-")</f>
        <v>-</v>
      </c>
      <c r="CO992" s="300" t="str">
        <f t="shared" si="429"/>
        <v>-</v>
      </c>
      <c r="CP992" s="271"/>
      <c r="CQ992" s="272"/>
      <c r="CR992" s="273"/>
      <c r="CS992" s="273"/>
      <c r="CT992" s="273"/>
      <c r="CU992" s="273"/>
      <c r="CV992" s="273"/>
      <c r="CW992" s="273"/>
      <c r="CX992" s="273"/>
      <c r="CY992" s="273"/>
      <c r="CZ992" s="273"/>
      <c r="DA992" s="273"/>
      <c r="DB992" s="273"/>
      <c r="DC992" s="273"/>
      <c r="DD992" s="273"/>
      <c r="DE992" s="273"/>
      <c r="DF992" s="273"/>
      <c r="DG992" s="273"/>
      <c r="DH992" s="273"/>
      <c r="DI992" s="273"/>
      <c r="DJ992" s="271"/>
      <c r="DK992" s="271"/>
    </row>
    <row r="993" spans="1:115" s="45" customFormat="1" ht="12.75" customHeight="1" x14ac:dyDescent="0.25">
      <c r="A993" s="13" cm="1">
        <f t="array" ref="A993">IFERROR(INDEX(Operation, IFERROR(MATCH($N993,#REF!, 0), IFERROR(MATCH($N993,#REF!, 0), MATCH($N993,#REF!, 0))), 4), 0)</f>
        <v>0</v>
      </c>
      <c r="B993" s="10">
        <v>970</v>
      </c>
      <c r="C993" s="238"/>
      <c r="D993" s="238"/>
      <c r="E993" s="79"/>
      <c r="F993" s="80" t="str">
        <f>IF(ISBLANK(E993), "", VLOOKUP(E993, Z!$A$2:$C$4127, 3, FALSE))</f>
        <v/>
      </c>
      <c r="G993" s="238"/>
      <c r="H993" s="81"/>
      <c r="I993" s="255" t="b">
        <v>0</v>
      </c>
      <c r="J993" s="256"/>
      <c r="K993" s="82"/>
      <c r="L993" s="82"/>
      <c r="M993" s="83"/>
      <c r="N993" s="79"/>
      <c r="O993" s="84"/>
      <c r="P993" s="84"/>
      <c r="Q993" s="257"/>
      <c r="R993" s="257"/>
      <c r="S993" s="257"/>
      <c r="T993" s="85">
        <f t="shared" si="430"/>
        <v>0</v>
      </c>
      <c r="U993" s="238"/>
      <c r="V993" s="238"/>
      <c r="W993" s="238"/>
      <c r="X993" s="257"/>
      <c r="Y993" s="258"/>
      <c r="Z993" s="79"/>
      <c r="AA993" s="257"/>
      <c r="AB993" s="257"/>
      <c r="AC993" s="257"/>
      <c r="AD993" s="257"/>
      <c r="AE993" s="257"/>
      <c r="AF993" s="85">
        <f t="shared" si="431"/>
        <v>0</v>
      </c>
      <c r="AG993" s="259"/>
      <c r="AH993" s="238"/>
      <c r="AI993" s="79"/>
      <c r="AJ993" s="80" t="str">
        <f>IF(ISBLANK(AI993), "", VLOOKUP(AI993, Z!$A$2:$C$4127, 3, FALSE))</f>
        <v/>
      </c>
      <c r="AK993" s="260"/>
      <c r="AL993" s="127">
        <f t="shared" si="432"/>
        <v>0</v>
      </c>
      <c r="AM993" s="271"/>
      <c r="AN993" s="292">
        <f t="shared" si="434"/>
        <v>0</v>
      </c>
      <c r="AO993" s="279">
        <f t="shared" si="433"/>
        <v>1</v>
      </c>
      <c r="AP993" s="279">
        <v>0.75</v>
      </c>
      <c r="AQ993" s="293" t="str">
        <f t="shared" si="435"/>
        <v>-</v>
      </c>
      <c r="AR993" s="293" t="str">
        <f t="shared" si="436"/>
        <v>-</v>
      </c>
      <c r="AS993" s="293" t="str" cm="1">
        <f t="array" ref="AS993">IFERROR(IFERROR((AT993*AU993)/(3600*1000)/AZ993, BY993) * SUMPRODUCT($BA993:$BE993^2.5, $BF993:$BJ993) / 1000, "-")</f>
        <v>-</v>
      </c>
      <c r="AT993" s="279" t="str">
        <f t="shared" si="437"/>
        <v>-</v>
      </c>
      <c r="AU993" s="279" t="str">
        <f t="shared" si="438"/>
        <v>-</v>
      </c>
      <c r="AV993" s="294" t="str">
        <f t="shared" si="420"/>
        <v>-</v>
      </c>
      <c r="AW993" s="294" t="str" cm="1">
        <f t="array" ref="AW993">IF(CH993&gt;0, INDEX($CV$58:$CV$60, CH993), "-")</f>
        <v>-</v>
      </c>
      <c r="AX993" s="294" t="str">
        <f t="shared" si="439"/>
        <v>-</v>
      </c>
      <c r="AY993" s="295" t="str">
        <f t="shared" si="440"/>
        <v>-</v>
      </c>
      <c r="AZ993" s="294">
        <f t="shared" si="441"/>
        <v>0</v>
      </c>
      <c r="BA993" s="296" t="str" cm="1">
        <f t="array" ref="BA993">IFERROR(INDEX($CV$63:$CZ$65, $CF993, BA$23), "-")</f>
        <v>-</v>
      </c>
      <c r="BB993" s="296" t="str" cm="1">
        <f t="array" ref="BB993">IFERROR(INDEX($CV$63:$CZ$65, $CF993, BB$23), "-")</f>
        <v>-</v>
      </c>
      <c r="BC993" s="296" t="str" cm="1">
        <f t="array" ref="BC993">IFERROR(INDEX($CV$63:$CZ$65, $CF993, BC$23), "-")</f>
        <v>-</v>
      </c>
      <c r="BD993" s="296" t="str" cm="1">
        <f t="array" ref="BD993">IFERROR(INDEX($CV$63:$CZ$65, $CF993, BD$23), "-")</f>
        <v>-</v>
      </c>
      <c r="BE993" s="296" t="str" cm="1">
        <f t="array" ref="BE993">IFERROR(INDEX($CV$63:$CZ$65, $CF993, BE$23), "-")</f>
        <v>-</v>
      </c>
      <c r="BF993" s="297" cm="1">
        <f t="array" ref="BF993">IF($CF993=3,
IFERROR(INDEX($CV$68:$CZ$79, $CE993, BF$23), "-"),
IF($CF993=2,
IF(BF$23=5, $Q993, IF(BF$23=4, $R993, 0)), IF(BF$23=5, $Q993, 0)
))</f>
        <v>0</v>
      </c>
      <c r="BG993" s="297" cm="1">
        <f t="array" ref="BG993">IF($CF993=3,
IFERROR(INDEX($CV$68:$CZ$79, $CE993, BG$23), "-"),
IF($CF993=2,
IF(BG$23=5, $Q993, IF(BG$23=4, $R993, 0)), IF(BG$23=5, $Q993, 0)
))</f>
        <v>0</v>
      </c>
      <c r="BH993" s="297" cm="1">
        <f t="array" ref="BH993">IF($CF993=3,
IFERROR(INDEX($CV$68:$CZ$79, $CE993, BH$23), "-"),
IF($CF993=2,
IF(BH$23=5, $Q993, IF(BH$23=4, $R993, 0)), IF(BH$23=5, $Q993, 0)
))</f>
        <v>0</v>
      </c>
      <c r="BI993" s="297" cm="1">
        <f t="array" ref="BI993">IF($CF993=3,
IFERROR(INDEX($CV$68:$CZ$79, $CE993, BI$23), "-"),
IF($CF993=2,
IF(BI$23=5, $Q993, IF(BI$23=4, $R993, 0)), IF(BI$23=5, $Q993, 0)
))</f>
        <v>0</v>
      </c>
      <c r="BJ993" s="297" cm="1">
        <f t="array" ref="BJ993">IF($CF993=3,
IFERROR(INDEX($CV$68:$CZ$79, $CE993, BJ$23), "-"),
IF($CF993=2,
IF(BJ$23=5, $Q993, IF(BJ$23=4, $R993, 0)), IF(BJ$23=5, $Q993, 0)
))</f>
        <v>0</v>
      </c>
      <c r="BK993" s="293" t="str" cm="1">
        <f t="array" ref="BK993">IFERROR(IF(OR($AN$20="EZ", ISNUMBER((BL993*BM993)/(3600*1000)/BN993)), (BL993*BM993)/(3600*1000)/BN993, BY993) * SUMPRODUCT($BO993:$BS993^2.5, $BT993:$BX993) / 1000, "-")</f>
        <v>-</v>
      </c>
      <c r="BL993" s="279" t="str">
        <f t="shared" si="442"/>
        <v>-</v>
      </c>
      <c r="BM993" s="279" t="str">
        <f t="shared" si="443"/>
        <v>-</v>
      </c>
      <c r="BN993" s="298">
        <f t="shared" si="444"/>
        <v>0</v>
      </c>
      <c r="BO993" s="296" t="str" cm="1">
        <f t="array" ref="BO993">IFERROR(INDEX($CV$63:$CZ$65, $CO993, BO$23), "-")</f>
        <v>-</v>
      </c>
      <c r="BP993" s="296" t="str" cm="1">
        <f t="array" ref="BP993">IFERROR(INDEX($CV$63:$CZ$65, $CO993, BP$23), "-")</f>
        <v>-</v>
      </c>
      <c r="BQ993" s="296" t="str" cm="1">
        <f t="array" ref="BQ993">IFERROR(INDEX($CV$63:$CZ$65, $CO993, BQ$23), "-")</f>
        <v>-</v>
      </c>
      <c r="BR993" s="296" t="str" cm="1">
        <f t="array" ref="BR993">IFERROR(INDEX($CV$63:$CZ$65, $CO993, BR$23), "-")</f>
        <v>-</v>
      </c>
      <c r="BS993" s="296" t="str" cm="1">
        <f t="array" ref="BS993">IFERROR(INDEX($CV$63:$CZ$65, $CO993, BS$23), "-")</f>
        <v>-</v>
      </c>
      <c r="BT993" s="297" cm="1">
        <f t="array" ref="BT993">IF($CO993=3,
IFERROR(INDEX($CV$68:$CZ$79, $CE993, BT$23), "-"),
IF($CO993=2,
IF(BT$23=5, $AC993, IF(BT$23=4, $AD993, 0)), IF(BT$23=5, $AC993, 0)
))</f>
        <v>0</v>
      </c>
      <c r="BU993" s="297" cm="1">
        <f t="array" ref="BU993">IF($CO993=3,
IFERROR(INDEX($CV$68:$CZ$79, $CE993, BU$23), "-"),
IF($CO993=2,
IF(BU$23=5, $AC993, IF(BU$23=4, $AD993, 0)), IF(BU$23=5, $AC993, 0)
))</f>
        <v>0</v>
      </c>
      <c r="BV993" s="297" cm="1">
        <f t="array" ref="BV993">IF($CO993=3,
IFERROR(INDEX($CV$68:$CZ$79, $CE993, BV$23), "-"),
IF($CO993=2,
IF(BV$23=5, $AC993, IF(BV$23=4, $AD993, 0)), IF(BV$23=5, $AC993, 0)
))</f>
        <v>0</v>
      </c>
      <c r="BW993" s="297" cm="1">
        <f t="array" ref="BW993">IF($CO993=3,
IFERROR(INDEX($CV$68:$CZ$79, $CE993, BW$23), "-"),
IF($CO993=2,
IF(BW$23=5, $AC993, IF(BW$23=4, $AD993, 0)), IF(BW$23=5, $AC993, 0)
))</f>
        <v>0</v>
      </c>
      <c r="BX993" s="297" cm="1">
        <f t="array" ref="BX993">IF($CO993=3,
IFERROR(INDEX($CV$68:$CZ$79, $CE993, BX$23), "-"),
IF($CO993=2,
IF(BX$23=5, $AC993, IF(BX$23=4, $AD993, 0)), IF(BX$23=5, $AC993, 0)
))</f>
        <v>0</v>
      </c>
      <c r="BY993" s="293" t="str">
        <f t="shared" si="445"/>
        <v>-</v>
      </c>
      <c r="BZ993" s="299">
        <f t="shared" si="421"/>
        <v>0</v>
      </c>
      <c r="CA993" s="294" t="str">
        <f t="shared" si="446"/>
        <v>-</v>
      </c>
      <c r="CB993" s="295" t="str">
        <f t="shared" si="422"/>
        <v>-</v>
      </c>
      <c r="CC993" s="295" t="str">
        <f t="shared" si="447"/>
        <v>-</v>
      </c>
      <c r="CD993" s="299">
        <f t="shared" si="423"/>
        <v>0</v>
      </c>
      <c r="CE993" s="300" t="str">
        <f t="shared" si="424"/>
        <v>-</v>
      </c>
      <c r="CF993" s="300" t="str">
        <f t="shared" si="425"/>
        <v>-</v>
      </c>
      <c r="CG993" s="300">
        <v>0</v>
      </c>
      <c r="CH993" s="300">
        <f t="shared" si="426"/>
        <v>0</v>
      </c>
      <c r="CI993" s="301">
        <f t="shared" si="427"/>
        <v>0</v>
      </c>
      <c r="CJ993" s="301">
        <f t="shared" si="428"/>
        <v>0</v>
      </c>
      <c r="CK993" s="302" t="str" cm="1">
        <f t="array" ref="CK993">IF($CJ993&gt;0, INDEX($CS$28:$DH$35, $CJ993, $CI993+CK$23), "-")</f>
        <v>-</v>
      </c>
      <c r="CL993" s="302" t="str" cm="1">
        <f t="array" ref="CL993">IF($CJ993&gt;0, INDEX($CS$28:$DH$35, $CJ993, $CI993+CL$23), "-")</f>
        <v>-</v>
      </c>
      <c r="CM993" s="302" t="str" cm="1">
        <f t="array" ref="CM993">IF($CJ993&gt;0, INDEX($CS$28:$DH$35, $CJ993, $CI993+CM$23), "-")</f>
        <v>-</v>
      </c>
      <c r="CN993" s="302" t="str" cm="1">
        <f t="array" ref="CN993">IF($CJ993&gt;0, INDEX($CS$28:$DH$35, $CJ993, $CI993+CN$23), "-")</f>
        <v>-</v>
      </c>
      <c r="CO993" s="300" t="str">
        <f t="shared" si="429"/>
        <v>-</v>
      </c>
      <c r="CP993" s="271"/>
      <c r="CQ993" s="272"/>
      <c r="CR993" s="273"/>
      <c r="CS993" s="273"/>
      <c r="CT993" s="273"/>
      <c r="CU993" s="273"/>
      <c r="CV993" s="273"/>
      <c r="CW993" s="273"/>
      <c r="CX993" s="273"/>
      <c r="CY993" s="273"/>
      <c r="CZ993" s="273"/>
      <c r="DA993" s="273"/>
      <c r="DB993" s="273"/>
      <c r="DC993" s="273"/>
      <c r="DD993" s="273"/>
      <c r="DE993" s="273"/>
      <c r="DF993" s="273"/>
      <c r="DG993" s="273"/>
      <c r="DH993" s="273"/>
      <c r="DI993" s="273"/>
      <c r="DJ993" s="271"/>
      <c r="DK993" s="271"/>
    </row>
    <row r="994" spans="1:115" s="45" customFormat="1" ht="12.75" customHeight="1" x14ac:dyDescent="0.25">
      <c r="A994" s="13" cm="1">
        <f t="array" ref="A994">IFERROR(INDEX(Operation, IFERROR(MATCH($N994,#REF!, 0), IFERROR(MATCH($N994,#REF!, 0), MATCH($N994,#REF!, 0))), 4), 0)</f>
        <v>0</v>
      </c>
      <c r="B994" s="10">
        <v>971</v>
      </c>
      <c r="C994" s="238"/>
      <c r="D994" s="238"/>
      <c r="E994" s="79"/>
      <c r="F994" s="80" t="str">
        <f>IF(ISBLANK(E994), "", VLOOKUP(E994, Z!$A$2:$C$4127, 3, FALSE))</f>
        <v/>
      </c>
      <c r="G994" s="238"/>
      <c r="H994" s="81"/>
      <c r="I994" s="255" t="b">
        <v>0</v>
      </c>
      <c r="J994" s="256"/>
      <c r="K994" s="82"/>
      <c r="L994" s="82"/>
      <c r="M994" s="83"/>
      <c r="N994" s="79"/>
      <c r="O994" s="84"/>
      <c r="P994" s="84"/>
      <c r="Q994" s="257"/>
      <c r="R994" s="257"/>
      <c r="S994" s="257"/>
      <c r="T994" s="85">
        <f t="shared" si="430"/>
        <v>0</v>
      </c>
      <c r="U994" s="238"/>
      <c r="V994" s="238"/>
      <c r="W994" s="238"/>
      <c r="X994" s="256"/>
      <c r="Y994" s="258"/>
      <c r="Z994" s="79"/>
      <c r="AA994" s="257"/>
      <c r="AB994" s="257"/>
      <c r="AC994" s="257"/>
      <c r="AD994" s="257"/>
      <c r="AE994" s="257"/>
      <c r="AF994" s="85">
        <f t="shared" si="431"/>
        <v>0</v>
      </c>
      <c r="AG994" s="259"/>
      <c r="AH994" s="238"/>
      <c r="AI994" s="79"/>
      <c r="AJ994" s="80" t="str">
        <f>IF(ISBLANK(AI994), "", VLOOKUP(AI994, Z!$A$2:$C$4127, 3, FALSE))</f>
        <v/>
      </c>
      <c r="AK994" s="260"/>
      <c r="AL994" s="127">
        <f t="shared" si="432"/>
        <v>0</v>
      </c>
      <c r="AM994" s="271"/>
      <c r="AN994" s="292">
        <f t="shared" si="434"/>
        <v>0</v>
      </c>
      <c r="AO994" s="279">
        <f t="shared" si="433"/>
        <v>1</v>
      </c>
      <c r="AP994" s="279">
        <v>0.75</v>
      </c>
      <c r="AQ994" s="293" t="str">
        <f t="shared" si="435"/>
        <v>-</v>
      </c>
      <c r="AR994" s="293" t="str">
        <f t="shared" si="436"/>
        <v>-</v>
      </c>
      <c r="AS994" s="293" t="str" cm="1">
        <f t="array" ref="AS994">IFERROR(IFERROR((AT994*AU994)/(3600*1000)/AZ994, BY994) * SUMPRODUCT($BA994:$BE994^2.5, $BF994:$BJ994) / 1000, "-")</f>
        <v>-</v>
      </c>
      <c r="AT994" s="279" t="str">
        <f t="shared" si="437"/>
        <v>-</v>
      </c>
      <c r="AU994" s="279" t="str">
        <f t="shared" si="438"/>
        <v>-</v>
      </c>
      <c r="AV994" s="294" t="str">
        <f t="shared" si="420"/>
        <v>-</v>
      </c>
      <c r="AW994" s="294" t="str" cm="1">
        <f t="array" ref="AW994">IF(CH994&gt;0, INDEX($CV$58:$CV$60, CH994), "-")</f>
        <v>-</v>
      </c>
      <c r="AX994" s="294" t="str">
        <f t="shared" si="439"/>
        <v>-</v>
      </c>
      <c r="AY994" s="295" t="str">
        <f t="shared" si="440"/>
        <v>-</v>
      </c>
      <c r="AZ994" s="294">
        <f t="shared" si="441"/>
        <v>0</v>
      </c>
      <c r="BA994" s="296" t="str" cm="1">
        <f t="array" ref="BA994">IFERROR(INDEX($CV$63:$CZ$65, $CF994, BA$23), "-")</f>
        <v>-</v>
      </c>
      <c r="BB994" s="296" t="str" cm="1">
        <f t="array" ref="BB994">IFERROR(INDEX($CV$63:$CZ$65, $CF994, BB$23), "-")</f>
        <v>-</v>
      </c>
      <c r="BC994" s="296" t="str" cm="1">
        <f t="array" ref="BC994">IFERROR(INDEX($CV$63:$CZ$65, $CF994, BC$23), "-")</f>
        <v>-</v>
      </c>
      <c r="BD994" s="296" t="str" cm="1">
        <f t="array" ref="BD994">IFERROR(INDEX($CV$63:$CZ$65, $CF994, BD$23), "-")</f>
        <v>-</v>
      </c>
      <c r="BE994" s="296" t="str" cm="1">
        <f t="array" ref="BE994">IFERROR(INDEX($CV$63:$CZ$65, $CF994, BE$23), "-")</f>
        <v>-</v>
      </c>
      <c r="BF994" s="297" cm="1">
        <f t="array" ref="BF994">IF($CF994=3,
IFERROR(INDEX($CV$68:$CZ$79, $CE994, BF$23), "-"),
IF($CF994=2,
IF(BF$23=5, $Q994, IF(BF$23=4, $R994, 0)), IF(BF$23=5, $Q994, 0)
))</f>
        <v>0</v>
      </c>
      <c r="BG994" s="297" cm="1">
        <f t="array" ref="BG994">IF($CF994=3,
IFERROR(INDEX($CV$68:$CZ$79, $CE994, BG$23), "-"),
IF($CF994=2,
IF(BG$23=5, $Q994, IF(BG$23=4, $R994, 0)), IF(BG$23=5, $Q994, 0)
))</f>
        <v>0</v>
      </c>
      <c r="BH994" s="297" cm="1">
        <f t="array" ref="BH994">IF($CF994=3,
IFERROR(INDEX($CV$68:$CZ$79, $CE994, BH$23), "-"),
IF($CF994=2,
IF(BH$23=5, $Q994, IF(BH$23=4, $R994, 0)), IF(BH$23=5, $Q994, 0)
))</f>
        <v>0</v>
      </c>
      <c r="BI994" s="297" cm="1">
        <f t="array" ref="BI994">IF($CF994=3,
IFERROR(INDEX($CV$68:$CZ$79, $CE994, BI$23), "-"),
IF($CF994=2,
IF(BI$23=5, $Q994, IF(BI$23=4, $R994, 0)), IF(BI$23=5, $Q994, 0)
))</f>
        <v>0</v>
      </c>
      <c r="BJ994" s="297" cm="1">
        <f t="array" ref="BJ994">IF($CF994=3,
IFERROR(INDEX($CV$68:$CZ$79, $CE994, BJ$23), "-"),
IF($CF994=2,
IF(BJ$23=5, $Q994, IF(BJ$23=4, $R994, 0)), IF(BJ$23=5, $Q994, 0)
))</f>
        <v>0</v>
      </c>
      <c r="BK994" s="293" t="str" cm="1">
        <f t="array" ref="BK994">IFERROR(IF(OR($AN$20="EZ", ISNUMBER((BL994*BM994)/(3600*1000)/BN994)), (BL994*BM994)/(3600*1000)/BN994, BY994) * SUMPRODUCT($BO994:$BS994^2.5, $BT994:$BX994) / 1000, "-")</f>
        <v>-</v>
      </c>
      <c r="BL994" s="279" t="str">
        <f t="shared" si="442"/>
        <v>-</v>
      </c>
      <c r="BM994" s="279" t="str">
        <f t="shared" si="443"/>
        <v>-</v>
      </c>
      <c r="BN994" s="298">
        <f t="shared" si="444"/>
        <v>0</v>
      </c>
      <c r="BO994" s="296" t="str" cm="1">
        <f t="array" ref="BO994">IFERROR(INDEX($CV$63:$CZ$65, $CO994, BO$23), "-")</f>
        <v>-</v>
      </c>
      <c r="BP994" s="296" t="str" cm="1">
        <f t="array" ref="BP994">IFERROR(INDEX($CV$63:$CZ$65, $CO994, BP$23), "-")</f>
        <v>-</v>
      </c>
      <c r="BQ994" s="296" t="str" cm="1">
        <f t="array" ref="BQ994">IFERROR(INDEX($CV$63:$CZ$65, $CO994, BQ$23), "-")</f>
        <v>-</v>
      </c>
      <c r="BR994" s="296" t="str" cm="1">
        <f t="array" ref="BR994">IFERROR(INDEX($CV$63:$CZ$65, $CO994, BR$23), "-")</f>
        <v>-</v>
      </c>
      <c r="BS994" s="296" t="str" cm="1">
        <f t="array" ref="BS994">IFERROR(INDEX($CV$63:$CZ$65, $CO994, BS$23), "-")</f>
        <v>-</v>
      </c>
      <c r="BT994" s="297" cm="1">
        <f t="array" ref="BT994">IF($CO994=3,
IFERROR(INDEX($CV$68:$CZ$79, $CE994, BT$23), "-"),
IF($CO994=2,
IF(BT$23=5, $AC994, IF(BT$23=4, $AD994, 0)), IF(BT$23=5, $AC994, 0)
))</f>
        <v>0</v>
      </c>
      <c r="BU994" s="297" cm="1">
        <f t="array" ref="BU994">IF($CO994=3,
IFERROR(INDEX($CV$68:$CZ$79, $CE994, BU$23), "-"),
IF($CO994=2,
IF(BU$23=5, $AC994, IF(BU$23=4, $AD994, 0)), IF(BU$23=5, $AC994, 0)
))</f>
        <v>0</v>
      </c>
      <c r="BV994" s="297" cm="1">
        <f t="array" ref="BV994">IF($CO994=3,
IFERROR(INDEX($CV$68:$CZ$79, $CE994, BV$23), "-"),
IF($CO994=2,
IF(BV$23=5, $AC994, IF(BV$23=4, $AD994, 0)), IF(BV$23=5, $AC994, 0)
))</f>
        <v>0</v>
      </c>
      <c r="BW994" s="297" cm="1">
        <f t="array" ref="BW994">IF($CO994=3,
IFERROR(INDEX($CV$68:$CZ$79, $CE994, BW$23), "-"),
IF($CO994=2,
IF(BW$23=5, $AC994, IF(BW$23=4, $AD994, 0)), IF(BW$23=5, $AC994, 0)
))</f>
        <v>0</v>
      </c>
      <c r="BX994" s="297" cm="1">
        <f t="array" ref="BX994">IF($CO994=3,
IFERROR(INDEX($CV$68:$CZ$79, $CE994, BX$23), "-"),
IF($CO994=2,
IF(BX$23=5, $AC994, IF(BX$23=4, $AD994, 0)), IF(BX$23=5, $AC994, 0)
))</f>
        <v>0</v>
      </c>
      <c r="BY994" s="293" t="str">
        <f t="shared" si="445"/>
        <v>-</v>
      </c>
      <c r="BZ994" s="299">
        <f t="shared" si="421"/>
        <v>0</v>
      </c>
      <c r="CA994" s="294" t="str">
        <f t="shared" si="446"/>
        <v>-</v>
      </c>
      <c r="CB994" s="295" t="str">
        <f t="shared" si="422"/>
        <v>-</v>
      </c>
      <c r="CC994" s="295" t="str">
        <f t="shared" si="447"/>
        <v>-</v>
      </c>
      <c r="CD994" s="299">
        <f t="shared" si="423"/>
        <v>0</v>
      </c>
      <c r="CE994" s="300" t="str">
        <f t="shared" si="424"/>
        <v>-</v>
      </c>
      <c r="CF994" s="300" t="str">
        <f t="shared" si="425"/>
        <v>-</v>
      </c>
      <c r="CG994" s="300">
        <v>0</v>
      </c>
      <c r="CH994" s="300">
        <f t="shared" si="426"/>
        <v>0</v>
      </c>
      <c r="CI994" s="301">
        <f t="shared" si="427"/>
        <v>0</v>
      </c>
      <c r="CJ994" s="301">
        <f t="shared" si="428"/>
        <v>0</v>
      </c>
      <c r="CK994" s="302" t="str" cm="1">
        <f t="array" ref="CK994">IF($CJ994&gt;0, INDEX($CS$28:$DH$35, $CJ994, $CI994+CK$23), "-")</f>
        <v>-</v>
      </c>
      <c r="CL994" s="302" t="str" cm="1">
        <f t="array" ref="CL994">IF($CJ994&gt;0, INDEX($CS$28:$DH$35, $CJ994, $CI994+CL$23), "-")</f>
        <v>-</v>
      </c>
      <c r="CM994" s="302" t="str" cm="1">
        <f t="array" ref="CM994">IF($CJ994&gt;0, INDEX($CS$28:$DH$35, $CJ994, $CI994+CM$23), "-")</f>
        <v>-</v>
      </c>
      <c r="CN994" s="302" t="str" cm="1">
        <f t="array" ref="CN994">IF($CJ994&gt;0, INDEX($CS$28:$DH$35, $CJ994, $CI994+CN$23), "-")</f>
        <v>-</v>
      </c>
      <c r="CO994" s="300" t="str">
        <f t="shared" si="429"/>
        <v>-</v>
      </c>
      <c r="CP994" s="271"/>
      <c r="CQ994" s="272"/>
      <c r="CR994" s="273"/>
      <c r="CS994" s="273"/>
      <c r="CT994" s="273"/>
      <c r="CU994" s="273"/>
      <c r="CV994" s="273"/>
      <c r="CW994" s="273"/>
      <c r="CX994" s="273"/>
      <c r="CY994" s="273"/>
      <c r="CZ994" s="273"/>
      <c r="DA994" s="273"/>
      <c r="DB994" s="273"/>
      <c r="DC994" s="273"/>
      <c r="DD994" s="273"/>
      <c r="DE994" s="273"/>
      <c r="DF994" s="273"/>
      <c r="DG994" s="273"/>
      <c r="DH994" s="273"/>
      <c r="DI994" s="273"/>
      <c r="DJ994" s="271"/>
      <c r="DK994" s="271"/>
    </row>
    <row r="995" spans="1:115" s="45" customFormat="1" ht="12.75" customHeight="1" x14ac:dyDescent="0.25">
      <c r="A995" s="13" cm="1">
        <f t="array" ref="A995">IFERROR(INDEX(Operation, IFERROR(MATCH($N995,#REF!, 0), IFERROR(MATCH($N995,#REF!, 0), MATCH($N995,#REF!, 0))), 4), 0)</f>
        <v>0</v>
      </c>
      <c r="B995" s="10">
        <v>972</v>
      </c>
      <c r="C995" s="238"/>
      <c r="D995" s="238"/>
      <c r="E995" s="79"/>
      <c r="F995" s="80" t="str">
        <f>IF(ISBLANK(E995), "", VLOOKUP(E995, Z!$A$2:$C$4127, 3, FALSE))</f>
        <v/>
      </c>
      <c r="G995" s="238"/>
      <c r="H995" s="81"/>
      <c r="I995" s="255" t="b">
        <v>0</v>
      </c>
      <c r="J995" s="256"/>
      <c r="K995" s="82"/>
      <c r="L995" s="82"/>
      <c r="M995" s="83"/>
      <c r="N995" s="79"/>
      <c r="O995" s="84"/>
      <c r="P995" s="84"/>
      <c r="Q995" s="257"/>
      <c r="R995" s="257"/>
      <c r="S995" s="257"/>
      <c r="T995" s="85">
        <f t="shared" si="430"/>
        <v>0</v>
      </c>
      <c r="U995" s="238"/>
      <c r="V995" s="238"/>
      <c r="W995" s="238"/>
      <c r="X995" s="257"/>
      <c r="Y995" s="258"/>
      <c r="Z995" s="79"/>
      <c r="AA995" s="257"/>
      <c r="AB995" s="257"/>
      <c r="AC995" s="257"/>
      <c r="AD995" s="257"/>
      <c r="AE995" s="257"/>
      <c r="AF995" s="85">
        <f t="shared" si="431"/>
        <v>0</v>
      </c>
      <c r="AG995" s="259"/>
      <c r="AH995" s="238"/>
      <c r="AI995" s="79"/>
      <c r="AJ995" s="80" t="str">
        <f>IF(ISBLANK(AI995), "", VLOOKUP(AI995, Z!$A$2:$C$4127, 3, FALSE))</f>
        <v/>
      </c>
      <c r="AK995" s="260"/>
      <c r="AL995" s="127">
        <f t="shared" si="432"/>
        <v>0</v>
      </c>
      <c r="AM995" s="271"/>
      <c r="AN995" s="292">
        <f t="shared" si="434"/>
        <v>0</v>
      </c>
      <c r="AO995" s="279">
        <f t="shared" si="433"/>
        <v>1</v>
      </c>
      <c r="AP995" s="279">
        <v>0.75</v>
      </c>
      <c r="AQ995" s="293" t="str">
        <f t="shared" si="435"/>
        <v>-</v>
      </c>
      <c r="AR995" s="293" t="str">
        <f t="shared" si="436"/>
        <v>-</v>
      </c>
      <c r="AS995" s="293" t="str" cm="1">
        <f t="array" ref="AS995">IFERROR(IFERROR((AT995*AU995)/(3600*1000)/AZ995, BY995) * SUMPRODUCT($BA995:$BE995^2.5, $BF995:$BJ995) / 1000, "-")</f>
        <v>-</v>
      </c>
      <c r="AT995" s="279" t="str">
        <f t="shared" si="437"/>
        <v>-</v>
      </c>
      <c r="AU995" s="279" t="str">
        <f t="shared" si="438"/>
        <v>-</v>
      </c>
      <c r="AV995" s="294" t="str">
        <f t="shared" si="420"/>
        <v>-</v>
      </c>
      <c r="AW995" s="294" t="str" cm="1">
        <f t="array" ref="AW995">IF(CH995&gt;0, INDEX($CV$58:$CV$60, CH995), "-")</f>
        <v>-</v>
      </c>
      <c r="AX995" s="294" t="str">
        <f t="shared" si="439"/>
        <v>-</v>
      </c>
      <c r="AY995" s="295" t="str">
        <f t="shared" si="440"/>
        <v>-</v>
      </c>
      <c r="AZ995" s="294">
        <f t="shared" si="441"/>
        <v>0</v>
      </c>
      <c r="BA995" s="296" t="str" cm="1">
        <f t="array" ref="BA995">IFERROR(INDEX($CV$63:$CZ$65, $CF995, BA$23), "-")</f>
        <v>-</v>
      </c>
      <c r="BB995" s="296" t="str" cm="1">
        <f t="array" ref="BB995">IFERROR(INDEX($CV$63:$CZ$65, $CF995, BB$23), "-")</f>
        <v>-</v>
      </c>
      <c r="BC995" s="296" t="str" cm="1">
        <f t="array" ref="BC995">IFERROR(INDEX($CV$63:$CZ$65, $CF995, BC$23), "-")</f>
        <v>-</v>
      </c>
      <c r="BD995" s="296" t="str" cm="1">
        <f t="array" ref="BD995">IFERROR(INDEX($CV$63:$CZ$65, $CF995, BD$23), "-")</f>
        <v>-</v>
      </c>
      <c r="BE995" s="296" t="str" cm="1">
        <f t="array" ref="BE995">IFERROR(INDEX($CV$63:$CZ$65, $CF995, BE$23), "-")</f>
        <v>-</v>
      </c>
      <c r="BF995" s="297" cm="1">
        <f t="array" ref="BF995">IF($CF995=3,
IFERROR(INDEX($CV$68:$CZ$79, $CE995, BF$23), "-"),
IF($CF995=2,
IF(BF$23=5, $Q995, IF(BF$23=4, $R995, 0)), IF(BF$23=5, $Q995, 0)
))</f>
        <v>0</v>
      </c>
      <c r="BG995" s="297" cm="1">
        <f t="array" ref="BG995">IF($CF995=3,
IFERROR(INDEX($CV$68:$CZ$79, $CE995, BG$23), "-"),
IF($CF995=2,
IF(BG$23=5, $Q995, IF(BG$23=4, $R995, 0)), IF(BG$23=5, $Q995, 0)
))</f>
        <v>0</v>
      </c>
      <c r="BH995" s="297" cm="1">
        <f t="array" ref="BH995">IF($CF995=3,
IFERROR(INDEX($CV$68:$CZ$79, $CE995, BH$23), "-"),
IF($CF995=2,
IF(BH$23=5, $Q995, IF(BH$23=4, $R995, 0)), IF(BH$23=5, $Q995, 0)
))</f>
        <v>0</v>
      </c>
      <c r="BI995" s="297" cm="1">
        <f t="array" ref="BI995">IF($CF995=3,
IFERROR(INDEX($CV$68:$CZ$79, $CE995, BI$23), "-"),
IF($CF995=2,
IF(BI$23=5, $Q995, IF(BI$23=4, $R995, 0)), IF(BI$23=5, $Q995, 0)
))</f>
        <v>0</v>
      </c>
      <c r="BJ995" s="297" cm="1">
        <f t="array" ref="BJ995">IF($CF995=3,
IFERROR(INDEX($CV$68:$CZ$79, $CE995, BJ$23), "-"),
IF($CF995=2,
IF(BJ$23=5, $Q995, IF(BJ$23=4, $R995, 0)), IF(BJ$23=5, $Q995, 0)
))</f>
        <v>0</v>
      </c>
      <c r="BK995" s="293" t="str" cm="1">
        <f t="array" ref="BK995">IFERROR(IF(OR($AN$20="EZ", ISNUMBER((BL995*BM995)/(3600*1000)/BN995)), (BL995*BM995)/(3600*1000)/BN995, BY995) * SUMPRODUCT($BO995:$BS995^2.5, $BT995:$BX995) / 1000, "-")</f>
        <v>-</v>
      </c>
      <c r="BL995" s="279" t="str">
        <f t="shared" si="442"/>
        <v>-</v>
      </c>
      <c r="BM995" s="279" t="str">
        <f t="shared" si="443"/>
        <v>-</v>
      </c>
      <c r="BN995" s="298">
        <f t="shared" si="444"/>
        <v>0</v>
      </c>
      <c r="BO995" s="296" t="str" cm="1">
        <f t="array" ref="BO995">IFERROR(INDEX($CV$63:$CZ$65, $CO995, BO$23), "-")</f>
        <v>-</v>
      </c>
      <c r="BP995" s="296" t="str" cm="1">
        <f t="array" ref="BP995">IFERROR(INDEX($CV$63:$CZ$65, $CO995, BP$23), "-")</f>
        <v>-</v>
      </c>
      <c r="BQ995" s="296" t="str" cm="1">
        <f t="array" ref="BQ995">IFERROR(INDEX($CV$63:$CZ$65, $CO995, BQ$23), "-")</f>
        <v>-</v>
      </c>
      <c r="BR995" s="296" t="str" cm="1">
        <f t="array" ref="BR995">IFERROR(INDEX($CV$63:$CZ$65, $CO995, BR$23), "-")</f>
        <v>-</v>
      </c>
      <c r="BS995" s="296" t="str" cm="1">
        <f t="array" ref="BS995">IFERROR(INDEX($CV$63:$CZ$65, $CO995, BS$23), "-")</f>
        <v>-</v>
      </c>
      <c r="BT995" s="297" cm="1">
        <f t="array" ref="BT995">IF($CO995=3,
IFERROR(INDEX($CV$68:$CZ$79, $CE995, BT$23), "-"),
IF($CO995=2,
IF(BT$23=5, $AC995, IF(BT$23=4, $AD995, 0)), IF(BT$23=5, $AC995, 0)
))</f>
        <v>0</v>
      </c>
      <c r="BU995" s="297" cm="1">
        <f t="array" ref="BU995">IF($CO995=3,
IFERROR(INDEX($CV$68:$CZ$79, $CE995, BU$23), "-"),
IF($CO995=2,
IF(BU$23=5, $AC995, IF(BU$23=4, $AD995, 0)), IF(BU$23=5, $AC995, 0)
))</f>
        <v>0</v>
      </c>
      <c r="BV995" s="297" cm="1">
        <f t="array" ref="BV995">IF($CO995=3,
IFERROR(INDEX($CV$68:$CZ$79, $CE995, BV$23), "-"),
IF($CO995=2,
IF(BV$23=5, $AC995, IF(BV$23=4, $AD995, 0)), IF(BV$23=5, $AC995, 0)
))</f>
        <v>0</v>
      </c>
      <c r="BW995" s="297" cm="1">
        <f t="array" ref="BW995">IF($CO995=3,
IFERROR(INDEX($CV$68:$CZ$79, $CE995, BW$23), "-"),
IF($CO995=2,
IF(BW$23=5, $AC995, IF(BW$23=4, $AD995, 0)), IF(BW$23=5, $AC995, 0)
))</f>
        <v>0</v>
      </c>
      <c r="BX995" s="297" cm="1">
        <f t="array" ref="BX995">IF($CO995=3,
IFERROR(INDEX($CV$68:$CZ$79, $CE995, BX$23), "-"),
IF($CO995=2,
IF(BX$23=5, $AC995, IF(BX$23=4, $AD995, 0)), IF(BX$23=5, $AC995, 0)
))</f>
        <v>0</v>
      </c>
      <c r="BY995" s="293" t="str">
        <f t="shared" si="445"/>
        <v>-</v>
      </c>
      <c r="BZ995" s="299">
        <f t="shared" si="421"/>
        <v>0</v>
      </c>
      <c r="CA995" s="294" t="str">
        <f t="shared" si="446"/>
        <v>-</v>
      </c>
      <c r="CB995" s="295" t="str">
        <f t="shared" si="422"/>
        <v>-</v>
      </c>
      <c r="CC995" s="295" t="str">
        <f t="shared" si="447"/>
        <v>-</v>
      </c>
      <c r="CD995" s="299">
        <f t="shared" si="423"/>
        <v>0</v>
      </c>
      <c r="CE995" s="300" t="str">
        <f t="shared" si="424"/>
        <v>-</v>
      </c>
      <c r="CF995" s="300" t="str">
        <f t="shared" si="425"/>
        <v>-</v>
      </c>
      <c r="CG995" s="300">
        <v>0</v>
      </c>
      <c r="CH995" s="300">
        <f t="shared" si="426"/>
        <v>0</v>
      </c>
      <c r="CI995" s="301">
        <f t="shared" si="427"/>
        <v>0</v>
      </c>
      <c r="CJ995" s="301">
        <f t="shared" si="428"/>
        <v>0</v>
      </c>
      <c r="CK995" s="302" t="str" cm="1">
        <f t="array" ref="CK995">IF($CJ995&gt;0, INDEX($CS$28:$DH$35, $CJ995, $CI995+CK$23), "-")</f>
        <v>-</v>
      </c>
      <c r="CL995" s="302" t="str" cm="1">
        <f t="array" ref="CL995">IF($CJ995&gt;0, INDEX($CS$28:$DH$35, $CJ995, $CI995+CL$23), "-")</f>
        <v>-</v>
      </c>
      <c r="CM995" s="302" t="str" cm="1">
        <f t="array" ref="CM995">IF($CJ995&gt;0, INDEX($CS$28:$DH$35, $CJ995, $CI995+CM$23), "-")</f>
        <v>-</v>
      </c>
      <c r="CN995" s="302" t="str" cm="1">
        <f t="array" ref="CN995">IF($CJ995&gt;0, INDEX($CS$28:$DH$35, $CJ995, $CI995+CN$23), "-")</f>
        <v>-</v>
      </c>
      <c r="CO995" s="300" t="str">
        <f t="shared" si="429"/>
        <v>-</v>
      </c>
      <c r="CP995" s="271"/>
      <c r="CQ995" s="272"/>
      <c r="CR995" s="273"/>
      <c r="CS995" s="273"/>
      <c r="CT995" s="273"/>
      <c r="CU995" s="273"/>
      <c r="CV995" s="273"/>
      <c r="CW995" s="273"/>
      <c r="CX995" s="273"/>
      <c r="CY995" s="273"/>
      <c r="CZ995" s="273"/>
      <c r="DA995" s="273"/>
      <c r="DB995" s="273"/>
      <c r="DC995" s="273"/>
      <c r="DD995" s="273"/>
      <c r="DE995" s="273"/>
      <c r="DF995" s="273"/>
      <c r="DG995" s="273"/>
      <c r="DH995" s="273"/>
      <c r="DI995" s="273"/>
      <c r="DJ995" s="271"/>
      <c r="DK995" s="271"/>
    </row>
    <row r="996" spans="1:115" s="45" customFormat="1" ht="12.75" customHeight="1" x14ac:dyDescent="0.25">
      <c r="A996" s="13" cm="1">
        <f t="array" ref="A996">IFERROR(INDEX(Operation, IFERROR(MATCH($N996,#REF!, 0), IFERROR(MATCH($N996,#REF!, 0), MATCH($N996,#REF!, 0))), 4), 0)</f>
        <v>0</v>
      </c>
      <c r="B996" s="10">
        <v>973</v>
      </c>
      <c r="C996" s="238"/>
      <c r="D996" s="238"/>
      <c r="E996" s="79"/>
      <c r="F996" s="80" t="str">
        <f>IF(ISBLANK(E996), "", VLOOKUP(E996, Z!$A$2:$C$4127, 3, FALSE))</f>
        <v/>
      </c>
      <c r="G996" s="238"/>
      <c r="H996" s="81"/>
      <c r="I996" s="255" t="b">
        <v>0</v>
      </c>
      <c r="J996" s="256"/>
      <c r="K996" s="82"/>
      <c r="L996" s="82"/>
      <c r="M996" s="83"/>
      <c r="N996" s="79"/>
      <c r="O996" s="84"/>
      <c r="P996" s="84"/>
      <c r="Q996" s="257"/>
      <c r="R996" s="257"/>
      <c r="S996" s="257"/>
      <c r="T996" s="85">
        <f t="shared" si="430"/>
        <v>0</v>
      </c>
      <c r="U996" s="238"/>
      <c r="V996" s="238"/>
      <c r="W996" s="238"/>
      <c r="X996" s="257"/>
      <c r="Y996" s="258"/>
      <c r="Z996" s="79"/>
      <c r="AA996" s="257"/>
      <c r="AB996" s="257"/>
      <c r="AC996" s="257"/>
      <c r="AD996" s="257"/>
      <c r="AE996" s="257"/>
      <c r="AF996" s="85">
        <f t="shared" si="431"/>
        <v>0</v>
      </c>
      <c r="AG996" s="259"/>
      <c r="AH996" s="238"/>
      <c r="AI996" s="79"/>
      <c r="AJ996" s="80" t="str">
        <f>IF(ISBLANK(AI996), "", VLOOKUP(AI996, Z!$A$2:$C$4127, 3, FALSE))</f>
        <v/>
      </c>
      <c r="AK996" s="260"/>
      <c r="AL996" s="127">
        <f t="shared" si="432"/>
        <v>0</v>
      </c>
      <c r="AM996" s="271"/>
      <c r="AN996" s="292">
        <f t="shared" si="434"/>
        <v>0</v>
      </c>
      <c r="AO996" s="279">
        <f t="shared" si="433"/>
        <v>1</v>
      </c>
      <c r="AP996" s="279">
        <v>0.75</v>
      </c>
      <c r="AQ996" s="293" t="str">
        <f t="shared" si="435"/>
        <v>-</v>
      </c>
      <c r="AR996" s="293" t="str">
        <f t="shared" si="436"/>
        <v>-</v>
      </c>
      <c r="AS996" s="293" t="str" cm="1">
        <f t="array" ref="AS996">IFERROR(IFERROR((AT996*AU996)/(3600*1000)/AZ996, BY996) * SUMPRODUCT($BA996:$BE996^2.5, $BF996:$BJ996) / 1000, "-")</f>
        <v>-</v>
      </c>
      <c r="AT996" s="279" t="str">
        <f t="shared" si="437"/>
        <v>-</v>
      </c>
      <c r="AU996" s="279" t="str">
        <f t="shared" si="438"/>
        <v>-</v>
      </c>
      <c r="AV996" s="294" t="str">
        <f t="shared" si="420"/>
        <v>-</v>
      </c>
      <c r="AW996" s="294" t="str" cm="1">
        <f t="array" ref="AW996">IF(CH996&gt;0, INDEX($CV$58:$CV$60, CH996), "-")</f>
        <v>-</v>
      </c>
      <c r="AX996" s="294" t="str">
        <f t="shared" si="439"/>
        <v>-</v>
      </c>
      <c r="AY996" s="295" t="str">
        <f t="shared" si="440"/>
        <v>-</v>
      </c>
      <c r="AZ996" s="294">
        <f t="shared" si="441"/>
        <v>0</v>
      </c>
      <c r="BA996" s="296" t="str" cm="1">
        <f t="array" ref="BA996">IFERROR(INDEX($CV$63:$CZ$65, $CF996, BA$23), "-")</f>
        <v>-</v>
      </c>
      <c r="BB996" s="296" t="str" cm="1">
        <f t="array" ref="BB996">IFERROR(INDEX($CV$63:$CZ$65, $CF996, BB$23), "-")</f>
        <v>-</v>
      </c>
      <c r="BC996" s="296" t="str" cm="1">
        <f t="array" ref="BC996">IFERROR(INDEX($CV$63:$CZ$65, $CF996, BC$23), "-")</f>
        <v>-</v>
      </c>
      <c r="BD996" s="296" t="str" cm="1">
        <f t="array" ref="BD996">IFERROR(INDEX($CV$63:$CZ$65, $CF996, BD$23), "-")</f>
        <v>-</v>
      </c>
      <c r="BE996" s="296" t="str" cm="1">
        <f t="array" ref="BE996">IFERROR(INDEX($CV$63:$CZ$65, $CF996, BE$23), "-")</f>
        <v>-</v>
      </c>
      <c r="BF996" s="297" cm="1">
        <f t="array" ref="BF996">IF($CF996=3,
IFERROR(INDEX($CV$68:$CZ$79, $CE996, BF$23), "-"),
IF($CF996=2,
IF(BF$23=5, $Q996, IF(BF$23=4, $R996, 0)), IF(BF$23=5, $Q996, 0)
))</f>
        <v>0</v>
      </c>
      <c r="BG996" s="297" cm="1">
        <f t="array" ref="BG996">IF($CF996=3,
IFERROR(INDEX($CV$68:$CZ$79, $CE996, BG$23), "-"),
IF($CF996=2,
IF(BG$23=5, $Q996, IF(BG$23=4, $R996, 0)), IF(BG$23=5, $Q996, 0)
))</f>
        <v>0</v>
      </c>
      <c r="BH996" s="297" cm="1">
        <f t="array" ref="BH996">IF($CF996=3,
IFERROR(INDEX($CV$68:$CZ$79, $CE996, BH$23), "-"),
IF($CF996=2,
IF(BH$23=5, $Q996, IF(BH$23=4, $R996, 0)), IF(BH$23=5, $Q996, 0)
))</f>
        <v>0</v>
      </c>
      <c r="BI996" s="297" cm="1">
        <f t="array" ref="BI996">IF($CF996=3,
IFERROR(INDEX($CV$68:$CZ$79, $CE996, BI$23), "-"),
IF($CF996=2,
IF(BI$23=5, $Q996, IF(BI$23=4, $R996, 0)), IF(BI$23=5, $Q996, 0)
))</f>
        <v>0</v>
      </c>
      <c r="BJ996" s="297" cm="1">
        <f t="array" ref="BJ996">IF($CF996=3,
IFERROR(INDEX($CV$68:$CZ$79, $CE996, BJ$23), "-"),
IF($CF996=2,
IF(BJ$23=5, $Q996, IF(BJ$23=4, $R996, 0)), IF(BJ$23=5, $Q996, 0)
))</f>
        <v>0</v>
      </c>
      <c r="BK996" s="293" t="str" cm="1">
        <f t="array" ref="BK996">IFERROR(IF(OR($AN$20="EZ", ISNUMBER((BL996*BM996)/(3600*1000)/BN996)), (BL996*BM996)/(3600*1000)/BN996, BY996) * SUMPRODUCT($BO996:$BS996^2.5, $BT996:$BX996) / 1000, "-")</f>
        <v>-</v>
      </c>
      <c r="BL996" s="279" t="str">
        <f t="shared" si="442"/>
        <v>-</v>
      </c>
      <c r="BM996" s="279" t="str">
        <f t="shared" si="443"/>
        <v>-</v>
      </c>
      <c r="BN996" s="298">
        <f t="shared" si="444"/>
        <v>0</v>
      </c>
      <c r="BO996" s="296" t="str" cm="1">
        <f t="array" ref="BO996">IFERROR(INDEX($CV$63:$CZ$65, $CO996, BO$23), "-")</f>
        <v>-</v>
      </c>
      <c r="BP996" s="296" t="str" cm="1">
        <f t="array" ref="BP996">IFERROR(INDEX($CV$63:$CZ$65, $CO996, BP$23), "-")</f>
        <v>-</v>
      </c>
      <c r="BQ996" s="296" t="str" cm="1">
        <f t="array" ref="BQ996">IFERROR(INDEX($CV$63:$CZ$65, $CO996, BQ$23), "-")</f>
        <v>-</v>
      </c>
      <c r="BR996" s="296" t="str" cm="1">
        <f t="array" ref="BR996">IFERROR(INDEX($CV$63:$CZ$65, $CO996, BR$23), "-")</f>
        <v>-</v>
      </c>
      <c r="BS996" s="296" t="str" cm="1">
        <f t="array" ref="BS996">IFERROR(INDEX($CV$63:$CZ$65, $CO996, BS$23), "-")</f>
        <v>-</v>
      </c>
      <c r="BT996" s="297" cm="1">
        <f t="array" ref="BT996">IF($CO996=3,
IFERROR(INDEX($CV$68:$CZ$79, $CE996, BT$23), "-"),
IF($CO996=2,
IF(BT$23=5, $AC996, IF(BT$23=4, $AD996, 0)), IF(BT$23=5, $AC996, 0)
))</f>
        <v>0</v>
      </c>
      <c r="BU996" s="297" cm="1">
        <f t="array" ref="BU996">IF($CO996=3,
IFERROR(INDEX($CV$68:$CZ$79, $CE996, BU$23), "-"),
IF($CO996=2,
IF(BU$23=5, $AC996, IF(BU$23=4, $AD996, 0)), IF(BU$23=5, $AC996, 0)
))</f>
        <v>0</v>
      </c>
      <c r="BV996" s="297" cm="1">
        <f t="array" ref="BV996">IF($CO996=3,
IFERROR(INDEX($CV$68:$CZ$79, $CE996, BV$23), "-"),
IF($CO996=2,
IF(BV$23=5, $AC996, IF(BV$23=4, $AD996, 0)), IF(BV$23=5, $AC996, 0)
))</f>
        <v>0</v>
      </c>
      <c r="BW996" s="297" cm="1">
        <f t="array" ref="BW996">IF($CO996=3,
IFERROR(INDEX($CV$68:$CZ$79, $CE996, BW$23), "-"),
IF($CO996=2,
IF(BW$23=5, $AC996, IF(BW$23=4, $AD996, 0)), IF(BW$23=5, $AC996, 0)
))</f>
        <v>0</v>
      </c>
      <c r="BX996" s="297" cm="1">
        <f t="array" ref="BX996">IF($CO996=3,
IFERROR(INDEX($CV$68:$CZ$79, $CE996, BX$23), "-"),
IF($CO996=2,
IF(BX$23=5, $AC996, IF(BX$23=4, $AD996, 0)), IF(BX$23=5, $AC996, 0)
))</f>
        <v>0</v>
      </c>
      <c r="BY996" s="293" t="str">
        <f t="shared" si="445"/>
        <v>-</v>
      </c>
      <c r="BZ996" s="299">
        <f t="shared" si="421"/>
        <v>0</v>
      </c>
      <c r="CA996" s="294" t="str">
        <f t="shared" si="446"/>
        <v>-</v>
      </c>
      <c r="CB996" s="295" t="str">
        <f t="shared" si="422"/>
        <v>-</v>
      </c>
      <c r="CC996" s="295" t="str">
        <f t="shared" si="447"/>
        <v>-</v>
      </c>
      <c r="CD996" s="299">
        <f t="shared" si="423"/>
        <v>0</v>
      </c>
      <c r="CE996" s="300" t="str">
        <f t="shared" si="424"/>
        <v>-</v>
      </c>
      <c r="CF996" s="300" t="str">
        <f t="shared" si="425"/>
        <v>-</v>
      </c>
      <c r="CG996" s="300">
        <v>0</v>
      </c>
      <c r="CH996" s="300">
        <f t="shared" si="426"/>
        <v>0</v>
      </c>
      <c r="CI996" s="301">
        <f t="shared" si="427"/>
        <v>0</v>
      </c>
      <c r="CJ996" s="301">
        <f t="shared" si="428"/>
        <v>0</v>
      </c>
      <c r="CK996" s="302" t="str" cm="1">
        <f t="array" ref="CK996">IF($CJ996&gt;0, INDEX($CS$28:$DH$35, $CJ996, $CI996+CK$23), "-")</f>
        <v>-</v>
      </c>
      <c r="CL996" s="302" t="str" cm="1">
        <f t="array" ref="CL996">IF($CJ996&gt;0, INDEX($CS$28:$DH$35, $CJ996, $CI996+CL$23), "-")</f>
        <v>-</v>
      </c>
      <c r="CM996" s="302" t="str" cm="1">
        <f t="array" ref="CM996">IF($CJ996&gt;0, INDEX($CS$28:$DH$35, $CJ996, $CI996+CM$23), "-")</f>
        <v>-</v>
      </c>
      <c r="CN996" s="302" t="str" cm="1">
        <f t="array" ref="CN996">IF($CJ996&gt;0, INDEX($CS$28:$DH$35, $CJ996, $CI996+CN$23), "-")</f>
        <v>-</v>
      </c>
      <c r="CO996" s="300" t="str">
        <f t="shared" si="429"/>
        <v>-</v>
      </c>
      <c r="CP996" s="271"/>
      <c r="CQ996" s="272"/>
      <c r="CR996" s="273"/>
      <c r="CS996" s="273"/>
      <c r="CT996" s="273"/>
      <c r="CU996" s="273"/>
      <c r="CV996" s="273"/>
      <c r="CW996" s="273"/>
      <c r="CX996" s="273"/>
      <c r="CY996" s="273"/>
      <c r="CZ996" s="273"/>
      <c r="DA996" s="273"/>
      <c r="DB996" s="273"/>
      <c r="DC996" s="273"/>
      <c r="DD996" s="273"/>
      <c r="DE996" s="273"/>
      <c r="DF996" s="273"/>
      <c r="DG996" s="273"/>
      <c r="DH996" s="273"/>
      <c r="DI996" s="273"/>
      <c r="DJ996" s="271"/>
      <c r="DK996" s="271"/>
    </row>
    <row r="997" spans="1:115" s="45" customFormat="1" ht="12.75" customHeight="1" x14ac:dyDescent="0.25">
      <c r="A997" s="13" cm="1">
        <f t="array" ref="A997">IFERROR(INDEX(Operation, IFERROR(MATCH($N997,#REF!, 0), IFERROR(MATCH($N997,#REF!, 0), MATCH($N997,#REF!, 0))), 4), 0)</f>
        <v>0</v>
      </c>
      <c r="B997" s="10">
        <v>974</v>
      </c>
      <c r="C997" s="238"/>
      <c r="D997" s="238"/>
      <c r="E997" s="79"/>
      <c r="F997" s="80" t="str">
        <f>IF(ISBLANK(E997), "", VLOOKUP(E997, Z!$A$2:$C$4127, 3, FALSE))</f>
        <v/>
      </c>
      <c r="G997" s="238"/>
      <c r="H997" s="81"/>
      <c r="I997" s="255" t="b">
        <v>0</v>
      </c>
      <c r="J997" s="256"/>
      <c r="K997" s="82"/>
      <c r="L997" s="82"/>
      <c r="M997" s="83"/>
      <c r="N997" s="79"/>
      <c r="O997" s="84"/>
      <c r="P997" s="84"/>
      <c r="Q997" s="257"/>
      <c r="R997" s="257"/>
      <c r="S997" s="257"/>
      <c r="T997" s="85">
        <f t="shared" si="430"/>
        <v>0</v>
      </c>
      <c r="U997" s="238"/>
      <c r="V997" s="238"/>
      <c r="W997" s="238"/>
      <c r="X997" s="257"/>
      <c r="Y997" s="258"/>
      <c r="Z997" s="79"/>
      <c r="AA997" s="257"/>
      <c r="AB997" s="257"/>
      <c r="AC997" s="257"/>
      <c r="AD997" s="257"/>
      <c r="AE997" s="257"/>
      <c r="AF997" s="85">
        <f t="shared" si="431"/>
        <v>0</v>
      </c>
      <c r="AG997" s="259"/>
      <c r="AH997" s="238"/>
      <c r="AI997" s="79"/>
      <c r="AJ997" s="80" t="str">
        <f>IF(ISBLANK(AI997), "", VLOOKUP(AI997, Z!$A$2:$C$4127, 3, FALSE))</f>
        <v/>
      </c>
      <c r="AK997" s="260"/>
      <c r="AL997" s="127">
        <f t="shared" si="432"/>
        <v>0</v>
      </c>
      <c r="AM997" s="271"/>
      <c r="AN997" s="292">
        <f t="shared" si="434"/>
        <v>0</v>
      </c>
      <c r="AO997" s="279">
        <f t="shared" si="433"/>
        <v>1</v>
      </c>
      <c r="AP997" s="279">
        <v>0.75</v>
      </c>
      <c r="AQ997" s="293" t="str">
        <f t="shared" si="435"/>
        <v>-</v>
      </c>
      <c r="AR997" s="293" t="str">
        <f t="shared" si="436"/>
        <v>-</v>
      </c>
      <c r="AS997" s="293" t="str" cm="1">
        <f t="array" ref="AS997">IFERROR(IFERROR((AT997*AU997)/(3600*1000)/AZ997, BY997) * SUMPRODUCT($BA997:$BE997^2.5, $BF997:$BJ997) / 1000, "-")</f>
        <v>-</v>
      </c>
      <c r="AT997" s="279" t="str">
        <f t="shared" si="437"/>
        <v>-</v>
      </c>
      <c r="AU997" s="279" t="str">
        <f t="shared" si="438"/>
        <v>-</v>
      </c>
      <c r="AV997" s="294" t="str">
        <f t="shared" si="420"/>
        <v>-</v>
      </c>
      <c r="AW997" s="294" t="str" cm="1">
        <f t="array" ref="AW997">IF(CH997&gt;0, INDEX($CV$58:$CV$60, CH997), "-")</f>
        <v>-</v>
      </c>
      <c r="AX997" s="294" t="str">
        <f t="shared" si="439"/>
        <v>-</v>
      </c>
      <c r="AY997" s="295" t="str">
        <f t="shared" si="440"/>
        <v>-</v>
      </c>
      <c r="AZ997" s="294">
        <f t="shared" si="441"/>
        <v>0</v>
      </c>
      <c r="BA997" s="296" t="str" cm="1">
        <f t="array" ref="BA997">IFERROR(INDEX($CV$63:$CZ$65, $CF997, BA$23), "-")</f>
        <v>-</v>
      </c>
      <c r="BB997" s="296" t="str" cm="1">
        <f t="array" ref="BB997">IFERROR(INDEX($CV$63:$CZ$65, $CF997, BB$23), "-")</f>
        <v>-</v>
      </c>
      <c r="BC997" s="296" t="str" cm="1">
        <f t="array" ref="BC997">IFERROR(INDEX($CV$63:$CZ$65, $CF997, BC$23), "-")</f>
        <v>-</v>
      </c>
      <c r="BD997" s="296" t="str" cm="1">
        <f t="array" ref="BD997">IFERROR(INDEX($CV$63:$CZ$65, $CF997, BD$23), "-")</f>
        <v>-</v>
      </c>
      <c r="BE997" s="296" t="str" cm="1">
        <f t="array" ref="BE997">IFERROR(INDEX($CV$63:$CZ$65, $CF997, BE$23), "-")</f>
        <v>-</v>
      </c>
      <c r="BF997" s="297" cm="1">
        <f t="array" ref="BF997">IF($CF997=3,
IFERROR(INDEX($CV$68:$CZ$79, $CE997, BF$23), "-"),
IF($CF997=2,
IF(BF$23=5, $Q997, IF(BF$23=4, $R997, 0)), IF(BF$23=5, $Q997, 0)
))</f>
        <v>0</v>
      </c>
      <c r="BG997" s="297" cm="1">
        <f t="array" ref="BG997">IF($CF997=3,
IFERROR(INDEX($CV$68:$CZ$79, $CE997, BG$23), "-"),
IF($CF997=2,
IF(BG$23=5, $Q997, IF(BG$23=4, $R997, 0)), IF(BG$23=5, $Q997, 0)
))</f>
        <v>0</v>
      </c>
      <c r="BH997" s="297" cm="1">
        <f t="array" ref="BH997">IF($CF997=3,
IFERROR(INDEX($CV$68:$CZ$79, $CE997, BH$23), "-"),
IF($CF997=2,
IF(BH$23=5, $Q997, IF(BH$23=4, $R997, 0)), IF(BH$23=5, $Q997, 0)
))</f>
        <v>0</v>
      </c>
      <c r="BI997" s="297" cm="1">
        <f t="array" ref="BI997">IF($CF997=3,
IFERROR(INDEX($CV$68:$CZ$79, $CE997, BI$23), "-"),
IF($CF997=2,
IF(BI$23=5, $Q997, IF(BI$23=4, $R997, 0)), IF(BI$23=5, $Q997, 0)
))</f>
        <v>0</v>
      </c>
      <c r="BJ997" s="297" cm="1">
        <f t="array" ref="BJ997">IF($CF997=3,
IFERROR(INDEX($CV$68:$CZ$79, $CE997, BJ$23), "-"),
IF($CF997=2,
IF(BJ$23=5, $Q997, IF(BJ$23=4, $R997, 0)), IF(BJ$23=5, $Q997, 0)
))</f>
        <v>0</v>
      </c>
      <c r="BK997" s="293" t="str" cm="1">
        <f t="array" ref="BK997">IFERROR(IF(OR($AN$20="EZ", ISNUMBER((BL997*BM997)/(3600*1000)/BN997)), (BL997*BM997)/(3600*1000)/BN997, BY997) * SUMPRODUCT($BO997:$BS997^2.5, $BT997:$BX997) / 1000, "-")</f>
        <v>-</v>
      </c>
      <c r="BL997" s="279" t="str">
        <f t="shared" si="442"/>
        <v>-</v>
      </c>
      <c r="BM997" s="279" t="str">
        <f t="shared" si="443"/>
        <v>-</v>
      </c>
      <c r="BN997" s="298">
        <f t="shared" si="444"/>
        <v>0</v>
      </c>
      <c r="BO997" s="296" t="str" cm="1">
        <f t="array" ref="BO997">IFERROR(INDEX($CV$63:$CZ$65, $CO997, BO$23), "-")</f>
        <v>-</v>
      </c>
      <c r="BP997" s="296" t="str" cm="1">
        <f t="array" ref="BP997">IFERROR(INDEX($CV$63:$CZ$65, $CO997, BP$23), "-")</f>
        <v>-</v>
      </c>
      <c r="BQ997" s="296" t="str" cm="1">
        <f t="array" ref="BQ997">IFERROR(INDEX($CV$63:$CZ$65, $CO997, BQ$23), "-")</f>
        <v>-</v>
      </c>
      <c r="BR997" s="296" t="str" cm="1">
        <f t="array" ref="BR997">IFERROR(INDEX($CV$63:$CZ$65, $CO997, BR$23), "-")</f>
        <v>-</v>
      </c>
      <c r="BS997" s="296" t="str" cm="1">
        <f t="array" ref="BS997">IFERROR(INDEX($CV$63:$CZ$65, $CO997, BS$23), "-")</f>
        <v>-</v>
      </c>
      <c r="BT997" s="297" cm="1">
        <f t="array" ref="BT997">IF($CO997=3,
IFERROR(INDEX($CV$68:$CZ$79, $CE997, BT$23), "-"),
IF($CO997=2,
IF(BT$23=5, $AC997, IF(BT$23=4, $AD997, 0)), IF(BT$23=5, $AC997, 0)
))</f>
        <v>0</v>
      </c>
      <c r="BU997" s="297" cm="1">
        <f t="array" ref="BU997">IF($CO997=3,
IFERROR(INDEX($CV$68:$CZ$79, $CE997, BU$23), "-"),
IF($CO997=2,
IF(BU$23=5, $AC997, IF(BU$23=4, $AD997, 0)), IF(BU$23=5, $AC997, 0)
))</f>
        <v>0</v>
      </c>
      <c r="BV997" s="297" cm="1">
        <f t="array" ref="BV997">IF($CO997=3,
IFERROR(INDEX($CV$68:$CZ$79, $CE997, BV$23), "-"),
IF($CO997=2,
IF(BV$23=5, $AC997, IF(BV$23=4, $AD997, 0)), IF(BV$23=5, $AC997, 0)
))</f>
        <v>0</v>
      </c>
      <c r="BW997" s="297" cm="1">
        <f t="array" ref="BW997">IF($CO997=3,
IFERROR(INDEX($CV$68:$CZ$79, $CE997, BW$23), "-"),
IF($CO997=2,
IF(BW$23=5, $AC997, IF(BW$23=4, $AD997, 0)), IF(BW$23=5, $AC997, 0)
))</f>
        <v>0</v>
      </c>
      <c r="BX997" s="297" cm="1">
        <f t="array" ref="BX997">IF($CO997=3,
IFERROR(INDEX($CV$68:$CZ$79, $CE997, BX$23), "-"),
IF($CO997=2,
IF(BX$23=5, $AC997, IF(BX$23=4, $AD997, 0)), IF(BX$23=5, $AC997, 0)
))</f>
        <v>0</v>
      </c>
      <c r="BY997" s="293" t="str">
        <f t="shared" si="445"/>
        <v>-</v>
      </c>
      <c r="BZ997" s="299">
        <f t="shared" si="421"/>
        <v>0</v>
      </c>
      <c r="CA997" s="294" t="str">
        <f t="shared" si="446"/>
        <v>-</v>
      </c>
      <c r="CB997" s="295" t="str">
        <f t="shared" si="422"/>
        <v>-</v>
      </c>
      <c r="CC997" s="295" t="str">
        <f t="shared" si="447"/>
        <v>-</v>
      </c>
      <c r="CD997" s="299">
        <f t="shared" si="423"/>
        <v>0</v>
      </c>
      <c r="CE997" s="300" t="str">
        <f t="shared" si="424"/>
        <v>-</v>
      </c>
      <c r="CF997" s="300" t="str">
        <f t="shared" si="425"/>
        <v>-</v>
      </c>
      <c r="CG997" s="300">
        <v>0</v>
      </c>
      <c r="CH997" s="300">
        <f t="shared" si="426"/>
        <v>0</v>
      </c>
      <c r="CI997" s="301">
        <f t="shared" si="427"/>
        <v>0</v>
      </c>
      <c r="CJ997" s="301">
        <f t="shared" si="428"/>
        <v>0</v>
      </c>
      <c r="CK997" s="302" t="str" cm="1">
        <f t="array" ref="CK997">IF($CJ997&gt;0, INDEX($CS$28:$DH$35, $CJ997, $CI997+CK$23), "-")</f>
        <v>-</v>
      </c>
      <c r="CL997" s="302" t="str" cm="1">
        <f t="array" ref="CL997">IF($CJ997&gt;0, INDEX($CS$28:$DH$35, $CJ997, $CI997+CL$23), "-")</f>
        <v>-</v>
      </c>
      <c r="CM997" s="302" t="str" cm="1">
        <f t="array" ref="CM997">IF($CJ997&gt;0, INDEX($CS$28:$DH$35, $CJ997, $CI997+CM$23), "-")</f>
        <v>-</v>
      </c>
      <c r="CN997" s="302" t="str" cm="1">
        <f t="array" ref="CN997">IF($CJ997&gt;0, INDEX($CS$28:$DH$35, $CJ997, $CI997+CN$23), "-")</f>
        <v>-</v>
      </c>
      <c r="CO997" s="300" t="str">
        <f t="shared" si="429"/>
        <v>-</v>
      </c>
      <c r="CP997" s="271"/>
      <c r="CQ997" s="272"/>
      <c r="CR997" s="273"/>
      <c r="CS997" s="273"/>
      <c r="CT997" s="273"/>
      <c r="CU997" s="273"/>
      <c r="CV997" s="273"/>
      <c r="CW997" s="273"/>
      <c r="CX997" s="273"/>
      <c r="CY997" s="273"/>
      <c r="CZ997" s="273"/>
      <c r="DA997" s="273"/>
      <c r="DB997" s="273"/>
      <c r="DC997" s="273"/>
      <c r="DD997" s="273"/>
      <c r="DE997" s="273"/>
      <c r="DF997" s="273"/>
      <c r="DG997" s="273"/>
      <c r="DH997" s="273"/>
      <c r="DI997" s="273"/>
      <c r="DJ997" s="271"/>
      <c r="DK997" s="271"/>
    </row>
    <row r="998" spans="1:115" s="45" customFormat="1" ht="12.75" customHeight="1" x14ac:dyDescent="0.25">
      <c r="A998" s="13" cm="1">
        <f t="array" ref="A998">IFERROR(INDEX(Operation, IFERROR(MATCH($N998,#REF!, 0), IFERROR(MATCH($N998,#REF!, 0), MATCH($N998,#REF!, 0))), 4), 0)</f>
        <v>0</v>
      </c>
      <c r="B998" s="10">
        <v>975</v>
      </c>
      <c r="C998" s="238"/>
      <c r="D998" s="238"/>
      <c r="E998" s="79"/>
      <c r="F998" s="80" t="str">
        <f>IF(ISBLANK(E998), "", VLOOKUP(E998, Z!$A$2:$C$4127, 3, FALSE))</f>
        <v/>
      </c>
      <c r="G998" s="238"/>
      <c r="H998" s="81"/>
      <c r="I998" s="255" t="b">
        <v>0</v>
      </c>
      <c r="J998" s="256"/>
      <c r="K998" s="82"/>
      <c r="L998" s="82"/>
      <c r="M998" s="83"/>
      <c r="N998" s="79"/>
      <c r="O998" s="84"/>
      <c r="P998" s="84"/>
      <c r="Q998" s="257"/>
      <c r="R998" s="257"/>
      <c r="S998" s="257"/>
      <c r="T998" s="85">
        <f t="shared" si="430"/>
        <v>0</v>
      </c>
      <c r="U998" s="238"/>
      <c r="V998" s="238"/>
      <c r="W998" s="238"/>
      <c r="X998" s="256"/>
      <c r="Y998" s="258"/>
      <c r="Z998" s="79"/>
      <c r="AA998" s="257"/>
      <c r="AB998" s="257"/>
      <c r="AC998" s="257"/>
      <c r="AD998" s="257"/>
      <c r="AE998" s="257"/>
      <c r="AF998" s="85">
        <f t="shared" si="431"/>
        <v>0</v>
      </c>
      <c r="AG998" s="259"/>
      <c r="AH998" s="238"/>
      <c r="AI998" s="79"/>
      <c r="AJ998" s="80" t="str">
        <f>IF(ISBLANK(AI998), "", VLOOKUP(AI998, Z!$A$2:$C$4127, 3, FALSE))</f>
        <v/>
      </c>
      <c r="AK998" s="260"/>
      <c r="AL998" s="127">
        <f t="shared" si="432"/>
        <v>0</v>
      </c>
      <c r="AM998" s="271"/>
      <c r="AN998" s="292">
        <f t="shared" si="434"/>
        <v>0</v>
      </c>
      <c r="AO998" s="279">
        <f t="shared" si="433"/>
        <v>1</v>
      </c>
      <c r="AP998" s="279">
        <v>0.75</v>
      </c>
      <c r="AQ998" s="293" t="str">
        <f t="shared" si="435"/>
        <v>-</v>
      </c>
      <c r="AR998" s="293" t="str">
        <f t="shared" si="436"/>
        <v>-</v>
      </c>
      <c r="AS998" s="293" t="str" cm="1">
        <f t="array" ref="AS998">IFERROR(IFERROR((AT998*AU998)/(3600*1000)/AZ998, BY998) * SUMPRODUCT($BA998:$BE998^2.5, $BF998:$BJ998) / 1000, "-")</f>
        <v>-</v>
      </c>
      <c r="AT998" s="279" t="str">
        <f t="shared" si="437"/>
        <v>-</v>
      </c>
      <c r="AU998" s="279" t="str">
        <f t="shared" si="438"/>
        <v>-</v>
      </c>
      <c r="AV998" s="294" t="str">
        <f t="shared" si="420"/>
        <v>-</v>
      </c>
      <c r="AW998" s="294" t="str" cm="1">
        <f t="array" ref="AW998">IF(CH998&gt;0, INDEX($CV$58:$CV$60, CH998), "-")</f>
        <v>-</v>
      </c>
      <c r="AX998" s="294" t="str">
        <f t="shared" si="439"/>
        <v>-</v>
      </c>
      <c r="AY998" s="295" t="str">
        <f t="shared" si="440"/>
        <v>-</v>
      </c>
      <c r="AZ998" s="294">
        <f t="shared" si="441"/>
        <v>0</v>
      </c>
      <c r="BA998" s="296" t="str" cm="1">
        <f t="array" ref="BA998">IFERROR(INDEX($CV$63:$CZ$65, $CF998, BA$23), "-")</f>
        <v>-</v>
      </c>
      <c r="BB998" s="296" t="str" cm="1">
        <f t="array" ref="BB998">IFERROR(INDEX($CV$63:$CZ$65, $CF998, BB$23), "-")</f>
        <v>-</v>
      </c>
      <c r="BC998" s="296" t="str" cm="1">
        <f t="array" ref="BC998">IFERROR(INDEX($CV$63:$CZ$65, $CF998, BC$23), "-")</f>
        <v>-</v>
      </c>
      <c r="BD998" s="296" t="str" cm="1">
        <f t="array" ref="BD998">IFERROR(INDEX($CV$63:$CZ$65, $CF998, BD$23), "-")</f>
        <v>-</v>
      </c>
      <c r="BE998" s="296" t="str" cm="1">
        <f t="array" ref="BE998">IFERROR(INDEX($CV$63:$CZ$65, $CF998, BE$23), "-")</f>
        <v>-</v>
      </c>
      <c r="BF998" s="297" cm="1">
        <f t="array" ref="BF998">IF($CF998=3,
IFERROR(INDEX($CV$68:$CZ$79, $CE998, BF$23), "-"),
IF($CF998=2,
IF(BF$23=5, $Q998, IF(BF$23=4, $R998, 0)), IF(BF$23=5, $Q998, 0)
))</f>
        <v>0</v>
      </c>
      <c r="BG998" s="297" cm="1">
        <f t="array" ref="BG998">IF($CF998=3,
IFERROR(INDEX($CV$68:$CZ$79, $CE998, BG$23), "-"),
IF($CF998=2,
IF(BG$23=5, $Q998, IF(BG$23=4, $R998, 0)), IF(BG$23=5, $Q998, 0)
))</f>
        <v>0</v>
      </c>
      <c r="BH998" s="297" cm="1">
        <f t="array" ref="BH998">IF($CF998=3,
IFERROR(INDEX($CV$68:$CZ$79, $CE998, BH$23), "-"),
IF($CF998=2,
IF(BH$23=5, $Q998, IF(BH$23=4, $R998, 0)), IF(BH$23=5, $Q998, 0)
))</f>
        <v>0</v>
      </c>
      <c r="BI998" s="297" cm="1">
        <f t="array" ref="BI998">IF($CF998=3,
IFERROR(INDEX($CV$68:$CZ$79, $CE998, BI$23), "-"),
IF($CF998=2,
IF(BI$23=5, $Q998, IF(BI$23=4, $R998, 0)), IF(BI$23=5, $Q998, 0)
))</f>
        <v>0</v>
      </c>
      <c r="BJ998" s="297" cm="1">
        <f t="array" ref="BJ998">IF($CF998=3,
IFERROR(INDEX($CV$68:$CZ$79, $CE998, BJ$23), "-"),
IF($CF998=2,
IF(BJ$23=5, $Q998, IF(BJ$23=4, $R998, 0)), IF(BJ$23=5, $Q998, 0)
))</f>
        <v>0</v>
      </c>
      <c r="BK998" s="293" t="str" cm="1">
        <f t="array" ref="BK998">IFERROR(IF(OR($AN$20="EZ", ISNUMBER((BL998*BM998)/(3600*1000)/BN998)), (BL998*BM998)/(3600*1000)/BN998, BY998) * SUMPRODUCT($BO998:$BS998^2.5, $BT998:$BX998) / 1000, "-")</f>
        <v>-</v>
      </c>
      <c r="BL998" s="279" t="str">
        <f t="shared" si="442"/>
        <v>-</v>
      </c>
      <c r="BM998" s="279" t="str">
        <f t="shared" si="443"/>
        <v>-</v>
      </c>
      <c r="BN998" s="298">
        <f t="shared" si="444"/>
        <v>0</v>
      </c>
      <c r="BO998" s="296" t="str" cm="1">
        <f t="array" ref="BO998">IFERROR(INDEX($CV$63:$CZ$65, $CO998, BO$23), "-")</f>
        <v>-</v>
      </c>
      <c r="BP998" s="296" t="str" cm="1">
        <f t="array" ref="BP998">IFERROR(INDEX($CV$63:$CZ$65, $CO998, BP$23), "-")</f>
        <v>-</v>
      </c>
      <c r="BQ998" s="296" t="str" cm="1">
        <f t="array" ref="BQ998">IFERROR(INDEX($CV$63:$CZ$65, $CO998, BQ$23), "-")</f>
        <v>-</v>
      </c>
      <c r="BR998" s="296" t="str" cm="1">
        <f t="array" ref="BR998">IFERROR(INDEX($CV$63:$CZ$65, $CO998, BR$23), "-")</f>
        <v>-</v>
      </c>
      <c r="BS998" s="296" t="str" cm="1">
        <f t="array" ref="BS998">IFERROR(INDEX($CV$63:$CZ$65, $CO998, BS$23), "-")</f>
        <v>-</v>
      </c>
      <c r="BT998" s="297" cm="1">
        <f t="array" ref="BT998">IF($CO998=3,
IFERROR(INDEX($CV$68:$CZ$79, $CE998, BT$23), "-"),
IF($CO998=2,
IF(BT$23=5, $AC998, IF(BT$23=4, $AD998, 0)), IF(BT$23=5, $AC998, 0)
))</f>
        <v>0</v>
      </c>
      <c r="BU998" s="297" cm="1">
        <f t="array" ref="BU998">IF($CO998=3,
IFERROR(INDEX($CV$68:$CZ$79, $CE998, BU$23), "-"),
IF($CO998=2,
IF(BU$23=5, $AC998, IF(BU$23=4, $AD998, 0)), IF(BU$23=5, $AC998, 0)
))</f>
        <v>0</v>
      </c>
      <c r="BV998" s="297" cm="1">
        <f t="array" ref="BV998">IF($CO998=3,
IFERROR(INDEX($CV$68:$CZ$79, $CE998, BV$23), "-"),
IF($CO998=2,
IF(BV$23=5, $AC998, IF(BV$23=4, $AD998, 0)), IF(BV$23=5, $AC998, 0)
))</f>
        <v>0</v>
      </c>
      <c r="BW998" s="297" cm="1">
        <f t="array" ref="BW998">IF($CO998=3,
IFERROR(INDEX($CV$68:$CZ$79, $CE998, BW$23), "-"),
IF($CO998=2,
IF(BW$23=5, $AC998, IF(BW$23=4, $AD998, 0)), IF(BW$23=5, $AC998, 0)
))</f>
        <v>0</v>
      </c>
      <c r="BX998" s="297" cm="1">
        <f t="array" ref="BX998">IF($CO998=3,
IFERROR(INDEX($CV$68:$CZ$79, $CE998, BX$23), "-"),
IF($CO998=2,
IF(BX$23=5, $AC998, IF(BX$23=4, $AD998, 0)), IF(BX$23=5, $AC998, 0)
))</f>
        <v>0</v>
      </c>
      <c r="BY998" s="293" t="str">
        <f t="shared" si="445"/>
        <v>-</v>
      </c>
      <c r="BZ998" s="299">
        <f t="shared" si="421"/>
        <v>0</v>
      </c>
      <c r="CA998" s="294" t="str">
        <f t="shared" si="446"/>
        <v>-</v>
      </c>
      <c r="CB998" s="295" t="str">
        <f t="shared" si="422"/>
        <v>-</v>
      </c>
      <c r="CC998" s="295" t="str">
        <f t="shared" si="447"/>
        <v>-</v>
      </c>
      <c r="CD998" s="299">
        <f t="shared" si="423"/>
        <v>0</v>
      </c>
      <c r="CE998" s="300" t="str">
        <f t="shared" si="424"/>
        <v>-</v>
      </c>
      <c r="CF998" s="300" t="str">
        <f t="shared" si="425"/>
        <v>-</v>
      </c>
      <c r="CG998" s="300">
        <v>0</v>
      </c>
      <c r="CH998" s="300">
        <f t="shared" si="426"/>
        <v>0</v>
      </c>
      <c r="CI998" s="301">
        <f t="shared" si="427"/>
        <v>0</v>
      </c>
      <c r="CJ998" s="301">
        <f t="shared" si="428"/>
        <v>0</v>
      </c>
      <c r="CK998" s="302" t="str" cm="1">
        <f t="array" ref="CK998">IF($CJ998&gt;0, INDEX($CS$28:$DH$35, $CJ998, $CI998+CK$23), "-")</f>
        <v>-</v>
      </c>
      <c r="CL998" s="302" t="str" cm="1">
        <f t="array" ref="CL998">IF($CJ998&gt;0, INDEX($CS$28:$DH$35, $CJ998, $CI998+CL$23), "-")</f>
        <v>-</v>
      </c>
      <c r="CM998" s="302" t="str" cm="1">
        <f t="array" ref="CM998">IF($CJ998&gt;0, INDEX($CS$28:$DH$35, $CJ998, $CI998+CM$23), "-")</f>
        <v>-</v>
      </c>
      <c r="CN998" s="302" t="str" cm="1">
        <f t="array" ref="CN998">IF($CJ998&gt;0, INDEX($CS$28:$DH$35, $CJ998, $CI998+CN$23), "-")</f>
        <v>-</v>
      </c>
      <c r="CO998" s="300" t="str">
        <f t="shared" si="429"/>
        <v>-</v>
      </c>
      <c r="CP998" s="271"/>
      <c r="CQ998" s="272"/>
      <c r="CR998" s="273"/>
      <c r="CS998" s="273"/>
      <c r="CT998" s="273"/>
      <c r="CU998" s="273"/>
      <c r="CV998" s="273"/>
      <c r="CW998" s="273"/>
      <c r="CX998" s="273"/>
      <c r="CY998" s="273"/>
      <c r="CZ998" s="273"/>
      <c r="DA998" s="273"/>
      <c r="DB998" s="273"/>
      <c r="DC998" s="273"/>
      <c r="DD998" s="273"/>
      <c r="DE998" s="273"/>
      <c r="DF998" s="273"/>
      <c r="DG998" s="273"/>
      <c r="DH998" s="273"/>
      <c r="DI998" s="273"/>
      <c r="DJ998" s="271"/>
      <c r="DK998" s="271"/>
    </row>
    <row r="999" spans="1:115" s="45" customFormat="1" ht="12.75" customHeight="1" x14ac:dyDescent="0.25">
      <c r="A999" s="13" cm="1">
        <f t="array" ref="A999">IFERROR(INDEX(Operation, IFERROR(MATCH($N999,#REF!, 0), IFERROR(MATCH($N999,#REF!, 0), MATCH($N999,#REF!, 0))), 4), 0)</f>
        <v>0</v>
      </c>
      <c r="B999" s="10">
        <v>976</v>
      </c>
      <c r="C999" s="238"/>
      <c r="D999" s="238"/>
      <c r="E999" s="79"/>
      <c r="F999" s="80" t="str">
        <f>IF(ISBLANK(E999), "", VLOOKUP(E999, Z!$A$2:$C$4127, 3, FALSE))</f>
        <v/>
      </c>
      <c r="G999" s="238"/>
      <c r="H999" s="81"/>
      <c r="I999" s="255" t="b">
        <v>0</v>
      </c>
      <c r="J999" s="256"/>
      <c r="K999" s="82"/>
      <c r="L999" s="82"/>
      <c r="M999" s="83"/>
      <c r="N999" s="79"/>
      <c r="O999" s="84"/>
      <c r="P999" s="84"/>
      <c r="Q999" s="257"/>
      <c r="R999" s="257"/>
      <c r="S999" s="257"/>
      <c r="T999" s="85">
        <f t="shared" si="430"/>
        <v>0</v>
      </c>
      <c r="U999" s="238"/>
      <c r="V999" s="238"/>
      <c r="W999" s="238"/>
      <c r="X999" s="257"/>
      <c r="Y999" s="258"/>
      <c r="Z999" s="79"/>
      <c r="AA999" s="257"/>
      <c r="AB999" s="257"/>
      <c r="AC999" s="257"/>
      <c r="AD999" s="257"/>
      <c r="AE999" s="257"/>
      <c r="AF999" s="85">
        <f t="shared" si="431"/>
        <v>0</v>
      </c>
      <c r="AG999" s="259"/>
      <c r="AH999" s="238"/>
      <c r="AI999" s="79"/>
      <c r="AJ999" s="80" t="str">
        <f>IF(ISBLANK(AI999), "", VLOOKUP(AI999, Z!$A$2:$C$4127, 3, FALSE))</f>
        <v/>
      </c>
      <c r="AK999" s="260"/>
      <c r="AL999" s="127">
        <f t="shared" si="432"/>
        <v>0</v>
      </c>
      <c r="AM999" s="271"/>
      <c r="AN999" s="292">
        <f t="shared" si="434"/>
        <v>0</v>
      </c>
      <c r="AO999" s="279">
        <f t="shared" si="433"/>
        <v>1</v>
      </c>
      <c r="AP999" s="279">
        <v>0.75</v>
      </c>
      <c r="AQ999" s="293" t="str">
        <f t="shared" si="435"/>
        <v>-</v>
      </c>
      <c r="AR999" s="293" t="str">
        <f t="shared" si="436"/>
        <v>-</v>
      </c>
      <c r="AS999" s="293" t="str" cm="1">
        <f t="array" ref="AS999">IFERROR(IFERROR((AT999*AU999)/(3600*1000)/AZ999, BY999) * SUMPRODUCT($BA999:$BE999^2.5, $BF999:$BJ999) / 1000, "-")</f>
        <v>-</v>
      </c>
      <c r="AT999" s="279" t="str">
        <f t="shared" si="437"/>
        <v>-</v>
      </c>
      <c r="AU999" s="279" t="str">
        <f t="shared" si="438"/>
        <v>-</v>
      </c>
      <c r="AV999" s="294" t="str">
        <f t="shared" si="420"/>
        <v>-</v>
      </c>
      <c r="AW999" s="294" t="str" cm="1">
        <f t="array" ref="AW999">IF(CH999&gt;0, INDEX($CV$58:$CV$60, CH999), "-")</f>
        <v>-</v>
      </c>
      <c r="AX999" s="294" t="str">
        <f t="shared" si="439"/>
        <v>-</v>
      </c>
      <c r="AY999" s="295" t="str">
        <f t="shared" si="440"/>
        <v>-</v>
      </c>
      <c r="AZ999" s="294">
        <f t="shared" si="441"/>
        <v>0</v>
      </c>
      <c r="BA999" s="296" t="str" cm="1">
        <f t="array" ref="BA999">IFERROR(INDEX($CV$63:$CZ$65, $CF999, BA$23), "-")</f>
        <v>-</v>
      </c>
      <c r="BB999" s="296" t="str" cm="1">
        <f t="array" ref="BB999">IFERROR(INDEX($CV$63:$CZ$65, $CF999, BB$23), "-")</f>
        <v>-</v>
      </c>
      <c r="BC999" s="296" t="str" cm="1">
        <f t="array" ref="BC999">IFERROR(INDEX($CV$63:$CZ$65, $CF999, BC$23), "-")</f>
        <v>-</v>
      </c>
      <c r="BD999" s="296" t="str" cm="1">
        <f t="array" ref="BD999">IFERROR(INDEX($CV$63:$CZ$65, $CF999, BD$23), "-")</f>
        <v>-</v>
      </c>
      <c r="BE999" s="296" t="str" cm="1">
        <f t="array" ref="BE999">IFERROR(INDEX($CV$63:$CZ$65, $CF999, BE$23), "-")</f>
        <v>-</v>
      </c>
      <c r="BF999" s="297" cm="1">
        <f t="array" ref="BF999">IF($CF999=3,
IFERROR(INDEX($CV$68:$CZ$79, $CE999, BF$23), "-"),
IF($CF999=2,
IF(BF$23=5, $Q999, IF(BF$23=4, $R999, 0)), IF(BF$23=5, $Q999, 0)
))</f>
        <v>0</v>
      </c>
      <c r="BG999" s="297" cm="1">
        <f t="array" ref="BG999">IF($CF999=3,
IFERROR(INDEX($CV$68:$CZ$79, $CE999, BG$23), "-"),
IF($CF999=2,
IF(BG$23=5, $Q999, IF(BG$23=4, $R999, 0)), IF(BG$23=5, $Q999, 0)
))</f>
        <v>0</v>
      </c>
      <c r="BH999" s="297" cm="1">
        <f t="array" ref="BH999">IF($CF999=3,
IFERROR(INDEX($CV$68:$CZ$79, $CE999, BH$23), "-"),
IF($CF999=2,
IF(BH$23=5, $Q999, IF(BH$23=4, $R999, 0)), IF(BH$23=5, $Q999, 0)
))</f>
        <v>0</v>
      </c>
      <c r="BI999" s="297" cm="1">
        <f t="array" ref="BI999">IF($CF999=3,
IFERROR(INDEX($CV$68:$CZ$79, $CE999, BI$23), "-"),
IF($CF999=2,
IF(BI$23=5, $Q999, IF(BI$23=4, $R999, 0)), IF(BI$23=5, $Q999, 0)
))</f>
        <v>0</v>
      </c>
      <c r="BJ999" s="297" cm="1">
        <f t="array" ref="BJ999">IF($CF999=3,
IFERROR(INDEX($CV$68:$CZ$79, $CE999, BJ$23), "-"),
IF($CF999=2,
IF(BJ$23=5, $Q999, IF(BJ$23=4, $R999, 0)), IF(BJ$23=5, $Q999, 0)
))</f>
        <v>0</v>
      </c>
      <c r="BK999" s="293" t="str" cm="1">
        <f t="array" ref="BK999">IFERROR(IF(OR($AN$20="EZ", ISNUMBER((BL999*BM999)/(3600*1000)/BN999)), (BL999*BM999)/(3600*1000)/BN999, BY999) * SUMPRODUCT($BO999:$BS999^2.5, $BT999:$BX999) / 1000, "-")</f>
        <v>-</v>
      </c>
      <c r="BL999" s="279" t="str">
        <f t="shared" si="442"/>
        <v>-</v>
      </c>
      <c r="BM999" s="279" t="str">
        <f t="shared" si="443"/>
        <v>-</v>
      </c>
      <c r="BN999" s="298">
        <f t="shared" si="444"/>
        <v>0</v>
      </c>
      <c r="BO999" s="296" t="str" cm="1">
        <f t="array" ref="BO999">IFERROR(INDEX($CV$63:$CZ$65, $CO999, BO$23), "-")</f>
        <v>-</v>
      </c>
      <c r="BP999" s="296" t="str" cm="1">
        <f t="array" ref="BP999">IFERROR(INDEX($CV$63:$CZ$65, $CO999, BP$23), "-")</f>
        <v>-</v>
      </c>
      <c r="BQ999" s="296" t="str" cm="1">
        <f t="array" ref="BQ999">IFERROR(INDEX($CV$63:$CZ$65, $CO999, BQ$23), "-")</f>
        <v>-</v>
      </c>
      <c r="BR999" s="296" t="str" cm="1">
        <f t="array" ref="BR999">IFERROR(INDEX($CV$63:$CZ$65, $CO999, BR$23), "-")</f>
        <v>-</v>
      </c>
      <c r="BS999" s="296" t="str" cm="1">
        <f t="array" ref="BS999">IFERROR(INDEX($CV$63:$CZ$65, $CO999, BS$23), "-")</f>
        <v>-</v>
      </c>
      <c r="BT999" s="297" cm="1">
        <f t="array" ref="BT999">IF($CO999=3,
IFERROR(INDEX($CV$68:$CZ$79, $CE999, BT$23), "-"),
IF($CO999=2,
IF(BT$23=5, $AC999, IF(BT$23=4, $AD999, 0)), IF(BT$23=5, $AC999, 0)
))</f>
        <v>0</v>
      </c>
      <c r="BU999" s="297" cm="1">
        <f t="array" ref="BU999">IF($CO999=3,
IFERROR(INDEX($CV$68:$CZ$79, $CE999, BU$23), "-"),
IF($CO999=2,
IF(BU$23=5, $AC999, IF(BU$23=4, $AD999, 0)), IF(BU$23=5, $AC999, 0)
))</f>
        <v>0</v>
      </c>
      <c r="BV999" s="297" cm="1">
        <f t="array" ref="BV999">IF($CO999=3,
IFERROR(INDEX($CV$68:$CZ$79, $CE999, BV$23), "-"),
IF($CO999=2,
IF(BV$23=5, $AC999, IF(BV$23=4, $AD999, 0)), IF(BV$23=5, $AC999, 0)
))</f>
        <v>0</v>
      </c>
      <c r="BW999" s="297" cm="1">
        <f t="array" ref="BW999">IF($CO999=3,
IFERROR(INDEX($CV$68:$CZ$79, $CE999, BW$23), "-"),
IF($CO999=2,
IF(BW$23=5, $AC999, IF(BW$23=4, $AD999, 0)), IF(BW$23=5, $AC999, 0)
))</f>
        <v>0</v>
      </c>
      <c r="BX999" s="297" cm="1">
        <f t="array" ref="BX999">IF($CO999=3,
IFERROR(INDEX($CV$68:$CZ$79, $CE999, BX$23), "-"),
IF($CO999=2,
IF(BX$23=5, $AC999, IF(BX$23=4, $AD999, 0)), IF(BX$23=5, $AC999, 0)
))</f>
        <v>0</v>
      </c>
      <c r="BY999" s="293" t="str">
        <f t="shared" si="445"/>
        <v>-</v>
      </c>
      <c r="BZ999" s="299">
        <f t="shared" si="421"/>
        <v>0</v>
      </c>
      <c r="CA999" s="294" t="str">
        <f t="shared" si="446"/>
        <v>-</v>
      </c>
      <c r="CB999" s="295" t="str">
        <f t="shared" si="422"/>
        <v>-</v>
      </c>
      <c r="CC999" s="295" t="str">
        <f t="shared" si="447"/>
        <v>-</v>
      </c>
      <c r="CD999" s="299">
        <f t="shared" si="423"/>
        <v>0</v>
      </c>
      <c r="CE999" s="300" t="str">
        <f t="shared" si="424"/>
        <v>-</v>
      </c>
      <c r="CF999" s="300" t="str">
        <f t="shared" si="425"/>
        <v>-</v>
      </c>
      <c r="CG999" s="300">
        <v>0</v>
      </c>
      <c r="CH999" s="300">
        <f t="shared" si="426"/>
        <v>0</v>
      </c>
      <c r="CI999" s="301">
        <f t="shared" si="427"/>
        <v>0</v>
      </c>
      <c r="CJ999" s="301">
        <f t="shared" si="428"/>
        <v>0</v>
      </c>
      <c r="CK999" s="302" t="str" cm="1">
        <f t="array" ref="CK999">IF($CJ999&gt;0, INDEX($CS$28:$DH$35, $CJ999, $CI999+CK$23), "-")</f>
        <v>-</v>
      </c>
      <c r="CL999" s="302" t="str" cm="1">
        <f t="array" ref="CL999">IF($CJ999&gt;0, INDEX($CS$28:$DH$35, $CJ999, $CI999+CL$23), "-")</f>
        <v>-</v>
      </c>
      <c r="CM999" s="302" t="str" cm="1">
        <f t="array" ref="CM999">IF($CJ999&gt;0, INDEX($CS$28:$DH$35, $CJ999, $CI999+CM$23), "-")</f>
        <v>-</v>
      </c>
      <c r="CN999" s="302" t="str" cm="1">
        <f t="array" ref="CN999">IF($CJ999&gt;0, INDEX($CS$28:$DH$35, $CJ999, $CI999+CN$23), "-")</f>
        <v>-</v>
      </c>
      <c r="CO999" s="300" t="str">
        <f t="shared" si="429"/>
        <v>-</v>
      </c>
      <c r="CP999" s="271"/>
      <c r="CQ999" s="272"/>
      <c r="CR999" s="273"/>
      <c r="CS999" s="273"/>
      <c r="CT999" s="273"/>
      <c r="CU999" s="273"/>
      <c r="CV999" s="273"/>
      <c r="CW999" s="273"/>
      <c r="CX999" s="273"/>
      <c r="CY999" s="273"/>
      <c r="CZ999" s="273"/>
      <c r="DA999" s="273"/>
      <c r="DB999" s="273"/>
      <c r="DC999" s="273"/>
      <c r="DD999" s="273"/>
      <c r="DE999" s="273"/>
      <c r="DF999" s="273"/>
      <c r="DG999" s="273"/>
      <c r="DH999" s="273"/>
      <c r="DI999" s="273"/>
      <c r="DJ999" s="271"/>
      <c r="DK999" s="271"/>
    </row>
    <row r="1000" spans="1:115" s="45" customFormat="1" ht="12.75" customHeight="1" x14ac:dyDescent="0.25">
      <c r="A1000" s="13" cm="1">
        <f t="array" ref="A1000">IFERROR(INDEX(Operation, IFERROR(MATCH($N1000,#REF!, 0), IFERROR(MATCH($N1000,#REF!, 0), MATCH($N1000,#REF!, 0))), 4), 0)</f>
        <v>0</v>
      </c>
      <c r="B1000" s="10">
        <v>977</v>
      </c>
      <c r="C1000" s="238"/>
      <c r="D1000" s="238"/>
      <c r="E1000" s="79"/>
      <c r="F1000" s="80" t="str">
        <f>IF(ISBLANK(E1000), "", VLOOKUP(E1000, Z!$A$2:$C$4127, 3, FALSE))</f>
        <v/>
      </c>
      <c r="G1000" s="238"/>
      <c r="H1000" s="81"/>
      <c r="I1000" s="255" t="b">
        <v>0</v>
      </c>
      <c r="J1000" s="256"/>
      <c r="K1000" s="82"/>
      <c r="L1000" s="82"/>
      <c r="M1000" s="83"/>
      <c r="N1000" s="79"/>
      <c r="O1000" s="84"/>
      <c r="P1000" s="84"/>
      <c r="Q1000" s="257"/>
      <c r="R1000" s="257"/>
      <c r="S1000" s="257"/>
      <c r="T1000" s="85">
        <f t="shared" si="430"/>
        <v>0</v>
      </c>
      <c r="U1000" s="238"/>
      <c r="V1000" s="238"/>
      <c r="W1000" s="238"/>
      <c r="X1000" s="257"/>
      <c r="Y1000" s="258"/>
      <c r="Z1000" s="79"/>
      <c r="AA1000" s="257"/>
      <c r="AB1000" s="257"/>
      <c r="AC1000" s="257"/>
      <c r="AD1000" s="257"/>
      <c r="AE1000" s="257"/>
      <c r="AF1000" s="85">
        <f t="shared" si="431"/>
        <v>0</v>
      </c>
      <c r="AG1000" s="259"/>
      <c r="AH1000" s="238"/>
      <c r="AI1000" s="79"/>
      <c r="AJ1000" s="80" t="str">
        <f>IF(ISBLANK(AI1000), "", VLOOKUP(AI1000, Z!$A$2:$C$4127, 3, FALSE))</f>
        <v/>
      </c>
      <c r="AK1000" s="260"/>
      <c r="AL1000" s="127">
        <f t="shared" si="432"/>
        <v>0</v>
      </c>
      <c r="AM1000" s="271"/>
      <c r="AN1000" s="292">
        <f t="shared" si="434"/>
        <v>0</v>
      </c>
      <c r="AO1000" s="279">
        <f t="shared" si="433"/>
        <v>1</v>
      </c>
      <c r="AP1000" s="279">
        <v>0.75</v>
      </c>
      <c r="AQ1000" s="293" t="str">
        <f t="shared" si="435"/>
        <v>-</v>
      </c>
      <c r="AR1000" s="293" t="str">
        <f t="shared" si="436"/>
        <v>-</v>
      </c>
      <c r="AS1000" s="293" t="str" cm="1">
        <f t="array" ref="AS1000">IFERROR(IFERROR((AT1000*AU1000)/(3600*1000)/AZ1000, BY1000) * SUMPRODUCT($BA1000:$BE1000^2.5, $BF1000:$BJ1000) / 1000, "-")</f>
        <v>-</v>
      </c>
      <c r="AT1000" s="279" t="str">
        <f t="shared" si="437"/>
        <v>-</v>
      </c>
      <c r="AU1000" s="279" t="str">
        <f t="shared" si="438"/>
        <v>-</v>
      </c>
      <c r="AV1000" s="294" t="str">
        <f t="shared" si="420"/>
        <v>-</v>
      </c>
      <c r="AW1000" s="294" t="str" cm="1">
        <f t="array" ref="AW1000">IF(CH1000&gt;0, INDEX($CV$58:$CV$60, CH1000), "-")</f>
        <v>-</v>
      </c>
      <c r="AX1000" s="294" t="str">
        <f t="shared" si="439"/>
        <v>-</v>
      </c>
      <c r="AY1000" s="295" t="str">
        <f t="shared" si="440"/>
        <v>-</v>
      </c>
      <c r="AZ1000" s="294">
        <f t="shared" si="441"/>
        <v>0</v>
      </c>
      <c r="BA1000" s="296" t="str" cm="1">
        <f t="array" ref="BA1000">IFERROR(INDEX($CV$63:$CZ$65, $CF1000, BA$23), "-")</f>
        <v>-</v>
      </c>
      <c r="BB1000" s="296" t="str" cm="1">
        <f t="array" ref="BB1000">IFERROR(INDEX($CV$63:$CZ$65, $CF1000, BB$23), "-")</f>
        <v>-</v>
      </c>
      <c r="BC1000" s="296" t="str" cm="1">
        <f t="array" ref="BC1000">IFERROR(INDEX($CV$63:$CZ$65, $CF1000, BC$23), "-")</f>
        <v>-</v>
      </c>
      <c r="BD1000" s="296" t="str" cm="1">
        <f t="array" ref="BD1000">IFERROR(INDEX($CV$63:$CZ$65, $CF1000, BD$23), "-")</f>
        <v>-</v>
      </c>
      <c r="BE1000" s="296" t="str" cm="1">
        <f t="array" ref="BE1000">IFERROR(INDEX($CV$63:$CZ$65, $CF1000, BE$23), "-")</f>
        <v>-</v>
      </c>
      <c r="BF1000" s="297" cm="1">
        <f t="array" ref="BF1000">IF($CF1000=3,
IFERROR(INDEX($CV$68:$CZ$79, $CE1000, BF$23), "-"),
IF($CF1000=2,
IF(BF$23=5, $Q1000, IF(BF$23=4, $R1000, 0)), IF(BF$23=5, $Q1000, 0)
))</f>
        <v>0</v>
      </c>
      <c r="BG1000" s="297" cm="1">
        <f t="array" ref="BG1000">IF($CF1000=3,
IFERROR(INDEX($CV$68:$CZ$79, $CE1000, BG$23), "-"),
IF($CF1000=2,
IF(BG$23=5, $Q1000, IF(BG$23=4, $R1000, 0)), IF(BG$23=5, $Q1000, 0)
))</f>
        <v>0</v>
      </c>
      <c r="BH1000" s="297" cm="1">
        <f t="array" ref="BH1000">IF($CF1000=3,
IFERROR(INDEX($CV$68:$CZ$79, $CE1000, BH$23), "-"),
IF($CF1000=2,
IF(BH$23=5, $Q1000, IF(BH$23=4, $R1000, 0)), IF(BH$23=5, $Q1000, 0)
))</f>
        <v>0</v>
      </c>
      <c r="BI1000" s="297" cm="1">
        <f t="array" ref="BI1000">IF($CF1000=3,
IFERROR(INDEX($CV$68:$CZ$79, $CE1000, BI$23), "-"),
IF($CF1000=2,
IF(BI$23=5, $Q1000, IF(BI$23=4, $R1000, 0)), IF(BI$23=5, $Q1000, 0)
))</f>
        <v>0</v>
      </c>
      <c r="BJ1000" s="297" cm="1">
        <f t="array" ref="BJ1000">IF($CF1000=3,
IFERROR(INDEX($CV$68:$CZ$79, $CE1000, BJ$23), "-"),
IF($CF1000=2,
IF(BJ$23=5, $Q1000, IF(BJ$23=4, $R1000, 0)), IF(BJ$23=5, $Q1000, 0)
))</f>
        <v>0</v>
      </c>
      <c r="BK1000" s="293" t="str" cm="1">
        <f t="array" ref="BK1000">IFERROR(IF(OR($AN$20="EZ", ISNUMBER((BL1000*BM1000)/(3600*1000)/BN1000)), (BL1000*BM1000)/(3600*1000)/BN1000, BY1000) * SUMPRODUCT($BO1000:$BS1000^2.5, $BT1000:$BX1000) / 1000, "-")</f>
        <v>-</v>
      </c>
      <c r="BL1000" s="279" t="str">
        <f t="shared" si="442"/>
        <v>-</v>
      </c>
      <c r="BM1000" s="279" t="str">
        <f t="shared" si="443"/>
        <v>-</v>
      </c>
      <c r="BN1000" s="298">
        <f t="shared" si="444"/>
        <v>0</v>
      </c>
      <c r="BO1000" s="296" t="str" cm="1">
        <f t="array" ref="BO1000">IFERROR(INDEX($CV$63:$CZ$65, $CO1000, BO$23), "-")</f>
        <v>-</v>
      </c>
      <c r="BP1000" s="296" t="str" cm="1">
        <f t="array" ref="BP1000">IFERROR(INDEX($CV$63:$CZ$65, $CO1000, BP$23), "-")</f>
        <v>-</v>
      </c>
      <c r="BQ1000" s="296" t="str" cm="1">
        <f t="array" ref="BQ1000">IFERROR(INDEX($CV$63:$CZ$65, $CO1000, BQ$23), "-")</f>
        <v>-</v>
      </c>
      <c r="BR1000" s="296" t="str" cm="1">
        <f t="array" ref="BR1000">IFERROR(INDEX($CV$63:$CZ$65, $CO1000, BR$23), "-")</f>
        <v>-</v>
      </c>
      <c r="BS1000" s="296" t="str" cm="1">
        <f t="array" ref="BS1000">IFERROR(INDEX($CV$63:$CZ$65, $CO1000, BS$23), "-")</f>
        <v>-</v>
      </c>
      <c r="BT1000" s="297" cm="1">
        <f t="array" ref="BT1000">IF($CO1000=3,
IFERROR(INDEX($CV$68:$CZ$79, $CE1000, BT$23), "-"),
IF($CO1000=2,
IF(BT$23=5, $AC1000, IF(BT$23=4, $AD1000, 0)), IF(BT$23=5, $AC1000, 0)
))</f>
        <v>0</v>
      </c>
      <c r="BU1000" s="297" cm="1">
        <f t="array" ref="BU1000">IF($CO1000=3,
IFERROR(INDEX($CV$68:$CZ$79, $CE1000, BU$23), "-"),
IF($CO1000=2,
IF(BU$23=5, $AC1000, IF(BU$23=4, $AD1000, 0)), IF(BU$23=5, $AC1000, 0)
))</f>
        <v>0</v>
      </c>
      <c r="BV1000" s="297" cm="1">
        <f t="array" ref="BV1000">IF($CO1000=3,
IFERROR(INDEX($CV$68:$CZ$79, $CE1000, BV$23), "-"),
IF($CO1000=2,
IF(BV$23=5, $AC1000, IF(BV$23=4, $AD1000, 0)), IF(BV$23=5, $AC1000, 0)
))</f>
        <v>0</v>
      </c>
      <c r="BW1000" s="297" cm="1">
        <f t="array" ref="BW1000">IF($CO1000=3,
IFERROR(INDEX($CV$68:$CZ$79, $CE1000, BW$23), "-"),
IF($CO1000=2,
IF(BW$23=5, $AC1000, IF(BW$23=4, $AD1000, 0)), IF(BW$23=5, $AC1000, 0)
))</f>
        <v>0</v>
      </c>
      <c r="BX1000" s="297" cm="1">
        <f t="array" ref="BX1000">IF($CO1000=3,
IFERROR(INDEX($CV$68:$CZ$79, $CE1000, BX$23), "-"),
IF($CO1000=2,
IF(BX$23=5, $AC1000, IF(BX$23=4, $AD1000, 0)), IF(BX$23=5, $AC1000, 0)
))</f>
        <v>0</v>
      </c>
      <c r="BY1000" s="293" t="str">
        <f t="shared" si="445"/>
        <v>-</v>
      </c>
      <c r="BZ1000" s="299">
        <f t="shared" si="421"/>
        <v>0</v>
      </c>
      <c r="CA1000" s="294" t="str">
        <f t="shared" si="446"/>
        <v>-</v>
      </c>
      <c r="CB1000" s="295" t="str">
        <f t="shared" si="422"/>
        <v>-</v>
      </c>
      <c r="CC1000" s="295" t="str">
        <f t="shared" si="447"/>
        <v>-</v>
      </c>
      <c r="CD1000" s="299">
        <f t="shared" si="423"/>
        <v>0</v>
      </c>
      <c r="CE1000" s="300" t="str">
        <f t="shared" si="424"/>
        <v>-</v>
      </c>
      <c r="CF1000" s="300" t="str">
        <f t="shared" si="425"/>
        <v>-</v>
      </c>
      <c r="CG1000" s="300">
        <v>0</v>
      </c>
      <c r="CH1000" s="300">
        <f t="shared" si="426"/>
        <v>0</v>
      </c>
      <c r="CI1000" s="301">
        <f t="shared" si="427"/>
        <v>0</v>
      </c>
      <c r="CJ1000" s="301">
        <f t="shared" si="428"/>
        <v>0</v>
      </c>
      <c r="CK1000" s="302" t="str" cm="1">
        <f t="array" ref="CK1000">IF($CJ1000&gt;0, INDEX($CS$28:$DH$35, $CJ1000, $CI1000+CK$23), "-")</f>
        <v>-</v>
      </c>
      <c r="CL1000" s="302" t="str" cm="1">
        <f t="array" ref="CL1000">IF($CJ1000&gt;0, INDEX($CS$28:$DH$35, $CJ1000, $CI1000+CL$23), "-")</f>
        <v>-</v>
      </c>
      <c r="CM1000" s="302" t="str" cm="1">
        <f t="array" ref="CM1000">IF($CJ1000&gt;0, INDEX($CS$28:$DH$35, $CJ1000, $CI1000+CM$23), "-")</f>
        <v>-</v>
      </c>
      <c r="CN1000" s="302" t="str" cm="1">
        <f t="array" ref="CN1000">IF($CJ1000&gt;0, INDEX($CS$28:$DH$35, $CJ1000, $CI1000+CN$23), "-")</f>
        <v>-</v>
      </c>
      <c r="CO1000" s="300" t="str">
        <f t="shared" si="429"/>
        <v>-</v>
      </c>
      <c r="CP1000" s="271"/>
      <c r="CQ1000" s="272"/>
      <c r="CR1000" s="273"/>
      <c r="CS1000" s="273"/>
      <c r="CT1000" s="273"/>
      <c r="CU1000" s="273"/>
      <c r="CV1000" s="273"/>
      <c r="CW1000" s="273"/>
      <c r="CX1000" s="273"/>
      <c r="CY1000" s="273"/>
      <c r="CZ1000" s="273"/>
      <c r="DA1000" s="273"/>
      <c r="DB1000" s="273"/>
      <c r="DC1000" s="273"/>
      <c r="DD1000" s="273"/>
      <c r="DE1000" s="273"/>
      <c r="DF1000" s="273"/>
      <c r="DG1000" s="273"/>
      <c r="DH1000" s="273"/>
      <c r="DI1000" s="273"/>
      <c r="DJ1000" s="271"/>
      <c r="DK1000" s="271"/>
    </row>
    <row r="1001" spans="1:115" s="45" customFormat="1" ht="12.75" customHeight="1" x14ac:dyDescent="0.25">
      <c r="A1001" s="13" cm="1">
        <f t="array" ref="A1001">IFERROR(INDEX(Operation, IFERROR(MATCH($N1001,#REF!, 0), IFERROR(MATCH($N1001,#REF!, 0), MATCH($N1001,#REF!, 0))), 4), 0)</f>
        <v>0</v>
      </c>
      <c r="B1001" s="10">
        <v>978</v>
      </c>
      <c r="C1001" s="238"/>
      <c r="D1001" s="238"/>
      <c r="E1001" s="79"/>
      <c r="F1001" s="80" t="str">
        <f>IF(ISBLANK(E1001), "", VLOOKUP(E1001, Z!$A$2:$C$4127, 3, FALSE))</f>
        <v/>
      </c>
      <c r="G1001" s="238"/>
      <c r="H1001" s="81"/>
      <c r="I1001" s="255" t="b">
        <v>0</v>
      </c>
      <c r="J1001" s="256"/>
      <c r="K1001" s="82"/>
      <c r="L1001" s="82"/>
      <c r="M1001" s="83"/>
      <c r="N1001" s="79"/>
      <c r="O1001" s="84"/>
      <c r="P1001" s="84"/>
      <c r="Q1001" s="257"/>
      <c r="R1001" s="257"/>
      <c r="S1001" s="257"/>
      <c r="T1001" s="85">
        <f t="shared" si="430"/>
        <v>0</v>
      </c>
      <c r="U1001" s="238"/>
      <c r="V1001" s="238"/>
      <c r="W1001" s="238"/>
      <c r="X1001" s="257"/>
      <c r="Y1001" s="258"/>
      <c r="Z1001" s="79"/>
      <c r="AA1001" s="257"/>
      <c r="AB1001" s="257"/>
      <c r="AC1001" s="257"/>
      <c r="AD1001" s="257"/>
      <c r="AE1001" s="257"/>
      <c r="AF1001" s="85">
        <f t="shared" si="431"/>
        <v>0</v>
      </c>
      <c r="AG1001" s="259"/>
      <c r="AH1001" s="238"/>
      <c r="AI1001" s="79"/>
      <c r="AJ1001" s="80" t="str">
        <f>IF(ISBLANK(AI1001), "", VLOOKUP(AI1001, Z!$A$2:$C$4127, 3, FALSE))</f>
        <v/>
      </c>
      <c r="AK1001" s="260"/>
      <c r="AL1001" s="127">
        <f t="shared" si="432"/>
        <v>0</v>
      </c>
      <c r="AM1001" s="271"/>
      <c r="AN1001" s="292">
        <f t="shared" si="434"/>
        <v>0</v>
      </c>
      <c r="AO1001" s="279">
        <f t="shared" si="433"/>
        <v>1</v>
      </c>
      <c r="AP1001" s="279">
        <v>0.75</v>
      </c>
      <c r="AQ1001" s="293" t="str">
        <f t="shared" si="435"/>
        <v>-</v>
      </c>
      <c r="AR1001" s="293" t="str">
        <f t="shared" si="436"/>
        <v>-</v>
      </c>
      <c r="AS1001" s="293" t="str" cm="1">
        <f t="array" ref="AS1001">IFERROR(IFERROR((AT1001*AU1001)/(3600*1000)/AZ1001, BY1001) * SUMPRODUCT($BA1001:$BE1001^2.5, $BF1001:$BJ1001) / 1000, "-")</f>
        <v>-</v>
      </c>
      <c r="AT1001" s="279" t="str">
        <f t="shared" si="437"/>
        <v>-</v>
      </c>
      <c r="AU1001" s="279" t="str">
        <f t="shared" si="438"/>
        <v>-</v>
      </c>
      <c r="AV1001" s="294" t="str">
        <f t="shared" si="420"/>
        <v>-</v>
      </c>
      <c r="AW1001" s="294" t="str" cm="1">
        <f t="array" ref="AW1001">IF(CH1001&gt;0, INDEX($CV$58:$CV$60, CH1001), "-")</f>
        <v>-</v>
      </c>
      <c r="AX1001" s="294" t="str">
        <f t="shared" si="439"/>
        <v>-</v>
      </c>
      <c r="AY1001" s="295" t="str">
        <f t="shared" si="440"/>
        <v>-</v>
      </c>
      <c r="AZ1001" s="294">
        <f t="shared" si="441"/>
        <v>0</v>
      </c>
      <c r="BA1001" s="296" t="str" cm="1">
        <f t="array" ref="BA1001">IFERROR(INDEX($CV$63:$CZ$65, $CF1001, BA$23), "-")</f>
        <v>-</v>
      </c>
      <c r="BB1001" s="296" t="str" cm="1">
        <f t="array" ref="BB1001">IFERROR(INDEX($CV$63:$CZ$65, $CF1001, BB$23), "-")</f>
        <v>-</v>
      </c>
      <c r="BC1001" s="296" t="str" cm="1">
        <f t="array" ref="BC1001">IFERROR(INDEX($CV$63:$CZ$65, $CF1001, BC$23), "-")</f>
        <v>-</v>
      </c>
      <c r="BD1001" s="296" t="str" cm="1">
        <f t="array" ref="BD1001">IFERROR(INDEX($CV$63:$CZ$65, $CF1001, BD$23), "-")</f>
        <v>-</v>
      </c>
      <c r="BE1001" s="296" t="str" cm="1">
        <f t="array" ref="BE1001">IFERROR(INDEX($CV$63:$CZ$65, $CF1001, BE$23), "-")</f>
        <v>-</v>
      </c>
      <c r="BF1001" s="297" cm="1">
        <f t="array" ref="BF1001">IF($CF1001=3,
IFERROR(INDEX($CV$68:$CZ$79, $CE1001, BF$23), "-"),
IF($CF1001=2,
IF(BF$23=5, $Q1001, IF(BF$23=4, $R1001, 0)), IF(BF$23=5, $Q1001, 0)
))</f>
        <v>0</v>
      </c>
      <c r="BG1001" s="297" cm="1">
        <f t="array" ref="BG1001">IF($CF1001=3,
IFERROR(INDEX($CV$68:$CZ$79, $CE1001, BG$23), "-"),
IF($CF1001=2,
IF(BG$23=5, $Q1001, IF(BG$23=4, $R1001, 0)), IF(BG$23=5, $Q1001, 0)
))</f>
        <v>0</v>
      </c>
      <c r="BH1001" s="297" cm="1">
        <f t="array" ref="BH1001">IF($CF1001=3,
IFERROR(INDEX($CV$68:$CZ$79, $CE1001, BH$23), "-"),
IF($CF1001=2,
IF(BH$23=5, $Q1001, IF(BH$23=4, $R1001, 0)), IF(BH$23=5, $Q1001, 0)
))</f>
        <v>0</v>
      </c>
      <c r="BI1001" s="297" cm="1">
        <f t="array" ref="BI1001">IF($CF1001=3,
IFERROR(INDEX($CV$68:$CZ$79, $CE1001, BI$23), "-"),
IF($CF1001=2,
IF(BI$23=5, $Q1001, IF(BI$23=4, $R1001, 0)), IF(BI$23=5, $Q1001, 0)
))</f>
        <v>0</v>
      </c>
      <c r="BJ1001" s="297" cm="1">
        <f t="array" ref="BJ1001">IF($CF1001=3,
IFERROR(INDEX($CV$68:$CZ$79, $CE1001, BJ$23), "-"),
IF($CF1001=2,
IF(BJ$23=5, $Q1001, IF(BJ$23=4, $R1001, 0)), IF(BJ$23=5, $Q1001, 0)
))</f>
        <v>0</v>
      </c>
      <c r="BK1001" s="293" t="str" cm="1">
        <f t="array" ref="BK1001">IFERROR(IF(OR($AN$20="EZ", ISNUMBER((BL1001*BM1001)/(3600*1000)/BN1001)), (BL1001*BM1001)/(3600*1000)/BN1001, BY1001) * SUMPRODUCT($BO1001:$BS1001^2.5, $BT1001:$BX1001) / 1000, "-")</f>
        <v>-</v>
      </c>
      <c r="BL1001" s="279" t="str">
        <f t="shared" si="442"/>
        <v>-</v>
      </c>
      <c r="BM1001" s="279" t="str">
        <f t="shared" si="443"/>
        <v>-</v>
      </c>
      <c r="BN1001" s="298">
        <f t="shared" si="444"/>
        <v>0</v>
      </c>
      <c r="BO1001" s="296" t="str" cm="1">
        <f t="array" ref="BO1001">IFERROR(INDEX($CV$63:$CZ$65, $CO1001, BO$23), "-")</f>
        <v>-</v>
      </c>
      <c r="BP1001" s="296" t="str" cm="1">
        <f t="array" ref="BP1001">IFERROR(INDEX($CV$63:$CZ$65, $CO1001, BP$23), "-")</f>
        <v>-</v>
      </c>
      <c r="BQ1001" s="296" t="str" cm="1">
        <f t="array" ref="BQ1001">IFERROR(INDEX($CV$63:$CZ$65, $CO1001, BQ$23), "-")</f>
        <v>-</v>
      </c>
      <c r="BR1001" s="296" t="str" cm="1">
        <f t="array" ref="BR1001">IFERROR(INDEX($CV$63:$CZ$65, $CO1001, BR$23), "-")</f>
        <v>-</v>
      </c>
      <c r="BS1001" s="296" t="str" cm="1">
        <f t="array" ref="BS1001">IFERROR(INDEX($CV$63:$CZ$65, $CO1001, BS$23), "-")</f>
        <v>-</v>
      </c>
      <c r="BT1001" s="297" cm="1">
        <f t="array" ref="BT1001">IF($CO1001=3,
IFERROR(INDEX($CV$68:$CZ$79, $CE1001, BT$23), "-"),
IF($CO1001=2,
IF(BT$23=5, $AC1001, IF(BT$23=4, $AD1001, 0)), IF(BT$23=5, $AC1001, 0)
))</f>
        <v>0</v>
      </c>
      <c r="BU1001" s="297" cm="1">
        <f t="array" ref="BU1001">IF($CO1001=3,
IFERROR(INDEX($CV$68:$CZ$79, $CE1001, BU$23), "-"),
IF($CO1001=2,
IF(BU$23=5, $AC1001, IF(BU$23=4, $AD1001, 0)), IF(BU$23=5, $AC1001, 0)
))</f>
        <v>0</v>
      </c>
      <c r="BV1001" s="297" cm="1">
        <f t="array" ref="BV1001">IF($CO1001=3,
IFERROR(INDEX($CV$68:$CZ$79, $CE1001, BV$23), "-"),
IF($CO1001=2,
IF(BV$23=5, $AC1001, IF(BV$23=4, $AD1001, 0)), IF(BV$23=5, $AC1001, 0)
))</f>
        <v>0</v>
      </c>
      <c r="BW1001" s="297" cm="1">
        <f t="array" ref="BW1001">IF($CO1001=3,
IFERROR(INDEX($CV$68:$CZ$79, $CE1001, BW$23), "-"),
IF($CO1001=2,
IF(BW$23=5, $AC1001, IF(BW$23=4, $AD1001, 0)), IF(BW$23=5, $AC1001, 0)
))</f>
        <v>0</v>
      </c>
      <c r="BX1001" s="297" cm="1">
        <f t="array" ref="BX1001">IF($CO1001=3,
IFERROR(INDEX($CV$68:$CZ$79, $CE1001, BX$23), "-"),
IF($CO1001=2,
IF(BX$23=5, $AC1001, IF(BX$23=4, $AD1001, 0)), IF(BX$23=5, $AC1001, 0)
))</f>
        <v>0</v>
      </c>
      <c r="BY1001" s="293" t="str">
        <f t="shared" si="445"/>
        <v>-</v>
      </c>
      <c r="BZ1001" s="299">
        <f t="shared" si="421"/>
        <v>0</v>
      </c>
      <c r="CA1001" s="294" t="str">
        <f t="shared" si="446"/>
        <v>-</v>
      </c>
      <c r="CB1001" s="295" t="str">
        <f t="shared" si="422"/>
        <v>-</v>
      </c>
      <c r="CC1001" s="295" t="str">
        <f t="shared" si="447"/>
        <v>-</v>
      </c>
      <c r="CD1001" s="299">
        <f t="shared" si="423"/>
        <v>0</v>
      </c>
      <c r="CE1001" s="300" t="str">
        <f t="shared" si="424"/>
        <v>-</v>
      </c>
      <c r="CF1001" s="300" t="str">
        <f t="shared" si="425"/>
        <v>-</v>
      </c>
      <c r="CG1001" s="300">
        <v>0</v>
      </c>
      <c r="CH1001" s="300">
        <f t="shared" si="426"/>
        <v>0</v>
      </c>
      <c r="CI1001" s="301">
        <f t="shared" si="427"/>
        <v>0</v>
      </c>
      <c r="CJ1001" s="301">
        <f t="shared" si="428"/>
        <v>0</v>
      </c>
      <c r="CK1001" s="302" t="str" cm="1">
        <f t="array" ref="CK1001">IF($CJ1001&gt;0, INDEX($CS$28:$DH$35, $CJ1001, $CI1001+CK$23), "-")</f>
        <v>-</v>
      </c>
      <c r="CL1001" s="302" t="str" cm="1">
        <f t="array" ref="CL1001">IF($CJ1001&gt;0, INDEX($CS$28:$DH$35, $CJ1001, $CI1001+CL$23), "-")</f>
        <v>-</v>
      </c>
      <c r="CM1001" s="302" t="str" cm="1">
        <f t="array" ref="CM1001">IF($CJ1001&gt;0, INDEX($CS$28:$DH$35, $CJ1001, $CI1001+CM$23), "-")</f>
        <v>-</v>
      </c>
      <c r="CN1001" s="302" t="str" cm="1">
        <f t="array" ref="CN1001">IF($CJ1001&gt;0, INDEX($CS$28:$DH$35, $CJ1001, $CI1001+CN$23), "-")</f>
        <v>-</v>
      </c>
      <c r="CO1001" s="300" t="str">
        <f t="shared" si="429"/>
        <v>-</v>
      </c>
      <c r="CP1001" s="271"/>
      <c r="CQ1001" s="272"/>
      <c r="CR1001" s="273"/>
      <c r="CS1001" s="273"/>
      <c r="CT1001" s="273"/>
      <c r="CU1001" s="273"/>
      <c r="CV1001" s="273"/>
      <c r="CW1001" s="273"/>
      <c r="CX1001" s="273"/>
      <c r="CY1001" s="273"/>
      <c r="CZ1001" s="273"/>
      <c r="DA1001" s="273"/>
      <c r="DB1001" s="273"/>
      <c r="DC1001" s="273"/>
      <c r="DD1001" s="273"/>
      <c r="DE1001" s="273"/>
      <c r="DF1001" s="273"/>
      <c r="DG1001" s="273"/>
      <c r="DH1001" s="273"/>
      <c r="DI1001" s="273"/>
      <c r="DJ1001" s="271"/>
      <c r="DK1001" s="271"/>
    </row>
    <row r="1002" spans="1:115" s="45" customFormat="1" ht="12.75" customHeight="1" x14ac:dyDescent="0.25">
      <c r="A1002" s="13" cm="1">
        <f t="array" ref="A1002">IFERROR(INDEX(Operation, IFERROR(MATCH($N1002,#REF!, 0), IFERROR(MATCH($N1002,#REF!, 0), MATCH($N1002,#REF!, 0))), 4), 0)</f>
        <v>0</v>
      </c>
      <c r="B1002" s="10">
        <v>979</v>
      </c>
      <c r="C1002" s="238"/>
      <c r="D1002" s="238"/>
      <c r="E1002" s="79"/>
      <c r="F1002" s="80" t="str">
        <f>IF(ISBLANK(E1002), "", VLOOKUP(E1002, Z!$A$2:$C$4127, 3, FALSE))</f>
        <v/>
      </c>
      <c r="G1002" s="238"/>
      <c r="H1002" s="81"/>
      <c r="I1002" s="255" t="b">
        <v>0</v>
      </c>
      <c r="J1002" s="256"/>
      <c r="K1002" s="82"/>
      <c r="L1002" s="82"/>
      <c r="M1002" s="83"/>
      <c r="N1002" s="79"/>
      <c r="O1002" s="84"/>
      <c r="P1002" s="84"/>
      <c r="Q1002" s="257"/>
      <c r="R1002" s="257"/>
      <c r="S1002" s="257"/>
      <c r="T1002" s="85">
        <f t="shared" si="430"/>
        <v>0</v>
      </c>
      <c r="U1002" s="238"/>
      <c r="V1002" s="238"/>
      <c r="W1002" s="238"/>
      <c r="X1002" s="256"/>
      <c r="Y1002" s="258"/>
      <c r="Z1002" s="79"/>
      <c r="AA1002" s="257"/>
      <c r="AB1002" s="257"/>
      <c r="AC1002" s="257"/>
      <c r="AD1002" s="257"/>
      <c r="AE1002" s="257"/>
      <c r="AF1002" s="85">
        <f t="shared" si="431"/>
        <v>0</v>
      </c>
      <c r="AG1002" s="259"/>
      <c r="AH1002" s="238"/>
      <c r="AI1002" s="79"/>
      <c r="AJ1002" s="80" t="str">
        <f>IF(ISBLANK(AI1002), "", VLOOKUP(AI1002, Z!$A$2:$C$4127, 3, FALSE))</f>
        <v/>
      </c>
      <c r="AK1002" s="260"/>
      <c r="AL1002" s="127">
        <f t="shared" si="432"/>
        <v>0</v>
      </c>
      <c r="AM1002" s="271"/>
      <c r="AN1002" s="292">
        <f t="shared" si="434"/>
        <v>0</v>
      </c>
      <c r="AO1002" s="279">
        <f t="shared" si="433"/>
        <v>1</v>
      </c>
      <c r="AP1002" s="279">
        <v>0.75</v>
      </c>
      <c r="AQ1002" s="293" t="str">
        <f t="shared" si="435"/>
        <v>-</v>
      </c>
      <c r="AR1002" s="293" t="str">
        <f t="shared" si="436"/>
        <v>-</v>
      </c>
      <c r="AS1002" s="293" t="str" cm="1">
        <f t="array" ref="AS1002">IFERROR(IFERROR((AT1002*AU1002)/(3600*1000)/AZ1002, BY1002) * SUMPRODUCT($BA1002:$BE1002^2.5, $BF1002:$BJ1002) / 1000, "-")</f>
        <v>-</v>
      </c>
      <c r="AT1002" s="279" t="str">
        <f t="shared" si="437"/>
        <v>-</v>
      </c>
      <c r="AU1002" s="279" t="str">
        <f t="shared" si="438"/>
        <v>-</v>
      </c>
      <c r="AV1002" s="294" t="str">
        <f t="shared" si="420"/>
        <v>-</v>
      </c>
      <c r="AW1002" s="294" t="str" cm="1">
        <f t="array" ref="AW1002">IF(CH1002&gt;0, INDEX($CV$58:$CV$60, CH1002), "-")</f>
        <v>-</v>
      </c>
      <c r="AX1002" s="294" t="str">
        <f t="shared" si="439"/>
        <v>-</v>
      </c>
      <c r="AY1002" s="295" t="str">
        <f t="shared" si="440"/>
        <v>-</v>
      </c>
      <c r="AZ1002" s="294">
        <f t="shared" si="441"/>
        <v>0</v>
      </c>
      <c r="BA1002" s="296" t="str" cm="1">
        <f t="array" ref="BA1002">IFERROR(INDEX($CV$63:$CZ$65, $CF1002, BA$23), "-")</f>
        <v>-</v>
      </c>
      <c r="BB1002" s="296" t="str" cm="1">
        <f t="array" ref="BB1002">IFERROR(INDEX($CV$63:$CZ$65, $CF1002, BB$23), "-")</f>
        <v>-</v>
      </c>
      <c r="BC1002" s="296" t="str" cm="1">
        <f t="array" ref="BC1002">IFERROR(INDEX($CV$63:$CZ$65, $CF1002, BC$23), "-")</f>
        <v>-</v>
      </c>
      <c r="BD1002" s="296" t="str" cm="1">
        <f t="array" ref="BD1002">IFERROR(INDEX($CV$63:$CZ$65, $CF1002, BD$23), "-")</f>
        <v>-</v>
      </c>
      <c r="BE1002" s="296" t="str" cm="1">
        <f t="array" ref="BE1002">IFERROR(INDEX($CV$63:$CZ$65, $CF1002, BE$23), "-")</f>
        <v>-</v>
      </c>
      <c r="BF1002" s="297" cm="1">
        <f t="array" ref="BF1002">IF($CF1002=3,
IFERROR(INDEX($CV$68:$CZ$79, $CE1002, BF$23), "-"),
IF($CF1002=2,
IF(BF$23=5, $Q1002, IF(BF$23=4, $R1002, 0)), IF(BF$23=5, $Q1002, 0)
))</f>
        <v>0</v>
      </c>
      <c r="BG1002" s="297" cm="1">
        <f t="array" ref="BG1002">IF($CF1002=3,
IFERROR(INDEX($CV$68:$CZ$79, $CE1002, BG$23), "-"),
IF($CF1002=2,
IF(BG$23=5, $Q1002, IF(BG$23=4, $R1002, 0)), IF(BG$23=5, $Q1002, 0)
))</f>
        <v>0</v>
      </c>
      <c r="BH1002" s="297" cm="1">
        <f t="array" ref="BH1002">IF($CF1002=3,
IFERROR(INDEX($CV$68:$CZ$79, $CE1002, BH$23), "-"),
IF($CF1002=2,
IF(BH$23=5, $Q1002, IF(BH$23=4, $R1002, 0)), IF(BH$23=5, $Q1002, 0)
))</f>
        <v>0</v>
      </c>
      <c r="BI1002" s="297" cm="1">
        <f t="array" ref="BI1002">IF($CF1002=3,
IFERROR(INDEX($CV$68:$CZ$79, $CE1002, BI$23), "-"),
IF($CF1002=2,
IF(BI$23=5, $Q1002, IF(BI$23=4, $R1002, 0)), IF(BI$23=5, $Q1002, 0)
))</f>
        <v>0</v>
      </c>
      <c r="BJ1002" s="297" cm="1">
        <f t="array" ref="BJ1002">IF($CF1002=3,
IFERROR(INDEX($CV$68:$CZ$79, $CE1002, BJ$23), "-"),
IF($CF1002=2,
IF(BJ$23=5, $Q1002, IF(BJ$23=4, $R1002, 0)), IF(BJ$23=5, $Q1002, 0)
))</f>
        <v>0</v>
      </c>
      <c r="BK1002" s="293" t="str" cm="1">
        <f t="array" ref="BK1002">IFERROR(IF(OR($AN$20="EZ", ISNUMBER((BL1002*BM1002)/(3600*1000)/BN1002)), (BL1002*BM1002)/(3600*1000)/BN1002, BY1002) * SUMPRODUCT($BO1002:$BS1002^2.5, $BT1002:$BX1002) / 1000, "-")</f>
        <v>-</v>
      </c>
      <c r="BL1002" s="279" t="str">
        <f t="shared" si="442"/>
        <v>-</v>
      </c>
      <c r="BM1002" s="279" t="str">
        <f t="shared" si="443"/>
        <v>-</v>
      </c>
      <c r="BN1002" s="298">
        <f t="shared" si="444"/>
        <v>0</v>
      </c>
      <c r="BO1002" s="296" t="str" cm="1">
        <f t="array" ref="BO1002">IFERROR(INDEX($CV$63:$CZ$65, $CO1002, BO$23), "-")</f>
        <v>-</v>
      </c>
      <c r="BP1002" s="296" t="str" cm="1">
        <f t="array" ref="BP1002">IFERROR(INDEX($CV$63:$CZ$65, $CO1002, BP$23), "-")</f>
        <v>-</v>
      </c>
      <c r="BQ1002" s="296" t="str" cm="1">
        <f t="array" ref="BQ1002">IFERROR(INDEX($CV$63:$CZ$65, $CO1002, BQ$23), "-")</f>
        <v>-</v>
      </c>
      <c r="BR1002" s="296" t="str" cm="1">
        <f t="array" ref="BR1002">IFERROR(INDEX($CV$63:$CZ$65, $CO1002, BR$23), "-")</f>
        <v>-</v>
      </c>
      <c r="BS1002" s="296" t="str" cm="1">
        <f t="array" ref="BS1002">IFERROR(INDEX($CV$63:$CZ$65, $CO1002, BS$23), "-")</f>
        <v>-</v>
      </c>
      <c r="BT1002" s="297" cm="1">
        <f t="array" ref="BT1002">IF($CO1002=3,
IFERROR(INDEX($CV$68:$CZ$79, $CE1002, BT$23), "-"),
IF($CO1002=2,
IF(BT$23=5, $AC1002, IF(BT$23=4, $AD1002, 0)), IF(BT$23=5, $AC1002, 0)
))</f>
        <v>0</v>
      </c>
      <c r="BU1002" s="297" cm="1">
        <f t="array" ref="BU1002">IF($CO1002=3,
IFERROR(INDEX($CV$68:$CZ$79, $CE1002, BU$23), "-"),
IF($CO1002=2,
IF(BU$23=5, $AC1002, IF(BU$23=4, $AD1002, 0)), IF(BU$23=5, $AC1002, 0)
))</f>
        <v>0</v>
      </c>
      <c r="BV1002" s="297" cm="1">
        <f t="array" ref="BV1002">IF($CO1002=3,
IFERROR(INDEX($CV$68:$CZ$79, $CE1002, BV$23), "-"),
IF($CO1002=2,
IF(BV$23=5, $AC1002, IF(BV$23=4, $AD1002, 0)), IF(BV$23=5, $AC1002, 0)
))</f>
        <v>0</v>
      </c>
      <c r="BW1002" s="297" cm="1">
        <f t="array" ref="BW1002">IF($CO1002=3,
IFERROR(INDEX($CV$68:$CZ$79, $CE1002, BW$23), "-"),
IF($CO1002=2,
IF(BW$23=5, $AC1002, IF(BW$23=4, $AD1002, 0)), IF(BW$23=5, $AC1002, 0)
))</f>
        <v>0</v>
      </c>
      <c r="BX1002" s="297" cm="1">
        <f t="array" ref="BX1002">IF($CO1002=3,
IFERROR(INDEX($CV$68:$CZ$79, $CE1002, BX$23), "-"),
IF($CO1002=2,
IF(BX$23=5, $AC1002, IF(BX$23=4, $AD1002, 0)), IF(BX$23=5, $AC1002, 0)
))</f>
        <v>0</v>
      </c>
      <c r="BY1002" s="293" t="str">
        <f t="shared" si="445"/>
        <v>-</v>
      </c>
      <c r="BZ1002" s="299">
        <f t="shared" si="421"/>
        <v>0</v>
      </c>
      <c r="CA1002" s="294" t="str">
        <f t="shared" si="446"/>
        <v>-</v>
      </c>
      <c r="CB1002" s="295" t="str">
        <f t="shared" si="422"/>
        <v>-</v>
      </c>
      <c r="CC1002" s="295" t="str">
        <f t="shared" si="447"/>
        <v>-</v>
      </c>
      <c r="CD1002" s="299">
        <f t="shared" si="423"/>
        <v>0</v>
      </c>
      <c r="CE1002" s="300" t="str">
        <f t="shared" si="424"/>
        <v>-</v>
      </c>
      <c r="CF1002" s="300" t="str">
        <f t="shared" si="425"/>
        <v>-</v>
      </c>
      <c r="CG1002" s="300">
        <v>0</v>
      </c>
      <c r="CH1002" s="300">
        <f t="shared" si="426"/>
        <v>0</v>
      </c>
      <c r="CI1002" s="301">
        <f t="shared" si="427"/>
        <v>0</v>
      </c>
      <c r="CJ1002" s="301">
        <f t="shared" si="428"/>
        <v>0</v>
      </c>
      <c r="CK1002" s="302" t="str" cm="1">
        <f t="array" ref="CK1002">IF($CJ1002&gt;0, INDEX($CS$28:$DH$35, $CJ1002, $CI1002+CK$23), "-")</f>
        <v>-</v>
      </c>
      <c r="CL1002" s="302" t="str" cm="1">
        <f t="array" ref="CL1002">IF($CJ1002&gt;0, INDEX($CS$28:$DH$35, $CJ1002, $CI1002+CL$23), "-")</f>
        <v>-</v>
      </c>
      <c r="CM1002" s="302" t="str" cm="1">
        <f t="array" ref="CM1002">IF($CJ1002&gt;0, INDEX($CS$28:$DH$35, $CJ1002, $CI1002+CM$23), "-")</f>
        <v>-</v>
      </c>
      <c r="CN1002" s="302" t="str" cm="1">
        <f t="array" ref="CN1002">IF($CJ1002&gt;0, INDEX($CS$28:$DH$35, $CJ1002, $CI1002+CN$23), "-")</f>
        <v>-</v>
      </c>
      <c r="CO1002" s="300" t="str">
        <f t="shared" si="429"/>
        <v>-</v>
      </c>
      <c r="CP1002" s="271"/>
      <c r="CQ1002" s="272"/>
      <c r="CR1002" s="273"/>
      <c r="CS1002" s="273"/>
      <c r="CT1002" s="273"/>
      <c r="CU1002" s="273"/>
      <c r="CV1002" s="273"/>
      <c r="CW1002" s="273"/>
      <c r="CX1002" s="273"/>
      <c r="CY1002" s="273"/>
      <c r="CZ1002" s="273"/>
      <c r="DA1002" s="273"/>
      <c r="DB1002" s="273"/>
      <c r="DC1002" s="273"/>
      <c r="DD1002" s="273"/>
      <c r="DE1002" s="273"/>
      <c r="DF1002" s="273"/>
      <c r="DG1002" s="273"/>
      <c r="DH1002" s="273"/>
      <c r="DI1002" s="273"/>
      <c r="DJ1002" s="271"/>
      <c r="DK1002" s="271"/>
    </row>
    <row r="1003" spans="1:115" s="45" customFormat="1" ht="12.75" customHeight="1" x14ac:dyDescent="0.25">
      <c r="A1003" s="13" cm="1">
        <f t="array" ref="A1003">IFERROR(INDEX(Operation, IFERROR(MATCH($N1003,#REF!, 0), IFERROR(MATCH($N1003,#REF!, 0), MATCH($N1003,#REF!, 0))), 4), 0)</f>
        <v>0</v>
      </c>
      <c r="B1003" s="10">
        <v>980</v>
      </c>
      <c r="C1003" s="238"/>
      <c r="D1003" s="238"/>
      <c r="E1003" s="79"/>
      <c r="F1003" s="80" t="str">
        <f>IF(ISBLANK(E1003), "", VLOOKUP(E1003, Z!$A$2:$C$4127, 3, FALSE))</f>
        <v/>
      </c>
      <c r="G1003" s="238"/>
      <c r="H1003" s="81"/>
      <c r="I1003" s="255" t="b">
        <v>0</v>
      </c>
      <c r="J1003" s="256"/>
      <c r="K1003" s="82"/>
      <c r="L1003" s="82"/>
      <c r="M1003" s="83"/>
      <c r="N1003" s="79"/>
      <c r="O1003" s="84"/>
      <c r="P1003" s="84"/>
      <c r="Q1003" s="257"/>
      <c r="R1003" s="257"/>
      <c r="S1003" s="257"/>
      <c r="T1003" s="85">
        <f t="shared" si="430"/>
        <v>0</v>
      </c>
      <c r="U1003" s="238"/>
      <c r="V1003" s="238"/>
      <c r="W1003" s="238"/>
      <c r="X1003" s="257"/>
      <c r="Y1003" s="258"/>
      <c r="Z1003" s="79"/>
      <c r="AA1003" s="257"/>
      <c r="AB1003" s="257"/>
      <c r="AC1003" s="257"/>
      <c r="AD1003" s="257"/>
      <c r="AE1003" s="257"/>
      <c r="AF1003" s="85">
        <f t="shared" si="431"/>
        <v>0</v>
      </c>
      <c r="AG1003" s="259"/>
      <c r="AH1003" s="238"/>
      <c r="AI1003" s="79"/>
      <c r="AJ1003" s="80" t="str">
        <f>IF(ISBLANK(AI1003), "", VLOOKUP(AI1003, Z!$A$2:$C$4127, 3, FALSE))</f>
        <v/>
      </c>
      <c r="AK1003" s="260"/>
      <c r="AL1003" s="127">
        <f t="shared" si="432"/>
        <v>0</v>
      </c>
      <c r="AM1003" s="271"/>
      <c r="AN1003" s="292">
        <f t="shared" si="434"/>
        <v>0</v>
      </c>
      <c r="AO1003" s="279">
        <f t="shared" si="433"/>
        <v>1</v>
      </c>
      <c r="AP1003" s="279">
        <v>0.75</v>
      </c>
      <c r="AQ1003" s="293" t="str">
        <f t="shared" si="435"/>
        <v>-</v>
      </c>
      <c r="AR1003" s="293" t="str">
        <f t="shared" si="436"/>
        <v>-</v>
      </c>
      <c r="AS1003" s="293" t="str" cm="1">
        <f t="array" ref="AS1003">IFERROR(IFERROR((AT1003*AU1003)/(3600*1000)/AZ1003, BY1003) * SUMPRODUCT($BA1003:$BE1003^2.5, $BF1003:$BJ1003) / 1000, "-")</f>
        <v>-</v>
      </c>
      <c r="AT1003" s="279" t="str">
        <f t="shared" si="437"/>
        <v>-</v>
      </c>
      <c r="AU1003" s="279" t="str">
        <f t="shared" si="438"/>
        <v>-</v>
      </c>
      <c r="AV1003" s="294" t="str">
        <f t="shared" si="420"/>
        <v>-</v>
      </c>
      <c r="AW1003" s="294" t="str" cm="1">
        <f t="array" ref="AW1003">IF(CH1003&gt;0, INDEX($CV$58:$CV$60, CH1003), "-")</f>
        <v>-</v>
      </c>
      <c r="AX1003" s="294" t="str">
        <f t="shared" si="439"/>
        <v>-</v>
      </c>
      <c r="AY1003" s="295" t="str">
        <f t="shared" si="440"/>
        <v>-</v>
      </c>
      <c r="AZ1003" s="294">
        <f t="shared" si="441"/>
        <v>0</v>
      </c>
      <c r="BA1003" s="296" t="str" cm="1">
        <f t="array" ref="BA1003">IFERROR(INDEX($CV$63:$CZ$65, $CF1003, BA$23), "-")</f>
        <v>-</v>
      </c>
      <c r="BB1003" s="296" t="str" cm="1">
        <f t="array" ref="BB1003">IFERROR(INDEX($CV$63:$CZ$65, $CF1003, BB$23), "-")</f>
        <v>-</v>
      </c>
      <c r="BC1003" s="296" t="str" cm="1">
        <f t="array" ref="BC1003">IFERROR(INDEX($CV$63:$CZ$65, $CF1003, BC$23), "-")</f>
        <v>-</v>
      </c>
      <c r="BD1003" s="296" t="str" cm="1">
        <f t="array" ref="BD1003">IFERROR(INDEX($CV$63:$CZ$65, $CF1003, BD$23), "-")</f>
        <v>-</v>
      </c>
      <c r="BE1003" s="296" t="str" cm="1">
        <f t="array" ref="BE1003">IFERROR(INDEX($CV$63:$CZ$65, $CF1003, BE$23), "-")</f>
        <v>-</v>
      </c>
      <c r="BF1003" s="297" cm="1">
        <f t="array" ref="BF1003">IF($CF1003=3,
IFERROR(INDEX($CV$68:$CZ$79, $CE1003, BF$23), "-"),
IF($CF1003=2,
IF(BF$23=5, $Q1003, IF(BF$23=4, $R1003, 0)), IF(BF$23=5, $Q1003, 0)
))</f>
        <v>0</v>
      </c>
      <c r="BG1003" s="297" cm="1">
        <f t="array" ref="BG1003">IF($CF1003=3,
IFERROR(INDEX($CV$68:$CZ$79, $CE1003, BG$23), "-"),
IF($CF1003=2,
IF(BG$23=5, $Q1003, IF(BG$23=4, $R1003, 0)), IF(BG$23=5, $Q1003, 0)
))</f>
        <v>0</v>
      </c>
      <c r="BH1003" s="297" cm="1">
        <f t="array" ref="BH1003">IF($CF1003=3,
IFERROR(INDEX($CV$68:$CZ$79, $CE1003, BH$23), "-"),
IF($CF1003=2,
IF(BH$23=5, $Q1003, IF(BH$23=4, $R1003, 0)), IF(BH$23=5, $Q1003, 0)
))</f>
        <v>0</v>
      </c>
      <c r="BI1003" s="297" cm="1">
        <f t="array" ref="BI1003">IF($CF1003=3,
IFERROR(INDEX($CV$68:$CZ$79, $CE1003, BI$23), "-"),
IF($CF1003=2,
IF(BI$23=5, $Q1003, IF(BI$23=4, $R1003, 0)), IF(BI$23=5, $Q1003, 0)
))</f>
        <v>0</v>
      </c>
      <c r="BJ1003" s="297" cm="1">
        <f t="array" ref="BJ1003">IF($CF1003=3,
IFERROR(INDEX($CV$68:$CZ$79, $CE1003, BJ$23), "-"),
IF($CF1003=2,
IF(BJ$23=5, $Q1003, IF(BJ$23=4, $R1003, 0)), IF(BJ$23=5, $Q1003, 0)
))</f>
        <v>0</v>
      </c>
      <c r="BK1003" s="293" t="str" cm="1">
        <f t="array" ref="BK1003">IFERROR(IF(OR($AN$20="EZ", ISNUMBER((BL1003*BM1003)/(3600*1000)/BN1003)), (BL1003*BM1003)/(3600*1000)/BN1003, BY1003) * SUMPRODUCT($BO1003:$BS1003^2.5, $BT1003:$BX1003) / 1000, "-")</f>
        <v>-</v>
      </c>
      <c r="BL1003" s="279" t="str">
        <f t="shared" si="442"/>
        <v>-</v>
      </c>
      <c r="BM1003" s="279" t="str">
        <f t="shared" si="443"/>
        <v>-</v>
      </c>
      <c r="BN1003" s="298">
        <f t="shared" si="444"/>
        <v>0</v>
      </c>
      <c r="BO1003" s="296" t="str" cm="1">
        <f t="array" ref="BO1003">IFERROR(INDEX($CV$63:$CZ$65, $CO1003, BO$23), "-")</f>
        <v>-</v>
      </c>
      <c r="BP1003" s="296" t="str" cm="1">
        <f t="array" ref="BP1003">IFERROR(INDEX($CV$63:$CZ$65, $CO1003, BP$23), "-")</f>
        <v>-</v>
      </c>
      <c r="BQ1003" s="296" t="str" cm="1">
        <f t="array" ref="BQ1003">IFERROR(INDEX($CV$63:$CZ$65, $CO1003, BQ$23), "-")</f>
        <v>-</v>
      </c>
      <c r="BR1003" s="296" t="str" cm="1">
        <f t="array" ref="BR1003">IFERROR(INDEX($CV$63:$CZ$65, $CO1003, BR$23), "-")</f>
        <v>-</v>
      </c>
      <c r="BS1003" s="296" t="str" cm="1">
        <f t="array" ref="BS1003">IFERROR(INDEX($CV$63:$CZ$65, $CO1003, BS$23), "-")</f>
        <v>-</v>
      </c>
      <c r="BT1003" s="297" cm="1">
        <f t="array" ref="BT1003">IF($CO1003=3,
IFERROR(INDEX($CV$68:$CZ$79, $CE1003, BT$23), "-"),
IF($CO1003=2,
IF(BT$23=5, $AC1003, IF(BT$23=4, $AD1003, 0)), IF(BT$23=5, $AC1003, 0)
))</f>
        <v>0</v>
      </c>
      <c r="BU1003" s="297" cm="1">
        <f t="array" ref="BU1003">IF($CO1003=3,
IFERROR(INDEX($CV$68:$CZ$79, $CE1003, BU$23), "-"),
IF($CO1003=2,
IF(BU$23=5, $AC1003, IF(BU$23=4, $AD1003, 0)), IF(BU$23=5, $AC1003, 0)
))</f>
        <v>0</v>
      </c>
      <c r="BV1003" s="297" cm="1">
        <f t="array" ref="BV1003">IF($CO1003=3,
IFERROR(INDEX($CV$68:$CZ$79, $CE1003, BV$23), "-"),
IF($CO1003=2,
IF(BV$23=5, $AC1003, IF(BV$23=4, $AD1003, 0)), IF(BV$23=5, $AC1003, 0)
))</f>
        <v>0</v>
      </c>
      <c r="BW1003" s="297" cm="1">
        <f t="array" ref="BW1003">IF($CO1003=3,
IFERROR(INDEX($CV$68:$CZ$79, $CE1003, BW$23), "-"),
IF($CO1003=2,
IF(BW$23=5, $AC1003, IF(BW$23=4, $AD1003, 0)), IF(BW$23=5, $AC1003, 0)
))</f>
        <v>0</v>
      </c>
      <c r="BX1003" s="297" cm="1">
        <f t="array" ref="BX1003">IF($CO1003=3,
IFERROR(INDEX($CV$68:$CZ$79, $CE1003, BX$23), "-"),
IF($CO1003=2,
IF(BX$23=5, $AC1003, IF(BX$23=4, $AD1003, 0)), IF(BX$23=5, $AC1003, 0)
))</f>
        <v>0</v>
      </c>
      <c r="BY1003" s="293" t="str">
        <f t="shared" si="445"/>
        <v>-</v>
      </c>
      <c r="BZ1003" s="299">
        <f t="shared" si="421"/>
        <v>0</v>
      </c>
      <c r="CA1003" s="294" t="str">
        <f t="shared" si="446"/>
        <v>-</v>
      </c>
      <c r="CB1003" s="295" t="str">
        <f t="shared" si="422"/>
        <v>-</v>
      </c>
      <c r="CC1003" s="295" t="str">
        <f t="shared" si="447"/>
        <v>-</v>
      </c>
      <c r="CD1003" s="299">
        <f t="shared" si="423"/>
        <v>0</v>
      </c>
      <c r="CE1003" s="300" t="str">
        <f t="shared" si="424"/>
        <v>-</v>
      </c>
      <c r="CF1003" s="300" t="str">
        <f t="shared" si="425"/>
        <v>-</v>
      </c>
      <c r="CG1003" s="300">
        <v>0</v>
      </c>
      <c r="CH1003" s="300">
        <f t="shared" si="426"/>
        <v>0</v>
      </c>
      <c r="CI1003" s="301">
        <f t="shared" si="427"/>
        <v>0</v>
      </c>
      <c r="CJ1003" s="301">
        <f t="shared" si="428"/>
        <v>0</v>
      </c>
      <c r="CK1003" s="302" t="str" cm="1">
        <f t="array" ref="CK1003">IF($CJ1003&gt;0, INDEX($CS$28:$DH$35, $CJ1003, $CI1003+CK$23), "-")</f>
        <v>-</v>
      </c>
      <c r="CL1003" s="302" t="str" cm="1">
        <f t="array" ref="CL1003">IF($CJ1003&gt;0, INDEX($CS$28:$DH$35, $CJ1003, $CI1003+CL$23), "-")</f>
        <v>-</v>
      </c>
      <c r="CM1003" s="302" t="str" cm="1">
        <f t="array" ref="CM1003">IF($CJ1003&gt;0, INDEX($CS$28:$DH$35, $CJ1003, $CI1003+CM$23), "-")</f>
        <v>-</v>
      </c>
      <c r="CN1003" s="302" t="str" cm="1">
        <f t="array" ref="CN1003">IF($CJ1003&gt;0, INDEX($CS$28:$DH$35, $CJ1003, $CI1003+CN$23), "-")</f>
        <v>-</v>
      </c>
      <c r="CO1003" s="300" t="str">
        <f t="shared" si="429"/>
        <v>-</v>
      </c>
      <c r="CP1003" s="271"/>
      <c r="CQ1003" s="272"/>
      <c r="CR1003" s="273"/>
      <c r="CS1003" s="273"/>
      <c r="CT1003" s="273"/>
      <c r="CU1003" s="273"/>
      <c r="CV1003" s="273"/>
      <c r="CW1003" s="273"/>
      <c r="CX1003" s="273"/>
      <c r="CY1003" s="273"/>
      <c r="CZ1003" s="273"/>
      <c r="DA1003" s="273"/>
      <c r="DB1003" s="273"/>
      <c r="DC1003" s="273"/>
      <c r="DD1003" s="273"/>
      <c r="DE1003" s="273"/>
      <c r="DF1003" s="273"/>
      <c r="DG1003" s="273"/>
      <c r="DH1003" s="273"/>
      <c r="DI1003" s="273"/>
      <c r="DJ1003" s="271"/>
      <c r="DK1003" s="271"/>
    </row>
    <row r="1004" spans="1:115" s="45" customFormat="1" ht="12.75" customHeight="1" x14ac:dyDescent="0.25">
      <c r="A1004" s="13" cm="1">
        <f t="array" ref="A1004">IFERROR(INDEX(Operation, IFERROR(MATCH($N1004,#REF!, 0), IFERROR(MATCH($N1004,#REF!, 0), MATCH($N1004,#REF!, 0))), 4), 0)</f>
        <v>0</v>
      </c>
      <c r="B1004" s="10">
        <v>981</v>
      </c>
      <c r="C1004" s="238"/>
      <c r="D1004" s="238"/>
      <c r="E1004" s="79"/>
      <c r="F1004" s="80" t="str">
        <f>IF(ISBLANK(E1004), "", VLOOKUP(E1004, Z!$A$2:$C$4127, 3, FALSE))</f>
        <v/>
      </c>
      <c r="G1004" s="238"/>
      <c r="H1004" s="81"/>
      <c r="I1004" s="255" t="b">
        <v>0</v>
      </c>
      <c r="J1004" s="256"/>
      <c r="K1004" s="82"/>
      <c r="L1004" s="82"/>
      <c r="M1004" s="83"/>
      <c r="N1004" s="79"/>
      <c r="O1004" s="84"/>
      <c r="P1004" s="84"/>
      <c r="Q1004" s="257"/>
      <c r="R1004" s="257"/>
      <c r="S1004" s="257"/>
      <c r="T1004" s="85">
        <f t="shared" si="430"/>
        <v>0</v>
      </c>
      <c r="U1004" s="238"/>
      <c r="V1004" s="238"/>
      <c r="W1004" s="238"/>
      <c r="X1004" s="257"/>
      <c r="Y1004" s="258"/>
      <c r="Z1004" s="79"/>
      <c r="AA1004" s="257"/>
      <c r="AB1004" s="257"/>
      <c r="AC1004" s="257"/>
      <c r="AD1004" s="257"/>
      <c r="AE1004" s="257"/>
      <c r="AF1004" s="85">
        <f t="shared" si="431"/>
        <v>0</v>
      </c>
      <c r="AG1004" s="259"/>
      <c r="AH1004" s="238"/>
      <c r="AI1004" s="79"/>
      <c r="AJ1004" s="80" t="str">
        <f>IF(ISBLANK(AI1004), "", VLOOKUP(AI1004, Z!$A$2:$C$4127, 3, FALSE))</f>
        <v/>
      </c>
      <c r="AK1004" s="260"/>
      <c r="AL1004" s="127">
        <f t="shared" si="432"/>
        <v>0</v>
      </c>
      <c r="AM1004" s="271"/>
      <c r="AN1004" s="292">
        <f t="shared" si="434"/>
        <v>0</v>
      </c>
      <c r="AO1004" s="279">
        <f t="shared" si="433"/>
        <v>1</v>
      </c>
      <c r="AP1004" s="279">
        <v>0.75</v>
      </c>
      <c r="AQ1004" s="293" t="str">
        <f t="shared" si="435"/>
        <v>-</v>
      </c>
      <c r="AR1004" s="293" t="str">
        <f t="shared" si="436"/>
        <v>-</v>
      </c>
      <c r="AS1004" s="293" t="str" cm="1">
        <f t="array" ref="AS1004">IFERROR(IFERROR((AT1004*AU1004)/(3600*1000)/AZ1004, BY1004) * SUMPRODUCT($BA1004:$BE1004^2.5, $BF1004:$BJ1004) / 1000, "-")</f>
        <v>-</v>
      </c>
      <c r="AT1004" s="279" t="str">
        <f t="shared" si="437"/>
        <v>-</v>
      </c>
      <c r="AU1004" s="279" t="str">
        <f t="shared" si="438"/>
        <v>-</v>
      </c>
      <c r="AV1004" s="294" t="str">
        <f t="shared" si="420"/>
        <v>-</v>
      </c>
      <c r="AW1004" s="294" t="str" cm="1">
        <f t="array" ref="AW1004">IF(CH1004&gt;0, INDEX($CV$58:$CV$60, CH1004), "-")</f>
        <v>-</v>
      </c>
      <c r="AX1004" s="294" t="str">
        <f t="shared" si="439"/>
        <v>-</v>
      </c>
      <c r="AY1004" s="295" t="str">
        <f t="shared" si="440"/>
        <v>-</v>
      </c>
      <c r="AZ1004" s="294">
        <f t="shared" si="441"/>
        <v>0</v>
      </c>
      <c r="BA1004" s="296" t="str" cm="1">
        <f t="array" ref="BA1004">IFERROR(INDEX($CV$63:$CZ$65, $CF1004, BA$23), "-")</f>
        <v>-</v>
      </c>
      <c r="BB1004" s="296" t="str" cm="1">
        <f t="array" ref="BB1004">IFERROR(INDEX($CV$63:$CZ$65, $CF1004, BB$23), "-")</f>
        <v>-</v>
      </c>
      <c r="BC1004" s="296" t="str" cm="1">
        <f t="array" ref="BC1004">IFERROR(INDEX($CV$63:$CZ$65, $CF1004, BC$23), "-")</f>
        <v>-</v>
      </c>
      <c r="BD1004" s="296" t="str" cm="1">
        <f t="array" ref="BD1004">IFERROR(INDEX($CV$63:$CZ$65, $CF1004, BD$23), "-")</f>
        <v>-</v>
      </c>
      <c r="BE1004" s="296" t="str" cm="1">
        <f t="array" ref="BE1004">IFERROR(INDEX($CV$63:$CZ$65, $CF1004, BE$23), "-")</f>
        <v>-</v>
      </c>
      <c r="BF1004" s="297" cm="1">
        <f t="array" ref="BF1004">IF($CF1004=3,
IFERROR(INDEX($CV$68:$CZ$79, $CE1004, BF$23), "-"),
IF($CF1004=2,
IF(BF$23=5, $Q1004, IF(BF$23=4, $R1004, 0)), IF(BF$23=5, $Q1004, 0)
))</f>
        <v>0</v>
      </c>
      <c r="BG1004" s="297" cm="1">
        <f t="array" ref="BG1004">IF($CF1004=3,
IFERROR(INDEX($CV$68:$CZ$79, $CE1004, BG$23), "-"),
IF($CF1004=2,
IF(BG$23=5, $Q1004, IF(BG$23=4, $R1004, 0)), IF(BG$23=5, $Q1004, 0)
))</f>
        <v>0</v>
      </c>
      <c r="BH1004" s="297" cm="1">
        <f t="array" ref="BH1004">IF($CF1004=3,
IFERROR(INDEX($CV$68:$CZ$79, $CE1004, BH$23), "-"),
IF($CF1004=2,
IF(BH$23=5, $Q1004, IF(BH$23=4, $R1004, 0)), IF(BH$23=5, $Q1004, 0)
))</f>
        <v>0</v>
      </c>
      <c r="BI1004" s="297" cm="1">
        <f t="array" ref="BI1004">IF($CF1004=3,
IFERROR(INDEX($CV$68:$CZ$79, $CE1004, BI$23), "-"),
IF($CF1004=2,
IF(BI$23=5, $Q1004, IF(BI$23=4, $R1004, 0)), IF(BI$23=5, $Q1004, 0)
))</f>
        <v>0</v>
      </c>
      <c r="BJ1004" s="297" cm="1">
        <f t="array" ref="BJ1004">IF($CF1004=3,
IFERROR(INDEX($CV$68:$CZ$79, $CE1004, BJ$23), "-"),
IF($CF1004=2,
IF(BJ$23=5, $Q1004, IF(BJ$23=4, $R1004, 0)), IF(BJ$23=5, $Q1004, 0)
))</f>
        <v>0</v>
      </c>
      <c r="BK1004" s="293" t="str" cm="1">
        <f t="array" ref="BK1004">IFERROR(IF(OR($AN$20="EZ", ISNUMBER((BL1004*BM1004)/(3600*1000)/BN1004)), (BL1004*BM1004)/(3600*1000)/BN1004, BY1004) * SUMPRODUCT($BO1004:$BS1004^2.5, $BT1004:$BX1004) / 1000, "-")</f>
        <v>-</v>
      </c>
      <c r="BL1004" s="279" t="str">
        <f t="shared" si="442"/>
        <v>-</v>
      </c>
      <c r="BM1004" s="279" t="str">
        <f t="shared" si="443"/>
        <v>-</v>
      </c>
      <c r="BN1004" s="298">
        <f t="shared" si="444"/>
        <v>0</v>
      </c>
      <c r="BO1004" s="296" t="str" cm="1">
        <f t="array" ref="BO1004">IFERROR(INDEX($CV$63:$CZ$65, $CO1004, BO$23), "-")</f>
        <v>-</v>
      </c>
      <c r="BP1004" s="296" t="str" cm="1">
        <f t="array" ref="BP1004">IFERROR(INDEX($CV$63:$CZ$65, $CO1004, BP$23), "-")</f>
        <v>-</v>
      </c>
      <c r="BQ1004" s="296" t="str" cm="1">
        <f t="array" ref="BQ1004">IFERROR(INDEX($CV$63:$CZ$65, $CO1004, BQ$23), "-")</f>
        <v>-</v>
      </c>
      <c r="BR1004" s="296" t="str" cm="1">
        <f t="array" ref="BR1004">IFERROR(INDEX($CV$63:$CZ$65, $CO1004, BR$23), "-")</f>
        <v>-</v>
      </c>
      <c r="BS1004" s="296" t="str" cm="1">
        <f t="array" ref="BS1004">IFERROR(INDEX($CV$63:$CZ$65, $CO1004, BS$23), "-")</f>
        <v>-</v>
      </c>
      <c r="BT1004" s="297" cm="1">
        <f t="array" ref="BT1004">IF($CO1004=3,
IFERROR(INDEX($CV$68:$CZ$79, $CE1004, BT$23), "-"),
IF($CO1004=2,
IF(BT$23=5, $AC1004, IF(BT$23=4, $AD1004, 0)), IF(BT$23=5, $AC1004, 0)
))</f>
        <v>0</v>
      </c>
      <c r="BU1004" s="297" cm="1">
        <f t="array" ref="BU1004">IF($CO1004=3,
IFERROR(INDEX($CV$68:$CZ$79, $CE1004, BU$23), "-"),
IF($CO1004=2,
IF(BU$23=5, $AC1004, IF(BU$23=4, $AD1004, 0)), IF(BU$23=5, $AC1004, 0)
))</f>
        <v>0</v>
      </c>
      <c r="BV1004" s="297" cm="1">
        <f t="array" ref="BV1004">IF($CO1004=3,
IFERROR(INDEX($CV$68:$CZ$79, $CE1004, BV$23), "-"),
IF($CO1004=2,
IF(BV$23=5, $AC1004, IF(BV$23=4, $AD1004, 0)), IF(BV$23=5, $AC1004, 0)
))</f>
        <v>0</v>
      </c>
      <c r="BW1004" s="297" cm="1">
        <f t="array" ref="BW1004">IF($CO1004=3,
IFERROR(INDEX($CV$68:$CZ$79, $CE1004, BW$23), "-"),
IF($CO1004=2,
IF(BW$23=5, $AC1004, IF(BW$23=4, $AD1004, 0)), IF(BW$23=5, $AC1004, 0)
))</f>
        <v>0</v>
      </c>
      <c r="BX1004" s="297" cm="1">
        <f t="array" ref="BX1004">IF($CO1004=3,
IFERROR(INDEX($CV$68:$CZ$79, $CE1004, BX$23), "-"),
IF($CO1004=2,
IF(BX$23=5, $AC1004, IF(BX$23=4, $AD1004, 0)), IF(BX$23=5, $AC1004, 0)
))</f>
        <v>0</v>
      </c>
      <c r="BY1004" s="293" t="str">
        <f t="shared" si="445"/>
        <v>-</v>
      </c>
      <c r="BZ1004" s="299">
        <f t="shared" si="421"/>
        <v>0</v>
      </c>
      <c r="CA1004" s="294" t="str">
        <f t="shared" si="446"/>
        <v>-</v>
      </c>
      <c r="CB1004" s="295" t="str">
        <f t="shared" si="422"/>
        <v>-</v>
      </c>
      <c r="CC1004" s="295" t="str">
        <f t="shared" si="447"/>
        <v>-</v>
      </c>
      <c r="CD1004" s="299">
        <f t="shared" si="423"/>
        <v>0</v>
      </c>
      <c r="CE1004" s="300" t="str">
        <f t="shared" si="424"/>
        <v>-</v>
      </c>
      <c r="CF1004" s="300" t="str">
        <f t="shared" si="425"/>
        <v>-</v>
      </c>
      <c r="CG1004" s="300">
        <v>0</v>
      </c>
      <c r="CH1004" s="300">
        <f t="shared" si="426"/>
        <v>0</v>
      </c>
      <c r="CI1004" s="301">
        <f t="shared" si="427"/>
        <v>0</v>
      </c>
      <c r="CJ1004" s="301">
        <f t="shared" si="428"/>
        <v>0</v>
      </c>
      <c r="CK1004" s="302" t="str" cm="1">
        <f t="array" ref="CK1004">IF($CJ1004&gt;0, INDEX($CS$28:$DH$35, $CJ1004, $CI1004+CK$23), "-")</f>
        <v>-</v>
      </c>
      <c r="CL1004" s="302" t="str" cm="1">
        <f t="array" ref="CL1004">IF($CJ1004&gt;0, INDEX($CS$28:$DH$35, $CJ1004, $CI1004+CL$23), "-")</f>
        <v>-</v>
      </c>
      <c r="CM1004" s="302" t="str" cm="1">
        <f t="array" ref="CM1004">IF($CJ1004&gt;0, INDEX($CS$28:$DH$35, $CJ1004, $CI1004+CM$23), "-")</f>
        <v>-</v>
      </c>
      <c r="CN1004" s="302" t="str" cm="1">
        <f t="array" ref="CN1004">IF($CJ1004&gt;0, INDEX($CS$28:$DH$35, $CJ1004, $CI1004+CN$23), "-")</f>
        <v>-</v>
      </c>
      <c r="CO1004" s="300" t="str">
        <f t="shared" si="429"/>
        <v>-</v>
      </c>
      <c r="CP1004" s="271"/>
      <c r="CQ1004" s="272"/>
      <c r="CR1004" s="273"/>
      <c r="CS1004" s="273"/>
      <c r="CT1004" s="273"/>
      <c r="CU1004" s="273"/>
      <c r="CV1004" s="273"/>
      <c r="CW1004" s="273"/>
      <c r="CX1004" s="273"/>
      <c r="CY1004" s="273"/>
      <c r="CZ1004" s="273"/>
      <c r="DA1004" s="273"/>
      <c r="DB1004" s="273"/>
      <c r="DC1004" s="273"/>
      <c r="DD1004" s="273"/>
      <c r="DE1004" s="273"/>
      <c r="DF1004" s="273"/>
      <c r="DG1004" s="273"/>
      <c r="DH1004" s="273"/>
      <c r="DI1004" s="273"/>
      <c r="DJ1004" s="271"/>
      <c r="DK1004" s="271"/>
    </row>
    <row r="1005" spans="1:115" s="45" customFormat="1" ht="12.75" customHeight="1" x14ac:dyDescent="0.25">
      <c r="A1005" s="13" cm="1">
        <f t="array" ref="A1005">IFERROR(INDEX(Operation, IFERROR(MATCH($N1005,#REF!, 0), IFERROR(MATCH($N1005,#REF!, 0), MATCH($N1005,#REF!, 0))), 4), 0)</f>
        <v>0</v>
      </c>
      <c r="B1005" s="10">
        <v>982</v>
      </c>
      <c r="C1005" s="238"/>
      <c r="D1005" s="238"/>
      <c r="E1005" s="79"/>
      <c r="F1005" s="80" t="str">
        <f>IF(ISBLANK(E1005), "", VLOOKUP(E1005, Z!$A$2:$C$4127, 3, FALSE))</f>
        <v/>
      </c>
      <c r="G1005" s="238"/>
      <c r="H1005" s="81"/>
      <c r="I1005" s="255" t="b">
        <v>0</v>
      </c>
      <c r="J1005" s="256"/>
      <c r="K1005" s="82"/>
      <c r="L1005" s="82"/>
      <c r="M1005" s="83"/>
      <c r="N1005" s="79"/>
      <c r="O1005" s="84"/>
      <c r="P1005" s="84"/>
      <c r="Q1005" s="257"/>
      <c r="R1005" s="257"/>
      <c r="S1005" s="257"/>
      <c r="T1005" s="85">
        <f t="shared" si="430"/>
        <v>0</v>
      </c>
      <c r="U1005" s="238"/>
      <c r="V1005" s="238"/>
      <c r="W1005" s="238"/>
      <c r="X1005" s="257"/>
      <c r="Y1005" s="258"/>
      <c r="Z1005" s="79"/>
      <c r="AA1005" s="257"/>
      <c r="AB1005" s="257"/>
      <c r="AC1005" s="257"/>
      <c r="AD1005" s="257"/>
      <c r="AE1005" s="257"/>
      <c r="AF1005" s="85">
        <f t="shared" si="431"/>
        <v>0</v>
      </c>
      <c r="AG1005" s="259"/>
      <c r="AH1005" s="238"/>
      <c r="AI1005" s="79"/>
      <c r="AJ1005" s="80" t="str">
        <f>IF(ISBLANK(AI1005), "", VLOOKUP(AI1005, Z!$A$2:$C$4127, 3, FALSE))</f>
        <v/>
      </c>
      <c r="AK1005" s="260"/>
      <c r="AL1005" s="127">
        <f t="shared" si="432"/>
        <v>0</v>
      </c>
      <c r="AM1005" s="271"/>
      <c r="AN1005" s="292">
        <f t="shared" si="434"/>
        <v>0</v>
      </c>
      <c r="AO1005" s="279">
        <f t="shared" si="433"/>
        <v>1</v>
      </c>
      <c r="AP1005" s="279">
        <v>0.75</v>
      </c>
      <c r="AQ1005" s="293" t="str">
        <f t="shared" si="435"/>
        <v>-</v>
      </c>
      <c r="AR1005" s="293" t="str">
        <f t="shared" si="436"/>
        <v>-</v>
      </c>
      <c r="AS1005" s="293" t="str" cm="1">
        <f t="array" ref="AS1005">IFERROR(IFERROR((AT1005*AU1005)/(3600*1000)/AZ1005, BY1005) * SUMPRODUCT($BA1005:$BE1005^2.5, $BF1005:$BJ1005) / 1000, "-")</f>
        <v>-</v>
      </c>
      <c r="AT1005" s="279" t="str">
        <f t="shared" si="437"/>
        <v>-</v>
      </c>
      <c r="AU1005" s="279" t="str">
        <f t="shared" si="438"/>
        <v>-</v>
      </c>
      <c r="AV1005" s="294" t="str">
        <f t="shared" si="420"/>
        <v>-</v>
      </c>
      <c r="AW1005" s="294" t="str" cm="1">
        <f t="array" ref="AW1005">IF(CH1005&gt;0, INDEX($CV$58:$CV$60, CH1005), "-")</f>
        <v>-</v>
      </c>
      <c r="AX1005" s="294" t="str">
        <f t="shared" si="439"/>
        <v>-</v>
      </c>
      <c r="AY1005" s="295" t="str">
        <f t="shared" si="440"/>
        <v>-</v>
      </c>
      <c r="AZ1005" s="294">
        <f t="shared" si="441"/>
        <v>0</v>
      </c>
      <c r="BA1005" s="296" t="str" cm="1">
        <f t="array" ref="BA1005">IFERROR(INDEX($CV$63:$CZ$65, $CF1005, BA$23), "-")</f>
        <v>-</v>
      </c>
      <c r="BB1005" s="296" t="str" cm="1">
        <f t="array" ref="BB1005">IFERROR(INDEX($CV$63:$CZ$65, $CF1005, BB$23), "-")</f>
        <v>-</v>
      </c>
      <c r="BC1005" s="296" t="str" cm="1">
        <f t="array" ref="BC1005">IFERROR(INDEX($CV$63:$CZ$65, $CF1005, BC$23), "-")</f>
        <v>-</v>
      </c>
      <c r="BD1005" s="296" t="str" cm="1">
        <f t="array" ref="BD1005">IFERROR(INDEX($CV$63:$CZ$65, $CF1005, BD$23), "-")</f>
        <v>-</v>
      </c>
      <c r="BE1005" s="296" t="str" cm="1">
        <f t="array" ref="BE1005">IFERROR(INDEX($CV$63:$CZ$65, $CF1005, BE$23), "-")</f>
        <v>-</v>
      </c>
      <c r="BF1005" s="297" cm="1">
        <f t="array" ref="BF1005">IF($CF1005=3,
IFERROR(INDEX($CV$68:$CZ$79, $CE1005, BF$23), "-"),
IF($CF1005=2,
IF(BF$23=5, $Q1005, IF(BF$23=4, $R1005, 0)), IF(BF$23=5, $Q1005, 0)
))</f>
        <v>0</v>
      </c>
      <c r="BG1005" s="297" cm="1">
        <f t="array" ref="BG1005">IF($CF1005=3,
IFERROR(INDEX($CV$68:$CZ$79, $CE1005, BG$23), "-"),
IF($CF1005=2,
IF(BG$23=5, $Q1005, IF(BG$23=4, $R1005, 0)), IF(BG$23=5, $Q1005, 0)
))</f>
        <v>0</v>
      </c>
      <c r="BH1005" s="297" cm="1">
        <f t="array" ref="BH1005">IF($CF1005=3,
IFERROR(INDEX($CV$68:$CZ$79, $CE1005, BH$23), "-"),
IF($CF1005=2,
IF(BH$23=5, $Q1005, IF(BH$23=4, $R1005, 0)), IF(BH$23=5, $Q1005, 0)
))</f>
        <v>0</v>
      </c>
      <c r="BI1005" s="297" cm="1">
        <f t="array" ref="BI1005">IF($CF1005=3,
IFERROR(INDEX($CV$68:$CZ$79, $CE1005, BI$23), "-"),
IF($CF1005=2,
IF(BI$23=5, $Q1005, IF(BI$23=4, $R1005, 0)), IF(BI$23=5, $Q1005, 0)
))</f>
        <v>0</v>
      </c>
      <c r="BJ1005" s="297" cm="1">
        <f t="array" ref="BJ1005">IF($CF1005=3,
IFERROR(INDEX($CV$68:$CZ$79, $CE1005, BJ$23), "-"),
IF($CF1005=2,
IF(BJ$23=5, $Q1005, IF(BJ$23=4, $R1005, 0)), IF(BJ$23=5, $Q1005, 0)
))</f>
        <v>0</v>
      </c>
      <c r="BK1005" s="293" t="str" cm="1">
        <f t="array" ref="BK1005">IFERROR(IF(OR($AN$20="EZ", ISNUMBER((BL1005*BM1005)/(3600*1000)/BN1005)), (BL1005*BM1005)/(3600*1000)/BN1005, BY1005) * SUMPRODUCT($BO1005:$BS1005^2.5, $BT1005:$BX1005) / 1000, "-")</f>
        <v>-</v>
      </c>
      <c r="BL1005" s="279" t="str">
        <f t="shared" si="442"/>
        <v>-</v>
      </c>
      <c r="BM1005" s="279" t="str">
        <f t="shared" si="443"/>
        <v>-</v>
      </c>
      <c r="BN1005" s="298">
        <f t="shared" si="444"/>
        <v>0</v>
      </c>
      <c r="BO1005" s="296" t="str" cm="1">
        <f t="array" ref="BO1005">IFERROR(INDEX($CV$63:$CZ$65, $CO1005, BO$23), "-")</f>
        <v>-</v>
      </c>
      <c r="BP1005" s="296" t="str" cm="1">
        <f t="array" ref="BP1005">IFERROR(INDEX($CV$63:$CZ$65, $CO1005, BP$23), "-")</f>
        <v>-</v>
      </c>
      <c r="BQ1005" s="296" t="str" cm="1">
        <f t="array" ref="BQ1005">IFERROR(INDEX($CV$63:$CZ$65, $CO1005, BQ$23), "-")</f>
        <v>-</v>
      </c>
      <c r="BR1005" s="296" t="str" cm="1">
        <f t="array" ref="BR1005">IFERROR(INDEX($CV$63:$CZ$65, $CO1005, BR$23), "-")</f>
        <v>-</v>
      </c>
      <c r="BS1005" s="296" t="str" cm="1">
        <f t="array" ref="BS1005">IFERROR(INDEX($CV$63:$CZ$65, $CO1005, BS$23), "-")</f>
        <v>-</v>
      </c>
      <c r="BT1005" s="297" cm="1">
        <f t="array" ref="BT1005">IF($CO1005=3,
IFERROR(INDEX($CV$68:$CZ$79, $CE1005, BT$23), "-"),
IF($CO1005=2,
IF(BT$23=5, $AC1005, IF(BT$23=4, $AD1005, 0)), IF(BT$23=5, $AC1005, 0)
))</f>
        <v>0</v>
      </c>
      <c r="BU1005" s="297" cm="1">
        <f t="array" ref="BU1005">IF($CO1005=3,
IFERROR(INDEX($CV$68:$CZ$79, $CE1005, BU$23), "-"),
IF($CO1005=2,
IF(BU$23=5, $AC1005, IF(BU$23=4, $AD1005, 0)), IF(BU$23=5, $AC1005, 0)
))</f>
        <v>0</v>
      </c>
      <c r="BV1005" s="297" cm="1">
        <f t="array" ref="BV1005">IF($CO1005=3,
IFERROR(INDEX($CV$68:$CZ$79, $CE1005, BV$23), "-"),
IF($CO1005=2,
IF(BV$23=5, $AC1005, IF(BV$23=4, $AD1005, 0)), IF(BV$23=5, $AC1005, 0)
))</f>
        <v>0</v>
      </c>
      <c r="BW1005" s="297" cm="1">
        <f t="array" ref="BW1005">IF($CO1005=3,
IFERROR(INDEX($CV$68:$CZ$79, $CE1005, BW$23), "-"),
IF($CO1005=2,
IF(BW$23=5, $AC1005, IF(BW$23=4, $AD1005, 0)), IF(BW$23=5, $AC1005, 0)
))</f>
        <v>0</v>
      </c>
      <c r="BX1005" s="297" cm="1">
        <f t="array" ref="BX1005">IF($CO1005=3,
IFERROR(INDEX($CV$68:$CZ$79, $CE1005, BX$23), "-"),
IF($CO1005=2,
IF(BX$23=5, $AC1005, IF(BX$23=4, $AD1005, 0)), IF(BX$23=5, $AC1005, 0)
))</f>
        <v>0</v>
      </c>
      <c r="BY1005" s="293" t="str">
        <f t="shared" si="445"/>
        <v>-</v>
      </c>
      <c r="BZ1005" s="299">
        <f t="shared" si="421"/>
        <v>0</v>
      </c>
      <c r="CA1005" s="294" t="str">
        <f t="shared" si="446"/>
        <v>-</v>
      </c>
      <c r="CB1005" s="295" t="str">
        <f t="shared" si="422"/>
        <v>-</v>
      </c>
      <c r="CC1005" s="295" t="str">
        <f t="shared" si="447"/>
        <v>-</v>
      </c>
      <c r="CD1005" s="299">
        <f t="shared" si="423"/>
        <v>0</v>
      </c>
      <c r="CE1005" s="300" t="str">
        <f t="shared" si="424"/>
        <v>-</v>
      </c>
      <c r="CF1005" s="300" t="str">
        <f t="shared" si="425"/>
        <v>-</v>
      </c>
      <c r="CG1005" s="300">
        <v>0</v>
      </c>
      <c r="CH1005" s="300">
        <f t="shared" si="426"/>
        <v>0</v>
      </c>
      <c r="CI1005" s="301">
        <f t="shared" si="427"/>
        <v>0</v>
      </c>
      <c r="CJ1005" s="301">
        <f t="shared" si="428"/>
        <v>0</v>
      </c>
      <c r="CK1005" s="302" t="str" cm="1">
        <f t="array" ref="CK1005">IF($CJ1005&gt;0, INDEX($CS$28:$DH$35, $CJ1005, $CI1005+CK$23), "-")</f>
        <v>-</v>
      </c>
      <c r="CL1005" s="302" t="str" cm="1">
        <f t="array" ref="CL1005">IF($CJ1005&gt;0, INDEX($CS$28:$DH$35, $CJ1005, $CI1005+CL$23), "-")</f>
        <v>-</v>
      </c>
      <c r="CM1005" s="302" t="str" cm="1">
        <f t="array" ref="CM1005">IF($CJ1005&gt;0, INDEX($CS$28:$DH$35, $CJ1005, $CI1005+CM$23), "-")</f>
        <v>-</v>
      </c>
      <c r="CN1005" s="302" t="str" cm="1">
        <f t="array" ref="CN1005">IF($CJ1005&gt;0, INDEX($CS$28:$DH$35, $CJ1005, $CI1005+CN$23), "-")</f>
        <v>-</v>
      </c>
      <c r="CO1005" s="300" t="str">
        <f t="shared" si="429"/>
        <v>-</v>
      </c>
      <c r="CP1005" s="271"/>
      <c r="CQ1005" s="272"/>
      <c r="CR1005" s="273"/>
      <c r="CS1005" s="273"/>
      <c r="CT1005" s="273"/>
      <c r="CU1005" s="273"/>
      <c r="CV1005" s="273"/>
      <c r="CW1005" s="273"/>
      <c r="CX1005" s="273"/>
      <c r="CY1005" s="273"/>
      <c r="CZ1005" s="273"/>
      <c r="DA1005" s="273"/>
      <c r="DB1005" s="273"/>
      <c r="DC1005" s="273"/>
      <c r="DD1005" s="273"/>
      <c r="DE1005" s="273"/>
      <c r="DF1005" s="273"/>
      <c r="DG1005" s="273"/>
      <c r="DH1005" s="273"/>
      <c r="DI1005" s="273"/>
      <c r="DJ1005" s="271"/>
      <c r="DK1005" s="271"/>
    </row>
    <row r="1006" spans="1:115" s="45" customFormat="1" ht="12.75" customHeight="1" x14ac:dyDescent="0.25">
      <c r="A1006" s="13" cm="1">
        <f t="array" ref="A1006">IFERROR(INDEX(Operation, IFERROR(MATCH($N1006,#REF!, 0), IFERROR(MATCH($N1006,#REF!, 0), MATCH($N1006,#REF!, 0))), 4), 0)</f>
        <v>0</v>
      </c>
      <c r="B1006" s="10">
        <v>983</v>
      </c>
      <c r="C1006" s="238"/>
      <c r="D1006" s="238"/>
      <c r="E1006" s="79"/>
      <c r="F1006" s="80" t="str">
        <f>IF(ISBLANK(E1006), "", VLOOKUP(E1006, Z!$A$2:$C$4127, 3, FALSE))</f>
        <v/>
      </c>
      <c r="G1006" s="238"/>
      <c r="H1006" s="81"/>
      <c r="I1006" s="255" t="b">
        <v>0</v>
      </c>
      <c r="J1006" s="256"/>
      <c r="K1006" s="82"/>
      <c r="L1006" s="82"/>
      <c r="M1006" s="83"/>
      <c r="N1006" s="79"/>
      <c r="O1006" s="84"/>
      <c r="P1006" s="84"/>
      <c r="Q1006" s="257"/>
      <c r="R1006" s="257"/>
      <c r="S1006" s="257"/>
      <c r="T1006" s="85">
        <f t="shared" si="430"/>
        <v>0</v>
      </c>
      <c r="U1006" s="238"/>
      <c r="V1006" s="238"/>
      <c r="W1006" s="238"/>
      <c r="X1006" s="256"/>
      <c r="Y1006" s="258"/>
      <c r="Z1006" s="79"/>
      <c r="AA1006" s="257"/>
      <c r="AB1006" s="257"/>
      <c r="AC1006" s="257"/>
      <c r="AD1006" s="257"/>
      <c r="AE1006" s="257"/>
      <c r="AF1006" s="85">
        <f t="shared" si="431"/>
        <v>0</v>
      </c>
      <c r="AG1006" s="259"/>
      <c r="AH1006" s="238"/>
      <c r="AI1006" s="79"/>
      <c r="AJ1006" s="80" t="str">
        <f>IF(ISBLANK(AI1006), "", VLOOKUP(AI1006, Z!$A$2:$C$4127, 3, FALSE))</f>
        <v/>
      </c>
      <c r="AK1006" s="260"/>
      <c r="AL1006" s="127">
        <f t="shared" si="432"/>
        <v>0</v>
      </c>
      <c r="AM1006" s="271"/>
      <c r="AN1006" s="292">
        <f t="shared" si="434"/>
        <v>0</v>
      </c>
      <c r="AO1006" s="279">
        <f t="shared" si="433"/>
        <v>1</v>
      </c>
      <c r="AP1006" s="279">
        <v>0.75</v>
      </c>
      <c r="AQ1006" s="293" t="str">
        <f t="shared" si="435"/>
        <v>-</v>
      </c>
      <c r="AR1006" s="293" t="str">
        <f t="shared" si="436"/>
        <v>-</v>
      </c>
      <c r="AS1006" s="293" t="str" cm="1">
        <f t="array" ref="AS1006">IFERROR(IFERROR((AT1006*AU1006)/(3600*1000)/AZ1006, BY1006) * SUMPRODUCT($BA1006:$BE1006^2.5, $BF1006:$BJ1006) / 1000, "-")</f>
        <v>-</v>
      </c>
      <c r="AT1006" s="279" t="str">
        <f t="shared" si="437"/>
        <v>-</v>
      </c>
      <c r="AU1006" s="279" t="str">
        <f t="shared" si="438"/>
        <v>-</v>
      </c>
      <c r="AV1006" s="294" t="str">
        <f t="shared" si="420"/>
        <v>-</v>
      </c>
      <c r="AW1006" s="294" t="str" cm="1">
        <f t="array" ref="AW1006">IF(CH1006&gt;0, INDEX($CV$58:$CV$60, CH1006), "-")</f>
        <v>-</v>
      </c>
      <c r="AX1006" s="294" t="str">
        <f t="shared" si="439"/>
        <v>-</v>
      </c>
      <c r="AY1006" s="295" t="str">
        <f t="shared" si="440"/>
        <v>-</v>
      </c>
      <c r="AZ1006" s="294">
        <f t="shared" si="441"/>
        <v>0</v>
      </c>
      <c r="BA1006" s="296" t="str" cm="1">
        <f t="array" ref="BA1006">IFERROR(INDEX($CV$63:$CZ$65, $CF1006, BA$23), "-")</f>
        <v>-</v>
      </c>
      <c r="BB1006" s="296" t="str" cm="1">
        <f t="array" ref="BB1006">IFERROR(INDEX($CV$63:$CZ$65, $CF1006, BB$23), "-")</f>
        <v>-</v>
      </c>
      <c r="BC1006" s="296" t="str" cm="1">
        <f t="array" ref="BC1006">IFERROR(INDEX($CV$63:$CZ$65, $CF1006, BC$23), "-")</f>
        <v>-</v>
      </c>
      <c r="BD1006" s="296" t="str" cm="1">
        <f t="array" ref="BD1006">IFERROR(INDEX($CV$63:$CZ$65, $CF1006, BD$23), "-")</f>
        <v>-</v>
      </c>
      <c r="BE1006" s="296" t="str" cm="1">
        <f t="array" ref="BE1006">IFERROR(INDEX($CV$63:$CZ$65, $CF1006, BE$23), "-")</f>
        <v>-</v>
      </c>
      <c r="BF1006" s="297" cm="1">
        <f t="array" ref="BF1006">IF($CF1006=3,
IFERROR(INDEX($CV$68:$CZ$79, $CE1006, BF$23), "-"),
IF($CF1006=2,
IF(BF$23=5, $Q1006, IF(BF$23=4, $R1006, 0)), IF(BF$23=5, $Q1006, 0)
))</f>
        <v>0</v>
      </c>
      <c r="BG1006" s="297" cm="1">
        <f t="array" ref="BG1006">IF($CF1006=3,
IFERROR(INDEX($CV$68:$CZ$79, $CE1006, BG$23), "-"),
IF($CF1006=2,
IF(BG$23=5, $Q1006, IF(BG$23=4, $R1006, 0)), IF(BG$23=5, $Q1006, 0)
))</f>
        <v>0</v>
      </c>
      <c r="BH1006" s="297" cm="1">
        <f t="array" ref="BH1006">IF($CF1006=3,
IFERROR(INDEX($CV$68:$CZ$79, $CE1006, BH$23), "-"),
IF($CF1006=2,
IF(BH$23=5, $Q1006, IF(BH$23=4, $R1006, 0)), IF(BH$23=5, $Q1006, 0)
))</f>
        <v>0</v>
      </c>
      <c r="BI1006" s="297" cm="1">
        <f t="array" ref="BI1006">IF($CF1006=3,
IFERROR(INDEX($CV$68:$CZ$79, $CE1006, BI$23), "-"),
IF($CF1006=2,
IF(BI$23=5, $Q1006, IF(BI$23=4, $R1006, 0)), IF(BI$23=5, $Q1006, 0)
))</f>
        <v>0</v>
      </c>
      <c r="BJ1006" s="297" cm="1">
        <f t="array" ref="BJ1006">IF($CF1006=3,
IFERROR(INDEX($CV$68:$CZ$79, $CE1006, BJ$23), "-"),
IF($CF1006=2,
IF(BJ$23=5, $Q1006, IF(BJ$23=4, $R1006, 0)), IF(BJ$23=5, $Q1006, 0)
))</f>
        <v>0</v>
      </c>
      <c r="BK1006" s="293" t="str" cm="1">
        <f t="array" ref="BK1006">IFERROR(IF(OR($AN$20="EZ", ISNUMBER((BL1006*BM1006)/(3600*1000)/BN1006)), (BL1006*BM1006)/(3600*1000)/BN1006, BY1006) * SUMPRODUCT($BO1006:$BS1006^2.5, $BT1006:$BX1006) / 1000, "-")</f>
        <v>-</v>
      </c>
      <c r="BL1006" s="279" t="str">
        <f t="shared" si="442"/>
        <v>-</v>
      </c>
      <c r="BM1006" s="279" t="str">
        <f t="shared" si="443"/>
        <v>-</v>
      </c>
      <c r="BN1006" s="298">
        <f t="shared" si="444"/>
        <v>0</v>
      </c>
      <c r="BO1006" s="296" t="str" cm="1">
        <f t="array" ref="BO1006">IFERROR(INDEX($CV$63:$CZ$65, $CO1006, BO$23), "-")</f>
        <v>-</v>
      </c>
      <c r="BP1006" s="296" t="str" cm="1">
        <f t="array" ref="BP1006">IFERROR(INDEX($CV$63:$CZ$65, $CO1006, BP$23), "-")</f>
        <v>-</v>
      </c>
      <c r="BQ1006" s="296" t="str" cm="1">
        <f t="array" ref="BQ1006">IFERROR(INDEX($CV$63:$CZ$65, $CO1006, BQ$23), "-")</f>
        <v>-</v>
      </c>
      <c r="BR1006" s="296" t="str" cm="1">
        <f t="array" ref="BR1006">IFERROR(INDEX($CV$63:$CZ$65, $CO1006, BR$23), "-")</f>
        <v>-</v>
      </c>
      <c r="BS1006" s="296" t="str" cm="1">
        <f t="array" ref="BS1006">IFERROR(INDEX($CV$63:$CZ$65, $CO1006, BS$23), "-")</f>
        <v>-</v>
      </c>
      <c r="BT1006" s="297" cm="1">
        <f t="array" ref="BT1006">IF($CO1006=3,
IFERROR(INDEX($CV$68:$CZ$79, $CE1006, BT$23), "-"),
IF($CO1006=2,
IF(BT$23=5, $AC1006, IF(BT$23=4, $AD1006, 0)), IF(BT$23=5, $AC1006, 0)
))</f>
        <v>0</v>
      </c>
      <c r="BU1006" s="297" cm="1">
        <f t="array" ref="BU1006">IF($CO1006=3,
IFERROR(INDEX($CV$68:$CZ$79, $CE1006, BU$23), "-"),
IF($CO1006=2,
IF(BU$23=5, $AC1006, IF(BU$23=4, $AD1006, 0)), IF(BU$23=5, $AC1006, 0)
))</f>
        <v>0</v>
      </c>
      <c r="BV1006" s="297" cm="1">
        <f t="array" ref="BV1006">IF($CO1006=3,
IFERROR(INDEX($CV$68:$CZ$79, $CE1006, BV$23), "-"),
IF($CO1006=2,
IF(BV$23=5, $AC1006, IF(BV$23=4, $AD1006, 0)), IF(BV$23=5, $AC1006, 0)
))</f>
        <v>0</v>
      </c>
      <c r="BW1006" s="297" cm="1">
        <f t="array" ref="BW1006">IF($CO1006=3,
IFERROR(INDEX($CV$68:$CZ$79, $CE1006, BW$23), "-"),
IF($CO1006=2,
IF(BW$23=5, $AC1006, IF(BW$23=4, $AD1006, 0)), IF(BW$23=5, $AC1006, 0)
))</f>
        <v>0</v>
      </c>
      <c r="BX1006" s="297" cm="1">
        <f t="array" ref="BX1006">IF($CO1006=3,
IFERROR(INDEX($CV$68:$CZ$79, $CE1006, BX$23), "-"),
IF($CO1006=2,
IF(BX$23=5, $AC1006, IF(BX$23=4, $AD1006, 0)), IF(BX$23=5, $AC1006, 0)
))</f>
        <v>0</v>
      </c>
      <c r="BY1006" s="293" t="str">
        <f t="shared" si="445"/>
        <v>-</v>
      </c>
      <c r="BZ1006" s="299">
        <f t="shared" si="421"/>
        <v>0</v>
      </c>
      <c r="CA1006" s="294" t="str">
        <f t="shared" si="446"/>
        <v>-</v>
      </c>
      <c r="CB1006" s="295" t="str">
        <f t="shared" si="422"/>
        <v>-</v>
      </c>
      <c r="CC1006" s="295" t="str">
        <f t="shared" si="447"/>
        <v>-</v>
      </c>
      <c r="CD1006" s="299">
        <f t="shared" si="423"/>
        <v>0</v>
      </c>
      <c r="CE1006" s="300" t="str">
        <f t="shared" si="424"/>
        <v>-</v>
      </c>
      <c r="CF1006" s="300" t="str">
        <f t="shared" si="425"/>
        <v>-</v>
      </c>
      <c r="CG1006" s="300">
        <v>0</v>
      </c>
      <c r="CH1006" s="300">
        <f t="shared" si="426"/>
        <v>0</v>
      </c>
      <c r="CI1006" s="301">
        <f t="shared" si="427"/>
        <v>0</v>
      </c>
      <c r="CJ1006" s="301">
        <f t="shared" si="428"/>
        <v>0</v>
      </c>
      <c r="CK1006" s="302" t="str" cm="1">
        <f t="array" ref="CK1006">IF($CJ1006&gt;0, INDEX($CS$28:$DH$35, $CJ1006, $CI1006+CK$23), "-")</f>
        <v>-</v>
      </c>
      <c r="CL1006" s="302" t="str" cm="1">
        <f t="array" ref="CL1006">IF($CJ1006&gt;0, INDEX($CS$28:$DH$35, $CJ1006, $CI1006+CL$23), "-")</f>
        <v>-</v>
      </c>
      <c r="CM1006" s="302" t="str" cm="1">
        <f t="array" ref="CM1006">IF($CJ1006&gt;0, INDEX($CS$28:$DH$35, $CJ1006, $CI1006+CM$23), "-")</f>
        <v>-</v>
      </c>
      <c r="CN1006" s="302" t="str" cm="1">
        <f t="array" ref="CN1006">IF($CJ1006&gt;0, INDEX($CS$28:$DH$35, $CJ1006, $CI1006+CN$23), "-")</f>
        <v>-</v>
      </c>
      <c r="CO1006" s="300" t="str">
        <f t="shared" si="429"/>
        <v>-</v>
      </c>
      <c r="CP1006" s="271"/>
      <c r="CQ1006" s="272"/>
      <c r="CR1006" s="273"/>
      <c r="CS1006" s="273"/>
      <c r="CT1006" s="273"/>
      <c r="CU1006" s="273"/>
      <c r="CV1006" s="273"/>
      <c r="CW1006" s="273"/>
      <c r="CX1006" s="273"/>
      <c r="CY1006" s="273"/>
      <c r="CZ1006" s="273"/>
      <c r="DA1006" s="273"/>
      <c r="DB1006" s="273"/>
      <c r="DC1006" s="273"/>
      <c r="DD1006" s="273"/>
      <c r="DE1006" s="273"/>
      <c r="DF1006" s="273"/>
      <c r="DG1006" s="273"/>
      <c r="DH1006" s="273"/>
      <c r="DI1006" s="273"/>
      <c r="DJ1006" s="271"/>
      <c r="DK1006" s="271"/>
    </row>
    <row r="1007" spans="1:115" s="45" customFormat="1" ht="12.75" customHeight="1" x14ac:dyDescent="0.25">
      <c r="A1007" s="13" cm="1">
        <f t="array" ref="A1007">IFERROR(INDEX(Operation, IFERROR(MATCH($N1007,#REF!, 0), IFERROR(MATCH($N1007,#REF!, 0), MATCH($N1007,#REF!, 0))), 4), 0)</f>
        <v>0</v>
      </c>
      <c r="B1007" s="10">
        <v>984</v>
      </c>
      <c r="C1007" s="238"/>
      <c r="D1007" s="238"/>
      <c r="E1007" s="79"/>
      <c r="F1007" s="80" t="str">
        <f>IF(ISBLANK(E1007), "", VLOOKUP(E1007, Z!$A$2:$C$4127, 3, FALSE))</f>
        <v/>
      </c>
      <c r="G1007" s="238"/>
      <c r="H1007" s="81"/>
      <c r="I1007" s="255" t="b">
        <v>0</v>
      </c>
      <c r="J1007" s="256"/>
      <c r="K1007" s="82"/>
      <c r="L1007" s="82"/>
      <c r="M1007" s="83"/>
      <c r="N1007" s="79"/>
      <c r="O1007" s="84"/>
      <c r="P1007" s="84"/>
      <c r="Q1007" s="257"/>
      <c r="R1007" s="257"/>
      <c r="S1007" s="257"/>
      <c r="T1007" s="85">
        <f t="shared" si="430"/>
        <v>0</v>
      </c>
      <c r="U1007" s="238"/>
      <c r="V1007" s="238"/>
      <c r="W1007" s="238"/>
      <c r="X1007" s="257"/>
      <c r="Y1007" s="258"/>
      <c r="Z1007" s="79"/>
      <c r="AA1007" s="257"/>
      <c r="AB1007" s="257"/>
      <c r="AC1007" s="257"/>
      <c r="AD1007" s="257"/>
      <c r="AE1007" s="257"/>
      <c r="AF1007" s="85">
        <f t="shared" si="431"/>
        <v>0</v>
      </c>
      <c r="AG1007" s="259"/>
      <c r="AH1007" s="238"/>
      <c r="AI1007" s="79"/>
      <c r="AJ1007" s="80" t="str">
        <f>IF(ISBLANK(AI1007), "", VLOOKUP(AI1007, Z!$A$2:$C$4127, 3, FALSE))</f>
        <v/>
      </c>
      <c r="AK1007" s="260"/>
      <c r="AL1007" s="127">
        <f t="shared" si="432"/>
        <v>0</v>
      </c>
      <c r="AM1007" s="271"/>
      <c r="AN1007" s="292">
        <f t="shared" si="434"/>
        <v>0</v>
      </c>
      <c r="AO1007" s="279">
        <f t="shared" si="433"/>
        <v>1</v>
      </c>
      <c r="AP1007" s="279">
        <v>0.75</v>
      </c>
      <c r="AQ1007" s="293" t="str">
        <f t="shared" si="435"/>
        <v>-</v>
      </c>
      <c r="AR1007" s="293" t="str">
        <f t="shared" si="436"/>
        <v>-</v>
      </c>
      <c r="AS1007" s="293" t="str" cm="1">
        <f t="array" ref="AS1007">IFERROR(IFERROR((AT1007*AU1007)/(3600*1000)/AZ1007, BY1007) * SUMPRODUCT($BA1007:$BE1007^2.5, $BF1007:$BJ1007) / 1000, "-")</f>
        <v>-</v>
      </c>
      <c r="AT1007" s="279" t="str">
        <f t="shared" si="437"/>
        <v>-</v>
      </c>
      <c r="AU1007" s="279" t="str">
        <f t="shared" si="438"/>
        <v>-</v>
      </c>
      <c r="AV1007" s="294" t="str">
        <f t="shared" si="420"/>
        <v>-</v>
      </c>
      <c r="AW1007" s="294" t="str" cm="1">
        <f t="array" ref="AW1007">IF(CH1007&gt;0, INDEX($CV$58:$CV$60, CH1007), "-")</f>
        <v>-</v>
      </c>
      <c r="AX1007" s="294" t="str">
        <f t="shared" si="439"/>
        <v>-</v>
      </c>
      <c r="AY1007" s="295" t="str">
        <f t="shared" si="440"/>
        <v>-</v>
      </c>
      <c r="AZ1007" s="294">
        <f t="shared" si="441"/>
        <v>0</v>
      </c>
      <c r="BA1007" s="296" t="str" cm="1">
        <f t="array" ref="BA1007">IFERROR(INDEX($CV$63:$CZ$65, $CF1007, BA$23), "-")</f>
        <v>-</v>
      </c>
      <c r="BB1007" s="296" t="str" cm="1">
        <f t="array" ref="BB1007">IFERROR(INDEX($CV$63:$CZ$65, $CF1007, BB$23), "-")</f>
        <v>-</v>
      </c>
      <c r="BC1007" s="296" t="str" cm="1">
        <f t="array" ref="BC1007">IFERROR(INDEX($CV$63:$CZ$65, $CF1007, BC$23), "-")</f>
        <v>-</v>
      </c>
      <c r="BD1007" s="296" t="str" cm="1">
        <f t="array" ref="BD1007">IFERROR(INDEX($CV$63:$CZ$65, $CF1007, BD$23), "-")</f>
        <v>-</v>
      </c>
      <c r="BE1007" s="296" t="str" cm="1">
        <f t="array" ref="BE1007">IFERROR(INDEX($CV$63:$CZ$65, $CF1007, BE$23), "-")</f>
        <v>-</v>
      </c>
      <c r="BF1007" s="297" cm="1">
        <f t="array" ref="BF1007">IF($CF1007=3,
IFERROR(INDEX($CV$68:$CZ$79, $CE1007, BF$23), "-"),
IF($CF1007=2,
IF(BF$23=5, $Q1007, IF(BF$23=4, $R1007, 0)), IF(BF$23=5, $Q1007, 0)
))</f>
        <v>0</v>
      </c>
      <c r="BG1007" s="297" cm="1">
        <f t="array" ref="BG1007">IF($CF1007=3,
IFERROR(INDEX($CV$68:$CZ$79, $CE1007, BG$23), "-"),
IF($CF1007=2,
IF(BG$23=5, $Q1007, IF(BG$23=4, $R1007, 0)), IF(BG$23=5, $Q1007, 0)
))</f>
        <v>0</v>
      </c>
      <c r="BH1007" s="297" cm="1">
        <f t="array" ref="BH1007">IF($CF1007=3,
IFERROR(INDEX($CV$68:$CZ$79, $CE1007, BH$23), "-"),
IF($CF1007=2,
IF(BH$23=5, $Q1007, IF(BH$23=4, $R1007, 0)), IF(BH$23=5, $Q1007, 0)
))</f>
        <v>0</v>
      </c>
      <c r="BI1007" s="297" cm="1">
        <f t="array" ref="BI1007">IF($CF1007=3,
IFERROR(INDEX($CV$68:$CZ$79, $CE1007, BI$23), "-"),
IF($CF1007=2,
IF(BI$23=5, $Q1007, IF(BI$23=4, $R1007, 0)), IF(BI$23=5, $Q1007, 0)
))</f>
        <v>0</v>
      </c>
      <c r="BJ1007" s="297" cm="1">
        <f t="array" ref="BJ1007">IF($CF1007=3,
IFERROR(INDEX($CV$68:$CZ$79, $CE1007, BJ$23), "-"),
IF($CF1007=2,
IF(BJ$23=5, $Q1007, IF(BJ$23=4, $R1007, 0)), IF(BJ$23=5, $Q1007, 0)
))</f>
        <v>0</v>
      </c>
      <c r="BK1007" s="293" t="str" cm="1">
        <f t="array" ref="BK1007">IFERROR(IF(OR($AN$20="EZ", ISNUMBER((BL1007*BM1007)/(3600*1000)/BN1007)), (BL1007*BM1007)/(3600*1000)/BN1007, BY1007) * SUMPRODUCT($BO1007:$BS1007^2.5, $BT1007:$BX1007) / 1000, "-")</f>
        <v>-</v>
      </c>
      <c r="BL1007" s="279" t="str">
        <f t="shared" si="442"/>
        <v>-</v>
      </c>
      <c r="BM1007" s="279" t="str">
        <f t="shared" si="443"/>
        <v>-</v>
      </c>
      <c r="BN1007" s="298">
        <f t="shared" si="444"/>
        <v>0</v>
      </c>
      <c r="BO1007" s="296" t="str" cm="1">
        <f t="array" ref="BO1007">IFERROR(INDEX($CV$63:$CZ$65, $CO1007, BO$23), "-")</f>
        <v>-</v>
      </c>
      <c r="BP1007" s="296" t="str" cm="1">
        <f t="array" ref="BP1007">IFERROR(INDEX($CV$63:$CZ$65, $CO1007, BP$23), "-")</f>
        <v>-</v>
      </c>
      <c r="BQ1007" s="296" t="str" cm="1">
        <f t="array" ref="BQ1007">IFERROR(INDEX($CV$63:$CZ$65, $CO1007, BQ$23), "-")</f>
        <v>-</v>
      </c>
      <c r="BR1007" s="296" t="str" cm="1">
        <f t="array" ref="BR1007">IFERROR(INDEX($CV$63:$CZ$65, $CO1007, BR$23), "-")</f>
        <v>-</v>
      </c>
      <c r="BS1007" s="296" t="str" cm="1">
        <f t="array" ref="BS1007">IFERROR(INDEX($CV$63:$CZ$65, $CO1007, BS$23), "-")</f>
        <v>-</v>
      </c>
      <c r="BT1007" s="297" cm="1">
        <f t="array" ref="BT1007">IF($CO1007=3,
IFERROR(INDEX($CV$68:$CZ$79, $CE1007, BT$23), "-"),
IF($CO1007=2,
IF(BT$23=5, $AC1007, IF(BT$23=4, $AD1007, 0)), IF(BT$23=5, $AC1007, 0)
))</f>
        <v>0</v>
      </c>
      <c r="BU1007" s="297" cm="1">
        <f t="array" ref="BU1007">IF($CO1007=3,
IFERROR(INDEX($CV$68:$CZ$79, $CE1007, BU$23), "-"),
IF($CO1007=2,
IF(BU$23=5, $AC1007, IF(BU$23=4, $AD1007, 0)), IF(BU$23=5, $AC1007, 0)
))</f>
        <v>0</v>
      </c>
      <c r="BV1007" s="297" cm="1">
        <f t="array" ref="BV1007">IF($CO1007=3,
IFERROR(INDEX($CV$68:$CZ$79, $CE1007, BV$23), "-"),
IF($CO1007=2,
IF(BV$23=5, $AC1007, IF(BV$23=4, $AD1007, 0)), IF(BV$23=5, $AC1007, 0)
))</f>
        <v>0</v>
      </c>
      <c r="BW1007" s="297" cm="1">
        <f t="array" ref="BW1007">IF($CO1007=3,
IFERROR(INDEX($CV$68:$CZ$79, $CE1007, BW$23), "-"),
IF($CO1007=2,
IF(BW$23=5, $AC1007, IF(BW$23=4, $AD1007, 0)), IF(BW$23=5, $AC1007, 0)
))</f>
        <v>0</v>
      </c>
      <c r="BX1007" s="297" cm="1">
        <f t="array" ref="BX1007">IF($CO1007=3,
IFERROR(INDEX($CV$68:$CZ$79, $CE1007, BX$23), "-"),
IF($CO1007=2,
IF(BX$23=5, $AC1007, IF(BX$23=4, $AD1007, 0)), IF(BX$23=5, $AC1007, 0)
))</f>
        <v>0</v>
      </c>
      <c r="BY1007" s="293" t="str">
        <f t="shared" si="445"/>
        <v>-</v>
      </c>
      <c r="BZ1007" s="299">
        <f t="shared" si="421"/>
        <v>0</v>
      </c>
      <c r="CA1007" s="294" t="str">
        <f t="shared" si="446"/>
        <v>-</v>
      </c>
      <c r="CB1007" s="295" t="str">
        <f t="shared" si="422"/>
        <v>-</v>
      </c>
      <c r="CC1007" s="295" t="str">
        <f t="shared" si="447"/>
        <v>-</v>
      </c>
      <c r="CD1007" s="299">
        <f t="shared" si="423"/>
        <v>0</v>
      </c>
      <c r="CE1007" s="300" t="str">
        <f t="shared" si="424"/>
        <v>-</v>
      </c>
      <c r="CF1007" s="300" t="str">
        <f t="shared" si="425"/>
        <v>-</v>
      </c>
      <c r="CG1007" s="300">
        <v>0</v>
      </c>
      <c r="CH1007" s="300">
        <f t="shared" si="426"/>
        <v>0</v>
      </c>
      <c r="CI1007" s="301">
        <f t="shared" si="427"/>
        <v>0</v>
      </c>
      <c r="CJ1007" s="301">
        <f t="shared" si="428"/>
        <v>0</v>
      </c>
      <c r="CK1007" s="302" t="str" cm="1">
        <f t="array" ref="CK1007">IF($CJ1007&gt;0, INDEX($CS$28:$DH$35, $CJ1007, $CI1007+CK$23), "-")</f>
        <v>-</v>
      </c>
      <c r="CL1007" s="302" t="str" cm="1">
        <f t="array" ref="CL1007">IF($CJ1007&gt;0, INDEX($CS$28:$DH$35, $CJ1007, $CI1007+CL$23), "-")</f>
        <v>-</v>
      </c>
      <c r="CM1007" s="302" t="str" cm="1">
        <f t="array" ref="CM1007">IF($CJ1007&gt;0, INDEX($CS$28:$DH$35, $CJ1007, $CI1007+CM$23), "-")</f>
        <v>-</v>
      </c>
      <c r="CN1007" s="302" t="str" cm="1">
        <f t="array" ref="CN1007">IF($CJ1007&gt;0, INDEX($CS$28:$DH$35, $CJ1007, $CI1007+CN$23), "-")</f>
        <v>-</v>
      </c>
      <c r="CO1007" s="300" t="str">
        <f t="shared" si="429"/>
        <v>-</v>
      </c>
      <c r="CP1007" s="271"/>
      <c r="CQ1007" s="272"/>
      <c r="CR1007" s="273"/>
      <c r="CS1007" s="273"/>
      <c r="CT1007" s="273"/>
      <c r="CU1007" s="273"/>
      <c r="CV1007" s="273"/>
      <c r="CW1007" s="273"/>
      <c r="CX1007" s="273"/>
      <c r="CY1007" s="273"/>
      <c r="CZ1007" s="273"/>
      <c r="DA1007" s="273"/>
      <c r="DB1007" s="273"/>
      <c r="DC1007" s="273"/>
      <c r="DD1007" s="273"/>
      <c r="DE1007" s="273"/>
      <c r="DF1007" s="273"/>
      <c r="DG1007" s="273"/>
      <c r="DH1007" s="273"/>
      <c r="DI1007" s="273"/>
      <c r="DJ1007" s="271"/>
      <c r="DK1007" s="271"/>
    </row>
    <row r="1008" spans="1:115" s="45" customFormat="1" ht="12.75" customHeight="1" x14ac:dyDescent="0.25">
      <c r="A1008" s="13" cm="1">
        <f t="array" ref="A1008">IFERROR(INDEX(Operation, IFERROR(MATCH($N1008,#REF!, 0), IFERROR(MATCH($N1008,#REF!, 0), MATCH($N1008,#REF!, 0))), 4), 0)</f>
        <v>0</v>
      </c>
      <c r="B1008" s="10">
        <v>985</v>
      </c>
      <c r="C1008" s="238"/>
      <c r="D1008" s="238"/>
      <c r="E1008" s="79"/>
      <c r="F1008" s="80" t="str">
        <f>IF(ISBLANK(E1008), "", VLOOKUP(E1008, Z!$A$2:$C$4127, 3, FALSE))</f>
        <v/>
      </c>
      <c r="G1008" s="238"/>
      <c r="H1008" s="81"/>
      <c r="I1008" s="255" t="b">
        <v>0</v>
      </c>
      <c r="J1008" s="256"/>
      <c r="K1008" s="82"/>
      <c r="L1008" s="82"/>
      <c r="M1008" s="83"/>
      <c r="N1008" s="79"/>
      <c r="O1008" s="84"/>
      <c r="P1008" s="84"/>
      <c r="Q1008" s="257"/>
      <c r="R1008" s="257"/>
      <c r="S1008" s="257"/>
      <c r="T1008" s="85">
        <f t="shared" si="430"/>
        <v>0</v>
      </c>
      <c r="U1008" s="238"/>
      <c r="V1008" s="238"/>
      <c r="W1008" s="238"/>
      <c r="X1008" s="257"/>
      <c r="Y1008" s="258"/>
      <c r="Z1008" s="79"/>
      <c r="AA1008" s="257"/>
      <c r="AB1008" s="257"/>
      <c r="AC1008" s="257"/>
      <c r="AD1008" s="257"/>
      <c r="AE1008" s="257"/>
      <c r="AF1008" s="85">
        <f t="shared" si="431"/>
        <v>0</v>
      </c>
      <c r="AG1008" s="259"/>
      <c r="AH1008" s="238"/>
      <c r="AI1008" s="79"/>
      <c r="AJ1008" s="80" t="str">
        <f>IF(ISBLANK(AI1008), "", VLOOKUP(AI1008, Z!$A$2:$C$4127, 3, FALSE))</f>
        <v/>
      </c>
      <c r="AK1008" s="260"/>
      <c r="AL1008" s="127">
        <f t="shared" si="432"/>
        <v>0</v>
      </c>
      <c r="AM1008" s="271"/>
      <c r="AN1008" s="292">
        <f t="shared" si="434"/>
        <v>0</v>
      </c>
      <c r="AO1008" s="279">
        <f t="shared" si="433"/>
        <v>1</v>
      </c>
      <c r="AP1008" s="279">
        <v>0.75</v>
      </c>
      <c r="AQ1008" s="293" t="str">
        <f t="shared" si="435"/>
        <v>-</v>
      </c>
      <c r="AR1008" s="293" t="str">
        <f t="shared" si="436"/>
        <v>-</v>
      </c>
      <c r="AS1008" s="293" t="str" cm="1">
        <f t="array" ref="AS1008">IFERROR(IFERROR((AT1008*AU1008)/(3600*1000)/AZ1008, BY1008) * SUMPRODUCT($BA1008:$BE1008^2.5, $BF1008:$BJ1008) / 1000, "-")</f>
        <v>-</v>
      </c>
      <c r="AT1008" s="279" t="str">
        <f t="shared" si="437"/>
        <v>-</v>
      </c>
      <c r="AU1008" s="279" t="str">
        <f t="shared" si="438"/>
        <v>-</v>
      </c>
      <c r="AV1008" s="294" t="str">
        <f t="shared" si="420"/>
        <v>-</v>
      </c>
      <c r="AW1008" s="294" t="str" cm="1">
        <f t="array" ref="AW1008">IF(CH1008&gt;0, INDEX($CV$58:$CV$60, CH1008), "-")</f>
        <v>-</v>
      </c>
      <c r="AX1008" s="294" t="str">
        <f t="shared" si="439"/>
        <v>-</v>
      </c>
      <c r="AY1008" s="295" t="str">
        <f t="shared" si="440"/>
        <v>-</v>
      </c>
      <c r="AZ1008" s="294">
        <f t="shared" si="441"/>
        <v>0</v>
      </c>
      <c r="BA1008" s="296" t="str" cm="1">
        <f t="array" ref="BA1008">IFERROR(INDEX($CV$63:$CZ$65, $CF1008, BA$23), "-")</f>
        <v>-</v>
      </c>
      <c r="BB1008" s="296" t="str" cm="1">
        <f t="array" ref="BB1008">IFERROR(INDEX($CV$63:$CZ$65, $CF1008, BB$23), "-")</f>
        <v>-</v>
      </c>
      <c r="BC1008" s="296" t="str" cm="1">
        <f t="array" ref="BC1008">IFERROR(INDEX($CV$63:$CZ$65, $CF1008, BC$23), "-")</f>
        <v>-</v>
      </c>
      <c r="BD1008" s="296" t="str" cm="1">
        <f t="array" ref="BD1008">IFERROR(INDEX($CV$63:$CZ$65, $CF1008, BD$23), "-")</f>
        <v>-</v>
      </c>
      <c r="BE1008" s="296" t="str" cm="1">
        <f t="array" ref="BE1008">IFERROR(INDEX($CV$63:$CZ$65, $CF1008, BE$23), "-")</f>
        <v>-</v>
      </c>
      <c r="BF1008" s="297" cm="1">
        <f t="array" ref="BF1008">IF($CF1008=3,
IFERROR(INDEX($CV$68:$CZ$79, $CE1008, BF$23), "-"),
IF($CF1008=2,
IF(BF$23=5, $Q1008, IF(BF$23=4, $R1008, 0)), IF(BF$23=5, $Q1008, 0)
))</f>
        <v>0</v>
      </c>
      <c r="BG1008" s="297" cm="1">
        <f t="array" ref="BG1008">IF($CF1008=3,
IFERROR(INDEX($CV$68:$CZ$79, $CE1008, BG$23), "-"),
IF($CF1008=2,
IF(BG$23=5, $Q1008, IF(BG$23=4, $R1008, 0)), IF(BG$23=5, $Q1008, 0)
))</f>
        <v>0</v>
      </c>
      <c r="BH1008" s="297" cm="1">
        <f t="array" ref="BH1008">IF($CF1008=3,
IFERROR(INDEX($CV$68:$CZ$79, $CE1008, BH$23), "-"),
IF($CF1008=2,
IF(BH$23=5, $Q1008, IF(BH$23=4, $R1008, 0)), IF(BH$23=5, $Q1008, 0)
))</f>
        <v>0</v>
      </c>
      <c r="BI1008" s="297" cm="1">
        <f t="array" ref="BI1008">IF($CF1008=3,
IFERROR(INDEX($CV$68:$CZ$79, $CE1008, BI$23), "-"),
IF($CF1008=2,
IF(BI$23=5, $Q1008, IF(BI$23=4, $R1008, 0)), IF(BI$23=5, $Q1008, 0)
))</f>
        <v>0</v>
      </c>
      <c r="BJ1008" s="297" cm="1">
        <f t="array" ref="BJ1008">IF($CF1008=3,
IFERROR(INDEX($CV$68:$CZ$79, $CE1008, BJ$23), "-"),
IF($CF1008=2,
IF(BJ$23=5, $Q1008, IF(BJ$23=4, $R1008, 0)), IF(BJ$23=5, $Q1008, 0)
))</f>
        <v>0</v>
      </c>
      <c r="BK1008" s="293" t="str" cm="1">
        <f t="array" ref="BK1008">IFERROR(IF(OR($AN$20="EZ", ISNUMBER((BL1008*BM1008)/(3600*1000)/BN1008)), (BL1008*BM1008)/(3600*1000)/BN1008, BY1008) * SUMPRODUCT($BO1008:$BS1008^2.5, $BT1008:$BX1008) / 1000, "-")</f>
        <v>-</v>
      </c>
      <c r="BL1008" s="279" t="str">
        <f t="shared" si="442"/>
        <v>-</v>
      </c>
      <c r="BM1008" s="279" t="str">
        <f t="shared" si="443"/>
        <v>-</v>
      </c>
      <c r="BN1008" s="298">
        <f t="shared" si="444"/>
        <v>0</v>
      </c>
      <c r="BO1008" s="296" t="str" cm="1">
        <f t="array" ref="BO1008">IFERROR(INDEX($CV$63:$CZ$65, $CO1008, BO$23), "-")</f>
        <v>-</v>
      </c>
      <c r="BP1008" s="296" t="str" cm="1">
        <f t="array" ref="BP1008">IFERROR(INDEX($CV$63:$CZ$65, $CO1008, BP$23), "-")</f>
        <v>-</v>
      </c>
      <c r="BQ1008" s="296" t="str" cm="1">
        <f t="array" ref="BQ1008">IFERROR(INDEX($CV$63:$CZ$65, $CO1008, BQ$23), "-")</f>
        <v>-</v>
      </c>
      <c r="BR1008" s="296" t="str" cm="1">
        <f t="array" ref="BR1008">IFERROR(INDEX($CV$63:$CZ$65, $CO1008, BR$23), "-")</f>
        <v>-</v>
      </c>
      <c r="BS1008" s="296" t="str" cm="1">
        <f t="array" ref="BS1008">IFERROR(INDEX($CV$63:$CZ$65, $CO1008, BS$23), "-")</f>
        <v>-</v>
      </c>
      <c r="BT1008" s="297" cm="1">
        <f t="array" ref="BT1008">IF($CO1008=3,
IFERROR(INDEX($CV$68:$CZ$79, $CE1008, BT$23), "-"),
IF($CO1008=2,
IF(BT$23=5, $AC1008, IF(BT$23=4, $AD1008, 0)), IF(BT$23=5, $AC1008, 0)
))</f>
        <v>0</v>
      </c>
      <c r="BU1008" s="297" cm="1">
        <f t="array" ref="BU1008">IF($CO1008=3,
IFERROR(INDEX($CV$68:$CZ$79, $CE1008, BU$23), "-"),
IF($CO1008=2,
IF(BU$23=5, $AC1008, IF(BU$23=4, $AD1008, 0)), IF(BU$23=5, $AC1008, 0)
))</f>
        <v>0</v>
      </c>
      <c r="BV1008" s="297" cm="1">
        <f t="array" ref="BV1008">IF($CO1008=3,
IFERROR(INDEX($CV$68:$CZ$79, $CE1008, BV$23), "-"),
IF($CO1008=2,
IF(BV$23=5, $AC1008, IF(BV$23=4, $AD1008, 0)), IF(BV$23=5, $AC1008, 0)
))</f>
        <v>0</v>
      </c>
      <c r="BW1008" s="297" cm="1">
        <f t="array" ref="BW1008">IF($CO1008=3,
IFERROR(INDEX($CV$68:$CZ$79, $CE1008, BW$23), "-"),
IF($CO1008=2,
IF(BW$23=5, $AC1008, IF(BW$23=4, $AD1008, 0)), IF(BW$23=5, $AC1008, 0)
))</f>
        <v>0</v>
      </c>
      <c r="BX1008" s="297" cm="1">
        <f t="array" ref="BX1008">IF($CO1008=3,
IFERROR(INDEX($CV$68:$CZ$79, $CE1008, BX$23), "-"),
IF($CO1008=2,
IF(BX$23=5, $AC1008, IF(BX$23=4, $AD1008, 0)), IF(BX$23=5, $AC1008, 0)
))</f>
        <v>0</v>
      </c>
      <c r="BY1008" s="293" t="str">
        <f t="shared" si="445"/>
        <v>-</v>
      </c>
      <c r="BZ1008" s="299">
        <f t="shared" si="421"/>
        <v>0</v>
      </c>
      <c r="CA1008" s="294" t="str">
        <f t="shared" si="446"/>
        <v>-</v>
      </c>
      <c r="CB1008" s="295" t="str">
        <f t="shared" si="422"/>
        <v>-</v>
      </c>
      <c r="CC1008" s="295" t="str">
        <f t="shared" si="447"/>
        <v>-</v>
      </c>
      <c r="CD1008" s="299">
        <f t="shared" si="423"/>
        <v>0</v>
      </c>
      <c r="CE1008" s="300" t="str">
        <f t="shared" si="424"/>
        <v>-</v>
      </c>
      <c r="CF1008" s="300" t="str">
        <f t="shared" si="425"/>
        <v>-</v>
      </c>
      <c r="CG1008" s="300">
        <v>0</v>
      </c>
      <c r="CH1008" s="300">
        <f t="shared" si="426"/>
        <v>0</v>
      </c>
      <c r="CI1008" s="301">
        <f t="shared" si="427"/>
        <v>0</v>
      </c>
      <c r="CJ1008" s="301">
        <f t="shared" si="428"/>
        <v>0</v>
      </c>
      <c r="CK1008" s="302" t="str" cm="1">
        <f t="array" ref="CK1008">IF($CJ1008&gt;0, INDEX($CS$28:$DH$35, $CJ1008, $CI1008+CK$23), "-")</f>
        <v>-</v>
      </c>
      <c r="CL1008" s="302" t="str" cm="1">
        <f t="array" ref="CL1008">IF($CJ1008&gt;0, INDEX($CS$28:$DH$35, $CJ1008, $CI1008+CL$23), "-")</f>
        <v>-</v>
      </c>
      <c r="CM1008" s="302" t="str" cm="1">
        <f t="array" ref="CM1008">IF($CJ1008&gt;0, INDEX($CS$28:$DH$35, $CJ1008, $CI1008+CM$23), "-")</f>
        <v>-</v>
      </c>
      <c r="CN1008" s="302" t="str" cm="1">
        <f t="array" ref="CN1008">IF($CJ1008&gt;0, INDEX($CS$28:$DH$35, $CJ1008, $CI1008+CN$23), "-")</f>
        <v>-</v>
      </c>
      <c r="CO1008" s="300" t="str">
        <f t="shared" si="429"/>
        <v>-</v>
      </c>
      <c r="CP1008" s="271"/>
      <c r="CQ1008" s="272"/>
      <c r="CR1008" s="273"/>
      <c r="CS1008" s="273"/>
      <c r="CT1008" s="273"/>
      <c r="CU1008" s="273"/>
      <c r="CV1008" s="273"/>
      <c r="CW1008" s="273"/>
      <c r="CX1008" s="273"/>
      <c r="CY1008" s="273"/>
      <c r="CZ1008" s="273"/>
      <c r="DA1008" s="273"/>
      <c r="DB1008" s="273"/>
      <c r="DC1008" s="273"/>
      <c r="DD1008" s="273"/>
      <c r="DE1008" s="273"/>
      <c r="DF1008" s="273"/>
      <c r="DG1008" s="273"/>
      <c r="DH1008" s="273"/>
      <c r="DI1008" s="273"/>
      <c r="DJ1008" s="271"/>
      <c r="DK1008" s="271"/>
    </row>
    <row r="1009" spans="1:115" s="45" customFormat="1" ht="12.75" customHeight="1" x14ac:dyDescent="0.25">
      <c r="A1009" s="13" cm="1">
        <f t="array" ref="A1009">IFERROR(INDEX(Operation, IFERROR(MATCH($N1009,#REF!, 0), IFERROR(MATCH($N1009,#REF!, 0), MATCH($N1009,#REF!, 0))), 4), 0)</f>
        <v>0</v>
      </c>
      <c r="B1009" s="10">
        <v>986</v>
      </c>
      <c r="C1009" s="238"/>
      <c r="D1009" s="238"/>
      <c r="E1009" s="79"/>
      <c r="F1009" s="80" t="str">
        <f>IF(ISBLANK(E1009), "", VLOOKUP(E1009, Z!$A$2:$C$4127, 3, FALSE))</f>
        <v/>
      </c>
      <c r="G1009" s="238"/>
      <c r="H1009" s="81"/>
      <c r="I1009" s="255" t="b">
        <v>0</v>
      </c>
      <c r="J1009" s="256"/>
      <c r="K1009" s="82"/>
      <c r="L1009" s="82"/>
      <c r="M1009" s="83"/>
      <c r="N1009" s="79"/>
      <c r="O1009" s="84"/>
      <c r="P1009" s="84"/>
      <c r="Q1009" s="257"/>
      <c r="R1009" s="257"/>
      <c r="S1009" s="257"/>
      <c r="T1009" s="85">
        <f t="shared" si="430"/>
        <v>0</v>
      </c>
      <c r="U1009" s="238"/>
      <c r="V1009" s="238"/>
      <c r="W1009" s="238"/>
      <c r="X1009" s="257"/>
      <c r="Y1009" s="258"/>
      <c r="Z1009" s="79"/>
      <c r="AA1009" s="257"/>
      <c r="AB1009" s="257"/>
      <c r="AC1009" s="257"/>
      <c r="AD1009" s="257"/>
      <c r="AE1009" s="257"/>
      <c r="AF1009" s="85">
        <f t="shared" si="431"/>
        <v>0</v>
      </c>
      <c r="AG1009" s="259"/>
      <c r="AH1009" s="238"/>
      <c r="AI1009" s="79"/>
      <c r="AJ1009" s="80" t="str">
        <f>IF(ISBLANK(AI1009), "", VLOOKUP(AI1009, Z!$A$2:$C$4127, 3, FALSE))</f>
        <v/>
      </c>
      <c r="AK1009" s="260"/>
      <c r="AL1009" s="127">
        <f t="shared" si="432"/>
        <v>0</v>
      </c>
      <c r="AM1009" s="271"/>
      <c r="AN1009" s="292">
        <f t="shared" si="434"/>
        <v>0</v>
      </c>
      <c r="AO1009" s="279">
        <f t="shared" si="433"/>
        <v>1</v>
      </c>
      <c r="AP1009" s="279">
        <v>0.75</v>
      </c>
      <c r="AQ1009" s="293" t="str">
        <f t="shared" si="435"/>
        <v>-</v>
      </c>
      <c r="AR1009" s="293" t="str">
        <f t="shared" si="436"/>
        <v>-</v>
      </c>
      <c r="AS1009" s="293" t="str" cm="1">
        <f t="array" ref="AS1009">IFERROR(IFERROR((AT1009*AU1009)/(3600*1000)/AZ1009, BY1009) * SUMPRODUCT($BA1009:$BE1009^2.5, $BF1009:$BJ1009) / 1000, "-")</f>
        <v>-</v>
      </c>
      <c r="AT1009" s="279" t="str">
        <f t="shared" si="437"/>
        <v>-</v>
      </c>
      <c r="AU1009" s="279" t="str">
        <f t="shared" si="438"/>
        <v>-</v>
      </c>
      <c r="AV1009" s="294" t="str">
        <f t="shared" si="420"/>
        <v>-</v>
      </c>
      <c r="AW1009" s="294" t="str" cm="1">
        <f t="array" ref="AW1009">IF(CH1009&gt;0, INDEX($CV$58:$CV$60, CH1009), "-")</f>
        <v>-</v>
      </c>
      <c r="AX1009" s="294" t="str">
        <f t="shared" si="439"/>
        <v>-</v>
      </c>
      <c r="AY1009" s="295" t="str">
        <f t="shared" si="440"/>
        <v>-</v>
      </c>
      <c r="AZ1009" s="294">
        <f t="shared" si="441"/>
        <v>0</v>
      </c>
      <c r="BA1009" s="296" t="str" cm="1">
        <f t="array" ref="BA1009">IFERROR(INDEX($CV$63:$CZ$65, $CF1009, BA$23), "-")</f>
        <v>-</v>
      </c>
      <c r="BB1009" s="296" t="str" cm="1">
        <f t="array" ref="BB1009">IFERROR(INDEX($CV$63:$CZ$65, $CF1009, BB$23), "-")</f>
        <v>-</v>
      </c>
      <c r="BC1009" s="296" t="str" cm="1">
        <f t="array" ref="BC1009">IFERROR(INDEX($CV$63:$CZ$65, $CF1009, BC$23), "-")</f>
        <v>-</v>
      </c>
      <c r="BD1009" s="296" t="str" cm="1">
        <f t="array" ref="BD1009">IFERROR(INDEX($CV$63:$CZ$65, $CF1009, BD$23), "-")</f>
        <v>-</v>
      </c>
      <c r="BE1009" s="296" t="str" cm="1">
        <f t="array" ref="BE1009">IFERROR(INDEX($CV$63:$CZ$65, $CF1009, BE$23), "-")</f>
        <v>-</v>
      </c>
      <c r="BF1009" s="297" cm="1">
        <f t="array" ref="BF1009">IF($CF1009=3,
IFERROR(INDEX($CV$68:$CZ$79, $CE1009, BF$23), "-"),
IF($CF1009=2,
IF(BF$23=5, $Q1009, IF(BF$23=4, $R1009, 0)), IF(BF$23=5, $Q1009, 0)
))</f>
        <v>0</v>
      </c>
      <c r="BG1009" s="297" cm="1">
        <f t="array" ref="BG1009">IF($CF1009=3,
IFERROR(INDEX($CV$68:$CZ$79, $CE1009, BG$23), "-"),
IF($CF1009=2,
IF(BG$23=5, $Q1009, IF(BG$23=4, $R1009, 0)), IF(BG$23=5, $Q1009, 0)
))</f>
        <v>0</v>
      </c>
      <c r="BH1009" s="297" cm="1">
        <f t="array" ref="BH1009">IF($CF1009=3,
IFERROR(INDEX($CV$68:$CZ$79, $CE1009, BH$23), "-"),
IF($CF1009=2,
IF(BH$23=5, $Q1009, IF(BH$23=4, $R1009, 0)), IF(BH$23=5, $Q1009, 0)
))</f>
        <v>0</v>
      </c>
      <c r="BI1009" s="297" cm="1">
        <f t="array" ref="BI1009">IF($CF1009=3,
IFERROR(INDEX($CV$68:$CZ$79, $CE1009, BI$23), "-"),
IF($CF1009=2,
IF(BI$23=5, $Q1009, IF(BI$23=4, $R1009, 0)), IF(BI$23=5, $Q1009, 0)
))</f>
        <v>0</v>
      </c>
      <c r="BJ1009" s="297" cm="1">
        <f t="array" ref="BJ1009">IF($CF1009=3,
IFERROR(INDEX($CV$68:$CZ$79, $CE1009, BJ$23), "-"),
IF($CF1009=2,
IF(BJ$23=5, $Q1009, IF(BJ$23=4, $R1009, 0)), IF(BJ$23=5, $Q1009, 0)
))</f>
        <v>0</v>
      </c>
      <c r="BK1009" s="293" t="str" cm="1">
        <f t="array" ref="BK1009">IFERROR(IF(OR($AN$20="EZ", ISNUMBER((BL1009*BM1009)/(3600*1000)/BN1009)), (BL1009*BM1009)/(3600*1000)/BN1009, BY1009) * SUMPRODUCT($BO1009:$BS1009^2.5, $BT1009:$BX1009) / 1000, "-")</f>
        <v>-</v>
      </c>
      <c r="BL1009" s="279" t="str">
        <f t="shared" si="442"/>
        <v>-</v>
      </c>
      <c r="BM1009" s="279" t="str">
        <f t="shared" si="443"/>
        <v>-</v>
      </c>
      <c r="BN1009" s="298">
        <f t="shared" si="444"/>
        <v>0</v>
      </c>
      <c r="BO1009" s="296" t="str" cm="1">
        <f t="array" ref="BO1009">IFERROR(INDEX($CV$63:$CZ$65, $CO1009, BO$23), "-")</f>
        <v>-</v>
      </c>
      <c r="BP1009" s="296" t="str" cm="1">
        <f t="array" ref="BP1009">IFERROR(INDEX($CV$63:$CZ$65, $CO1009, BP$23), "-")</f>
        <v>-</v>
      </c>
      <c r="BQ1009" s="296" t="str" cm="1">
        <f t="array" ref="BQ1009">IFERROR(INDEX($CV$63:$CZ$65, $CO1009, BQ$23), "-")</f>
        <v>-</v>
      </c>
      <c r="BR1009" s="296" t="str" cm="1">
        <f t="array" ref="BR1009">IFERROR(INDEX($CV$63:$CZ$65, $CO1009, BR$23), "-")</f>
        <v>-</v>
      </c>
      <c r="BS1009" s="296" t="str" cm="1">
        <f t="array" ref="BS1009">IFERROR(INDEX($CV$63:$CZ$65, $CO1009, BS$23), "-")</f>
        <v>-</v>
      </c>
      <c r="BT1009" s="297" cm="1">
        <f t="array" ref="BT1009">IF($CO1009=3,
IFERROR(INDEX($CV$68:$CZ$79, $CE1009, BT$23), "-"),
IF($CO1009=2,
IF(BT$23=5, $AC1009, IF(BT$23=4, $AD1009, 0)), IF(BT$23=5, $AC1009, 0)
))</f>
        <v>0</v>
      </c>
      <c r="BU1009" s="297" cm="1">
        <f t="array" ref="BU1009">IF($CO1009=3,
IFERROR(INDEX($CV$68:$CZ$79, $CE1009, BU$23), "-"),
IF($CO1009=2,
IF(BU$23=5, $AC1009, IF(BU$23=4, $AD1009, 0)), IF(BU$23=5, $AC1009, 0)
))</f>
        <v>0</v>
      </c>
      <c r="BV1009" s="297" cm="1">
        <f t="array" ref="BV1009">IF($CO1009=3,
IFERROR(INDEX($CV$68:$CZ$79, $CE1009, BV$23), "-"),
IF($CO1009=2,
IF(BV$23=5, $AC1009, IF(BV$23=4, $AD1009, 0)), IF(BV$23=5, $AC1009, 0)
))</f>
        <v>0</v>
      </c>
      <c r="BW1009" s="297" cm="1">
        <f t="array" ref="BW1009">IF($CO1009=3,
IFERROR(INDEX($CV$68:$CZ$79, $CE1009, BW$23), "-"),
IF($CO1009=2,
IF(BW$23=5, $AC1009, IF(BW$23=4, $AD1009, 0)), IF(BW$23=5, $AC1009, 0)
))</f>
        <v>0</v>
      </c>
      <c r="BX1009" s="297" cm="1">
        <f t="array" ref="BX1009">IF($CO1009=3,
IFERROR(INDEX($CV$68:$CZ$79, $CE1009, BX$23), "-"),
IF($CO1009=2,
IF(BX$23=5, $AC1009, IF(BX$23=4, $AD1009, 0)), IF(BX$23=5, $AC1009, 0)
))</f>
        <v>0</v>
      </c>
      <c r="BY1009" s="293" t="str">
        <f t="shared" si="445"/>
        <v>-</v>
      </c>
      <c r="BZ1009" s="299">
        <f t="shared" si="421"/>
        <v>0</v>
      </c>
      <c r="CA1009" s="294" t="str">
        <f t="shared" si="446"/>
        <v>-</v>
      </c>
      <c r="CB1009" s="295" t="str">
        <f t="shared" si="422"/>
        <v>-</v>
      </c>
      <c r="CC1009" s="295" t="str">
        <f t="shared" si="447"/>
        <v>-</v>
      </c>
      <c r="CD1009" s="299">
        <f t="shared" si="423"/>
        <v>0</v>
      </c>
      <c r="CE1009" s="300" t="str">
        <f t="shared" si="424"/>
        <v>-</v>
      </c>
      <c r="CF1009" s="300" t="str">
        <f t="shared" si="425"/>
        <v>-</v>
      </c>
      <c r="CG1009" s="300">
        <v>0</v>
      </c>
      <c r="CH1009" s="300">
        <f t="shared" si="426"/>
        <v>0</v>
      </c>
      <c r="CI1009" s="301">
        <f t="shared" si="427"/>
        <v>0</v>
      </c>
      <c r="CJ1009" s="301">
        <f t="shared" si="428"/>
        <v>0</v>
      </c>
      <c r="CK1009" s="302" t="str" cm="1">
        <f t="array" ref="CK1009">IF($CJ1009&gt;0, INDEX($CS$28:$DH$35, $CJ1009, $CI1009+CK$23), "-")</f>
        <v>-</v>
      </c>
      <c r="CL1009" s="302" t="str" cm="1">
        <f t="array" ref="CL1009">IF($CJ1009&gt;0, INDEX($CS$28:$DH$35, $CJ1009, $CI1009+CL$23), "-")</f>
        <v>-</v>
      </c>
      <c r="CM1009" s="302" t="str" cm="1">
        <f t="array" ref="CM1009">IF($CJ1009&gt;0, INDEX($CS$28:$DH$35, $CJ1009, $CI1009+CM$23), "-")</f>
        <v>-</v>
      </c>
      <c r="CN1009" s="302" t="str" cm="1">
        <f t="array" ref="CN1009">IF($CJ1009&gt;0, INDEX($CS$28:$DH$35, $CJ1009, $CI1009+CN$23), "-")</f>
        <v>-</v>
      </c>
      <c r="CO1009" s="300" t="str">
        <f t="shared" si="429"/>
        <v>-</v>
      </c>
      <c r="CP1009" s="271"/>
      <c r="CQ1009" s="272"/>
      <c r="CR1009" s="273"/>
      <c r="CS1009" s="273"/>
      <c r="CT1009" s="273"/>
      <c r="CU1009" s="273"/>
      <c r="CV1009" s="273"/>
      <c r="CW1009" s="273"/>
      <c r="CX1009" s="273"/>
      <c r="CY1009" s="273"/>
      <c r="CZ1009" s="273"/>
      <c r="DA1009" s="273"/>
      <c r="DB1009" s="273"/>
      <c r="DC1009" s="273"/>
      <c r="DD1009" s="273"/>
      <c r="DE1009" s="273"/>
      <c r="DF1009" s="273"/>
      <c r="DG1009" s="273"/>
      <c r="DH1009" s="273"/>
      <c r="DI1009" s="273"/>
      <c r="DJ1009" s="271"/>
      <c r="DK1009" s="271"/>
    </row>
    <row r="1010" spans="1:115" s="45" customFormat="1" ht="12.75" customHeight="1" x14ac:dyDescent="0.25">
      <c r="A1010" s="13" cm="1">
        <f t="array" ref="A1010">IFERROR(INDEX(Operation, IFERROR(MATCH($N1010,#REF!, 0), IFERROR(MATCH($N1010,#REF!, 0), MATCH($N1010,#REF!, 0))), 4), 0)</f>
        <v>0</v>
      </c>
      <c r="B1010" s="10">
        <v>987</v>
      </c>
      <c r="C1010" s="238"/>
      <c r="D1010" s="238"/>
      <c r="E1010" s="79"/>
      <c r="F1010" s="80" t="str">
        <f>IF(ISBLANK(E1010), "", VLOOKUP(E1010, Z!$A$2:$C$4127, 3, FALSE))</f>
        <v/>
      </c>
      <c r="G1010" s="238"/>
      <c r="H1010" s="81"/>
      <c r="I1010" s="255" t="b">
        <v>0</v>
      </c>
      <c r="J1010" s="256"/>
      <c r="K1010" s="82"/>
      <c r="L1010" s="82"/>
      <c r="M1010" s="83"/>
      <c r="N1010" s="79"/>
      <c r="O1010" s="84"/>
      <c r="P1010" s="84"/>
      <c r="Q1010" s="257"/>
      <c r="R1010" s="257"/>
      <c r="S1010" s="257"/>
      <c r="T1010" s="85">
        <f t="shared" si="430"/>
        <v>0</v>
      </c>
      <c r="U1010" s="238"/>
      <c r="V1010" s="238"/>
      <c r="W1010" s="238"/>
      <c r="X1010" s="256"/>
      <c r="Y1010" s="258"/>
      <c r="Z1010" s="79"/>
      <c r="AA1010" s="257"/>
      <c r="AB1010" s="257"/>
      <c r="AC1010" s="257"/>
      <c r="AD1010" s="257"/>
      <c r="AE1010" s="257"/>
      <c r="AF1010" s="85">
        <f t="shared" si="431"/>
        <v>0</v>
      </c>
      <c r="AG1010" s="259"/>
      <c r="AH1010" s="238"/>
      <c r="AI1010" s="79"/>
      <c r="AJ1010" s="80" t="str">
        <f>IF(ISBLANK(AI1010), "", VLOOKUP(AI1010, Z!$A$2:$C$4127, 3, FALSE))</f>
        <v/>
      </c>
      <c r="AK1010" s="260"/>
      <c r="AL1010" s="127">
        <f t="shared" si="432"/>
        <v>0</v>
      </c>
      <c r="AM1010" s="271"/>
      <c r="AN1010" s="292">
        <f t="shared" si="434"/>
        <v>0</v>
      </c>
      <c r="AO1010" s="279">
        <f t="shared" si="433"/>
        <v>1</v>
      </c>
      <c r="AP1010" s="279">
        <v>0.75</v>
      </c>
      <c r="AQ1010" s="293" t="str">
        <f t="shared" si="435"/>
        <v>-</v>
      </c>
      <c r="AR1010" s="293" t="str">
        <f t="shared" si="436"/>
        <v>-</v>
      </c>
      <c r="AS1010" s="293" t="str" cm="1">
        <f t="array" ref="AS1010">IFERROR(IFERROR((AT1010*AU1010)/(3600*1000)/AZ1010, BY1010) * SUMPRODUCT($BA1010:$BE1010^2.5, $BF1010:$BJ1010) / 1000, "-")</f>
        <v>-</v>
      </c>
      <c r="AT1010" s="279" t="str">
        <f t="shared" si="437"/>
        <v>-</v>
      </c>
      <c r="AU1010" s="279" t="str">
        <f t="shared" si="438"/>
        <v>-</v>
      </c>
      <c r="AV1010" s="294" t="str">
        <f t="shared" si="420"/>
        <v>-</v>
      </c>
      <c r="AW1010" s="294" t="str" cm="1">
        <f t="array" ref="AW1010">IF(CH1010&gt;0, INDEX($CV$58:$CV$60, CH1010), "-")</f>
        <v>-</v>
      </c>
      <c r="AX1010" s="294" t="str">
        <f t="shared" si="439"/>
        <v>-</v>
      </c>
      <c r="AY1010" s="295" t="str">
        <f t="shared" si="440"/>
        <v>-</v>
      </c>
      <c r="AZ1010" s="294">
        <f t="shared" si="441"/>
        <v>0</v>
      </c>
      <c r="BA1010" s="296" t="str" cm="1">
        <f t="array" ref="BA1010">IFERROR(INDEX($CV$63:$CZ$65, $CF1010, BA$23), "-")</f>
        <v>-</v>
      </c>
      <c r="BB1010" s="296" t="str" cm="1">
        <f t="array" ref="BB1010">IFERROR(INDEX($CV$63:$CZ$65, $CF1010, BB$23), "-")</f>
        <v>-</v>
      </c>
      <c r="BC1010" s="296" t="str" cm="1">
        <f t="array" ref="BC1010">IFERROR(INDEX($CV$63:$CZ$65, $CF1010, BC$23), "-")</f>
        <v>-</v>
      </c>
      <c r="BD1010" s="296" t="str" cm="1">
        <f t="array" ref="BD1010">IFERROR(INDEX($CV$63:$CZ$65, $CF1010, BD$23), "-")</f>
        <v>-</v>
      </c>
      <c r="BE1010" s="296" t="str" cm="1">
        <f t="array" ref="BE1010">IFERROR(INDEX($CV$63:$CZ$65, $CF1010, BE$23), "-")</f>
        <v>-</v>
      </c>
      <c r="BF1010" s="297" cm="1">
        <f t="array" ref="BF1010">IF($CF1010=3,
IFERROR(INDEX($CV$68:$CZ$79, $CE1010, BF$23), "-"),
IF($CF1010=2,
IF(BF$23=5, $Q1010, IF(BF$23=4, $R1010, 0)), IF(BF$23=5, $Q1010, 0)
))</f>
        <v>0</v>
      </c>
      <c r="BG1010" s="297" cm="1">
        <f t="array" ref="BG1010">IF($CF1010=3,
IFERROR(INDEX($CV$68:$CZ$79, $CE1010, BG$23), "-"),
IF($CF1010=2,
IF(BG$23=5, $Q1010, IF(BG$23=4, $R1010, 0)), IF(BG$23=5, $Q1010, 0)
))</f>
        <v>0</v>
      </c>
      <c r="BH1010" s="297" cm="1">
        <f t="array" ref="BH1010">IF($CF1010=3,
IFERROR(INDEX($CV$68:$CZ$79, $CE1010, BH$23), "-"),
IF($CF1010=2,
IF(BH$23=5, $Q1010, IF(BH$23=4, $R1010, 0)), IF(BH$23=5, $Q1010, 0)
))</f>
        <v>0</v>
      </c>
      <c r="BI1010" s="297" cm="1">
        <f t="array" ref="BI1010">IF($CF1010=3,
IFERROR(INDEX($CV$68:$CZ$79, $CE1010, BI$23), "-"),
IF($CF1010=2,
IF(BI$23=5, $Q1010, IF(BI$23=4, $R1010, 0)), IF(BI$23=5, $Q1010, 0)
))</f>
        <v>0</v>
      </c>
      <c r="BJ1010" s="297" cm="1">
        <f t="array" ref="BJ1010">IF($CF1010=3,
IFERROR(INDEX($CV$68:$CZ$79, $CE1010, BJ$23), "-"),
IF($CF1010=2,
IF(BJ$23=5, $Q1010, IF(BJ$23=4, $R1010, 0)), IF(BJ$23=5, $Q1010, 0)
))</f>
        <v>0</v>
      </c>
      <c r="BK1010" s="293" t="str" cm="1">
        <f t="array" ref="BK1010">IFERROR(IF(OR($AN$20="EZ", ISNUMBER((BL1010*BM1010)/(3600*1000)/BN1010)), (BL1010*BM1010)/(3600*1000)/BN1010, BY1010) * SUMPRODUCT($BO1010:$BS1010^2.5, $BT1010:$BX1010) / 1000, "-")</f>
        <v>-</v>
      </c>
      <c r="BL1010" s="279" t="str">
        <f t="shared" si="442"/>
        <v>-</v>
      </c>
      <c r="BM1010" s="279" t="str">
        <f t="shared" si="443"/>
        <v>-</v>
      </c>
      <c r="BN1010" s="298">
        <f t="shared" si="444"/>
        <v>0</v>
      </c>
      <c r="BO1010" s="296" t="str" cm="1">
        <f t="array" ref="BO1010">IFERROR(INDEX($CV$63:$CZ$65, $CO1010, BO$23), "-")</f>
        <v>-</v>
      </c>
      <c r="BP1010" s="296" t="str" cm="1">
        <f t="array" ref="BP1010">IFERROR(INDEX($CV$63:$CZ$65, $CO1010, BP$23), "-")</f>
        <v>-</v>
      </c>
      <c r="BQ1010" s="296" t="str" cm="1">
        <f t="array" ref="BQ1010">IFERROR(INDEX($CV$63:$CZ$65, $CO1010, BQ$23), "-")</f>
        <v>-</v>
      </c>
      <c r="BR1010" s="296" t="str" cm="1">
        <f t="array" ref="BR1010">IFERROR(INDEX($CV$63:$CZ$65, $CO1010, BR$23), "-")</f>
        <v>-</v>
      </c>
      <c r="BS1010" s="296" t="str" cm="1">
        <f t="array" ref="BS1010">IFERROR(INDEX($CV$63:$CZ$65, $CO1010, BS$23), "-")</f>
        <v>-</v>
      </c>
      <c r="BT1010" s="297" cm="1">
        <f t="array" ref="BT1010">IF($CO1010=3,
IFERROR(INDEX($CV$68:$CZ$79, $CE1010, BT$23), "-"),
IF($CO1010=2,
IF(BT$23=5, $AC1010, IF(BT$23=4, $AD1010, 0)), IF(BT$23=5, $AC1010, 0)
))</f>
        <v>0</v>
      </c>
      <c r="BU1010" s="297" cm="1">
        <f t="array" ref="BU1010">IF($CO1010=3,
IFERROR(INDEX($CV$68:$CZ$79, $CE1010, BU$23), "-"),
IF($CO1010=2,
IF(BU$23=5, $AC1010, IF(BU$23=4, $AD1010, 0)), IF(BU$23=5, $AC1010, 0)
))</f>
        <v>0</v>
      </c>
      <c r="BV1010" s="297" cm="1">
        <f t="array" ref="BV1010">IF($CO1010=3,
IFERROR(INDEX($CV$68:$CZ$79, $CE1010, BV$23), "-"),
IF($CO1010=2,
IF(BV$23=5, $AC1010, IF(BV$23=4, $AD1010, 0)), IF(BV$23=5, $AC1010, 0)
))</f>
        <v>0</v>
      </c>
      <c r="BW1010" s="297" cm="1">
        <f t="array" ref="BW1010">IF($CO1010=3,
IFERROR(INDEX($CV$68:$CZ$79, $CE1010, BW$23), "-"),
IF($CO1010=2,
IF(BW$23=5, $AC1010, IF(BW$23=4, $AD1010, 0)), IF(BW$23=5, $AC1010, 0)
))</f>
        <v>0</v>
      </c>
      <c r="BX1010" s="297" cm="1">
        <f t="array" ref="BX1010">IF($CO1010=3,
IFERROR(INDEX($CV$68:$CZ$79, $CE1010, BX$23), "-"),
IF($CO1010=2,
IF(BX$23=5, $AC1010, IF(BX$23=4, $AD1010, 0)), IF(BX$23=5, $AC1010, 0)
))</f>
        <v>0</v>
      </c>
      <c r="BY1010" s="293" t="str">
        <f t="shared" si="445"/>
        <v>-</v>
      </c>
      <c r="BZ1010" s="299">
        <f t="shared" si="421"/>
        <v>0</v>
      </c>
      <c r="CA1010" s="294" t="str">
        <f t="shared" si="446"/>
        <v>-</v>
      </c>
      <c r="CB1010" s="295" t="str">
        <f t="shared" si="422"/>
        <v>-</v>
      </c>
      <c r="CC1010" s="295" t="str">
        <f t="shared" si="447"/>
        <v>-</v>
      </c>
      <c r="CD1010" s="299">
        <f t="shared" si="423"/>
        <v>0</v>
      </c>
      <c r="CE1010" s="300" t="str">
        <f t="shared" si="424"/>
        <v>-</v>
      </c>
      <c r="CF1010" s="300" t="str">
        <f t="shared" si="425"/>
        <v>-</v>
      </c>
      <c r="CG1010" s="300">
        <v>0</v>
      </c>
      <c r="CH1010" s="300">
        <f t="shared" si="426"/>
        <v>0</v>
      </c>
      <c r="CI1010" s="301">
        <f t="shared" si="427"/>
        <v>0</v>
      </c>
      <c r="CJ1010" s="301">
        <f t="shared" si="428"/>
        <v>0</v>
      </c>
      <c r="CK1010" s="302" t="str" cm="1">
        <f t="array" ref="CK1010">IF($CJ1010&gt;0, INDEX($CS$28:$DH$35, $CJ1010, $CI1010+CK$23), "-")</f>
        <v>-</v>
      </c>
      <c r="CL1010" s="302" t="str" cm="1">
        <f t="array" ref="CL1010">IF($CJ1010&gt;0, INDEX($CS$28:$DH$35, $CJ1010, $CI1010+CL$23), "-")</f>
        <v>-</v>
      </c>
      <c r="CM1010" s="302" t="str" cm="1">
        <f t="array" ref="CM1010">IF($CJ1010&gt;0, INDEX($CS$28:$DH$35, $CJ1010, $CI1010+CM$23), "-")</f>
        <v>-</v>
      </c>
      <c r="CN1010" s="302" t="str" cm="1">
        <f t="array" ref="CN1010">IF($CJ1010&gt;0, INDEX($CS$28:$DH$35, $CJ1010, $CI1010+CN$23), "-")</f>
        <v>-</v>
      </c>
      <c r="CO1010" s="300" t="str">
        <f t="shared" si="429"/>
        <v>-</v>
      </c>
      <c r="CP1010" s="271"/>
      <c r="CQ1010" s="272"/>
      <c r="CR1010" s="273"/>
      <c r="CS1010" s="273"/>
      <c r="CT1010" s="273"/>
      <c r="CU1010" s="273"/>
      <c r="CV1010" s="273"/>
      <c r="CW1010" s="273"/>
      <c r="CX1010" s="273"/>
      <c r="CY1010" s="273"/>
      <c r="CZ1010" s="273"/>
      <c r="DA1010" s="273"/>
      <c r="DB1010" s="273"/>
      <c r="DC1010" s="273"/>
      <c r="DD1010" s="273"/>
      <c r="DE1010" s="273"/>
      <c r="DF1010" s="273"/>
      <c r="DG1010" s="273"/>
      <c r="DH1010" s="273"/>
      <c r="DI1010" s="273"/>
      <c r="DJ1010" s="271"/>
      <c r="DK1010" s="271"/>
    </row>
    <row r="1011" spans="1:115" s="45" customFormat="1" ht="12.75" customHeight="1" x14ac:dyDescent="0.25">
      <c r="A1011" s="13" cm="1">
        <f t="array" ref="A1011">IFERROR(INDEX(Operation, IFERROR(MATCH($N1011,#REF!, 0), IFERROR(MATCH($N1011,#REF!, 0), MATCH($N1011,#REF!, 0))), 4), 0)</f>
        <v>0</v>
      </c>
      <c r="B1011" s="10">
        <v>988</v>
      </c>
      <c r="C1011" s="238"/>
      <c r="D1011" s="238"/>
      <c r="E1011" s="79"/>
      <c r="F1011" s="80" t="str">
        <f>IF(ISBLANK(E1011), "", VLOOKUP(E1011, Z!$A$2:$C$4127, 3, FALSE))</f>
        <v/>
      </c>
      <c r="G1011" s="238"/>
      <c r="H1011" s="81"/>
      <c r="I1011" s="255" t="b">
        <v>0</v>
      </c>
      <c r="J1011" s="256"/>
      <c r="K1011" s="82"/>
      <c r="L1011" s="82"/>
      <c r="M1011" s="83"/>
      <c r="N1011" s="79"/>
      <c r="O1011" s="84"/>
      <c r="P1011" s="84"/>
      <c r="Q1011" s="257"/>
      <c r="R1011" s="257"/>
      <c r="S1011" s="257"/>
      <c r="T1011" s="85">
        <f t="shared" si="430"/>
        <v>0</v>
      </c>
      <c r="U1011" s="238"/>
      <c r="V1011" s="238"/>
      <c r="W1011" s="238"/>
      <c r="X1011" s="257"/>
      <c r="Y1011" s="258"/>
      <c r="Z1011" s="79"/>
      <c r="AA1011" s="257"/>
      <c r="AB1011" s="257"/>
      <c r="AC1011" s="257"/>
      <c r="AD1011" s="257"/>
      <c r="AE1011" s="257"/>
      <c r="AF1011" s="85">
        <f t="shared" si="431"/>
        <v>0</v>
      </c>
      <c r="AG1011" s="259"/>
      <c r="AH1011" s="238"/>
      <c r="AI1011" s="79"/>
      <c r="AJ1011" s="80" t="str">
        <f>IF(ISBLANK(AI1011), "", VLOOKUP(AI1011, Z!$A$2:$C$4127, 3, FALSE))</f>
        <v/>
      </c>
      <c r="AK1011" s="260"/>
      <c r="AL1011" s="127">
        <f t="shared" si="432"/>
        <v>0</v>
      </c>
      <c r="AM1011" s="271"/>
      <c r="AN1011" s="292">
        <f t="shared" si="434"/>
        <v>0</v>
      </c>
      <c r="AO1011" s="279">
        <f t="shared" si="433"/>
        <v>1</v>
      </c>
      <c r="AP1011" s="279">
        <v>0.75</v>
      </c>
      <c r="AQ1011" s="293" t="str">
        <f t="shared" si="435"/>
        <v>-</v>
      </c>
      <c r="AR1011" s="293" t="str">
        <f t="shared" si="436"/>
        <v>-</v>
      </c>
      <c r="AS1011" s="293" t="str" cm="1">
        <f t="array" ref="AS1011">IFERROR(IFERROR((AT1011*AU1011)/(3600*1000)/AZ1011, BY1011) * SUMPRODUCT($BA1011:$BE1011^2.5, $BF1011:$BJ1011) / 1000, "-")</f>
        <v>-</v>
      </c>
      <c r="AT1011" s="279" t="str">
        <f t="shared" si="437"/>
        <v>-</v>
      </c>
      <c r="AU1011" s="279" t="str">
        <f t="shared" si="438"/>
        <v>-</v>
      </c>
      <c r="AV1011" s="294" t="str">
        <f t="shared" si="420"/>
        <v>-</v>
      </c>
      <c r="AW1011" s="294" t="str" cm="1">
        <f t="array" ref="AW1011">IF(CH1011&gt;0, INDEX($CV$58:$CV$60, CH1011), "-")</f>
        <v>-</v>
      </c>
      <c r="AX1011" s="294" t="str">
        <f t="shared" si="439"/>
        <v>-</v>
      </c>
      <c r="AY1011" s="295" t="str">
        <f t="shared" si="440"/>
        <v>-</v>
      </c>
      <c r="AZ1011" s="294">
        <f t="shared" si="441"/>
        <v>0</v>
      </c>
      <c r="BA1011" s="296" t="str" cm="1">
        <f t="array" ref="BA1011">IFERROR(INDEX($CV$63:$CZ$65, $CF1011, BA$23), "-")</f>
        <v>-</v>
      </c>
      <c r="BB1011" s="296" t="str" cm="1">
        <f t="array" ref="BB1011">IFERROR(INDEX($CV$63:$CZ$65, $CF1011, BB$23), "-")</f>
        <v>-</v>
      </c>
      <c r="BC1011" s="296" t="str" cm="1">
        <f t="array" ref="BC1011">IFERROR(INDEX($CV$63:$CZ$65, $CF1011, BC$23), "-")</f>
        <v>-</v>
      </c>
      <c r="BD1011" s="296" t="str" cm="1">
        <f t="array" ref="BD1011">IFERROR(INDEX($CV$63:$CZ$65, $CF1011, BD$23), "-")</f>
        <v>-</v>
      </c>
      <c r="BE1011" s="296" t="str" cm="1">
        <f t="array" ref="BE1011">IFERROR(INDEX($CV$63:$CZ$65, $CF1011, BE$23), "-")</f>
        <v>-</v>
      </c>
      <c r="BF1011" s="297" cm="1">
        <f t="array" ref="BF1011">IF($CF1011=3,
IFERROR(INDEX($CV$68:$CZ$79, $CE1011, BF$23), "-"),
IF($CF1011=2,
IF(BF$23=5, $Q1011, IF(BF$23=4, $R1011, 0)), IF(BF$23=5, $Q1011, 0)
))</f>
        <v>0</v>
      </c>
      <c r="BG1011" s="297" cm="1">
        <f t="array" ref="BG1011">IF($CF1011=3,
IFERROR(INDEX($CV$68:$CZ$79, $CE1011, BG$23), "-"),
IF($CF1011=2,
IF(BG$23=5, $Q1011, IF(BG$23=4, $R1011, 0)), IF(BG$23=5, $Q1011, 0)
))</f>
        <v>0</v>
      </c>
      <c r="BH1011" s="297" cm="1">
        <f t="array" ref="BH1011">IF($CF1011=3,
IFERROR(INDEX($CV$68:$CZ$79, $CE1011, BH$23), "-"),
IF($CF1011=2,
IF(BH$23=5, $Q1011, IF(BH$23=4, $R1011, 0)), IF(BH$23=5, $Q1011, 0)
))</f>
        <v>0</v>
      </c>
      <c r="BI1011" s="297" cm="1">
        <f t="array" ref="BI1011">IF($CF1011=3,
IFERROR(INDEX($CV$68:$CZ$79, $CE1011, BI$23), "-"),
IF($CF1011=2,
IF(BI$23=5, $Q1011, IF(BI$23=4, $R1011, 0)), IF(BI$23=5, $Q1011, 0)
))</f>
        <v>0</v>
      </c>
      <c r="BJ1011" s="297" cm="1">
        <f t="array" ref="BJ1011">IF($CF1011=3,
IFERROR(INDEX($CV$68:$CZ$79, $CE1011, BJ$23), "-"),
IF($CF1011=2,
IF(BJ$23=5, $Q1011, IF(BJ$23=4, $R1011, 0)), IF(BJ$23=5, $Q1011, 0)
))</f>
        <v>0</v>
      </c>
      <c r="BK1011" s="293" t="str" cm="1">
        <f t="array" ref="BK1011">IFERROR(IF(OR($AN$20="EZ", ISNUMBER((BL1011*BM1011)/(3600*1000)/BN1011)), (BL1011*BM1011)/(3600*1000)/BN1011, BY1011) * SUMPRODUCT($BO1011:$BS1011^2.5, $BT1011:$BX1011) / 1000, "-")</f>
        <v>-</v>
      </c>
      <c r="BL1011" s="279" t="str">
        <f t="shared" si="442"/>
        <v>-</v>
      </c>
      <c r="BM1011" s="279" t="str">
        <f t="shared" si="443"/>
        <v>-</v>
      </c>
      <c r="BN1011" s="298">
        <f t="shared" si="444"/>
        <v>0</v>
      </c>
      <c r="BO1011" s="296" t="str" cm="1">
        <f t="array" ref="BO1011">IFERROR(INDEX($CV$63:$CZ$65, $CO1011, BO$23), "-")</f>
        <v>-</v>
      </c>
      <c r="BP1011" s="296" t="str" cm="1">
        <f t="array" ref="BP1011">IFERROR(INDEX($CV$63:$CZ$65, $CO1011, BP$23), "-")</f>
        <v>-</v>
      </c>
      <c r="BQ1011" s="296" t="str" cm="1">
        <f t="array" ref="BQ1011">IFERROR(INDEX($CV$63:$CZ$65, $CO1011, BQ$23), "-")</f>
        <v>-</v>
      </c>
      <c r="BR1011" s="296" t="str" cm="1">
        <f t="array" ref="BR1011">IFERROR(INDEX($CV$63:$CZ$65, $CO1011, BR$23), "-")</f>
        <v>-</v>
      </c>
      <c r="BS1011" s="296" t="str" cm="1">
        <f t="array" ref="BS1011">IFERROR(INDEX($CV$63:$CZ$65, $CO1011, BS$23), "-")</f>
        <v>-</v>
      </c>
      <c r="BT1011" s="297" cm="1">
        <f t="array" ref="BT1011">IF($CO1011=3,
IFERROR(INDEX($CV$68:$CZ$79, $CE1011, BT$23), "-"),
IF($CO1011=2,
IF(BT$23=5, $AC1011, IF(BT$23=4, $AD1011, 0)), IF(BT$23=5, $AC1011, 0)
))</f>
        <v>0</v>
      </c>
      <c r="BU1011" s="297" cm="1">
        <f t="array" ref="BU1011">IF($CO1011=3,
IFERROR(INDEX($CV$68:$CZ$79, $CE1011, BU$23), "-"),
IF($CO1011=2,
IF(BU$23=5, $AC1011, IF(BU$23=4, $AD1011, 0)), IF(BU$23=5, $AC1011, 0)
))</f>
        <v>0</v>
      </c>
      <c r="BV1011" s="297" cm="1">
        <f t="array" ref="BV1011">IF($CO1011=3,
IFERROR(INDEX($CV$68:$CZ$79, $CE1011, BV$23), "-"),
IF($CO1011=2,
IF(BV$23=5, $AC1011, IF(BV$23=4, $AD1011, 0)), IF(BV$23=5, $AC1011, 0)
))</f>
        <v>0</v>
      </c>
      <c r="BW1011" s="297" cm="1">
        <f t="array" ref="BW1011">IF($CO1011=3,
IFERROR(INDEX($CV$68:$CZ$79, $CE1011, BW$23), "-"),
IF($CO1011=2,
IF(BW$23=5, $AC1011, IF(BW$23=4, $AD1011, 0)), IF(BW$23=5, $AC1011, 0)
))</f>
        <v>0</v>
      </c>
      <c r="BX1011" s="297" cm="1">
        <f t="array" ref="BX1011">IF($CO1011=3,
IFERROR(INDEX($CV$68:$CZ$79, $CE1011, BX$23), "-"),
IF($CO1011=2,
IF(BX$23=5, $AC1011, IF(BX$23=4, $AD1011, 0)), IF(BX$23=5, $AC1011, 0)
))</f>
        <v>0</v>
      </c>
      <c r="BY1011" s="293" t="str">
        <f t="shared" si="445"/>
        <v>-</v>
      </c>
      <c r="BZ1011" s="299">
        <f t="shared" si="421"/>
        <v>0</v>
      </c>
      <c r="CA1011" s="294" t="str">
        <f t="shared" si="446"/>
        <v>-</v>
      </c>
      <c r="CB1011" s="295" t="str">
        <f t="shared" si="422"/>
        <v>-</v>
      </c>
      <c r="CC1011" s="295" t="str">
        <f t="shared" si="447"/>
        <v>-</v>
      </c>
      <c r="CD1011" s="299">
        <f t="shared" si="423"/>
        <v>0</v>
      </c>
      <c r="CE1011" s="300" t="str">
        <f t="shared" si="424"/>
        <v>-</v>
      </c>
      <c r="CF1011" s="300" t="str">
        <f t="shared" si="425"/>
        <v>-</v>
      </c>
      <c r="CG1011" s="300">
        <v>0</v>
      </c>
      <c r="CH1011" s="300">
        <f t="shared" si="426"/>
        <v>0</v>
      </c>
      <c r="CI1011" s="301">
        <f t="shared" si="427"/>
        <v>0</v>
      </c>
      <c r="CJ1011" s="301">
        <f t="shared" si="428"/>
        <v>0</v>
      </c>
      <c r="CK1011" s="302" t="str" cm="1">
        <f t="array" ref="CK1011">IF($CJ1011&gt;0, INDEX($CS$28:$DH$35, $CJ1011, $CI1011+CK$23), "-")</f>
        <v>-</v>
      </c>
      <c r="CL1011" s="302" t="str" cm="1">
        <f t="array" ref="CL1011">IF($CJ1011&gt;0, INDEX($CS$28:$DH$35, $CJ1011, $CI1011+CL$23), "-")</f>
        <v>-</v>
      </c>
      <c r="CM1011" s="302" t="str" cm="1">
        <f t="array" ref="CM1011">IF($CJ1011&gt;0, INDEX($CS$28:$DH$35, $CJ1011, $CI1011+CM$23), "-")</f>
        <v>-</v>
      </c>
      <c r="CN1011" s="302" t="str" cm="1">
        <f t="array" ref="CN1011">IF($CJ1011&gt;0, INDEX($CS$28:$DH$35, $CJ1011, $CI1011+CN$23), "-")</f>
        <v>-</v>
      </c>
      <c r="CO1011" s="300" t="str">
        <f t="shared" si="429"/>
        <v>-</v>
      </c>
      <c r="CP1011" s="271"/>
      <c r="CQ1011" s="272"/>
      <c r="CR1011" s="273"/>
      <c r="CS1011" s="273"/>
      <c r="CT1011" s="273"/>
      <c r="CU1011" s="273"/>
      <c r="CV1011" s="273"/>
      <c r="CW1011" s="273"/>
      <c r="CX1011" s="273"/>
      <c r="CY1011" s="273"/>
      <c r="CZ1011" s="273"/>
      <c r="DA1011" s="273"/>
      <c r="DB1011" s="273"/>
      <c r="DC1011" s="273"/>
      <c r="DD1011" s="273"/>
      <c r="DE1011" s="273"/>
      <c r="DF1011" s="273"/>
      <c r="DG1011" s="273"/>
      <c r="DH1011" s="273"/>
      <c r="DI1011" s="273"/>
      <c r="DJ1011" s="271"/>
      <c r="DK1011" s="271"/>
    </row>
    <row r="1012" spans="1:115" s="45" customFormat="1" ht="12.75" customHeight="1" x14ac:dyDescent="0.25">
      <c r="A1012" s="13" cm="1">
        <f t="array" ref="A1012">IFERROR(INDEX(Operation, IFERROR(MATCH($N1012,#REF!, 0), IFERROR(MATCH($N1012,#REF!, 0), MATCH($N1012,#REF!, 0))), 4), 0)</f>
        <v>0</v>
      </c>
      <c r="B1012" s="10">
        <v>989</v>
      </c>
      <c r="C1012" s="238"/>
      <c r="D1012" s="238"/>
      <c r="E1012" s="79"/>
      <c r="F1012" s="80" t="str">
        <f>IF(ISBLANK(E1012), "", VLOOKUP(E1012, Z!$A$2:$C$4127, 3, FALSE))</f>
        <v/>
      </c>
      <c r="G1012" s="238"/>
      <c r="H1012" s="81"/>
      <c r="I1012" s="255" t="b">
        <v>0</v>
      </c>
      <c r="J1012" s="256"/>
      <c r="K1012" s="82"/>
      <c r="L1012" s="82"/>
      <c r="M1012" s="83"/>
      <c r="N1012" s="79"/>
      <c r="O1012" s="84"/>
      <c r="P1012" s="84"/>
      <c r="Q1012" s="257"/>
      <c r="R1012" s="257"/>
      <c r="S1012" s="257"/>
      <c r="T1012" s="85">
        <f t="shared" si="430"/>
        <v>0</v>
      </c>
      <c r="U1012" s="238"/>
      <c r="V1012" s="238"/>
      <c r="W1012" s="238"/>
      <c r="X1012" s="257"/>
      <c r="Y1012" s="258"/>
      <c r="Z1012" s="79"/>
      <c r="AA1012" s="257"/>
      <c r="AB1012" s="257"/>
      <c r="AC1012" s="257"/>
      <c r="AD1012" s="257"/>
      <c r="AE1012" s="257"/>
      <c r="AF1012" s="85">
        <f t="shared" si="431"/>
        <v>0</v>
      </c>
      <c r="AG1012" s="259"/>
      <c r="AH1012" s="238"/>
      <c r="AI1012" s="79"/>
      <c r="AJ1012" s="80" t="str">
        <f>IF(ISBLANK(AI1012), "", VLOOKUP(AI1012, Z!$A$2:$C$4127, 3, FALSE))</f>
        <v/>
      </c>
      <c r="AK1012" s="260"/>
      <c r="AL1012" s="127">
        <f t="shared" si="432"/>
        <v>0</v>
      </c>
      <c r="AM1012" s="271"/>
      <c r="AN1012" s="292">
        <f t="shared" si="434"/>
        <v>0</v>
      </c>
      <c r="AO1012" s="279">
        <f t="shared" si="433"/>
        <v>1</v>
      </c>
      <c r="AP1012" s="279">
        <v>0.75</v>
      </c>
      <c r="AQ1012" s="293" t="str">
        <f t="shared" si="435"/>
        <v>-</v>
      </c>
      <c r="AR1012" s="293" t="str">
        <f t="shared" si="436"/>
        <v>-</v>
      </c>
      <c r="AS1012" s="293" t="str" cm="1">
        <f t="array" ref="AS1012">IFERROR(IFERROR((AT1012*AU1012)/(3600*1000)/AZ1012, BY1012) * SUMPRODUCT($BA1012:$BE1012^2.5, $BF1012:$BJ1012) / 1000, "-")</f>
        <v>-</v>
      </c>
      <c r="AT1012" s="279" t="str">
        <f t="shared" si="437"/>
        <v>-</v>
      </c>
      <c r="AU1012" s="279" t="str">
        <f t="shared" si="438"/>
        <v>-</v>
      </c>
      <c r="AV1012" s="294" t="str">
        <f t="shared" si="420"/>
        <v>-</v>
      </c>
      <c r="AW1012" s="294" t="str" cm="1">
        <f t="array" ref="AW1012">IF(CH1012&gt;0, INDEX($CV$58:$CV$60, CH1012), "-")</f>
        <v>-</v>
      </c>
      <c r="AX1012" s="294" t="str">
        <f t="shared" si="439"/>
        <v>-</v>
      </c>
      <c r="AY1012" s="295" t="str">
        <f t="shared" si="440"/>
        <v>-</v>
      </c>
      <c r="AZ1012" s="294">
        <f t="shared" si="441"/>
        <v>0</v>
      </c>
      <c r="BA1012" s="296" t="str" cm="1">
        <f t="array" ref="BA1012">IFERROR(INDEX($CV$63:$CZ$65, $CF1012, BA$23), "-")</f>
        <v>-</v>
      </c>
      <c r="BB1012" s="296" t="str" cm="1">
        <f t="array" ref="BB1012">IFERROR(INDEX($CV$63:$CZ$65, $CF1012, BB$23), "-")</f>
        <v>-</v>
      </c>
      <c r="BC1012" s="296" t="str" cm="1">
        <f t="array" ref="BC1012">IFERROR(INDEX($CV$63:$CZ$65, $CF1012, BC$23), "-")</f>
        <v>-</v>
      </c>
      <c r="BD1012" s="296" t="str" cm="1">
        <f t="array" ref="BD1012">IFERROR(INDEX($CV$63:$CZ$65, $CF1012, BD$23), "-")</f>
        <v>-</v>
      </c>
      <c r="BE1012" s="296" t="str" cm="1">
        <f t="array" ref="BE1012">IFERROR(INDEX($CV$63:$CZ$65, $CF1012, BE$23), "-")</f>
        <v>-</v>
      </c>
      <c r="BF1012" s="297" cm="1">
        <f t="array" ref="BF1012">IF($CF1012=3,
IFERROR(INDEX($CV$68:$CZ$79, $CE1012, BF$23), "-"),
IF($CF1012=2,
IF(BF$23=5, $Q1012, IF(BF$23=4, $R1012, 0)), IF(BF$23=5, $Q1012, 0)
))</f>
        <v>0</v>
      </c>
      <c r="BG1012" s="297" cm="1">
        <f t="array" ref="BG1012">IF($CF1012=3,
IFERROR(INDEX($CV$68:$CZ$79, $CE1012, BG$23), "-"),
IF($CF1012=2,
IF(BG$23=5, $Q1012, IF(BG$23=4, $R1012, 0)), IF(BG$23=5, $Q1012, 0)
))</f>
        <v>0</v>
      </c>
      <c r="BH1012" s="297" cm="1">
        <f t="array" ref="BH1012">IF($CF1012=3,
IFERROR(INDEX($CV$68:$CZ$79, $CE1012, BH$23), "-"),
IF($CF1012=2,
IF(BH$23=5, $Q1012, IF(BH$23=4, $R1012, 0)), IF(BH$23=5, $Q1012, 0)
))</f>
        <v>0</v>
      </c>
      <c r="BI1012" s="297" cm="1">
        <f t="array" ref="BI1012">IF($CF1012=3,
IFERROR(INDEX($CV$68:$CZ$79, $CE1012, BI$23), "-"),
IF($CF1012=2,
IF(BI$23=5, $Q1012, IF(BI$23=4, $R1012, 0)), IF(BI$23=5, $Q1012, 0)
))</f>
        <v>0</v>
      </c>
      <c r="BJ1012" s="297" cm="1">
        <f t="array" ref="BJ1012">IF($CF1012=3,
IFERROR(INDEX($CV$68:$CZ$79, $CE1012, BJ$23), "-"),
IF($CF1012=2,
IF(BJ$23=5, $Q1012, IF(BJ$23=4, $R1012, 0)), IF(BJ$23=5, $Q1012, 0)
))</f>
        <v>0</v>
      </c>
      <c r="BK1012" s="293" t="str" cm="1">
        <f t="array" ref="BK1012">IFERROR(IF(OR($AN$20="EZ", ISNUMBER((BL1012*BM1012)/(3600*1000)/BN1012)), (BL1012*BM1012)/(3600*1000)/BN1012, BY1012) * SUMPRODUCT($BO1012:$BS1012^2.5, $BT1012:$BX1012) / 1000, "-")</f>
        <v>-</v>
      </c>
      <c r="BL1012" s="279" t="str">
        <f t="shared" si="442"/>
        <v>-</v>
      </c>
      <c r="BM1012" s="279" t="str">
        <f t="shared" si="443"/>
        <v>-</v>
      </c>
      <c r="BN1012" s="298">
        <f t="shared" si="444"/>
        <v>0</v>
      </c>
      <c r="BO1012" s="296" t="str" cm="1">
        <f t="array" ref="BO1012">IFERROR(INDEX($CV$63:$CZ$65, $CO1012, BO$23), "-")</f>
        <v>-</v>
      </c>
      <c r="BP1012" s="296" t="str" cm="1">
        <f t="array" ref="BP1012">IFERROR(INDEX($CV$63:$CZ$65, $CO1012, BP$23), "-")</f>
        <v>-</v>
      </c>
      <c r="BQ1012" s="296" t="str" cm="1">
        <f t="array" ref="BQ1012">IFERROR(INDEX($CV$63:$CZ$65, $CO1012, BQ$23), "-")</f>
        <v>-</v>
      </c>
      <c r="BR1012" s="296" t="str" cm="1">
        <f t="array" ref="BR1012">IFERROR(INDEX($CV$63:$CZ$65, $CO1012, BR$23), "-")</f>
        <v>-</v>
      </c>
      <c r="BS1012" s="296" t="str" cm="1">
        <f t="array" ref="BS1012">IFERROR(INDEX($CV$63:$CZ$65, $CO1012, BS$23), "-")</f>
        <v>-</v>
      </c>
      <c r="BT1012" s="297" cm="1">
        <f t="array" ref="BT1012">IF($CO1012=3,
IFERROR(INDEX($CV$68:$CZ$79, $CE1012, BT$23), "-"),
IF($CO1012=2,
IF(BT$23=5, $AC1012, IF(BT$23=4, $AD1012, 0)), IF(BT$23=5, $AC1012, 0)
))</f>
        <v>0</v>
      </c>
      <c r="BU1012" s="297" cm="1">
        <f t="array" ref="BU1012">IF($CO1012=3,
IFERROR(INDEX($CV$68:$CZ$79, $CE1012, BU$23), "-"),
IF($CO1012=2,
IF(BU$23=5, $AC1012, IF(BU$23=4, $AD1012, 0)), IF(BU$23=5, $AC1012, 0)
))</f>
        <v>0</v>
      </c>
      <c r="BV1012" s="297" cm="1">
        <f t="array" ref="BV1012">IF($CO1012=3,
IFERROR(INDEX($CV$68:$CZ$79, $CE1012, BV$23), "-"),
IF($CO1012=2,
IF(BV$23=5, $AC1012, IF(BV$23=4, $AD1012, 0)), IF(BV$23=5, $AC1012, 0)
))</f>
        <v>0</v>
      </c>
      <c r="BW1012" s="297" cm="1">
        <f t="array" ref="BW1012">IF($CO1012=3,
IFERROR(INDEX($CV$68:$CZ$79, $CE1012, BW$23), "-"),
IF($CO1012=2,
IF(BW$23=5, $AC1012, IF(BW$23=4, $AD1012, 0)), IF(BW$23=5, $AC1012, 0)
))</f>
        <v>0</v>
      </c>
      <c r="BX1012" s="297" cm="1">
        <f t="array" ref="BX1012">IF($CO1012=3,
IFERROR(INDEX($CV$68:$CZ$79, $CE1012, BX$23), "-"),
IF($CO1012=2,
IF(BX$23=5, $AC1012, IF(BX$23=4, $AD1012, 0)), IF(BX$23=5, $AC1012, 0)
))</f>
        <v>0</v>
      </c>
      <c r="BY1012" s="293" t="str">
        <f t="shared" si="445"/>
        <v>-</v>
      </c>
      <c r="BZ1012" s="299">
        <f t="shared" si="421"/>
        <v>0</v>
      </c>
      <c r="CA1012" s="294" t="str">
        <f t="shared" si="446"/>
        <v>-</v>
      </c>
      <c r="CB1012" s="295" t="str">
        <f t="shared" si="422"/>
        <v>-</v>
      </c>
      <c r="CC1012" s="295" t="str">
        <f t="shared" si="447"/>
        <v>-</v>
      </c>
      <c r="CD1012" s="299">
        <f t="shared" si="423"/>
        <v>0</v>
      </c>
      <c r="CE1012" s="300" t="str">
        <f t="shared" si="424"/>
        <v>-</v>
      </c>
      <c r="CF1012" s="300" t="str">
        <f t="shared" si="425"/>
        <v>-</v>
      </c>
      <c r="CG1012" s="300">
        <v>0</v>
      </c>
      <c r="CH1012" s="300">
        <f t="shared" si="426"/>
        <v>0</v>
      </c>
      <c r="CI1012" s="301">
        <f t="shared" si="427"/>
        <v>0</v>
      </c>
      <c r="CJ1012" s="301">
        <f t="shared" si="428"/>
        <v>0</v>
      </c>
      <c r="CK1012" s="302" t="str" cm="1">
        <f t="array" ref="CK1012">IF($CJ1012&gt;0, INDEX($CS$28:$DH$35, $CJ1012, $CI1012+CK$23), "-")</f>
        <v>-</v>
      </c>
      <c r="CL1012" s="302" t="str" cm="1">
        <f t="array" ref="CL1012">IF($CJ1012&gt;0, INDEX($CS$28:$DH$35, $CJ1012, $CI1012+CL$23), "-")</f>
        <v>-</v>
      </c>
      <c r="CM1012" s="302" t="str" cm="1">
        <f t="array" ref="CM1012">IF($CJ1012&gt;0, INDEX($CS$28:$DH$35, $CJ1012, $CI1012+CM$23), "-")</f>
        <v>-</v>
      </c>
      <c r="CN1012" s="302" t="str" cm="1">
        <f t="array" ref="CN1012">IF($CJ1012&gt;0, INDEX($CS$28:$DH$35, $CJ1012, $CI1012+CN$23), "-")</f>
        <v>-</v>
      </c>
      <c r="CO1012" s="300" t="str">
        <f t="shared" si="429"/>
        <v>-</v>
      </c>
      <c r="CP1012" s="271"/>
      <c r="CQ1012" s="272"/>
      <c r="CR1012" s="273"/>
      <c r="CS1012" s="273"/>
      <c r="CT1012" s="273"/>
      <c r="CU1012" s="273"/>
      <c r="CV1012" s="273"/>
      <c r="CW1012" s="273"/>
      <c r="CX1012" s="273"/>
      <c r="CY1012" s="273"/>
      <c r="CZ1012" s="273"/>
      <c r="DA1012" s="273"/>
      <c r="DB1012" s="273"/>
      <c r="DC1012" s="273"/>
      <c r="DD1012" s="273"/>
      <c r="DE1012" s="273"/>
      <c r="DF1012" s="273"/>
      <c r="DG1012" s="273"/>
      <c r="DH1012" s="273"/>
      <c r="DI1012" s="273"/>
      <c r="DJ1012" s="271"/>
      <c r="DK1012" s="271"/>
    </row>
    <row r="1013" spans="1:115" s="45" customFormat="1" ht="12.75" customHeight="1" x14ac:dyDescent="0.25">
      <c r="A1013" s="13" cm="1">
        <f t="array" ref="A1013">IFERROR(INDEX(Operation, IFERROR(MATCH($N1013,#REF!, 0), IFERROR(MATCH($N1013,#REF!, 0), MATCH($N1013,#REF!, 0))), 4), 0)</f>
        <v>0</v>
      </c>
      <c r="B1013" s="10">
        <v>990</v>
      </c>
      <c r="C1013" s="238"/>
      <c r="D1013" s="238"/>
      <c r="E1013" s="79"/>
      <c r="F1013" s="80" t="str">
        <f>IF(ISBLANK(E1013), "", VLOOKUP(E1013, Z!$A$2:$C$4127, 3, FALSE))</f>
        <v/>
      </c>
      <c r="G1013" s="238"/>
      <c r="H1013" s="81"/>
      <c r="I1013" s="255" t="b">
        <v>0</v>
      </c>
      <c r="J1013" s="256"/>
      <c r="K1013" s="82"/>
      <c r="L1013" s="82"/>
      <c r="M1013" s="83"/>
      <c r="N1013" s="79"/>
      <c r="O1013" s="84"/>
      <c r="P1013" s="84"/>
      <c r="Q1013" s="257"/>
      <c r="R1013" s="257"/>
      <c r="S1013" s="257"/>
      <c r="T1013" s="85">
        <f t="shared" si="430"/>
        <v>0</v>
      </c>
      <c r="U1013" s="238"/>
      <c r="V1013" s="238"/>
      <c r="W1013" s="238"/>
      <c r="X1013" s="257"/>
      <c r="Y1013" s="258"/>
      <c r="Z1013" s="79"/>
      <c r="AA1013" s="257"/>
      <c r="AB1013" s="257"/>
      <c r="AC1013" s="257"/>
      <c r="AD1013" s="257"/>
      <c r="AE1013" s="257"/>
      <c r="AF1013" s="85">
        <f t="shared" si="431"/>
        <v>0</v>
      </c>
      <c r="AG1013" s="259"/>
      <c r="AH1013" s="238"/>
      <c r="AI1013" s="79"/>
      <c r="AJ1013" s="80" t="str">
        <f>IF(ISBLANK(AI1013), "", VLOOKUP(AI1013, Z!$A$2:$C$4127, 3, FALSE))</f>
        <v/>
      </c>
      <c r="AK1013" s="260"/>
      <c r="AL1013" s="127">
        <f t="shared" si="432"/>
        <v>0</v>
      </c>
      <c r="AM1013" s="271"/>
      <c r="AN1013" s="292">
        <f t="shared" si="434"/>
        <v>0</v>
      </c>
      <c r="AO1013" s="279">
        <f t="shared" si="433"/>
        <v>1</v>
      </c>
      <c r="AP1013" s="279">
        <v>0.75</v>
      </c>
      <c r="AQ1013" s="293" t="str">
        <f t="shared" si="435"/>
        <v>-</v>
      </c>
      <c r="AR1013" s="293" t="str">
        <f t="shared" si="436"/>
        <v>-</v>
      </c>
      <c r="AS1013" s="293" t="str" cm="1">
        <f t="array" ref="AS1013">IFERROR(IFERROR((AT1013*AU1013)/(3600*1000)/AZ1013, BY1013) * SUMPRODUCT($BA1013:$BE1013^2.5, $BF1013:$BJ1013) / 1000, "-")</f>
        <v>-</v>
      </c>
      <c r="AT1013" s="279" t="str">
        <f t="shared" si="437"/>
        <v>-</v>
      </c>
      <c r="AU1013" s="279" t="str">
        <f t="shared" si="438"/>
        <v>-</v>
      </c>
      <c r="AV1013" s="294" t="str">
        <f t="shared" si="420"/>
        <v>-</v>
      </c>
      <c r="AW1013" s="294" t="str" cm="1">
        <f t="array" ref="AW1013">IF(CH1013&gt;0, INDEX($CV$58:$CV$60, CH1013), "-")</f>
        <v>-</v>
      </c>
      <c r="AX1013" s="294" t="str">
        <f t="shared" si="439"/>
        <v>-</v>
      </c>
      <c r="AY1013" s="295" t="str">
        <f t="shared" si="440"/>
        <v>-</v>
      </c>
      <c r="AZ1013" s="294">
        <f t="shared" si="441"/>
        <v>0</v>
      </c>
      <c r="BA1013" s="296" t="str" cm="1">
        <f t="array" ref="BA1013">IFERROR(INDEX($CV$63:$CZ$65, $CF1013, BA$23), "-")</f>
        <v>-</v>
      </c>
      <c r="BB1013" s="296" t="str" cm="1">
        <f t="array" ref="BB1013">IFERROR(INDEX($CV$63:$CZ$65, $CF1013, BB$23), "-")</f>
        <v>-</v>
      </c>
      <c r="BC1013" s="296" t="str" cm="1">
        <f t="array" ref="BC1013">IFERROR(INDEX($CV$63:$CZ$65, $CF1013, BC$23), "-")</f>
        <v>-</v>
      </c>
      <c r="BD1013" s="296" t="str" cm="1">
        <f t="array" ref="BD1013">IFERROR(INDEX($CV$63:$CZ$65, $CF1013, BD$23), "-")</f>
        <v>-</v>
      </c>
      <c r="BE1013" s="296" t="str" cm="1">
        <f t="array" ref="BE1013">IFERROR(INDEX($CV$63:$CZ$65, $CF1013, BE$23), "-")</f>
        <v>-</v>
      </c>
      <c r="BF1013" s="297" cm="1">
        <f t="array" ref="BF1013">IF($CF1013=3,
IFERROR(INDEX($CV$68:$CZ$79, $CE1013, BF$23), "-"),
IF($CF1013=2,
IF(BF$23=5, $Q1013, IF(BF$23=4, $R1013, 0)), IF(BF$23=5, $Q1013, 0)
))</f>
        <v>0</v>
      </c>
      <c r="BG1013" s="297" cm="1">
        <f t="array" ref="BG1013">IF($CF1013=3,
IFERROR(INDEX($CV$68:$CZ$79, $CE1013, BG$23), "-"),
IF($CF1013=2,
IF(BG$23=5, $Q1013, IF(BG$23=4, $R1013, 0)), IF(BG$23=5, $Q1013, 0)
))</f>
        <v>0</v>
      </c>
      <c r="BH1013" s="297" cm="1">
        <f t="array" ref="BH1013">IF($CF1013=3,
IFERROR(INDEX($CV$68:$CZ$79, $CE1013, BH$23), "-"),
IF($CF1013=2,
IF(BH$23=5, $Q1013, IF(BH$23=4, $R1013, 0)), IF(BH$23=5, $Q1013, 0)
))</f>
        <v>0</v>
      </c>
      <c r="BI1013" s="297" cm="1">
        <f t="array" ref="BI1013">IF($CF1013=3,
IFERROR(INDEX($CV$68:$CZ$79, $CE1013, BI$23), "-"),
IF($CF1013=2,
IF(BI$23=5, $Q1013, IF(BI$23=4, $R1013, 0)), IF(BI$23=5, $Q1013, 0)
))</f>
        <v>0</v>
      </c>
      <c r="BJ1013" s="297" cm="1">
        <f t="array" ref="BJ1013">IF($CF1013=3,
IFERROR(INDEX($CV$68:$CZ$79, $CE1013, BJ$23), "-"),
IF($CF1013=2,
IF(BJ$23=5, $Q1013, IF(BJ$23=4, $R1013, 0)), IF(BJ$23=5, $Q1013, 0)
))</f>
        <v>0</v>
      </c>
      <c r="BK1013" s="293" t="str" cm="1">
        <f t="array" ref="BK1013">IFERROR(IF(OR($AN$20="EZ", ISNUMBER((BL1013*BM1013)/(3600*1000)/BN1013)), (BL1013*BM1013)/(3600*1000)/BN1013, BY1013) * SUMPRODUCT($BO1013:$BS1013^2.5, $BT1013:$BX1013) / 1000, "-")</f>
        <v>-</v>
      </c>
      <c r="BL1013" s="279" t="str">
        <f t="shared" si="442"/>
        <v>-</v>
      </c>
      <c r="BM1013" s="279" t="str">
        <f t="shared" si="443"/>
        <v>-</v>
      </c>
      <c r="BN1013" s="298">
        <f t="shared" si="444"/>
        <v>0</v>
      </c>
      <c r="BO1013" s="296" t="str" cm="1">
        <f t="array" ref="BO1013">IFERROR(INDEX($CV$63:$CZ$65, $CO1013, BO$23), "-")</f>
        <v>-</v>
      </c>
      <c r="BP1013" s="296" t="str" cm="1">
        <f t="array" ref="BP1013">IFERROR(INDEX($CV$63:$CZ$65, $CO1013, BP$23), "-")</f>
        <v>-</v>
      </c>
      <c r="BQ1013" s="296" t="str" cm="1">
        <f t="array" ref="BQ1013">IFERROR(INDEX($CV$63:$CZ$65, $CO1013, BQ$23), "-")</f>
        <v>-</v>
      </c>
      <c r="BR1013" s="296" t="str" cm="1">
        <f t="array" ref="BR1013">IFERROR(INDEX($CV$63:$CZ$65, $CO1013, BR$23), "-")</f>
        <v>-</v>
      </c>
      <c r="BS1013" s="296" t="str" cm="1">
        <f t="array" ref="BS1013">IFERROR(INDEX($CV$63:$CZ$65, $CO1013, BS$23), "-")</f>
        <v>-</v>
      </c>
      <c r="BT1013" s="297" cm="1">
        <f t="array" ref="BT1013">IF($CO1013=3,
IFERROR(INDEX($CV$68:$CZ$79, $CE1013, BT$23), "-"),
IF($CO1013=2,
IF(BT$23=5, $AC1013, IF(BT$23=4, $AD1013, 0)), IF(BT$23=5, $AC1013, 0)
))</f>
        <v>0</v>
      </c>
      <c r="BU1013" s="297" cm="1">
        <f t="array" ref="BU1013">IF($CO1013=3,
IFERROR(INDEX($CV$68:$CZ$79, $CE1013, BU$23), "-"),
IF($CO1013=2,
IF(BU$23=5, $AC1013, IF(BU$23=4, $AD1013, 0)), IF(BU$23=5, $AC1013, 0)
))</f>
        <v>0</v>
      </c>
      <c r="BV1013" s="297" cm="1">
        <f t="array" ref="BV1013">IF($CO1013=3,
IFERROR(INDEX($CV$68:$CZ$79, $CE1013, BV$23), "-"),
IF($CO1013=2,
IF(BV$23=5, $AC1013, IF(BV$23=4, $AD1013, 0)), IF(BV$23=5, $AC1013, 0)
))</f>
        <v>0</v>
      </c>
      <c r="BW1013" s="297" cm="1">
        <f t="array" ref="BW1013">IF($CO1013=3,
IFERROR(INDEX($CV$68:$CZ$79, $CE1013, BW$23), "-"),
IF($CO1013=2,
IF(BW$23=5, $AC1013, IF(BW$23=4, $AD1013, 0)), IF(BW$23=5, $AC1013, 0)
))</f>
        <v>0</v>
      </c>
      <c r="BX1013" s="297" cm="1">
        <f t="array" ref="BX1013">IF($CO1013=3,
IFERROR(INDEX($CV$68:$CZ$79, $CE1013, BX$23), "-"),
IF($CO1013=2,
IF(BX$23=5, $AC1013, IF(BX$23=4, $AD1013, 0)), IF(BX$23=5, $AC1013, 0)
))</f>
        <v>0</v>
      </c>
      <c r="BY1013" s="293" t="str">
        <f t="shared" si="445"/>
        <v>-</v>
      </c>
      <c r="BZ1013" s="299">
        <f t="shared" si="421"/>
        <v>0</v>
      </c>
      <c r="CA1013" s="294" t="str">
        <f t="shared" si="446"/>
        <v>-</v>
      </c>
      <c r="CB1013" s="295" t="str">
        <f t="shared" si="422"/>
        <v>-</v>
      </c>
      <c r="CC1013" s="295" t="str">
        <f t="shared" si="447"/>
        <v>-</v>
      </c>
      <c r="CD1013" s="299">
        <f t="shared" si="423"/>
        <v>0</v>
      </c>
      <c r="CE1013" s="300" t="str">
        <f t="shared" si="424"/>
        <v>-</v>
      </c>
      <c r="CF1013" s="300" t="str">
        <f t="shared" si="425"/>
        <v>-</v>
      </c>
      <c r="CG1013" s="300">
        <v>0</v>
      </c>
      <c r="CH1013" s="300">
        <f t="shared" si="426"/>
        <v>0</v>
      </c>
      <c r="CI1013" s="301">
        <f t="shared" si="427"/>
        <v>0</v>
      </c>
      <c r="CJ1013" s="301">
        <f t="shared" si="428"/>
        <v>0</v>
      </c>
      <c r="CK1013" s="302" t="str" cm="1">
        <f t="array" ref="CK1013">IF($CJ1013&gt;0, INDEX($CS$28:$DH$35, $CJ1013, $CI1013+CK$23), "-")</f>
        <v>-</v>
      </c>
      <c r="CL1013" s="302" t="str" cm="1">
        <f t="array" ref="CL1013">IF($CJ1013&gt;0, INDEX($CS$28:$DH$35, $CJ1013, $CI1013+CL$23), "-")</f>
        <v>-</v>
      </c>
      <c r="CM1013" s="302" t="str" cm="1">
        <f t="array" ref="CM1013">IF($CJ1013&gt;0, INDEX($CS$28:$DH$35, $CJ1013, $CI1013+CM$23), "-")</f>
        <v>-</v>
      </c>
      <c r="CN1013" s="302" t="str" cm="1">
        <f t="array" ref="CN1013">IF($CJ1013&gt;0, INDEX($CS$28:$DH$35, $CJ1013, $CI1013+CN$23), "-")</f>
        <v>-</v>
      </c>
      <c r="CO1013" s="300" t="str">
        <f t="shared" si="429"/>
        <v>-</v>
      </c>
      <c r="CP1013" s="271"/>
      <c r="CQ1013" s="272"/>
      <c r="CR1013" s="273"/>
      <c r="CS1013" s="273"/>
      <c r="CT1013" s="273"/>
      <c r="CU1013" s="273"/>
      <c r="CV1013" s="273"/>
      <c r="CW1013" s="273"/>
      <c r="CX1013" s="273"/>
      <c r="CY1013" s="273"/>
      <c r="CZ1013" s="273"/>
      <c r="DA1013" s="273"/>
      <c r="DB1013" s="273"/>
      <c r="DC1013" s="273"/>
      <c r="DD1013" s="273"/>
      <c r="DE1013" s="273"/>
      <c r="DF1013" s="273"/>
      <c r="DG1013" s="273"/>
      <c r="DH1013" s="273"/>
      <c r="DI1013" s="273"/>
      <c r="DJ1013" s="271"/>
      <c r="DK1013" s="271"/>
    </row>
    <row r="1014" spans="1:115" s="45" customFormat="1" ht="12.75" customHeight="1" x14ac:dyDescent="0.25">
      <c r="A1014" s="13" cm="1">
        <f t="array" ref="A1014">IFERROR(INDEX(Operation, IFERROR(MATCH($N1014,#REF!, 0), IFERROR(MATCH($N1014,#REF!, 0), MATCH($N1014,#REF!, 0))), 4), 0)</f>
        <v>0</v>
      </c>
      <c r="B1014" s="10">
        <v>991</v>
      </c>
      <c r="C1014" s="238"/>
      <c r="D1014" s="238"/>
      <c r="E1014" s="79"/>
      <c r="F1014" s="80" t="str">
        <f>IF(ISBLANK(E1014), "", VLOOKUP(E1014, Z!$A$2:$C$4127, 3, FALSE))</f>
        <v/>
      </c>
      <c r="G1014" s="238"/>
      <c r="H1014" s="81"/>
      <c r="I1014" s="255" t="b">
        <v>0</v>
      </c>
      <c r="J1014" s="256"/>
      <c r="K1014" s="82"/>
      <c r="L1014" s="82"/>
      <c r="M1014" s="83"/>
      <c r="N1014" s="79"/>
      <c r="O1014" s="84"/>
      <c r="P1014" s="84"/>
      <c r="Q1014" s="257"/>
      <c r="R1014" s="257"/>
      <c r="S1014" s="257"/>
      <c r="T1014" s="85">
        <f t="shared" si="430"/>
        <v>0</v>
      </c>
      <c r="U1014" s="238"/>
      <c r="V1014" s="238"/>
      <c r="W1014" s="238"/>
      <c r="X1014" s="256"/>
      <c r="Y1014" s="258"/>
      <c r="Z1014" s="79"/>
      <c r="AA1014" s="257"/>
      <c r="AB1014" s="257"/>
      <c r="AC1014" s="257"/>
      <c r="AD1014" s="257"/>
      <c r="AE1014" s="257"/>
      <c r="AF1014" s="85">
        <f t="shared" si="431"/>
        <v>0</v>
      </c>
      <c r="AG1014" s="259"/>
      <c r="AH1014" s="238"/>
      <c r="AI1014" s="79"/>
      <c r="AJ1014" s="80" t="str">
        <f>IF(ISBLANK(AI1014), "", VLOOKUP(AI1014, Z!$A$2:$C$4127, 3, FALSE))</f>
        <v/>
      </c>
      <c r="AK1014" s="260"/>
      <c r="AL1014" s="127">
        <f t="shared" si="432"/>
        <v>0</v>
      </c>
      <c r="AM1014" s="271"/>
      <c r="AN1014" s="292">
        <f t="shared" si="434"/>
        <v>0</v>
      </c>
      <c r="AO1014" s="279">
        <f t="shared" si="433"/>
        <v>1</v>
      </c>
      <c r="AP1014" s="279">
        <v>0.75</v>
      </c>
      <c r="AQ1014" s="293" t="str">
        <f t="shared" si="435"/>
        <v>-</v>
      </c>
      <c r="AR1014" s="293" t="str">
        <f t="shared" si="436"/>
        <v>-</v>
      </c>
      <c r="AS1014" s="293" t="str" cm="1">
        <f t="array" ref="AS1014">IFERROR(IFERROR((AT1014*AU1014)/(3600*1000)/AZ1014, BY1014) * SUMPRODUCT($BA1014:$BE1014^2.5, $BF1014:$BJ1014) / 1000, "-")</f>
        <v>-</v>
      </c>
      <c r="AT1014" s="279" t="str">
        <f t="shared" si="437"/>
        <v>-</v>
      </c>
      <c r="AU1014" s="279" t="str">
        <f t="shared" si="438"/>
        <v>-</v>
      </c>
      <c r="AV1014" s="294" t="str">
        <f t="shared" si="420"/>
        <v>-</v>
      </c>
      <c r="AW1014" s="294" t="str" cm="1">
        <f t="array" ref="AW1014">IF(CH1014&gt;0, INDEX($CV$58:$CV$60, CH1014), "-")</f>
        <v>-</v>
      </c>
      <c r="AX1014" s="294" t="str">
        <f t="shared" si="439"/>
        <v>-</v>
      </c>
      <c r="AY1014" s="295" t="str">
        <f t="shared" si="440"/>
        <v>-</v>
      </c>
      <c r="AZ1014" s="294">
        <f t="shared" si="441"/>
        <v>0</v>
      </c>
      <c r="BA1014" s="296" t="str" cm="1">
        <f t="array" ref="BA1014">IFERROR(INDEX($CV$63:$CZ$65, $CF1014, BA$23), "-")</f>
        <v>-</v>
      </c>
      <c r="BB1014" s="296" t="str" cm="1">
        <f t="array" ref="BB1014">IFERROR(INDEX($CV$63:$CZ$65, $CF1014, BB$23), "-")</f>
        <v>-</v>
      </c>
      <c r="BC1014" s="296" t="str" cm="1">
        <f t="array" ref="BC1014">IFERROR(INDEX($CV$63:$CZ$65, $CF1014, BC$23), "-")</f>
        <v>-</v>
      </c>
      <c r="BD1014" s="296" t="str" cm="1">
        <f t="array" ref="BD1014">IFERROR(INDEX($CV$63:$CZ$65, $CF1014, BD$23), "-")</f>
        <v>-</v>
      </c>
      <c r="BE1014" s="296" t="str" cm="1">
        <f t="array" ref="BE1014">IFERROR(INDEX($CV$63:$CZ$65, $CF1014, BE$23), "-")</f>
        <v>-</v>
      </c>
      <c r="BF1014" s="297" cm="1">
        <f t="array" ref="BF1014">IF($CF1014=3,
IFERROR(INDEX($CV$68:$CZ$79, $CE1014, BF$23), "-"),
IF($CF1014=2,
IF(BF$23=5, $Q1014, IF(BF$23=4, $R1014, 0)), IF(BF$23=5, $Q1014, 0)
))</f>
        <v>0</v>
      </c>
      <c r="BG1014" s="297" cm="1">
        <f t="array" ref="BG1014">IF($CF1014=3,
IFERROR(INDEX($CV$68:$CZ$79, $CE1014, BG$23), "-"),
IF($CF1014=2,
IF(BG$23=5, $Q1014, IF(BG$23=4, $R1014, 0)), IF(BG$23=5, $Q1014, 0)
))</f>
        <v>0</v>
      </c>
      <c r="BH1014" s="297" cm="1">
        <f t="array" ref="BH1014">IF($CF1014=3,
IFERROR(INDEX($CV$68:$CZ$79, $CE1014, BH$23), "-"),
IF($CF1014=2,
IF(BH$23=5, $Q1014, IF(BH$23=4, $R1014, 0)), IF(BH$23=5, $Q1014, 0)
))</f>
        <v>0</v>
      </c>
      <c r="BI1014" s="297" cm="1">
        <f t="array" ref="BI1014">IF($CF1014=3,
IFERROR(INDEX($CV$68:$CZ$79, $CE1014, BI$23), "-"),
IF($CF1014=2,
IF(BI$23=5, $Q1014, IF(BI$23=4, $R1014, 0)), IF(BI$23=5, $Q1014, 0)
))</f>
        <v>0</v>
      </c>
      <c r="BJ1014" s="297" cm="1">
        <f t="array" ref="BJ1014">IF($CF1014=3,
IFERROR(INDEX($CV$68:$CZ$79, $CE1014, BJ$23), "-"),
IF($CF1014=2,
IF(BJ$23=5, $Q1014, IF(BJ$23=4, $R1014, 0)), IF(BJ$23=5, $Q1014, 0)
))</f>
        <v>0</v>
      </c>
      <c r="BK1014" s="293" t="str" cm="1">
        <f t="array" ref="BK1014">IFERROR(IF(OR($AN$20="EZ", ISNUMBER((BL1014*BM1014)/(3600*1000)/BN1014)), (BL1014*BM1014)/(3600*1000)/BN1014, BY1014) * SUMPRODUCT($BO1014:$BS1014^2.5, $BT1014:$BX1014) / 1000, "-")</f>
        <v>-</v>
      </c>
      <c r="BL1014" s="279" t="str">
        <f t="shared" si="442"/>
        <v>-</v>
      </c>
      <c r="BM1014" s="279" t="str">
        <f t="shared" si="443"/>
        <v>-</v>
      </c>
      <c r="BN1014" s="298">
        <f t="shared" si="444"/>
        <v>0</v>
      </c>
      <c r="BO1014" s="296" t="str" cm="1">
        <f t="array" ref="BO1014">IFERROR(INDEX($CV$63:$CZ$65, $CO1014, BO$23), "-")</f>
        <v>-</v>
      </c>
      <c r="BP1014" s="296" t="str" cm="1">
        <f t="array" ref="BP1014">IFERROR(INDEX($CV$63:$CZ$65, $CO1014, BP$23), "-")</f>
        <v>-</v>
      </c>
      <c r="BQ1014" s="296" t="str" cm="1">
        <f t="array" ref="BQ1014">IFERROR(INDEX($CV$63:$CZ$65, $CO1014, BQ$23), "-")</f>
        <v>-</v>
      </c>
      <c r="BR1014" s="296" t="str" cm="1">
        <f t="array" ref="BR1014">IFERROR(INDEX($CV$63:$CZ$65, $CO1014, BR$23), "-")</f>
        <v>-</v>
      </c>
      <c r="BS1014" s="296" t="str" cm="1">
        <f t="array" ref="BS1014">IFERROR(INDEX($CV$63:$CZ$65, $CO1014, BS$23), "-")</f>
        <v>-</v>
      </c>
      <c r="BT1014" s="297" cm="1">
        <f t="array" ref="BT1014">IF($CO1014=3,
IFERROR(INDEX($CV$68:$CZ$79, $CE1014, BT$23), "-"),
IF($CO1014=2,
IF(BT$23=5, $AC1014, IF(BT$23=4, $AD1014, 0)), IF(BT$23=5, $AC1014, 0)
))</f>
        <v>0</v>
      </c>
      <c r="BU1014" s="297" cm="1">
        <f t="array" ref="BU1014">IF($CO1014=3,
IFERROR(INDEX($CV$68:$CZ$79, $CE1014, BU$23), "-"),
IF($CO1014=2,
IF(BU$23=5, $AC1014, IF(BU$23=4, $AD1014, 0)), IF(BU$23=5, $AC1014, 0)
))</f>
        <v>0</v>
      </c>
      <c r="BV1014" s="297" cm="1">
        <f t="array" ref="BV1014">IF($CO1014=3,
IFERROR(INDEX($CV$68:$CZ$79, $CE1014, BV$23), "-"),
IF($CO1014=2,
IF(BV$23=5, $AC1014, IF(BV$23=4, $AD1014, 0)), IF(BV$23=5, $AC1014, 0)
))</f>
        <v>0</v>
      </c>
      <c r="BW1014" s="297" cm="1">
        <f t="array" ref="BW1014">IF($CO1014=3,
IFERROR(INDEX($CV$68:$CZ$79, $CE1014, BW$23), "-"),
IF($CO1014=2,
IF(BW$23=5, $AC1014, IF(BW$23=4, $AD1014, 0)), IF(BW$23=5, $AC1014, 0)
))</f>
        <v>0</v>
      </c>
      <c r="BX1014" s="297" cm="1">
        <f t="array" ref="BX1014">IF($CO1014=3,
IFERROR(INDEX($CV$68:$CZ$79, $CE1014, BX$23), "-"),
IF($CO1014=2,
IF(BX$23=5, $AC1014, IF(BX$23=4, $AD1014, 0)), IF(BX$23=5, $AC1014, 0)
))</f>
        <v>0</v>
      </c>
      <c r="BY1014" s="293" t="str">
        <f t="shared" si="445"/>
        <v>-</v>
      </c>
      <c r="BZ1014" s="299">
        <f t="shared" si="421"/>
        <v>0</v>
      </c>
      <c r="CA1014" s="294" t="str">
        <f t="shared" si="446"/>
        <v>-</v>
      </c>
      <c r="CB1014" s="295" t="str">
        <f t="shared" si="422"/>
        <v>-</v>
      </c>
      <c r="CC1014" s="295" t="str">
        <f t="shared" si="447"/>
        <v>-</v>
      </c>
      <c r="CD1014" s="299">
        <f t="shared" si="423"/>
        <v>0</v>
      </c>
      <c r="CE1014" s="300" t="str">
        <f t="shared" si="424"/>
        <v>-</v>
      </c>
      <c r="CF1014" s="300" t="str">
        <f t="shared" si="425"/>
        <v>-</v>
      </c>
      <c r="CG1014" s="300">
        <v>0</v>
      </c>
      <c r="CH1014" s="300">
        <f t="shared" si="426"/>
        <v>0</v>
      </c>
      <c r="CI1014" s="301">
        <f t="shared" si="427"/>
        <v>0</v>
      </c>
      <c r="CJ1014" s="301">
        <f t="shared" si="428"/>
        <v>0</v>
      </c>
      <c r="CK1014" s="302" t="str" cm="1">
        <f t="array" ref="CK1014">IF($CJ1014&gt;0, INDEX($CS$28:$DH$35, $CJ1014, $CI1014+CK$23), "-")</f>
        <v>-</v>
      </c>
      <c r="CL1014" s="302" t="str" cm="1">
        <f t="array" ref="CL1014">IF($CJ1014&gt;0, INDEX($CS$28:$DH$35, $CJ1014, $CI1014+CL$23), "-")</f>
        <v>-</v>
      </c>
      <c r="CM1014" s="302" t="str" cm="1">
        <f t="array" ref="CM1014">IF($CJ1014&gt;0, INDEX($CS$28:$DH$35, $CJ1014, $CI1014+CM$23), "-")</f>
        <v>-</v>
      </c>
      <c r="CN1014" s="302" t="str" cm="1">
        <f t="array" ref="CN1014">IF($CJ1014&gt;0, INDEX($CS$28:$DH$35, $CJ1014, $CI1014+CN$23), "-")</f>
        <v>-</v>
      </c>
      <c r="CO1014" s="300" t="str">
        <f t="shared" si="429"/>
        <v>-</v>
      </c>
      <c r="CP1014" s="271"/>
      <c r="CQ1014" s="272"/>
      <c r="CR1014" s="273"/>
      <c r="CS1014" s="273"/>
      <c r="CT1014" s="273"/>
      <c r="CU1014" s="273"/>
      <c r="CV1014" s="273"/>
      <c r="CW1014" s="273"/>
      <c r="CX1014" s="273"/>
      <c r="CY1014" s="273"/>
      <c r="CZ1014" s="273"/>
      <c r="DA1014" s="273"/>
      <c r="DB1014" s="273"/>
      <c r="DC1014" s="273"/>
      <c r="DD1014" s="273"/>
      <c r="DE1014" s="273"/>
      <c r="DF1014" s="273"/>
      <c r="DG1014" s="273"/>
      <c r="DH1014" s="273"/>
      <c r="DI1014" s="273"/>
      <c r="DJ1014" s="271"/>
      <c r="DK1014" s="271"/>
    </row>
    <row r="1015" spans="1:115" s="45" customFormat="1" ht="12.75" customHeight="1" x14ac:dyDescent="0.25">
      <c r="A1015" s="13" cm="1">
        <f t="array" ref="A1015">IFERROR(INDEX(Operation, IFERROR(MATCH($N1015,#REF!, 0), IFERROR(MATCH($N1015,#REF!, 0), MATCH($N1015,#REF!, 0))), 4), 0)</f>
        <v>0</v>
      </c>
      <c r="B1015" s="10">
        <v>992</v>
      </c>
      <c r="C1015" s="238"/>
      <c r="D1015" s="238"/>
      <c r="E1015" s="79"/>
      <c r="F1015" s="80" t="str">
        <f>IF(ISBLANK(E1015), "", VLOOKUP(E1015, Z!$A$2:$C$4127, 3, FALSE))</f>
        <v/>
      </c>
      <c r="G1015" s="238"/>
      <c r="H1015" s="81"/>
      <c r="I1015" s="255" t="b">
        <v>0</v>
      </c>
      <c r="J1015" s="256"/>
      <c r="K1015" s="82"/>
      <c r="L1015" s="82"/>
      <c r="M1015" s="83"/>
      <c r="N1015" s="79"/>
      <c r="O1015" s="84"/>
      <c r="P1015" s="84"/>
      <c r="Q1015" s="257"/>
      <c r="R1015" s="257"/>
      <c r="S1015" s="257"/>
      <c r="T1015" s="85">
        <f t="shared" si="430"/>
        <v>0</v>
      </c>
      <c r="U1015" s="238"/>
      <c r="V1015" s="238"/>
      <c r="W1015" s="238"/>
      <c r="X1015" s="257"/>
      <c r="Y1015" s="258"/>
      <c r="Z1015" s="79"/>
      <c r="AA1015" s="257"/>
      <c r="AB1015" s="257"/>
      <c r="AC1015" s="257"/>
      <c r="AD1015" s="257"/>
      <c r="AE1015" s="257"/>
      <c r="AF1015" s="85">
        <f t="shared" si="431"/>
        <v>0</v>
      </c>
      <c r="AG1015" s="259"/>
      <c r="AH1015" s="238"/>
      <c r="AI1015" s="79"/>
      <c r="AJ1015" s="80" t="str">
        <f>IF(ISBLANK(AI1015), "", VLOOKUP(AI1015, Z!$A$2:$C$4127, 3, FALSE))</f>
        <v/>
      </c>
      <c r="AK1015" s="260"/>
      <c r="AL1015" s="127">
        <f t="shared" si="432"/>
        <v>0</v>
      </c>
      <c r="AM1015" s="271"/>
      <c r="AN1015" s="292">
        <f t="shared" si="434"/>
        <v>0</v>
      </c>
      <c r="AO1015" s="279">
        <f t="shared" si="433"/>
        <v>1</v>
      </c>
      <c r="AP1015" s="279">
        <v>0.75</v>
      </c>
      <c r="AQ1015" s="293" t="str">
        <f t="shared" si="435"/>
        <v>-</v>
      </c>
      <c r="AR1015" s="293" t="str">
        <f t="shared" si="436"/>
        <v>-</v>
      </c>
      <c r="AS1015" s="293" t="str" cm="1">
        <f t="array" ref="AS1015">IFERROR(IFERROR((AT1015*AU1015)/(3600*1000)/AZ1015, BY1015) * SUMPRODUCT($BA1015:$BE1015^2.5, $BF1015:$BJ1015) / 1000, "-")</f>
        <v>-</v>
      </c>
      <c r="AT1015" s="279" t="str">
        <f t="shared" si="437"/>
        <v>-</v>
      </c>
      <c r="AU1015" s="279" t="str">
        <f t="shared" si="438"/>
        <v>-</v>
      </c>
      <c r="AV1015" s="294" t="str">
        <f t="shared" si="420"/>
        <v>-</v>
      </c>
      <c r="AW1015" s="294" t="str" cm="1">
        <f t="array" ref="AW1015">IF(CH1015&gt;0, INDEX($CV$58:$CV$60, CH1015), "-")</f>
        <v>-</v>
      </c>
      <c r="AX1015" s="294" t="str">
        <f t="shared" si="439"/>
        <v>-</v>
      </c>
      <c r="AY1015" s="295" t="str">
        <f t="shared" si="440"/>
        <v>-</v>
      </c>
      <c r="AZ1015" s="294">
        <f t="shared" si="441"/>
        <v>0</v>
      </c>
      <c r="BA1015" s="296" t="str" cm="1">
        <f t="array" ref="BA1015">IFERROR(INDEX($CV$63:$CZ$65, $CF1015, BA$23), "-")</f>
        <v>-</v>
      </c>
      <c r="BB1015" s="296" t="str" cm="1">
        <f t="array" ref="BB1015">IFERROR(INDEX($CV$63:$CZ$65, $CF1015, BB$23), "-")</f>
        <v>-</v>
      </c>
      <c r="BC1015" s="296" t="str" cm="1">
        <f t="array" ref="BC1015">IFERROR(INDEX($CV$63:$CZ$65, $CF1015, BC$23), "-")</f>
        <v>-</v>
      </c>
      <c r="BD1015" s="296" t="str" cm="1">
        <f t="array" ref="BD1015">IFERROR(INDEX($CV$63:$CZ$65, $CF1015, BD$23), "-")</f>
        <v>-</v>
      </c>
      <c r="BE1015" s="296" t="str" cm="1">
        <f t="array" ref="BE1015">IFERROR(INDEX($CV$63:$CZ$65, $CF1015, BE$23), "-")</f>
        <v>-</v>
      </c>
      <c r="BF1015" s="297" cm="1">
        <f t="array" ref="BF1015">IF($CF1015=3,
IFERROR(INDEX($CV$68:$CZ$79, $CE1015, BF$23), "-"),
IF($CF1015=2,
IF(BF$23=5, $Q1015, IF(BF$23=4, $R1015, 0)), IF(BF$23=5, $Q1015, 0)
))</f>
        <v>0</v>
      </c>
      <c r="BG1015" s="297" cm="1">
        <f t="array" ref="BG1015">IF($CF1015=3,
IFERROR(INDEX($CV$68:$CZ$79, $CE1015, BG$23), "-"),
IF($CF1015=2,
IF(BG$23=5, $Q1015, IF(BG$23=4, $R1015, 0)), IF(BG$23=5, $Q1015, 0)
))</f>
        <v>0</v>
      </c>
      <c r="BH1015" s="297" cm="1">
        <f t="array" ref="BH1015">IF($CF1015=3,
IFERROR(INDEX($CV$68:$CZ$79, $CE1015, BH$23), "-"),
IF($CF1015=2,
IF(BH$23=5, $Q1015, IF(BH$23=4, $R1015, 0)), IF(BH$23=5, $Q1015, 0)
))</f>
        <v>0</v>
      </c>
      <c r="BI1015" s="297" cm="1">
        <f t="array" ref="BI1015">IF($CF1015=3,
IFERROR(INDEX($CV$68:$CZ$79, $CE1015, BI$23), "-"),
IF($CF1015=2,
IF(BI$23=5, $Q1015, IF(BI$23=4, $R1015, 0)), IF(BI$23=5, $Q1015, 0)
))</f>
        <v>0</v>
      </c>
      <c r="BJ1015" s="297" cm="1">
        <f t="array" ref="BJ1015">IF($CF1015=3,
IFERROR(INDEX($CV$68:$CZ$79, $CE1015, BJ$23), "-"),
IF($CF1015=2,
IF(BJ$23=5, $Q1015, IF(BJ$23=4, $R1015, 0)), IF(BJ$23=5, $Q1015, 0)
))</f>
        <v>0</v>
      </c>
      <c r="BK1015" s="293" t="str" cm="1">
        <f t="array" ref="BK1015">IFERROR(IF(OR($AN$20="EZ", ISNUMBER((BL1015*BM1015)/(3600*1000)/BN1015)), (BL1015*BM1015)/(3600*1000)/BN1015, BY1015) * SUMPRODUCT($BO1015:$BS1015^2.5, $BT1015:$BX1015) / 1000, "-")</f>
        <v>-</v>
      </c>
      <c r="BL1015" s="279" t="str">
        <f t="shared" si="442"/>
        <v>-</v>
      </c>
      <c r="BM1015" s="279" t="str">
        <f t="shared" si="443"/>
        <v>-</v>
      </c>
      <c r="BN1015" s="298">
        <f t="shared" si="444"/>
        <v>0</v>
      </c>
      <c r="BO1015" s="296" t="str" cm="1">
        <f t="array" ref="BO1015">IFERROR(INDEX($CV$63:$CZ$65, $CO1015, BO$23), "-")</f>
        <v>-</v>
      </c>
      <c r="BP1015" s="296" t="str" cm="1">
        <f t="array" ref="BP1015">IFERROR(INDEX($CV$63:$CZ$65, $CO1015, BP$23), "-")</f>
        <v>-</v>
      </c>
      <c r="BQ1015" s="296" t="str" cm="1">
        <f t="array" ref="BQ1015">IFERROR(INDEX($CV$63:$CZ$65, $CO1015, BQ$23), "-")</f>
        <v>-</v>
      </c>
      <c r="BR1015" s="296" t="str" cm="1">
        <f t="array" ref="BR1015">IFERROR(INDEX($CV$63:$CZ$65, $CO1015, BR$23), "-")</f>
        <v>-</v>
      </c>
      <c r="BS1015" s="296" t="str" cm="1">
        <f t="array" ref="BS1015">IFERROR(INDEX($CV$63:$CZ$65, $CO1015, BS$23), "-")</f>
        <v>-</v>
      </c>
      <c r="BT1015" s="297" cm="1">
        <f t="array" ref="BT1015">IF($CO1015=3,
IFERROR(INDEX($CV$68:$CZ$79, $CE1015, BT$23), "-"),
IF($CO1015=2,
IF(BT$23=5, $AC1015, IF(BT$23=4, $AD1015, 0)), IF(BT$23=5, $AC1015, 0)
))</f>
        <v>0</v>
      </c>
      <c r="BU1015" s="297" cm="1">
        <f t="array" ref="BU1015">IF($CO1015=3,
IFERROR(INDEX($CV$68:$CZ$79, $CE1015, BU$23), "-"),
IF($CO1015=2,
IF(BU$23=5, $AC1015, IF(BU$23=4, $AD1015, 0)), IF(BU$23=5, $AC1015, 0)
))</f>
        <v>0</v>
      </c>
      <c r="BV1015" s="297" cm="1">
        <f t="array" ref="BV1015">IF($CO1015=3,
IFERROR(INDEX($CV$68:$CZ$79, $CE1015, BV$23), "-"),
IF($CO1015=2,
IF(BV$23=5, $AC1015, IF(BV$23=4, $AD1015, 0)), IF(BV$23=5, $AC1015, 0)
))</f>
        <v>0</v>
      </c>
      <c r="BW1015" s="297" cm="1">
        <f t="array" ref="BW1015">IF($CO1015=3,
IFERROR(INDEX($CV$68:$CZ$79, $CE1015, BW$23), "-"),
IF($CO1015=2,
IF(BW$23=5, $AC1015, IF(BW$23=4, $AD1015, 0)), IF(BW$23=5, $AC1015, 0)
))</f>
        <v>0</v>
      </c>
      <c r="BX1015" s="297" cm="1">
        <f t="array" ref="BX1015">IF($CO1015=3,
IFERROR(INDEX($CV$68:$CZ$79, $CE1015, BX$23), "-"),
IF($CO1015=2,
IF(BX$23=5, $AC1015, IF(BX$23=4, $AD1015, 0)), IF(BX$23=5, $AC1015, 0)
))</f>
        <v>0</v>
      </c>
      <c r="BY1015" s="293" t="str">
        <f t="shared" si="445"/>
        <v>-</v>
      </c>
      <c r="BZ1015" s="299">
        <f t="shared" si="421"/>
        <v>0</v>
      </c>
      <c r="CA1015" s="294" t="str">
        <f t="shared" si="446"/>
        <v>-</v>
      </c>
      <c r="CB1015" s="295" t="str">
        <f t="shared" si="422"/>
        <v>-</v>
      </c>
      <c r="CC1015" s="295" t="str">
        <f t="shared" si="447"/>
        <v>-</v>
      </c>
      <c r="CD1015" s="299">
        <f t="shared" si="423"/>
        <v>0</v>
      </c>
      <c r="CE1015" s="300" t="str">
        <f t="shared" si="424"/>
        <v>-</v>
      </c>
      <c r="CF1015" s="300" t="str">
        <f t="shared" si="425"/>
        <v>-</v>
      </c>
      <c r="CG1015" s="300">
        <v>0</v>
      </c>
      <c r="CH1015" s="300">
        <f t="shared" si="426"/>
        <v>0</v>
      </c>
      <c r="CI1015" s="301">
        <f t="shared" si="427"/>
        <v>0</v>
      </c>
      <c r="CJ1015" s="301">
        <f t="shared" si="428"/>
        <v>0</v>
      </c>
      <c r="CK1015" s="302" t="str" cm="1">
        <f t="array" ref="CK1015">IF($CJ1015&gt;0, INDEX($CS$28:$DH$35, $CJ1015, $CI1015+CK$23), "-")</f>
        <v>-</v>
      </c>
      <c r="CL1015" s="302" t="str" cm="1">
        <f t="array" ref="CL1015">IF($CJ1015&gt;0, INDEX($CS$28:$DH$35, $CJ1015, $CI1015+CL$23), "-")</f>
        <v>-</v>
      </c>
      <c r="CM1015" s="302" t="str" cm="1">
        <f t="array" ref="CM1015">IF($CJ1015&gt;0, INDEX($CS$28:$DH$35, $CJ1015, $CI1015+CM$23), "-")</f>
        <v>-</v>
      </c>
      <c r="CN1015" s="302" t="str" cm="1">
        <f t="array" ref="CN1015">IF($CJ1015&gt;0, INDEX($CS$28:$DH$35, $CJ1015, $CI1015+CN$23), "-")</f>
        <v>-</v>
      </c>
      <c r="CO1015" s="300" t="str">
        <f t="shared" si="429"/>
        <v>-</v>
      </c>
      <c r="CP1015" s="271"/>
      <c r="CQ1015" s="272"/>
      <c r="CR1015" s="273"/>
      <c r="CS1015" s="273"/>
      <c r="CT1015" s="273"/>
      <c r="CU1015" s="273"/>
      <c r="CV1015" s="273"/>
      <c r="CW1015" s="273"/>
      <c r="CX1015" s="273"/>
      <c r="CY1015" s="273"/>
      <c r="CZ1015" s="273"/>
      <c r="DA1015" s="273"/>
      <c r="DB1015" s="273"/>
      <c r="DC1015" s="273"/>
      <c r="DD1015" s="273"/>
      <c r="DE1015" s="273"/>
      <c r="DF1015" s="273"/>
      <c r="DG1015" s="273"/>
      <c r="DH1015" s="273"/>
      <c r="DI1015" s="273"/>
      <c r="DJ1015" s="271"/>
      <c r="DK1015" s="271"/>
    </row>
    <row r="1016" spans="1:115" s="45" customFormat="1" ht="12.75" customHeight="1" x14ac:dyDescent="0.25">
      <c r="A1016" s="13" cm="1">
        <f t="array" ref="A1016">IFERROR(INDEX(Operation, IFERROR(MATCH($N1016,#REF!, 0), IFERROR(MATCH($N1016,#REF!, 0), MATCH($N1016,#REF!, 0))), 4), 0)</f>
        <v>0</v>
      </c>
      <c r="B1016" s="10">
        <v>993</v>
      </c>
      <c r="C1016" s="238"/>
      <c r="D1016" s="238"/>
      <c r="E1016" s="79"/>
      <c r="F1016" s="80" t="str">
        <f>IF(ISBLANK(E1016), "", VLOOKUP(E1016, Z!$A$2:$C$4127, 3, FALSE))</f>
        <v/>
      </c>
      <c r="G1016" s="238"/>
      <c r="H1016" s="81"/>
      <c r="I1016" s="255" t="b">
        <v>0</v>
      </c>
      <c r="J1016" s="256"/>
      <c r="K1016" s="82"/>
      <c r="L1016" s="82"/>
      <c r="M1016" s="83"/>
      <c r="N1016" s="79"/>
      <c r="O1016" s="84"/>
      <c r="P1016" s="84"/>
      <c r="Q1016" s="257"/>
      <c r="R1016" s="257"/>
      <c r="S1016" s="257"/>
      <c r="T1016" s="85">
        <f t="shared" si="430"/>
        <v>0</v>
      </c>
      <c r="U1016" s="238"/>
      <c r="V1016" s="238"/>
      <c r="W1016" s="238"/>
      <c r="X1016" s="257"/>
      <c r="Y1016" s="258"/>
      <c r="Z1016" s="79"/>
      <c r="AA1016" s="257"/>
      <c r="AB1016" s="257"/>
      <c r="AC1016" s="257"/>
      <c r="AD1016" s="257"/>
      <c r="AE1016" s="257"/>
      <c r="AF1016" s="85">
        <f t="shared" si="431"/>
        <v>0</v>
      </c>
      <c r="AG1016" s="259"/>
      <c r="AH1016" s="238"/>
      <c r="AI1016" s="79"/>
      <c r="AJ1016" s="80" t="str">
        <f>IF(ISBLANK(AI1016), "", VLOOKUP(AI1016, Z!$A$2:$C$4127, 3, FALSE))</f>
        <v/>
      </c>
      <c r="AK1016" s="260"/>
      <c r="AL1016" s="127">
        <f t="shared" si="432"/>
        <v>0</v>
      </c>
      <c r="AM1016" s="271"/>
      <c r="AN1016" s="292">
        <f t="shared" si="434"/>
        <v>0</v>
      </c>
      <c r="AO1016" s="279">
        <f t="shared" si="433"/>
        <v>1</v>
      </c>
      <c r="AP1016" s="279">
        <v>0.75</v>
      </c>
      <c r="AQ1016" s="293" t="str">
        <f t="shared" si="435"/>
        <v>-</v>
      </c>
      <c r="AR1016" s="293" t="str">
        <f t="shared" si="436"/>
        <v>-</v>
      </c>
      <c r="AS1016" s="293" t="str" cm="1">
        <f t="array" ref="AS1016">IFERROR(IFERROR((AT1016*AU1016)/(3600*1000)/AZ1016, BY1016) * SUMPRODUCT($BA1016:$BE1016^2.5, $BF1016:$BJ1016) / 1000, "-")</f>
        <v>-</v>
      </c>
      <c r="AT1016" s="279" t="str">
        <f t="shared" si="437"/>
        <v>-</v>
      </c>
      <c r="AU1016" s="279" t="str">
        <f t="shared" si="438"/>
        <v>-</v>
      </c>
      <c r="AV1016" s="294" t="str">
        <f t="shared" si="420"/>
        <v>-</v>
      </c>
      <c r="AW1016" s="294" t="str" cm="1">
        <f t="array" ref="AW1016">IF(CH1016&gt;0, INDEX($CV$58:$CV$60, CH1016), "-")</f>
        <v>-</v>
      </c>
      <c r="AX1016" s="294" t="str">
        <f t="shared" si="439"/>
        <v>-</v>
      </c>
      <c r="AY1016" s="295" t="str">
        <f t="shared" si="440"/>
        <v>-</v>
      </c>
      <c r="AZ1016" s="294">
        <f t="shared" si="441"/>
        <v>0</v>
      </c>
      <c r="BA1016" s="296" t="str" cm="1">
        <f t="array" ref="BA1016">IFERROR(INDEX($CV$63:$CZ$65, $CF1016, BA$23), "-")</f>
        <v>-</v>
      </c>
      <c r="BB1016" s="296" t="str" cm="1">
        <f t="array" ref="BB1016">IFERROR(INDEX($CV$63:$CZ$65, $CF1016, BB$23), "-")</f>
        <v>-</v>
      </c>
      <c r="BC1016" s="296" t="str" cm="1">
        <f t="array" ref="BC1016">IFERROR(INDEX($CV$63:$CZ$65, $CF1016, BC$23), "-")</f>
        <v>-</v>
      </c>
      <c r="BD1016" s="296" t="str" cm="1">
        <f t="array" ref="BD1016">IFERROR(INDEX($CV$63:$CZ$65, $CF1016, BD$23), "-")</f>
        <v>-</v>
      </c>
      <c r="BE1016" s="296" t="str" cm="1">
        <f t="array" ref="BE1016">IFERROR(INDEX($CV$63:$CZ$65, $CF1016, BE$23), "-")</f>
        <v>-</v>
      </c>
      <c r="BF1016" s="297" cm="1">
        <f t="array" ref="BF1016">IF($CF1016=3,
IFERROR(INDEX($CV$68:$CZ$79, $CE1016, BF$23), "-"),
IF($CF1016=2,
IF(BF$23=5, $Q1016, IF(BF$23=4, $R1016, 0)), IF(BF$23=5, $Q1016, 0)
))</f>
        <v>0</v>
      </c>
      <c r="BG1016" s="297" cm="1">
        <f t="array" ref="BG1016">IF($CF1016=3,
IFERROR(INDEX($CV$68:$CZ$79, $CE1016, BG$23), "-"),
IF($CF1016=2,
IF(BG$23=5, $Q1016, IF(BG$23=4, $R1016, 0)), IF(BG$23=5, $Q1016, 0)
))</f>
        <v>0</v>
      </c>
      <c r="BH1016" s="297" cm="1">
        <f t="array" ref="BH1016">IF($CF1016=3,
IFERROR(INDEX($CV$68:$CZ$79, $CE1016, BH$23), "-"),
IF($CF1016=2,
IF(BH$23=5, $Q1016, IF(BH$23=4, $R1016, 0)), IF(BH$23=5, $Q1016, 0)
))</f>
        <v>0</v>
      </c>
      <c r="BI1016" s="297" cm="1">
        <f t="array" ref="BI1016">IF($CF1016=3,
IFERROR(INDEX($CV$68:$CZ$79, $CE1016, BI$23), "-"),
IF($CF1016=2,
IF(BI$23=5, $Q1016, IF(BI$23=4, $R1016, 0)), IF(BI$23=5, $Q1016, 0)
))</f>
        <v>0</v>
      </c>
      <c r="BJ1016" s="297" cm="1">
        <f t="array" ref="BJ1016">IF($CF1016=3,
IFERROR(INDEX($CV$68:$CZ$79, $CE1016, BJ$23), "-"),
IF($CF1016=2,
IF(BJ$23=5, $Q1016, IF(BJ$23=4, $R1016, 0)), IF(BJ$23=5, $Q1016, 0)
))</f>
        <v>0</v>
      </c>
      <c r="BK1016" s="293" t="str" cm="1">
        <f t="array" ref="BK1016">IFERROR(IF(OR($AN$20="EZ", ISNUMBER((BL1016*BM1016)/(3600*1000)/BN1016)), (BL1016*BM1016)/(3600*1000)/BN1016, BY1016) * SUMPRODUCT($BO1016:$BS1016^2.5, $BT1016:$BX1016) / 1000, "-")</f>
        <v>-</v>
      </c>
      <c r="BL1016" s="279" t="str">
        <f t="shared" si="442"/>
        <v>-</v>
      </c>
      <c r="BM1016" s="279" t="str">
        <f t="shared" si="443"/>
        <v>-</v>
      </c>
      <c r="BN1016" s="298">
        <f t="shared" si="444"/>
        <v>0</v>
      </c>
      <c r="BO1016" s="296" t="str" cm="1">
        <f t="array" ref="BO1016">IFERROR(INDEX($CV$63:$CZ$65, $CO1016, BO$23), "-")</f>
        <v>-</v>
      </c>
      <c r="BP1016" s="296" t="str" cm="1">
        <f t="array" ref="BP1016">IFERROR(INDEX($CV$63:$CZ$65, $CO1016, BP$23), "-")</f>
        <v>-</v>
      </c>
      <c r="BQ1016" s="296" t="str" cm="1">
        <f t="array" ref="BQ1016">IFERROR(INDEX($CV$63:$CZ$65, $CO1016, BQ$23), "-")</f>
        <v>-</v>
      </c>
      <c r="BR1016" s="296" t="str" cm="1">
        <f t="array" ref="BR1016">IFERROR(INDEX($CV$63:$CZ$65, $CO1016, BR$23), "-")</f>
        <v>-</v>
      </c>
      <c r="BS1016" s="296" t="str" cm="1">
        <f t="array" ref="BS1016">IFERROR(INDEX($CV$63:$CZ$65, $CO1016, BS$23), "-")</f>
        <v>-</v>
      </c>
      <c r="BT1016" s="297" cm="1">
        <f t="array" ref="BT1016">IF($CO1016=3,
IFERROR(INDEX($CV$68:$CZ$79, $CE1016, BT$23), "-"),
IF($CO1016=2,
IF(BT$23=5, $AC1016, IF(BT$23=4, $AD1016, 0)), IF(BT$23=5, $AC1016, 0)
))</f>
        <v>0</v>
      </c>
      <c r="BU1016" s="297" cm="1">
        <f t="array" ref="BU1016">IF($CO1016=3,
IFERROR(INDEX($CV$68:$CZ$79, $CE1016, BU$23), "-"),
IF($CO1016=2,
IF(BU$23=5, $AC1016, IF(BU$23=4, $AD1016, 0)), IF(BU$23=5, $AC1016, 0)
))</f>
        <v>0</v>
      </c>
      <c r="BV1016" s="297" cm="1">
        <f t="array" ref="BV1016">IF($CO1016=3,
IFERROR(INDEX($CV$68:$CZ$79, $CE1016, BV$23), "-"),
IF($CO1016=2,
IF(BV$23=5, $AC1016, IF(BV$23=4, $AD1016, 0)), IF(BV$23=5, $AC1016, 0)
))</f>
        <v>0</v>
      </c>
      <c r="BW1016" s="297" cm="1">
        <f t="array" ref="BW1016">IF($CO1016=3,
IFERROR(INDEX($CV$68:$CZ$79, $CE1016, BW$23), "-"),
IF($CO1016=2,
IF(BW$23=5, $AC1016, IF(BW$23=4, $AD1016, 0)), IF(BW$23=5, $AC1016, 0)
))</f>
        <v>0</v>
      </c>
      <c r="BX1016" s="297" cm="1">
        <f t="array" ref="BX1016">IF($CO1016=3,
IFERROR(INDEX($CV$68:$CZ$79, $CE1016, BX$23), "-"),
IF($CO1016=2,
IF(BX$23=5, $AC1016, IF(BX$23=4, $AD1016, 0)), IF(BX$23=5, $AC1016, 0)
))</f>
        <v>0</v>
      </c>
      <c r="BY1016" s="293" t="str">
        <f t="shared" si="445"/>
        <v>-</v>
      </c>
      <c r="BZ1016" s="299">
        <f t="shared" si="421"/>
        <v>0</v>
      </c>
      <c r="CA1016" s="294" t="str">
        <f t="shared" si="446"/>
        <v>-</v>
      </c>
      <c r="CB1016" s="295" t="str">
        <f t="shared" si="422"/>
        <v>-</v>
      </c>
      <c r="CC1016" s="295" t="str">
        <f t="shared" si="447"/>
        <v>-</v>
      </c>
      <c r="CD1016" s="299">
        <f t="shared" si="423"/>
        <v>0</v>
      </c>
      <c r="CE1016" s="300" t="str">
        <f t="shared" si="424"/>
        <v>-</v>
      </c>
      <c r="CF1016" s="300" t="str">
        <f t="shared" si="425"/>
        <v>-</v>
      </c>
      <c r="CG1016" s="300">
        <v>0</v>
      </c>
      <c r="CH1016" s="300">
        <f t="shared" si="426"/>
        <v>0</v>
      </c>
      <c r="CI1016" s="301">
        <f t="shared" si="427"/>
        <v>0</v>
      </c>
      <c r="CJ1016" s="301">
        <f t="shared" si="428"/>
        <v>0</v>
      </c>
      <c r="CK1016" s="302" t="str" cm="1">
        <f t="array" ref="CK1016">IF($CJ1016&gt;0, INDEX($CS$28:$DH$35, $CJ1016, $CI1016+CK$23), "-")</f>
        <v>-</v>
      </c>
      <c r="CL1016" s="302" t="str" cm="1">
        <f t="array" ref="CL1016">IF($CJ1016&gt;0, INDEX($CS$28:$DH$35, $CJ1016, $CI1016+CL$23), "-")</f>
        <v>-</v>
      </c>
      <c r="CM1016" s="302" t="str" cm="1">
        <f t="array" ref="CM1016">IF($CJ1016&gt;0, INDEX($CS$28:$DH$35, $CJ1016, $CI1016+CM$23), "-")</f>
        <v>-</v>
      </c>
      <c r="CN1016" s="302" t="str" cm="1">
        <f t="array" ref="CN1016">IF($CJ1016&gt;0, INDEX($CS$28:$DH$35, $CJ1016, $CI1016+CN$23), "-")</f>
        <v>-</v>
      </c>
      <c r="CO1016" s="300" t="str">
        <f t="shared" si="429"/>
        <v>-</v>
      </c>
      <c r="CP1016" s="271"/>
      <c r="CQ1016" s="272"/>
      <c r="CR1016" s="273"/>
      <c r="CS1016" s="273"/>
      <c r="CT1016" s="273"/>
      <c r="CU1016" s="273"/>
      <c r="CV1016" s="273"/>
      <c r="CW1016" s="273"/>
      <c r="CX1016" s="273"/>
      <c r="CY1016" s="273"/>
      <c r="CZ1016" s="273"/>
      <c r="DA1016" s="273"/>
      <c r="DB1016" s="273"/>
      <c r="DC1016" s="273"/>
      <c r="DD1016" s="273"/>
      <c r="DE1016" s="273"/>
      <c r="DF1016" s="273"/>
      <c r="DG1016" s="273"/>
      <c r="DH1016" s="273"/>
      <c r="DI1016" s="273"/>
      <c r="DJ1016" s="271"/>
      <c r="DK1016" s="271"/>
    </row>
    <row r="1017" spans="1:115" s="45" customFormat="1" ht="12.75" customHeight="1" x14ac:dyDescent="0.25">
      <c r="A1017" s="13" cm="1">
        <f t="array" ref="A1017">IFERROR(INDEX(Operation, IFERROR(MATCH($N1017,#REF!, 0), IFERROR(MATCH($N1017,#REF!, 0), MATCH($N1017,#REF!, 0))), 4), 0)</f>
        <v>0</v>
      </c>
      <c r="B1017" s="10">
        <v>994</v>
      </c>
      <c r="C1017" s="238"/>
      <c r="D1017" s="238"/>
      <c r="E1017" s="79"/>
      <c r="F1017" s="80" t="str">
        <f>IF(ISBLANK(E1017), "", VLOOKUP(E1017, Z!$A$2:$C$4127, 3, FALSE))</f>
        <v/>
      </c>
      <c r="G1017" s="238"/>
      <c r="H1017" s="81"/>
      <c r="I1017" s="255" t="b">
        <v>0</v>
      </c>
      <c r="J1017" s="256"/>
      <c r="K1017" s="82"/>
      <c r="L1017" s="82"/>
      <c r="M1017" s="83"/>
      <c r="N1017" s="79"/>
      <c r="O1017" s="84"/>
      <c r="P1017" s="84"/>
      <c r="Q1017" s="257"/>
      <c r="R1017" s="257"/>
      <c r="S1017" s="257"/>
      <c r="T1017" s="85">
        <f t="shared" si="430"/>
        <v>0</v>
      </c>
      <c r="U1017" s="238"/>
      <c r="V1017" s="238"/>
      <c r="W1017" s="238"/>
      <c r="X1017" s="257"/>
      <c r="Y1017" s="258"/>
      <c r="Z1017" s="79"/>
      <c r="AA1017" s="257"/>
      <c r="AB1017" s="257"/>
      <c r="AC1017" s="257"/>
      <c r="AD1017" s="257"/>
      <c r="AE1017" s="257"/>
      <c r="AF1017" s="85">
        <f t="shared" si="431"/>
        <v>0</v>
      </c>
      <c r="AG1017" s="259"/>
      <c r="AH1017" s="238"/>
      <c r="AI1017" s="79"/>
      <c r="AJ1017" s="80" t="str">
        <f>IF(ISBLANK(AI1017), "", VLOOKUP(AI1017, Z!$A$2:$C$4127, 3, FALSE))</f>
        <v/>
      </c>
      <c r="AK1017" s="260"/>
      <c r="AL1017" s="127">
        <f t="shared" si="432"/>
        <v>0</v>
      </c>
      <c r="AM1017" s="271"/>
      <c r="AN1017" s="292">
        <f t="shared" si="434"/>
        <v>0</v>
      </c>
      <c r="AO1017" s="279">
        <f t="shared" si="433"/>
        <v>1</v>
      </c>
      <c r="AP1017" s="279">
        <v>0.75</v>
      </c>
      <c r="AQ1017" s="293" t="str">
        <f t="shared" si="435"/>
        <v>-</v>
      </c>
      <c r="AR1017" s="293" t="str">
        <f t="shared" si="436"/>
        <v>-</v>
      </c>
      <c r="AS1017" s="293" t="str" cm="1">
        <f t="array" ref="AS1017">IFERROR(IFERROR((AT1017*AU1017)/(3600*1000)/AZ1017, BY1017) * SUMPRODUCT($BA1017:$BE1017^2.5, $BF1017:$BJ1017) / 1000, "-")</f>
        <v>-</v>
      </c>
      <c r="AT1017" s="279" t="str">
        <f t="shared" si="437"/>
        <v>-</v>
      </c>
      <c r="AU1017" s="279" t="str">
        <f t="shared" si="438"/>
        <v>-</v>
      </c>
      <c r="AV1017" s="294" t="str">
        <f t="shared" si="420"/>
        <v>-</v>
      </c>
      <c r="AW1017" s="294" t="str" cm="1">
        <f t="array" ref="AW1017">IF(CH1017&gt;0, INDEX($CV$58:$CV$60, CH1017), "-")</f>
        <v>-</v>
      </c>
      <c r="AX1017" s="294" t="str">
        <f t="shared" si="439"/>
        <v>-</v>
      </c>
      <c r="AY1017" s="295" t="str">
        <f t="shared" si="440"/>
        <v>-</v>
      </c>
      <c r="AZ1017" s="294">
        <f t="shared" si="441"/>
        <v>0</v>
      </c>
      <c r="BA1017" s="296" t="str" cm="1">
        <f t="array" ref="BA1017">IFERROR(INDEX($CV$63:$CZ$65, $CF1017, BA$23), "-")</f>
        <v>-</v>
      </c>
      <c r="BB1017" s="296" t="str" cm="1">
        <f t="array" ref="BB1017">IFERROR(INDEX($CV$63:$CZ$65, $CF1017, BB$23), "-")</f>
        <v>-</v>
      </c>
      <c r="BC1017" s="296" t="str" cm="1">
        <f t="array" ref="BC1017">IFERROR(INDEX($CV$63:$CZ$65, $CF1017, BC$23), "-")</f>
        <v>-</v>
      </c>
      <c r="BD1017" s="296" t="str" cm="1">
        <f t="array" ref="BD1017">IFERROR(INDEX($CV$63:$CZ$65, $CF1017, BD$23), "-")</f>
        <v>-</v>
      </c>
      <c r="BE1017" s="296" t="str" cm="1">
        <f t="array" ref="BE1017">IFERROR(INDEX($CV$63:$CZ$65, $CF1017, BE$23), "-")</f>
        <v>-</v>
      </c>
      <c r="BF1017" s="297" cm="1">
        <f t="array" ref="BF1017">IF($CF1017=3,
IFERROR(INDEX($CV$68:$CZ$79, $CE1017, BF$23), "-"),
IF($CF1017=2,
IF(BF$23=5, $Q1017, IF(BF$23=4, $R1017, 0)), IF(BF$23=5, $Q1017, 0)
))</f>
        <v>0</v>
      </c>
      <c r="BG1017" s="297" cm="1">
        <f t="array" ref="BG1017">IF($CF1017=3,
IFERROR(INDEX($CV$68:$CZ$79, $CE1017, BG$23), "-"),
IF($CF1017=2,
IF(BG$23=5, $Q1017, IF(BG$23=4, $R1017, 0)), IF(BG$23=5, $Q1017, 0)
))</f>
        <v>0</v>
      </c>
      <c r="BH1017" s="297" cm="1">
        <f t="array" ref="BH1017">IF($CF1017=3,
IFERROR(INDEX($CV$68:$CZ$79, $CE1017, BH$23), "-"),
IF($CF1017=2,
IF(BH$23=5, $Q1017, IF(BH$23=4, $R1017, 0)), IF(BH$23=5, $Q1017, 0)
))</f>
        <v>0</v>
      </c>
      <c r="BI1017" s="297" cm="1">
        <f t="array" ref="BI1017">IF($CF1017=3,
IFERROR(INDEX($CV$68:$CZ$79, $CE1017, BI$23), "-"),
IF($CF1017=2,
IF(BI$23=5, $Q1017, IF(BI$23=4, $R1017, 0)), IF(BI$23=5, $Q1017, 0)
))</f>
        <v>0</v>
      </c>
      <c r="BJ1017" s="297" cm="1">
        <f t="array" ref="BJ1017">IF($CF1017=3,
IFERROR(INDEX($CV$68:$CZ$79, $CE1017, BJ$23), "-"),
IF($CF1017=2,
IF(BJ$23=5, $Q1017, IF(BJ$23=4, $R1017, 0)), IF(BJ$23=5, $Q1017, 0)
))</f>
        <v>0</v>
      </c>
      <c r="BK1017" s="293" t="str" cm="1">
        <f t="array" ref="BK1017">IFERROR(IF(OR($AN$20="EZ", ISNUMBER((BL1017*BM1017)/(3600*1000)/BN1017)), (BL1017*BM1017)/(3600*1000)/BN1017, BY1017) * SUMPRODUCT($BO1017:$BS1017^2.5, $BT1017:$BX1017) / 1000, "-")</f>
        <v>-</v>
      </c>
      <c r="BL1017" s="279" t="str">
        <f t="shared" si="442"/>
        <v>-</v>
      </c>
      <c r="BM1017" s="279" t="str">
        <f t="shared" si="443"/>
        <v>-</v>
      </c>
      <c r="BN1017" s="298">
        <f t="shared" si="444"/>
        <v>0</v>
      </c>
      <c r="BO1017" s="296" t="str" cm="1">
        <f t="array" ref="BO1017">IFERROR(INDEX($CV$63:$CZ$65, $CO1017, BO$23), "-")</f>
        <v>-</v>
      </c>
      <c r="BP1017" s="296" t="str" cm="1">
        <f t="array" ref="BP1017">IFERROR(INDEX($CV$63:$CZ$65, $CO1017, BP$23), "-")</f>
        <v>-</v>
      </c>
      <c r="BQ1017" s="296" t="str" cm="1">
        <f t="array" ref="BQ1017">IFERROR(INDEX($CV$63:$CZ$65, $CO1017, BQ$23), "-")</f>
        <v>-</v>
      </c>
      <c r="BR1017" s="296" t="str" cm="1">
        <f t="array" ref="BR1017">IFERROR(INDEX($CV$63:$CZ$65, $CO1017, BR$23), "-")</f>
        <v>-</v>
      </c>
      <c r="BS1017" s="296" t="str" cm="1">
        <f t="array" ref="BS1017">IFERROR(INDEX($CV$63:$CZ$65, $CO1017, BS$23), "-")</f>
        <v>-</v>
      </c>
      <c r="BT1017" s="297" cm="1">
        <f t="array" ref="BT1017">IF($CO1017=3,
IFERROR(INDEX($CV$68:$CZ$79, $CE1017, BT$23), "-"),
IF($CO1017=2,
IF(BT$23=5, $AC1017, IF(BT$23=4, $AD1017, 0)), IF(BT$23=5, $AC1017, 0)
))</f>
        <v>0</v>
      </c>
      <c r="BU1017" s="297" cm="1">
        <f t="array" ref="BU1017">IF($CO1017=3,
IFERROR(INDEX($CV$68:$CZ$79, $CE1017, BU$23), "-"),
IF($CO1017=2,
IF(BU$23=5, $AC1017, IF(BU$23=4, $AD1017, 0)), IF(BU$23=5, $AC1017, 0)
))</f>
        <v>0</v>
      </c>
      <c r="BV1017" s="297" cm="1">
        <f t="array" ref="BV1017">IF($CO1017=3,
IFERROR(INDEX($CV$68:$CZ$79, $CE1017, BV$23), "-"),
IF($CO1017=2,
IF(BV$23=5, $AC1017, IF(BV$23=4, $AD1017, 0)), IF(BV$23=5, $AC1017, 0)
))</f>
        <v>0</v>
      </c>
      <c r="BW1017" s="297" cm="1">
        <f t="array" ref="BW1017">IF($CO1017=3,
IFERROR(INDEX($CV$68:$CZ$79, $CE1017, BW$23), "-"),
IF($CO1017=2,
IF(BW$23=5, $AC1017, IF(BW$23=4, $AD1017, 0)), IF(BW$23=5, $AC1017, 0)
))</f>
        <v>0</v>
      </c>
      <c r="BX1017" s="297" cm="1">
        <f t="array" ref="BX1017">IF($CO1017=3,
IFERROR(INDEX($CV$68:$CZ$79, $CE1017, BX$23), "-"),
IF($CO1017=2,
IF(BX$23=5, $AC1017, IF(BX$23=4, $AD1017, 0)), IF(BX$23=5, $AC1017, 0)
))</f>
        <v>0</v>
      </c>
      <c r="BY1017" s="293" t="str">
        <f t="shared" si="445"/>
        <v>-</v>
      </c>
      <c r="BZ1017" s="299">
        <f t="shared" si="421"/>
        <v>0</v>
      </c>
      <c r="CA1017" s="294" t="str">
        <f t="shared" si="446"/>
        <v>-</v>
      </c>
      <c r="CB1017" s="295" t="str">
        <f t="shared" si="422"/>
        <v>-</v>
      </c>
      <c r="CC1017" s="295" t="str">
        <f t="shared" si="447"/>
        <v>-</v>
      </c>
      <c r="CD1017" s="299">
        <f t="shared" si="423"/>
        <v>0</v>
      </c>
      <c r="CE1017" s="300" t="str">
        <f t="shared" si="424"/>
        <v>-</v>
      </c>
      <c r="CF1017" s="300" t="str">
        <f t="shared" si="425"/>
        <v>-</v>
      </c>
      <c r="CG1017" s="300">
        <v>0</v>
      </c>
      <c r="CH1017" s="300">
        <f t="shared" si="426"/>
        <v>0</v>
      </c>
      <c r="CI1017" s="301">
        <f t="shared" si="427"/>
        <v>0</v>
      </c>
      <c r="CJ1017" s="301">
        <f t="shared" si="428"/>
        <v>0</v>
      </c>
      <c r="CK1017" s="302" t="str" cm="1">
        <f t="array" ref="CK1017">IF($CJ1017&gt;0, INDEX($CS$28:$DH$35, $CJ1017, $CI1017+CK$23), "-")</f>
        <v>-</v>
      </c>
      <c r="CL1017" s="302" t="str" cm="1">
        <f t="array" ref="CL1017">IF($CJ1017&gt;0, INDEX($CS$28:$DH$35, $CJ1017, $CI1017+CL$23), "-")</f>
        <v>-</v>
      </c>
      <c r="CM1017" s="302" t="str" cm="1">
        <f t="array" ref="CM1017">IF($CJ1017&gt;0, INDEX($CS$28:$DH$35, $CJ1017, $CI1017+CM$23), "-")</f>
        <v>-</v>
      </c>
      <c r="CN1017" s="302" t="str" cm="1">
        <f t="array" ref="CN1017">IF($CJ1017&gt;0, INDEX($CS$28:$DH$35, $CJ1017, $CI1017+CN$23), "-")</f>
        <v>-</v>
      </c>
      <c r="CO1017" s="300" t="str">
        <f t="shared" si="429"/>
        <v>-</v>
      </c>
      <c r="CP1017" s="271"/>
      <c r="CQ1017" s="272"/>
      <c r="CR1017" s="273"/>
      <c r="CS1017" s="273"/>
      <c r="CT1017" s="273"/>
      <c r="CU1017" s="273"/>
      <c r="CV1017" s="273"/>
      <c r="CW1017" s="273"/>
      <c r="CX1017" s="273"/>
      <c r="CY1017" s="273"/>
      <c r="CZ1017" s="273"/>
      <c r="DA1017" s="273"/>
      <c r="DB1017" s="273"/>
      <c r="DC1017" s="273"/>
      <c r="DD1017" s="273"/>
      <c r="DE1017" s="273"/>
      <c r="DF1017" s="273"/>
      <c r="DG1017" s="273"/>
      <c r="DH1017" s="273"/>
      <c r="DI1017" s="273"/>
      <c r="DJ1017" s="271"/>
      <c r="DK1017" s="271"/>
    </row>
    <row r="1018" spans="1:115" s="45" customFormat="1" ht="12.75" customHeight="1" x14ac:dyDescent="0.25">
      <c r="A1018" s="13" cm="1">
        <f t="array" ref="A1018">IFERROR(INDEX(Operation, IFERROR(MATCH($N1018,#REF!, 0), IFERROR(MATCH($N1018,#REF!, 0), MATCH($N1018,#REF!, 0))), 4), 0)</f>
        <v>0</v>
      </c>
      <c r="B1018" s="10">
        <v>995</v>
      </c>
      <c r="C1018" s="238"/>
      <c r="D1018" s="238"/>
      <c r="E1018" s="79"/>
      <c r="F1018" s="80" t="str">
        <f>IF(ISBLANK(E1018), "", VLOOKUP(E1018, Z!$A$2:$C$4127, 3, FALSE))</f>
        <v/>
      </c>
      <c r="G1018" s="238"/>
      <c r="H1018" s="81"/>
      <c r="I1018" s="255" t="b">
        <v>0</v>
      </c>
      <c r="J1018" s="256"/>
      <c r="K1018" s="82"/>
      <c r="L1018" s="82"/>
      <c r="M1018" s="83"/>
      <c r="N1018" s="79"/>
      <c r="O1018" s="84"/>
      <c r="P1018" s="84"/>
      <c r="Q1018" s="257"/>
      <c r="R1018" s="257"/>
      <c r="S1018" s="257"/>
      <c r="T1018" s="85">
        <f t="shared" si="430"/>
        <v>0</v>
      </c>
      <c r="U1018" s="238"/>
      <c r="V1018" s="238"/>
      <c r="W1018" s="238"/>
      <c r="X1018" s="256"/>
      <c r="Y1018" s="258"/>
      <c r="Z1018" s="79"/>
      <c r="AA1018" s="257"/>
      <c r="AB1018" s="257"/>
      <c r="AC1018" s="257"/>
      <c r="AD1018" s="257"/>
      <c r="AE1018" s="257"/>
      <c r="AF1018" s="85">
        <f t="shared" si="431"/>
        <v>0</v>
      </c>
      <c r="AG1018" s="259"/>
      <c r="AH1018" s="238"/>
      <c r="AI1018" s="79"/>
      <c r="AJ1018" s="80" t="str">
        <f>IF(ISBLANK(AI1018), "", VLOOKUP(AI1018, Z!$A$2:$C$4127, 3, FALSE))</f>
        <v/>
      </c>
      <c r="AK1018" s="260"/>
      <c r="AL1018" s="127">
        <f t="shared" si="432"/>
        <v>0</v>
      </c>
      <c r="AM1018" s="271"/>
      <c r="AN1018" s="292">
        <f t="shared" si="434"/>
        <v>0</v>
      </c>
      <c r="AO1018" s="279">
        <f t="shared" si="433"/>
        <v>1</v>
      </c>
      <c r="AP1018" s="279">
        <v>0.75</v>
      </c>
      <c r="AQ1018" s="293" t="str">
        <f t="shared" si="435"/>
        <v>-</v>
      </c>
      <c r="AR1018" s="293" t="str">
        <f t="shared" si="436"/>
        <v>-</v>
      </c>
      <c r="AS1018" s="293" t="str" cm="1">
        <f t="array" ref="AS1018">IFERROR(IFERROR((AT1018*AU1018)/(3600*1000)/AZ1018, BY1018) * SUMPRODUCT($BA1018:$BE1018^2.5, $BF1018:$BJ1018) / 1000, "-")</f>
        <v>-</v>
      </c>
      <c r="AT1018" s="279" t="str">
        <f t="shared" si="437"/>
        <v>-</v>
      </c>
      <c r="AU1018" s="279" t="str">
        <f t="shared" si="438"/>
        <v>-</v>
      </c>
      <c r="AV1018" s="294" t="str">
        <f t="shared" si="420"/>
        <v>-</v>
      </c>
      <c r="AW1018" s="294" t="str" cm="1">
        <f t="array" ref="AW1018">IF(CH1018&gt;0, INDEX($CV$58:$CV$60, CH1018), "-")</f>
        <v>-</v>
      </c>
      <c r="AX1018" s="294" t="str">
        <f t="shared" si="439"/>
        <v>-</v>
      </c>
      <c r="AY1018" s="295" t="str">
        <f t="shared" si="440"/>
        <v>-</v>
      </c>
      <c r="AZ1018" s="294">
        <f t="shared" si="441"/>
        <v>0</v>
      </c>
      <c r="BA1018" s="296" t="str" cm="1">
        <f t="array" ref="BA1018">IFERROR(INDEX($CV$63:$CZ$65, $CF1018, BA$23), "-")</f>
        <v>-</v>
      </c>
      <c r="BB1018" s="296" t="str" cm="1">
        <f t="array" ref="BB1018">IFERROR(INDEX($CV$63:$CZ$65, $CF1018, BB$23), "-")</f>
        <v>-</v>
      </c>
      <c r="BC1018" s="296" t="str" cm="1">
        <f t="array" ref="BC1018">IFERROR(INDEX($CV$63:$CZ$65, $CF1018, BC$23), "-")</f>
        <v>-</v>
      </c>
      <c r="BD1018" s="296" t="str" cm="1">
        <f t="array" ref="BD1018">IFERROR(INDEX($CV$63:$CZ$65, $CF1018, BD$23), "-")</f>
        <v>-</v>
      </c>
      <c r="BE1018" s="296" t="str" cm="1">
        <f t="array" ref="BE1018">IFERROR(INDEX($CV$63:$CZ$65, $CF1018, BE$23), "-")</f>
        <v>-</v>
      </c>
      <c r="BF1018" s="297" cm="1">
        <f t="array" ref="BF1018">IF($CF1018=3,
IFERROR(INDEX($CV$68:$CZ$79, $CE1018, BF$23), "-"),
IF($CF1018=2,
IF(BF$23=5, $Q1018, IF(BF$23=4, $R1018, 0)), IF(BF$23=5, $Q1018, 0)
))</f>
        <v>0</v>
      </c>
      <c r="BG1018" s="297" cm="1">
        <f t="array" ref="BG1018">IF($CF1018=3,
IFERROR(INDEX($CV$68:$CZ$79, $CE1018, BG$23), "-"),
IF($CF1018=2,
IF(BG$23=5, $Q1018, IF(BG$23=4, $R1018, 0)), IF(BG$23=5, $Q1018, 0)
))</f>
        <v>0</v>
      </c>
      <c r="BH1018" s="297" cm="1">
        <f t="array" ref="BH1018">IF($CF1018=3,
IFERROR(INDEX($CV$68:$CZ$79, $CE1018, BH$23), "-"),
IF($CF1018=2,
IF(BH$23=5, $Q1018, IF(BH$23=4, $R1018, 0)), IF(BH$23=5, $Q1018, 0)
))</f>
        <v>0</v>
      </c>
      <c r="BI1018" s="297" cm="1">
        <f t="array" ref="BI1018">IF($CF1018=3,
IFERROR(INDEX($CV$68:$CZ$79, $CE1018, BI$23), "-"),
IF($CF1018=2,
IF(BI$23=5, $Q1018, IF(BI$23=4, $R1018, 0)), IF(BI$23=5, $Q1018, 0)
))</f>
        <v>0</v>
      </c>
      <c r="BJ1018" s="297" cm="1">
        <f t="array" ref="BJ1018">IF($CF1018=3,
IFERROR(INDEX($CV$68:$CZ$79, $CE1018, BJ$23), "-"),
IF($CF1018=2,
IF(BJ$23=5, $Q1018, IF(BJ$23=4, $R1018, 0)), IF(BJ$23=5, $Q1018, 0)
))</f>
        <v>0</v>
      </c>
      <c r="BK1018" s="293" t="str" cm="1">
        <f t="array" ref="BK1018">IFERROR(IF(OR($AN$20="EZ", ISNUMBER((BL1018*BM1018)/(3600*1000)/BN1018)), (BL1018*BM1018)/(3600*1000)/BN1018, BY1018) * SUMPRODUCT($BO1018:$BS1018^2.5, $BT1018:$BX1018) / 1000, "-")</f>
        <v>-</v>
      </c>
      <c r="BL1018" s="279" t="str">
        <f t="shared" si="442"/>
        <v>-</v>
      </c>
      <c r="BM1018" s="279" t="str">
        <f t="shared" si="443"/>
        <v>-</v>
      </c>
      <c r="BN1018" s="298">
        <f t="shared" si="444"/>
        <v>0</v>
      </c>
      <c r="BO1018" s="296" t="str" cm="1">
        <f t="array" ref="BO1018">IFERROR(INDEX($CV$63:$CZ$65, $CO1018, BO$23), "-")</f>
        <v>-</v>
      </c>
      <c r="BP1018" s="296" t="str" cm="1">
        <f t="array" ref="BP1018">IFERROR(INDEX($CV$63:$CZ$65, $CO1018, BP$23), "-")</f>
        <v>-</v>
      </c>
      <c r="BQ1018" s="296" t="str" cm="1">
        <f t="array" ref="BQ1018">IFERROR(INDEX($CV$63:$CZ$65, $CO1018, BQ$23), "-")</f>
        <v>-</v>
      </c>
      <c r="BR1018" s="296" t="str" cm="1">
        <f t="array" ref="BR1018">IFERROR(INDEX($CV$63:$CZ$65, $CO1018, BR$23), "-")</f>
        <v>-</v>
      </c>
      <c r="BS1018" s="296" t="str" cm="1">
        <f t="array" ref="BS1018">IFERROR(INDEX($CV$63:$CZ$65, $CO1018, BS$23), "-")</f>
        <v>-</v>
      </c>
      <c r="BT1018" s="297" cm="1">
        <f t="array" ref="BT1018">IF($CO1018=3,
IFERROR(INDEX($CV$68:$CZ$79, $CE1018, BT$23), "-"),
IF($CO1018=2,
IF(BT$23=5, $AC1018, IF(BT$23=4, $AD1018, 0)), IF(BT$23=5, $AC1018, 0)
))</f>
        <v>0</v>
      </c>
      <c r="BU1018" s="297" cm="1">
        <f t="array" ref="BU1018">IF($CO1018=3,
IFERROR(INDEX($CV$68:$CZ$79, $CE1018, BU$23), "-"),
IF($CO1018=2,
IF(BU$23=5, $AC1018, IF(BU$23=4, $AD1018, 0)), IF(BU$23=5, $AC1018, 0)
))</f>
        <v>0</v>
      </c>
      <c r="BV1018" s="297" cm="1">
        <f t="array" ref="BV1018">IF($CO1018=3,
IFERROR(INDEX($CV$68:$CZ$79, $CE1018, BV$23), "-"),
IF($CO1018=2,
IF(BV$23=5, $AC1018, IF(BV$23=4, $AD1018, 0)), IF(BV$23=5, $AC1018, 0)
))</f>
        <v>0</v>
      </c>
      <c r="BW1018" s="297" cm="1">
        <f t="array" ref="BW1018">IF($CO1018=3,
IFERROR(INDEX($CV$68:$CZ$79, $CE1018, BW$23), "-"),
IF($CO1018=2,
IF(BW$23=5, $AC1018, IF(BW$23=4, $AD1018, 0)), IF(BW$23=5, $AC1018, 0)
))</f>
        <v>0</v>
      </c>
      <c r="BX1018" s="297" cm="1">
        <f t="array" ref="BX1018">IF($CO1018=3,
IFERROR(INDEX($CV$68:$CZ$79, $CE1018, BX$23), "-"),
IF($CO1018=2,
IF(BX$23=5, $AC1018, IF(BX$23=4, $AD1018, 0)), IF(BX$23=5, $AC1018, 0)
))</f>
        <v>0</v>
      </c>
      <c r="BY1018" s="293" t="str">
        <f t="shared" si="445"/>
        <v>-</v>
      </c>
      <c r="BZ1018" s="299">
        <f t="shared" si="421"/>
        <v>0</v>
      </c>
      <c r="CA1018" s="294" t="str">
        <f t="shared" si="446"/>
        <v>-</v>
      </c>
      <c r="CB1018" s="295" t="str">
        <f t="shared" si="422"/>
        <v>-</v>
      </c>
      <c r="CC1018" s="295" t="str">
        <f t="shared" si="447"/>
        <v>-</v>
      </c>
      <c r="CD1018" s="299">
        <f t="shared" si="423"/>
        <v>0</v>
      </c>
      <c r="CE1018" s="300" t="str">
        <f t="shared" si="424"/>
        <v>-</v>
      </c>
      <c r="CF1018" s="300" t="str">
        <f t="shared" si="425"/>
        <v>-</v>
      </c>
      <c r="CG1018" s="300">
        <v>0</v>
      </c>
      <c r="CH1018" s="300">
        <f t="shared" si="426"/>
        <v>0</v>
      </c>
      <c r="CI1018" s="301">
        <f t="shared" si="427"/>
        <v>0</v>
      </c>
      <c r="CJ1018" s="301">
        <f t="shared" si="428"/>
        <v>0</v>
      </c>
      <c r="CK1018" s="302" t="str" cm="1">
        <f t="array" ref="CK1018">IF($CJ1018&gt;0, INDEX($CS$28:$DH$35, $CJ1018, $CI1018+CK$23), "-")</f>
        <v>-</v>
      </c>
      <c r="CL1018" s="302" t="str" cm="1">
        <f t="array" ref="CL1018">IF($CJ1018&gt;0, INDEX($CS$28:$DH$35, $CJ1018, $CI1018+CL$23), "-")</f>
        <v>-</v>
      </c>
      <c r="CM1018" s="302" t="str" cm="1">
        <f t="array" ref="CM1018">IF($CJ1018&gt;0, INDEX($CS$28:$DH$35, $CJ1018, $CI1018+CM$23), "-")</f>
        <v>-</v>
      </c>
      <c r="CN1018" s="302" t="str" cm="1">
        <f t="array" ref="CN1018">IF($CJ1018&gt;0, INDEX($CS$28:$DH$35, $CJ1018, $CI1018+CN$23), "-")</f>
        <v>-</v>
      </c>
      <c r="CO1018" s="300" t="str">
        <f t="shared" si="429"/>
        <v>-</v>
      </c>
      <c r="CP1018" s="271"/>
      <c r="CQ1018" s="272"/>
      <c r="CR1018" s="273"/>
      <c r="CS1018" s="273"/>
      <c r="CT1018" s="273"/>
      <c r="CU1018" s="273"/>
      <c r="CV1018" s="273"/>
      <c r="CW1018" s="273"/>
      <c r="CX1018" s="273"/>
      <c r="CY1018" s="273"/>
      <c r="CZ1018" s="273"/>
      <c r="DA1018" s="273"/>
      <c r="DB1018" s="273"/>
      <c r="DC1018" s="273"/>
      <c r="DD1018" s="273"/>
      <c r="DE1018" s="273"/>
      <c r="DF1018" s="273"/>
      <c r="DG1018" s="273"/>
      <c r="DH1018" s="273"/>
      <c r="DI1018" s="273"/>
      <c r="DJ1018" s="271"/>
      <c r="DK1018" s="271"/>
    </row>
    <row r="1019" spans="1:115" s="45" customFormat="1" ht="12.75" customHeight="1" x14ac:dyDescent="0.25">
      <c r="A1019" s="13" cm="1">
        <f t="array" ref="A1019">IFERROR(INDEX(Operation, IFERROR(MATCH($N1019,#REF!, 0), IFERROR(MATCH($N1019,#REF!, 0), MATCH($N1019,#REF!, 0))), 4), 0)</f>
        <v>0</v>
      </c>
      <c r="B1019" s="10">
        <v>996</v>
      </c>
      <c r="C1019" s="238"/>
      <c r="D1019" s="238"/>
      <c r="E1019" s="79"/>
      <c r="F1019" s="80" t="str">
        <f>IF(ISBLANK(E1019), "", VLOOKUP(E1019, Z!$A$2:$C$4127, 3, FALSE))</f>
        <v/>
      </c>
      <c r="G1019" s="238"/>
      <c r="H1019" s="81"/>
      <c r="I1019" s="255" t="b">
        <v>0</v>
      </c>
      <c r="J1019" s="256"/>
      <c r="K1019" s="82"/>
      <c r="L1019" s="82"/>
      <c r="M1019" s="83"/>
      <c r="N1019" s="79"/>
      <c r="O1019" s="84"/>
      <c r="P1019" s="84"/>
      <c r="Q1019" s="257"/>
      <c r="R1019" s="257"/>
      <c r="S1019" s="257"/>
      <c r="T1019" s="85">
        <f t="shared" si="430"/>
        <v>0</v>
      </c>
      <c r="U1019" s="238"/>
      <c r="V1019" s="238"/>
      <c r="W1019" s="238"/>
      <c r="X1019" s="257"/>
      <c r="Y1019" s="258"/>
      <c r="Z1019" s="79"/>
      <c r="AA1019" s="257"/>
      <c r="AB1019" s="257"/>
      <c r="AC1019" s="257"/>
      <c r="AD1019" s="257"/>
      <c r="AE1019" s="257"/>
      <c r="AF1019" s="85">
        <f t="shared" si="431"/>
        <v>0</v>
      </c>
      <c r="AG1019" s="259"/>
      <c r="AH1019" s="238"/>
      <c r="AI1019" s="79"/>
      <c r="AJ1019" s="80" t="str">
        <f>IF(ISBLANK(AI1019), "", VLOOKUP(AI1019, Z!$A$2:$C$4127, 3, FALSE))</f>
        <v/>
      </c>
      <c r="AK1019" s="260"/>
      <c r="AL1019" s="127">
        <f t="shared" si="432"/>
        <v>0</v>
      </c>
      <c r="AM1019" s="271"/>
      <c r="AN1019" s="292">
        <f t="shared" si="434"/>
        <v>0</v>
      </c>
      <c r="AO1019" s="279">
        <f t="shared" si="433"/>
        <v>1</v>
      </c>
      <c r="AP1019" s="279">
        <v>0.75</v>
      </c>
      <c r="AQ1019" s="293" t="str">
        <f t="shared" si="435"/>
        <v>-</v>
      </c>
      <c r="AR1019" s="293" t="str">
        <f t="shared" si="436"/>
        <v>-</v>
      </c>
      <c r="AS1019" s="293" t="str" cm="1">
        <f t="array" ref="AS1019">IFERROR(IFERROR((AT1019*AU1019)/(3600*1000)/AZ1019, BY1019) * SUMPRODUCT($BA1019:$BE1019^2.5, $BF1019:$BJ1019) / 1000, "-")</f>
        <v>-</v>
      </c>
      <c r="AT1019" s="279" t="str">
        <f t="shared" si="437"/>
        <v>-</v>
      </c>
      <c r="AU1019" s="279" t="str">
        <f t="shared" si="438"/>
        <v>-</v>
      </c>
      <c r="AV1019" s="294" t="str">
        <f t="shared" si="420"/>
        <v>-</v>
      </c>
      <c r="AW1019" s="294" t="str" cm="1">
        <f t="array" ref="AW1019">IF(CH1019&gt;0, INDEX($CV$58:$CV$60, CH1019), "-")</f>
        <v>-</v>
      </c>
      <c r="AX1019" s="294" t="str">
        <f t="shared" si="439"/>
        <v>-</v>
      </c>
      <c r="AY1019" s="295" t="str">
        <f t="shared" si="440"/>
        <v>-</v>
      </c>
      <c r="AZ1019" s="294">
        <f t="shared" si="441"/>
        <v>0</v>
      </c>
      <c r="BA1019" s="296" t="str" cm="1">
        <f t="array" ref="BA1019">IFERROR(INDEX($CV$63:$CZ$65, $CF1019, BA$23), "-")</f>
        <v>-</v>
      </c>
      <c r="BB1019" s="296" t="str" cm="1">
        <f t="array" ref="BB1019">IFERROR(INDEX($CV$63:$CZ$65, $CF1019, BB$23), "-")</f>
        <v>-</v>
      </c>
      <c r="BC1019" s="296" t="str" cm="1">
        <f t="array" ref="BC1019">IFERROR(INDEX($CV$63:$CZ$65, $CF1019, BC$23), "-")</f>
        <v>-</v>
      </c>
      <c r="BD1019" s="296" t="str" cm="1">
        <f t="array" ref="BD1019">IFERROR(INDEX($CV$63:$CZ$65, $CF1019, BD$23), "-")</f>
        <v>-</v>
      </c>
      <c r="BE1019" s="296" t="str" cm="1">
        <f t="array" ref="BE1019">IFERROR(INDEX($CV$63:$CZ$65, $CF1019, BE$23), "-")</f>
        <v>-</v>
      </c>
      <c r="BF1019" s="297" cm="1">
        <f t="array" ref="BF1019">IF($CF1019=3,
IFERROR(INDEX($CV$68:$CZ$79, $CE1019, BF$23), "-"),
IF($CF1019=2,
IF(BF$23=5, $Q1019, IF(BF$23=4, $R1019, 0)), IF(BF$23=5, $Q1019, 0)
))</f>
        <v>0</v>
      </c>
      <c r="BG1019" s="297" cm="1">
        <f t="array" ref="BG1019">IF($CF1019=3,
IFERROR(INDEX($CV$68:$CZ$79, $CE1019, BG$23), "-"),
IF($CF1019=2,
IF(BG$23=5, $Q1019, IF(BG$23=4, $R1019, 0)), IF(BG$23=5, $Q1019, 0)
))</f>
        <v>0</v>
      </c>
      <c r="BH1019" s="297" cm="1">
        <f t="array" ref="BH1019">IF($CF1019=3,
IFERROR(INDEX($CV$68:$CZ$79, $CE1019, BH$23), "-"),
IF($CF1019=2,
IF(BH$23=5, $Q1019, IF(BH$23=4, $R1019, 0)), IF(BH$23=5, $Q1019, 0)
))</f>
        <v>0</v>
      </c>
      <c r="BI1019" s="297" cm="1">
        <f t="array" ref="BI1019">IF($CF1019=3,
IFERROR(INDEX($CV$68:$CZ$79, $CE1019, BI$23), "-"),
IF($CF1019=2,
IF(BI$23=5, $Q1019, IF(BI$23=4, $R1019, 0)), IF(BI$23=5, $Q1019, 0)
))</f>
        <v>0</v>
      </c>
      <c r="BJ1019" s="297" cm="1">
        <f t="array" ref="BJ1019">IF($CF1019=3,
IFERROR(INDEX($CV$68:$CZ$79, $CE1019, BJ$23), "-"),
IF($CF1019=2,
IF(BJ$23=5, $Q1019, IF(BJ$23=4, $R1019, 0)), IF(BJ$23=5, $Q1019, 0)
))</f>
        <v>0</v>
      </c>
      <c r="BK1019" s="293" t="str" cm="1">
        <f t="array" ref="BK1019">IFERROR(IF(OR($AN$20="EZ", ISNUMBER((BL1019*BM1019)/(3600*1000)/BN1019)), (BL1019*BM1019)/(3600*1000)/BN1019, BY1019) * SUMPRODUCT($BO1019:$BS1019^2.5, $BT1019:$BX1019) / 1000, "-")</f>
        <v>-</v>
      </c>
      <c r="BL1019" s="279" t="str">
        <f t="shared" si="442"/>
        <v>-</v>
      </c>
      <c r="BM1019" s="279" t="str">
        <f t="shared" si="443"/>
        <v>-</v>
      </c>
      <c r="BN1019" s="298">
        <f t="shared" si="444"/>
        <v>0</v>
      </c>
      <c r="BO1019" s="296" t="str" cm="1">
        <f t="array" ref="BO1019">IFERROR(INDEX($CV$63:$CZ$65, $CO1019, BO$23), "-")</f>
        <v>-</v>
      </c>
      <c r="BP1019" s="296" t="str" cm="1">
        <f t="array" ref="BP1019">IFERROR(INDEX($CV$63:$CZ$65, $CO1019, BP$23), "-")</f>
        <v>-</v>
      </c>
      <c r="BQ1019" s="296" t="str" cm="1">
        <f t="array" ref="BQ1019">IFERROR(INDEX($CV$63:$CZ$65, $CO1019, BQ$23), "-")</f>
        <v>-</v>
      </c>
      <c r="BR1019" s="296" t="str" cm="1">
        <f t="array" ref="BR1019">IFERROR(INDEX($CV$63:$CZ$65, $CO1019, BR$23), "-")</f>
        <v>-</v>
      </c>
      <c r="BS1019" s="296" t="str" cm="1">
        <f t="array" ref="BS1019">IFERROR(INDEX($CV$63:$CZ$65, $CO1019, BS$23), "-")</f>
        <v>-</v>
      </c>
      <c r="BT1019" s="297" cm="1">
        <f t="array" ref="BT1019">IF($CO1019=3,
IFERROR(INDEX($CV$68:$CZ$79, $CE1019, BT$23), "-"),
IF($CO1019=2,
IF(BT$23=5, $AC1019, IF(BT$23=4, $AD1019, 0)), IF(BT$23=5, $AC1019, 0)
))</f>
        <v>0</v>
      </c>
      <c r="BU1019" s="297" cm="1">
        <f t="array" ref="BU1019">IF($CO1019=3,
IFERROR(INDEX($CV$68:$CZ$79, $CE1019, BU$23), "-"),
IF($CO1019=2,
IF(BU$23=5, $AC1019, IF(BU$23=4, $AD1019, 0)), IF(BU$23=5, $AC1019, 0)
))</f>
        <v>0</v>
      </c>
      <c r="BV1019" s="297" cm="1">
        <f t="array" ref="BV1019">IF($CO1019=3,
IFERROR(INDEX($CV$68:$CZ$79, $CE1019, BV$23), "-"),
IF($CO1019=2,
IF(BV$23=5, $AC1019, IF(BV$23=4, $AD1019, 0)), IF(BV$23=5, $AC1019, 0)
))</f>
        <v>0</v>
      </c>
      <c r="BW1019" s="297" cm="1">
        <f t="array" ref="BW1019">IF($CO1019=3,
IFERROR(INDEX($CV$68:$CZ$79, $CE1019, BW$23), "-"),
IF($CO1019=2,
IF(BW$23=5, $AC1019, IF(BW$23=4, $AD1019, 0)), IF(BW$23=5, $AC1019, 0)
))</f>
        <v>0</v>
      </c>
      <c r="BX1019" s="297" cm="1">
        <f t="array" ref="BX1019">IF($CO1019=3,
IFERROR(INDEX($CV$68:$CZ$79, $CE1019, BX$23), "-"),
IF($CO1019=2,
IF(BX$23=5, $AC1019, IF(BX$23=4, $AD1019, 0)), IF(BX$23=5, $AC1019, 0)
))</f>
        <v>0</v>
      </c>
      <c r="BY1019" s="293" t="str">
        <f t="shared" si="445"/>
        <v>-</v>
      </c>
      <c r="BZ1019" s="299">
        <f t="shared" si="421"/>
        <v>0</v>
      </c>
      <c r="CA1019" s="294" t="str">
        <f t="shared" si="446"/>
        <v>-</v>
      </c>
      <c r="CB1019" s="295" t="str">
        <f t="shared" si="422"/>
        <v>-</v>
      </c>
      <c r="CC1019" s="295" t="str">
        <f t="shared" si="447"/>
        <v>-</v>
      </c>
      <c r="CD1019" s="299">
        <f t="shared" si="423"/>
        <v>0</v>
      </c>
      <c r="CE1019" s="300" t="str">
        <f t="shared" si="424"/>
        <v>-</v>
      </c>
      <c r="CF1019" s="300" t="str">
        <f t="shared" si="425"/>
        <v>-</v>
      </c>
      <c r="CG1019" s="300">
        <v>0</v>
      </c>
      <c r="CH1019" s="300">
        <f t="shared" si="426"/>
        <v>0</v>
      </c>
      <c r="CI1019" s="301">
        <f t="shared" si="427"/>
        <v>0</v>
      </c>
      <c r="CJ1019" s="301">
        <f t="shared" si="428"/>
        <v>0</v>
      </c>
      <c r="CK1019" s="302" t="str" cm="1">
        <f t="array" ref="CK1019">IF($CJ1019&gt;0, INDEX($CS$28:$DH$35, $CJ1019, $CI1019+CK$23), "-")</f>
        <v>-</v>
      </c>
      <c r="CL1019" s="302" t="str" cm="1">
        <f t="array" ref="CL1019">IF($CJ1019&gt;0, INDEX($CS$28:$DH$35, $CJ1019, $CI1019+CL$23), "-")</f>
        <v>-</v>
      </c>
      <c r="CM1019" s="302" t="str" cm="1">
        <f t="array" ref="CM1019">IF($CJ1019&gt;0, INDEX($CS$28:$DH$35, $CJ1019, $CI1019+CM$23), "-")</f>
        <v>-</v>
      </c>
      <c r="CN1019" s="302" t="str" cm="1">
        <f t="array" ref="CN1019">IF($CJ1019&gt;0, INDEX($CS$28:$DH$35, $CJ1019, $CI1019+CN$23), "-")</f>
        <v>-</v>
      </c>
      <c r="CO1019" s="300" t="str">
        <f t="shared" si="429"/>
        <v>-</v>
      </c>
      <c r="CP1019" s="271"/>
      <c r="CQ1019" s="272"/>
      <c r="CR1019" s="273"/>
      <c r="CS1019" s="273"/>
      <c r="CT1019" s="273"/>
      <c r="CU1019" s="273"/>
      <c r="CV1019" s="273"/>
      <c r="CW1019" s="273"/>
      <c r="CX1019" s="273"/>
      <c r="CY1019" s="273"/>
      <c r="CZ1019" s="273"/>
      <c r="DA1019" s="273"/>
      <c r="DB1019" s="273"/>
      <c r="DC1019" s="273"/>
      <c r="DD1019" s="273"/>
      <c r="DE1019" s="273"/>
      <c r="DF1019" s="273"/>
      <c r="DG1019" s="273"/>
      <c r="DH1019" s="273"/>
      <c r="DI1019" s="273"/>
      <c r="DJ1019" s="271"/>
      <c r="DK1019" s="271"/>
    </row>
    <row r="1020" spans="1:115" s="45" customFormat="1" ht="12.75" customHeight="1" x14ac:dyDescent="0.25">
      <c r="A1020" s="13" cm="1">
        <f t="array" ref="A1020">IFERROR(INDEX(Operation, IFERROR(MATCH($N1020,#REF!, 0), IFERROR(MATCH($N1020,#REF!, 0), MATCH($N1020,#REF!, 0))), 4), 0)</f>
        <v>0</v>
      </c>
      <c r="B1020" s="10">
        <v>997</v>
      </c>
      <c r="C1020" s="238"/>
      <c r="D1020" s="238"/>
      <c r="E1020" s="79"/>
      <c r="F1020" s="80" t="str">
        <f>IF(ISBLANK(E1020), "", VLOOKUP(E1020, Z!$A$2:$C$4127, 3, FALSE))</f>
        <v/>
      </c>
      <c r="G1020" s="238"/>
      <c r="H1020" s="81"/>
      <c r="I1020" s="255" t="b">
        <v>0</v>
      </c>
      <c r="J1020" s="256"/>
      <c r="K1020" s="82"/>
      <c r="L1020" s="82"/>
      <c r="M1020" s="83"/>
      <c r="N1020" s="79"/>
      <c r="O1020" s="84"/>
      <c r="P1020" s="84"/>
      <c r="Q1020" s="257"/>
      <c r="R1020" s="257"/>
      <c r="S1020" s="257"/>
      <c r="T1020" s="85">
        <f t="shared" si="430"/>
        <v>0</v>
      </c>
      <c r="U1020" s="238"/>
      <c r="V1020" s="238"/>
      <c r="W1020" s="238"/>
      <c r="X1020" s="257"/>
      <c r="Y1020" s="258"/>
      <c r="Z1020" s="79"/>
      <c r="AA1020" s="257"/>
      <c r="AB1020" s="257"/>
      <c r="AC1020" s="257"/>
      <c r="AD1020" s="257"/>
      <c r="AE1020" s="257"/>
      <c r="AF1020" s="85">
        <f t="shared" si="431"/>
        <v>0</v>
      </c>
      <c r="AG1020" s="259"/>
      <c r="AH1020" s="238"/>
      <c r="AI1020" s="79"/>
      <c r="AJ1020" s="80" t="str">
        <f>IF(ISBLANK(AI1020), "", VLOOKUP(AI1020, Z!$A$2:$C$4127, 3, FALSE))</f>
        <v/>
      </c>
      <c r="AK1020" s="260"/>
      <c r="AL1020" s="127">
        <f t="shared" si="432"/>
        <v>0</v>
      </c>
      <c r="AM1020" s="271"/>
      <c r="AN1020" s="292">
        <f t="shared" si="434"/>
        <v>0</v>
      </c>
      <c r="AO1020" s="279">
        <f t="shared" si="433"/>
        <v>1</v>
      </c>
      <c r="AP1020" s="279">
        <v>0.75</v>
      </c>
      <c r="AQ1020" s="293" t="str">
        <f t="shared" si="435"/>
        <v>-</v>
      </c>
      <c r="AR1020" s="293" t="str">
        <f t="shared" si="436"/>
        <v>-</v>
      </c>
      <c r="AS1020" s="293" t="str" cm="1">
        <f t="array" ref="AS1020">IFERROR(IFERROR((AT1020*AU1020)/(3600*1000)/AZ1020, BY1020) * SUMPRODUCT($BA1020:$BE1020^2.5, $BF1020:$BJ1020) / 1000, "-")</f>
        <v>-</v>
      </c>
      <c r="AT1020" s="279" t="str">
        <f t="shared" si="437"/>
        <v>-</v>
      </c>
      <c r="AU1020" s="279" t="str">
        <f t="shared" si="438"/>
        <v>-</v>
      </c>
      <c r="AV1020" s="294" t="str">
        <f t="shared" si="420"/>
        <v>-</v>
      </c>
      <c r="AW1020" s="294" t="str" cm="1">
        <f t="array" ref="AW1020">IF(CH1020&gt;0, INDEX($CV$58:$CV$60, CH1020), "-")</f>
        <v>-</v>
      </c>
      <c r="AX1020" s="294" t="str">
        <f t="shared" si="439"/>
        <v>-</v>
      </c>
      <c r="AY1020" s="295" t="str">
        <f t="shared" si="440"/>
        <v>-</v>
      </c>
      <c r="AZ1020" s="294">
        <f t="shared" si="441"/>
        <v>0</v>
      </c>
      <c r="BA1020" s="296" t="str" cm="1">
        <f t="array" ref="BA1020">IFERROR(INDEX($CV$63:$CZ$65, $CF1020, BA$23), "-")</f>
        <v>-</v>
      </c>
      <c r="BB1020" s="296" t="str" cm="1">
        <f t="array" ref="BB1020">IFERROR(INDEX($CV$63:$CZ$65, $CF1020, BB$23), "-")</f>
        <v>-</v>
      </c>
      <c r="BC1020" s="296" t="str" cm="1">
        <f t="array" ref="BC1020">IFERROR(INDEX($CV$63:$CZ$65, $CF1020, BC$23), "-")</f>
        <v>-</v>
      </c>
      <c r="BD1020" s="296" t="str" cm="1">
        <f t="array" ref="BD1020">IFERROR(INDEX($CV$63:$CZ$65, $CF1020, BD$23), "-")</f>
        <v>-</v>
      </c>
      <c r="BE1020" s="296" t="str" cm="1">
        <f t="array" ref="BE1020">IFERROR(INDEX($CV$63:$CZ$65, $CF1020, BE$23), "-")</f>
        <v>-</v>
      </c>
      <c r="BF1020" s="297" cm="1">
        <f t="array" ref="BF1020">IF($CF1020=3,
IFERROR(INDEX($CV$68:$CZ$79, $CE1020, BF$23), "-"),
IF($CF1020=2,
IF(BF$23=5, $Q1020, IF(BF$23=4, $R1020, 0)), IF(BF$23=5, $Q1020, 0)
))</f>
        <v>0</v>
      </c>
      <c r="BG1020" s="297" cm="1">
        <f t="array" ref="BG1020">IF($CF1020=3,
IFERROR(INDEX($CV$68:$CZ$79, $CE1020, BG$23), "-"),
IF($CF1020=2,
IF(BG$23=5, $Q1020, IF(BG$23=4, $R1020, 0)), IF(BG$23=5, $Q1020, 0)
))</f>
        <v>0</v>
      </c>
      <c r="BH1020" s="297" cm="1">
        <f t="array" ref="BH1020">IF($CF1020=3,
IFERROR(INDEX($CV$68:$CZ$79, $CE1020, BH$23), "-"),
IF($CF1020=2,
IF(BH$23=5, $Q1020, IF(BH$23=4, $R1020, 0)), IF(BH$23=5, $Q1020, 0)
))</f>
        <v>0</v>
      </c>
      <c r="BI1020" s="297" cm="1">
        <f t="array" ref="BI1020">IF($CF1020=3,
IFERROR(INDEX($CV$68:$CZ$79, $CE1020, BI$23), "-"),
IF($CF1020=2,
IF(BI$23=5, $Q1020, IF(BI$23=4, $R1020, 0)), IF(BI$23=5, $Q1020, 0)
))</f>
        <v>0</v>
      </c>
      <c r="BJ1020" s="297" cm="1">
        <f t="array" ref="BJ1020">IF($CF1020=3,
IFERROR(INDEX($CV$68:$CZ$79, $CE1020, BJ$23), "-"),
IF($CF1020=2,
IF(BJ$23=5, $Q1020, IF(BJ$23=4, $R1020, 0)), IF(BJ$23=5, $Q1020, 0)
))</f>
        <v>0</v>
      </c>
      <c r="BK1020" s="293" t="str" cm="1">
        <f t="array" ref="BK1020">IFERROR(IF(OR($AN$20="EZ", ISNUMBER((BL1020*BM1020)/(3600*1000)/BN1020)), (BL1020*BM1020)/(3600*1000)/BN1020, BY1020) * SUMPRODUCT($BO1020:$BS1020^2.5, $BT1020:$BX1020) / 1000, "-")</f>
        <v>-</v>
      </c>
      <c r="BL1020" s="279" t="str">
        <f t="shared" si="442"/>
        <v>-</v>
      </c>
      <c r="BM1020" s="279" t="str">
        <f t="shared" si="443"/>
        <v>-</v>
      </c>
      <c r="BN1020" s="298">
        <f t="shared" si="444"/>
        <v>0</v>
      </c>
      <c r="BO1020" s="296" t="str" cm="1">
        <f t="array" ref="BO1020">IFERROR(INDEX($CV$63:$CZ$65, $CO1020, BO$23), "-")</f>
        <v>-</v>
      </c>
      <c r="BP1020" s="296" t="str" cm="1">
        <f t="array" ref="BP1020">IFERROR(INDEX($CV$63:$CZ$65, $CO1020, BP$23), "-")</f>
        <v>-</v>
      </c>
      <c r="BQ1020" s="296" t="str" cm="1">
        <f t="array" ref="BQ1020">IFERROR(INDEX($CV$63:$CZ$65, $CO1020, BQ$23), "-")</f>
        <v>-</v>
      </c>
      <c r="BR1020" s="296" t="str" cm="1">
        <f t="array" ref="BR1020">IFERROR(INDEX($CV$63:$CZ$65, $CO1020, BR$23), "-")</f>
        <v>-</v>
      </c>
      <c r="BS1020" s="296" t="str" cm="1">
        <f t="array" ref="BS1020">IFERROR(INDEX($CV$63:$CZ$65, $CO1020, BS$23), "-")</f>
        <v>-</v>
      </c>
      <c r="BT1020" s="297" cm="1">
        <f t="array" ref="BT1020">IF($CO1020=3,
IFERROR(INDEX($CV$68:$CZ$79, $CE1020, BT$23), "-"),
IF($CO1020=2,
IF(BT$23=5, $AC1020, IF(BT$23=4, $AD1020, 0)), IF(BT$23=5, $AC1020, 0)
))</f>
        <v>0</v>
      </c>
      <c r="BU1020" s="297" cm="1">
        <f t="array" ref="BU1020">IF($CO1020=3,
IFERROR(INDEX($CV$68:$CZ$79, $CE1020, BU$23), "-"),
IF($CO1020=2,
IF(BU$23=5, $AC1020, IF(BU$23=4, $AD1020, 0)), IF(BU$23=5, $AC1020, 0)
))</f>
        <v>0</v>
      </c>
      <c r="BV1020" s="297" cm="1">
        <f t="array" ref="BV1020">IF($CO1020=3,
IFERROR(INDEX($CV$68:$CZ$79, $CE1020, BV$23), "-"),
IF($CO1020=2,
IF(BV$23=5, $AC1020, IF(BV$23=4, $AD1020, 0)), IF(BV$23=5, $AC1020, 0)
))</f>
        <v>0</v>
      </c>
      <c r="BW1020" s="297" cm="1">
        <f t="array" ref="BW1020">IF($CO1020=3,
IFERROR(INDEX($CV$68:$CZ$79, $CE1020, BW$23), "-"),
IF($CO1020=2,
IF(BW$23=5, $AC1020, IF(BW$23=4, $AD1020, 0)), IF(BW$23=5, $AC1020, 0)
))</f>
        <v>0</v>
      </c>
      <c r="BX1020" s="297" cm="1">
        <f t="array" ref="BX1020">IF($CO1020=3,
IFERROR(INDEX($CV$68:$CZ$79, $CE1020, BX$23), "-"),
IF($CO1020=2,
IF(BX$23=5, $AC1020, IF(BX$23=4, $AD1020, 0)), IF(BX$23=5, $AC1020, 0)
))</f>
        <v>0</v>
      </c>
      <c r="BY1020" s="293" t="str">
        <f t="shared" si="445"/>
        <v>-</v>
      </c>
      <c r="BZ1020" s="299">
        <f t="shared" si="421"/>
        <v>0</v>
      </c>
      <c r="CA1020" s="294" t="str">
        <f t="shared" si="446"/>
        <v>-</v>
      </c>
      <c r="CB1020" s="295" t="str">
        <f t="shared" si="422"/>
        <v>-</v>
      </c>
      <c r="CC1020" s="295" t="str">
        <f t="shared" si="447"/>
        <v>-</v>
      </c>
      <c r="CD1020" s="299">
        <f t="shared" si="423"/>
        <v>0</v>
      </c>
      <c r="CE1020" s="300" t="str">
        <f t="shared" si="424"/>
        <v>-</v>
      </c>
      <c r="CF1020" s="300" t="str">
        <f t="shared" si="425"/>
        <v>-</v>
      </c>
      <c r="CG1020" s="300">
        <v>0</v>
      </c>
      <c r="CH1020" s="300">
        <f t="shared" si="426"/>
        <v>0</v>
      </c>
      <c r="CI1020" s="301">
        <f t="shared" si="427"/>
        <v>0</v>
      </c>
      <c r="CJ1020" s="301">
        <f t="shared" si="428"/>
        <v>0</v>
      </c>
      <c r="CK1020" s="302" t="str" cm="1">
        <f t="array" ref="CK1020">IF($CJ1020&gt;0, INDEX($CS$28:$DH$35, $CJ1020, $CI1020+CK$23), "-")</f>
        <v>-</v>
      </c>
      <c r="CL1020" s="302" t="str" cm="1">
        <f t="array" ref="CL1020">IF($CJ1020&gt;0, INDEX($CS$28:$DH$35, $CJ1020, $CI1020+CL$23), "-")</f>
        <v>-</v>
      </c>
      <c r="CM1020" s="302" t="str" cm="1">
        <f t="array" ref="CM1020">IF($CJ1020&gt;0, INDEX($CS$28:$DH$35, $CJ1020, $CI1020+CM$23), "-")</f>
        <v>-</v>
      </c>
      <c r="CN1020" s="302" t="str" cm="1">
        <f t="array" ref="CN1020">IF($CJ1020&gt;0, INDEX($CS$28:$DH$35, $CJ1020, $CI1020+CN$23), "-")</f>
        <v>-</v>
      </c>
      <c r="CO1020" s="300" t="str">
        <f t="shared" si="429"/>
        <v>-</v>
      </c>
      <c r="CP1020" s="271"/>
      <c r="CQ1020" s="272"/>
      <c r="CR1020" s="273"/>
      <c r="CS1020" s="273"/>
      <c r="CT1020" s="273"/>
      <c r="CU1020" s="273"/>
      <c r="CV1020" s="273"/>
      <c r="CW1020" s="273"/>
      <c r="CX1020" s="273"/>
      <c r="CY1020" s="273"/>
      <c r="CZ1020" s="273"/>
      <c r="DA1020" s="273"/>
      <c r="DB1020" s="273"/>
      <c r="DC1020" s="273"/>
      <c r="DD1020" s="273"/>
      <c r="DE1020" s="273"/>
      <c r="DF1020" s="273"/>
      <c r="DG1020" s="273"/>
      <c r="DH1020" s="273"/>
      <c r="DI1020" s="273"/>
      <c r="DJ1020" s="271"/>
      <c r="DK1020" s="271"/>
    </row>
    <row r="1021" spans="1:115" s="45" customFormat="1" ht="12.75" customHeight="1" x14ac:dyDescent="0.25">
      <c r="A1021" s="13" cm="1">
        <f t="array" ref="A1021">IFERROR(INDEX(Operation, IFERROR(MATCH($N1021,#REF!, 0), IFERROR(MATCH($N1021,#REF!, 0), MATCH($N1021,#REF!, 0))), 4), 0)</f>
        <v>0</v>
      </c>
      <c r="B1021" s="10">
        <v>998</v>
      </c>
      <c r="C1021" s="238"/>
      <c r="D1021" s="238"/>
      <c r="E1021" s="79"/>
      <c r="F1021" s="80" t="str">
        <f>IF(ISBLANK(E1021), "", VLOOKUP(E1021, Z!$A$2:$C$4127, 3, FALSE))</f>
        <v/>
      </c>
      <c r="G1021" s="238"/>
      <c r="H1021" s="81"/>
      <c r="I1021" s="255" t="b">
        <v>0</v>
      </c>
      <c r="J1021" s="256"/>
      <c r="K1021" s="82"/>
      <c r="L1021" s="82"/>
      <c r="M1021" s="83"/>
      <c r="N1021" s="79"/>
      <c r="O1021" s="84"/>
      <c r="P1021" s="84"/>
      <c r="Q1021" s="257"/>
      <c r="R1021" s="257"/>
      <c r="S1021" s="257"/>
      <c r="T1021" s="85">
        <f t="shared" si="430"/>
        <v>0</v>
      </c>
      <c r="U1021" s="238"/>
      <c r="V1021" s="238"/>
      <c r="W1021" s="238"/>
      <c r="X1021" s="257"/>
      <c r="Y1021" s="258"/>
      <c r="Z1021" s="79"/>
      <c r="AA1021" s="257"/>
      <c r="AB1021" s="257"/>
      <c r="AC1021" s="257"/>
      <c r="AD1021" s="257"/>
      <c r="AE1021" s="257"/>
      <c r="AF1021" s="85">
        <f t="shared" si="431"/>
        <v>0</v>
      </c>
      <c r="AG1021" s="259"/>
      <c r="AH1021" s="238"/>
      <c r="AI1021" s="79"/>
      <c r="AJ1021" s="80" t="str">
        <f>IF(ISBLANK(AI1021), "", VLOOKUP(AI1021, Z!$A$2:$C$4127, 3, FALSE))</f>
        <v/>
      </c>
      <c r="AK1021" s="260"/>
      <c r="AL1021" s="127">
        <f t="shared" si="432"/>
        <v>0</v>
      </c>
      <c r="AM1021" s="271"/>
      <c r="AN1021" s="292">
        <f t="shared" si="434"/>
        <v>0</v>
      </c>
      <c r="AO1021" s="279">
        <f t="shared" si="433"/>
        <v>1</v>
      </c>
      <c r="AP1021" s="279">
        <v>0.75</v>
      </c>
      <c r="AQ1021" s="293" t="str">
        <f t="shared" si="435"/>
        <v>-</v>
      </c>
      <c r="AR1021" s="293" t="str">
        <f t="shared" si="436"/>
        <v>-</v>
      </c>
      <c r="AS1021" s="293" t="str" cm="1">
        <f t="array" ref="AS1021">IFERROR(IFERROR((AT1021*AU1021)/(3600*1000)/AZ1021, BY1021) * SUMPRODUCT($BA1021:$BE1021^2.5, $BF1021:$BJ1021) / 1000, "-")</f>
        <v>-</v>
      </c>
      <c r="AT1021" s="279" t="str">
        <f t="shared" si="437"/>
        <v>-</v>
      </c>
      <c r="AU1021" s="279" t="str">
        <f t="shared" si="438"/>
        <v>-</v>
      </c>
      <c r="AV1021" s="294" t="str">
        <f t="shared" si="420"/>
        <v>-</v>
      </c>
      <c r="AW1021" s="294" t="str" cm="1">
        <f t="array" ref="AW1021">IF(CH1021&gt;0, INDEX($CV$58:$CV$60, CH1021), "-")</f>
        <v>-</v>
      </c>
      <c r="AX1021" s="294" t="str">
        <f t="shared" si="439"/>
        <v>-</v>
      </c>
      <c r="AY1021" s="295" t="str">
        <f t="shared" si="440"/>
        <v>-</v>
      </c>
      <c r="AZ1021" s="294">
        <f t="shared" si="441"/>
        <v>0</v>
      </c>
      <c r="BA1021" s="296" t="str" cm="1">
        <f t="array" ref="BA1021">IFERROR(INDEX($CV$63:$CZ$65, $CF1021, BA$23), "-")</f>
        <v>-</v>
      </c>
      <c r="BB1021" s="296" t="str" cm="1">
        <f t="array" ref="BB1021">IFERROR(INDEX($CV$63:$CZ$65, $CF1021, BB$23), "-")</f>
        <v>-</v>
      </c>
      <c r="BC1021" s="296" t="str" cm="1">
        <f t="array" ref="BC1021">IFERROR(INDEX($CV$63:$CZ$65, $CF1021, BC$23), "-")</f>
        <v>-</v>
      </c>
      <c r="BD1021" s="296" t="str" cm="1">
        <f t="array" ref="BD1021">IFERROR(INDEX($CV$63:$CZ$65, $CF1021, BD$23), "-")</f>
        <v>-</v>
      </c>
      <c r="BE1021" s="296" t="str" cm="1">
        <f t="array" ref="BE1021">IFERROR(INDEX($CV$63:$CZ$65, $CF1021, BE$23), "-")</f>
        <v>-</v>
      </c>
      <c r="BF1021" s="297" cm="1">
        <f t="array" ref="BF1021">IF($CF1021=3,
IFERROR(INDEX($CV$68:$CZ$79, $CE1021, BF$23), "-"),
IF($CF1021=2,
IF(BF$23=5, $Q1021, IF(BF$23=4, $R1021, 0)), IF(BF$23=5, $Q1021, 0)
))</f>
        <v>0</v>
      </c>
      <c r="BG1021" s="297" cm="1">
        <f t="array" ref="BG1021">IF($CF1021=3,
IFERROR(INDEX($CV$68:$CZ$79, $CE1021, BG$23), "-"),
IF($CF1021=2,
IF(BG$23=5, $Q1021, IF(BG$23=4, $R1021, 0)), IF(BG$23=5, $Q1021, 0)
))</f>
        <v>0</v>
      </c>
      <c r="BH1021" s="297" cm="1">
        <f t="array" ref="BH1021">IF($CF1021=3,
IFERROR(INDEX($CV$68:$CZ$79, $CE1021, BH$23), "-"),
IF($CF1021=2,
IF(BH$23=5, $Q1021, IF(BH$23=4, $R1021, 0)), IF(BH$23=5, $Q1021, 0)
))</f>
        <v>0</v>
      </c>
      <c r="BI1021" s="297" cm="1">
        <f t="array" ref="BI1021">IF($CF1021=3,
IFERROR(INDEX($CV$68:$CZ$79, $CE1021, BI$23), "-"),
IF($CF1021=2,
IF(BI$23=5, $Q1021, IF(BI$23=4, $R1021, 0)), IF(BI$23=5, $Q1021, 0)
))</f>
        <v>0</v>
      </c>
      <c r="BJ1021" s="297" cm="1">
        <f t="array" ref="BJ1021">IF($CF1021=3,
IFERROR(INDEX($CV$68:$CZ$79, $CE1021, BJ$23), "-"),
IF($CF1021=2,
IF(BJ$23=5, $Q1021, IF(BJ$23=4, $R1021, 0)), IF(BJ$23=5, $Q1021, 0)
))</f>
        <v>0</v>
      </c>
      <c r="BK1021" s="293" t="str" cm="1">
        <f t="array" ref="BK1021">IFERROR(IF(OR($AN$20="EZ", ISNUMBER((BL1021*BM1021)/(3600*1000)/BN1021)), (BL1021*BM1021)/(3600*1000)/BN1021, BY1021) * SUMPRODUCT($BO1021:$BS1021^2.5, $BT1021:$BX1021) / 1000, "-")</f>
        <v>-</v>
      </c>
      <c r="BL1021" s="279" t="str">
        <f t="shared" si="442"/>
        <v>-</v>
      </c>
      <c r="BM1021" s="279" t="str">
        <f t="shared" si="443"/>
        <v>-</v>
      </c>
      <c r="BN1021" s="298">
        <f t="shared" si="444"/>
        <v>0</v>
      </c>
      <c r="BO1021" s="296" t="str" cm="1">
        <f t="array" ref="BO1021">IFERROR(INDEX($CV$63:$CZ$65, $CO1021, BO$23), "-")</f>
        <v>-</v>
      </c>
      <c r="BP1021" s="296" t="str" cm="1">
        <f t="array" ref="BP1021">IFERROR(INDEX($CV$63:$CZ$65, $CO1021, BP$23), "-")</f>
        <v>-</v>
      </c>
      <c r="BQ1021" s="296" t="str" cm="1">
        <f t="array" ref="BQ1021">IFERROR(INDEX($CV$63:$CZ$65, $CO1021, BQ$23), "-")</f>
        <v>-</v>
      </c>
      <c r="BR1021" s="296" t="str" cm="1">
        <f t="array" ref="BR1021">IFERROR(INDEX($CV$63:$CZ$65, $CO1021, BR$23), "-")</f>
        <v>-</v>
      </c>
      <c r="BS1021" s="296" t="str" cm="1">
        <f t="array" ref="BS1021">IFERROR(INDEX($CV$63:$CZ$65, $CO1021, BS$23), "-")</f>
        <v>-</v>
      </c>
      <c r="BT1021" s="297" cm="1">
        <f t="array" ref="BT1021">IF($CO1021=3,
IFERROR(INDEX($CV$68:$CZ$79, $CE1021, BT$23), "-"),
IF($CO1021=2,
IF(BT$23=5, $AC1021, IF(BT$23=4, $AD1021, 0)), IF(BT$23=5, $AC1021, 0)
))</f>
        <v>0</v>
      </c>
      <c r="BU1021" s="297" cm="1">
        <f t="array" ref="BU1021">IF($CO1021=3,
IFERROR(INDEX($CV$68:$CZ$79, $CE1021, BU$23), "-"),
IF($CO1021=2,
IF(BU$23=5, $AC1021, IF(BU$23=4, $AD1021, 0)), IF(BU$23=5, $AC1021, 0)
))</f>
        <v>0</v>
      </c>
      <c r="BV1021" s="297" cm="1">
        <f t="array" ref="BV1021">IF($CO1021=3,
IFERROR(INDEX($CV$68:$CZ$79, $CE1021, BV$23), "-"),
IF($CO1021=2,
IF(BV$23=5, $AC1021, IF(BV$23=4, $AD1021, 0)), IF(BV$23=5, $AC1021, 0)
))</f>
        <v>0</v>
      </c>
      <c r="BW1021" s="297" cm="1">
        <f t="array" ref="BW1021">IF($CO1021=3,
IFERROR(INDEX($CV$68:$CZ$79, $CE1021, BW$23), "-"),
IF($CO1021=2,
IF(BW$23=5, $AC1021, IF(BW$23=4, $AD1021, 0)), IF(BW$23=5, $AC1021, 0)
))</f>
        <v>0</v>
      </c>
      <c r="BX1021" s="297" cm="1">
        <f t="array" ref="BX1021">IF($CO1021=3,
IFERROR(INDEX($CV$68:$CZ$79, $CE1021, BX$23), "-"),
IF($CO1021=2,
IF(BX$23=5, $AC1021, IF(BX$23=4, $AD1021, 0)), IF(BX$23=5, $AC1021, 0)
))</f>
        <v>0</v>
      </c>
      <c r="BY1021" s="293" t="str">
        <f t="shared" si="445"/>
        <v>-</v>
      </c>
      <c r="BZ1021" s="299">
        <f t="shared" si="421"/>
        <v>0</v>
      </c>
      <c r="CA1021" s="294" t="str">
        <f t="shared" si="446"/>
        <v>-</v>
      </c>
      <c r="CB1021" s="295" t="str">
        <f t="shared" si="422"/>
        <v>-</v>
      </c>
      <c r="CC1021" s="295" t="str">
        <f t="shared" si="447"/>
        <v>-</v>
      </c>
      <c r="CD1021" s="299">
        <f t="shared" si="423"/>
        <v>0</v>
      </c>
      <c r="CE1021" s="300" t="str">
        <f t="shared" si="424"/>
        <v>-</v>
      </c>
      <c r="CF1021" s="300" t="str">
        <f t="shared" si="425"/>
        <v>-</v>
      </c>
      <c r="CG1021" s="300">
        <v>0</v>
      </c>
      <c r="CH1021" s="300">
        <f t="shared" si="426"/>
        <v>0</v>
      </c>
      <c r="CI1021" s="301">
        <f t="shared" si="427"/>
        <v>0</v>
      </c>
      <c r="CJ1021" s="301">
        <f t="shared" si="428"/>
        <v>0</v>
      </c>
      <c r="CK1021" s="302" t="str" cm="1">
        <f t="array" ref="CK1021">IF($CJ1021&gt;0, INDEX($CS$28:$DH$35, $CJ1021, $CI1021+CK$23), "-")</f>
        <v>-</v>
      </c>
      <c r="CL1021" s="302" t="str" cm="1">
        <f t="array" ref="CL1021">IF($CJ1021&gt;0, INDEX($CS$28:$DH$35, $CJ1021, $CI1021+CL$23), "-")</f>
        <v>-</v>
      </c>
      <c r="CM1021" s="302" t="str" cm="1">
        <f t="array" ref="CM1021">IF($CJ1021&gt;0, INDEX($CS$28:$DH$35, $CJ1021, $CI1021+CM$23), "-")</f>
        <v>-</v>
      </c>
      <c r="CN1021" s="302" t="str" cm="1">
        <f t="array" ref="CN1021">IF($CJ1021&gt;0, INDEX($CS$28:$DH$35, $CJ1021, $CI1021+CN$23), "-")</f>
        <v>-</v>
      </c>
      <c r="CO1021" s="300" t="str">
        <f t="shared" si="429"/>
        <v>-</v>
      </c>
      <c r="CP1021" s="271"/>
      <c r="CQ1021" s="272"/>
      <c r="CR1021" s="273"/>
      <c r="CS1021" s="273"/>
      <c r="CT1021" s="273"/>
      <c r="CU1021" s="273"/>
      <c r="CV1021" s="273"/>
      <c r="CW1021" s="273"/>
      <c r="CX1021" s="273"/>
      <c r="CY1021" s="273"/>
      <c r="CZ1021" s="273"/>
      <c r="DA1021" s="273"/>
      <c r="DB1021" s="273"/>
      <c r="DC1021" s="273"/>
      <c r="DD1021" s="273"/>
      <c r="DE1021" s="273"/>
      <c r="DF1021" s="273"/>
      <c r="DG1021" s="273"/>
      <c r="DH1021" s="273"/>
      <c r="DI1021" s="273"/>
      <c r="DJ1021" s="271"/>
      <c r="DK1021" s="271"/>
    </row>
    <row r="1022" spans="1:115" s="45" customFormat="1" ht="12.75" customHeight="1" x14ac:dyDescent="0.25">
      <c r="A1022" s="13" cm="1">
        <f t="array" ref="A1022">IFERROR(INDEX(Operation, IFERROR(MATCH($N1022,#REF!, 0), IFERROR(MATCH($N1022,#REF!, 0), MATCH($N1022,#REF!, 0))), 4), 0)</f>
        <v>0</v>
      </c>
      <c r="B1022" s="10">
        <v>999</v>
      </c>
      <c r="C1022" s="238"/>
      <c r="D1022" s="238"/>
      <c r="E1022" s="79"/>
      <c r="F1022" s="80" t="str">
        <f>IF(ISBLANK(E1022), "", VLOOKUP(E1022, Z!$A$2:$C$4127, 3, FALSE))</f>
        <v/>
      </c>
      <c r="G1022" s="238"/>
      <c r="H1022" s="81"/>
      <c r="I1022" s="255" t="b">
        <v>0</v>
      </c>
      <c r="J1022" s="256"/>
      <c r="K1022" s="82"/>
      <c r="L1022" s="82"/>
      <c r="M1022" s="83"/>
      <c r="N1022" s="79"/>
      <c r="O1022" s="84"/>
      <c r="P1022" s="84"/>
      <c r="Q1022" s="257"/>
      <c r="R1022" s="257"/>
      <c r="S1022" s="257"/>
      <c r="T1022" s="85">
        <f t="shared" si="430"/>
        <v>0</v>
      </c>
      <c r="U1022" s="238"/>
      <c r="V1022" s="238"/>
      <c r="W1022" s="238"/>
      <c r="X1022" s="256"/>
      <c r="Y1022" s="258"/>
      <c r="Z1022" s="79"/>
      <c r="AA1022" s="257"/>
      <c r="AB1022" s="257"/>
      <c r="AC1022" s="257"/>
      <c r="AD1022" s="257"/>
      <c r="AE1022" s="257"/>
      <c r="AF1022" s="85">
        <f t="shared" si="431"/>
        <v>0</v>
      </c>
      <c r="AG1022" s="259"/>
      <c r="AH1022" s="238"/>
      <c r="AI1022" s="79"/>
      <c r="AJ1022" s="80" t="str">
        <f>IF(ISBLANK(AI1022), "", VLOOKUP(AI1022, Z!$A$2:$C$4127, 3, FALSE))</f>
        <v/>
      </c>
      <c r="AK1022" s="260"/>
      <c r="AL1022" s="127">
        <f t="shared" si="432"/>
        <v>0</v>
      </c>
      <c r="AM1022" s="271"/>
      <c r="AN1022" s="292">
        <f t="shared" si="434"/>
        <v>0</v>
      </c>
      <c r="AO1022" s="279">
        <f t="shared" si="433"/>
        <v>1</v>
      </c>
      <c r="AP1022" s="279">
        <v>0.75</v>
      </c>
      <c r="AQ1022" s="293" t="str">
        <f t="shared" si="435"/>
        <v>-</v>
      </c>
      <c r="AR1022" s="293" t="str">
        <f t="shared" si="436"/>
        <v>-</v>
      </c>
      <c r="AS1022" s="293" t="str" cm="1">
        <f t="array" ref="AS1022">IFERROR(IFERROR((AT1022*AU1022)/(3600*1000)/AZ1022, BY1022) * SUMPRODUCT($BA1022:$BE1022^2.5, $BF1022:$BJ1022) / 1000, "-")</f>
        <v>-</v>
      </c>
      <c r="AT1022" s="279" t="str">
        <f t="shared" si="437"/>
        <v>-</v>
      </c>
      <c r="AU1022" s="279" t="str">
        <f t="shared" si="438"/>
        <v>-</v>
      </c>
      <c r="AV1022" s="294" t="str">
        <f t="shared" si="420"/>
        <v>-</v>
      </c>
      <c r="AW1022" s="294" t="str" cm="1">
        <f t="array" ref="AW1022">IF(CH1022&gt;0, INDEX($CV$58:$CV$60, CH1022), "-")</f>
        <v>-</v>
      </c>
      <c r="AX1022" s="294" t="str">
        <f t="shared" si="439"/>
        <v>-</v>
      </c>
      <c r="AY1022" s="295" t="str">
        <f t="shared" si="440"/>
        <v>-</v>
      </c>
      <c r="AZ1022" s="294">
        <f t="shared" si="441"/>
        <v>0</v>
      </c>
      <c r="BA1022" s="296" t="str" cm="1">
        <f t="array" ref="BA1022">IFERROR(INDEX($CV$63:$CZ$65, $CF1022, BA$23), "-")</f>
        <v>-</v>
      </c>
      <c r="BB1022" s="296" t="str" cm="1">
        <f t="array" ref="BB1022">IFERROR(INDEX($CV$63:$CZ$65, $CF1022, BB$23), "-")</f>
        <v>-</v>
      </c>
      <c r="BC1022" s="296" t="str" cm="1">
        <f t="array" ref="BC1022">IFERROR(INDEX($CV$63:$CZ$65, $CF1022, BC$23), "-")</f>
        <v>-</v>
      </c>
      <c r="BD1022" s="296" t="str" cm="1">
        <f t="array" ref="BD1022">IFERROR(INDEX($CV$63:$CZ$65, $CF1022, BD$23), "-")</f>
        <v>-</v>
      </c>
      <c r="BE1022" s="296" t="str" cm="1">
        <f t="array" ref="BE1022">IFERROR(INDEX($CV$63:$CZ$65, $CF1022, BE$23), "-")</f>
        <v>-</v>
      </c>
      <c r="BF1022" s="297" cm="1">
        <f t="array" ref="BF1022">IF($CF1022=3,
IFERROR(INDEX($CV$68:$CZ$79, $CE1022, BF$23), "-"),
IF($CF1022=2,
IF(BF$23=5, $Q1022, IF(BF$23=4, $R1022, 0)), IF(BF$23=5, $Q1022, 0)
))</f>
        <v>0</v>
      </c>
      <c r="BG1022" s="297" cm="1">
        <f t="array" ref="BG1022">IF($CF1022=3,
IFERROR(INDEX($CV$68:$CZ$79, $CE1022, BG$23), "-"),
IF($CF1022=2,
IF(BG$23=5, $Q1022, IF(BG$23=4, $R1022, 0)), IF(BG$23=5, $Q1022, 0)
))</f>
        <v>0</v>
      </c>
      <c r="BH1022" s="297" cm="1">
        <f t="array" ref="BH1022">IF($CF1022=3,
IFERROR(INDEX($CV$68:$CZ$79, $CE1022, BH$23), "-"),
IF($CF1022=2,
IF(BH$23=5, $Q1022, IF(BH$23=4, $R1022, 0)), IF(BH$23=5, $Q1022, 0)
))</f>
        <v>0</v>
      </c>
      <c r="BI1022" s="297" cm="1">
        <f t="array" ref="BI1022">IF($CF1022=3,
IFERROR(INDEX($CV$68:$CZ$79, $CE1022, BI$23), "-"),
IF($CF1022=2,
IF(BI$23=5, $Q1022, IF(BI$23=4, $R1022, 0)), IF(BI$23=5, $Q1022, 0)
))</f>
        <v>0</v>
      </c>
      <c r="BJ1022" s="297" cm="1">
        <f t="array" ref="BJ1022">IF($CF1022=3,
IFERROR(INDEX($CV$68:$CZ$79, $CE1022, BJ$23), "-"),
IF($CF1022=2,
IF(BJ$23=5, $Q1022, IF(BJ$23=4, $R1022, 0)), IF(BJ$23=5, $Q1022, 0)
))</f>
        <v>0</v>
      </c>
      <c r="BK1022" s="293" t="str" cm="1">
        <f t="array" ref="BK1022">IFERROR(IF(OR($AN$20="EZ", ISNUMBER((BL1022*BM1022)/(3600*1000)/BN1022)), (BL1022*BM1022)/(3600*1000)/BN1022, BY1022) * SUMPRODUCT($BO1022:$BS1022^2.5, $BT1022:$BX1022) / 1000, "-")</f>
        <v>-</v>
      </c>
      <c r="BL1022" s="279" t="str">
        <f t="shared" si="442"/>
        <v>-</v>
      </c>
      <c r="BM1022" s="279" t="str">
        <f t="shared" si="443"/>
        <v>-</v>
      </c>
      <c r="BN1022" s="298">
        <f t="shared" si="444"/>
        <v>0</v>
      </c>
      <c r="BO1022" s="296" t="str" cm="1">
        <f t="array" ref="BO1022">IFERROR(INDEX($CV$63:$CZ$65, $CO1022, BO$23), "-")</f>
        <v>-</v>
      </c>
      <c r="BP1022" s="296" t="str" cm="1">
        <f t="array" ref="BP1022">IFERROR(INDEX($CV$63:$CZ$65, $CO1022, BP$23), "-")</f>
        <v>-</v>
      </c>
      <c r="BQ1022" s="296" t="str" cm="1">
        <f t="array" ref="BQ1022">IFERROR(INDEX($CV$63:$CZ$65, $CO1022, BQ$23), "-")</f>
        <v>-</v>
      </c>
      <c r="BR1022" s="296" t="str" cm="1">
        <f t="array" ref="BR1022">IFERROR(INDEX($CV$63:$CZ$65, $CO1022, BR$23), "-")</f>
        <v>-</v>
      </c>
      <c r="BS1022" s="296" t="str" cm="1">
        <f t="array" ref="BS1022">IFERROR(INDEX($CV$63:$CZ$65, $CO1022, BS$23), "-")</f>
        <v>-</v>
      </c>
      <c r="BT1022" s="297" cm="1">
        <f t="array" ref="BT1022">IF($CO1022=3,
IFERROR(INDEX($CV$68:$CZ$79, $CE1022, BT$23), "-"),
IF($CO1022=2,
IF(BT$23=5, $AC1022, IF(BT$23=4, $AD1022, 0)), IF(BT$23=5, $AC1022, 0)
))</f>
        <v>0</v>
      </c>
      <c r="BU1022" s="297" cm="1">
        <f t="array" ref="BU1022">IF($CO1022=3,
IFERROR(INDEX($CV$68:$CZ$79, $CE1022, BU$23), "-"),
IF($CO1022=2,
IF(BU$23=5, $AC1022, IF(BU$23=4, $AD1022, 0)), IF(BU$23=5, $AC1022, 0)
))</f>
        <v>0</v>
      </c>
      <c r="BV1022" s="297" cm="1">
        <f t="array" ref="BV1022">IF($CO1022=3,
IFERROR(INDEX($CV$68:$CZ$79, $CE1022, BV$23), "-"),
IF($CO1022=2,
IF(BV$23=5, $AC1022, IF(BV$23=4, $AD1022, 0)), IF(BV$23=5, $AC1022, 0)
))</f>
        <v>0</v>
      </c>
      <c r="BW1022" s="297" cm="1">
        <f t="array" ref="BW1022">IF($CO1022=3,
IFERROR(INDEX($CV$68:$CZ$79, $CE1022, BW$23), "-"),
IF($CO1022=2,
IF(BW$23=5, $AC1022, IF(BW$23=4, $AD1022, 0)), IF(BW$23=5, $AC1022, 0)
))</f>
        <v>0</v>
      </c>
      <c r="BX1022" s="297" cm="1">
        <f t="array" ref="BX1022">IF($CO1022=3,
IFERROR(INDEX($CV$68:$CZ$79, $CE1022, BX$23), "-"),
IF($CO1022=2,
IF(BX$23=5, $AC1022, IF(BX$23=4, $AD1022, 0)), IF(BX$23=5, $AC1022, 0)
))</f>
        <v>0</v>
      </c>
      <c r="BY1022" s="293" t="str">
        <f t="shared" si="445"/>
        <v>-</v>
      </c>
      <c r="BZ1022" s="299">
        <f t="shared" si="421"/>
        <v>0</v>
      </c>
      <c r="CA1022" s="294" t="str">
        <f t="shared" si="446"/>
        <v>-</v>
      </c>
      <c r="CB1022" s="295" t="str">
        <f t="shared" si="422"/>
        <v>-</v>
      </c>
      <c r="CC1022" s="295" t="str">
        <f t="shared" si="447"/>
        <v>-</v>
      </c>
      <c r="CD1022" s="299">
        <f t="shared" si="423"/>
        <v>0</v>
      </c>
      <c r="CE1022" s="300" t="str">
        <f t="shared" si="424"/>
        <v>-</v>
      </c>
      <c r="CF1022" s="300" t="str">
        <f t="shared" si="425"/>
        <v>-</v>
      </c>
      <c r="CG1022" s="300">
        <v>0</v>
      </c>
      <c r="CH1022" s="300">
        <f t="shared" si="426"/>
        <v>0</v>
      </c>
      <c r="CI1022" s="301">
        <f t="shared" si="427"/>
        <v>0</v>
      </c>
      <c r="CJ1022" s="301">
        <f t="shared" si="428"/>
        <v>0</v>
      </c>
      <c r="CK1022" s="302" t="str" cm="1">
        <f t="array" ref="CK1022">IF($CJ1022&gt;0, INDEX($CS$28:$DH$35, $CJ1022, $CI1022+CK$23), "-")</f>
        <v>-</v>
      </c>
      <c r="CL1022" s="302" t="str" cm="1">
        <f t="array" ref="CL1022">IF($CJ1022&gt;0, INDEX($CS$28:$DH$35, $CJ1022, $CI1022+CL$23), "-")</f>
        <v>-</v>
      </c>
      <c r="CM1022" s="302" t="str" cm="1">
        <f t="array" ref="CM1022">IF($CJ1022&gt;0, INDEX($CS$28:$DH$35, $CJ1022, $CI1022+CM$23), "-")</f>
        <v>-</v>
      </c>
      <c r="CN1022" s="302" t="str" cm="1">
        <f t="array" ref="CN1022">IF($CJ1022&gt;0, INDEX($CS$28:$DH$35, $CJ1022, $CI1022+CN$23), "-")</f>
        <v>-</v>
      </c>
      <c r="CO1022" s="300" t="str">
        <f t="shared" si="429"/>
        <v>-</v>
      </c>
      <c r="CP1022" s="271"/>
      <c r="CQ1022" s="272"/>
      <c r="CR1022" s="273"/>
      <c r="CS1022" s="273"/>
      <c r="CT1022" s="273"/>
      <c r="CU1022" s="273"/>
      <c r="CV1022" s="273"/>
      <c r="CW1022" s="273"/>
      <c r="CX1022" s="273"/>
      <c r="CY1022" s="273"/>
      <c r="CZ1022" s="273"/>
      <c r="DA1022" s="273"/>
      <c r="DB1022" s="273"/>
      <c r="DC1022" s="273"/>
      <c r="DD1022" s="273"/>
      <c r="DE1022" s="273"/>
      <c r="DF1022" s="273"/>
      <c r="DG1022" s="273"/>
      <c r="DH1022" s="273"/>
      <c r="DI1022" s="273"/>
      <c r="DJ1022" s="271"/>
      <c r="DK1022" s="271"/>
    </row>
    <row r="1023" spans="1:115" s="45" customFormat="1" ht="12.75" customHeight="1" x14ac:dyDescent="0.25">
      <c r="A1023" s="13" cm="1">
        <f t="array" ref="A1023">IFERROR(INDEX(Operation, IFERROR(MATCH($N1023,#REF!, 0), IFERROR(MATCH($N1023,#REF!, 0), MATCH($N1023,#REF!, 0))), 4), 0)</f>
        <v>0</v>
      </c>
      <c r="B1023" s="10">
        <v>1000</v>
      </c>
      <c r="C1023" s="238"/>
      <c r="D1023" s="238"/>
      <c r="E1023" s="79"/>
      <c r="F1023" s="80" t="str">
        <f>IF(ISBLANK(E1023), "", VLOOKUP(E1023, Z!$A$2:$C$4127, 3, FALSE))</f>
        <v/>
      </c>
      <c r="G1023" s="238"/>
      <c r="H1023" s="81"/>
      <c r="I1023" s="255" t="b">
        <v>0</v>
      </c>
      <c r="J1023" s="256"/>
      <c r="K1023" s="82"/>
      <c r="L1023" s="82"/>
      <c r="M1023" s="83"/>
      <c r="N1023" s="79"/>
      <c r="O1023" s="84"/>
      <c r="P1023" s="84"/>
      <c r="Q1023" s="257"/>
      <c r="R1023" s="257"/>
      <c r="S1023" s="257"/>
      <c r="T1023" s="85">
        <f t="shared" si="430"/>
        <v>0</v>
      </c>
      <c r="U1023" s="238"/>
      <c r="V1023" s="238"/>
      <c r="W1023" s="238"/>
      <c r="X1023" s="257"/>
      <c r="Y1023" s="258"/>
      <c r="Z1023" s="79"/>
      <c r="AA1023" s="257"/>
      <c r="AB1023" s="257"/>
      <c r="AC1023" s="257"/>
      <c r="AD1023" s="257"/>
      <c r="AE1023" s="257"/>
      <c r="AF1023" s="85">
        <f t="shared" si="431"/>
        <v>0</v>
      </c>
      <c r="AG1023" s="259"/>
      <c r="AH1023" s="238"/>
      <c r="AI1023" s="79"/>
      <c r="AJ1023" s="80" t="str">
        <f>IF(ISBLANK(AI1023), "", VLOOKUP(AI1023, Z!$A$2:$C$4127, 3, FALSE))</f>
        <v/>
      </c>
      <c r="AK1023" s="260"/>
      <c r="AL1023" s="127">
        <f t="shared" si="432"/>
        <v>0</v>
      </c>
      <c r="AM1023" s="271"/>
      <c r="AN1023" s="292">
        <f t="shared" si="434"/>
        <v>0</v>
      </c>
      <c r="AO1023" s="279">
        <f t="shared" si="433"/>
        <v>1</v>
      </c>
      <c r="AP1023" s="279">
        <v>0.75</v>
      </c>
      <c r="AQ1023" s="293" t="str">
        <f t="shared" si="435"/>
        <v>-</v>
      </c>
      <c r="AR1023" s="293" t="str">
        <f t="shared" si="436"/>
        <v>-</v>
      </c>
      <c r="AS1023" s="293" t="str" cm="1">
        <f t="array" ref="AS1023">IFERROR(IFERROR((AT1023*AU1023)/(3600*1000)/AZ1023, BY1023) * SUMPRODUCT($BA1023:$BE1023^2.5, $BF1023:$BJ1023) / 1000, "-")</f>
        <v>-</v>
      </c>
      <c r="AT1023" s="279" t="str">
        <f t="shared" si="437"/>
        <v>-</v>
      </c>
      <c r="AU1023" s="279" t="str">
        <f t="shared" si="438"/>
        <v>-</v>
      </c>
      <c r="AV1023" s="294" t="str">
        <f t="shared" si="420"/>
        <v>-</v>
      </c>
      <c r="AW1023" s="294" t="str" cm="1">
        <f t="array" ref="AW1023">IF(CH1023&gt;0, INDEX($CV$58:$CV$60, CH1023), "-")</f>
        <v>-</v>
      </c>
      <c r="AX1023" s="294" t="str">
        <f t="shared" si="439"/>
        <v>-</v>
      </c>
      <c r="AY1023" s="295" t="str">
        <f t="shared" si="440"/>
        <v>-</v>
      </c>
      <c r="AZ1023" s="294">
        <f t="shared" si="441"/>
        <v>0</v>
      </c>
      <c r="BA1023" s="296" t="str" cm="1">
        <f t="array" ref="BA1023">IFERROR(INDEX($CV$63:$CZ$65, $CF1023, BA$23), "-")</f>
        <v>-</v>
      </c>
      <c r="BB1023" s="296" t="str" cm="1">
        <f t="array" ref="BB1023">IFERROR(INDEX($CV$63:$CZ$65, $CF1023, BB$23), "-")</f>
        <v>-</v>
      </c>
      <c r="BC1023" s="296" t="str" cm="1">
        <f t="array" ref="BC1023">IFERROR(INDEX($CV$63:$CZ$65, $CF1023, BC$23), "-")</f>
        <v>-</v>
      </c>
      <c r="BD1023" s="296" t="str" cm="1">
        <f t="array" ref="BD1023">IFERROR(INDEX($CV$63:$CZ$65, $CF1023, BD$23), "-")</f>
        <v>-</v>
      </c>
      <c r="BE1023" s="296" t="str" cm="1">
        <f t="array" ref="BE1023">IFERROR(INDEX($CV$63:$CZ$65, $CF1023, BE$23), "-")</f>
        <v>-</v>
      </c>
      <c r="BF1023" s="297" cm="1">
        <f t="array" ref="BF1023">IF($CF1023=3,
IFERROR(INDEX($CV$68:$CZ$79, $CE1023, BF$23), "-"),
IF($CF1023=2,
IF(BF$23=5, $Q1023, IF(BF$23=4, $R1023, 0)), IF(BF$23=5, $Q1023, 0)
))</f>
        <v>0</v>
      </c>
      <c r="BG1023" s="297" cm="1">
        <f t="array" ref="BG1023">IF($CF1023=3,
IFERROR(INDEX($CV$68:$CZ$79, $CE1023, BG$23), "-"),
IF($CF1023=2,
IF(BG$23=5, $Q1023, IF(BG$23=4, $R1023, 0)), IF(BG$23=5, $Q1023, 0)
))</f>
        <v>0</v>
      </c>
      <c r="BH1023" s="297" cm="1">
        <f t="array" ref="BH1023">IF($CF1023=3,
IFERROR(INDEX($CV$68:$CZ$79, $CE1023, BH$23), "-"),
IF($CF1023=2,
IF(BH$23=5, $Q1023, IF(BH$23=4, $R1023, 0)), IF(BH$23=5, $Q1023, 0)
))</f>
        <v>0</v>
      </c>
      <c r="BI1023" s="297" cm="1">
        <f t="array" ref="BI1023">IF($CF1023=3,
IFERROR(INDEX($CV$68:$CZ$79, $CE1023, BI$23), "-"),
IF($CF1023=2,
IF(BI$23=5, $Q1023, IF(BI$23=4, $R1023, 0)), IF(BI$23=5, $Q1023, 0)
))</f>
        <v>0</v>
      </c>
      <c r="BJ1023" s="297" cm="1">
        <f t="array" ref="BJ1023">IF($CF1023=3,
IFERROR(INDEX($CV$68:$CZ$79, $CE1023, BJ$23), "-"),
IF($CF1023=2,
IF(BJ$23=5, $Q1023, IF(BJ$23=4, $R1023, 0)), IF(BJ$23=5, $Q1023, 0)
))</f>
        <v>0</v>
      </c>
      <c r="BK1023" s="293" t="str" cm="1">
        <f t="array" ref="BK1023">IFERROR(IF(OR($AN$20="EZ", ISNUMBER((BL1023*BM1023)/(3600*1000)/BN1023)), (BL1023*BM1023)/(3600*1000)/BN1023, BY1023) * SUMPRODUCT($BO1023:$BS1023^2.5, $BT1023:$BX1023) / 1000, "-")</f>
        <v>-</v>
      </c>
      <c r="BL1023" s="279" t="str">
        <f t="shared" si="442"/>
        <v>-</v>
      </c>
      <c r="BM1023" s="279" t="str">
        <f t="shared" si="443"/>
        <v>-</v>
      </c>
      <c r="BN1023" s="298">
        <f t="shared" si="444"/>
        <v>0</v>
      </c>
      <c r="BO1023" s="296" t="str" cm="1">
        <f t="array" ref="BO1023">IFERROR(INDEX($CV$63:$CZ$65, $CO1023, BO$23), "-")</f>
        <v>-</v>
      </c>
      <c r="BP1023" s="296" t="str" cm="1">
        <f t="array" ref="BP1023">IFERROR(INDEX($CV$63:$CZ$65, $CO1023, BP$23), "-")</f>
        <v>-</v>
      </c>
      <c r="BQ1023" s="296" t="str" cm="1">
        <f t="array" ref="BQ1023">IFERROR(INDEX($CV$63:$CZ$65, $CO1023, BQ$23), "-")</f>
        <v>-</v>
      </c>
      <c r="BR1023" s="296" t="str" cm="1">
        <f t="array" ref="BR1023">IFERROR(INDEX($CV$63:$CZ$65, $CO1023, BR$23), "-")</f>
        <v>-</v>
      </c>
      <c r="BS1023" s="296" t="str" cm="1">
        <f t="array" ref="BS1023">IFERROR(INDEX($CV$63:$CZ$65, $CO1023, BS$23), "-")</f>
        <v>-</v>
      </c>
      <c r="BT1023" s="297" cm="1">
        <f t="array" ref="BT1023">IF($CO1023=3,
IFERROR(INDEX($CV$68:$CZ$79, $CE1023, BT$23), "-"),
IF($CO1023=2,
IF(BT$23=5, $AC1023, IF(BT$23=4, $AD1023, 0)), IF(BT$23=5, $AC1023, 0)
))</f>
        <v>0</v>
      </c>
      <c r="BU1023" s="297" cm="1">
        <f t="array" ref="BU1023">IF($CO1023=3,
IFERROR(INDEX($CV$68:$CZ$79, $CE1023, BU$23), "-"),
IF($CO1023=2,
IF(BU$23=5, $AC1023, IF(BU$23=4, $AD1023, 0)), IF(BU$23=5, $AC1023, 0)
))</f>
        <v>0</v>
      </c>
      <c r="BV1023" s="297" cm="1">
        <f t="array" ref="BV1023">IF($CO1023=3,
IFERROR(INDEX($CV$68:$CZ$79, $CE1023, BV$23), "-"),
IF($CO1023=2,
IF(BV$23=5, $AC1023, IF(BV$23=4, $AD1023, 0)), IF(BV$23=5, $AC1023, 0)
))</f>
        <v>0</v>
      </c>
      <c r="BW1023" s="297" cm="1">
        <f t="array" ref="BW1023">IF($CO1023=3,
IFERROR(INDEX($CV$68:$CZ$79, $CE1023, BW$23), "-"),
IF($CO1023=2,
IF(BW$23=5, $AC1023, IF(BW$23=4, $AD1023, 0)), IF(BW$23=5, $AC1023, 0)
))</f>
        <v>0</v>
      </c>
      <c r="BX1023" s="297" cm="1">
        <f t="array" ref="BX1023">IF($CO1023=3,
IFERROR(INDEX($CV$68:$CZ$79, $CE1023, BX$23), "-"),
IF($CO1023=2,
IF(BX$23=5, $AC1023, IF(BX$23=4, $AD1023, 0)), IF(BX$23=5, $AC1023, 0)
))</f>
        <v>0</v>
      </c>
      <c r="BY1023" s="293" t="str">
        <f t="shared" si="445"/>
        <v>-</v>
      </c>
      <c r="BZ1023" s="299">
        <f t="shared" si="421"/>
        <v>0</v>
      </c>
      <c r="CA1023" s="294" t="str">
        <f t="shared" si="446"/>
        <v>-</v>
      </c>
      <c r="CB1023" s="295" t="str">
        <f t="shared" si="422"/>
        <v>-</v>
      </c>
      <c r="CC1023" s="295" t="str">
        <f t="shared" si="447"/>
        <v>-</v>
      </c>
      <c r="CD1023" s="299">
        <f t="shared" si="423"/>
        <v>0</v>
      </c>
      <c r="CE1023" s="300" t="str">
        <f t="shared" si="424"/>
        <v>-</v>
      </c>
      <c r="CF1023" s="300" t="str">
        <f t="shared" si="425"/>
        <v>-</v>
      </c>
      <c r="CG1023" s="300">
        <v>0</v>
      </c>
      <c r="CH1023" s="300">
        <f t="shared" si="426"/>
        <v>0</v>
      </c>
      <c r="CI1023" s="301">
        <f t="shared" si="427"/>
        <v>0</v>
      </c>
      <c r="CJ1023" s="301">
        <f t="shared" si="428"/>
        <v>0</v>
      </c>
      <c r="CK1023" s="302" t="str" cm="1">
        <f t="array" ref="CK1023">IF($CJ1023&gt;0, INDEX($CS$28:$DH$35, $CJ1023, $CI1023+CK$23), "-")</f>
        <v>-</v>
      </c>
      <c r="CL1023" s="302" t="str" cm="1">
        <f t="array" ref="CL1023">IF($CJ1023&gt;0, INDEX($CS$28:$DH$35, $CJ1023, $CI1023+CL$23), "-")</f>
        <v>-</v>
      </c>
      <c r="CM1023" s="302" t="str" cm="1">
        <f t="array" ref="CM1023">IF($CJ1023&gt;0, INDEX($CS$28:$DH$35, $CJ1023, $CI1023+CM$23), "-")</f>
        <v>-</v>
      </c>
      <c r="CN1023" s="302" t="str" cm="1">
        <f t="array" ref="CN1023">IF($CJ1023&gt;0, INDEX($CS$28:$DH$35, $CJ1023, $CI1023+CN$23), "-")</f>
        <v>-</v>
      </c>
      <c r="CO1023" s="300" t="str">
        <f t="shared" si="429"/>
        <v>-</v>
      </c>
      <c r="CP1023" s="271"/>
      <c r="CQ1023" s="272"/>
      <c r="CR1023" s="273"/>
      <c r="CS1023" s="273"/>
      <c r="CT1023" s="273"/>
      <c r="CU1023" s="273"/>
      <c r="CV1023" s="273"/>
      <c r="CW1023" s="273"/>
      <c r="CX1023" s="273"/>
      <c r="CY1023" s="273"/>
      <c r="CZ1023" s="273"/>
      <c r="DA1023" s="273"/>
      <c r="DB1023" s="273"/>
      <c r="DC1023" s="273"/>
      <c r="DD1023" s="273"/>
      <c r="DE1023" s="273"/>
      <c r="DF1023" s="273"/>
      <c r="DG1023" s="273"/>
      <c r="DH1023" s="273"/>
      <c r="DI1023" s="273"/>
      <c r="DJ1023" s="271"/>
      <c r="DK1023" s="271"/>
    </row>
  </sheetData>
  <sheetProtection algorithmName="SHA-512" hashValue="Agcc7OjOML5WHGS2bXU9R1xnZSx3gaNZjYljUFYolKXU1WqLkbljSPpHHL7LryJ1Anzydswlr3WxNFxEityyEA==" saltValue="O14HCPEde/s6hPL1GRQGSg==" spinCount="100000" sheet="1" objects="1" scenarios="1" formatRows="0"/>
  <mergeCells count="45">
    <mergeCell ref="B2:C2"/>
    <mergeCell ref="W21:W22"/>
    <mergeCell ref="AG21:AG22"/>
    <mergeCell ref="AH21:AH22"/>
    <mergeCell ref="AI21:AI22"/>
    <mergeCell ref="AF21:AF22"/>
    <mergeCell ref="M21:M22"/>
    <mergeCell ref="O21:O22"/>
    <mergeCell ref="N21:N22"/>
    <mergeCell ref="P21:P22"/>
    <mergeCell ref="Q21:Q22"/>
    <mergeCell ref="I21:I22"/>
    <mergeCell ref="D15:E15"/>
    <mergeCell ref="D16:E16"/>
    <mergeCell ref="D17:E17"/>
    <mergeCell ref="J21:L21"/>
    <mergeCell ref="AJ21:AJ22"/>
    <mergeCell ref="AK21:AK22"/>
    <mergeCell ref="AL21:AL22"/>
    <mergeCell ref="R21:R22"/>
    <mergeCell ref="Z21:Z22"/>
    <mergeCell ref="AA21:AA22"/>
    <mergeCell ref="AB21:AB22"/>
    <mergeCell ref="AC21:AC22"/>
    <mergeCell ref="AD21:AD22"/>
    <mergeCell ref="Y21:Y22"/>
    <mergeCell ref="X21:X22"/>
    <mergeCell ref="V21:V22"/>
    <mergeCell ref="U21:U22"/>
    <mergeCell ref="S21:S22"/>
    <mergeCell ref="T21:T22"/>
    <mergeCell ref="AE21:AE22"/>
    <mergeCell ref="H21:H22"/>
    <mergeCell ref="C21:C22"/>
    <mergeCell ref="D21:D22"/>
    <mergeCell ref="E21:E22"/>
    <mergeCell ref="F21:F22"/>
    <mergeCell ref="G21:G22"/>
    <mergeCell ref="AO20:CO20"/>
    <mergeCell ref="AN21:AR21"/>
    <mergeCell ref="CC21:CD21"/>
    <mergeCell ref="BY21:CB21"/>
    <mergeCell ref="AS21:BJ21"/>
    <mergeCell ref="BK21:BX21"/>
    <mergeCell ref="CE21:CO21"/>
  </mergeCells>
  <phoneticPr fontId="14" type="noConversion"/>
  <conditionalFormatting sqref="J24:R1023 Z24:AD1023">
    <cfRule type="expression" dxfId="11" priority="14">
      <formula>AND($I24=TRUE, NOT(ISBLANK(J24)))</formula>
    </cfRule>
    <cfRule type="expression" dxfId="10" priority="15">
      <formula>$I24=TRUE</formula>
    </cfRule>
  </conditionalFormatting>
  <conditionalFormatting sqref="Q24:Q1023">
    <cfRule type="expression" dxfId="9" priority="5">
      <formula>AND($N24&lt;&gt;"2V", $N24&lt;&gt;"1V", NOT(ISBLANK($Q24)))</formula>
    </cfRule>
    <cfRule type="expression" dxfId="8" priority="6">
      <formula>AND($N24&lt;&gt;"1V", $N24&lt;&gt;"2V")</formula>
    </cfRule>
  </conditionalFormatting>
  <conditionalFormatting sqref="R24:R1023">
    <cfRule type="expression" dxfId="7" priority="7">
      <formula>AND($N24&lt;&gt;"2V", NOT(ISBLANK($R24)))</formula>
    </cfRule>
    <cfRule type="expression" dxfId="6" priority="8">
      <formula>$N24&lt;&gt;"2V"</formula>
    </cfRule>
  </conditionalFormatting>
  <conditionalFormatting sqref="S24:S1023 AE24:AE1023">
    <cfRule type="expression" dxfId="5" priority="18">
      <formula>AND($I24=FALSE, NOT(ISBLANK(S24)))</formula>
    </cfRule>
    <cfRule type="expression" dxfId="4" priority="21">
      <formula>$I24=FALSE</formula>
    </cfRule>
  </conditionalFormatting>
  <conditionalFormatting sqref="AC24:AC1023">
    <cfRule type="expression" dxfId="3" priority="1">
      <formula>AND($Z24&lt;&gt;"2V", $Z24&lt;&gt;"1V", NOT(ISBLANK($AC24)))</formula>
    </cfRule>
    <cfRule type="expression" dxfId="2" priority="2">
      <formula>AND($Z24&lt;&gt;"1V", $Z24&lt;&gt;"2V")</formula>
    </cfRule>
  </conditionalFormatting>
  <conditionalFormatting sqref="AD24:AD1023">
    <cfRule type="expression" dxfId="1" priority="3">
      <formula>AND($Z24&lt;&gt;"2V", NOT(ISBLANK($AD24)))</formula>
    </cfRule>
    <cfRule type="expression" dxfId="0" priority="4">
      <formula>$Z24&lt;&gt;"2V"</formula>
    </cfRule>
  </conditionalFormatting>
  <dataValidations xWindow="1393" yWindow="478" count="14">
    <dataValidation type="list" allowBlank="1" showInputMessage="1" showErrorMessage="1" sqref="K24:K1023" xr:uid="{0D8642F5-74E8-463F-AC15-E97DB531731A}">
      <formula1>"2,4,6,8"</formula1>
    </dataValidation>
    <dataValidation type="decimal" operator="greaterThan" allowBlank="1" showInputMessage="1" showErrorMessage="1" sqref="J24:J1023 S24:S1023 O24:P1023 AA24:AB1023 AE24:AE1023" xr:uid="{2AF83341-F0AA-40D5-8DCB-8C351277B383}">
      <formula1>0</formula1>
    </dataValidation>
    <dataValidation type="decimal" allowBlank="1" showInputMessage="1" showErrorMessage="1" sqref="J23 X1024:X1048576 I1024:J1048576" xr:uid="{B9CA264D-F1DE-4812-A8FA-268AEAB55D3A}">
      <formula1>0</formula1>
      <formula2>250</formula2>
    </dataValidation>
    <dataValidation type="decimal" allowBlank="1" showInputMessage="1" showErrorMessage="1" sqref="Y24:Y1023" xr:uid="{8F051533-8F44-40E3-B18B-B32DFEF62093}">
      <formula1>0</formula1>
      <formula2>1</formula2>
    </dataValidation>
    <dataValidation type="whole" allowBlank="1" showInputMessage="1" showErrorMessage="1" sqref="X24:X1023" xr:uid="{5E3DD108-3A2E-46C2-8F8E-D64EFE4457AA}">
      <formula1>0</formula1>
      <formula2>100</formula2>
    </dataValidation>
    <dataValidation type="date" allowBlank="1" showInputMessage="1" showErrorMessage="1" sqref="AK24:AK1023" xr:uid="{000CDE9F-D599-47B5-9D08-A90FEE000A5B}">
      <formula1>44562</formula1>
      <formula2>47848</formula2>
    </dataValidation>
    <dataValidation type="whole" allowBlank="1" showInputMessage="1" showErrorMessage="1" sqref="AC24:AD1023 Q24:R1023" xr:uid="{27FD1500-8500-4726-92A0-2724367576C4}">
      <formula1>0</formula1>
      <formula2>8760</formula2>
    </dataValidation>
    <dataValidation type="list" allowBlank="1" showInputMessage="1" showErrorMessage="1" sqref="M24:M1023" xr:uid="{A771C669-8983-454B-9B4B-4B7BF89351E4}">
      <formula1>INDEX(Transmission,,lang)</formula1>
    </dataValidation>
    <dataValidation type="list" allowBlank="1" showInputMessage="1" showErrorMessage="1" sqref="H24:H1023" xr:uid="{141310C6-B472-4577-A581-9237218DAA6F}">
      <formula1>INDEX(categories,,lang)</formula1>
    </dataValidation>
    <dataValidation allowBlank="1" showErrorMessage="1" sqref="N21:N22 U21:Z22" xr:uid="{2C5F43BF-48D4-4A61-8B4D-AB0840247F79}"/>
    <dataValidation allowBlank="1" showInputMessage="1" showErrorMessage="1" promptTitle="Info" prompt="1V = eine Geschwindigkeit, mit Zeitschaltung / une vitesse, avec horloge / una velocità, con timer_x000a__x000a_2V = zwei Geschwindigkeiten, mit Zeitschaltung / deux vitesses, avec horloge / due velocità, con timer_x000a__x000a_M = modulierend, über Sonde / modulante, par sonde " sqref="N20 Z20" xr:uid="{D2BE94B8-6027-40CF-8CC9-0A750044ED48}"/>
    <dataValidation type="list" allowBlank="1" showInputMessage="1" showErrorMessage="1" sqref="B8:B9" xr:uid="{1521B88D-F83D-4C1C-A5A7-1AB9F01E9F3B}">
      <formula1>"D,F,I"</formula1>
    </dataValidation>
    <dataValidation type="list" allowBlank="1" showInputMessage="1" showErrorMessage="1" sqref="Z24:Z1023 N24:N1023" xr:uid="{B9A30F53-25E4-491A-93F1-71F24E2DB471}">
      <formula1>speed_regulation</formula1>
    </dataValidation>
    <dataValidation type="list" allowBlank="1" showInputMessage="1" showErrorMessage="1" sqref="L24:L1023" xr:uid="{30C179A5-989B-4B01-A961-6B975B533D7A}">
      <formula1>$CS$38:$CS$41</formula1>
    </dataValidation>
  </dataValidations>
  <hyperlinks>
    <hyperlink ref="AG21" r:id="rId1" xr:uid="{EEE995C5-ACE7-44BB-90E2-FF0507D0A43C}"/>
    <hyperlink ref="B2" location="Version!A1" display="Version!A1" xr:uid="{492E5196-B636-49FE-82A9-A15DBE0C8E18}"/>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xWindow="1393" yWindow="478" count="1">
        <x14:dataValidation type="list" allowBlank="1" showInputMessage="1" showErrorMessage="1" xr:uid="{745CE69D-1CCC-4713-A347-20BE7E53FC1A}">
          <x14:formula1>
            <xm:f>Z!$A$2:$A$4111</xm:f>
          </x14:formula1>
          <xm:sqref>AI24:AI1023 E24:E1023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33ADE-B753-4C1E-B919-3A7CF911ED7E}">
  <dimension ref="A1:H401"/>
  <sheetViews>
    <sheetView topLeftCell="B1" workbookViewId="0">
      <selection activeCell="D18" sqref="D18"/>
    </sheetView>
  </sheetViews>
  <sheetFormatPr baseColWidth="10" defaultColWidth="9.140625" defaultRowHeight="12.75" outlineLevelRow="1" x14ac:dyDescent="0.2"/>
  <cols>
    <col min="1" max="1" width="28.140625" style="2" customWidth="1"/>
    <col min="2" max="2" width="5.7109375" style="148" customWidth="1"/>
    <col min="3" max="8" width="40.7109375" style="149" customWidth="1"/>
    <col min="9" max="16384" width="9.140625" style="2"/>
  </cols>
  <sheetData>
    <row r="1" spans="1:8" x14ac:dyDescent="0.2">
      <c r="A1" s="130" t="s">
        <v>4787</v>
      </c>
      <c r="B1" s="130" t="s">
        <v>4465</v>
      </c>
      <c r="C1" s="130" t="s">
        <v>4467</v>
      </c>
      <c r="D1" s="130" t="s">
        <v>4738</v>
      </c>
      <c r="E1" s="130" t="s">
        <v>4741</v>
      </c>
      <c r="F1" s="130" t="s">
        <v>4467</v>
      </c>
      <c r="G1" s="130" t="s">
        <v>4738</v>
      </c>
      <c r="H1" s="130" t="s">
        <v>4741</v>
      </c>
    </row>
    <row r="2" spans="1:8" x14ac:dyDescent="0.2">
      <c r="A2" s="131" t="s">
        <v>4788</v>
      </c>
      <c r="B2" s="132">
        <v>1</v>
      </c>
      <c r="C2" s="133" t="s">
        <v>4759</v>
      </c>
      <c r="D2" s="133" t="s">
        <v>4789</v>
      </c>
      <c r="E2" s="133" t="s">
        <v>4790</v>
      </c>
      <c r="F2" s="133"/>
      <c r="G2" s="133"/>
      <c r="H2" s="133"/>
    </row>
    <row r="3" spans="1:8" outlineLevel="1" x14ac:dyDescent="0.2">
      <c r="A3" s="134"/>
      <c r="B3" s="132">
        <v>2</v>
      </c>
      <c r="C3" s="133" t="s">
        <v>4468</v>
      </c>
      <c r="D3" s="133" t="s">
        <v>4469</v>
      </c>
      <c r="E3" s="133" t="s">
        <v>4487</v>
      </c>
      <c r="F3" s="133"/>
      <c r="G3" s="133"/>
      <c r="H3" s="133"/>
    </row>
    <row r="4" spans="1:8" outlineLevel="1" x14ac:dyDescent="0.2">
      <c r="A4" s="134"/>
      <c r="B4" s="132">
        <v>3</v>
      </c>
      <c r="C4" s="133" t="s">
        <v>4791</v>
      </c>
      <c r="D4" s="133" t="s">
        <v>4792</v>
      </c>
      <c r="E4" s="133" t="s">
        <v>4793</v>
      </c>
      <c r="F4" s="133"/>
      <c r="G4" s="133"/>
      <c r="H4" s="133"/>
    </row>
    <row r="5" spans="1:8" outlineLevel="1" x14ac:dyDescent="0.2">
      <c r="A5" s="134"/>
      <c r="B5" s="132">
        <v>4</v>
      </c>
      <c r="C5" s="133" t="s">
        <v>4794</v>
      </c>
      <c r="D5" s="133" t="s">
        <v>4795</v>
      </c>
      <c r="E5" s="133" t="s">
        <v>4796</v>
      </c>
      <c r="F5" s="133"/>
      <c r="G5" s="133"/>
      <c r="H5" s="133"/>
    </row>
    <row r="6" spans="1:8" outlineLevel="1" x14ac:dyDescent="0.2">
      <c r="A6" s="134"/>
      <c r="B6" s="132">
        <v>5</v>
      </c>
      <c r="C6" s="133" t="s">
        <v>4797</v>
      </c>
      <c r="D6" s="133" t="s">
        <v>4798</v>
      </c>
      <c r="E6" s="133" t="s">
        <v>4799</v>
      </c>
      <c r="F6" s="133"/>
      <c r="G6" s="133"/>
      <c r="H6" s="133"/>
    </row>
    <row r="7" spans="1:8" outlineLevel="1" x14ac:dyDescent="0.2">
      <c r="A7" s="134"/>
      <c r="B7" s="132">
        <v>6</v>
      </c>
      <c r="C7" s="133" t="s">
        <v>4481</v>
      </c>
      <c r="D7" s="133" t="s">
        <v>4482</v>
      </c>
      <c r="E7" s="133" t="s">
        <v>4495</v>
      </c>
      <c r="F7" s="133"/>
      <c r="G7" s="133"/>
      <c r="H7" s="133"/>
    </row>
    <row r="8" spans="1:8" outlineLevel="1" x14ac:dyDescent="0.2">
      <c r="A8" s="134"/>
      <c r="B8" s="132">
        <v>7</v>
      </c>
      <c r="C8" s="133" t="s">
        <v>5081</v>
      </c>
      <c r="D8" s="133" t="s">
        <v>5082</v>
      </c>
      <c r="E8" s="133" t="s">
        <v>5083</v>
      </c>
      <c r="F8" s="133"/>
      <c r="G8" s="133"/>
      <c r="H8" s="133"/>
    </row>
    <row r="9" spans="1:8" outlineLevel="1" x14ac:dyDescent="0.2">
      <c r="A9" s="134"/>
      <c r="B9" s="132">
        <v>8</v>
      </c>
      <c r="C9" s="133" t="s">
        <v>4484</v>
      </c>
      <c r="D9" s="133" t="s">
        <v>4483</v>
      </c>
      <c r="E9" s="133" t="s">
        <v>4496</v>
      </c>
      <c r="F9" s="133"/>
      <c r="G9" s="133"/>
      <c r="H9" s="133"/>
    </row>
    <row r="10" spans="1:8" outlineLevel="1" x14ac:dyDescent="0.2">
      <c r="A10" s="134"/>
      <c r="B10" s="132">
        <v>9</v>
      </c>
      <c r="C10" s="133" t="s">
        <v>5228</v>
      </c>
      <c r="D10" s="133" t="s">
        <v>5280</v>
      </c>
      <c r="E10" s="133" t="s">
        <v>4497</v>
      </c>
      <c r="F10" s="133"/>
      <c r="G10" s="133"/>
      <c r="H10" s="133"/>
    </row>
    <row r="11" spans="1:8" outlineLevel="1" x14ac:dyDescent="0.2">
      <c r="A11" s="134"/>
      <c r="B11" s="132">
        <v>10</v>
      </c>
      <c r="C11" s="133" t="s">
        <v>4470</v>
      </c>
      <c r="D11" s="133" t="s">
        <v>4471</v>
      </c>
      <c r="E11" s="133" t="s">
        <v>4471</v>
      </c>
      <c r="F11" s="133"/>
      <c r="G11" s="133"/>
      <c r="H11" s="133"/>
    </row>
    <row r="12" spans="1:8" outlineLevel="1" x14ac:dyDescent="0.2">
      <c r="A12" s="134"/>
      <c r="B12" s="132">
        <v>11</v>
      </c>
      <c r="C12" s="133" t="s">
        <v>4472</v>
      </c>
      <c r="D12" s="133" t="s">
        <v>4473</v>
      </c>
      <c r="E12" s="133" t="s">
        <v>4488</v>
      </c>
      <c r="F12" s="133"/>
      <c r="G12" s="133"/>
      <c r="H12" s="133"/>
    </row>
    <row r="13" spans="1:8" outlineLevel="1" x14ac:dyDescent="0.2">
      <c r="A13" s="134"/>
      <c r="B13" s="132">
        <v>12</v>
      </c>
      <c r="C13" s="133" t="s">
        <v>4474</v>
      </c>
      <c r="D13" s="133" t="s">
        <v>4474</v>
      </c>
      <c r="E13" s="133" t="s">
        <v>4489</v>
      </c>
      <c r="F13" s="133"/>
      <c r="G13" s="133"/>
      <c r="H13" s="133"/>
    </row>
    <row r="14" spans="1:8" outlineLevel="1" x14ac:dyDescent="0.2">
      <c r="A14" s="134"/>
      <c r="B14" s="132">
        <v>13</v>
      </c>
      <c r="C14" s="133" t="s">
        <v>4465</v>
      </c>
      <c r="D14" s="133" t="s">
        <v>4477</v>
      </c>
      <c r="E14" s="133" t="s">
        <v>4800</v>
      </c>
      <c r="F14" s="133"/>
      <c r="G14" s="133"/>
      <c r="H14" s="133"/>
    </row>
    <row r="15" spans="1:8" outlineLevel="1" x14ac:dyDescent="0.2">
      <c r="A15" s="134"/>
      <c r="B15" s="132">
        <v>14</v>
      </c>
      <c r="C15" s="133" t="s">
        <v>4475</v>
      </c>
      <c r="D15" s="133" t="s">
        <v>4476</v>
      </c>
      <c r="E15" s="133" t="s">
        <v>4490</v>
      </c>
      <c r="F15" s="133"/>
      <c r="G15" s="133"/>
      <c r="H15" s="133"/>
    </row>
    <row r="16" spans="1:8" outlineLevel="1" x14ac:dyDescent="0.2">
      <c r="A16" s="134"/>
      <c r="B16" s="132">
        <v>15</v>
      </c>
      <c r="C16" s="133" t="s">
        <v>0</v>
      </c>
      <c r="D16" s="133" t="s">
        <v>4478</v>
      </c>
      <c r="E16" s="133" t="s">
        <v>4491</v>
      </c>
      <c r="F16" s="133"/>
      <c r="G16" s="133"/>
      <c r="H16" s="133"/>
    </row>
    <row r="17" spans="1:8" outlineLevel="1" x14ac:dyDescent="0.2">
      <c r="A17" s="134"/>
      <c r="B17" s="132">
        <v>16</v>
      </c>
      <c r="C17" s="133" t="s">
        <v>4499</v>
      </c>
      <c r="D17" s="133" t="s">
        <v>4500</v>
      </c>
      <c r="E17" s="133" t="s">
        <v>4501</v>
      </c>
      <c r="F17" s="133"/>
      <c r="G17" s="133"/>
      <c r="H17" s="133"/>
    </row>
    <row r="18" spans="1:8" outlineLevel="1" x14ac:dyDescent="0.2">
      <c r="A18" s="134"/>
      <c r="B18" s="132">
        <v>17</v>
      </c>
      <c r="C18" s="133" t="s">
        <v>5084</v>
      </c>
      <c r="D18" s="133" t="s">
        <v>5085</v>
      </c>
      <c r="E18" s="133" t="s">
        <v>5086</v>
      </c>
      <c r="F18" s="133"/>
      <c r="G18" s="133"/>
      <c r="H18" s="133"/>
    </row>
    <row r="19" spans="1:8" outlineLevel="1" x14ac:dyDescent="0.2">
      <c r="A19" s="134"/>
      <c r="B19" s="132">
        <v>18</v>
      </c>
      <c r="C19" s="133" t="s">
        <v>4755</v>
      </c>
      <c r="D19" s="133" t="s">
        <v>4756</v>
      </c>
      <c r="E19" s="133" t="s">
        <v>4801</v>
      </c>
      <c r="F19" s="133"/>
      <c r="G19" s="133"/>
      <c r="H19" s="133"/>
    </row>
    <row r="20" spans="1:8" outlineLevel="1" x14ac:dyDescent="0.2">
      <c r="A20" s="134"/>
      <c r="B20" s="132">
        <v>19</v>
      </c>
      <c r="C20" s="133" t="s">
        <v>4762</v>
      </c>
      <c r="D20" s="133" t="s">
        <v>4802</v>
      </c>
      <c r="E20" s="133" t="s">
        <v>4803</v>
      </c>
      <c r="F20" s="133"/>
      <c r="G20" s="133"/>
      <c r="H20" s="133"/>
    </row>
    <row r="21" spans="1:8" outlineLevel="1" x14ac:dyDescent="0.2">
      <c r="A21" s="134"/>
      <c r="B21" s="132">
        <v>20</v>
      </c>
      <c r="C21" s="133" t="s">
        <v>4804</v>
      </c>
      <c r="D21" s="133" t="s">
        <v>4479</v>
      </c>
      <c r="E21" s="133" t="s">
        <v>4492</v>
      </c>
      <c r="F21" s="133"/>
      <c r="G21" s="133"/>
      <c r="H21" s="133"/>
    </row>
    <row r="22" spans="1:8" outlineLevel="1" x14ac:dyDescent="0.2">
      <c r="A22" s="134"/>
      <c r="B22" s="132">
        <v>21</v>
      </c>
      <c r="C22" s="133" t="s">
        <v>4480</v>
      </c>
      <c r="D22" s="133" t="s">
        <v>4462</v>
      </c>
      <c r="E22" s="133" t="s">
        <v>4493</v>
      </c>
      <c r="F22" s="133"/>
      <c r="G22" s="133"/>
      <c r="H22" s="133"/>
    </row>
    <row r="23" spans="1:8" outlineLevel="1" x14ac:dyDescent="0.2">
      <c r="A23" s="134"/>
      <c r="B23" s="132">
        <v>22</v>
      </c>
      <c r="C23" s="133" t="s">
        <v>4805</v>
      </c>
      <c r="D23" s="133" t="s">
        <v>4806</v>
      </c>
      <c r="E23" s="133" t="s">
        <v>4807</v>
      </c>
      <c r="F23" s="133"/>
      <c r="G23" s="133"/>
      <c r="H23" s="133"/>
    </row>
    <row r="24" spans="1:8" outlineLevel="1" x14ac:dyDescent="0.2">
      <c r="A24" s="134"/>
      <c r="B24" s="132">
        <v>23</v>
      </c>
      <c r="C24" s="133" t="s">
        <v>4485</v>
      </c>
      <c r="D24" s="133" t="s">
        <v>4486</v>
      </c>
      <c r="E24" s="133" t="s">
        <v>4498</v>
      </c>
      <c r="F24" s="133"/>
      <c r="G24" s="133"/>
      <c r="H24" s="133"/>
    </row>
    <row r="25" spans="1:8" outlineLevel="1" x14ac:dyDescent="0.2">
      <c r="A25" s="134"/>
      <c r="B25" s="132">
        <v>24</v>
      </c>
      <c r="C25" s="133" t="s">
        <v>4761</v>
      </c>
      <c r="D25" s="133" t="s">
        <v>4761</v>
      </c>
      <c r="E25" s="133" t="s">
        <v>4808</v>
      </c>
      <c r="F25" s="133"/>
      <c r="G25" s="133"/>
      <c r="H25" s="133"/>
    </row>
    <row r="26" spans="1:8" outlineLevel="1" x14ac:dyDescent="0.2">
      <c r="A26" s="134"/>
      <c r="B26" s="132">
        <v>25</v>
      </c>
      <c r="C26" s="133" t="s">
        <v>4809</v>
      </c>
      <c r="D26" s="133" t="s">
        <v>4810</v>
      </c>
      <c r="E26" s="133" t="s">
        <v>4811</v>
      </c>
      <c r="F26" s="133"/>
      <c r="G26" s="133"/>
      <c r="H26" s="133"/>
    </row>
    <row r="27" spans="1:8" outlineLevel="1" x14ac:dyDescent="0.2">
      <c r="A27" s="134"/>
      <c r="B27" s="132">
        <v>26</v>
      </c>
      <c r="C27" s="133" t="s">
        <v>5087</v>
      </c>
      <c r="D27" s="133" t="s">
        <v>5088</v>
      </c>
      <c r="E27" s="133" t="s">
        <v>5089</v>
      </c>
      <c r="F27" s="133"/>
      <c r="G27" s="133"/>
      <c r="H27" s="133"/>
    </row>
    <row r="28" spans="1:8" outlineLevel="1" x14ac:dyDescent="0.2">
      <c r="A28" s="134"/>
      <c r="B28" s="132">
        <v>27</v>
      </c>
      <c r="C28" s="133" t="s">
        <v>4763</v>
      </c>
      <c r="D28" s="133" t="s">
        <v>4812</v>
      </c>
      <c r="E28" s="133" t="s">
        <v>4813</v>
      </c>
      <c r="F28" s="133"/>
      <c r="G28" s="133"/>
      <c r="H28" s="133"/>
    </row>
    <row r="29" spans="1:8" outlineLevel="1" x14ac:dyDescent="0.2">
      <c r="A29" s="134"/>
      <c r="B29" s="132">
        <v>28</v>
      </c>
      <c r="C29" s="133" t="s">
        <v>4814</v>
      </c>
      <c r="D29" s="133" t="s">
        <v>4815</v>
      </c>
      <c r="E29" s="133" t="s">
        <v>4816</v>
      </c>
      <c r="F29" s="133"/>
      <c r="G29" s="133"/>
      <c r="H29" s="133"/>
    </row>
    <row r="30" spans="1:8" ht="25.5" outlineLevel="1" x14ac:dyDescent="0.2">
      <c r="A30" s="134"/>
      <c r="B30" s="132">
        <v>29</v>
      </c>
      <c r="C30" s="133" t="s">
        <v>5229</v>
      </c>
      <c r="D30" s="133" t="s">
        <v>4817</v>
      </c>
      <c r="E30" s="133" t="s">
        <v>4818</v>
      </c>
      <c r="F30" s="133"/>
      <c r="G30" s="133"/>
      <c r="H30" s="133"/>
    </row>
    <row r="31" spans="1:8" ht="25.5" outlineLevel="1" x14ac:dyDescent="0.2">
      <c r="A31" s="134"/>
      <c r="B31" s="132">
        <v>30</v>
      </c>
      <c r="C31" s="133" t="s">
        <v>4819</v>
      </c>
      <c r="D31" s="133" t="s">
        <v>4820</v>
      </c>
      <c r="E31" s="133" t="s">
        <v>4821</v>
      </c>
      <c r="F31" s="133"/>
      <c r="G31" s="133"/>
      <c r="H31" s="133"/>
    </row>
    <row r="32" spans="1:8" outlineLevel="1" x14ac:dyDescent="0.2">
      <c r="A32" s="134"/>
      <c r="B32" s="132">
        <v>31</v>
      </c>
      <c r="C32" s="133" t="s">
        <v>4592</v>
      </c>
      <c r="D32" s="133" t="s">
        <v>4594</v>
      </c>
      <c r="E32" s="133" t="s">
        <v>4595</v>
      </c>
      <c r="F32" s="133"/>
      <c r="G32" s="133"/>
      <c r="H32" s="133"/>
    </row>
    <row r="33" spans="1:8" outlineLevel="1" x14ac:dyDescent="0.2">
      <c r="A33" s="134"/>
      <c r="B33" s="132">
        <v>32</v>
      </c>
      <c r="C33" s="133" t="s">
        <v>4591</v>
      </c>
      <c r="D33" s="133" t="s">
        <v>4593</v>
      </c>
      <c r="E33" s="133" t="s">
        <v>4822</v>
      </c>
      <c r="F33" s="133"/>
      <c r="G33" s="133"/>
      <c r="H33" s="133"/>
    </row>
    <row r="34" spans="1:8" outlineLevel="1" x14ac:dyDescent="0.2">
      <c r="A34" s="134"/>
      <c r="B34" s="132">
        <v>33</v>
      </c>
      <c r="C34" s="133" t="s">
        <v>4823</v>
      </c>
      <c r="D34" s="133" t="s">
        <v>4824</v>
      </c>
      <c r="E34" s="133" t="s">
        <v>4825</v>
      </c>
      <c r="F34" s="133"/>
      <c r="G34" s="133"/>
      <c r="H34" s="133"/>
    </row>
    <row r="35" spans="1:8" ht="25.5" outlineLevel="1" x14ac:dyDescent="0.2">
      <c r="A35" s="134"/>
      <c r="B35" s="132">
        <v>34</v>
      </c>
      <c r="C35" s="133" t="s">
        <v>5090</v>
      </c>
      <c r="D35" s="133" t="s">
        <v>5091</v>
      </c>
      <c r="E35" s="133" t="s">
        <v>5092</v>
      </c>
      <c r="F35" s="133"/>
      <c r="G35" s="133"/>
      <c r="H35" s="133"/>
    </row>
    <row r="36" spans="1:8" outlineLevel="1" x14ac:dyDescent="0.2">
      <c r="A36" s="134"/>
      <c r="B36" s="132">
        <v>35</v>
      </c>
      <c r="C36" s="133" t="s">
        <v>4826</v>
      </c>
      <c r="D36" s="133" t="s">
        <v>4827</v>
      </c>
      <c r="E36" s="133" t="s">
        <v>4828</v>
      </c>
      <c r="F36" s="133"/>
      <c r="G36" s="133"/>
      <c r="H36" s="133"/>
    </row>
    <row r="37" spans="1:8" outlineLevel="1" x14ac:dyDescent="0.2">
      <c r="A37" s="134"/>
      <c r="B37" s="132">
        <v>36</v>
      </c>
      <c r="C37" s="133" t="s">
        <v>4829</v>
      </c>
      <c r="D37" s="133" t="s">
        <v>4830</v>
      </c>
      <c r="E37" s="133" t="s">
        <v>4831</v>
      </c>
      <c r="F37" s="133"/>
      <c r="G37" s="133"/>
      <c r="H37" s="133"/>
    </row>
    <row r="38" spans="1:8" outlineLevel="1" x14ac:dyDescent="0.2">
      <c r="A38" s="134"/>
      <c r="B38" s="132">
        <v>37</v>
      </c>
      <c r="C38" s="133" t="s">
        <v>4520</v>
      </c>
      <c r="D38" s="133" t="s">
        <v>4521</v>
      </c>
      <c r="E38" s="133" t="s">
        <v>4832</v>
      </c>
      <c r="F38" s="133"/>
      <c r="G38" s="133"/>
      <c r="H38" s="133"/>
    </row>
    <row r="39" spans="1:8" outlineLevel="1" x14ac:dyDescent="0.2">
      <c r="A39" s="134"/>
      <c r="B39" s="132">
        <v>38</v>
      </c>
      <c r="C39" s="133" t="s">
        <v>4833</v>
      </c>
      <c r="D39" s="133" t="s">
        <v>4834</v>
      </c>
      <c r="E39" s="133" t="s">
        <v>4835</v>
      </c>
      <c r="F39" s="133"/>
      <c r="G39" s="133"/>
      <c r="H39" s="133"/>
    </row>
    <row r="40" spans="1:8" outlineLevel="1" x14ac:dyDescent="0.2">
      <c r="A40" s="134"/>
      <c r="B40" s="132">
        <v>39</v>
      </c>
      <c r="C40" s="133" t="s">
        <v>4836</v>
      </c>
      <c r="D40" s="133" t="s">
        <v>4837</v>
      </c>
      <c r="E40" s="133" t="s">
        <v>4838</v>
      </c>
      <c r="F40" s="133"/>
      <c r="G40" s="133"/>
      <c r="H40" s="133"/>
    </row>
    <row r="41" spans="1:8" outlineLevel="1" x14ac:dyDescent="0.2">
      <c r="A41" s="134"/>
      <c r="B41" s="132">
        <v>40</v>
      </c>
      <c r="C41" s="133" t="s">
        <v>4839</v>
      </c>
      <c r="D41" s="133" t="s">
        <v>4840</v>
      </c>
      <c r="E41" s="133" t="s">
        <v>4841</v>
      </c>
      <c r="F41" s="133"/>
      <c r="G41" s="133"/>
      <c r="H41" s="133"/>
    </row>
    <row r="42" spans="1:8" outlineLevel="1" x14ac:dyDescent="0.2">
      <c r="A42" s="134"/>
      <c r="B42" s="132">
        <v>41</v>
      </c>
      <c r="C42" s="133" t="s">
        <v>4734</v>
      </c>
      <c r="D42" s="133" t="s">
        <v>4734</v>
      </c>
      <c r="E42" s="133" t="s">
        <v>4734</v>
      </c>
      <c r="F42" s="133"/>
      <c r="G42" s="133"/>
      <c r="H42" s="133"/>
    </row>
    <row r="43" spans="1:8" outlineLevel="1" x14ac:dyDescent="0.2">
      <c r="A43" s="134"/>
      <c r="B43" s="132">
        <v>42</v>
      </c>
      <c r="C43" s="133" t="s">
        <v>4842</v>
      </c>
      <c r="D43" s="133" t="s">
        <v>4843</v>
      </c>
      <c r="E43" s="133" t="s">
        <v>4844</v>
      </c>
      <c r="F43" s="133"/>
      <c r="G43" s="133"/>
      <c r="H43" s="133"/>
    </row>
    <row r="44" spans="1:8" outlineLevel="1" x14ac:dyDescent="0.2">
      <c r="A44" s="134"/>
      <c r="B44" s="132">
        <v>43</v>
      </c>
      <c r="C44" s="133" t="s">
        <v>4845</v>
      </c>
      <c r="D44" s="133" t="s">
        <v>4846</v>
      </c>
      <c r="E44" s="133" t="s">
        <v>4846</v>
      </c>
      <c r="F44" s="133"/>
      <c r="G44" s="133"/>
      <c r="H44" s="133"/>
    </row>
    <row r="45" spans="1:8" outlineLevel="1" x14ac:dyDescent="0.2">
      <c r="A45" s="134"/>
      <c r="B45" s="132">
        <v>44</v>
      </c>
      <c r="C45" s="133" t="s">
        <v>4847</v>
      </c>
      <c r="D45" s="133" t="s">
        <v>4848</v>
      </c>
      <c r="E45" s="133" t="s">
        <v>4849</v>
      </c>
      <c r="F45" s="133"/>
      <c r="G45" s="133"/>
      <c r="H45" s="133"/>
    </row>
    <row r="46" spans="1:8" outlineLevel="1" x14ac:dyDescent="0.2">
      <c r="A46" s="134"/>
      <c r="B46" s="132">
        <v>45</v>
      </c>
      <c r="C46" s="133" t="s">
        <v>5093</v>
      </c>
      <c r="D46" s="133" t="s">
        <v>5093</v>
      </c>
      <c r="E46" s="133" t="s">
        <v>5094</v>
      </c>
      <c r="F46" s="133"/>
      <c r="G46" s="133"/>
      <c r="H46" s="133"/>
    </row>
    <row r="47" spans="1:8" ht="38.25" outlineLevel="1" x14ac:dyDescent="0.2">
      <c r="A47" s="134"/>
      <c r="B47" s="132">
        <v>46</v>
      </c>
      <c r="C47" s="133" t="s">
        <v>5095</v>
      </c>
      <c r="D47" s="133" t="s">
        <v>5096</v>
      </c>
      <c r="E47" s="133" t="s">
        <v>5097</v>
      </c>
      <c r="F47" s="133"/>
      <c r="G47" s="133"/>
      <c r="H47" s="133"/>
    </row>
    <row r="48" spans="1:8" outlineLevel="1" x14ac:dyDescent="0.2">
      <c r="A48" s="134"/>
      <c r="B48" s="132">
        <v>47</v>
      </c>
      <c r="C48" s="133" t="s">
        <v>5171</v>
      </c>
      <c r="D48" s="133" t="s">
        <v>5172</v>
      </c>
      <c r="E48" s="133" t="s">
        <v>5173</v>
      </c>
      <c r="F48" s="133"/>
      <c r="G48" s="133"/>
      <c r="H48" s="133"/>
    </row>
    <row r="49" spans="1:8" outlineLevel="1" x14ac:dyDescent="0.2">
      <c r="A49" s="134"/>
      <c r="B49" s="132">
        <v>48</v>
      </c>
      <c r="C49" s="133" t="s">
        <v>4933</v>
      </c>
      <c r="D49" s="133" t="s">
        <v>4934</v>
      </c>
      <c r="E49" s="133" t="s">
        <v>4935</v>
      </c>
      <c r="F49" s="133"/>
      <c r="G49" s="133"/>
      <c r="H49" s="133"/>
    </row>
    <row r="50" spans="1:8" outlineLevel="1" x14ac:dyDescent="0.2">
      <c r="A50" s="134"/>
      <c r="B50" s="132">
        <v>49</v>
      </c>
      <c r="C50" s="133" t="s">
        <v>4992</v>
      </c>
      <c r="D50" s="133" t="s">
        <v>4993</v>
      </c>
      <c r="E50" s="133" t="s">
        <v>4994</v>
      </c>
      <c r="F50" s="133"/>
      <c r="G50" s="133"/>
      <c r="H50" s="133"/>
    </row>
    <row r="51" spans="1:8" ht="25.5" outlineLevel="1" x14ac:dyDescent="0.2">
      <c r="A51" s="246" t="s">
        <v>5032</v>
      </c>
      <c r="B51" s="132">
        <v>50</v>
      </c>
      <c r="C51" s="153" t="s">
        <v>4601</v>
      </c>
      <c r="D51" s="153" t="s">
        <v>4602</v>
      </c>
      <c r="E51" s="153" t="s">
        <v>4607</v>
      </c>
      <c r="F51" s="135"/>
      <c r="G51" s="135"/>
      <c r="H51" s="135"/>
    </row>
    <row r="52" spans="1:8" outlineLevel="1" x14ac:dyDescent="0.2">
      <c r="A52" s="134"/>
      <c r="B52" s="132">
        <v>51</v>
      </c>
      <c r="C52" s="154" t="s">
        <v>4732</v>
      </c>
      <c r="D52" s="154" t="s">
        <v>4599</v>
      </c>
      <c r="E52" s="153" t="s">
        <v>4608</v>
      </c>
      <c r="F52" s="135"/>
      <c r="G52" s="135"/>
      <c r="H52" s="135"/>
    </row>
    <row r="53" spans="1:8" outlineLevel="1" x14ac:dyDescent="0.2">
      <c r="A53" s="134"/>
      <c r="B53" s="132">
        <v>52</v>
      </c>
      <c r="C53" s="154" t="s">
        <v>4509</v>
      </c>
      <c r="D53" s="154" t="s">
        <v>4510</v>
      </c>
      <c r="E53" s="154" t="s">
        <v>4609</v>
      </c>
      <c r="F53" s="135"/>
      <c r="G53" s="135"/>
      <c r="H53" s="135"/>
    </row>
    <row r="54" spans="1:8" outlineLevel="1" x14ac:dyDescent="0.2">
      <c r="A54" s="134"/>
      <c r="B54" s="132">
        <v>53</v>
      </c>
      <c r="C54" s="154" t="s">
        <v>4511</v>
      </c>
      <c r="D54" s="154" t="s">
        <v>4512</v>
      </c>
      <c r="E54" s="154" t="s">
        <v>4610</v>
      </c>
      <c r="F54" s="135"/>
      <c r="G54" s="135"/>
      <c r="H54" s="135"/>
    </row>
    <row r="55" spans="1:8" outlineLevel="1" x14ac:dyDescent="0.2">
      <c r="A55" s="134"/>
      <c r="B55" s="132">
        <v>54</v>
      </c>
      <c r="C55" s="154" t="s">
        <v>4990</v>
      </c>
      <c r="D55" s="154" t="s">
        <v>4513</v>
      </c>
      <c r="E55" s="154" t="s">
        <v>4611</v>
      </c>
      <c r="F55" s="135"/>
      <c r="G55" s="135"/>
      <c r="H55" s="135"/>
    </row>
    <row r="56" spans="1:8" outlineLevel="1" x14ac:dyDescent="0.2">
      <c r="A56" s="134"/>
      <c r="B56" s="132">
        <v>55</v>
      </c>
      <c r="C56" s="154" t="s">
        <v>4596</v>
      </c>
      <c r="D56" s="154" t="s">
        <v>4597</v>
      </c>
      <c r="E56" s="154" t="s">
        <v>4612</v>
      </c>
      <c r="F56" s="135"/>
      <c r="G56" s="135"/>
      <c r="H56" s="135"/>
    </row>
    <row r="57" spans="1:8" outlineLevel="1" x14ac:dyDescent="0.2">
      <c r="A57" s="134"/>
      <c r="B57" s="132">
        <v>56</v>
      </c>
      <c r="C57" s="153" t="s">
        <v>4507</v>
      </c>
      <c r="D57" s="153" t="s">
        <v>4508</v>
      </c>
      <c r="E57" s="153" t="s">
        <v>4605</v>
      </c>
      <c r="F57" s="135"/>
      <c r="G57" s="135"/>
      <c r="H57" s="135"/>
    </row>
    <row r="58" spans="1:8" outlineLevel="1" x14ac:dyDescent="0.2">
      <c r="A58" s="134"/>
      <c r="B58" s="132">
        <v>57</v>
      </c>
      <c r="C58" s="154" t="s">
        <v>4576</v>
      </c>
      <c r="D58" s="154" t="s">
        <v>4575</v>
      </c>
      <c r="E58" s="153" t="s">
        <v>4613</v>
      </c>
      <c r="F58" s="135"/>
      <c r="G58" s="135"/>
      <c r="H58" s="135"/>
    </row>
    <row r="59" spans="1:8" outlineLevel="1" x14ac:dyDescent="0.2">
      <c r="A59" s="134"/>
      <c r="B59" s="132">
        <v>58</v>
      </c>
      <c r="C59" s="154"/>
      <c r="D59" s="154"/>
      <c r="E59" s="154"/>
      <c r="F59" s="135"/>
      <c r="G59" s="135"/>
      <c r="H59" s="135"/>
    </row>
    <row r="60" spans="1:8" outlineLevel="1" x14ac:dyDescent="0.2">
      <c r="A60" s="134"/>
      <c r="B60" s="132">
        <v>59</v>
      </c>
      <c r="C60" s="154" t="s">
        <v>4515</v>
      </c>
      <c r="D60" s="154" t="s">
        <v>4516</v>
      </c>
      <c r="E60" s="154" t="s">
        <v>4614</v>
      </c>
      <c r="F60" s="135"/>
      <c r="G60" s="135"/>
      <c r="H60" s="135"/>
    </row>
    <row r="61" spans="1:8" outlineLevel="1" x14ac:dyDescent="0.2">
      <c r="A61" s="134"/>
      <c r="B61" s="132">
        <v>60</v>
      </c>
      <c r="C61" s="154" t="s">
        <v>4517</v>
      </c>
      <c r="D61" s="154" t="s">
        <v>4514</v>
      </c>
      <c r="E61" s="154" t="s">
        <v>4615</v>
      </c>
      <c r="F61" s="135"/>
      <c r="G61" s="135"/>
      <c r="H61" s="135"/>
    </row>
    <row r="62" spans="1:8" outlineLevel="1" x14ac:dyDescent="0.2">
      <c r="A62" s="134"/>
      <c r="B62" s="132">
        <v>61</v>
      </c>
      <c r="C62" s="154" t="s">
        <v>4518</v>
      </c>
      <c r="D62" s="154" t="s">
        <v>4519</v>
      </c>
      <c r="E62" s="154" t="s">
        <v>4616</v>
      </c>
      <c r="F62" s="135"/>
      <c r="G62" s="135"/>
      <c r="H62" s="135"/>
    </row>
    <row r="63" spans="1:8" outlineLevel="1" x14ac:dyDescent="0.2">
      <c r="A63" s="134"/>
      <c r="B63" s="132">
        <v>62</v>
      </c>
      <c r="C63" s="154"/>
      <c r="D63" s="154"/>
      <c r="E63" s="154"/>
      <c r="F63" s="135"/>
      <c r="G63" s="135"/>
      <c r="H63" s="135"/>
    </row>
    <row r="64" spans="1:8" outlineLevel="1" x14ac:dyDescent="0.2">
      <c r="A64" s="134"/>
      <c r="B64" s="132">
        <v>63</v>
      </c>
      <c r="C64" s="154" t="s">
        <v>4603</v>
      </c>
      <c r="D64" s="154" t="s">
        <v>4623</v>
      </c>
      <c r="E64" s="154" t="s">
        <v>4620</v>
      </c>
      <c r="F64" s="135"/>
      <c r="G64" s="135"/>
      <c r="H64" s="135"/>
    </row>
    <row r="65" spans="1:8" outlineLevel="1" x14ac:dyDescent="0.2">
      <c r="A65" s="134"/>
      <c r="B65" s="132">
        <v>64</v>
      </c>
      <c r="C65" s="154" t="s">
        <v>4604</v>
      </c>
      <c r="D65" s="154" t="s">
        <v>4624</v>
      </c>
      <c r="E65" s="154" t="s">
        <v>4621</v>
      </c>
      <c r="F65" s="135"/>
      <c r="G65" s="135"/>
      <c r="H65" s="135"/>
    </row>
    <row r="66" spans="1:8" outlineLevel="1" x14ac:dyDescent="0.2">
      <c r="A66" s="134"/>
      <c r="B66" s="132">
        <v>65</v>
      </c>
      <c r="C66" s="154" t="s">
        <v>4577</v>
      </c>
      <c r="D66" s="154" t="s">
        <v>4625</v>
      </c>
      <c r="E66" s="154" t="s">
        <v>4622</v>
      </c>
      <c r="F66" s="135"/>
      <c r="G66" s="135"/>
      <c r="H66" s="135"/>
    </row>
    <row r="67" spans="1:8" outlineLevel="1" x14ac:dyDescent="0.2">
      <c r="A67" s="134"/>
      <c r="B67" s="132">
        <v>66</v>
      </c>
      <c r="C67" s="154"/>
      <c r="D67" s="154"/>
      <c r="E67" s="154"/>
      <c r="F67" s="135"/>
      <c r="G67" s="135"/>
      <c r="H67" s="135"/>
    </row>
    <row r="68" spans="1:8" outlineLevel="1" x14ac:dyDescent="0.2">
      <c r="A68" s="134"/>
      <c r="B68" s="132">
        <v>67</v>
      </c>
      <c r="C68" s="154" t="s">
        <v>4730</v>
      </c>
      <c r="D68" s="154" t="s">
        <v>4581</v>
      </c>
      <c r="E68" s="154" t="s">
        <v>4617</v>
      </c>
      <c r="F68" s="135"/>
      <c r="G68" s="135"/>
      <c r="H68" s="135"/>
    </row>
    <row r="69" spans="1:8" outlineLevel="1" x14ac:dyDescent="0.2">
      <c r="A69" s="134"/>
      <c r="B69" s="132">
        <v>68</v>
      </c>
      <c r="C69" s="154" t="s">
        <v>4731</v>
      </c>
      <c r="D69" s="154" t="s">
        <v>4582</v>
      </c>
      <c r="E69" s="154" t="s">
        <v>4618</v>
      </c>
      <c r="F69" s="135"/>
      <c r="G69" s="135"/>
      <c r="H69" s="135"/>
    </row>
    <row r="70" spans="1:8" outlineLevel="1" x14ac:dyDescent="0.2">
      <c r="A70" s="134"/>
      <c r="B70" s="132">
        <v>69</v>
      </c>
      <c r="C70" s="153" t="s">
        <v>4757</v>
      </c>
      <c r="D70" s="153" t="s">
        <v>4574</v>
      </c>
      <c r="E70" s="153" t="s">
        <v>4606</v>
      </c>
      <c r="F70" s="135"/>
      <c r="G70" s="135"/>
      <c r="H70" s="135"/>
    </row>
    <row r="71" spans="1:8" outlineLevel="1" x14ac:dyDescent="0.2">
      <c r="A71" s="134"/>
      <c r="B71" s="132">
        <v>70</v>
      </c>
      <c r="C71" s="135" t="s">
        <v>4752</v>
      </c>
      <c r="D71" s="135" t="s">
        <v>5267</v>
      </c>
      <c r="E71" s="135" t="s">
        <v>5265</v>
      </c>
      <c r="F71" s="135"/>
      <c r="G71" s="135"/>
      <c r="H71" s="135"/>
    </row>
    <row r="72" spans="1:8" outlineLevel="1" x14ac:dyDescent="0.2">
      <c r="A72" s="134"/>
      <c r="B72" s="132">
        <v>71</v>
      </c>
      <c r="C72" s="135" t="s">
        <v>4753</v>
      </c>
      <c r="D72" s="135" t="s">
        <v>5268</v>
      </c>
      <c r="E72" s="135" t="s">
        <v>5266</v>
      </c>
      <c r="F72" s="135"/>
      <c r="G72" s="135"/>
      <c r="H72" s="135"/>
    </row>
    <row r="73" spans="1:8" outlineLevel="1" x14ac:dyDescent="0.2">
      <c r="A73" s="134"/>
      <c r="B73" s="132">
        <v>72</v>
      </c>
      <c r="C73" s="135" t="s">
        <v>4985</v>
      </c>
      <c r="D73" s="135" t="s">
        <v>4522</v>
      </c>
      <c r="E73" s="135" t="s">
        <v>4991</v>
      </c>
      <c r="F73" s="135"/>
      <c r="G73" s="135"/>
      <c r="H73" s="135"/>
    </row>
    <row r="74" spans="1:8" outlineLevel="1" x14ac:dyDescent="0.2">
      <c r="A74" s="134"/>
      <c r="B74" s="132">
        <v>73</v>
      </c>
      <c r="C74" s="135" t="s">
        <v>4986</v>
      </c>
      <c r="D74" s="135" t="s">
        <v>5170</v>
      </c>
      <c r="E74" s="135" t="s">
        <v>4987</v>
      </c>
      <c r="F74" s="135"/>
      <c r="G74" s="135"/>
      <c r="H74" s="135"/>
    </row>
    <row r="75" spans="1:8" outlineLevel="1" x14ac:dyDescent="0.2">
      <c r="A75" s="134"/>
      <c r="B75" s="132">
        <v>74</v>
      </c>
      <c r="C75" s="135"/>
      <c r="D75" s="135"/>
      <c r="E75" s="135"/>
      <c r="F75" s="135"/>
      <c r="G75" s="135"/>
      <c r="H75" s="135"/>
    </row>
    <row r="76" spans="1:8" outlineLevel="1" x14ac:dyDescent="0.2">
      <c r="A76" s="134"/>
      <c r="B76" s="132">
        <v>75</v>
      </c>
      <c r="C76" s="135" t="s">
        <v>4736</v>
      </c>
      <c r="D76" s="135"/>
      <c r="E76" s="135"/>
      <c r="F76" s="135"/>
      <c r="G76" s="135"/>
      <c r="H76" s="135"/>
    </row>
    <row r="77" spans="1:8" outlineLevel="1" x14ac:dyDescent="0.2">
      <c r="A77" s="134"/>
      <c r="B77" s="132">
        <v>76</v>
      </c>
      <c r="C77" s="135" t="s">
        <v>4737</v>
      </c>
      <c r="D77" s="135"/>
      <c r="E77" s="135"/>
      <c r="F77" s="135"/>
      <c r="G77" s="135"/>
      <c r="H77" s="135"/>
    </row>
    <row r="78" spans="1:8" outlineLevel="1" x14ac:dyDescent="0.2">
      <c r="A78" s="134"/>
      <c r="B78" s="132">
        <v>77</v>
      </c>
      <c r="C78" s="135" t="s">
        <v>4735</v>
      </c>
      <c r="D78" s="135"/>
      <c r="E78" s="135"/>
      <c r="F78" s="135"/>
      <c r="G78" s="135"/>
      <c r="H78" s="135"/>
    </row>
    <row r="79" spans="1:8" outlineLevel="1" x14ac:dyDescent="0.2">
      <c r="A79" s="134"/>
      <c r="B79" s="132">
        <v>78</v>
      </c>
      <c r="C79" s="135"/>
      <c r="D79" s="135"/>
      <c r="E79" s="135"/>
      <c r="F79" s="135"/>
      <c r="G79" s="135"/>
      <c r="H79" s="135"/>
    </row>
    <row r="80" spans="1:8" outlineLevel="1" x14ac:dyDescent="0.2">
      <c r="A80" s="134"/>
      <c r="B80" s="132">
        <v>79</v>
      </c>
      <c r="C80" s="135"/>
      <c r="D80" s="135"/>
      <c r="E80" s="135"/>
      <c r="F80" s="135"/>
      <c r="G80" s="135"/>
      <c r="H80" s="135"/>
    </row>
    <row r="81" spans="1:8" outlineLevel="1" x14ac:dyDescent="0.2">
      <c r="A81" s="134"/>
      <c r="B81" s="132">
        <v>80</v>
      </c>
      <c r="C81" s="135"/>
      <c r="D81" s="135"/>
      <c r="E81" s="135"/>
      <c r="F81" s="135"/>
      <c r="G81" s="135"/>
      <c r="H81" s="135"/>
    </row>
    <row r="82" spans="1:8" outlineLevel="1" x14ac:dyDescent="0.2">
      <c r="A82" s="134"/>
      <c r="B82" s="132">
        <v>81</v>
      </c>
      <c r="C82" s="135"/>
      <c r="D82" s="135"/>
      <c r="E82" s="135"/>
      <c r="F82" s="135"/>
      <c r="G82" s="135"/>
      <c r="H82" s="135"/>
    </row>
    <row r="83" spans="1:8" outlineLevel="1" x14ac:dyDescent="0.2">
      <c r="A83" s="134"/>
      <c r="B83" s="132">
        <v>82</v>
      </c>
      <c r="C83" s="135"/>
      <c r="D83" s="135"/>
      <c r="E83" s="135"/>
      <c r="F83" s="135"/>
      <c r="G83" s="135"/>
      <c r="H83" s="135"/>
    </row>
    <row r="84" spans="1:8" outlineLevel="1" x14ac:dyDescent="0.2">
      <c r="A84" s="134"/>
      <c r="B84" s="132">
        <v>83</v>
      </c>
      <c r="C84" s="135"/>
      <c r="D84" s="135"/>
      <c r="E84" s="135"/>
      <c r="F84" s="135"/>
      <c r="G84" s="135"/>
      <c r="H84" s="135"/>
    </row>
    <row r="85" spans="1:8" outlineLevel="1" x14ac:dyDescent="0.2">
      <c r="A85" s="134"/>
      <c r="B85" s="132">
        <v>84</v>
      </c>
      <c r="C85" s="135"/>
      <c r="D85" s="135"/>
      <c r="E85" s="135"/>
      <c r="F85" s="135"/>
      <c r="G85" s="135"/>
      <c r="H85" s="135"/>
    </row>
    <row r="86" spans="1:8" outlineLevel="1" x14ac:dyDescent="0.2">
      <c r="A86" s="134"/>
      <c r="B86" s="132">
        <v>85</v>
      </c>
      <c r="C86" s="135"/>
      <c r="D86" s="135"/>
      <c r="E86" s="135"/>
      <c r="F86" s="135"/>
      <c r="G86" s="135"/>
      <c r="H86" s="135"/>
    </row>
    <row r="87" spans="1:8" outlineLevel="1" x14ac:dyDescent="0.2">
      <c r="A87" s="134"/>
      <c r="B87" s="132">
        <v>86</v>
      </c>
      <c r="C87" s="135"/>
      <c r="D87" s="135"/>
      <c r="E87" s="135"/>
      <c r="F87" s="135"/>
      <c r="G87" s="135"/>
      <c r="H87" s="135"/>
    </row>
    <row r="88" spans="1:8" outlineLevel="1" x14ac:dyDescent="0.2">
      <c r="A88" s="134"/>
      <c r="B88" s="132">
        <v>87</v>
      </c>
      <c r="C88" s="135"/>
      <c r="D88" s="135"/>
      <c r="E88" s="135"/>
      <c r="F88" s="135"/>
      <c r="G88" s="135"/>
      <c r="H88" s="135"/>
    </row>
    <row r="89" spans="1:8" outlineLevel="1" x14ac:dyDescent="0.2">
      <c r="A89" s="134"/>
      <c r="B89" s="132">
        <v>88</v>
      </c>
      <c r="C89" s="135"/>
      <c r="D89" s="135"/>
      <c r="E89" s="135"/>
      <c r="F89" s="135"/>
      <c r="G89" s="135"/>
      <c r="H89" s="135"/>
    </row>
    <row r="90" spans="1:8" outlineLevel="1" x14ac:dyDescent="0.2">
      <c r="A90" s="134"/>
      <c r="B90" s="132">
        <v>89</v>
      </c>
      <c r="C90" s="135"/>
      <c r="D90" s="135"/>
      <c r="E90" s="135"/>
      <c r="F90" s="135"/>
      <c r="G90" s="135"/>
      <c r="H90" s="135"/>
    </row>
    <row r="91" spans="1:8" outlineLevel="1" x14ac:dyDescent="0.2">
      <c r="A91" s="134"/>
      <c r="B91" s="132">
        <v>90</v>
      </c>
      <c r="C91" s="135"/>
      <c r="D91" s="135"/>
      <c r="E91" s="135"/>
      <c r="F91" s="135"/>
      <c r="G91" s="135"/>
      <c r="H91" s="135"/>
    </row>
    <row r="92" spans="1:8" outlineLevel="1" x14ac:dyDescent="0.2">
      <c r="A92" s="134"/>
      <c r="B92" s="132">
        <v>91</v>
      </c>
      <c r="C92" s="135"/>
      <c r="D92" s="135"/>
      <c r="E92" s="135"/>
      <c r="F92" s="135"/>
      <c r="G92" s="135"/>
      <c r="H92" s="135"/>
    </row>
    <row r="93" spans="1:8" outlineLevel="1" x14ac:dyDescent="0.2">
      <c r="A93" s="134"/>
      <c r="B93" s="132">
        <v>92</v>
      </c>
      <c r="C93" s="135"/>
      <c r="D93" s="135"/>
      <c r="E93" s="135"/>
      <c r="F93" s="135"/>
      <c r="G93" s="135"/>
      <c r="H93" s="135"/>
    </row>
    <row r="94" spans="1:8" outlineLevel="1" x14ac:dyDescent="0.2">
      <c r="A94" s="134"/>
      <c r="B94" s="132">
        <v>93</v>
      </c>
      <c r="C94" s="135"/>
      <c r="D94" s="135"/>
      <c r="E94" s="135"/>
      <c r="F94" s="135"/>
      <c r="G94" s="135"/>
      <c r="H94" s="135"/>
    </row>
    <row r="95" spans="1:8" outlineLevel="1" x14ac:dyDescent="0.2">
      <c r="A95" s="134"/>
      <c r="B95" s="132">
        <v>94</v>
      </c>
      <c r="C95" s="135"/>
      <c r="D95" s="135"/>
      <c r="E95" s="135"/>
      <c r="F95" s="135"/>
      <c r="G95" s="135"/>
      <c r="H95" s="135"/>
    </row>
    <row r="96" spans="1:8" outlineLevel="1" x14ac:dyDescent="0.2">
      <c r="A96" s="134"/>
      <c r="B96" s="132">
        <v>95</v>
      </c>
      <c r="C96" s="135"/>
      <c r="D96" s="135"/>
      <c r="E96" s="135"/>
      <c r="F96" s="135"/>
      <c r="G96" s="135"/>
      <c r="H96" s="135"/>
    </row>
    <row r="97" spans="1:8" outlineLevel="1" x14ac:dyDescent="0.2">
      <c r="A97" s="134"/>
      <c r="B97" s="132">
        <v>96</v>
      </c>
      <c r="C97" s="135"/>
      <c r="D97" s="135"/>
      <c r="E97" s="135"/>
      <c r="F97" s="135"/>
      <c r="G97" s="135"/>
      <c r="H97" s="135"/>
    </row>
    <row r="98" spans="1:8" outlineLevel="1" x14ac:dyDescent="0.2">
      <c r="A98" s="134"/>
      <c r="B98" s="132">
        <v>97</v>
      </c>
      <c r="C98" s="135"/>
      <c r="D98" s="135"/>
      <c r="E98" s="135"/>
      <c r="F98" s="135"/>
      <c r="G98" s="135"/>
      <c r="H98" s="135"/>
    </row>
    <row r="99" spans="1:8" outlineLevel="1" x14ac:dyDescent="0.2">
      <c r="A99" s="134"/>
      <c r="B99" s="132">
        <v>98</v>
      </c>
      <c r="C99" s="135"/>
      <c r="D99" s="135"/>
      <c r="E99" s="135"/>
      <c r="F99" s="135"/>
      <c r="G99" s="135"/>
      <c r="H99" s="135"/>
    </row>
    <row r="100" spans="1:8" outlineLevel="1" x14ac:dyDescent="0.2">
      <c r="A100" s="134"/>
      <c r="B100" s="132">
        <v>99</v>
      </c>
      <c r="C100" s="135"/>
      <c r="D100" s="135"/>
      <c r="E100" s="135"/>
      <c r="F100" s="135"/>
      <c r="G100" s="135"/>
      <c r="H100" s="135"/>
    </row>
    <row r="101" spans="1:8" x14ac:dyDescent="0.2">
      <c r="A101" s="136" t="s">
        <v>4850</v>
      </c>
      <c r="B101" s="137">
        <v>100</v>
      </c>
      <c r="C101" s="133" t="s">
        <v>4851</v>
      </c>
      <c r="D101" s="133" t="s">
        <v>4852</v>
      </c>
      <c r="E101" s="133" t="s">
        <v>4853</v>
      </c>
      <c r="F101" s="133"/>
      <c r="G101" s="133"/>
      <c r="H101" s="133"/>
    </row>
    <row r="102" spans="1:8" outlineLevel="1" x14ac:dyDescent="0.2">
      <c r="A102" s="138"/>
      <c r="B102" s="137">
        <v>101</v>
      </c>
      <c r="C102" s="133" t="s">
        <v>4854</v>
      </c>
      <c r="D102" s="133" t="s">
        <v>4855</v>
      </c>
      <c r="E102" s="133" t="s">
        <v>4856</v>
      </c>
      <c r="F102" s="133"/>
      <c r="G102" s="133"/>
      <c r="H102" s="133"/>
    </row>
    <row r="103" spans="1:8" outlineLevel="1" x14ac:dyDescent="0.2">
      <c r="A103" s="138"/>
      <c r="B103" s="137">
        <v>102</v>
      </c>
      <c r="C103" s="133" t="s">
        <v>4857</v>
      </c>
      <c r="D103" s="133" t="s">
        <v>4858</v>
      </c>
      <c r="E103" s="133" t="s">
        <v>4859</v>
      </c>
      <c r="F103" s="133"/>
      <c r="G103" s="133"/>
      <c r="H103" s="133"/>
    </row>
    <row r="104" spans="1:8" outlineLevel="1" x14ac:dyDescent="0.2">
      <c r="A104" s="138"/>
      <c r="B104" s="137">
        <v>103</v>
      </c>
      <c r="C104" s="133" t="s">
        <v>4761</v>
      </c>
      <c r="D104" s="133" t="s">
        <v>4761</v>
      </c>
      <c r="E104" s="133" t="s">
        <v>4808</v>
      </c>
      <c r="F104" s="133"/>
      <c r="G104" s="133"/>
      <c r="H104" s="133"/>
    </row>
    <row r="105" spans="1:8" outlineLevel="1" x14ac:dyDescent="0.2">
      <c r="A105" s="138"/>
      <c r="B105" s="137">
        <v>104</v>
      </c>
      <c r="C105" s="133" t="s">
        <v>4860</v>
      </c>
      <c r="D105" s="133" t="s">
        <v>4861</v>
      </c>
      <c r="E105" s="133" t="s">
        <v>4862</v>
      </c>
      <c r="F105" s="133"/>
      <c r="G105" s="133"/>
      <c r="H105" s="133"/>
    </row>
    <row r="106" spans="1:8" ht="89.25" outlineLevel="1" x14ac:dyDescent="0.2">
      <c r="A106" s="138"/>
      <c r="B106" s="137">
        <v>105</v>
      </c>
      <c r="C106" s="133" t="s">
        <v>4863</v>
      </c>
      <c r="D106" s="133" t="s">
        <v>4864</v>
      </c>
      <c r="E106" s="133" t="s">
        <v>4865</v>
      </c>
      <c r="F106" s="133"/>
      <c r="G106" s="133"/>
      <c r="H106" s="133"/>
    </row>
    <row r="107" spans="1:8" outlineLevel="1" x14ac:dyDescent="0.2">
      <c r="A107" s="138"/>
      <c r="B107" s="137">
        <v>106</v>
      </c>
      <c r="C107" s="133"/>
      <c r="D107" s="133"/>
      <c r="E107" s="133"/>
      <c r="F107" s="133"/>
      <c r="G107" s="133"/>
      <c r="H107" s="133"/>
    </row>
    <row r="108" spans="1:8" outlineLevel="1" x14ac:dyDescent="0.2">
      <c r="A108" s="138"/>
      <c r="B108" s="137">
        <v>107</v>
      </c>
      <c r="C108" s="133"/>
      <c r="D108" s="133"/>
      <c r="E108" s="133"/>
      <c r="F108" s="133"/>
      <c r="G108" s="133"/>
      <c r="H108" s="133"/>
    </row>
    <row r="109" spans="1:8" outlineLevel="1" x14ac:dyDescent="0.2">
      <c r="A109" s="138"/>
      <c r="B109" s="137">
        <v>108</v>
      </c>
      <c r="C109" s="133"/>
      <c r="D109" s="133"/>
      <c r="E109" s="133"/>
      <c r="F109" s="133"/>
      <c r="G109" s="133"/>
      <c r="H109" s="133"/>
    </row>
    <row r="110" spans="1:8" outlineLevel="1" x14ac:dyDescent="0.2">
      <c r="A110" s="138"/>
      <c r="B110" s="137">
        <v>109</v>
      </c>
      <c r="C110" s="139" t="s">
        <v>4866</v>
      </c>
      <c r="D110" s="139" t="s">
        <v>4867</v>
      </c>
      <c r="E110" s="139" t="s">
        <v>4868</v>
      </c>
      <c r="F110" s="139"/>
      <c r="G110" s="139"/>
      <c r="H110" s="139"/>
    </row>
    <row r="111" spans="1:8" outlineLevel="1" x14ac:dyDescent="0.2">
      <c r="A111" s="138"/>
      <c r="B111" s="137">
        <v>110</v>
      </c>
      <c r="C111" s="133" t="s">
        <v>4869</v>
      </c>
      <c r="D111" s="133" t="s">
        <v>5271</v>
      </c>
      <c r="E111" s="133" t="s">
        <v>4870</v>
      </c>
      <c r="F111" s="133"/>
      <c r="G111" s="133"/>
      <c r="H111" s="133"/>
    </row>
    <row r="112" spans="1:8" outlineLevel="1" x14ac:dyDescent="0.2">
      <c r="A112" s="138"/>
      <c r="B112" s="137">
        <v>111</v>
      </c>
      <c r="C112" s="133" t="s">
        <v>4871</v>
      </c>
      <c r="D112" s="133" t="s">
        <v>4872</v>
      </c>
      <c r="E112" s="133" t="s">
        <v>4873</v>
      </c>
      <c r="F112" s="133"/>
      <c r="G112" s="133"/>
      <c r="H112" s="133"/>
    </row>
    <row r="113" spans="1:8" outlineLevel="1" x14ac:dyDescent="0.2">
      <c r="A113" s="138"/>
      <c r="B113" s="137">
        <v>112</v>
      </c>
      <c r="C113" s="133"/>
      <c r="D113" s="133"/>
      <c r="E113" s="133"/>
      <c r="F113" s="133"/>
      <c r="G113" s="133"/>
      <c r="H113" s="133"/>
    </row>
    <row r="114" spans="1:8" outlineLevel="1" x14ac:dyDescent="0.2">
      <c r="A114" s="138"/>
      <c r="B114" s="137">
        <v>113</v>
      </c>
      <c r="C114" s="133"/>
      <c r="D114" s="133"/>
      <c r="E114" s="133"/>
      <c r="F114" s="133"/>
      <c r="G114" s="133"/>
      <c r="H114" s="133"/>
    </row>
    <row r="115" spans="1:8" outlineLevel="1" x14ac:dyDescent="0.2">
      <c r="A115" s="138"/>
      <c r="B115" s="137">
        <v>114</v>
      </c>
      <c r="C115" s="139" t="s">
        <v>4874</v>
      </c>
      <c r="D115" s="139" t="s">
        <v>4875</v>
      </c>
      <c r="E115" s="139" t="s">
        <v>4876</v>
      </c>
      <c r="F115" s="139"/>
      <c r="G115" s="139"/>
      <c r="H115" s="139"/>
    </row>
    <row r="116" spans="1:8" ht="63.75" outlineLevel="1" x14ac:dyDescent="0.2">
      <c r="A116" s="138"/>
      <c r="B116" s="137">
        <v>115</v>
      </c>
      <c r="C116" s="133" t="s">
        <v>5272</v>
      </c>
      <c r="D116" s="133" t="s">
        <v>4877</v>
      </c>
      <c r="E116" s="133" t="s">
        <v>4878</v>
      </c>
      <c r="F116" s="133"/>
      <c r="G116" s="133"/>
      <c r="H116" s="133"/>
    </row>
    <row r="117" spans="1:8" outlineLevel="1" x14ac:dyDescent="0.2">
      <c r="A117" s="138"/>
      <c r="B117" s="137">
        <v>116</v>
      </c>
      <c r="C117" s="133" t="s">
        <v>4879</v>
      </c>
      <c r="D117" s="133" t="s">
        <v>4880</v>
      </c>
      <c r="E117" s="133" t="s">
        <v>4881</v>
      </c>
      <c r="F117" s="133"/>
      <c r="G117" s="133"/>
      <c r="H117" s="133"/>
    </row>
    <row r="118" spans="1:8" outlineLevel="1" x14ac:dyDescent="0.2">
      <c r="A118" s="138"/>
      <c r="B118" s="137">
        <v>117</v>
      </c>
      <c r="C118" s="133" t="s">
        <v>4882</v>
      </c>
      <c r="D118" s="133" t="s">
        <v>4883</v>
      </c>
      <c r="E118" s="133" t="s">
        <v>4884</v>
      </c>
      <c r="F118" s="133"/>
      <c r="G118" s="133"/>
      <c r="H118" s="133"/>
    </row>
    <row r="119" spans="1:8" outlineLevel="1" x14ac:dyDescent="0.2">
      <c r="A119" s="138"/>
      <c r="B119" s="137">
        <v>118</v>
      </c>
      <c r="C119" s="133" t="s">
        <v>4885</v>
      </c>
      <c r="D119" s="133" t="s">
        <v>4886</v>
      </c>
      <c r="E119" s="133" t="s">
        <v>4887</v>
      </c>
      <c r="F119" s="133"/>
      <c r="G119" s="133"/>
      <c r="H119" s="133"/>
    </row>
    <row r="120" spans="1:8" outlineLevel="1" x14ac:dyDescent="0.2">
      <c r="A120" s="138"/>
      <c r="B120" s="137">
        <v>119</v>
      </c>
      <c r="C120" s="133" t="s">
        <v>4888</v>
      </c>
      <c r="D120" s="133" t="s">
        <v>4889</v>
      </c>
      <c r="E120" s="133" t="s">
        <v>4890</v>
      </c>
      <c r="F120" s="133"/>
      <c r="G120" s="133"/>
      <c r="H120" s="133"/>
    </row>
    <row r="121" spans="1:8" outlineLevel="1" x14ac:dyDescent="0.2">
      <c r="A121" s="138"/>
      <c r="B121" s="137">
        <v>120</v>
      </c>
      <c r="C121" s="133" t="s">
        <v>4891</v>
      </c>
      <c r="D121" s="133" t="s">
        <v>4892</v>
      </c>
      <c r="E121" s="133" t="s">
        <v>4893</v>
      </c>
      <c r="F121" s="133"/>
      <c r="G121" s="133"/>
      <c r="H121" s="133"/>
    </row>
    <row r="122" spans="1:8" ht="38.25" outlineLevel="1" x14ac:dyDescent="0.2">
      <c r="A122" s="138"/>
      <c r="B122" s="137">
        <v>121</v>
      </c>
      <c r="C122" s="133" t="s">
        <v>4894</v>
      </c>
      <c r="D122" s="133" t="s">
        <v>4895</v>
      </c>
      <c r="E122" s="133" t="s">
        <v>4896</v>
      </c>
      <c r="F122" s="133"/>
      <c r="G122" s="133"/>
      <c r="H122" s="133"/>
    </row>
    <row r="123" spans="1:8" outlineLevel="1" x14ac:dyDescent="0.2">
      <c r="A123" s="138"/>
      <c r="B123" s="137">
        <v>122</v>
      </c>
      <c r="C123" s="133" t="s">
        <v>4897</v>
      </c>
      <c r="D123" s="133" t="s">
        <v>4898</v>
      </c>
      <c r="E123" s="133" t="s">
        <v>4899</v>
      </c>
      <c r="F123" s="133"/>
      <c r="G123" s="133"/>
      <c r="H123" s="133"/>
    </row>
    <row r="124" spans="1:8" ht="51" outlineLevel="1" x14ac:dyDescent="0.2">
      <c r="A124" s="138"/>
      <c r="B124" s="137">
        <v>123</v>
      </c>
      <c r="C124" s="133" t="s">
        <v>5273</v>
      </c>
      <c r="D124" s="133" t="s">
        <v>5274</v>
      </c>
      <c r="E124" s="133" t="s">
        <v>5275</v>
      </c>
      <c r="F124" s="133"/>
      <c r="G124" s="133"/>
      <c r="H124" s="133"/>
    </row>
    <row r="125" spans="1:8" outlineLevel="1" x14ac:dyDescent="0.2">
      <c r="A125" s="138"/>
      <c r="B125" s="137">
        <v>124</v>
      </c>
      <c r="C125" s="133"/>
      <c r="D125" s="133"/>
      <c r="E125" s="133"/>
      <c r="F125" s="133"/>
      <c r="G125" s="133"/>
      <c r="H125" s="133"/>
    </row>
    <row r="126" spans="1:8" outlineLevel="1" x14ac:dyDescent="0.2">
      <c r="A126" s="138"/>
      <c r="B126" s="137">
        <v>125</v>
      </c>
      <c r="C126" s="139" t="s">
        <v>4900</v>
      </c>
      <c r="D126" s="139" t="s">
        <v>4901</v>
      </c>
      <c r="E126" s="139" t="s">
        <v>4902</v>
      </c>
      <c r="F126" s="139"/>
      <c r="G126" s="139"/>
      <c r="H126" s="139"/>
    </row>
    <row r="127" spans="1:8" ht="51" outlineLevel="1" x14ac:dyDescent="0.2">
      <c r="A127" s="138"/>
      <c r="B127" s="137">
        <v>126</v>
      </c>
      <c r="C127" s="133" t="s">
        <v>4903</v>
      </c>
      <c r="D127" s="133" t="s">
        <v>4904</v>
      </c>
      <c r="E127" s="133" t="s">
        <v>4905</v>
      </c>
      <c r="F127" s="133"/>
      <c r="G127" s="133"/>
      <c r="H127" s="133"/>
    </row>
    <row r="128" spans="1:8" outlineLevel="1" x14ac:dyDescent="0.2">
      <c r="A128" s="138"/>
      <c r="B128" s="137">
        <v>127</v>
      </c>
      <c r="C128" s="133" t="s">
        <v>4906</v>
      </c>
      <c r="D128" s="133" t="s">
        <v>4907</v>
      </c>
      <c r="E128" s="133" t="s">
        <v>4908</v>
      </c>
      <c r="F128" s="133"/>
      <c r="G128" s="133"/>
      <c r="H128" s="133"/>
    </row>
    <row r="129" spans="1:8" ht="63.75" outlineLevel="1" x14ac:dyDescent="0.2">
      <c r="A129" s="138"/>
      <c r="B129" s="137">
        <v>128</v>
      </c>
      <c r="C129" s="133" t="s">
        <v>4909</v>
      </c>
      <c r="D129" s="133" t="s">
        <v>4910</v>
      </c>
      <c r="E129" s="133" t="s">
        <v>4911</v>
      </c>
      <c r="F129" s="133"/>
      <c r="G129" s="133"/>
      <c r="H129" s="133"/>
    </row>
    <row r="130" spans="1:8" ht="63.75" outlineLevel="1" x14ac:dyDescent="0.2">
      <c r="A130" s="138"/>
      <c r="B130" s="137">
        <v>129</v>
      </c>
      <c r="C130" s="133" t="s">
        <v>4912</v>
      </c>
      <c r="D130" s="133" t="s">
        <v>4913</v>
      </c>
      <c r="E130" s="133" t="s">
        <v>4914</v>
      </c>
      <c r="F130" s="133"/>
      <c r="G130" s="133"/>
      <c r="H130" s="133"/>
    </row>
    <row r="131" spans="1:8" outlineLevel="1" x14ac:dyDescent="0.2">
      <c r="A131" s="138"/>
      <c r="B131" s="137">
        <v>130</v>
      </c>
      <c r="C131" s="133" t="s">
        <v>4915</v>
      </c>
      <c r="D131" s="133" t="s">
        <v>4916</v>
      </c>
      <c r="E131" s="133" t="s">
        <v>4917</v>
      </c>
      <c r="F131" s="133"/>
      <c r="G131" s="133"/>
      <c r="H131" s="133"/>
    </row>
    <row r="132" spans="1:8" ht="25.5" outlineLevel="1" x14ac:dyDescent="0.2">
      <c r="A132" s="138"/>
      <c r="B132" s="137">
        <v>131</v>
      </c>
      <c r="C132" s="133" t="s">
        <v>4918</v>
      </c>
      <c r="D132" s="133" t="s">
        <v>4919</v>
      </c>
      <c r="E132" s="133" t="s">
        <v>4920</v>
      </c>
      <c r="F132" s="133"/>
      <c r="G132" s="133"/>
      <c r="H132" s="133"/>
    </row>
    <row r="133" spans="1:8" outlineLevel="1" x14ac:dyDescent="0.2">
      <c r="A133" s="138"/>
      <c r="B133" s="137">
        <v>132</v>
      </c>
      <c r="C133" s="133"/>
      <c r="D133" s="133"/>
      <c r="E133" s="133"/>
      <c r="F133" s="133"/>
      <c r="G133" s="133"/>
      <c r="H133" s="133"/>
    </row>
    <row r="134" spans="1:8" outlineLevel="1" x14ac:dyDescent="0.2">
      <c r="A134" s="138"/>
      <c r="B134" s="137">
        <v>133</v>
      </c>
      <c r="C134" s="133"/>
      <c r="D134" s="133"/>
      <c r="E134" s="133"/>
      <c r="F134" s="133"/>
      <c r="G134" s="133"/>
      <c r="H134" s="133"/>
    </row>
    <row r="135" spans="1:8" outlineLevel="1" x14ac:dyDescent="0.2">
      <c r="A135" s="138"/>
      <c r="B135" s="137">
        <v>134</v>
      </c>
      <c r="C135" s="133"/>
      <c r="D135" s="133"/>
      <c r="E135" s="133"/>
      <c r="F135" s="133"/>
      <c r="G135" s="133"/>
      <c r="H135" s="133"/>
    </row>
    <row r="136" spans="1:8" outlineLevel="1" x14ac:dyDescent="0.2">
      <c r="A136" s="138"/>
      <c r="B136" s="137">
        <v>135</v>
      </c>
      <c r="C136" s="140" t="s">
        <v>4921</v>
      </c>
      <c r="D136" s="140" t="s">
        <v>4922</v>
      </c>
      <c r="E136" s="140" t="s">
        <v>4923</v>
      </c>
      <c r="F136" s="140"/>
      <c r="G136" s="140"/>
      <c r="H136" s="140"/>
    </row>
    <row r="137" spans="1:8" ht="38.25" outlineLevel="1" x14ac:dyDescent="0.2">
      <c r="A137" s="138"/>
      <c r="B137" s="137">
        <v>136</v>
      </c>
      <c r="C137" s="133" t="s">
        <v>4924</v>
      </c>
      <c r="D137" s="133" t="s">
        <v>4925</v>
      </c>
      <c r="E137" s="133" t="s">
        <v>4926</v>
      </c>
      <c r="F137" s="133"/>
      <c r="G137" s="133"/>
      <c r="H137" s="133"/>
    </row>
    <row r="138" spans="1:8" outlineLevel="1" x14ac:dyDescent="0.2">
      <c r="A138" s="138"/>
      <c r="B138" s="137">
        <v>137</v>
      </c>
      <c r="C138" s="133" t="s">
        <v>4927</v>
      </c>
      <c r="D138" s="133" t="s">
        <v>4928</v>
      </c>
      <c r="E138" s="133" t="s">
        <v>4929</v>
      </c>
      <c r="F138" s="133"/>
      <c r="G138" s="133"/>
      <c r="H138" s="133"/>
    </row>
    <row r="139" spans="1:8" ht="38.25" outlineLevel="1" x14ac:dyDescent="0.2">
      <c r="A139" s="138"/>
      <c r="B139" s="137">
        <v>138</v>
      </c>
      <c r="C139" s="133" t="s">
        <v>4930</v>
      </c>
      <c r="D139" s="133" t="s">
        <v>4931</v>
      </c>
      <c r="E139" s="133" t="s">
        <v>4932</v>
      </c>
      <c r="F139" s="133"/>
      <c r="G139" s="133"/>
      <c r="H139" s="133"/>
    </row>
    <row r="140" spans="1:8" outlineLevel="1" x14ac:dyDescent="0.2">
      <c r="A140" s="138"/>
      <c r="B140" s="137">
        <v>139</v>
      </c>
      <c r="C140" s="133"/>
      <c r="D140" s="133"/>
      <c r="E140" s="133"/>
      <c r="F140" s="133"/>
      <c r="G140" s="133"/>
      <c r="H140" s="133"/>
    </row>
    <row r="141" spans="1:8" outlineLevel="1" x14ac:dyDescent="0.2">
      <c r="A141" s="138"/>
      <c r="B141" s="137">
        <v>140</v>
      </c>
      <c r="C141" s="139" t="s">
        <v>4933</v>
      </c>
      <c r="D141" s="139" t="s">
        <v>4934</v>
      </c>
      <c r="E141" s="139" t="s">
        <v>4935</v>
      </c>
      <c r="F141" s="139"/>
      <c r="G141" s="139"/>
      <c r="H141" s="139"/>
    </row>
    <row r="142" spans="1:8" ht="76.5" outlineLevel="1" x14ac:dyDescent="0.2">
      <c r="A142" s="138"/>
      <c r="B142" s="137">
        <v>141</v>
      </c>
      <c r="C142" s="133" t="s">
        <v>5230</v>
      </c>
      <c r="D142" s="133" t="s">
        <v>5269</v>
      </c>
      <c r="E142" s="133" t="s">
        <v>5270</v>
      </c>
      <c r="F142" s="133"/>
      <c r="G142" s="133"/>
      <c r="H142" s="133"/>
    </row>
    <row r="143" spans="1:8" outlineLevel="1" x14ac:dyDescent="0.2">
      <c r="A143" s="138"/>
      <c r="B143" s="137">
        <v>142</v>
      </c>
      <c r="C143" s="133" t="s">
        <v>4936</v>
      </c>
      <c r="D143" s="133"/>
      <c r="E143" s="133"/>
      <c r="F143" s="133"/>
      <c r="G143" s="133"/>
      <c r="H143" s="133"/>
    </row>
    <row r="144" spans="1:8" outlineLevel="1" x14ac:dyDescent="0.2">
      <c r="A144" s="138"/>
      <c r="B144" s="137">
        <v>143</v>
      </c>
      <c r="C144" s="139" t="s">
        <v>4480</v>
      </c>
      <c r="D144" s="139" t="s">
        <v>4462</v>
      </c>
      <c r="E144" s="139" t="s">
        <v>4937</v>
      </c>
      <c r="F144" s="139"/>
      <c r="G144" s="139"/>
      <c r="H144" s="139"/>
    </row>
    <row r="145" spans="1:8" outlineLevel="1" x14ac:dyDescent="0.2">
      <c r="A145" s="138"/>
      <c r="B145" s="137">
        <v>144</v>
      </c>
      <c r="C145" s="133" t="s">
        <v>4938</v>
      </c>
      <c r="D145" s="133" t="s">
        <v>4939</v>
      </c>
      <c r="E145" s="133" t="s">
        <v>4940</v>
      </c>
      <c r="F145" s="133"/>
      <c r="G145" s="133"/>
      <c r="H145" s="133"/>
    </row>
    <row r="146" spans="1:8" ht="25.5" outlineLevel="1" x14ac:dyDescent="0.2">
      <c r="A146" s="138"/>
      <c r="B146" s="137">
        <v>145</v>
      </c>
      <c r="C146" s="133" t="s">
        <v>4941</v>
      </c>
      <c r="D146" s="133" t="s">
        <v>4942</v>
      </c>
      <c r="E146" s="133" t="s">
        <v>4943</v>
      </c>
      <c r="F146" s="133"/>
      <c r="G146" s="133"/>
      <c r="H146" s="133"/>
    </row>
    <row r="147" spans="1:8" outlineLevel="1" x14ac:dyDescent="0.2">
      <c r="A147" s="138"/>
      <c r="B147" s="137">
        <v>146</v>
      </c>
      <c r="C147" s="133" t="s">
        <v>4944</v>
      </c>
      <c r="D147" s="133"/>
      <c r="E147" s="133"/>
      <c r="F147" s="133"/>
      <c r="G147" s="133"/>
      <c r="H147" s="133"/>
    </row>
    <row r="148" spans="1:8" outlineLevel="1" x14ac:dyDescent="0.2">
      <c r="A148" s="138"/>
      <c r="B148" s="137">
        <v>147</v>
      </c>
      <c r="C148" s="139" t="s">
        <v>4945</v>
      </c>
      <c r="D148" s="139" t="s">
        <v>4946</v>
      </c>
      <c r="E148" s="139" t="s">
        <v>4947</v>
      </c>
      <c r="F148" s="139"/>
      <c r="G148" s="139"/>
      <c r="H148" s="139"/>
    </row>
    <row r="149" spans="1:8" outlineLevel="1" x14ac:dyDescent="0.2">
      <c r="A149" s="138"/>
      <c r="B149" s="137">
        <v>148</v>
      </c>
      <c r="C149" s="133" t="s">
        <v>4763</v>
      </c>
      <c r="D149" s="133" t="s">
        <v>4812</v>
      </c>
      <c r="E149" s="133" t="s">
        <v>4813</v>
      </c>
      <c r="F149" s="133"/>
      <c r="G149" s="133"/>
      <c r="H149" s="133"/>
    </row>
    <row r="150" spans="1:8" outlineLevel="1" x14ac:dyDescent="0.2">
      <c r="A150" s="138"/>
      <c r="B150" s="137">
        <v>149</v>
      </c>
      <c r="C150" s="133" t="s">
        <v>4814</v>
      </c>
      <c r="D150" s="133" t="s">
        <v>4815</v>
      </c>
      <c r="E150" s="133" t="s">
        <v>4816</v>
      </c>
      <c r="F150" s="133"/>
      <c r="G150" s="133"/>
      <c r="H150" s="133"/>
    </row>
    <row r="151" spans="1:8" outlineLevel="1" x14ac:dyDescent="0.2">
      <c r="A151" s="247" t="s">
        <v>5033</v>
      </c>
      <c r="B151" s="137">
        <v>150</v>
      </c>
      <c r="C151" s="135" t="s">
        <v>5015</v>
      </c>
      <c r="D151" s="135" t="s">
        <v>5101</v>
      </c>
      <c r="E151" s="135" t="s">
        <v>5137</v>
      </c>
      <c r="F151" s="135" t="s">
        <v>5018</v>
      </c>
      <c r="G151" s="135" t="s">
        <v>5232</v>
      </c>
      <c r="H151" s="135" t="s">
        <v>5279</v>
      </c>
    </row>
    <row r="152" spans="1:8" ht="38.25" outlineLevel="1" x14ac:dyDescent="0.2">
      <c r="A152" s="247" t="s">
        <v>5034</v>
      </c>
      <c r="B152" s="137">
        <v>151</v>
      </c>
      <c r="C152" s="266" t="s">
        <v>5079</v>
      </c>
      <c r="D152" s="266" t="s">
        <v>5102</v>
      </c>
      <c r="E152" s="266" t="s">
        <v>5138</v>
      </c>
      <c r="F152" s="135" t="s">
        <v>5231</v>
      </c>
      <c r="G152" s="135" t="s">
        <v>5233</v>
      </c>
      <c r="H152" s="135" t="s">
        <v>5234</v>
      </c>
    </row>
    <row r="153" spans="1:8" ht="114.75" outlineLevel="1" x14ac:dyDescent="0.2">
      <c r="A153" s="247" t="s">
        <v>5035</v>
      </c>
      <c r="B153" s="137">
        <v>152</v>
      </c>
      <c r="C153" s="266" t="s">
        <v>5252</v>
      </c>
      <c r="D153" s="266" t="s">
        <v>5253</v>
      </c>
      <c r="E153" s="266" t="s">
        <v>5254</v>
      </c>
      <c r="F153" s="135" t="s">
        <v>5255</v>
      </c>
      <c r="G153" s="135" t="s">
        <v>5256</v>
      </c>
      <c r="H153" s="135" t="s">
        <v>5257</v>
      </c>
    </row>
    <row r="154" spans="1:8" ht="76.5" outlineLevel="1" x14ac:dyDescent="0.2">
      <c r="A154" s="248" t="s">
        <v>5036</v>
      </c>
      <c r="B154" s="137">
        <v>153</v>
      </c>
      <c r="C154" s="135" t="s">
        <v>5080</v>
      </c>
      <c r="D154" s="135" t="s">
        <v>5103</v>
      </c>
      <c r="E154" s="135" t="s">
        <v>5139</v>
      </c>
      <c r="F154" s="135"/>
      <c r="G154" s="135"/>
      <c r="H154" s="135"/>
    </row>
    <row r="155" spans="1:8" outlineLevel="1" x14ac:dyDescent="0.2">
      <c r="A155" s="248" t="s">
        <v>5051</v>
      </c>
      <c r="B155" s="137">
        <v>154</v>
      </c>
      <c r="C155" s="135" t="s">
        <v>4985</v>
      </c>
      <c r="D155" s="135" t="s">
        <v>4522</v>
      </c>
      <c r="E155" s="135" t="s">
        <v>4991</v>
      </c>
      <c r="F155" s="142"/>
      <c r="G155" s="142"/>
      <c r="H155" s="142"/>
    </row>
    <row r="156" spans="1:8" outlineLevel="1" x14ac:dyDescent="0.2">
      <c r="A156" s="248" t="s">
        <v>5051</v>
      </c>
      <c r="B156" s="137">
        <v>155</v>
      </c>
      <c r="C156" s="135" t="s">
        <v>5028</v>
      </c>
      <c r="D156" s="135" t="s">
        <v>5106</v>
      </c>
      <c r="E156" s="135" t="s">
        <v>5106</v>
      </c>
      <c r="F156" s="142"/>
      <c r="G156" s="142"/>
      <c r="H156" s="142"/>
    </row>
    <row r="157" spans="1:8" outlineLevel="1" x14ac:dyDescent="0.2">
      <c r="A157" s="248" t="s">
        <v>5051</v>
      </c>
      <c r="B157" s="137">
        <v>156</v>
      </c>
      <c r="C157" s="135" t="s">
        <v>5104</v>
      </c>
      <c r="D157" s="135" t="s">
        <v>5105</v>
      </c>
      <c r="E157" s="135" t="s">
        <v>5105</v>
      </c>
      <c r="F157" s="142"/>
      <c r="G157" s="142"/>
      <c r="H157" s="142"/>
    </row>
    <row r="158" spans="1:8" outlineLevel="1" x14ac:dyDescent="0.2">
      <c r="A158" s="248" t="s">
        <v>5051</v>
      </c>
      <c r="B158" s="137">
        <v>157</v>
      </c>
      <c r="C158" s="135" t="s">
        <v>5029</v>
      </c>
      <c r="D158" s="135" t="s">
        <v>5107</v>
      </c>
      <c r="E158" s="135" t="s">
        <v>5107</v>
      </c>
      <c r="F158" s="142"/>
      <c r="G158" s="142"/>
      <c r="H158" s="142"/>
    </row>
    <row r="159" spans="1:8" outlineLevel="1" x14ac:dyDescent="0.2">
      <c r="A159" s="248" t="s">
        <v>5051</v>
      </c>
      <c r="B159" s="137">
        <v>158</v>
      </c>
      <c r="C159" s="135" t="s">
        <v>5030</v>
      </c>
      <c r="D159" s="135" t="s">
        <v>4590</v>
      </c>
      <c r="E159" s="135" t="s">
        <v>5141</v>
      </c>
      <c r="F159" s="142"/>
      <c r="G159" s="142"/>
      <c r="H159" s="142"/>
    </row>
    <row r="160" spans="1:8" outlineLevel="1" x14ac:dyDescent="0.2">
      <c r="A160" s="248" t="s">
        <v>5051</v>
      </c>
      <c r="B160" s="137">
        <v>159</v>
      </c>
      <c r="C160" s="135" t="s">
        <v>5031</v>
      </c>
      <c r="D160" s="135" t="s">
        <v>5108</v>
      </c>
      <c r="E160" s="135" t="s">
        <v>5140</v>
      </c>
      <c r="F160" s="142"/>
      <c r="G160" s="142"/>
      <c r="H160" s="142"/>
    </row>
    <row r="161" spans="1:8" ht="38.25" outlineLevel="1" x14ac:dyDescent="0.2">
      <c r="A161" s="248" t="s">
        <v>5037</v>
      </c>
      <c r="B161" s="137">
        <v>160</v>
      </c>
      <c r="C161" s="135" t="s">
        <v>5151</v>
      </c>
      <c r="D161" s="135" t="s">
        <v>5150</v>
      </c>
      <c r="E161" s="135" t="s">
        <v>5152</v>
      </c>
      <c r="F161" s="135"/>
      <c r="G161" s="135"/>
      <c r="H161" s="135"/>
    </row>
    <row r="162" spans="1:8" ht="38.25" outlineLevel="1" x14ac:dyDescent="0.2">
      <c r="A162" s="141"/>
      <c r="B162" s="137">
        <v>161</v>
      </c>
      <c r="C162" s="135" t="s">
        <v>5116</v>
      </c>
      <c r="D162" s="135" t="s">
        <v>5262</v>
      </c>
      <c r="E162" s="135" t="s">
        <v>5149</v>
      </c>
      <c r="F162" s="135" t="s">
        <v>5235</v>
      </c>
      <c r="G162" s="135" t="s">
        <v>5259</v>
      </c>
      <c r="H162" s="135" t="s">
        <v>5236</v>
      </c>
    </row>
    <row r="163" spans="1:8" ht="51" outlineLevel="1" x14ac:dyDescent="0.2">
      <c r="A163" s="141"/>
      <c r="B163" s="137">
        <v>162</v>
      </c>
      <c r="C163" s="135" t="s">
        <v>5248</v>
      </c>
      <c r="D163" s="135" t="s">
        <v>5261</v>
      </c>
      <c r="E163" s="135" t="s">
        <v>5247</v>
      </c>
      <c r="F163" s="135" t="s">
        <v>5249</v>
      </c>
      <c r="G163" s="135" t="s">
        <v>5260</v>
      </c>
      <c r="H163" s="135" t="s">
        <v>5250</v>
      </c>
    </row>
    <row r="164" spans="1:8" outlineLevel="1" x14ac:dyDescent="0.2">
      <c r="A164" s="141"/>
      <c r="B164" s="137">
        <v>163</v>
      </c>
      <c r="C164" s="135"/>
      <c r="D164" s="135"/>
      <c r="E164" s="135"/>
      <c r="F164" s="135"/>
      <c r="G164" s="135"/>
      <c r="H164" s="135"/>
    </row>
    <row r="165" spans="1:8" outlineLevel="1" x14ac:dyDescent="0.2">
      <c r="A165" s="138"/>
      <c r="B165" s="137">
        <v>164</v>
      </c>
      <c r="C165" s="142"/>
      <c r="D165" s="142"/>
      <c r="E165" s="142"/>
      <c r="F165" s="142"/>
      <c r="G165" s="142"/>
      <c r="H165" s="142"/>
    </row>
    <row r="166" spans="1:8" outlineLevel="1" x14ac:dyDescent="0.2">
      <c r="A166" s="138"/>
      <c r="B166" s="137">
        <v>165</v>
      </c>
      <c r="C166" s="142"/>
      <c r="D166" s="142"/>
      <c r="E166" s="142"/>
      <c r="F166" s="142"/>
      <c r="G166" s="142"/>
      <c r="H166" s="142"/>
    </row>
    <row r="167" spans="1:8" outlineLevel="1" x14ac:dyDescent="0.2">
      <c r="A167" s="138"/>
      <c r="B167" s="137">
        <v>166</v>
      </c>
      <c r="C167" s="142"/>
      <c r="D167" s="142"/>
      <c r="E167" s="142"/>
      <c r="F167" s="142"/>
      <c r="G167" s="142"/>
      <c r="H167" s="142"/>
    </row>
    <row r="168" spans="1:8" outlineLevel="1" x14ac:dyDescent="0.2">
      <c r="A168" s="138"/>
      <c r="B168" s="137">
        <v>167</v>
      </c>
      <c r="C168" s="142"/>
      <c r="D168" s="142"/>
      <c r="E168" s="142"/>
      <c r="F168" s="142"/>
      <c r="G168" s="142"/>
      <c r="H168" s="142"/>
    </row>
    <row r="169" spans="1:8" outlineLevel="1" x14ac:dyDescent="0.2">
      <c r="A169" s="138"/>
      <c r="B169" s="137">
        <v>168</v>
      </c>
      <c r="C169" s="142"/>
      <c r="D169" s="142"/>
      <c r="E169" s="142"/>
      <c r="F169" s="142"/>
      <c r="G169" s="142"/>
      <c r="H169" s="142"/>
    </row>
    <row r="170" spans="1:8" ht="38.25" outlineLevel="1" x14ac:dyDescent="0.2">
      <c r="A170" s="248" t="s">
        <v>5038</v>
      </c>
      <c r="B170" s="137">
        <v>169</v>
      </c>
      <c r="C170" s="142"/>
      <c r="D170" s="142"/>
      <c r="E170" s="142"/>
      <c r="F170" s="142"/>
      <c r="G170" s="142"/>
      <c r="H170" s="142"/>
    </row>
    <row r="171" spans="1:8" outlineLevel="1" x14ac:dyDescent="0.2">
      <c r="A171" s="249" t="s">
        <v>5039</v>
      </c>
      <c r="B171" s="137">
        <v>170</v>
      </c>
      <c r="C171" s="143" t="s">
        <v>5016</v>
      </c>
      <c r="D171" s="143" t="s">
        <v>5110</v>
      </c>
      <c r="E171" s="143" t="s">
        <v>5145</v>
      </c>
      <c r="F171" s="143"/>
      <c r="G171" s="143"/>
      <c r="H171" s="143"/>
    </row>
    <row r="172" spans="1:8" outlineLevel="1" x14ac:dyDescent="0.2">
      <c r="A172" s="249" t="s">
        <v>5040</v>
      </c>
      <c r="B172" s="137">
        <v>171</v>
      </c>
      <c r="C172" s="135" t="s">
        <v>2</v>
      </c>
      <c r="D172" s="135" t="s">
        <v>2</v>
      </c>
      <c r="E172" s="135" t="s">
        <v>2</v>
      </c>
      <c r="F172" s="135"/>
      <c r="G172" s="135"/>
      <c r="H172" s="135"/>
    </row>
    <row r="173" spans="1:8" ht="51" outlineLevel="1" x14ac:dyDescent="0.2">
      <c r="A173" s="249" t="s">
        <v>5041</v>
      </c>
      <c r="B173" s="137">
        <v>172</v>
      </c>
      <c r="C173" s="135" t="s">
        <v>5017</v>
      </c>
      <c r="D173" s="135" t="s">
        <v>5112</v>
      </c>
      <c r="E173" s="135" t="s">
        <v>5148</v>
      </c>
      <c r="F173" s="135"/>
      <c r="G173" s="135"/>
      <c r="H173" s="135"/>
    </row>
    <row r="174" spans="1:8" outlineLevel="1" x14ac:dyDescent="0.2">
      <c r="A174" s="249" t="s">
        <v>5042</v>
      </c>
      <c r="B174" s="137">
        <v>173</v>
      </c>
      <c r="C174" s="143" t="s">
        <v>5019</v>
      </c>
      <c r="D174" s="143" t="s">
        <v>5111</v>
      </c>
      <c r="E174" s="143" t="s">
        <v>5146</v>
      </c>
      <c r="F174" s="143" t="s">
        <v>4509</v>
      </c>
      <c r="G174" s="143" t="s">
        <v>4510</v>
      </c>
      <c r="H174" s="143"/>
    </row>
    <row r="175" spans="1:8" ht="25.5" outlineLevel="1" x14ac:dyDescent="0.2">
      <c r="A175" s="249" t="s">
        <v>5043</v>
      </c>
      <c r="B175" s="137">
        <v>174</v>
      </c>
      <c r="C175" s="135" t="s">
        <v>2</v>
      </c>
      <c r="D175" s="135" t="s">
        <v>2</v>
      </c>
      <c r="E175" s="135" t="s">
        <v>2</v>
      </c>
      <c r="F175" s="135" t="s">
        <v>5243</v>
      </c>
      <c r="G175" s="135" t="s">
        <v>5244</v>
      </c>
      <c r="H175" s="135" t="s">
        <v>5245</v>
      </c>
    </row>
    <row r="176" spans="1:8" ht="38.25" outlineLevel="1" x14ac:dyDescent="0.2">
      <c r="A176" s="249" t="s">
        <v>5044</v>
      </c>
      <c r="B176" s="137">
        <v>175</v>
      </c>
      <c r="C176" s="135" t="s">
        <v>5020</v>
      </c>
      <c r="D176" s="135" t="s">
        <v>5109</v>
      </c>
      <c r="E176" s="135" t="s">
        <v>5147</v>
      </c>
      <c r="F176" s="135" t="s">
        <v>2</v>
      </c>
      <c r="G176" s="135" t="s">
        <v>2</v>
      </c>
      <c r="H176" s="135"/>
    </row>
    <row r="177" spans="1:8" outlineLevel="1" x14ac:dyDescent="0.2">
      <c r="A177" s="249" t="s">
        <v>5045</v>
      </c>
      <c r="B177" s="137">
        <v>176</v>
      </c>
      <c r="C177" s="143"/>
      <c r="D177" s="143"/>
      <c r="E177" s="143"/>
      <c r="F177" s="143"/>
      <c r="G177" s="143"/>
      <c r="H177" s="143"/>
    </row>
    <row r="178" spans="1:8" outlineLevel="1" x14ac:dyDescent="0.2">
      <c r="A178" s="249" t="s">
        <v>5046</v>
      </c>
      <c r="B178" s="137">
        <v>177</v>
      </c>
      <c r="C178" s="135"/>
      <c r="D178" s="135"/>
      <c r="E178" s="135"/>
      <c r="F178" s="135"/>
      <c r="G178" s="135"/>
      <c r="H178" s="135"/>
    </row>
    <row r="179" spans="1:8" outlineLevel="1" x14ac:dyDescent="0.2">
      <c r="A179" s="249" t="s">
        <v>5047</v>
      </c>
      <c r="B179" s="137">
        <v>178</v>
      </c>
      <c r="C179" s="135"/>
      <c r="D179" s="135"/>
      <c r="E179" s="135"/>
      <c r="F179" s="135"/>
      <c r="G179" s="135"/>
      <c r="H179" s="135"/>
    </row>
    <row r="180" spans="1:8" outlineLevel="1" x14ac:dyDescent="0.2">
      <c r="A180" s="138"/>
      <c r="B180" s="137">
        <v>179</v>
      </c>
      <c r="C180" s="135"/>
      <c r="D180" s="135"/>
      <c r="E180" s="135"/>
      <c r="F180" s="135"/>
      <c r="G180" s="135"/>
      <c r="H180" s="135"/>
    </row>
    <row r="181" spans="1:8" ht="51" outlineLevel="1" x14ac:dyDescent="0.2">
      <c r="A181" s="248" t="s">
        <v>5048</v>
      </c>
      <c r="B181" s="137">
        <v>180</v>
      </c>
      <c r="C181" s="143" t="s">
        <v>4480</v>
      </c>
      <c r="D181" s="143" t="s">
        <v>4462</v>
      </c>
      <c r="E181" s="143" t="s">
        <v>4493</v>
      </c>
      <c r="F181" s="143" t="s">
        <v>4480</v>
      </c>
      <c r="G181" s="143" t="s">
        <v>4462</v>
      </c>
      <c r="H181" s="143" t="s">
        <v>4493</v>
      </c>
    </row>
    <row r="182" spans="1:8" outlineLevel="1" x14ac:dyDescent="0.2">
      <c r="A182" s="138"/>
      <c r="B182" s="137">
        <v>181</v>
      </c>
      <c r="C182" s="135" t="s">
        <v>5025</v>
      </c>
      <c r="D182" s="135" t="s">
        <v>5113</v>
      </c>
      <c r="E182" s="135" t="s">
        <v>5142</v>
      </c>
      <c r="F182" s="135" t="s">
        <v>5237</v>
      </c>
      <c r="G182" s="135" t="s">
        <v>5238</v>
      </c>
      <c r="H182" s="135" t="s">
        <v>5239</v>
      </c>
    </row>
    <row r="183" spans="1:8" outlineLevel="1" x14ac:dyDescent="0.2">
      <c r="A183" s="138"/>
      <c r="B183" s="137">
        <v>182</v>
      </c>
      <c r="C183" s="143" t="s">
        <v>5022</v>
      </c>
      <c r="D183" s="143" t="s">
        <v>5114</v>
      </c>
      <c r="E183" s="143" t="s">
        <v>5166</v>
      </c>
      <c r="F183" s="143"/>
      <c r="G183" s="143"/>
      <c r="H183" s="143"/>
    </row>
    <row r="184" spans="1:8" ht="76.5" outlineLevel="1" x14ac:dyDescent="0.2">
      <c r="A184" s="138"/>
      <c r="B184" s="137">
        <v>183</v>
      </c>
      <c r="C184" s="135" t="s">
        <v>5023</v>
      </c>
      <c r="D184" s="135" t="s">
        <v>5131</v>
      </c>
      <c r="E184" s="135" t="s">
        <v>5168</v>
      </c>
      <c r="F184" s="135"/>
      <c r="G184" s="135"/>
      <c r="H184" s="135"/>
    </row>
    <row r="185" spans="1:8" outlineLevel="1" x14ac:dyDescent="0.2">
      <c r="A185" s="138"/>
      <c r="B185" s="137">
        <v>184</v>
      </c>
      <c r="C185" s="267" t="s">
        <v>5021</v>
      </c>
      <c r="D185" s="267" t="s">
        <v>5132</v>
      </c>
      <c r="E185" s="267" t="s">
        <v>5167</v>
      </c>
      <c r="F185" s="143"/>
      <c r="G185" s="143"/>
      <c r="H185" s="143"/>
    </row>
    <row r="186" spans="1:8" ht="52.5" customHeight="1" outlineLevel="1" x14ac:dyDescent="0.2">
      <c r="A186" s="138"/>
      <c r="B186" s="137">
        <v>185</v>
      </c>
      <c r="C186" s="266" t="s">
        <v>5024</v>
      </c>
      <c r="D186" s="266" t="s">
        <v>5133</v>
      </c>
      <c r="E186" s="266" t="s">
        <v>5246</v>
      </c>
      <c r="F186" s="135"/>
      <c r="G186" s="135"/>
      <c r="H186" s="135"/>
    </row>
    <row r="187" spans="1:8" outlineLevel="1" x14ac:dyDescent="0.2">
      <c r="A187" s="138"/>
      <c r="B187" s="137">
        <v>186</v>
      </c>
      <c r="C187" s="143"/>
      <c r="D187" s="143"/>
      <c r="E187" s="143"/>
      <c r="F187" s="143"/>
      <c r="G187" s="143"/>
      <c r="H187" s="143"/>
    </row>
    <row r="188" spans="1:8" outlineLevel="1" x14ac:dyDescent="0.2">
      <c r="A188" s="138"/>
      <c r="B188" s="137">
        <v>187</v>
      </c>
      <c r="C188" s="135"/>
      <c r="D188" s="135"/>
      <c r="E188" s="135"/>
      <c r="F188" s="135"/>
      <c r="G188" s="135"/>
      <c r="H188" s="135"/>
    </row>
    <row r="189" spans="1:8" outlineLevel="1" x14ac:dyDescent="0.2">
      <c r="A189" s="138"/>
      <c r="B189" s="137">
        <v>188</v>
      </c>
      <c r="C189" s="135"/>
      <c r="D189" s="135"/>
      <c r="E189" s="135"/>
      <c r="F189" s="135"/>
      <c r="G189" s="135"/>
      <c r="H189" s="135"/>
    </row>
    <row r="190" spans="1:8" outlineLevel="1" x14ac:dyDescent="0.2">
      <c r="A190" s="138"/>
      <c r="B190" s="137">
        <v>189</v>
      </c>
      <c r="C190" s="135"/>
      <c r="D190" s="135"/>
      <c r="E190" s="135"/>
      <c r="F190" s="135"/>
      <c r="G190" s="135"/>
      <c r="H190" s="135"/>
    </row>
    <row r="191" spans="1:8" ht="51" outlineLevel="1" x14ac:dyDescent="0.2">
      <c r="A191" s="138"/>
      <c r="B191" s="137">
        <v>190</v>
      </c>
      <c r="C191" s="135" t="s">
        <v>5027</v>
      </c>
      <c r="D191" s="135" t="s">
        <v>5115</v>
      </c>
      <c r="E191" s="135" t="s">
        <v>5144</v>
      </c>
      <c r="F191" s="135" t="s">
        <v>5027</v>
      </c>
      <c r="G191" s="135" t="s">
        <v>5115</v>
      </c>
      <c r="H191" s="135" t="s">
        <v>5144</v>
      </c>
    </row>
    <row r="192" spans="1:8" outlineLevel="1" x14ac:dyDescent="0.2">
      <c r="A192" s="138"/>
      <c r="B192" s="137">
        <v>191</v>
      </c>
      <c r="C192" s="135" t="s">
        <v>5026</v>
      </c>
      <c r="D192" s="135" t="s">
        <v>5136</v>
      </c>
      <c r="E192" s="135" t="s">
        <v>5143</v>
      </c>
      <c r="F192" s="135" t="s">
        <v>5026</v>
      </c>
      <c r="G192" s="135" t="s">
        <v>5136</v>
      </c>
      <c r="H192" s="135" t="s">
        <v>5143</v>
      </c>
    </row>
    <row r="193" spans="1:8" ht="318.75" outlineLevel="1" x14ac:dyDescent="0.2">
      <c r="A193" s="138"/>
      <c r="B193" s="137">
        <v>192</v>
      </c>
      <c r="C193" s="135" t="s">
        <v>5134</v>
      </c>
      <c r="D193" s="135" t="s">
        <v>5135</v>
      </c>
      <c r="E193" s="135" t="s">
        <v>5169</v>
      </c>
      <c r="F193" s="135" t="s">
        <v>5240</v>
      </c>
      <c r="G193" s="135" t="s">
        <v>5241</v>
      </c>
      <c r="H193" s="135" t="s">
        <v>5242</v>
      </c>
    </row>
    <row r="194" spans="1:8" outlineLevel="1" x14ac:dyDescent="0.2">
      <c r="A194" s="138"/>
      <c r="B194" s="137">
        <v>193</v>
      </c>
      <c r="C194" s="135"/>
      <c r="D194" s="135"/>
      <c r="E194" s="135"/>
      <c r="F194" s="135"/>
      <c r="G194" s="135"/>
      <c r="H194" s="135"/>
    </row>
    <row r="195" spans="1:8" outlineLevel="1" x14ac:dyDescent="0.2">
      <c r="A195" s="138"/>
      <c r="B195" s="137">
        <v>194</v>
      </c>
      <c r="C195" s="135"/>
      <c r="D195" s="135"/>
      <c r="E195" s="135"/>
      <c r="F195" s="135"/>
      <c r="G195" s="135"/>
      <c r="H195" s="135"/>
    </row>
    <row r="196" spans="1:8" ht="38.25" outlineLevel="1" x14ac:dyDescent="0.2">
      <c r="A196" s="248" t="s">
        <v>5049</v>
      </c>
      <c r="B196" s="137">
        <v>195</v>
      </c>
      <c r="C196" s="135"/>
      <c r="D196" s="135"/>
      <c r="E196" s="135"/>
      <c r="F196" s="135"/>
      <c r="G196" s="135"/>
      <c r="H196" s="135"/>
    </row>
    <row r="197" spans="1:8" outlineLevel="1" x14ac:dyDescent="0.2">
      <c r="A197" s="138"/>
      <c r="B197" s="137">
        <v>196</v>
      </c>
      <c r="C197" s="142"/>
      <c r="D197" s="142"/>
      <c r="E197" s="142"/>
      <c r="F197" s="142"/>
      <c r="G197" s="142"/>
      <c r="H197" s="142"/>
    </row>
    <row r="198" spans="1:8" outlineLevel="1" x14ac:dyDescent="0.2">
      <c r="A198" s="138"/>
      <c r="B198" s="137">
        <v>197</v>
      </c>
      <c r="C198" s="142"/>
      <c r="D198" s="142"/>
      <c r="E198" s="142"/>
      <c r="F198" s="142"/>
      <c r="G198" s="142"/>
      <c r="H198" s="142"/>
    </row>
    <row r="199" spans="1:8" outlineLevel="1" x14ac:dyDescent="0.2">
      <c r="A199" s="138"/>
      <c r="B199" s="137">
        <v>198</v>
      </c>
      <c r="C199" s="142"/>
      <c r="D199" s="142"/>
      <c r="E199" s="142"/>
      <c r="F199" s="142"/>
      <c r="G199" s="142"/>
      <c r="H199" s="142"/>
    </row>
    <row r="200" spans="1:8" outlineLevel="1" x14ac:dyDescent="0.2">
      <c r="A200" s="138"/>
      <c r="B200" s="137">
        <v>199</v>
      </c>
      <c r="C200" s="142"/>
      <c r="D200" s="142"/>
      <c r="E200" s="142"/>
      <c r="F200" s="142"/>
      <c r="G200" s="142"/>
      <c r="H200" s="142"/>
    </row>
    <row r="201" spans="1:8" x14ac:dyDescent="0.2">
      <c r="A201" s="144" t="s">
        <v>4761</v>
      </c>
      <c r="B201" s="145">
        <v>200</v>
      </c>
      <c r="C201" s="133" t="s">
        <v>4766</v>
      </c>
      <c r="D201" s="133" t="s">
        <v>4949</v>
      </c>
      <c r="E201" s="133" t="s">
        <v>4950</v>
      </c>
      <c r="F201" s="133"/>
      <c r="G201" s="133"/>
      <c r="H201" s="133"/>
    </row>
    <row r="202" spans="1:8" outlineLevel="1" x14ac:dyDescent="0.2">
      <c r="A202" s="146"/>
      <c r="B202" s="145">
        <v>201</v>
      </c>
      <c r="C202" s="133" t="s">
        <v>4767</v>
      </c>
      <c r="D202" s="133" t="s">
        <v>4951</v>
      </c>
      <c r="E202" s="133" t="s">
        <v>4952</v>
      </c>
      <c r="F202" s="133"/>
      <c r="G202" s="133"/>
      <c r="H202" s="133"/>
    </row>
    <row r="203" spans="1:8" outlineLevel="1" x14ac:dyDescent="0.2">
      <c r="A203" s="146"/>
      <c r="B203" s="145">
        <v>202</v>
      </c>
      <c r="C203" s="133" t="s">
        <v>4768</v>
      </c>
      <c r="D203" s="133" t="s">
        <v>4953</v>
      </c>
      <c r="E203" s="133" t="s">
        <v>4954</v>
      </c>
      <c r="F203" s="133"/>
      <c r="G203" s="133"/>
      <c r="H203" s="133"/>
    </row>
    <row r="204" spans="1:8" outlineLevel="1" x14ac:dyDescent="0.2">
      <c r="A204" s="146"/>
      <c r="B204" s="145">
        <v>203</v>
      </c>
      <c r="C204" s="133" t="s">
        <v>4769</v>
      </c>
      <c r="D204" s="133" t="s">
        <v>4955</v>
      </c>
      <c r="E204" s="133" t="s">
        <v>4956</v>
      </c>
      <c r="F204" s="133"/>
      <c r="G204" s="133"/>
      <c r="H204" s="133"/>
    </row>
    <row r="205" spans="1:8" outlineLevel="1" x14ac:dyDescent="0.2">
      <c r="A205" s="146"/>
      <c r="B205" s="145">
        <v>204</v>
      </c>
      <c r="C205" s="133" t="s">
        <v>4758</v>
      </c>
      <c r="D205" s="133" t="s">
        <v>4957</v>
      </c>
      <c r="E205" s="133" t="s">
        <v>4958</v>
      </c>
      <c r="F205" s="133"/>
      <c r="G205" s="133"/>
      <c r="H205" s="133"/>
    </row>
    <row r="206" spans="1:8" outlineLevel="1" x14ac:dyDescent="0.2">
      <c r="A206" s="146"/>
      <c r="B206" s="145">
        <v>205</v>
      </c>
      <c r="C206" s="133" t="s">
        <v>4770</v>
      </c>
      <c r="D206" s="133" t="s">
        <v>4959</v>
      </c>
      <c r="E206" s="133" t="s">
        <v>4960</v>
      </c>
      <c r="F206" s="133"/>
      <c r="G206" s="133"/>
      <c r="H206" s="133"/>
    </row>
    <row r="207" spans="1:8" outlineLevel="1" x14ac:dyDescent="0.2">
      <c r="A207" s="146"/>
      <c r="B207" s="145">
        <v>206</v>
      </c>
      <c r="C207" s="133" t="s">
        <v>4771</v>
      </c>
      <c r="D207" s="133" t="s">
        <v>4961</v>
      </c>
      <c r="E207" s="133" t="s">
        <v>4962</v>
      </c>
      <c r="F207" s="133"/>
      <c r="G207" s="133"/>
      <c r="H207" s="133"/>
    </row>
    <row r="208" spans="1:8" outlineLevel="1" x14ac:dyDescent="0.2">
      <c r="A208" s="146"/>
      <c r="B208" s="145">
        <v>207</v>
      </c>
      <c r="C208" s="133" t="s">
        <v>4773</v>
      </c>
      <c r="D208" s="133" t="s">
        <v>4963</v>
      </c>
      <c r="E208" s="133" t="s">
        <v>4964</v>
      </c>
      <c r="F208" s="133"/>
      <c r="G208" s="133"/>
      <c r="H208" s="133"/>
    </row>
    <row r="209" spans="1:8" ht="38.25" outlineLevel="1" x14ac:dyDescent="0.2">
      <c r="A209" s="146"/>
      <c r="B209" s="145">
        <v>208</v>
      </c>
      <c r="C209" s="133" t="s">
        <v>4772</v>
      </c>
      <c r="D209" s="133" t="s">
        <v>5276</v>
      </c>
      <c r="E209" s="133" t="s">
        <v>4965</v>
      </c>
      <c r="F209" s="133"/>
      <c r="G209" s="133"/>
      <c r="H209" s="133"/>
    </row>
    <row r="210" spans="1:8" ht="38.25" outlineLevel="1" x14ac:dyDescent="0.2">
      <c r="A210" s="146"/>
      <c r="B210" s="145">
        <v>209</v>
      </c>
      <c r="C210" s="133" t="s">
        <v>4774</v>
      </c>
      <c r="D210" s="133" t="s">
        <v>5277</v>
      </c>
      <c r="E210" s="133" t="s">
        <v>4966</v>
      </c>
      <c r="F210" s="133"/>
      <c r="G210" s="133"/>
      <c r="H210" s="133"/>
    </row>
    <row r="211" spans="1:8" outlineLevel="1" x14ac:dyDescent="0.2">
      <c r="A211" s="146"/>
      <c r="B211" s="145">
        <v>210</v>
      </c>
      <c r="C211" s="133" t="s">
        <v>4775</v>
      </c>
      <c r="D211" s="133" t="s">
        <v>4967</v>
      </c>
      <c r="E211" s="133" t="s">
        <v>4968</v>
      </c>
      <c r="F211" s="133"/>
      <c r="G211" s="133"/>
      <c r="H211" s="133"/>
    </row>
    <row r="212" spans="1:8" outlineLevel="1" x14ac:dyDescent="0.2">
      <c r="A212" s="146"/>
      <c r="B212" s="145">
        <v>211</v>
      </c>
      <c r="C212" s="133" t="s">
        <v>4777</v>
      </c>
      <c r="D212" s="133" t="s">
        <v>4969</v>
      </c>
      <c r="E212" s="133" t="s">
        <v>4970</v>
      </c>
      <c r="F212" s="133"/>
      <c r="G212" s="133"/>
      <c r="H212" s="133"/>
    </row>
    <row r="213" spans="1:8" outlineLevel="1" x14ac:dyDescent="0.2">
      <c r="A213" s="146"/>
      <c r="B213" s="145">
        <v>212</v>
      </c>
      <c r="C213" s="133" t="s">
        <v>5052</v>
      </c>
      <c r="D213" s="133" t="s">
        <v>5053</v>
      </c>
      <c r="E213" s="133" t="s">
        <v>5054</v>
      </c>
      <c r="F213" s="133"/>
      <c r="G213" s="133"/>
      <c r="H213" s="133"/>
    </row>
    <row r="214" spans="1:8" ht="25.5" outlineLevel="1" x14ac:dyDescent="0.2">
      <c r="A214" s="146"/>
      <c r="B214" s="145">
        <v>213</v>
      </c>
      <c r="C214" s="135" t="s">
        <v>5098</v>
      </c>
      <c r="D214" s="135" t="s">
        <v>5099</v>
      </c>
      <c r="E214" s="135" t="s">
        <v>5100</v>
      </c>
      <c r="F214" s="133"/>
      <c r="G214" s="133"/>
      <c r="H214" s="133"/>
    </row>
    <row r="215" spans="1:8" outlineLevel="1" x14ac:dyDescent="0.2">
      <c r="A215" s="146"/>
      <c r="B215" s="145">
        <v>214</v>
      </c>
      <c r="C215" s="133"/>
      <c r="D215" s="133"/>
      <c r="E215" s="133"/>
      <c r="F215" s="133"/>
      <c r="G215" s="133"/>
      <c r="H215" s="133"/>
    </row>
    <row r="216" spans="1:8" outlineLevel="1" x14ac:dyDescent="0.2">
      <c r="A216" s="146"/>
      <c r="B216" s="145">
        <v>215</v>
      </c>
      <c r="C216" s="133"/>
      <c r="D216" s="133"/>
      <c r="E216" s="133"/>
      <c r="F216" s="133"/>
      <c r="G216" s="133"/>
      <c r="H216" s="133"/>
    </row>
    <row r="217" spans="1:8" outlineLevel="1" x14ac:dyDescent="0.2">
      <c r="A217" s="146"/>
      <c r="B217" s="145">
        <v>216</v>
      </c>
      <c r="C217" s="133"/>
      <c r="D217" s="133"/>
      <c r="E217" s="133"/>
      <c r="F217" s="133"/>
      <c r="G217" s="133"/>
      <c r="H217" s="133"/>
    </row>
    <row r="218" spans="1:8" outlineLevel="1" x14ac:dyDescent="0.2">
      <c r="A218" s="146"/>
      <c r="B218" s="145">
        <v>217</v>
      </c>
      <c r="C218" s="133"/>
      <c r="D218" s="133"/>
      <c r="E218" s="133"/>
      <c r="F218" s="133"/>
      <c r="G218" s="133"/>
      <c r="H218" s="133"/>
    </row>
    <row r="219" spans="1:8" outlineLevel="1" x14ac:dyDescent="0.2">
      <c r="A219" s="146"/>
      <c r="B219" s="145">
        <v>218</v>
      </c>
      <c r="C219" s="133"/>
      <c r="D219" s="133"/>
      <c r="E219" s="133"/>
      <c r="F219" s="133"/>
      <c r="G219" s="133"/>
      <c r="H219" s="133"/>
    </row>
    <row r="220" spans="1:8" outlineLevel="1" x14ac:dyDescent="0.2">
      <c r="A220" s="146"/>
      <c r="B220" s="145">
        <v>219</v>
      </c>
      <c r="C220" s="133"/>
      <c r="D220" s="133"/>
      <c r="E220" s="133"/>
      <c r="F220" s="133"/>
      <c r="G220" s="133"/>
      <c r="H220" s="133"/>
    </row>
    <row r="221" spans="1:8" outlineLevel="1" x14ac:dyDescent="0.2">
      <c r="A221" s="146"/>
      <c r="B221" s="145">
        <v>220</v>
      </c>
      <c r="C221" s="133" t="s">
        <v>4778</v>
      </c>
      <c r="D221" s="133" t="s">
        <v>4971</v>
      </c>
      <c r="E221" s="133" t="s">
        <v>4972</v>
      </c>
      <c r="F221" s="133"/>
      <c r="G221" s="133"/>
      <c r="H221" s="133"/>
    </row>
    <row r="222" spans="1:8" outlineLevel="1" x14ac:dyDescent="0.2">
      <c r="A222" s="146"/>
      <c r="B222" s="145">
        <v>221</v>
      </c>
      <c r="C222" s="133" t="s">
        <v>4779</v>
      </c>
      <c r="D222" s="133" t="s">
        <v>4973</v>
      </c>
      <c r="E222" s="133" t="s">
        <v>4974</v>
      </c>
      <c r="F222" s="133"/>
      <c r="G222" s="133"/>
      <c r="H222" s="133"/>
    </row>
    <row r="223" spans="1:8" ht="38.25" outlineLevel="1" x14ac:dyDescent="0.2">
      <c r="A223" s="250" t="s">
        <v>5050</v>
      </c>
      <c r="B223" s="145">
        <v>222</v>
      </c>
      <c r="C223" s="135" t="s">
        <v>4780</v>
      </c>
      <c r="D223" s="135" t="s">
        <v>5278</v>
      </c>
      <c r="E223" s="135" t="s">
        <v>4975</v>
      </c>
      <c r="F223" s="135"/>
      <c r="G223" s="135"/>
      <c r="H223" s="135"/>
    </row>
    <row r="224" spans="1:8" ht="25.5" outlineLevel="1" x14ac:dyDescent="0.2">
      <c r="A224" s="146"/>
      <c r="B224" s="145">
        <v>223</v>
      </c>
      <c r="C224" s="135" t="s">
        <v>4781</v>
      </c>
      <c r="D224" s="135" t="s">
        <v>4976</v>
      </c>
      <c r="E224" s="135" t="s">
        <v>4977</v>
      </c>
      <c r="F224" s="135"/>
      <c r="G224" s="135"/>
      <c r="H224" s="135"/>
    </row>
    <row r="225" spans="1:8" ht="25.5" outlineLevel="1" x14ac:dyDescent="0.2">
      <c r="A225" s="146"/>
      <c r="B225" s="145">
        <v>224</v>
      </c>
      <c r="C225" s="135" t="s">
        <v>4782</v>
      </c>
      <c r="D225" s="135" t="s">
        <v>4978</v>
      </c>
      <c r="E225" s="135" t="s">
        <v>4979</v>
      </c>
      <c r="F225" s="135"/>
      <c r="G225" s="135"/>
      <c r="H225" s="135"/>
    </row>
    <row r="226" spans="1:8" outlineLevel="1" x14ac:dyDescent="0.2">
      <c r="A226" s="146"/>
      <c r="B226" s="145">
        <v>225</v>
      </c>
      <c r="C226" s="135" t="s">
        <v>4783</v>
      </c>
      <c r="D226" s="135" t="s">
        <v>4980</v>
      </c>
      <c r="E226" s="135" t="s">
        <v>4981</v>
      </c>
      <c r="F226" s="135"/>
      <c r="G226" s="135"/>
      <c r="H226" s="135"/>
    </row>
    <row r="227" spans="1:8" outlineLevel="1" x14ac:dyDescent="0.2">
      <c r="A227" s="146"/>
      <c r="B227" s="145">
        <v>226</v>
      </c>
      <c r="C227" s="135"/>
      <c r="D227" s="135"/>
      <c r="E227" s="135"/>
      <c r="F227" s="135"/>
      <c r="G227" s="135"/>
      <c r="H227" s="135"/>
    </row>
    <row r="228" spans="1:8" outlineLevel="1" x14ac:dyDescent="0.2">
      <c r="A228" s="146"/>
      <c r="B228" s="145">
        <v>227</v>
      </c>
      <c r="C228" s="135"/>
      <c r="D228" s="135"/>
      <c r="E228" s="135"/>
      <c r="F228" s="135"/>
      <c r="G228" s="135"/>
      <c r="H228" s="135"/>
    </row>
    <row r="229" spans="1:8" outlineLevel="1" x14ac:dyDescent="0.2">
      <c r="A229" s="146"/>
      <c r="B229" s="145">
        <v>228</v>
      </c>
      <c r="C229" s="135"/>
      <c r="D229" s="135"/>
      <c r="E229" s="135"/>
      <c r="F229" s="135"/>
      <c r="G229" s="135"/>
      <c r="H229" s="135"/>
    </row>
    <row r="230" spans="1:8" outlineLevel="1" x14ac:dyDescent="0.2">
      <c r="A230" s="146"/>
      <c r="B230" s="145">
        <v>229</v>
      </c>
      <c r="C230" s="135"/>
      <c r="D230" s="135"/>
      <c r="E230" s="135"/>
      <c r="F230" s="135"/>
      <c r="G230" s="135"/>
      <c r="H230" s="135"/>
    </row>
    <row r="231" spans="1:8" outlineLevel="1" x14ac:dyDescent="0.2">
      <c r="A231" s="146"/>
      <c r="B231" s="145">
        <v>230</v>
      </c>
      <c r="C231" s="135"/>
      <c r="D231" s="135"/>
      <c r="E231" s="135"/>
      <c r="F231" s="135"/>
      <c r="G231" s="135"/>
      <c r="H231" s="135"/>
    </row>
    <row r="232" spans="1:8" outlineLevel="1" x14ac:dyDescent="0.2">
      <c r="A232" s="146"/>
      <c r="B232" s="145">
        <v>231</v>
      </c>
      <c r="C232" s="133"/>
      <c r="D232" s="133"/>
      <c r="E232" s="133"/>
      <c r="F232" s="133"/>
      <c r="G232" s="133"/>
      <c r="H232" s="133"/>
    </row>
    <row r="233" spans="1:8" outlineLevel="1" x14ac:dyDescent="0.2">
      <c r="A233" s="146"/>
      <c r="B233" s="145">
        <v>232</v>
      </c>
      <c r="C233" s="133"/>
      <c r="D233" s="133"/>
      <c r="E233" s="133"/>
      <c r="F233" s="133"/>
      <c r="G233" s="133"/>
      <c r="H233" s="133"/>
    </row>
    <row r="234" spans="1:8" outlineLevel="1" x14ac:dyDescent="0.2">
      <c r="A234" s="146"/>
      <c r="B234" s="145">
        <v>233</v>
      </c>
      <c r="C234" s="133"/>
      <c r="D234" s="133"/>
      <c r="E234" s="133"/>
      <c r="F234" s="133"/>
      <c r="G234" s="133"/>
      <c r="H234" s="133"/>
    </row>
    <row r="235" spans="1:8" outlineLevel="1" x14ac:dyDescent="0.2">
      <c r="A235" s="146"/>
      <c r="B235" s="145">
        <v>234</v>
      </c>
      <c r="C235" s="133"/>
      <c r="D235" s="133"/>
      <c r="E235" s="133"/>
      <c r="F235" s="133"/>
      <c r="G235" s="133"/>
      <c r="H235" s="133"/>
    </row>
    <row r="236" spans="1:8" outlineLevel="1" x14ac:dyDescent="0.2">
      <c r="A236" s="146"/>
      <c r="B236" s="145">
        <v>235</v>
      </c>
      <c r="C236" s="133"/>
      <c r="D236" s="133"/>
      <c r="E236" s="133"/>
      <c r="F236" s="133"/>
      <c r="G236" s="133"/>
      <c r="H236" s="133"/>
    </row>
    <row r="237" spans="1:8" outlineLevel="1" x14ac:dyDescent="0.2">
      <c r="A237" s="146"/>
      <c r="B237" s="145">
        <v>236</v>
      </c>
      <c r="C237" s="133"/>
      <c r="D237" s="133"/>
      <c r="E237" s="133"/>
      <c r="F237" s="133"/>
      <c r="G237" s="133"/>
      <c r="H237" s="133"/>
    </row>
    <row r="238" spans="1:8" outlineLevel="1" x14ac:dyDescent="0.2">
      <c r="A238" s="146"/>
      <c r="B238" s="145">
        <v>237</v>
      </c>
      <c r="C238" s="133"/>
      <c r="D238" s="133"/>
      <c r="E238" s="133"/>
      <c r="F238" s="133"/>
      <c r="G238" s="133"/>
      <c r="H238" s="133"/>
    </row>
    <row r="239" spans="1:8" outlineLevel="1" x14ac:dyDescent="0.2">
      <c r="A239" s="146"/>
      <c r="B239" s="145">
        <v>238</v>
      </c>
      <c r="C239" s="133"/>
      <c r="D239" s="133"/>
      <c r="E239" s="133"/>
      <c r="F239" s="133"/>
      <c r="G239" s="133"/>
      <c r="H239" s="133"/>
    </row>
    <row r="240" spans="1:8" outlineLevel="1" x14ac:dyDescent="0.2">
      <c r="A240" s="146"/>
      <c r="B240" s="145">
        <v>239</v>
      </c>
      <c r="C240" s="133"/>
      <c r="D240" s="133"/>
      <c r="E240" s="133"/>
      <c r="F240" s="133"/>
      <c r="G240" s="133"/>
      <c r="H240" s="133"/>
    </row>
    <row r="241" spans="1:8" outlineLevel="1" x14ac:dyDescent="0.2">
      <c r="A241" s="146"/>
      <c r="B241" s="145">
        <v>240</v>
      </c>
      <c r="C241" s="133" t="s">
        <v>4784</v>
      </c>
      <c r="D241" s="133" t="s">
        <v>4784</v>
      </c>
      <c r="E241" s="133" t="s">
        <v>4784</v>
      </c>
      <c r="F241" s="133"/>
      <c r="G241" s="133"/>
      <c r="H241" s="133"/>
    </row>
    <row r="242" spans="1:8" ht="140.25" outlineLevel="1" x14ac:dyDescent="0.2">
      <c r="A242" s="146"/>
      <c r="B242" s="145">
        <v>241</v>
      </c>
      <c r="C242" s="133" t="s">
        <v>4785</v>
      </c>
      <c r="D242" s="133" t="s">
        <v>4982</v>
      </c>
      <c r="E242" s="133" t="s">
        <v>4983</v>
      </c>
      <c r="F242" s="133"/>
      <c r="G242" s="133"/>
      <c r="H242" s="133"/>
    </row>
    <row r="243" spans="1:8" outlineLevel="1" x14ac:dyDescent="0.2">
      <c r="A243" s="146"/>
      <c r="B243" s="145">
        <v>242</v>
      </c>
      <c r="C243" s="133"/>
      <c r="D243" s="133"/>
      <c r="E243" s="133"/>
      <c r="F243" s="133"/>
      <c r="G243" s="133"/>
      <c r="H243" s="133"/>
    </row>
    <row r="244" spans="1:8" outlineLevel="1" x14ac:dyDescent="0.2">
      <c r="A244" s="146"/>
      <c r="B244" s="145">
        <v>243</v>
      </c>
      <c r="C244" s="133"/>
      <c r="D244" s="133"/>
      <c r="E244" s="133"/>
      <c r="F244" s="133"/>
      <c r="G244" s="133"/>
      <c r="H244" s="133"/>
    </row>
    <row r="245" spans="1:8" outlineLevel="1" x14ac:dyDescent="0.2">
      <c r="A245" s="146"/>
      <c r="B245" s="145">
        <v>244</v>
      </c>
      <c r="C245" s="133"/>
      <c r="D245" s="133"/>
      <c r="E245" s="133"/>
      <c r="F245" s="133"/>
      <c r="G245" s="133"/>
      <c r="H245" s="133"/>
    </row>
    <row r="246" spans="1:8" outlineLevel="1" x14ac:dyDescent="0.2">
      <c r="A246" s="146"/>
      <c r="B246" s="145">
        <v>245</v>
      </c>
      <c r="C246" s="133"/>
      <c r="D246" s="133"/>
      <c r="E246" s="133"/>
      <c r="F246" s="133"/>
      <c r="G246" s="133"/>
      <c r="H246" s="133"/>
    </row>
    <row r="247" spans="1:8" outlineLevel="1" x14ac:dyDescent="0.2">
      <c r="A247" s="146"/>
      <c r="B247" s="145">
        <v>246</v>
      </c>
      <c r="C247" s="133"/>
      <c r="D247" s="133"/>
      <c r="E247" s="133"/>
      <c r="F247" s="133"/>
      <c r="G247" s="133"/>
      <c r="H247" s="133"/>
    </row>
    <row r="248" spans="1:8" outlineLevel="1" x14ac:dyDescent="0.2">
      <c r="A248" s="146"/>
      <c r="B248" s="145">
        <v>247</v>
      </c>
      <c r="C248" s="133"/>
      <c r="D248" s="133"/>
      <c r="E248" s="133"/>
      <c r="F248" s="133"/>
      <c r="G248" s="133"/>
      <c r="H248" s="133"/>
    </row>
    <row r="249" spans="1:8" outlineLevel="1" x14ac:dyDescent="0.2">
      <c r="A249" s="146"/>
      <c r="B249" s="145">
        <v>248</v>
      </c>
      <c r="C249" s="133"/>
      <c r="D249" s="133"/>
      <c r="E249" s="133"/>
      <c r="F249" s="133"/>
      <c r="G249" s="133"/>
      <c r="H249" s="133"/>
    </row>
    <row r="250" spans="1:8" outlineLevel="1" x14ac:dyDescent="0.2">
      <c r="A250" s="146"/>
      <c r="B250" s="145">
        <v>249</v>
      </c>
      <c r="C250" s="133"/>
      <c r="D250" s="133"/>
      <c r="E250" s="133"/>
      <c r="F250" s="133"/>
      <c r="G250" s="133"/>
      <c r="H250" s="133"/>
    </row>
    <row r="251" spans="1:8" outlineLevel="1" x14ac:dyDescent="0.2">
      <c r="A251" s="146"/>
      <c r="B251" s="145">
        <v>250</v>
      </c>
      <c r="C251" s="133"/>
      <c r="D251" s="133"/>
      <c r="E251" s="133"/>
      <c r="F251" s="133"/>
      <c r="G251" s="133"/>
      <c r="H251" s="133"/>
    </row>
    <row r="252" spans="1:8" x14ac:dyDescent="0.2">
      <c r="A252" s="147" t="s">
        <v>4984</v>
      </c>
      <c r="B252" s="148">
        <v>251</v>
      </c>
      <c r="C252" s="142" t="s">
        <v>5055</v>
      </c>
      <c r="D252" s="142" t="s">
        <v>5117</v>
      </c>
      <c r="E252" s="142" t="s">
        <v>5056</v>
      </c>
      <c r="F252" s="133"/>
      <c r="G252" s="133"/>
      <c r="H252" s="133"/>
    </row>
    <row r="253" spans="1:8" ht="25.5" x14ac:dyDescent="0.2">
      <c r="B253" s="148">
        <v>252</v>
      </c>
      <c r="C253" s="133" t="s">
        <v>5057</v>
      </c>
      <c r="D253" s="133" t="s">
        <v>5118</v>
      </c>
      <c r="E253" s="133" t="s">
        <v>5153</v>
      </c>
      <c r="F253" s="133"/>
      <c r="G253" s="133"/>
      <c r="H253" s="133"/>
    </row>
    <row r="254" spans="1:8" x14ac:dyDescent="0.2">
      <c r="B254" s="148">
        <v>253</v>
      </c>
      <c r="C254" s="133" t="s">
        <v>4598</v>
      </c>
      <c r="D254" s="133" t="s">
        <v>5119</v>
      </c>
      <c r="E254" s="133" t="s">
        <v>4619</v>
      </c>
      <c r="F254" s="133"/>
      <c r="G254" s="133"/>
      <c r="H254" s="133"/>
    </row>
    <row r="255" spans="1:8" x14ac:dyDescent="0.2">
      <c r="B255" s="148">
        <v>254</v>
      </c>
      <c r="C255" s="133" t="s">
        <v>5058</v>
      </c>
      <c r="D255" s="133" t="s">
        <v>5121</v>
      </c>
      <c r="E255" s="133" t="s">
        <v>5154</v>
      </c>
      <c r="F255" s="133"/>
      <c r="G255" s="133"/>
      <c r="H255" s="133"/>
    </row>
    <row r="256" spans="1:8" x14ac:dyDescent="0.2">
      <c r="B256" s="148">
        <v>255</v>
      </c>
      <c r="C256" s="133" t="s">
        <v>5059</v>
      </c>
      <c r="D256" s="133" t="s">
        <v>5122</v>
      </c>
      <c r="E256" s="133" t="s">
        <v>5155</v>
      </c>
      <c r="F256" s="133"/>
      <c r="G256" s="133"/>
      <c r="H256" s="133"/>
    </row>
    <row r="257" spans="2:8" x14ac:dyDescent="0.2">
      <c r="B257" s="148">
        <v>256</v>
      </c>
      <c r="C257" s="133" t="s">
        <v>5069</v>
      </c>
      <c r="D257" s="133" t="s">
        <v>5123</v>
      </c>
      <c r="E257" s="133" t="s">
        <v>5156</v>
      </c>
      <c r="F257" s="133"/>
      <c r="G257" s="133"/>
      <c r="H257" s="133"/>
    </row>
    <row r="258" spans="2:8" x14ac:dyDescent="0.2">
      <c r="B258" s="148">
        <v>257</v>
      </c>
      <c r="C258" s="133" t="s">
        <v>5060</v>
      </c>
      <c r="D258" s="133" t="s">
        <v>5120</v>
      </c>
      <c r="E258" s="133" t="s">
        <v>5157</v>
      </c>
      <c r="F258" s="133"/>
      <c r="G258" s="133"/>
      <c r="H258" s="133"/>
    </row>
    <row r="259" spans="2:8" ht="25.5" x14ac:dyDescent="0.2">
      <c r="B259" s="148">
        <v>258</v>
      </c>
      <c r="C259" s="133" t="s">
        <v>5061</v>
      </c>
      <c r="D259" s="133" t="s">
        <v>5126</v>
      </c>
      <c r="E259" s="133" t="s">
        <v>5158</v>
      </c>
      <c r="F259" s="133"/>
      <c r="G259" s="133"/>
      <c r="H259" s="133"/>
    </row>
    <row r="260" spans="2:8" ht="25.5" x14ac:dyDescent="0.2">
      <c r="B260" s="148">
        <v>259</v>
      </c>
      <c r="C260" s="133" t="s">
        <v>5062</v>
      </c>
      <c r="D260" s="133" t="s">
        <v>5127</v>
      </c>
      <c r="E260" s="133" t="s">
        <v>5159</v>
      </c>
      <c r="F260" s="133"/>
      <c r="G260" s="133"/>
      <c r="H260" s="133"/>
    </row>
    <row r="261" spans="2:8" ht="25.5" x14ac:dyDescent="0.2">
      <c r="B261" s="148">
        <v>260</v>
      </c>
      <c r="C261" s="133" t="s">
        <v>5063</v>
      </c>
      <c r="D261" s="133" t="s">
        <v>5128</v>
      </c>
      <c r="E261" s="133" t="s">
        <v>5160</v>
      </c>
      <c r="F261" s="133"/>
      <c r="G261" s="133"/>
      <c r="H261" s="133"/>
    </row>
    <row r="262" spans="2:8" x14ac:dyDescent="0.2">
      <c r="B262" s="148">
        <v>261</v>
      </c>
      <c r="C262" s="133" t="s">
        <v>5064</v>
      </c>
      <c r="D262" s="133" t="s">
        <v>5129</v>
      </c>
      <c r="E262" s="133" t="s">
        <v>5161</v>
      </c>
      <c r="F262" s="133"/>
      <c r="G262" s="133"/>
      <c r="H262" s="133"/>
    </row>
    <row r="263" spans="2:8" ht="12.75" customHeight="1" x14ac:dyDescent="0.2">
      <c r="B263" s="148">
        <v>262</v>
      </c>
      <c r="C263" s="133" t="s">
        <v>5065</v>
      </c>
      <c r="D263" s="133" t="s">
        <v>5130</v>
      </c>
      <c r="E263" s="133" t="s">
        <v>5162</v>
      </c>
      <c r="F263" s="133"/>
      <c r="G263" s="133"/>
      <c r="H263" s="133"/>
    </row>
    <row r="264" spans="2:8" x14ac:dyDescent="0.2">
      <c r="B264" s="148">
        <v>263</v>
      </c>
      <c r="C264" s="133" t="s">
        <v>5066</v>
      </c>
      <c r="D264" s="133" t="s">
        <v>5124</v>
      </c>
      <c r="E264" s="133" t="s">
        <v>5163</v>
      </c>
      <c r="F264" s="133"/>
      <c r="G264" s="133"/>
      <c r="H264" s="133"/>
    </row>
    <row r="265" spans="2:8" x14ac:dyDescent="0.2">
      <c r="B265" s="148">
        <v>264</v>
      </c>
      <c r="C265" s="133" t="s">
        <v>5067</v>
      </c>
      <c r="D265" s="133" t="s">
        <v>5067</v>
      </c>
      <c r="E265" s="133" t="s">
        <v>5164</v>
      </c>
      <c r="F265" s="133"/>
      <c r="G265" s="133"/>
      <c r="H265" s="133"/>
    </row>
    <row r="266" spans="2:8" x14ac:dyDescent="0.2">
      <c r="B266" s="148">
        <v>265</v>
      </c>
      <c r="C266" s="133" t="s">
        <v>5068</v>
      </c>
      <c r="D266" s="133" t="s">
        <v>5125</v>
      </c>
      <c r="E266" s="133" t="s">
        <v>5165</v>
      </c>
      <c r="F266" s="133"/>
      <c r="G266" s="133"/>
      <c r="H266" s="133"/>
    </row>
    <row r="267" spans="2:8" x14ac:dyDescent="0.2">
      <c r="B267" s="148">
        <v>266</v>
      </c>
      <c r="C267" s="133"/>
      <c r="D267" s="133"/>
      <c r="E267" s="133"/>
      <c r="F267" s="133"/>
      <c r="G267" s="133"/>
      <c r="H267" s="133"/>
    </row>
    <row r="268" spans="2:8" x14ac:dyDescent="0.2">
      <c r="B268" s="148">
        <v>267</v>
      </c>
      <c r="C268" s="133"/>
      <c r="D268" s="133"/>
      <c r="E268" s="133"/>
      <c r="F268" s="133"/>
      <c r="G268" s="133"/>
      <c r="H268" s="133"/>
    </row>
    <row r="269" spans="2:8" x14ac:dyDescent="0.2">
      <c r="B269" s="148">
        <v>268</v>
      </c>
      <c r="C269" s="133"/>
      <c r="D269" s="133"/>
      <c r="E269" s="133"/>
      <c r="F269" s="133"/>
      <c r="G269" s="133"/>
      <c r="H269" s="133"/>
    </row>
    <row r="270" spans="2:8" x14ac:dyDescent="0.2">
      <c r="B270" s="148">
        <v>269</v>
      </c>
      <c r="C270" s="133"/>
      <c r="D270" s="133"/>
      <c r="E270" s="133"/>
      <c r="F270" s="133"/>
      <c r="G270" s="133"/>
      <c r="H270" s="133"/>
    </row>
    <row r="271" spans="2:8" x14ac:dyDescent="0.2">
      <c r="B271" s="148">
        <v>270</v>
      </c>
      <c r="C271" s="133"/>
      <c r="D271" s="133"/>
      <c r="E271" s="133"/>
      <c r="F271" s="133"/>
      <c r="G271" s="133"/>
      <c r="H271" s="133"/>
    </row>
    <row r="272" spans="2:8" x14ac:dyDescent="0.2">
      <c r="B272" s="148">
        <v>271</v>
      </c>
      <c r="C272" s="133"/>
      <c r="D272" s="133"/>
      <c r="E272" s="133"/>
      <c r="F272" s="133"/>
      <c r="G272" s="133"/>
      <c r="H272" s="133"/>
    </row>
    <row r="273" spans="2:8" x14ac:dyDescent="0.2">
      <c r="B273" s="148">
        <v>272</v>
      </c>
      <c r="C273" s="133"/>
      <c r="D273" s="133"/>
      <c r="E273" s="133"/>
      <c r="F273" s="133"/>
      <c r="G273" s="133"/>
      <c r="H273" s="133"/>
    </row>
    <row r="274" spans="2:8" x14ac:dyDescent="0.2">
      <c r="B274" s="148">
        <v>273</v>
      </c>
      <c r="C274" s="133"/>
      <c r="D274" s="133"/>
      <c r="E274" s="133"/>
      <c r="F274" s="133"/>
      <c r="G274" s="133"/>
      <c r="H274" s="133"/>
    </row>
    <row r="275" spans="2:8" x14ac:dyDescent="0.2">
      <c r="B275" s="148">
        <v>274</v>
      </c>
      <c r="C275" s="133"/>
      <c r="D275" s="133"/>
      <c r="E275" s="133"/>
      <c r="F275" s="133"/>
      <c r="G275" s="133"/>
      <c r="H275" s="133"/>
    </row>
    <row r="276" spans="2:8" x14ac:dyDescent="0.2">
      <c r="B276" s="148">
        <v>275</v>
      </c>
      <c r="C276" s="133"/>
      <c r="D276" s="133"/>
      <c r="E276" s="133"/>
      <c r="F276" s="133"/>
      <c r="G276" s="133"/>
      <c r="H276" s="133"/>
    </row>
    <row r="277" spans="2:8" x14ac:dyDescent="0.2">
      <c r="B277" s="148">
        <v>276</v>
      </c>
      <c r="C277" s="133"/>
      <c r="D277" s="133"/>
      <c r="E277" s="133"/>
      <c r="F277" s="133"/>
      <c r="G277" s="133"/>
      <c r="H277" s="133"/>
    </row>
    <row r="278" spans="2:8" x14ac:dyDescent="0.2">
      <c r="B278" s="148">
        <v>277</v>
      </c>
      <c r="C278" s="133"/>
      <c r="D278" s="133"/>
      <c r="E278" s="133"/>
      <c r="F278" s="133"/>
      <c r="G278" s="133"/>
      <c r="H278" s="133"/>
    </row>
    <row r="279" spans="2:8" x14ac:dyDescent="0.2">
      <c r="B279" s="148">
        <v>278</v>
      </c>
      <c r="C279" s="133"/>
      <c r="D279" s="133"/>
      <c r="E279" s="133"/>
      <c r="F279" s="133"/>
      <c r="G279" s="133"/>
      <c r="H279" s="133"/>
    </row>
    <row r="280" spans="2:8" x14ac:dyDescent="0.2">
      <c r="B280" s="148">
        <v>279</v>
      </c>
      <c r="C280" s="133"/>
      <c r="D280" s="133"/>
      <c r="E280" s="133"/>
      <c r="F280" s="133"/>
      <c r="G280" s="133"/>
      <c r="H280" s="133"/>
    </row>
    <row r="281" spans="2:8" x14ac:dyDescent="0.2">
      <c r="B281" s="148">
        <v>280</v>
      </c>
      <c r="C281" s="133"/>
      <c r="D281" s="133"/>
      <c r="E281" s="133"/>
      <c r="F281" s="133"/>
      <c r="G281" s="133"/>
      <c r="H281" s="133"/>
    </row>
    <row r="282" spans="2:8" x14ac:dyDescent="0.2">
      <c r="B282" s="148">
        <v>281</v>
      </c>
      <c r="C282" s="133"/>
      <c r="D282" s="133"/>
      <c r="E282" s="133"/>
      <c r="F282" s="133"/>
      <c r="G282" s="133"/>
      <c r="H282" s="133"/>
    </row>
    <row r="283" spans="2:8" x14ac:dyDescent="0.2">
      <c r="B283" s="148">
        <v>282</v>
      </c>
      <c r="C283" s="133"/>
      <c r="D283" s="133"/>
      <c r="E283" s="133"/>
      <c r="F283" s="133"/>
      <c r="G283" s="133"/>
      <c r="H283" s="133"/>
    </row>
    <row r="284" spans="2:8" x14ac:dyDescent="0.2">
      <c r="B284" s="148">
        <v>283</v>
      </c>
      <c r="C284" s="133"/>
      <c r="D284" s="133"/>
      <c r="E284" s="133"/>
      <c r="F284" s="133"/>
      <c r="G284" s="133"/>
      <c r="H284" s="133"/>
    </row>
    <row r="285" spans="2:8" x14ac:dyDescent="0.2">
      <c r="B285" s="148">
        <v>284</v>
      </c>
      <c r="C285" s="133"/>
      <c r="D285" s="133"/>
      <c r="E285" s="133"/>
      <c r="F285" s="133"/>
      <c r="G285" s="133"/>
      <c r="H285" s="133"/>
    </row>
    <row r="286" spans="2:8" x14ac:dyDescent="0.2">
      <c r="B286" s="148">
        <v>285</v>
      </c>
      <c r="C286" s="133"/>
      <c r="D286" s="133"/>
      <c r="E286" s="133"/>
      <c r="F286" s="133"/>
      <c r="G286" s="133"/>
      <c r="H286" s="133"/>
    </row>
    <row r="287" spans="2:8" x14ac:dyDescent="0.2">
      <c r="B287" s="148">
        <v>286</v>
      </c>
      <c r="C287" s="133"/>
      <c r="D287" s="133"/>
      <c r="E287" s="133"/>
      <c r="F287" s="133"/>
      <c r="G287" s="133"/>
      <c r="H287" s="133"/>
    </row>
    <row r="288" spans="2:8" x14ac:dyDescent="0.2">
      <c r="B288" s="148">
        <v>287</v>
      </c>
      <c r="C288" s="133"/>
      <c r="D288" s="133"/>
      <c r="E288" s="133"/>
      <c r="F288" s="133"/>
      <c r="G288" s="133"/>
      <c r="H288" s="133"/>
    </row>
    <row r="289" spans="2:8" x14ac:dyDescent="0.2">
      <c r="B289" s="148">
        <v>288</v>
      </c>
      <c r="C289" s="133"/>
      <c r="D289" s="133"/>
      <c r="E289" s="133"/>
      <c r="F289" s="133"/>
      <c r="G289" s="133"/>
      <c r="H289" s="133"/>
    </row>
    <row r="290" spans="2:8" x14ac:dyDescent="0.2">
      <c r="B290" s="148">
        <v>289</v>
      </c>
      <c r="C290" s="133"/>
      <c r="D290" s="133"/>
      <c r="E290" s="133"/>
      <c r="F290" s="133"/>
      <c r="G290" s="133"/>
      <c r="H290" s="133"/>
    </row>
    <row r="291" spans="2:8" x14ac:dyDescent="0.2">
      <c r="B291" s="148">
        <v>290</v>
      </c>
      <c r="C291" s="133"/>
      <c r="D291" s="133"/>
      <c r="E291" s="133"/>
      <c r="F291" s="133"/>
      <c r="G291" s="133"/>
      <c r="H291" s="133"/>
    </row>
    <row r="292" spans="2:8" x14ac:dyDescent="0.2">
      <c r="B292" s="148">
        <v>291</v>
      </c>
      <c r="C292" s="133"/>
      <c r="D292" s="133"/>
      <c r="E292" s="133"/>
      <c r="F292" s="133"/>
      <c r="G292" s="133"/>
      <c r="H292" s="133"/>
    </row>
    <row r="293" spans="2:8" x14ac:dyDescent="0.2">
      <c r="B293" s="148">
        <v>292</v>
      </c>
      <c r="C293" s="133"/>
      <c r="D293" s="133"/>
      <c r="E293" s="133"/>
      <c r="F293" s="133"/>
      <c r="G293" s="133"/>
      <c r="H293" s="133"/>
    </row>
    <row r="294" spans="2:8" x14ac:dyDescent="0.2">
      <c r="B294" s="148">
        <v>293</v>
      </c>
      <c r="C294" s="133"/>
      <c r="D294" s="133"/>
      <c r="E294" s="133"/>
      <c r="F294" s="133"/>
      <c r="G294" s="133"/>
      <c r="H294" s="133"/>
    </row>
    <row r="295" spans="2:8" x14ac:dyDescent="0.2">
      <c r="B295" s="148">
        <v>294</v>
      </c>
      <c r="C295" s="133"/>
      <c r="D295" s="133"/>
      <c r="E295" s="133"/>
      <c r="F295" s="133"/>
      <c r="G295" s="133"/>
      <c r="H295" s="133"/>
    </row>
    <row r="296" spans="2:8" x14ac:dyDescent="0.2">
      <c r="B296" s="148">
        <v>295</v>
      </c>
      <c r="C296" s="133"/>
      <c r="D296" s="133"/>
      <c r="E296" s="133"/>
      <c r="F296" s="133"/>
      <c r="G296" s="133"/>
      <c r="H296" s="133"/>
    </row>
    <row r="297" spans="2:8" x14ac:dyDescent="0.2">
      <c r="B297" s="148">
        <v>296</v>
      </c>
      <c r="C297" s="133"/>
      <c r="D297" s="133"/>
      <c r="E297" s="133"/>
      <c r="F297" s="133"/>
      <c r="G297" s="133"/>
      <c r="H297" s="133"/>
    </row>
    <row r="298" spans="2:8" x14ac:dyDescent="0.2">
      <c r="B298" s="148">
        <v>297</v>
      </c>
      <c r="C298" s="133"/>
      <c r="D298" s="133"/>
      <c r="E298" s="133"/>
      <c r="F298" s="133"/>
      <c r="G298" s="133"/>
      <c r="H298" s="133"/>
    </row>
    <row r="299" spans="2:8" x14ac:dyDescent="0.2">
      <c r="B299" s="148">
        <v>298</v>
      </c>
      <c r="C299" s="133"/>
      <c r="D299" s="133"/>
      <c r="E299" s="133"/>
      <c r="F299" s="133"/>
      <c r="G299" s="133"/>
      <c r="H299" s="133"/>
    </row>
    <row r="300" spans="2:8" x14ac:dyDescent="0.2">
      <c r="B300" s="148">
        <v>299</v>
      </c>
      <c r="C300" s="133"/>
      <c r="D300" s="133"/>
      <c r="E300" s="133"/>
      <c r="F300" s="133"/>
      <c r="G300" s="133"/>
      <c r="H300" s="133"/>
    </row>
    <row r="301" spans="2:8" x14ac:dyDescent="0.2">
      <c r="B301" s="148">
        <v>300</v>
      </c>
      <c r="C301" s="133"/>
      <c r="D301" s="133"/>
      <c r="E301" s="133"/>
      <c r="F301" s="133"/>
      <c r="G301" s="133"/>
      <c r="H301" s="133"/>
    </row>
    <row r="302" spans="2:8" x14ac:dyDescent="0.2">
      <c r="F302" s="133"/>
      <c r="G302" s="133"/>
      <c r="H302" s="133"/>
    </row>
    <row r="303" spans="2:8" x14ac:dyDescent="0.2">
      <c r="F303" s="133"/>
      <c r="G303" s="133"/>
      <c r="H303" s="133"/>
    </row>
    <row r="304" spans="2:8" x14ac:dyDescent="0.2">
      <c r="F304" s="133"/>
      <c r="G304" s="133"/>
      <c r="H304" s="133"/>
    </row>
    <row r="305" spans="6:8" x14ac:dyDescent="0.2">
      <c r="F305" s="133"/>
      <c r="G305" s="133"/>
      <c r="H305" s="133"/>
    </row>
    <row r="306" spans="6:8" x14ac:dyDescent="0.2">
      <c r="F306" s="133"/>
      <c r="G306" s="133"/>
      <c r="H306" s="133"/>
    </row>
    <row r="307" spans="6:8" x14ac:dyDescent="0.2">
      <c r="F307" s="133"/>
      <c r="G307" s="133"/>
      <c r="H307" s="133"/>
    </row>
    <row r="308" spans="6:8" x14ac:dyDescent="0.2">
      <c r="F308" s="133"/>
      <c r="G308" s="133"/>
      <c r="H308" s="133"/>
    </row>
    <row r="309" spans="6:8" x14ac:dyDescent="0.2">
      <c r="F309" s="133"/>
      <c r="G309" s="133"/>
      <c r="H309" s="133"/>
    </row>
    <row r="310" spans="6:8" x14ac:dyDescent="0.2">
      <c r="F310" s="133"/>
      <c r="G310" s="133"/>
      <c r="H310" s="133"/>
    </row>
    <row r="311" spans="6:8" x14ac:dyDescent="0.2">
      <c r="F311" s="133"/>
      <c r="G311" s="133"/>
      <c r="H311" s="133"/>
    </row>
    <row r="312" spans="6:8" x14ac:dyDescent="0.2">
      <c r="F312" s="133"/>
      <c r="G312" s="133"/>
      <c r="H312" s="133"/>
    </row>
    <row r="313" spans="6:8" x14ac:dyDescent="0.2">
      <c r="F313" s="133"/>
      <c r="G313" s="133"/>
      <c r="H313" s="133"/>
    </row>
    <row r="314" spans="6:8" x14ac:dyDescent="0.2">
      <c r="F314" s="133"/>
      <c r="G314" s="133"/>
      <c r="H314" s="133"/>
    </row>
    <row r="315" spans="6:8" x14ac:dyDescent="0.2">
      <c r="F315" s="133"/>
      <c r="G315" s="133"/>
      <c r="H315" s="133"/>
    </row>
    <row r="316" spans="6:8" x14ac:dyDescent="0.2">
      <c r="F316" s="133"/>
      <c r="G316" s="133"/>
      <c r="H316" s="133"/>
    </row>
    <row r="317" spans="6:8" x14ac:dyDescent="0.2">
      <c r="F317" s="133"/>
      <c r="G317" s="133"/>
      <c r="H317" s="133"/>
    </row>
    <row r="318" spans="6:8" x14ac:dyDescent="0.2">
      <c r="F318" s="133"/>
      <c r="G318" s="133"/>
      <c r="H318" s="133"/>
    </row>
    <row r="319" spans="6:8" x14ac:dyDescent="0.2">
      <c r="F319" s="133"/>
      <c r="G319" s="133"/>
      <c r="H319" s="133"/>
    </row>
    <row r="320" spans="6:8" x14ac:dyDescent="0.2">
      <c r="F320" s="133"/>
      <c r="G320" s="133"/>
      <c r="H320" s="133"/>
    </row>
    <row r="321" spans="6:8" x14ac:dyDescent="0.2">
      <c r="F321" s="133"/>
      <c r="G321" s="133"/>
      <c r="H321" s="133"/>
    </row>
    <row r="322" spans="6:8" x14ac:dyDescent="0.2">
      <c r="F322" s="133"/>
      <c r="G322" s="133"/>
      <c r="H322" s="133"/>
    </row>
    <row r="323" spans="6:8" x14ac:dyDescent="0.2">
      <c r="F323" s="133"/>
      <c r="G323" s="133"/>
      <c r="H323" s="133"/>
    </row>
    <row r="324" spans="6:8" x14ac:dyDescent="0.2">
      <c r="F324" s="133"/>
      <c r="G324" s="133"/>
      <c r="H324" s="133"/>
    </row>
    <row r="325" spans="6:8" x14ac:dyDescent="0.2">
      <c r="F325" s="133"/>
      <c r="G325" s="133"/>
      <c r="H325" s="133"/>
    </row>
    <row r="326" spans="6:8" x14ac:dyDescent="0.2">
      <c r="F326" s="133"/>
      <c r="G326" s="133"/>
      <c r="H326" s="133"/>
    </row>
    <row r="327" spans="6:8" x14ac:dyDescent="0.2">
      <c r="F327" s="133"/>
      <c r="G327" s="133"/>
      <c r="H327" s="133"/>
    </row>
    <row r="328" spans="6:8" x14ac:dyDescent="0.2">
      <c r="F328" s="133"/>
      <c r="G328" s="133"/>
      <c r="H328" s="133"/>
    </row>
    <row r="329" spans="6:8" x14ac:dyDescent="0.2">
      <c r="F329" s="133"/>
      <c r="G329" s="133"/>
      <c r="H329" s="133"/>
    </row>
    <row r="330" spans="6:8" x14ac:dyDescent="0.2">
      <c r="F330" s="133"/>
      <c r="G330" s="133"/>
      <c r="H330" s="133"/>
    </row>
    <row r="331" spans="6:8" x14ac:dyDescent="0.2">
      <c r="F331" s="133"/>
      <c r="G331" s="133"/>
      <c r="H331" s="133"/>
    </row>
    <row r="332" spans="6:8" x14ac:dyDescent="0.2">
      <c r="F332" s="133"/>
      <c r="G332" s="133"/>
      <c r="H332" s="133"/>
    </row>
    <row r="333" spans="6:8" x14ac:dyDescent="0.2">
      <c r="F333" s="133"/>
      <c r="G333" s="133"/>
      <c r="H333" s="133"/>
    </row>
    <row r="334" spans="6:8" x14ac:dyDescent="0.2">
      <c r="F334" s="133"/>
      <c r="G334" s="133"/>
      <c r="H334" s="133"/>
    </row>
    <row r="335" spans="6:8" x14ac:dyDescent="0.2">
      <c r="F335" s="133"/>
      <c r="G335" s="133"/>
      <c r="H335" s="133"/>
    </row>
    <row r="336" spans="6:8" x14ac:dyDescent="0.2">
      <c r="F336" s="133"/>
      <c r="G336" s="133"/>
      <c r="H336" s="133"/>
    </row>
    <row r="337" spans="6:8" x14ac:dyDescent="0.2">
      <c r="F337" s="133"/>
      <c r="G337" s="133"/>
      <c r="H337" s="133"/>
    </row>
    <row r="338" spans="6:8" x14ac:dyDescent="0.2">
      <c r="F338" s="133"/>
      <c r="G338" s="133"/>
      <c r="H338" s="133"/>
    </row>
    <row r="339" spans="6:8" x14ac:dyDescent="0.2">
      <c r="F339" s="133"/>
      <c r="G339" s="133"/>
      <c r="H339" s="133"/>
    </row>
    <row r="340" spans="6:8" x14ac:dyDescent="0.2">
      <c r="F340" s="133"/>
      <c r="G340" s="133"/>
      <c r="H340" s="133"/>
    </row>
    <row r="341" spans="6:8" x14ac:dyDescent="0.2">
      <c r="F341" s="133"/>
      <c r="G341" s="133"/>
      <c r="H341" s="133"/>
    </row>
    <row r="342" spans="6:8" x14ac:dyDescent="0.2">
      <c r="F342" s="133"/>
      <c r="G342" s="133"/>
      <c r="H342" s="133"/>
    </row>
    <row r="343" spans="6:8" x14ac:dyDescent="0.2">
      <c r="F343" s="133"/>
      <c r="G343" s="133"/>
      <c r="H343" s="133"/>
    </row>
    <row r="344" spans="6:8" x14ac:dyDescent="0.2">
      <c r="F344" s="133"/>
      <c r="G344" s="133"/>
      <c r="H344" s="133"/>
    </row>
    <row r="345" spans="6:8" x14ac:dyDescent="0.2">
      <c r="F345" s="133"/>
      <c r="G345" s="133"/>
      <c r="H345" s="133"/>
    </row>
    <row r="346" spans="6:8" x14ac:dyDescent="0.2">
      <c r="F346" s="133"/>
      <c r="G346" s="133"/>
      <c r="H346" s="133"/>
    </row>
    <row r="347" spans="6:8" x14ac:dyDescent="0.2">
      <c r="F347" s="133"/>
      <c r="G347" s="133"/>
      <c r="H347" s="133"/>
    </row>
    <row r="348" spans="6:8" x14ac:dyDescent="0.2">
      <c r="F348" s="133"/>
      <c r="G348" s="133"/>
      <c r="H348" s="133"/>
    </row>
    <row r="349" spans="6:8" x14ac:dyDescent="0.2">
      <c r="F349" s="133"/>
      <c r="G349" s="133"/>
      <c r="H349" s="133"/>
    </row>
    <row r="350" spans="6:8" x14ac:dyDescent="0.2">
      <c r="F350" s="133"/>
      <c r="G350" s="133"/>
      <c r="H350" s="133"/>
    </row>
    <row r="351" spans="6:8" x14ac:dyDescent="0.2">
      <c r="F351" s="133"/>
      <c r="G351" s="133"/>
      <c r="H351" s="133"/>
    </row>
    <row r="352" spans="6:8" x14ac:dyDescent="0.2">
      <c r="F352" s="133"/>
      <c r="G352" s="133"/>
      <c r="H352" s="133"/>
    </row>
    <row r="353" spans="6:8" x14ac:dyDescent="0.2">
      <c r="F353" s="133"/>
      <c r="G353" s="133"/>
      <c r="H353" s="133"/>
    </row>
    <row r="354" spans="6:8" x14ac:dyDescent="0.2">
      <c r="F354" s="133"/>
      <c r="G354" s="133"/>
      <c r="H354" s="133"/>
    </row>
    <row r="355" spans="6:8" x14ac:dyDescent="0.2">
      <c r="F355" s="133"/>
      <c r="G355" s="133"/>
      <c r="H355" s="133"/>
    </row>
    <row r="356" spans="6:8" x14ac:dyDescent="0.2">
      <c r="F356" s="133"/>
      <c r="G356" s="133"/>
      <c r="H356" s="133"/>
    </row>
    <row r="357" spans="6:8" x14ac:dyDescent="0.2">
      <c r="F357" s="133"/>
      <c r="G357" s="133"/>
      <c r="H357" s="133"/>
    </row>
    <row r="358" spans="6:8" x14ac:dyDescent="0.2">
      <c r="F358" s="133"/>
      <c r="G358" s="133"/>
      <c r="H358" s="133"/>
    </row>
    <row r="359" spans="6:8" x14ac:dyDescent="0.2">
      <c r="F359" s="133"/>
      <c r="G359" s="133"/>
      <c r="H359" s="133"/>
    </row>
    <row r="360" spans="6:8" x14ac:dyDescent="0.2">
      <c r="F360" s="133"/>
      <c r="G360" s="133"/>
      <c r="H360" s="133"/>
    </row>
    <row r="361" spans="6:8" x14ac:dyDescent="0.2">
      <c r="F361" s="133"/>
      <c r="G361" s="133"/>
      <c r="H361" s="133"/>
    </row>
    <row r="362" spans="6:8" x14ac:dyDescent="0.2">
      <c r="F362" s="133"/>
      <c r="G362" s="133"/>
      <c r="H362" s="133"/>
    </row>
    <row r="363" spans="6:8" x14ac:dyDescent="0.2">
      <c r="F363" s="133"/>
      <c r="G363" s="133"/>
      <c r="H363" s="133"/>
    </row>
    <row r="364" spans="6:8" x14ac:dyDescent="0.2">
      <c r="F364" s="133"/>
      <c r="G364" s="133"/>
      <c r="H364" s="133"/>
    </row>
    <row r="365" spans="6:8" x14ac:dyDescent="0.2">
      <c r="F365" s="133"/>
      <c r="G365" s="133"/>
      <c r="H365" s="133"/>
    </row>
    <row r="366" spans="6:8" x14ac:dyDescent="0.2">
      <c r="F366" s="133"/>
      <c r="G366" s="133"/>
      <c r="H366" s="133"/>
    </row>
    <row r="367" spans="6:8" x14ac:dyDescent="0.2">
      <c r="F367" s="133"/>
      <c r="G367" s="133"/>
      <c r="H367" s="133"/>
    </row>
    <row r="368" spans="6:8" x14ac:dyDescent="0.2">
      <c r="F368" s="133"/>
      <c r="G368" s="133"/>
      <c r="H368" s="133"/>
    </row>
    <row r="369" spans="6:8" x14ac:dyDescent="0.2">
      <c r="F369" s="133"/>
      <c r="G369" s="133"/>
      <c r="H369" s="133"/>
    </row>
    <row r="370" spans="6:8" x14ac:dyDescent="0.2">
      <c r="F370" s="133"/>
      <c r="G370" s="133"/>
      <c r="H370" s="133"/>
    </row>
    <row r="371" spans="6:8" x14ac:dyDescent="0.2">
      <c r="F371" s="133"/>
      <c r="G371" s="133"/>
      <c r="H371" s="133"/>
    </row>
    <row r="372" spans="6:8" x14ac:dyDescent="0.2">
      <c r="F372" s="133"/>
      <c r="G372" s="133"/>
      <c r="H372" s="133"/>
    </row>
    <row r="373" spans="6:8" x14ac:dyDescent="0.2">
      <c r="F373" s="133"/>
      <c r="G373" s="133"/>
      <c r="H373" s="133"/>
    </row>
    <row r="374" spans="6:8" x14ac:dyDescent="0.2">
      <c r="F374" s="133"/>
      <c r="G374" s="133"/>
      <c r="H374" s="133"/>
    </row>
    <row r="375" spans="6:8" x14ac:dyDescent="0.2">
      <c r="F375" s="133"/>
      <c r="G375" s="133"/>
      <c r="H375" s="133"/>
    </row>
    <row r="376" spans="6:8" x14ac:dyDescent="0.2">
      <c r="F376" s="133"/>
      <c r="G376" s="133"/>
      <c r="H376" s="133"/>
    </row>
    <row r="377" spans="6:8" x14ac:dyDescent="0.2">
      <c r="F377" s="133"/>
      <c r="G377" s="133"/>
      <c r="H377" s="133"/>
    </row>
    <row r="378" spans="6:8" x14ac:dyDescent="0.2">
      <c r="F378" s="133"/>
      <c r="G378" s="133"/>
      <c r="H378" s="133"/>
    </row>
    <row r="379" spans="6:8" x14ac:dyDescent="0.2">
      <c r="F379" s="133"/>
      <c r="G379" s="133"/>
      <c r="H379" s="133"/>
    </row>
    <row r="380" spans="6:8" x14ac:dyDescent="0.2">
      <c r="F380" s="133"/>
      <c r="G380" s="133"/>
      <c r="H380" s="133"/>
    </row>
    <row r="381" spans="6:8" x14ac:dyDescent="0.2">
      <c r="F381" s="133"/>
      <c r="G381" s="133"/>
      <c r="H381" s="133"/>
    </row>
    <row r="382" spans="6:8" x14ac:dyDescent="0.2">
      <c r="F382" s="133"/>
      <c r="G382" s="133"/>
      <c r="H382" s="133"/>
    </row>
    <row r="383" spans="6:8" x14ac:dyDescent="0.2">
      <c r="F383" s="133"/>
      <c r="G383" s="133"/>
      <c r="H383" s="133"/>
    </row>
    <row r="384" spans="6:8" x14ac:dyDescent="0.2">
      <c r="F384" s="133"/>
      <c r="G384" s="133"/>
      <c r="H384" s="133"/>
    </row>
    <row r="385" spans="6:8" x14ac:dyDescent="0.2">
      <c r="F385" s="133"/>
      <c r="G385" s="133"/>
      <c r="H385" s="133"/>
    </row>
    <row r="386" spans="6:8" x14ac:dyDescent="0.2">
      <c r="F386" s="133"/>
      <c r="G386" s="133"/>
      <c r="H386" s="133"/>
    </row>
    <row r="387" spans="6:8" x14ac:dyDescent="0.2">
      <c r="F387" s="133"/>
      <c r="G387" s="133"/>
      <c r="H387" s="133"/>
    </row>
    <row r="388" spans="6:8" x14ac:dyDescent="0.2">
      <c r="F388" s="133"/>
      <c r="G388" s="133"/>
      <c r="H388" s="133"/>
    </row>
    <row r="389" spans="6:8" x14ac:dyDescent="0.2">
      <c r="F389" s="133"/>
      <c r="G389" s="133"/>
      <c r="H389" s="133"/>
    </row>
    <row r="390" spans="6:8" x14ac:dyDescent="0.2">
      <c r="F390" s="133"/>
      <c r="G390" s="133"/>
      <c r="H390" s="133"/>
    </row>
    <row r="391" spans="6:8" x14ac:dyDescent="0.2">
      <c r="F391" s="133"/>
      <c r="G391" s="133"/>
      <c r="H391" s="133"/>
    </row>
    <row r="392" spans="6:8" x14ac:dyDescent="0.2">
      <c r="F392" s="133"/>
      <c r="G392" s="133"/>
      <c r="H392" s="133"/>
    </row>
    <row r="393" spans="6:8" x14ac:dyDescent="0.2">
      <c r="F393" s="133"/>
      <c r="G393" s="133"/>
      <c r="H393" s="133"/>
    </row>
    <row r="394" spans="6:8" x14ac:dyDescent="0.2">
      <c r="F394" s="133"/>
      <c r="G394" s="133"/>
      <c r="H394" s="133"/>
    </row>
    <row r="395" spans="6:8" x14ac:dyDescent="0.2">
      <c r="F395" s="133"/>
      <c r="G395" s="133"/>
      <c r="H395" s="133"/>
    </row>
    <row r="396" spans="6:8" x14ac:dyDescent="0.2">
      <c r="F396" s="133"/>
      <c r="G396" s="133"/>
      <c r="H396" s="133"/>
    </row>
    <row r="397" spans="6:8" x14ac:dyDescent="0.2">
      <c r="F397" s="133"/>
      <c r="G397" s="133"/>
      <c r="H397" s="133"/>
    </row>
    <row r="398" spans="6:8" x14ac:dyDescent="0.2">
      <c r="F398" s="133"/>
      <c r="G398" s="133"/>
      <c r="H398" s="133"/>
    </row>
    <row r="399" spans="6:8" x14ac:dyDescent="0.2">
      <c r="F399" s="133"/>
      <c r="G399" s="133"/>
      <c r="H399" s="133"/>
    </row>
    <row r="400" spans="6:8" x14ac:dyDescent="0.2">
      <c r="F400" s="133"/>
      <c r="G400" s="133"/>
      <c r="H400" s="133"/>
    </row>
    <row r="401" spans="6:8" x14ac:dyDescent="0.2">
      <c r="F401" s="133"/>
      <c r="G401" s="133"/>
      <c r="H401" s="1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2EF6A-36A6-47C8-930D-B681820D02BA}">
  <dimension ref="A1:BY70"/>
  <sheetViews>
    <sheetView workbookViewId="0">
      <pane xSplit="3" topLeftCell="BF1" activePane="topRight" state="frozen"/>
      <selection pane="topRight" activeCell="BX13" sqref="BQ2:BX13"/>
    </sheetView>
  </sheetViews>
  <sheetFormatPr baseColWidth="10" defaultColWidth="9.140625" defaultRowHeight="12.75" x14ac:dyDescent="0.2"/>
  <cols>
    <col min="1" max="3" width="30.7109375" style="2" customWidth="1"/>
    <col min="4" max="4" width="5.7109375" style="2" customWidth="1"/>
    <col min="5" max="28" width="3.7109375" style="18" customWidth="1"/>
    <col min="29" max="30" width="3.7109375" style="2" customWidth="1"/>
    <col min="31" max="31" width="5.7109375" style="2" customWidth="1"/>
    <col min="32" max="43" width="3.7109375" style="18" customWidth="1"/>
    <col min="44" max="46" width="3.7109375" style="2" customWidth="1"/>
    <col min="47" max="47" width="5.7109375" style="2" customWidth="1"/>
    <col min="48" max="53" width="3.7109375" style="2" customWidth="1"/>
    <col min="54" max="54" width="5.7109375" style="2" customWidth="1"/>
    <col min="55" max="66" width="3.7109375" style="2" customWidth="1"/>
    <col min="67" max="68" width="5.7109375" style="2" customWidth="1"/>
    <col min="69" max="71" width="30.7109375" style="2" customWidth="1"/>
    <col min="72" max="76" width="5.7109375" style="2" customWidth="1"/>
    <col min="77" max="16384" width="9.140625" style="2"/>
  </cols>
  <sheetData>
    <row r="1" spans="1:77" x14ac:dyDescent="0.2">
      <c r="A1" s="14" t="s">
        <v>4467</v>
      </c>
      <c r="B1" s="14" t="s">
        <v>4738</v>
      </c>
      <c r="C1" s="14" t="s">
        <v>4741</v>
      </c>
      <c r="D1" s="21"/>
      <c r="E1" s="26">
        <v>1</v>
      </c>
      <c r="F1" s="26">
        <v>2</v>
      </c>
      <c r="G1" s="26">
        <v>3</v>
      </c>
      <c r="H1" s="26">
        <v>4</v>
      </c>
      <c r="I1" s="26">
        <v>5</v>
      </c>
      <c r="J1" s="26">
        <v>6</v>
      </c>
      <c r="K1" s="26">
        <v>7</v>
      </c>
      <c r="L1" s="26">
        <v>8</v>
      </c>
      <c r="M1" s="26">
        <v>9</v>
      </c>
      <c r="N1" s="26">
        <v>10</v>
      </c>
      <c r="O1" s="26">
        <v>11</v>
      </c>
      <c r="P1" s="26">
        <v>12</v>
      </c>
      <c r="Q1" s="26">
        <v>13</v>
      </c>
      <c r="R1" s="26">
        <v>14</v>
      </c>
      <c r="S1" s="26">
        <v>15</v>
      </c>
      <c r="T1" s="26">
        <v>16</v>
      </c>
      <c r="U1" s="26">
        <v>17</v>
      </c>
      <c r="V1" s="26">
        <v>18</v>
      </c>
      <c r="W1" s="26">
        <v>19</v>
      </c>
      <c r="X1" s="26">
        <v>20</v>
      </c>
      <c r="Y1" s="26">
        <v>21</v>
      </c>
      <c r="Z1" s="26">
        <v>22</v>
      </c>
      <c r="AA1" s="26">
        <v>23</v>
      </c>
      <c r="AB1" s="26">
        <v>24</v>
      </c>
      <c r="AC1" s="14" t="s">
        <v>4740</v>
      </c>
      <c r="AD1" s="14" t="s">
        <v>4748</v>
      </c>
      <c r="AE1" s="21"/>
      <c r="AF1" s="26">
        <v>31</v>
      </c>
      <c r="AG1" s="26">
        <v>28</v>
      </c>
      <c r="AH1" s="26">
        <v>31</v>
      </c>
      <c r="AI1" s="26">
        <v>30</v>
      </c>
      <c r="AJ1" s="26">
        <v>31</v>
      </c>
      <c r="AK1" s="26">
        <v>30</v>
      </c>
      <c r="AL1" s="26">
        <v>31</v>
      </c>
      <c r="AM1" s="26">
        <v>31</v>
      </c>
      <c r="AN1" s="26">
        <v>30</v>
      </c>
      <c r="AO1" s="26">
        <v>31</v>
      </c>
      <c r="AP1" s="26">
        <v>30</v>
      </c>
      <c r="AQ1" s="26">
        <v>31</v>
      </c>
      <c r="AR1" s="14" t="s">
        <v>4749</v>
      </c>
      <c r="AS1" s="14" t="s">
        <v>4754</v>
      </c>
      <c r="AT1" s="14" t="s">
        <v>4750</v>
      </c>
      <c r="AU1" s="21"/>
      <c r="AV1" s="27">
        <v>0</v>
      </c>
      <c r="AW1" s="27">
        <v>0.25</v>
      </c>
      <c r="AX1" s="27">
        <v>0.5</v>
      </c>
      <c r="AY1" s="27">
        <v>0.75</v>
      </c>
      <c r="AZ1" s="27">
        <v>1</v>
      </c>
      <c r="BA1" s="14" t="s">
        <v>4740</v>
      </c>
      <c r="BC1" s="25">
        <v>1</v>
      </c>
      <c r="BD1" s="25">
        <v>2</v>
      </c>
      <c r="BE1" s="25">
        <v>3</v>
      </c>
      <c r="BF1" s="25">
        <v>4</v>
      </c>
      <c r="BG1" s="25">
        <v>5</v>
      </c>
      <c r="BH1" s="25">
        <v>6</v>
      </c>
      <c r="BI1" s="25">
        <v>7</v>
      </c>
      <c r="BJ1" s="25">
        <v>8</v>
      </c>
      <c r="BK1" s="25">
        <v>9</v>
      </c>
      <c r="BL1" s="25">
        <v>10</v>
      </c>
      <c r="BM1" s="25">
        <v>11</v>
      </c>
      <c r="BN1" s="25">
        <v>12</v>
      </c>
      <c r="BP1" s="14" t="s">
        <v>4739</v>
      </c>
      <c r="BQ1" s="14" t="s">
        <v>4467</v>
      </c>
      <c r="BR1" s="14" t="s">
        <v>4738</v>
      </c>
      <c r="BS1" s="14" t="s">
        <v>4741</v>
      </c>
      <c r="BT1" s="27">
        <v>0</v>
      </c>
      <c r="BU1" s="27">
        <v>0.25</v>
      </c>
      <c r="BV1" s="27">
        <v>0.5</v>
      </c>
      <c r="BW1" s="27">
        <v>0.75</v>
      </c>
      <c r="BX1" s="27">
        <v>1</v>
      </c>
    </row>
    <row r="2" spans="1:77" x14ac:dyDescent="0.2">
      <c r="A2" s="3" t="s">
        <v>4523</v>
      </c>
      <c r="B2" s="3" t="s">
        <v>4626</v>
      </c>
      <c r="C2" s="3" t="s">
        <v>4668</v>
      </c>
      <c r="D2" s="20"/>
      <c r="E2" s="23">
        <v>1</v>
      </c>
      <c r="F2" s="23">
        <v>1</v>
      </c>
      <c r="G2" s="23">
        <v>1</v>
      </c>
      <c r="H2" s="23">
        <v>1</v>
      </c>
      <c r="I2" s="23">
        <v>1</v>
      </c>
      <c r="J2" s="23">
        <v>1</v>
      </c>
      <c r="K2" s="23">
        <v>0.6</v>
      </c>
      <c r="L2" s="23">
        <v>0.4</v>
      </c>
      <c r="M2" s="23">
        <v>0</v>
      </c>
      <c r="N2" s="23">
        <v>0</v>
      </c>
      <c r="O2" s="23">
        <v>0</v>
      </c>
      <c r="P2" s="23">
        <v>0</v>
      </c>
      <c r="Q2" s="23">
        <v>0.8</v>
      </c>
      <c r="R2" s="23">
        <v>0.4</v>
      </c>
      <c r="S2" s="23">
        <v>0</v>
      </c>
      <c r="T2" s="23">
        <v>0</v>
      </c>
      <c r="U2" s="23">
        <v>0</v>
      </c>
      <c r="V2" s="23">
        <v>0.4</v>
      </c>
      <c r="W2" s="23">
        <v>0.8</v>
      </c>
      <c r="X2" s="23">
        <v>0.8</v>
      </c>
      <c r="Y2" s="23">
        <v>0.8</v>
      </c>
      <c r="Z2" s="23">
        <v>1</v>
      </c>
      <c r="AA2" s="23">
        <v>1</v>
      </c>
      <c r="AB2" s="23">
        <v>1</v>
      </c>
      <c r="AC2" s="3">
        <f>SUM(E2:AB2)</f>
        <v>14.000000000000002</v>
      </c>
      <c r="AD2" s="3">
        <f>COUNTIF(E2:AB2, "&gt;0")</f>
        <v>17</v>
      </c>
      <c r="AE2" s="20"/>
      <c r="AF2" s="23">
        <v>0.8</v>
      </c>
      <c r="AG2" s="23">
        <v>0.8</v>
      </c>
      <c r="AH2" s="23">
        <v>0.8</v>
      </c>
      <c r="AI2" s="23">
        <v>0.8</v>
      </c>
      <c r="AJ2" s="23">
        <v>0.8</v>
      </c>
      <c r="AK2" s="23">
        <v>0.8</v>
      </c>
      <c r="AL2" s="23">
        <v>0.8</v>
      </c>
      <c r="AM2" s="23">
        <v>0.8</v>
      </c>
      <c r="AN2" s="23">
        <v>0.8</v>
      </c>
      <c r="AO2" s="23">
        <v>0.8</v>
      </c>
      <c r="AP2" s="23">
        <v>0.8</v>
      </c>
      <c r="AQ2" s="23">
        <v>0.8</v>
      </c>
      <c r="AR2" s="29">
        <f>SUMPRODUCT(AF2:AQ2, $AF$1:$AQ$1)/365</f>
        <v>0.80000000000000016</v>
      </c>
      <c r="AS2" s="3">
        <v>0</v>
      </c>
      <c r="AT2" s="3">
        <f>365-52*AS2</f>
        <v>365</v>
      </c>
      <c r="AU2" s="31"/>
      <c r="AV2" s="23" cm="1">
        <f t="array" ref="AV2">SUMPRODUCT(--(TRANSPOSE($E2:$AB2) * $AF2:$AQ2 &lt;= AV$1), $AF$47:$AQ$70)</f>
        <v>7.0000000000000115</v>
      </c>
      <c r="AW2" s="23" cm="1">
        <f t="array" ref="AW2">SUMPRODUCT(--(TRANSPOSE($E2:$AB2) * $AF2:$AQ2 &gt; AV$1), --(TRANSPOSE($E2:$AB2) * $AF2:$AQ2 &lt;= AW$1), $AF$47:$AQ$70)</f>
        <v>0</v>
      </c>
      <c r="AX2" s="23" cm="1">
        <f t="array" ref="AX2">SUMPRODUCT(--(TRANSPOSE($E2:$AB2) * $AF2:$AQ2 &gt; AW$1), --(TRANSPOSE($E2:$AB2) * $AF2:$AQ2 &lt;= AX$1), $AF$47:$AQ$70)</f>
        <v>3.9999999999999987</v>
      </c>
      <c r="AY2" s="23" cm="1">
        <f t="array" ref="AY2">SUMPRODUCT(--(TRANSPOSE($E2:$AB2) * $AF2:$AQ2 &gt; AX$1), --(TRANSPOSE($E2:$AB2) * $AF2:$AQ2 &lt;= AY$1), $AF$47:$AQ$70)</f>
        <v>3.9999999999999987</v>
      </c>
      <c r="AZ2" s="23" cm="1">
        <f t="array" ref="AZ2">SUMPRODUCT(--(TRANSPOSE($E2:$AB2) * $AF2:$AQ2 &gt; AY$1), --(TRANSPOSE($E2:$AB2) * $AF2:$AQ2 &lt;= AZ$1), $AF$47:$AQ$70)</f>
        <v>9.000000000000016</v>
      </c>
      <c r="BA2" s="19">
        <f>SUM(AW2:AZ2)</f>
        <v>17.000000000000014</v>
      </c>
      <c r="BB2" s="28">
        <f>SUM(AV2:AZ2)</f>
        <v>24.000000000000025</v>
      </c>
      <c r="BC2" s="15">
        <v>85</v>
      </c>
      <c r="BD2" s="3"/>
      <c r="BE2" s="3"/>
      <c r="BF2" s="3"/>
      <c r="BG2" s="3"/>
      <c r="BH2" s="3"/>
      <c r="BI2" s="3"/>
      <c r="BJ2" s="3"/>
      <c r="BK2" s="3"/>
      <c r="BL2" s="3"/>
      <c r="BM2" s="3"/>
      <c r="BN2" s="24"/>
      <c r="BP2" s="25">
        <v>1</v>
      </c>
      <c r="BQ2" s="3" t="s">
        <v>4523</v>
      </c>
      <c r="BR2" s="3" t="s">
        <v>4626</v>
      </c>
      <c r="BS2" s="3" t="s">
        <v>4721</v>
      </c>
      <c r="BT2" s="19">
        <f>SUMPRODUCT(AV$2:AV$45, INDEX($BC$2:$BN$45,,$BP2), $AT$2:$AT$45) / 100</f>
        <v>2774.0000000000045</v>
      </c>
      <c r="BU2" s="19">
        <f t="shared" ref="BU2:BX13" si="0">SUMPRODUCT(AW$2:AW$45, INDEX($BC$2:$BN$45,,$BP2), $AT$2:$AT$45) / 100</f>
        <v>109.49999999999999</v>
      </c>
      <c r="BV2" s="19">
        <f t="shared" si="0"/>
        <v>1843.2500000000002</v>
      </c>
      <c r="BW2" s="19">
        <f t="shared" si="0"/>
        <v>1240.9999999999995</v>
      </c>
      <c r="BX2" s="19">
        <f t="shared" si="0"/>
        <v>2792.2500000000055</v>
      </c>
      <c r="BY2" s="28">
        <f>SUM(BT2:BX2)</f>
        <v>8760.0000000000091</v>
      </c>
    </row>
    <row r="3" spans="1:77" x14ac:dyDescent="0.2">
      <c r="A3" s="3" t="s">
        <v>4524</v>
      </c>
      <c r="B3" s="3" t="s">
        <v>4627</v>
      </c>
      <c r="C3" s="3" t="s">
        <v>4669</v>
      </c>
      <c r="D3" s="20"/>
      <c r="E3" s="23">
        <v>1</v>
      </c>
      <c r="F3" s="23">
        <v>1</v>
      </c>
      <c r="G3" s="23">
        <v>1</v>
      </c>
      <c r="H3" s="23">
        <v>1</v>
      </c>
      <c r="I3" s="23">
        <v>1</v>
      </c>
      <c r="J3" s="23">
        <v>1</v>
      </c>
      <c r="K3" s="23">
        <v>0.8</v>
      </c>
      <c r="L3" s="23">
        <v>0.4</v>
      </c>
      <c r="M3" s="23">
        <v>0.2</v>
      </c>
      <c r="N3" s="23">
        <v>0</v>
      </c>
      <c r="O3" s="23">
        <v>0</v>
      </c>
      <c r="P3" s="23">
        <v>0</v>
      </c>
      <c r="Q3" s="23">
        <v>0</v>
      </c>
      <c r="R3" s="23">
        <v>0</v>
      </c>
      <c r="S3" s="23">
        <v>0</v>
      </c>
      <c r="T3" s="23">
        <v>0</v>
      </c>
      <c r="U3" s="23">
        <v>0</v>
      </c>
      <c r="V3" s="23">
        <v>0.2</v>
      </c>
      <c r="W3" s="23">
        <v>0.4</v>
      </c>
      <c r="X3" s="23">
        <v>0.6</v>
      </c>
      <c r="Y3" s="23">
        <v>0.8</v>
      </c>
      <c r="Z3" s="23">
        <v>0.8</v>
      </c>
      <c r="AA3" s="23">
        <v>1</v>
      </c>
      <c r="AB3" s="23">
        <v>1</v>
      </c>
      <c r="AC3" s="3">
        <f t="shared" ref="AC3:AC45" si="1">SUM(E3:AB3)</f>
        <v>12.200000000000001</v>
      </c>
      <c r="AD3" s="3">
        <f t="shared" ref="AD3:AD45" si="2">COUNTIF(E3:AB3, "&gt;0")</f>
        <v>16</v>
      </c>
      <c r="AE3" s="20"/>
      <c r="AF3" s="23">
        <v>0.7</v>
      </c>
      <c r="AG3" s="23">
        <v>0.7</v>
      </c>
      <c r="AH3" s="23">
        <v>0.7</v>
      </c>
      <c r="AI3" s="23">
        <v>0.7</v>
      </c>
      <c r="AJ3" s="23">
        <v>0.7</v>
      </c>
      <c r="AK3" s="23">
        <v>0.7</v>
      </c>
      <c r="AL3" s="23">
        <v>0.7</v>
      </c>
      <c r="AM3" s="23">
        <v>0.7</v>
      </c>
      <c r="AN3" s="23">
        <v>0.7</v>
      </c>
      <c r="AO3" s="23">
        <v>0.7</v>
      </c>
      <c r="AP3" s="23">
        <v>0.7</v>
      </c>
      <c r="AQ3" s="23">
        <v>0.7</v>
      </c>
      <c r="AR3" s="29">
        <f t="shared" ref="AR3:AR45" si="3">SUMPRODUCT(AF3:AQ3, $AF$1:$AQ$1)/365</f>
        <v>0.7</v>
      </c>
      <c r="AS3" s="3">
        <v>0</v>
      </c>
      <c r="AT3" s="3">
        <f t="shared" ref="AT3:AT45" si="4">365-52*AS3</f>
        <v>365</v>
      </c>
      <c r="AU3" s="20"/>
      <c r="AV3" s="23" cm="1">
        <f t="array" ref="AV3">SUMPRODUCT(--(TRANSPOSE($E3:$AB3) * $AF3:$AQ3 &lt;= AV$1), $AF$47:$AQ$70)</f>
        <v>8.000000000000016</v>
      </c>
      <c r="AW3" s="23" cm="1">
        <f t="array" ref="AW3">SUMPRODUCT(--(TRANSPOSE($E3:$AB3) * $AF3:$AQ3 &gt; AV$1), --(TRANSPOSE($E3:$AB3) * $AF3:$AQ3 &lt;= AW$1), $AF$47:$AQ$70)</f>
        <v>1.9999999999999996</v>
      </c>
      <c r="AX3" s="23" cm="1">
        <f t="array" ref="AX3">SUMPRODUCT(--(TRANSPOSE($E3:$AB3) * $AF3:$AQ3 &gt; AW$1), --(TRANSPOSE($E3:$AB3) * $AF3:$AQ3 &lt;= AX$1), $AF$47:$AQ$70)</f>
        <v>2.9999999999999991</v>
      </c>
      <c r="AY3" s="23" cm="1">
        <f t="array" ref="AY3">SUMPRODUCT(--(TRANSPOSE($E3:$AB3) * $AF3:$AQ3 &gt; AX$1), --(TRANSPOSE($E3:$AB3) * $AF3:$AQ3 &lt;= AY$1), $AF$47:$AQ$70)</f>
        <v>11.000000000000016</v>
      </c>
      <c r="AZ3" s="23" cm="1">
        <f t="array" ref="AZ3">SUMPRODUCT(--(TRANSPOSE($E3:$AB3) * $AF3:$AQ3 &gt; AY$1), --(TRANSPOSE($E3:$AB3) * $AF3:$AQ3 &lt;= AZ$1), $AF$47:$AQ$70)</f>
        <v>0</v>
      </c>
      <c r="BA3" s="19">
        <f t="shared" ref="BA3:BA45" si="5">SUM(AW3:AZ3)</f>
        <v>16.000000000000014</v>
      </c>
      <c r="BB3" s="28">
        <f t="shared" ref="BB3:BB45" si="6">SUM(AV3:AZ3)</f>
        <v>24.000000000000028</v>
      </c>
      <c r="BC3" s="15"/>
      <c r="BD3" s="3"/>
      <c r="BE3" s="3"/>
      <c r="BF3" s="3"/>
      <c r="BG3" s="3"/>
      <c r="BH3" s="3"/>
      <c r="BI3" s="3"/>
      <c r="BJ3" s="3"/>
      <c r="BK3" s="3"/>
      <c r="BL3" s="3"/>
      <c r="BM3" s="3"/>
      <c r="BN3" s="24">
        <v>40</v>
      </c>
      <c r="BP3" s="25">
        <v>2</v>
      </c>
      <c r="BQ3" s="3" t="s">
        <v>4566</v>
      </c>
      <c r="BR3" s="3" t="s">
        <v>4722</v>
      </c>
      <c r="BS3" s="3" t="s">
        <v>4720</v>
      </c>
      <c r="BT3" s="19">
        <f t="shared" ref="BT3:BT13" si="7">SUMPRODUCT(AV$2:AV$45, INDEX($BC$2:$BN$45,,$BP3), $AT$2:$AT$45) / 100</f>
        <v>3644.8500000000045</v>
      </c>
      <c r="BU3" s="19">
        <f t="shared" si="0"/>
        <v>579.17999999999995</v>
      </c>
      <c r="BV3" s="19">
        <f t="shared" si="0"/>
        <v>1932.6900000000014</v>
      </c>
      <c r="BW3" s="19">
        <f t="shared" si="0"/>
        <v>354.95999999999992</v>
      </c>
      <c r="BX3" s="19">
        <f t="shared" si="0"/>
        <v>501.11999999999983</v>
      </c>
      <c r="BY3" s="28">
        <f t="shared" ref="BY3:BY13" si="8">SUM(BT3:BX3)</f>
        <v>7012.8000000000056</v>
      </c>
    </row>
    <row r="4" spans="1:77" x14ac:dyDescent="0.2">
      <c r="A4" s="3" t="s">
        <v>4525</v>
      </c>
      <c r="B4" s="3" t="s">
        <v>4628</v>
      </c>
      <c r="C4" s="3" t="s">
        <v>4670</v>
      </c>
      <c r="D4" s="20"/>
      <c r="E4" s="23"/>
      <c r="F4" s="23"/>
      <c r="G4" s="23"/>
      <c r="H4" s="23"/>
      <c r="I4" s="23">
        <v>0.1</v>
      </c>
      <c r="J4" s="23">
        <v>0.1</v>
      </c>
      <c r="K4" s="23">
        <v>0.5</v>
      </c>
      <c r="L4" s="23">
        <v>1</v>
      </c>
      <c r="M4" s="23">
        <v>1</v>
      </c>
      <c r="N4" s="23">
        <v>0.5</v>
      </c>
      <c r="O4" s="23">
        <v>0.5</v>
      </c>
      <c r="P4" s="23">
        <v>0.5</v>
      </c>
      <c r="Q4" s="23">
        <v>0.5</v>
      </c>
      <c r="R4" s="23">
        <v>0.5</v>
      </c>
      <c r="S4" s="23">
        <v>0.5</v>
      </c>
      <c r="T4" s="23">
        <v>0.5</v>
      </c>
      <c r="U4" s="23">
        <v>0.5</v>
      </c>
      <c r="V4" s="23">
        <v>1</v>
      </c>
      <c r="W4" s="23">
        <v>1</v>
      </c>
      <c r="X4" s="23">
        <v>1</v>
      </c>
      <c r="Y4" s="23">
        <v>0.5</v>
      </c>
      <c r="Z4" s="23">
        <v>0.5</v>
      </c>
      <c r="AA4" s="23">
        <v>0.5</v>
      </c>
      <c r="AB4" s="23">
        <v>0.1</v>
      </c>
      <c r="AC4" s="3">
        <f t="shared" si="1"/>
        <v>11.299999999999999</v>
      </c>
      <c r="AD4" s="3">
        <f t="shared" si="2"/>
        <v>20</v>
      </c>
      <c r="AE4" s="20"/>
      <c r="AF4" s="23">
        <v>0.7</v>
      </c>
      <c r="AG4" s="23">
        <v>0.7</v>
      </c>
      <c r="AH4" s="23">
        <v>0.7</v>
      </c>
      <c r="AI4" s="23">
        <v>0.7</v>
      </c>
      <c r="AJ4" s="23">
        <v>0.7</v>
      </c>
      <c r="AK4" s="23">
        <v>0.7</v>
      </c>
      <c r="AL4" s="23">
        <v>0.7</v>
      </c>
      <c r="AM4" s="23">
        <v>0.7</v>
      </c>
      <c r="AN4" s="23">
        <v>0.7</v>
      </c>
      <c r="AO4" s="23">
        <v>0.7</v>
      </c>
      <c r="AP4" s="23">
        <v>0.7</v>
      </c>
      <c r="AQ4" s="23">
        <v>0.7</v>
      </c>
      <c r="AR4" s="29">
        <f t="shared" si="3"/>
        <v>0.7</v>
      </c>
      <c r="AS4" s="3">
        <v>0</v>
      </c>
      <c r="AT4" s="3">
        <f t="shared" si="4"/>
        <v>365</v>
      </c>
      <c r="AU4" s="20"/>
      <c r="AV4" s="23" cm="1">
        <f t="array" ref="AV4">SUMPRODUCT(--(TRANSPOSE($E4:$AB4) * $AF4:$AQ4 &lt;= AV$1), $AF$47:$AQ$70)</f>
        <v>3.9999999999999987</v>
      </c>
      <c r="AW4" s="23" cm="1">
        <f t="array" ref="AW4">SUMPRODUCT(--(TRANSPOSE($E4:$AB4) * $AF4:$AQ4 &gt; AV$1), --(TRANSPOSE($E4:$AB4) * $AF4:$AQ4 &lt;= AW$1), $AF$47:$AQ$70)</f>
        <v>2.9999999999999991</v>
      </c>
      <c r="AX4" s="23" cm="1">
        <f t="array" ref="AX4">SUMPRODUCT(--(TRANSPOSE($E4:$AB4) * $AF4:$AQ4 &gt; AW$1), --(TRANSPOSE($E4:$AB4) * $AF4:$AQ4 &lt;= AX$1), $AF$47:$AQ$70)</f>
        <v>12.000000000000016</v>
      </c>
      <c r="AY4" s="23" cm="1">
        <f t="array" ref="AY4">SUMPRODUCT(--(TRANSPOSE($E4:$AB4) * $AF4:$AQ4 &gt; AX$1), --(TRANSPOSE($E4:$AB4) * $AF4:$AQ4 &lt;= AY$1), $AF$47:$AQ$70)</f>
        <v>5.0000000000000027</v>
      </c>
      <c r="AZ4" s="23" cm="1">
        <f t="array" ref="AZ4">SUMPRODUCT(--(TRANSPOSE($E4:$AB4) * $AF4:$AQ4 &gt; AY$1), --(TRANSPOSE($E4:$AB4) * $AF4:$AQ4 &lt;= AZ$1), $AF$47:$AQ$70)</f>
        <v>0</v>
      </c>
      <c r="BA4" s="19">
        <f t="shared" si="5"/>
        <v>20.000000000000018</v>
      </c>
      <c r="BB4" s="28">
        <f t="shared" si="6"/>
        <v>24.000000000000018</v>
      </c>
      <c r="BC4" s="15"/>
      <c r="BD4" s="3"/>
      <c r="BE4" s="3"/>
      <c r="BF4" s="3"/>
      <c r="BG4" s="3"/>
      <c r="BH4" s="3"/>
      <c r="BI4" s="3"/>
      <c r="BJ4" s="3"/>
      <c r="BK4" s="3"/>
      <c r="BL4" s="3"/>
      <c r="BM4" s="3"/>
      <c r="BN4" s="24">
        <v>10</v>
      </c>
      <c r="BP4" s="25">
        <v>3</v>
      </c>
      <c r="BQ4" s="3" t="s">
        <v>4567</v>
      </c>
      <c r="BR4" s="3" t="s">
        <v>4724</v>
      </c>
      <c r="BS4" s="3" t="s">
        <v>4719</v>
      </c>
      <c r="BT4" s="19">
        <f t="shared" si="7"/>
        <v>3752.1262465753471</v>
      </c>
      <c r="BU4" s="19">
        <f t="shared" si="0"/>
        <v>519.43178082191776</v>
      </c>
      <c r="BV4" s="19">
        <f t="shared" si="0"/>
        <v>2119.7464383561669</v>
      </c>
      <c r="BW4" s="19">
        <f t="shared" si="0"/>
        <v>436.03446575342457</v>
      </c>
      <c r="BX4" s="19">
        <f t="shared" si="0"/>
        <v>310.26106849315056</v>
      </c>
      <c r="BY4" s="28">
        <f t="shared" si="8"/>
        <v>7137.6000000000067</v>
      </c>
    </row>
    <row r="5" spans="1:77" x14ac:dyDescent="0.2">
      <c r="A5" s="3" t="s">
        <v>4526</v>
      </c>
      <c r="B5" s="3" t="s">
        <v>4629</v>
      </c>
      <c r="C5" s="3" t="s">
        <v>4671</v>
      </c>
      <c r="D5" s="20"/>
      <c r="E5" s="23"/>
      <c r="F5" s="23"/>
      <c r="G5" s="23"/>
      <c r="H5" s="23"/>
      <c r="I5" s="23"/>
      <c r="J5" s="23"/>
      <c r="K5" s="23"/>
      <c r="L5" s="23">
        <v>0.2</v>
      </c>
      <c r="M5" s="23">
        <v>0.6</v>
      </c>
      <c r="N5" s="23">
        <v>1</v>
      </c>
      <c r="O5" s="23">
        <v>1</v>
      </c>
      <c r="P5" s="23">
        <v>0.8</v>
      </c>
      <c r="Q5" s="23">
        <v>0.4</v>
      </c>
      <c r="R5" s="23">
        <v>0.6</v>
      </c>
      <c r="S5" s="23">
        <v>1</v>
      </c>
      <c r="T5" s="23">
        <v>0.8</v>
      </c>
      <c r="U5" s="23">
        <v>0.6</v>
      </c>
      <c r="V5" s="23">
        <v>0.2</v>
      </c>
      <c r="W5" s="23"/>
      <c r="X5" s="23"/>
      <c r="Y5" s="23"/>
      <c r="Z5" s="23"/>
      <c r="AA5" s="23"/>
      <c r="AB5" s="23"/>
      <c r="AC5" s="3">
        <f t="shared" si="1"/>
        <v>7.1999999999999993</v>
      </c>
      <c r="AD5" s="3">
        <f t="shared" si="2"/>
        <v>11</v>
      </c>
      <c r="AE5" s="20"/>
      <c r="AF5" s="23">
        <v>0.8</v>
      </c>
      <c r="AG5" s="23">
        <v>0.8</v>
      </c>
      <c r="AH5" s="23">
        <v>0.8</v>
      </c>
      <c r="AI5" s="23">
        <v>0.8</v>
      </c>
      <c r="AJ5" s="23">
        <v>0.8</v>
      </c>
      <c r="AK5" s="23">
        <v>0.8</v>
      </c>
      <c r="AL5" s="23">
        <v>0.8</v>
      </c>
      <c r="AM5" s="23">
        <v>0.8</v>
      </c>
      <c r="AN5" s="23">
        <v>0.8</v>
      </c>
      <c r="AO5" s="23">
        <v>0.8</v>
      </c>
      <c r="AP5" s="23">
        <v>0.8</v>
      </c>
      <c r="AQ5" s="23">
        <v>0.8</v>
      </c>
      <c r="AR5" s="29">
        <f t="shared" si="3"/>
        <v>0.80000000000000016</v>
      </c>
      <c r="AS5" s="3">
        <v>2</v>
      </c>
      <c r="AT5" s="3">
        <f t="shared" si="4"/>
        <v>261</v>
      </c>
      <c r="AU5" s="20"/>
      <c r="AV5" s="23" cm="1">
        <f t="array" ref="AV5">SUMPRODUCT(--(TRANSPOSE($E5:$AB5) * $AF5:$AQ5 &lt;= AV$1), $AF$47:$AQ$70)</f>
        <v>13.000000000000016</v>
      </c>
      <c r="AW5" s="23" cm="1">
        <f t="array" ref="AW5">SUMPRODUCT(--(TRANSPOSE($E5:$AB5) * $AF5:$AQ5 &gt; AV$1), --(TRANSPOSE($E5:$AB5) * $AF5:$AQ5 &lt;= AW$1), $AF$47:$AQ$70)</f>
        <v>1.9999999999999996</v>
      </c>
      <c r="AX5" s="23" cm="1">
        <f t="array" ref="AX5">SUMPRODUCT(--(TRANSPOSE($E5:$AB5) * $AF5:$AQ5 &gt; AW$1), --(TRANSPOSE($E5:$AB5) * $AF5:$AQ5 &lt;= AX$1), $AF$47:$AQ$70)</f>
        <v>3.9999999999999987</v>
      </c>
      <c r="AY5" s="23" cm="1">
        <f t="array" ref="AY5">SUMPRODUCT(--(TRANSPOSE($E5:$AB5) * $AF5:$AQ5 &gt; AX$1), --(TRANSPOSE($E5:$AB5) * $AF5:$AQ5 &lt;= AY$1), $AF$47:$AQ$70)</f>
        <v>1.9999999999999996</v>
      </c>
      <c r="AZ5" s="23" cm="1">
        <f t="array" ref="AZ5">SUMPRODUCT(--(TRANSPOSE($E5:$AB5) * $AF5:$AQ5 &gt; AY$1), --(TRANSPOSE($E5:$AB5) * $AF5:$AQ5 &lt;= AZ$1), $AF$47:$AQ$70)</f>
        <v>2.9999999999999991</v>
      </c>
      <c r="BA5" s="19">
        <f t="shared" si="5"/>
        <v>10.999999999999996</v>
      </c>
      <c r="BB5" s="28">
        <f t="shared" si="6"/>
        <v>24.000000000000014</v>
      </c>
      <c r="BC5" s="15"/>
      <c r="BD5" s="3">
        <v>40</v>
      </c>
      <c r="BE5" s="3">
        <v>5</v>
      </c>
      <c r="BF5" s="3">
        <v>5</v>
      </c>
      <c r="BG5" s="3">
        <v>5</v>
      </c>
      <c r="BH5" s="3">
        <v>5</v>
      </c>
      <c r="BI5" s="3">
        <v>5</v>
      </c>
      <c r="BJ5" s="3">
        <v>5</v>
      </c>
      <c r="BK5" s="3">
        <v>5</v>
      </c>
      <c r="BL5" s="3"/>
      <c r="BM5" s="3">
        <v>5</v>
      </c>
      <c r="BN5" s="24">
        <v>5</v>
      </c>
      <c r="BP5" s="25">
        <v>4</v>
      </c>
      <c r="BQ5" s="3" t="s">
        <v>4568</v>
      </c>
      <c r="BR5" s="3" t="s">
        <v>4723</v>
      </c>
      <c r="BS5" s="3" t="s">
        <v>4718</v>
      </c>
      <c r="BT5" s="19">
        <f t="shared" si="7"/>
        <v>3072.1600000000053</v>
      </c>
      <c r="BU5" s="19">
        <f t="shared" si="0"/>
        <v>840.8399999999998</v>
      </c>
      <c r="BV5" s="19">
        <f t="shared" si="0"/>
        <v>3071.5500000000052</v>
      </c>
      <c r="BW5" s="19">
        <f t="shared" si="0"/>
        <v>61.579999999999984</v>
      </c>
      <c r="BX5" s="19">
        <f t="shared" si="0"/>
        <v>790.34999999999968</v>
      </c>
      <c r="BY5" s="28">
        <f t="shared" si="8"/>
        <v>7836.4800000000096</v>
      </c>
    </row>
    <row r="6" spans="1:77" x14ac:dyDescent="0.2">
      <c r="A6" s="3" t="s">
        <v>4527</v>
      </c>
      <c r="B6" s="3" t="s">
        <v>4630</v>
      </c>
      <c r="C6" s="3" t="s">
        <v>4672</v>
      </c>
      <c r="D6" s="20"/>
      <c r="E6" s="23"/>
      <c r="F6" s="23"/>
      <c r="G6" s="23"/>
      <c r="H6" s="23"/>
      <c r="I6" s="23"/>
      <c r="J6" s="23"/>
      <c r="K6" s="23"/>
      <c r="L6" s="23">
        <v>0.2</v>
      </c>
      <c r="M6" s="23">
        <v>0.6</v>
      </c>
      <c r="N6" s="23">
        <v>1</v>
      </c>
      <c r="O6" s="23">
        <v>1</v>
      </c>
      <c r="P6" s="23">
        <v>0.8</v>
      </c>
      <c r="Q6" s="23">
        <v>0.4</v>
      </c>
      <c r="R6" s="23">
        <v>0.6</v>
      </c>
      <c r="S6" s="23">
        <v>1</v>
      </c>
      <c r="T6" s="23">
        <v>0.8</v>
      </c>
      <c r="U6" s="23">
        <v>0.6</v>
      </c>
      <c r="V6" s="23">
        <v>0.2</v>
      </c>
      <c r="W6" s="23"/>
      <c r="X6" s="23"/>
      <c r="Y6" s="23"/>
      <c r="Z6" s="23"/>
      <c r="AA6" s="23"/>
      <c r="AB6" s="23"/>
      <c r="AC6" s="3">
        <f t="shared" si="1"/>
        <v>7.1999999999999993</v>
      </c>
      <c r="AD6" s="3">
        <f t="shared" si="2"/>
        <v>11</v>
      </c>
      <c r="AE6" s="20"/>
      <c r="AF6" s="23">
        <v>0.8</v>
      </c>
      <c r="AG6" s="23">
        <v>0.8</v>
      </c>
      <c r="AH6" s="23">
        <v>0.8</v>
      </c>
      <c r="AI6" s="23">
        <v>0.8</v>
      </c>
      <c r="AJ6" s="23">
        <v>0.8</v>
      </c>
      <c r="AK6" s="23">
        <v>0.8</v>
      </c>
      <c r="AL6" s="23">
        <v>0.8</v>
      </c>
      <c r="AM6" s="23">
        <v>0.8</v>
      </c>
      <c r="AN6" s="23">
        <v>0.8</v>
      </c>
      <c r="AO6" s="23">
        <v>0.8</v>
      </c>
      <c r="AP6" s="23">
        <v>0.8</v>
      </c>
      <c r="AQ6" s="23">
        <v>0.8</v>
      </c>
      <c r="AR6" s="29">
        <f t="shared" si="3"/>
        <v>0.80000000000000016</v>
      </c>
      <c r="AS6" s="3">
        <v>2</v>
      </c>
      <c r="AT6" s="3">
        <f t="shared" si="4"/>
        <v>261</v>
      </c>
      <c r="AU6" s="20"/>
      <c r="AV6" s="23" cm="1">
        <f t="array" ref="AV6">SUMPRODUCT(--(TRANSPOSE($E6:$AB6) * $AF6:$AQ6 &lt;= AV$1), $AF$47:$AQ$70)</f>
        <v>13.000000000000016</v>
      </c>
      <c r="AW6" s="23" cm="1">
        <f t="array" ref="AW6">SUMPRODUCT(--(TRANSPOSE($E6:$AB6) * $AF6:$AQ6 &gt; AV$1), --(TRANSPOSE($E6:$AB6) * $AF6:$AQ6 &lt;= AW$1), $AF$47:$AQ$70)</f>
        <v>1.9999999999999996</v>
      </c>
      <c r="AX6" s="23" cm="1">
        <f t="array" ref="AX6">SUMPRODUCT(--(TRANSPOSE($E6:$AB6) * $AF6:$AQ6 &gt; AW$1), --(TRANSPOSE($E6:$AB6) * $AF6:$AQ6 &lt;= AX$1), $AF$47:$AQ$70)</f>
        <v>3.9999999999999987</v>
      </c>
      <c r="AY6" s="23" cm="1">
        <f t="array" ref="AY6">SUMPRODUCT(--(TRANSPOSE($E6:$AB6) * $AF6:$AQ6 &gt; AX$1), --(TRANSPOSE($E6:$AB6) * $AF6:$AQ6 &lt;= AY$1), $AF$47:$AQ$70)</f>
        <v>1.9999999999999996</v>
      </c>
      <c r="AZ6" s="23" cm="1">
        <f t="array" ref="AZ6">SUMPRODUCT(--(TRANSPOSE($E6:$AB6) * $AF6:$AQ6 &gt; AY$1), --(TRANSPOSE($E6:$AB6) * $AF6:$AQ6 &lt;= AZ$1), $AF$47:$AQ$70)</f>
        <v>2.9999999999999991</v>
      </c>
      <c r="BA6" s="19">
        <f t="shared" si="5"/>
        <v>10.999999999999996</v>
      </c>
      <c r="BB6" s="28">
        <f t="shared" si="6"/>
        <v>24.000000000000014</v>
      </c>
      <c r="BC6" s="15"/>
      <c r="BD6" s="3">
        <v>15</v>
      </c>
      <c r="BE6" s="3"/>
      <c r="BF6" s="3"/>
      <c r="BG6" s="3"/>
      <c r="BH6" s="3"/>
      <c r="BI6" s="3"/>
      <c r="BJ6" s="3"/>
      <c r="BK6" s="3"/>
      <c r="BL6" s="3"/>
      <c r="BM6" s="3"/>
      <c r="BN6" s="24"/>
      <c r="BP6" s="25">
        <v>5</v>
      </c>
      <c r="BQ6" s="3" t="s">
        <v>4569</v>
      </c>
      <c r="BR6" s="3" t="s">
        <v>4725</v>
      </c>
      <c r="BS6" s="3" t="s">
        <v>4717</v>
      </c>
      <c r="BT6" s="19">
        <f t="shared" si="7"/>
        <v>3837.0400000000059</v>
      </c>
      <c r="BU6" s="19">
        <f t="shared" si="0"/>
        <v>1389.6400000000017</v>
      </c>
      <c r="BV6" s="19">
        <f t="shared" si="0"/>
        <v>1958.3500000000017</v>
      </c>
      <c r="BW6" s="19">
        <f t="shared" si="0"/>
        <v>124.17999999999996</v>
      </c>
      <c r="BX6" s="19">
        <f t="shared" si="0"/>
        <v>477.34999999999985</v>
      </c>
      <c r="BY6" s="28">
        <f t="shared" si="8"/>
        <v>7786.5600000000095</v>
      </c>
    </row>
    <row r="7" spans="1:77" x14ac:dyDescent="0.2">
      <c r="A7" s="3" t="s">
        <v>4528</v>
      </c>
      <c r="B7" s="3" t="s">
        <v>4631</v>
      </c>
      <c r="C7" s="3" t="s">
        <v>4673</v>
      </c>
      <c r="D7" s="20"/>
      <c r="E7" s="23"/>
      <c r="F7" s="23"/>
      <c r="G7" s="23"/>
      <c r="H7" s="23"/>
      <c r="I7" s="23"/>
      <c r="J7" s="23"/>
      <c r="K7" s="23"/>
      <c r="L7" s="23"/>
      <c r="M7" s="23"/>
      <c r="N7" s="23">
        <v>0.6</v>
      </c>
      <c r="O7" s="23">
        <v>1</v>
      </c>
      <c r="P7" s="23">
        <v>0.4</v>
      </c>
      <c r="Q7" s="23"/>
      <c r="R7" s="23"/>
      <c r="S7" s="23">
        <v>0.6</v>
      </c>
      <c r="T7" s="23">
        <v>1</v>
      </c>
      <c r="U7" s="23">
        <v>0.4</v>
      </c>
      <c r="V7" s="23"/>
      <c r="W7" s="23"/>
      <c r="X7" s="23"/>
      <c r="Y7" s="23"/>
      <c r="Z7" s="23"/>
      <c r="AA7" s="23"/>
      <c r="AB7" s="23"/>
      <c r="AC7" s="3">
        <f t="shared" si="1"/>
        <v>4</v>
      </c>
      <c r="AD7" s="3">
        <f t="shared" si="2"/>
        <v>6</v>
      </c>
      <c r="AE7" s="20"/>
      <c r="AF7" s="23">
        <v>0.8</v>
      </c>
      <c r="AG7" s="23">
        <v>0.8</v>
      </c>
      <c r="AH7" s="23">
        <v>0.8</v>
      </c>
      <c r="AI7" s="23">
        <v>0.8</v>
      </c>
      <c r="AJ7" s="23">
        <v>0.8</v>
      </c>
      <c r="AK7" s="23">
        <v>0.8</v>
      </c>
      <c r="AL7" s="23">
        <v>0.8</v>
      </c>
      <c r="AM7" s="23">
        <v>0.8</v>
      </c>
      <c r="AN7" s="23">
        <v>0.8</v>
      </c>
      <c r="AO7" s="23">
        <v>0.8</v>
      </c>
      <c r="AP7" s="23">
        <v>0.8</v>
      </c>
      <c r="AQ7" s="23">
        <v>0.8</v>
      </c>
      <c r="AR7" s="29">
        <f t="shared" si="3"/>
        <v>0.80000000000000016</v>
      </c>
      <c r="AS7" s="3">
        <v>2</v>
      </c>
      <c r="AT7" s="3">
        <f t="shared" si="4"/>
        <v>261</v>
      </c>
      <c r="AU7" s="20"/>
      <c r="AV7" s="23" cm="1">
        <f t="array" ref="AV7">SUMPRODUCT(--(TRANSPOSE($E7:$AB7) * $AF7:$AQ7 &lt;= AV$1), $AF$47:$AQ$70)</f>
        <v>18.000000000000028</v>
      </c>
      <c r="AW7" s="23" cm="1">
        <f t="array" ref="AW7">SUMPRODUCT(--(TRANSPOSE($E7:$AB7) * $AF7:$AQ7 &gt; AV$1), --(TRANSPOSE($E7:$AB7) * $AF7:$AQ7 &lt;= AW$1), $AF$47:$AQ$70)</f>
        <v>0</v>
      </c>
      <c r="AX7" s="23" cm="1">
        <f t="array" ref="AX7">SUMPRODUCT(--(TRANSPOSE($E7:$AB7) * $AF7:$AQ7 &gt; AW$1), --(TRANSPOSE($E7:$AB7) * $AF7:$AQ7 &lt;= AX$1), $AF$47:$AQ$70)</f>
        <v>3.9999999999999987</v>
      </c>
      <c r="AY7" s="23" cm="1">
        <f t="array" ref="AY7">SUMPRODUCT(--(TRANSPOSE($E7:$AB7) * $AF7:$AQ7 &gt; AX$1), --(TRANSPOSE($E7:$AB7) * $AF7:$AQ7 &lt;= AY$1), $AF$47:$AQ$70)</f>
        <v>0</v>
      </c>
      <c r="AZ7" s="23" cm="1">
        <f t="array" ref="AZ7">SUMPRODUCT(--(TRANSPOSE($E7:$AB7) * $AF7:$AQ7 &gt; AY$1), --(TRANSPOSE($E7:$AB7) * $AF7:$AQ7 &lt;= AZ$1), $AF$47:$AQ$70)</f>
        <v>1.9999999999999996</v>
      </c>
      <c r="BA7" s="19">
        <f t="shared" si="5"/>
        <v>5.9999999999999982</v>
      </c>
      <c r="BB7" s="28">
        <f t="shared" si="6"/>
        <v>24.000000000000028</v>
      </c>
      <c r="BC7" s="15"/>
      <c r="BD7" s="3">
        <v>5</v>
      </c>
      <c r="BE7" s="3"/>
      <c r="BF7" s="3"/>
      <c r="BG7" s="3"/>
      <c r="BH7" s="3"/>
      <c r="BI7" s="3"/>
      <c r="BJ7" s="3"/>
      <c r="BK7" s="3"/>
      <c r="BL7" s="3"/>
      <c r="BM7" s="3"/>
      <c r="BN7" s="24"/>
      <c r="BP7" s="25">
        <v>6</v>
      </c>
      <c r="BQ7" s="3" t="s">
        <v>4570</v>
      </c>
      <c r="BR7" s="3" t="s">
        <v>4726</v>
      </c>
      <c r="BS7" s="3" t="s">
        <v>4716</v>
      </c>
      <c r="BT7" s="19">
        <f t="shared" si="7"/>
        <v>3296.6000000000045</v>
      </c>
      <c r="BU7" s="19">
        <f t="shared" si="0"/>
        <v>897.19999999999982</v>
      </c>
      <c r="BV7" s="19">
        <f t="shared" si="0"/>
        <v>2511.3500000000035</v>
      </c>
      <c r="BW7" s="19">
        <f t="shared" si="0"/>
        <v>78.299999999999983</v>
      </c>
      <c r="BX7" s="19">
        <f t="shared" si="0"/>
        <v>978.15000000000089</v>
      </c>
      <c r="BY7" s="28">
        <f t="shared" si="8"/>
        <v>7761.6000000000095</v>
      </c>
    </row>
    <row r="8" spans="1:77" x14ac:dyDescent="0.2">
      <c r="A8" s="12" t="s">
        <v>4529</v>
      </c>
      <c r="B8" s="3" t="s">
        <v>4632</v>
      </c>
      <c r="C8" s="3" t="s">
        <v>4674</v>
      </c>
      <c r="D8" s="20"/>
      <c r="E8" s="23"/>
      <c r="F8" s="23"/>
      <c r="G8" s="23"/>
      <c r="H8" s="23"/>
      <c r="I8" s="23"/>
      <c r="J8" s="23"/>
      <c r="K8" s="23"/>
      <c r="L8" s="23">
        <v>0.2</v>
      </c>
      <c r="M8" s="23">
        <v>0.6</v>
      </c>
      <c r="N8" s="23">
        <v>1</v>
      </c>
      <c r="O8" s="23">
        <v>1</v>
      </c>
      <c r="P8" s="23">
        <v>0.8</v>
      </c>
      <c r="Q8" s="23">
        <v>0.4</v>
      </c>
      <c r="R8" s="23">
        <v>0.6</v>
      </c>
      <c r="S8" s="23">
        <v>1</v>
      </c>
      <c r="T8" s="23">
        <v>0.8</v>
      </c>
      <c r="U8" s="23">
        <v>0.6</v>
      </c>
      <c r="V8" s="23">
        <v>0.2</v>
      </c>
      <c r="W8" s="23"/>
      <c r="X8" s="23"/>
      <c r="Y8" s="23"/>
      <c r="Z8" s="23"/>
      <c r="AA8" s="23"/>
      <c r="AB8" s="23"/>
      <c r="AC8" s="3">
        <f t="shared" si="1"/>
        <v>7.1999999999999993</v>
      </c>
      <c r="AD8" s="3">
        <f t="shared" si="2"/>
        <v>11</v>
      </c>
      <c r="AE8" s="20"/>
      <c r="AF8" s="23">
        <v>0.8</v>
      </c>
      <c r="AG8" s="23">
        <v>0.8</v>
      </c>
      <c r="AH8" s="23">
        <v>0.8</v>
      </c>
      <c r="AI8" s="23">
        <v>0.8</v>
      </c>
      <c r="AJ8" s="23">
        <v>0.8</v>
      </c>
      <c r="AK8" s="23">
        <v>0.8</v>
      </c>
      <c r="AL8" s="23">
        <v>0.8</v>
      </c>
      <c r="AM8" s="23">
        <v>0.8</v>
      </c>
      <c r="AN8" s="23">
        <v>0.8</v>
      </c>
      <c r="AO8" s="23">
        <v>0.8</v>
      </c>
      <c r="AP8" s="23">
        <v>0.8</v>
      </c>
      <c r="AQ8" s="23">
        <v>0.8</v>
      </c>
      <c r="AR8" s="29">
        <f t="shared" si="3"/>
        <v>0.80000000000000016</v>
      </c>
      <c r="AS8" s="3">
        <v>2</v>
      </c>
      <c r="AT8" s="3">
        <f t="shared" si="4"/>
        <v>261</v>
      </c>
      <c r="AU8" s="20"/>
      <c r="AV8" s="23" cm="1">
        <f t="array" ref="AV8">SUMPRODUCT(--(TRANSPOSE($E8:$AB8) * $AF8:$AQ8 &lt;= AV$1), $AF$47:$AQ$70)</f>
        <v>13.000000000000016</v>
      </c>
      <c r="AW8" s="23" cm="1">
        <f t="array" ref="AW8">SUMPRODUCT(--(TRANSPOSE($E8:$AB8) * $AF8:$AQ8 &gt; AV$1), --(TRANSPOSE($E8:$AB8) * $AF8:$AQ8 &lt;= AW$1), $AF$47:$AQ$70)</f>
        <v>1.9999999999999996</v>
      </c>
      <c r="AX8" s="23" cm="1">
        <f t="array" ref="AX8">SUMPRODUCT(--(TRANSPOSE($E8:$AB8) * $AF8:$AQ8 &gt; AW$1), --(TRANSPOSE($E8:$AB8) * $AF8:$AQ8 &lt;= AX$1), $AF$47:$AQ$70)</f>
        <v>3.9999999999999987</v>
      </c>
      <c r="AY8" s="23" cm="1">
        <f t="array" ref="AY8">SUMPRODUCT(--(TRANSPOSE($E8:$AB8) * $AF8:$AQ8 &gt; AX$1), --(TRANSPOSE($E8:$AB8) * $AF8:$AQ8 &lt;= AY$1), $AF$47:$AQ$70)</f>
        <v>1.9999999999999996</v>
      </c>
      <c r="AZ8" s="23" cm="1">
        <f t="array" ref="AZ8">SUMPRODUCT(--(TRANSPOSE($E8:$AB8) * $AF8:$AQ8 &gt; AY$1), --(TRANSPOSE($E8:$AB8) * $AF8:$AQ8 &lt;= AZ$1), $AF$47:$AQ$70)</f>
        <v>2.9999999999999991</v>
      </c>
      <c r="BA8" s="19">
        <f t="shared" si="5"/>
        <v>10.999999999999996</v>
      </c>
      <c r="BB8" s="28">
        <f t="shared" si="6"/>
        <v>24.000000000000014</v>
      </c>
      <c r="BC8" s="15"/>
      <c r="BD8" s="3">
        <v>5</v>
      </c>
      <c r="BE8" s="3"/>
      <c r="BF8" s="3"/>
      <c r="BG8" s="3"/>
      <c r="BH8" s="3"/>
      <c r="BI8" s="3"/>
      <c r="BJ8" s="3"/>
      <c r="BK8" s="3"/>
      <c r="BL8" s="3"/>
      <c r="BM8" s="3"/>
      <c r="BN8" s="24"/>
      <c r="BP8" s="25">
        <v>7</v>
      </c>
      <c r="BQ8" s="3" t="s">
        <v>4571</v>
      </c>
      <c r="BR8" s="3" t="s">
        <v>4727</v>
      </c>
      <c r="BS8" s="3" t="s">
        <v>4715</v>
      </c>
      <c r="BT8" s="19">
        <f t="shared" si="7"/>
        <v>1749.9500000000025</v>
      </c>
      <c r="BU8" s="19">
        <f t="shared" si="0"/>
        <v>972.55000000000086</v>
      </c>
      <c r="BV8" s="19">
        <f t="shared" si="0"/>
        <v>1830.4000000000024</v>
      </c>
      <c r="BW8" s="19">
        <f t="shared" si="0"/>
        <v>140.89999999999998</v>
      </c>
      <c r="BX8" s="19">
        <f t="shared" si="0"/>
        <v>3691.8000000000106</v>
      </c>
      <c r="BY8" s="28">
        <f t="shared" si="8"/>
        <v>8385.6000000000167</v>
      </c>
    </row>
    <row r="9" spans="1:77" x14ac:dyDescent="0.2">
      <c r="A9" s="3" t="s">
        <v>4530</v>
      </c>
      <c r="B9" s="3" t="s">
        <v>4633</v>
      </c>
      <c r="C9" s="3" t="s">
        <v>4675</v>
      </c>
      <c r="D9" s="20"/>
      <c r="E9" s="23"/>
      <c r="F9" s="23"/>
      <c r="G9" s="23"/>
      <c r="H9" s="23"/>
      <c r="I9" s="23"/>
      <c r="J9" s="23"/>
      <c r="K9" s="23"/>
      <c r="L9" s="23">
        <v>0.4</v>
      </c>
      <c r="M9" s="23">
        <v>0.6</v>
      </c>
      <c r="N9" s="23">
        <v>1</v>
      </c>
      <c r="O9" s="23">
        <v>1</v>
      </c>
      <c r="P9" s="23">
        <v>0.8</v>
      </c>
      <c r="Q9" s="23">
        <v>0.2</v>
      </c>
      <c r="R9" s="23">
        <v>0.6</v>
      </c>
      <c r="S9" s="23">
        <v>1</v>
      </c>
      <c r="T9" s="23">
        <v>0.8</v>
      </c>
      <c r="U9" s="23">
        <v>0.8</v>
      </c>
      <c r="V9" s="23">
        <v>0.4</v>
      </c>
      <c r="W9" s="23"/>
      <c r="X9" s="23"/>
      <c r="Y9" s="23"/>
      <c r="Z9" s="23"/>
      <c r="AA9" s="23"/>
      <c r="AB9" s="23"/>
      <c r="AC9" s="3">
        <f t="shared" si="1"/>
        <v>7.6</v>
      </c>
      <c r="AD9" s="3">
        <f t="shared" si="2"/>
        <v>11</v>
      </c>
      <c r="AE9" s="20"/>
      <c r="AF9" s="30">
        <v>0.8</v>
      </c>
      <c r="AG9" s="30">
        <v>0.6</v>
      </c>
      <c r="AH9" s="30">
        <v>0.9</v>
      </c>
      <c r="AI9" s="30">
        <v>0.6</v>
      </c>
      <c r="AJ9" s="30">
        <v>0.8</v>
      </c>
      <c r="AK9" s="30">
        <v>1</v>
      </c>
      <c r="AL9" s="30">
        <v>0</v>
      </c>
      <c r="AM9" s="30">
        <v>0.6</v>
      </c>
      <c r="AN9" s="30">
        <v>1</v>
      </c>
      <c r="AO9" s="30">
        <v>0.6</v>
      </c>
      <c r="AP9" s="30">
        <v>0.9</v>
      </c>
      <c r="AQ9" s="30">
        <v>0.6</v>
      </c>
      <c r="AR9" s="29">
        <f t="shared" si="3"/>
        <v>0.69890410958904103</v>
      </c>
      <c r="AS9" s="3">
        <v>2</v>
      </c>
      <c r="AT9" s="3">
        <f t="shared" si="4"/>
        <v>261</v>
      </c>
      <c r="AU9" s="20"/>
      <c r="AV9" s="23" cm="1">
        <f t="array" ref="AV9">SUMPRODUCT(--(TRANSPOSE($E9:$AB9) * $AF9:$AQ9 &lt;= AV$1), $AF$47:$AQ$70)</f>
        <v>13.934246575342481</v>
      </c>
      <c r="AW9" s="23" cm="1">
        <f t="array" ref="AW9">SUMPRODUCT(--(TRANSPOSE($E9:$AB9) * $AF9:$AQ9 &gt; AV$1), --(TRANSPOSE($E9:$AB9) * $AF9:$AQ9 &lt;= AW$1), $AF$47:$AQ$70)</f>
        <v>1.7424657534246575</v>
      </c>
      <c r="AX9" s="23" cm="1">
        <f t="array" ref="AX9">SUMPRODUCT(--(TRANSPOSE($E9:$AB9) * $AF9:$AQ9 &gt; AW$1), --(TRANSPOSE($E9:$AB9) * $AF9:$AQ9 &lt;= AX$1), $AF$47:$AQ$70)</f>
        <v>3.4109589041095885</v>
      </c>
      <c r="AY9" s="23" cm="1">
        <f t="array" ref="AY9">SUMPRODUCT(--(TRANSPOSE($E9:$AB9) * $AF9:$AQ9 &gt; AX$1), --(TRANSPOSE($E9:$AB9) * $AF9:$AQ9 &lt;= AY$1), $AF$47:$AQ$70)</f>
        <v>2.9150684931506841</v>
      </c>
      <c r="AZ9" s="23" cm="1">
        <f t="array" ref="AZ9">SUMPRODUCT(--(TRANSPOSE($E9:$AB9) * $AF9:$AQ9 &gt; AY$1), --(TRANSPOSE($E9:$AB9) * $AF9:$AQ9 &lt;= AZ$1), $AF$47:$AQ$70)</f>
        <v>1.9972602739726018</v>
      </c>
      <c r="BA9" s="19">
        <f t="shared" si="5"/>
        <v>10.065753424657531</v>
      </c>
      <c r="BB9" s="28">
        <f t="shared" si="6"/>
        <v>24.000000000000014</v>
      </c>
      <c r="BC9" s="15"/>
      <c r="BD9" s="3"/>
      <c r="BE9" s="3">
        <v>45</v>
      </c>
      <c r="BF9" s="3"/>
      <c r="BG9" s="3"/>
      <c r="BH9" s="3"/>
      <c r="BI9" s="3"/>
      <c r="BJ9" s="3"/>
      <c r="BK9" s="3"/>
      <c r="BL9" s="3"/>
      <c r="BM9" s="3"/>
      <c r="BN9" s="24"/>
      <c r="BP9" s="25">
        <v>8</v>
      </c>
      <c r="BQ9" s="3" t="s">
        <v>4579</v>
      </c>
      <c r="BR9" s="3" t="s">
        <v>4579</v>
      </c>
      <c r="BS9" s="3" t="s">
        <v>4714</v>
      </c>
      <c r="BT9" s="19">
        <f t="shared" si="7"/>
        <v>2863.6800000000035</v>
      </c>
      <c r="BU9" s="19">
        <f t="shared" si="0"/>
        <v>1124.7200000000009</v>
      </c>
      <c r="BV9" s="19">
        <f t="shared" si="0"/>
        <v>2108.9500000000021</v>
      </c>
      <c r="BW9" s="19">
        <f t="shared" si="0"/>
        <v>454.14000000000016</v>
      </c>
      <c r="BX9" s="19">
        <f t="shared" si="0"/>
        <v>561.15</v>
      </c>
      <c r="BY9" s="28">
        <f t="shared" si="8"/>
        <v>7112.6400000000058</v>
      </c>
    </row>
    <row r="10" spans="1:77" x14ac:dyDescent="0.2">
      <c r="A10" s="3" t="s">
        <v>4580</v>
      </c>
      <c r="B10" s="3" t="s">
        <v>4634</v>
      </c>
      <c r="C10" s="3" t="s">
        <v>4676</v>
      </c>
      <c r="D10" s="20"/>
      <c r="E10" s="23"/>
      <c r="F10" s="23"/>
      <c r="G10" s="23"/>
      <c r="H10" s="23"/>
      <c r="I10" s="23"/>
      <c r="J10" s="23"/>
      <c r="K10" s="23"/>
      <c r="L10" s="23">
        <v>0.5</v>
      </c>
      <c r="M10" s="23">
        <v>0.5</v>
      </c>
      <c r="N10" s="23">
        <v>0.5</v>
      </c>
      <c r="O10" s="23">
        <v>0.5</v>
      </c>
      <c r="P10" s="23">
        <v>0.5</v>
      </c>
      <c r="Q10" s="23">
        <v>1</v>
      </c>
      <c r="R10" s="23">
        <v>0.5</v>
      </c>
      <c r="S10" s="23">
        <v>0.5</v>
      </c>
      <c r="T10" s="23">
        <v>0.5</v>
      </c>
      <c r="U10" s="23">
        <v>0.5</v>
      </c>
      <c r="V10" s="23">
        <v>0.5</v>
      </c>
      <c r="W10" s="23"/>
      <c r="X10" s="23"/>
      <c r="Y10" s="23"/>
      <c r="Z10" s="23"/>
      <c r="AA10" s="23"/>
      <c r="AB10" s="23"/>
      <c r="AC10" s="3">
        <f t="shared" si="1"/>
        <v>6</v>
      </c>
      <c r="AD10" s="3">
        <f t="shared" si="2"/>
        <v>11</v>
      </c>
      <c r="AE10" s="20"/>
      <c r="AF10" s="30">
        <v>0.8</v>
      </c>
      <c r="AG10" s="30">
        <v>0.6</v>
      </c>
      <c r="AH10" s="30">
        <v>0.9</v>
      </c>
      <c r="AI10" s="30">
        <v>0.6</v>
      </c>
      <c r="AJ10" s="30">
        <v>0.8</v>
      </c>
      <c r="AK10" s="30">
        <v>1</v>
      </c>
      <c r="AL10" s="30">
        <v>0</v>
      </c>
      <c r="AM10" s="30">
        <v>0.6</v>
      </c>
      <c r="AN10" s="30">
        <v>1</v>
      </c>
      <c r="AO10" s="30">
        <v>0.6</v>
      </c>
      <c r="AP10" s="30">
        <v>0.9</v>
      </c>
      <c r="AQ10" s="30">
        <v>0.6</v>
      </c>
      <c r="AR10" s="29">
        <f t="shared" si="3"/>
        <v>0.69890410958904103</v>
      </c>
      <c r="AS10" s="3">
        <v>2</v>
      </c>
      <c r="AT10" s="3">
        <f t="shared" si="4"/>
        <v>261</v>
      </c>
      <c r="AU10" s="20"/>
      <c r="AV10" s="23" cm="1">
        <f t="array" ref="AV10">SUMPRODUCT(--(TRANSPOSE($E10:$AB10) * $AF10:$AQ10 &lt;= AV$1), $AF$47:$AQ$70)</f>
        <v>13.934246575342481</v>
      </c>
      <c r="AW10" s="23" cm="1">
        <f t="array" ref="AW10">SUMPRODUCT(--(TRANSPOSE($E10:$AB10) * $AF10:$AQ10 &gt; AV$1), --(TRANSPOSE($E10:$AB10) * $AF10:$AQ10 &lt;= AW$1), $AF$47:$AQ$70)</f>
        <v>0</v>
      </c>
      <c r="AX10" s="23" cm="1">
        <f t="array" ref="AX10">SUMPRODUCT(--(TRANSPOSE($E10:$AB10) * $AF10:$AQ10 &gt; AW$1), --(TRANSPOSE($E10:$AB10) * $AF10:$AQ10 &lt;= AX$1), $AF$47:$AQ$70)</f>
        <v>9.1506849315068646</v>
      </c>
      <c r="AY10" s="23" cm="1">
        <f t="array" ref="AY10">SUMPRODUCT(--(TRANSPOSE($E10:$AB10) * $AF10:$AQ10 &gt; AX$1), --(TRANSPOSE($E10:$AB10) * $AF10:$AQ10 &lt;= AY$1), $AF$47:$AQ$70)</f>
        <v>0.41369863013698627</v>
      </c>
      <c r="AZ10" s="23" cm="1">
        <f t="array" ref="AZ10">SUMPRODUCT(--(TRANSPOSE($E10:$AB10) * $AF10:$AQ10 &gt; AY$1), --(TRANSPOSE($E10:$AB10) * $AF10:$AQ10 &lt;= AZ$1), $AF$47:$AQ$70)</f>
        <v>0.50136986301369868</v>
      </c>
      <c r="BA10" s="19">
        <f t="shared" si="5"/>
        <v>10.065753424657549</v>
      </c>
      <c r="BB10" s="28">
        <f t="shared" si="6"/>
        <v>24.000000000000028</v>
      </c>
      <c r="BC10" s="15"/>
      <c r="BD10" s="3"/>
      <c r="BE10" s="3">
        <v>4</v>
      </c>
      <c r="BF10" s="3"/>
      <c r="BG10" s="3"/>
      <c r="BH10" s="3"/>
      <c r="BI10" s="3"/>
      <c r="BJ10" s="3"/>
      <c r="BK10" s="3"/>
      <c r="BL10" s="3"/>
      <c r="BM10" s="3"/>
      <c r="BN10" s="24"/>
      <c r="BP10" s="25">
        <v>9</v>
      </c>
      <c r="BQ10" s="3" t="s">
        <v>4572</v>
      </c>
      <c r="BR10" s="3" t="s">
        <v>4728</v>
      </c>
      <c r="BS10" s="3" t="s">
        <v>4713</v>
      </c>
      <c r="BT10" s="19">
        <f t="shared" si="7"/>
        <v>1167.1800000000014</v>
      </c>
      <c r="BU10" s="19">
        <f t="shared" si="0"/>
        <v>1485.4200000000021</v>
      </c>
      <c r="BV10" s="19">
        <f t="shared" si="0"/>
        <v>2125.0500000000025</v>
      </c>
      <c r="BW10" s="19">
        <f t="shared" si="0"/>
        <v>1132.7400000000014</v>
      </c>
      <c r="BX10" s="19">
        <f t="shared" si="0"/>
        <v>952.65000000000043</v>
      </c>
      <c r="BY10" s="28">
        <f t="shared" si="8"/>
        <v>6863.0400000000081</v>
      </c>
    </row>
    <row r="11" spans="1:77" x14ac:dyDescent="0.2">
      <c r="A11" s="3" t="s">
        <v>4531</v>
      </c>
      <c r="B11" s="3" t="s">
        <v>4635</v>
      </c>
      <c r="C11" s="3" t="s">
        <v>4677</v>
      </c>
      <c r="D11" s="20"/>
      <c r="E11" s="23"/>
      <c r="F11" s="23"/>
      <c r="G11" s="23"/>
      <c r="H11" s="23"/>
      <c r="I11" s="23"/>
      <c r="J11" s="23"/>
      <c r="K11" s="23"/>
      <c r="L11" s="23">
        <v>0.5</v>
      </c>
      <c r="M11" s="23">
        <v>0.5</v>
      </c>
      <c r="N11" s="23">
        <v>0.5</v>
      </c>
      <c r="O11" s="23">
        <v>0.5</v>
      </c>
      <c r="P11" s="23">
        <v>0.5</v>
      </c>
      <c r="Q11" s="23">
        <v>1</v>
      </c>
      <c r="R11" s="23">
        <v>0.5</v>
      </c>
      <c r="S11" s="23">
        <v>0.5</v>
      </c>
      <c r="T11" s="23">
        <v>0.5</v>
      </c>
      <c r="U11" s="23">
        <v>0.5</v>
      </c>
      <c r="V11" s="23">
        <v>0.5</v>
      </c>
      <c r="W11" s="23"/>
      <c r="X11" s="23"/>
      <c r="Y11" s="23"/>
      <c r="Z11" s="23"/>
      <c r="AA11" s="23"/>
      <c r="AB11" s="23"/>
      <c r="AC11" s="3">
        <f t="shared" si="1"/>
        <v>6</v>
      </c>
      <c r="AD11" s="3">
        <f t="shared" si="2"/>
        <v>11</v>
      </c>
      <c r="AE11" s="20"/>
      <c r="AF11" s="30">
        <v>0.8</v>
      </c>
      <c r="AG11" s="30">
        <v>0.6</v>
      </c>
      <c r="AH11" s="30">
        <v>0.9</v>
      </c>
      <c r="AI11" s="30">
        <v>0.6</v>
      </c>
      <c r="AJ11" s="30">
        <v>0.8</v>
      </c>
      <c r="AK11" s="30">
        <v>1</v>
      </c>
      <c r="AL11" s="30">
        <v>0</v>
      </c>
      <c r="AM11" s="30">
        <v>0.6</v>
      </c>
      <c r="AN11" s="30">
        <v>1</v>
      </c>
      <c r="AO11" s="30">
        <v>0.6</v>
      </c>
      <c r="AP11" s="30">
        <v>0.9</v>
      </c>
      <c r="AQ11" s="30">
        <v>0.6</v>
      </c>
      <c r="AR11" s="29">
        <f t="shared" si="3"/>
        <v>0.69890410958904103</v>
      </c>
      <c r="AS11" s="3">
        <v>2</v>
      </c>
      <c r="AT11" s="3">
        <f t="shared" si="4"/>
        <v>261</v>
      </c>
      <c r="AU11" s="20"/>
      <c r="AV11" s="23" cm="1">
        <f t="array" ref="AV11">SUMPRODUCT(--(TRANSPOSE($E11:$AB11) * $AF11:$AQ11 &lt;= AV$1), $AF$47:$AQ$70)</f>
        <v>13.934246575342481</v>
      </c>
      <c r="AW11" s="23" cm="1">
        <f t="array" ref="AW11">SUMPRODUCT(--(TRANSPOSE($E11:$AB11) * $AF11:$AQ11 &gt; AV$1), --(TRANSPOSE($E11:$AB11) * $AF11:$AQ11 &lt;= AW$1), $AF$47:$AQ$70)</f>
        <v>0</v>
      </c>
      <c r="AX11" s="23" cm="1">
        <f t="array" ref="AX11">SUMPRODUCT(--(TRANSPOSE($E11:$AB11) * $AF11:$AQ11 &gt; AW$1), --(TRANSPOSE($E11:$AB11) * $AF11:$AQ11 &lt;= AX$1), $AF$47:$AQ$70)</f>
        <v>9.1506849315068646</v>
      </c>
      <c r="AY11" s="23" cm="1">
        <f t="array" ref="AY11">SUMPRODUCT(--(TRANSPOSE($E11:$AB11) * $AF11:$AQ11 &gt; AX$1), --(TRANSPOSE($E11:$AB11) * $AF11:$AQ11 &lt;= AY$1), $AF$47:$AQ$70)</f>
        <v>0.41369863013698627</v>
      </c>
      <c r="AZ11" s="23" cm="1">
        <f t="array" ref="AZ11">SUMPRODUCT(--(TRANSPOSE($E11:$AB11) * $AF11:$AQ11 &gt; AY$1), --(TRANSPOSE($E11:$AB11) * $AF11:$AQ11 &lt;= AZ$1), $AF$47:$AQ$70)</f>
        <v>0.50136986301369868</v>
      </c>
      <c r="BA11" s="19">
        <f t="shared" si="5"/>
        <v>10.065753424657549</v>
      </c>
      <c r="BB11" s="28">
        <f t="shared" si="6"/>
        <v>24.000000000000028</v>
      </c>
      <c r="BC11" s="3"/>
      <c r="BD11" s="3"/>
      <c r="BE11" s="3">
        <v>4</v>
      </c>
      <c r="BF11" s="3"/>
      <c r="BG11" s="3"/>
      <c r="BH11" s="3"/>
      <c r="BI11" s="3"/>
      <c r="BJ11" s="3"/>
      <c r="BK11" s="3"/>
      <c r="BL11" s="3"/>
      <c r="BM11" s="3"/>
      <c r="BN11" s="24"/>
      <c r="BP11" s="25">
        <v>10</v>
      </c>
      <c r="BQ11" s="3" t="s">
        <v>4733</v>
      </c>
      <c r="BR11" s="3" t="s">
        <v>4729</v>
      </c>
      <c r="BS11" s="3" t="s">
        <v>4712</v>
      </c>
      <c r="BT11" s="19">
        <f t="shared" si="7"/>
        <v>3158.1041095890464</v>
      </c>
      <c r="BU11" s="19">
        <f t="shared" si="0"/>
        <v>260.79999999999995</v>
      </c>
      <c r="BV11" s="19">
        <f t="shared" si="0"/>
        <v>2116.6953424657563</v>
      </c>
      <c r="BW11" s="19">
        <f t="shared" si="0"/>
        <v>858.14520547945199</v>
      </c>
      <c r="BX11" s="19">
        <f t="shared" si="0"/>
        <v>494.25534246575307</v>
      </c>
      <c r="BY11" s="28">
        <f t="shared" si="8"/>
        <v>6888.0000000000073</v>
      </c>
    </row>
    <row r="12" spans="1:77" x14ac:dyDescent="0.2">
      <c r="A12" s="3" t="s">
        <v>4532</v>
      </c>
      <c r="B12" s="3" t="s">
        <v>4636</v>
      </c>
      <c r="C12" s="3" t="s">
        <v>4678</v>
      </c>
      <c r="D12" s="20"/>
      <c r="E12" s="23"/>
      <c r="F12" s="23"/>
      <c r="G12" s="23"/>
      <c r="H12" s="23"/>
      <c r="I12" s="23"/>
      <c r="J12" s="23"/>
      <c r="K12" s="23"/>
      <c r="L12" s="23">
        <v>0.4</v>
      </c>
      <c r="M12" s="23">
        <v>0.6</v>
      </c>
      <c r="N12" s="23">
        <v>1</v>
      </c>
      <c r="O12" s="23">
        <v>1</v>
      </c>
      <c r="P12" s="23">
        <v>0.8</v>
      </c>
      <c r="Q12" s="23">
        <v>0.2</v>
      </c>
      <c r="R12" s="23">
        <v>0.6</v>
      </c>
      <c r="S12" s="23">
        <v>1</v>
      </c>
      <c r="T12" s="23">
        <v>0.8</v>
      </c>
      <c r="U12" s="23">
        <v>0.8</v>
      </c>
      <c r="V12" s="23">
        <v>0.4</v>
      </c>
      <c r="W12" s="23"/>
      <c r="X12" s="23"/>
      <c r="Y12" s="23"/>
      <c r="Z12" s="23"/>
      <c r="AA12" s="23"/>
      <c r="AB12" s="23"/>
      <c r="AC12" s="3">
        <f t="shared" si="1"/>
        <v>7.6</v>
      </c>
      <c r="AD12" s="3">
        <f t="shared" si="2"/>
        <v>11</v>
      </c>
      <c r="AE12" s="20"/>
      <c r="AF12" s="30">
        <v>0.8</v>
      </c>
      <c r="AG12" s="30">
        <v>0.6</v>
      </c>
      <c r="AH12" s="30">
        <v>0.9</v>
      </c>
      <c r="AI12" s="30">
        <v>0.6</v>
      </c>
      <c r="AJ12" s="30">
        <v>0.8</v>
      </c>
      <c r="AK12" s="30">
        <v>1</v>
      </c>
      <c r="AL12" s="30">
        <v>0</v>
      </c>
      <c r="AM12" s="30">
        <v>0.6</v>
      </c>
      <c r="AN12" s="30">
        <v>1</v>
      </c>
      <c r="AO12" s="30">
        <v>0.6</v>
      </c>
      <c r="AP12" s="30">
        <v>0.9</v>
      </c>
      <c r="AQ12" s="30">
        <v>0.6</v>
      </c>
      <c r="AR12" s="29">
        <f t="shared" si="3"/>
        <v>0.69890410958904103</v>
      </c>
      <c r="AS12" s="3">
        <v>2</v>
      </c>
      <c r="AT12" s="3">
        <f t="shared" si="4"/>
        <v>261</v>
      </c>
      <c r="AU12" s="20"/>
      <c r="AV12" s="23" cm="1">
        <f t="array" ref="AV12">SUMPRODUCT(--(TRANSPOSE($E12:$AB12) * $AF12:$AQ12 &lt;= AV$1), $AF$47:$AQ$70)</f>
        <v>13.934246575342481</v>
      </c>
      <c r="AW12" s="23" cm="1">
        <f t="array" ref="AW12">SUMPRODUCT(--(TRANSPOSE($E12:$AB12) * $AF12:$AQ12 &gt; AV$1), --(TRANSPOSE($E12:$AB12) * $AF12:$AQ12 &lt;= AW$1), $AF$47:$AQ$70)</f>
        <v>1.7424657534246575</v>
      </c>
      <c r="AX12" s="23" cm="1">
        <f t="array" ref="AX12">SUMPRODUCT(--(TRANSPOSE($E12:$AB12) * $AF12:$AQ12 &gt; AW$1), --(TRANSPOSE($E12:$AB12) * $AF12:$AQ12 &lt;= AX$1), $AF$47:$AQ$70)</f>
        <v>3.4109589041095885</v>
      </c>
      <c r="AY12" s="23" cm="1">
        <f t="array" ref="AY12">SUMPRODUCT(--(TRANSPOSE($E12:$AB12) * $AF12:$AQ12 &gt; AX$1), --(TRANSPOSE($E12:$AB12) * $AF12:$AQ12 &lt;= AY$1), $AF$47:$AQ$70)</f>
        <v>2.9150684931506841</v>
      </c>
      <c r="AZ12" s="23" cm="1">
        <f t="array" ref="AZ12">SUMPRODUCT(--(TRANSPOSE($E12:$AB12) * $AF12:$AQ12 &gt; AY$1), --(TRANSPOSE($E12:$AB12) * $AF12:$AQ12 &lt;= AZ$1), $AF$47:$AQ$70)</f>
        <v>1.9972602739726018</v>
      </c>
      <c r="BA12" s="19">
        <f t="shared" si="5"/>
        <v>10.065753424657531</v>
      </c>
      <c r="BB12" s="28">
        <f t="shared" si="6"/>
        <v>24.000000000000014</v>
      </c>
      <c r="BC12" s="3"/>
      <c r="BD12" s="3"/>
      <c r="BE12" s="3"/>
      <c r="BF12" s="3"/>
      <c r="BG12" s="3"/>
      <c r="BH12" s="3"/>
      <c r="BI12" s="3"/>
      <c r="BJ12" s="3"/>
      <c r="BK12" s="3"/>
      <c r="BL12" s="3"/>
      <c r="BM12" s="3"/>
      <c r="BN12" s="24"/>
      <c r="BP12" s="25">
        <v>11</v>
      </c>
      <c r="BQ12" s="3" t="s">
        <v>4573</v>
      </c>
      <c r="BR12" s="3" t="s">
        <v>4656</v>
      </c>
      <c r="BS12" s="3" t="s">
        <v>4711</v>
      </c>
      <c r="BT12" s="19">
        <f t="shared" si="7"/>
        <v>3239.4000000000051</v>
      </c>
      <c r="BU12" s="19">
        <f t="shared" si="0"/>
        <v>260.79999999999995</v>
      </c>
      <c r="BV12" s="19">
        <f t="shared" si="0"/>
        <v>1828.1500000000008</v>
      </c>
      <c r="BW12" s="19">
        <f t="shared" si="0"/>
        <v>1518.100000000002</v>
      </c>
      <c r="BX12" s="19">
        <f t="shared" si="0"/>
        <v>790.34999999999968</v>
      </c>
      <c r="BY12" s="28">
        <f t="shared" si="8"/>
        <v>7636.8000000000075</v>
      </c>
    </row>
    <row r="13" spans="1:77" x14ac:dyDescent="0.2">
      <c r="A13" s="3" t="s">
        <v>4533</v>
      </c>
      <c r="B13" s="3" t="s">
        <v>4637</v>
      </c>
      <c r="C13" s="3" t="s">
        <v>4679</v>
      </c>
      <c r="D13" s="20"/>
      <c r="E13" s="23"/>
      <c r="F13" s="23"/>
      <c r="G13" s="23"/>
      <c r="H13" s="23"/>
      <c r="I13" s="23"/>
      <c r="J13" s="23"/>
      <c r="K13" s="23"/>
      <c r="L13" s="23">
        <v>0.4</v>
      </c>
      <c r="M13" s="23">
        <v>0.6</v>
      </c>
      <c r="N13" s="23">
        <v>1</v>
      </c>
      <c r="O13" s="23">
        <v>1</v>
      </c>
      <c r="P13" s="23">
        <v>0.8</v>
      </c>
      <c r="Q13" s="23">
        <v>0.2</v>
      </c>
      <c r="R13" s="23">
        <v>0.6</v>
      </c>
      <c r="S13" s="23">
        <v>1</v>
      </c>
      <c r="T13" s="23">
        <v>0.8</v>
      </c>
      <c r="U13" s="23">
        <v>0.8</v>
      </c>
      <c r="V13" s="23">
        <v>0.4</v>
      </c>
      <c r="W13" s="23"/>
      <c r="X13" s="23"/>
      <c r="Y13" s="23"/>
      <c r="Z13" s="23"/>
      <c r="AA13" s="23"/>
      <c r="AB13" s="23"/>
      <c r="AC13" s="3">
        <f t="shared" si="1"/>
        <v>7.6</v>
      </c>
      <c r="AD13" s="3">
        <f t="shared" si="2"/>
        <v>11</v>
      </c>
      <c r="AE13" s="20"/>
      <c r="AF13" s="30">
        <v>0.8</v>
      </c>
      <c r="AG13" s="30">
        <v>0.6</v>
      </c>
      <c r="AH13" s="30">
        <v>0.9</v>
      </c>
      <c r="AI13" s="30">
        <v>0.6</v>
      </c>
      <c r="AJ13" s="30">
        <v>0.8</v>
      </c>
      <c r="AK13" s="30">
        <v>1</v>
      </c>
      <c r="AL13" s="30">
        <v>0</v>
      </c>
      <c r="AM13" s="30">
        <v>0.6</v>
      </c>
      <c r="AN13" s="30">
        <v>1</v>
      </c>
      <c r="AO13" s="30">
        <v>0.6</v>
      </c>
      <c r="AP13" s="30">
        <v>0.9</v>
      </c>
      <c r="AQ13" s="30">
        <v>0.6</v>
      </c>
      <c r="AR13" s="29">
        <f t="shared" si="3"/>
        <v>0.69890410958904103</v>
      </c>
      <c r="AS13" s="3">
        <v>2</v>
      </c>
      <c r="AT13" s="3">
        <f t="shared" si="4"/>
        <v>261</v>
      </c>
      <c r="AU13" s="20"/>
      <c r="AV13" s="23" cm="1">
        <f t="array" ref="AV13">SUMPRODUCT(--(TRANSPOSE($E13:$AB13) * $AF13:$AQ13 &lt;= AV$1), $AF$47:$AQ$70)</f>
        <v>13.934246575342481</v>
      </c>
      <c r="AW13" s="23" cm="1">
        <f t="array" ref="AW13">SUMPRODUCT(--(TRANSPOSE($E13:$AB13) * $AF13:$AQ13 &gt; AV$1), --(TRANSPOSE($E13:$AB13) * $AF13:$AQ13 &lt;= AW$1), $AF$47:$AQ$70)</f>
        <v>1.7424657534246575</v>
      </c>
      <c r="AX13" s="23" cm="1">
        <f t="array" ref="AX13">SUMPRODUCT(--(TRANSPOSE($E13:$AB13) * $AF13:$AQ13 &gt; AW$1), --(TRANSPOSE($E13:$AB13) * $AF13:$AQ13 &lt;= AX$1), $AF$47:$AQ$70)</f>
        <v>3.4109589041095885</v>
      </c>
      <c r="AY13" s="23" cm="1">
        <f t="array" ref="AY13">SUMPRODUCT(--(TRANSPOSE($E13:$AB13) * $AF13:$AQ13 &gt; AX$1), --(TRANSPOSE($E13:$AB13) * $AF13:$AQ13 &lt;= AY$1), $AF$47:$AQ$70)</f>
        <v>2.9150684931506841</v>
      </c>
      <c r="AZ13" s="23" cm="1">
        <f t="array" ref="AZ13">SUMPRODUCT(--(TRANSPOSE($E13:$AB13) * $AF13:$AQ13 &gt; AY$1), --(TRANSPOSE($E13:$AB13) * $AF13:$AQ13 &lt;= AZ$1), $AF$47:$AQ$70)</f>
        <v>1.9972602739726018</v>
      </c>
      <c r="BA13" s="19">
        <f t="shared" si="5"/>
        <v>10.065753424657531</v>
      </c>
      <c r="BB13" s="28">
        <f t="shared" si="6"/>
        <v>24.000000000000014</v>
      </c>
      <c r="BC13" s="3"/>
      <c r="BD13" s="3"/>
      <c r="BE13" s="3">
        <v>5</v>
      </c>
      <c r="BF13" s="3"/>
      <c r="BG13" s="3"/>
      <c r="BH13" s="3"/>
      <c r="BI13" s="3"/>
      <c r="BJ13" s="3"/>
      <c r="BK13" s="3"/>
      <c r="BL13" s="3"/>
      <c r="BM13" s="3"/>
      <c r="BN13" s="24"/>
      <c r="BP13" s="25">
        <v>12</v>
      </c>
      <c r="BQ13" s="24" t="s">
        <v>4742</v>
      </c>
      <c r="BR13" s="24" t="s">
        <v>4743</v>
      </c>
      <c r="BS13" s="24" t="s">
        <v>4744</v>
      </c>
      <c r="BT13" s="19">
        <f t="shared" si="7"/>
        <v>3264.7800000000057</v>
      </c>
      <c r="BU13" s="19">
        <f t="shared" si="0"/>
        <v>830.25000000000034</v>
      </c>
      <c r="BV13" s="19">
        <f t="shared" si="0"/>
        <v>1970.6500000000015</v>
      </c>
      <c r="BW13" s="19">
        <f t="shared" si="0"/>
        <v>2043.0500000000027</v>
      </c>
      <c r="BX13" s="19">
        <f t="shared" si="0"/>
        <v>226.94999999999993</v>
      </c>
      <c r="BY13" s="28">
        <f t="shared" si="8"/>
        <v>8335.6800000000112</v>
      </c>
    </row>
    <row r="14" spans="1:77" x14ac:dyDescent="0.2">
      <c r="A14" s="3" t="s">
        <v>4534</v>
      </c>
      <c r="B14" s="3" t="s">
        <v>4640</v>
      </c>
      <c r="C14" s="3" t="s">
        <v>4680</v>
      </c>
      <c r="D14" s="20"/>
      <c r="E14" s="23"/>
      <c r="F14" s="23"/>
      <c r="G14" s="23"/>
      <c r="H14" s="23"/>
      <c r="I14" s="23"/>
      <c r="J14" s="23"/>
      <c r="K14" s="23">
        <v>0.2</v>
      </c>
      <c r="L14" s="23">
        <v>0.2</v>
      </c>
      <c r="M14" s="23">
        <v>0.4</v>
      </c>
      <c r="N14" s="23">
        <v>0.4</v>
      </c>
      <c r="O14" s="23">
        <v>0.4</v>
      </c>
      <c r="P14" s="23">
        <v>1</v>
      </c>
      <c r="Q14" s="23">
        <v>1</v>
      </c>
      <c r="R14" s="23">
        <v>0.6</v>
      </c>
      <c r="S14" s="23">
        <v>0.4</v>
      </c>
      <c r="T14" s="23">
        <v>0.4</v>
      </c>
      <c r="U14" s="23">
        <v>0.6</v>
      </c>
      <c r="V14" s="23">
        <v>1</v>
      </c>
      <c r="W14" s="23">
        <v>1</v>
      </c>
      <c r="X14" s="23">
        <v>0.6</v>
      </c>
      <c r="Y14" s="23">
        <v>0.4</v>
      </c>
      <c r="Z14" s="23">
        <v>0.2</v>
      </c>
      <c r="AA14" s="23"/>
      <c r="AB14" s="23"/>
      <c r="AC14" s="3">
        <f t="shared" si="1"/>
        <v>8.8000000000000007</v>
      </c>
      <c r="AD14" s="3">
        <f t="shared" si="2"/>
        <v>16</v>
      </c>
      <c r="AE14" s="20"/>
      <c r="AF14" s="23">
        <v>0.8</v>
      </c>
      <c r="AG14" s="23">
        <v>0.8</v>
      </c>
      <c r="AH14" s="23">
        <v>0.8</v>
      </c>
      <c r="AI14" s="23">
        <v>0.8</v>
      </c>
      <c r="AJ14" s="23">
        <v>0.8</v>
      </c>
      <c r="AK14" s="23">
        <v>0.8</v>
      </c>
      <c r="AL14" s="23">
        <v>0.8</v>
      </c>
      <c r="AM14" s="23">
        <v>0.8</v>
      </c>
      <c r="AN14" s="23">
        <v>0.8</v>
      </c>
      <c r="AO14" s="23">
        <v>0.8</v>
      </c>
      <c r="AP14" s="23">
        <v>0.8</v>
      </c>
      <c r="AQ14" s="23">
        <v>0.8</v>
      </c>
      <c r="AR14" s="29">
        <f t="shared" si="3"/>
        <v>0.80000000000000016</v>
      </c>
      <c r="AS14" s="3">
        <v>1</v>
      </c>
      <c r="AT14" s="3">
        <f t="shared" si="4"/>
        <v>313</v>
      </c>
      <c r="AU14" s="20"/>
      <c r="AV14" s="23" cm="1">
        <f t="array" ref="AV14">SUMPRODUCT(--(TRANSPOSE($E14:$AB14) * $AF14:$AQ14 &lt;= AV$1), $AF$47:$AQ$70)</f>
        <v>8.000000000000016</v>
      </c>
      <c r="AW14" s="23" cm="1">
        <f t="array" ref="AW14">SUMPRODUCT(--(TRANSPOSE($E14:$AB14) * $AF14:$AQ14 &gt; AV$1), --(TRANSPOSE($E14:$AB14) * $AF14:$AQ14 &lt;= AW$1), $AF$47:$AQ$70)</f>
        <v>2.9999999999999991</v>
      </c>
      <c r="AX14" s="23" cm="1">
        <f t="array" ref="AX14">SUMPRODUCT(--(TRANSPOSE($E14:$AB14) * $AF14:$AQ14 &gt; AW$1), --(TRANSPOSE($E14:$AB14) * $AF14:$AQ14 &lt;= AX$1), $AF$47:$AQ$70)</f>
        <v>9.000000000000016</v>
      </c>
      <c r="AY14" s="23" cm="1">
        <f t="array" ref="AY14">SUMPRODUCT(--(TRANSPOSE($E14:$AB14) * $AF14:$AQ14 &gt; AX$1), --(TRANSPOSE($E14:$AB14) * $AF14:$AQ14 &lt;= AY$1), $AF$47:$AQ$70)</f>
        <v>0</v>
      </c>
      <c r="AZ14" s="23" cm="1">
        <f t="array" ref="AZ14">SUMPRODUCT(--(TRANSPOSE($E14:$AB14) * $AF14:$AQ14 &gt; AY$1), --(TRANSPOSE($E14:$AB14) * $AF14:$AQ14 &lt;= AZ$1), $AF$47:$AQ$70)</f>
        <v>3.9999999999999987</v>
      </c>
      <c r="BA14" s="19">
        <f t="shared" si="5"/>
        <v>16.000000000000014</v>
      </c>
      <c r="BB14" s="28">
        <f t="shared" si="6"/>
        <v>24.000000000000028</v>
      </c>
      <c r="BC14" s="3"/>
      <c r="BD14" s="3"/>
      <c r="BE14" s="3"/>
      <c r="BF14" s="3"/>
      <c r="BG14" s="3"/>
      <c r="BH14" s="3"/>
      <c r="BI14" s="3"/>
      <c r="BJ14" s="3"/>
      <c r="BK14" s="3"/>
      <c r="BL14" s="3"/>
      <c r="BM14" s="3"/>
      <c r="BN14" s="24"/>
    </row>
    <row r="15" spans="1:77" x14ac:dyDescent="0.2">
      <c r="A15" s="3" t="s">
        <v>4535</v>
      </c>
      <c r="B15" s="3" t="s">
        <v>4638</v>
      </c>
      <c r="C15" s="3" t="s">
        <v>4681</v>
      </c>
      <c r="D15" s="20"/>
      <c r="E15" s="23"/>
      <c r="F15" s="23"/>
      <c r="G15" s="23"/>
      <c r="H15" s="23"/>
      <c r="I15" s="23"/>
      <c r="J15" s="23"/>
      <c r="K15" s="23">
        <v>0.2</v>
      </c>
      <c r="L15" s="23">
        <v>0.2</v>
      </c>
      <c r="M15" s="23">
        <v>0.4</v>
      </c>
      <c r="N15" s="23">
        <v>0.4</v>
      </c>
      <c r="O15" s="23">
        <v>0.4</v>
      </c>
      <c r="P15" s="23">
        <v>1</v>
      </c>
      <c r="Q15" s="23">
        <v>1</v>
      </c>
      <c r="R15" s="23">
        <v>0.6</v>
      </c>
      <c r="S15" s="23">
        <v>0.4</v>
      </c>
      <c r="T15" s="23">
        <v>0.4</v>
      </c>
      <c r="U15" s="23">
        <v>0.6</v>
      </c>
      <c r="V15" s="23">
        <v>1</v>
      </c>
      <c r="W15" s="23">
        <v>1</v>
      </c>
      <c r="X15" s="23">
        <v>0.6</v>
      </c>
      <c r="Y15" s="23">
        <v>0.4</v>
      </c>
      <c r="Z15" s="23">
        <v>0.2</v>
      </c>
      <c r="AA15" s="23"/>
      <c r="AB15" s="23"/>
      <c r="AC15" s="3">
        <f t="shared" si="1"/>
        <v>8.8000000000000007</v>
      </c>
      <c r="AD15" s="3">
        <f t="shared" si="2"/>
        <v>16</v>
      </c>
      <c r="AE15" s="20"/>
      <c r="AF15" s="23">
        <v>0.8</v>
      </c>
      <c r="AG15" s="23">
        <v>0.8</v>
      </c>
      <c r="AH15" s="23">
        <v>0.8</v>
      </c>
      <c r="AI15" s="23">
        <v>0.8</v>
      </c>
      <c r="AJ15" s="23">
        <v>0.8</v>
      </c>
      <c r="AK15" s="23">
        <v>0.8</v>
      </c>
      <c r="AL15" s="23">
        <v>0.8</v>
      </c>
      <c r="AM15" s="23">
        <v>0.8</v>
      </c>
      <c r="AN15" s="23">
        <v>0.8</v>
      </c>
      <c r="AO15" s="23">
        <v>0.8</v>
      </c>
      <c r="AP15" s="23">
        <v>0.8</v>
      </c>
      <c r="AQ15" s="23">
        <v>0.8</v>
      </c>
      <c r="AR15" s="29">
        <f t="shared" si="3"/>
        <v>0.80000000000000016</v>
      </c>
      <c r="AS15" s="3">
        <v>1</v>
      </c>
      <c r="AT15" s="3">
        <f t="shared" si="4"/>
        <v>313</v>
      </c>
      <c r="AU15" s="20"/>
      <c r="AV15" s="23" cm="1">
        <f t="array" ref="AV15">SUMPRODUCT(--(TRANSPOSE($E15:$AB15) * $AF15:$AQ15 &lt;= AV$1), $AF$47:$AQ$70)</f>
        <v>8.000000000000016</v>
      </c>
      <c r="AW15" s="23" cm="1">
        <f t="array" ref="AW15">SUMPRODUCT(--(TRANSPOSE($E15:$AB15) * $AF15:$AQ15 &gt; AV$1), --(TRANSPOSE($E15:$AB15) * $AF15:$AQ15 &lt;= AW$1), $AF$47:$AQ$70)</f>
        <v>2.9999999999999991</v>
      </c>
      <c r="AX15" s="23" cm="1">
        <f t="array" ref="AX15">SUMPRODUCT(--(TRANSPOSE($E15:$AB15) * $AF15:$AQ15 &gt; AW$1), --(TRANSPOSE($E15:$AB15) * $AF15:$AQ15 &lt;= AX$1), $AF$47:$AQ$70)</f>
        <v>9.000000000000016</v>
      </c>
      <c r="AY15" s="23" cm="1">
        <f t="array" ref="AY15">SUMPRODUCT(--(TRANSPOSE($E15:$AB15) * $AF15:$AQ15 &gt; AX$1), --(TRANSPOSE($E15:$AB15) * $AF15:$AQ15 &lt;= AY$1), $AF$47:$AQ$70)</f>
        <v>0</v>
      </c>
      <c r="AZ15" s="23" cm="1">
        <f t="array" ref="AZ15">SUMPRODUCT(--(TRANSPOSE($E15:$AB15) * $AF15:$AQ15 &gt; AY$1), --(TRANSPOSE($E15:$AB15) * $AF15:$AQ15 &lt;= AZ$1), $AF$47:$AQ$70)</f>
        <v>3.9999999999999987</v>
      </c>
      <c r="BA15" s="19">
        <f t="shared" si="5"/>
        <v>16.000000000000014</v>
      </c>
      <c r="BB15" s="28">
        <f t="shared" si="6"/>
        <v>24.000000000000028</v>
      </c>
      <c r="BC15" s="3"/>
      <c r="BD15" s="3"/>
      <c r="BE15" s="3"/>
      <c r="BF15" s="3">
        <v>60</v>
      </c>
      <c r="BG15" s="3"/>
      <c r="BH15" s="3"/>
      <c r="BI15" s="3"/>
      <c r="BJ15" s="3"/>
      <c r="BK15" s="3"/>
      <c r="BL15" s="3"/>
      <c r="BM15" s="3"/>
      <c r="BN15" s="24"/>
    </row>
    <row r="16" spans="1:77" x14ac:dyDescent="0.2">
      <c r="A16" s="3" t="s">
        <v>4537</v>
      </c>
      <c r="B16" s="3" t="s">
        <v>4639</v>
      </c>
      <c r="C16" s="3" t="s">
        <v>4682</v>
      </c>
      <c r="D16" s="20"/>
      <c r="E16" s="23"/>
      <c r="F16" s="23"/>
      <c r="G16" s="23"/>
      <c r="H16" s="23"/>
      <c r="I16" s="23"/>
      <c r="J16" s="23"/>
      <c r="K16" s="23">
        <v>0.2</v>
      </c>
      <c r="L16" s="23">
        <v>0.2</v>
      </c>
      <c r="M16" s="23">
        <v>0.4</v>
      </c>
      <c r="N16" s="23">
        <v>0.4</v>
      </c>
      <c r="O16" s="23">
        <v>0.4</v>
      </c>
      <c r="P16" s="23">
        <v>1</v>
      </c>
      <c r="Q16" s="23">
        <v>1</v>
      </c>
      <c r="R16" s="23">
        <v>0.6</v>
      </c>
      <c r="S16" s="23">
        <v>0.4</v>
      </c>
      <c r="T16" s="23">
        <v>0.4</v>
      </c>
      <c r="U16" s="23">
        <v>0.6</v>
      </c>
      <c r="V16" s="23">
        <v>1</v>
      </c>
      <c r="W16" s="23">
        <v>1</v>
      </c>
      <c r="X16" s="23">
        <v>0.6</v>
      </c>
      <c r="Y16" s="23">
        <v>0.4</v>
      </c>
      <c r="Z16" s="23">
        <v>0.2</v>
      </c>
      <c r="AA16" s="23"/>
      <c r="AB16" s="23"/>
      <c r="AC16" s="3">
        <f t="shared" si="1"/>
        <v>8.8000000000000007</v>
      </c>
      <c r="AD16" s="3">
        <f t="shared" si="2"/>
        <v>16</v>
      </c>
      <c r="AE16" s="20"/>
      <c r="AF16" s="23">
        <v>0.8</v>
      </c>
      <c r="AG16" s="23">
        <v>0.8</v>
      </c>
      <c r="AH16" s="23">
        <v>0.8</v>
      </c>
      <c r="AI16" s="23">
        <v>0.8</v>
      </c>
      <c r="AJ16" s="23">
        <v>0.8</v>
      </c>
      <c r="AK16" s="23">
        <v>0.8</v>
      </c>
      <c r="AL16" s="23">
        <v>0.8</v>
      </c>
      <c r="AM16" s="23">
        <v>0.8</v>
      </c>
      <c r="AN16" s="23">
        <v>0.8</v>
      </c>
      <c r="AO16" s="23">
        <v>0.8</v>
      </c>
      <c r="AP16" s="23">
        <v>0.8</v>
      </c>
      <c r="AQ16" s="23">
        <v>0.8</v>
      </c>
      <c r="AR16" s="29">
        <f t="shared" si="3"/>
        <v>0.80000000000000016</v>
      </c>
      <c r="AS16" s="3">
        <v>1</v>
      </c>
      <c r="AT16" s="3">
        <f t="shared" si="4"/>
        <v>313</v>
      </c>
      <c r="AU16" s="20"/>
      <c r="AV16" s="23" cm="1">
        <f t="array" ref="AV16">SUMPRODUCT(--(TRANSPOSE($E16:$AB16) * $AF16:$AQ16 &lt;= AV$1), $AF$47:$AQ$70)</f>
        <v>8.000000000000016</v>
      </c>
      <c r="AW16" s="23" cm="1">
        <f t="array" ref="AW16">SUMPRODUCT(--(TRANSPOSE($E16:$AB16) * $AF16:$AQ16 &gt; AV$1), --(TRANSPOSE($E16:$AB16) * $AF16:$AQ16 &lt;= AW$1), $AF$47:$AQ$70)</f>
        <v>2.9999999999999991</v>
      </c>
      <c r="AX16" s="23" cm="1">
        <f t="array" ref="AX16">SUMPRODUCT(--(TRANSPOSE($E16:$AB16) * $AF16:$AQ16 &gt; AW$1), --(TRANSPOSE($E16:$AB16) * $AF16:$AQ16 &lt;= AX$1), $AF$47:$AQ$70)</f>
        <v>9.000000000000016</v>
      </c>
      <c r="AY16" s="23" cm="1">
        <f t="array" ref="AY16">SUMPRODUCT(--(TRANSPOSE($E16:$AB16) * $AF16:$AQ16 &gt; AX$1), --(TRANSPOSE($E16:$AB16) * $AF16:$AQ16 &lt;= AY$1), $AF$47:$AQ$70)</f>
        <v>0</v>
      </c>
      <c r="AZ16" s="23" cm="1">
        <f t="array" ref="AZ16">SUMPRODUCT(--(TRANSPOSE($E16:$AB16) * $AF16:$AQ16 &gt; AY$1), --(TRANSPOSE($E16:$AB16) * $AF16:$AQ16 &lt;= AZ$1), $AF$47:$AQ$70)</f>
        <v>3.9999999999999987</v>
      </c>
      <c r="BA16" s="19">
        <f t="shared" si="5"/>
        <v>16.000000000000014</v>
      </c>
      <c r="BB16" s="28">
        <f t="shared" si="6"/>
        <v>24.000000000000028</v>
      </c>
      <c r="BC16" s="3"/>
      <c r="BD16" s="3"/>
      <c r="BE16" s="3"/>
      <c r="BF16" s="3"/>
      <c r="BG16" s="3"/>
      <c r="BH16" s="3"/>
      <c r="BI16" s="3"/>
      <c r="BJ16" s="3"/>
      <c r="BK16" s="3"/>
      <c r="BL16" s="3"/>
      <c r="BM16" s="3"/>
      <c r="BN16" s="24"/>
    </row>
    <row r="17" spans="1:66" x14ac:dyDescent="0.2">
      <c r="A17" s="3" t="s">
        <v>4536</v>
      </c>
      <c r="B17" s="3" t="s">
        <v>4536</v>
      </c>
      <c r="C17" s="3" t="s">
        <v>4683</v>
      </c>
      <c r="D17" s="20"/>
      <c r="E17" s="23"/>
      <c r="F17" s="23"/>
      <c r="G17" s="23"/>
      <c r="H17" s="23"/>
      <c r="I17" s="23"/>
      <c r="J17" s="23"/>
      <c r="K17" s="23"/>
      <c r="L17" s="23"/>
      <c r="M17" s="23">
        <v>0.2</v>
      </c>
      <c r="N17" s="23">
        <v>0.2</v>
      </c>
      <c r="O17" s="23">
        <v>0.2</v>
      </c>
      <c r="P17" s="23">
        <v>0.6</v>
      </c>
      <c r="Q17" s="23">
        <v>1</v>
      </c>
      <c r="R17" s="23">
        <v>0.6</v>
      </c>
      <c r="S17" s="23">
        <v>0</v>
      </c>
      <c r="T17" s="23">
        <v>0</v>
      </c>
      <c r="U17" s="23">
        <v>0</v>
      </c>
      <c r="V17" s="23">
        <v>0</v>
      </c>
      <c r="W17" s="23">
        <v>0.2</v>
      </c>
      <c r="X17" s="23">
        <v>0.2</v>
      </c>
      <c r="Y17" s="23">
        <v>0.6</v>
      </c>
      <c r="Z17" s="23">
        <v>1</v>
      </c>
      <c r="AA17" s="23">
        <v>0.2</v>
      </c>
      <c r="AB17" s="23">
        <v>0.2</v>
      </c>
      <c r="AC17" s="3">
        <f t="shared" si="1"/>
        <v>5.2000000000000011</v>
      </c>
      <c r="AD17" s="3">
        <f t="shared" si="2"/>
        <v>12</v>
      </c>
      <c r="AE17" s="20"/>
      <c r="AF17" s="23">
        <v>0.8</v>
      </c>
      <c r="AG17" s="23">
        <v>0.8</v>
      </c>
      <c r="AH17" s="23">
        <v>0.8</v>
      </c>
      <c r="AI17" s="23">
        <v>0.8</v>
      </c>
      <c r="AJ17" s="23">
        <v>0.8</v>
      </c>
      <c r="AK17" s="23">
        <v>0.8</v>
      </c>
      <c r="AL17" s="23">
        <v>0.8</v>
      </c>
      <c r="AM17" s="23">
        <v>0.8</v>
      </c>
      <c r="AN17" s="23">
        <v>0.8</v>
      </c>
      <c r="AO17" s="23">
        <v>0.8</v>
      </c>
      <c r="AP17" s="23">
        <v>0.8</v>
      </c>
      <c r="AQ17" s="23">
        <v>0.8</v>
      </c>
      <c r="AR17" s="29">
        <f t="shared" si="3"/>
        <v>0.80000000000000016</v>
      </c>
      <c r="AS17" s="3">
        <v>1</v>
      </c>
      <c r="AT17" s="3">
        <f t="shared" si="4"/>
        <v>313</v>
      </c>
      <c r="AU17" s="20"/>
      <c r="AV17" s="23" cm="1">
        <f t="array" ref="AV17">SUMPRODUCT(--(TRANSPOSE($E17:$AB17) * $AF17:$AQ17 &lt;= AV$1), $AF$47:$AQ$70)</f>
        <v>12.000000000000016</v>
      </c>
      <c r="AW17" s="23" cm="1">
        <f t="array" ref="AW17">SUMPRODUCT(--(TRANSPOSE($E17:$AB17) * $AF17:$AQ17 &gt; AV$1), --(TRANSPOSE($E17:$AB17) * $AF17:$AQ17 &lt;= AW$1), $AF$47:$AQ$70)</f>
        <v>7.0000000000000115</v>
      </c>
      <c r="AX17" s="23" cm="1">
        <f t="array" ref="AX17">SUMPRODUCT(--(TRANSPOSE($E17:$AB17) * $AF17:$AQ17 &gt; AW$1), --(TRANSPOSE($E17:$AB17) * $AF17:$AQ17 &lt;= AX$1), $AF$47:$AQ$70)</f>
        <v>2.9999999999999991</v>
      </c>
      <c r="AY17" s="23" cm="1">
        <f t="array" ref="AY17">SUMPRODUCT(--(TRANSPOSE($E17:$AB17) * $AF17:$AQ17 &gt; AX$1), --(TRANSPOSE($E17:$AB17) * $AF17:$AQ17 &lt;= AY$1), $AF$47:$AQ$70)</f>
        <v>0</v>
      </c>
      <c r="AZ17" s="23" cm="1">
        <f t="array" ref="AZ17">SUMPRODUCT(--(TRANSPOSE($E17:$AB17) * $AF17:$AQ17 &gt; AY$1), --(TRANSPOSE($E17:$AB17) * $AF17:$AQ17 &lt;= AZ$1), $AF$47:$AQ$70)</f>
        <v>1.9999999999999996</v>
      </c>
      <c r="BA17" s="19">
        <f t="shared" si="5"/>
        <v>12.000000000000011</v>
      </c>
      <c r="BB17" s="28">
        <f t="shared" si="6"/>
        <v>24.000000000000028</v>
      </c>
      <c r="BC17" s="3"/>
      <c r="BD17" s="3"/>
      <c r="BE17" s="3"/>
      <c r="BF17" s="3"/>
      <c r="BG17" s="3">
        <v>50</v>
      </c>
      <c r="BH17" s="3"/>
      <c r="BI17" s="3"/>
      <c r="BJ17" s="3"/>
      <c r="BK17" s="3"/>
      <c r="BL17" s="3"/>
      <c r="BM17" s="3"/>
      <c r="BN17" s="24">
        <v>10</v>
      </c>
    </row>
    <row r="18" spans="1:66" x14ac:dyDescent="0.2">
      <c r="A18" s="3" t="s">
        <v>4538</v>
      </c>
      <c r="B18" s="3" t="s">
        <v>4641</v>
      </c>
      <c r="C18" s="3" t="s">
        <v>4684</v>
      </c>
      <c r="D18" s="20"/>
      <c r="E18" s="23"/>
      <c r="F18" s="23"/>
      <c r="G18" s="23"/>
      <c r="H18" s="23"/>
      <c r="I18" s="23"/>
      <c r="J18" s="23"/>
      <c r="K18" s="23"/>
      <c r="L18" s="23"/>
      <c r="M18" s="23">
        <v>0.4</v>
      </c>
      <c r="N18" s="23">
        <v>0.2</v>
      </c>
      <c r="O18" s="23">
        <v>0.4</v>
      </c>
      <c r="P18" s="23">
        <v>1</v>
      </c>
      <c r="Q18" s="23">
        <v>0.4</v>
      </c>
      <c r="R18" s="23">
        <v>0.2</v>
      </c>
      <c r="S18" s="23">
        <v>0.4</v>
      </c>
      <c r="T18" s="23"/>
      <c r="U18" s="23"/>
      <c r="V18" s="23"/>
      <c r="W18" s="23"/>
      <c r="X18" s="23"/>
      <c r="Y18" s="23"/>
      <c r="Z18" s="23"/>
      <c r="AA18" s="23"/>
      <c r="AB18" s="23"/>
      <c r="AC18" s="3">
        <f t="shared" si="1"/>
        <v>3</v>
      </c>
      <c r="AD18" s="3">
        <f t="shared" si="2"/>
        <v>7</v>
      </c>
      <c r="AE18" s="20"/>
      <c r="AF18" s="23">
        <v>0.8</v>
      </c>
      <c r="AG18" s="23">
        <v>0.8</v>
      </c>
      <c r="AH18" s="23">
        <v>0.8</v>
      </c>
      <c r="AI18" s="23">
        <v>0.8</v>
      </c>
      <c r="AJ18" s="23">
        <v>0.8</v>
      </c>
      <c r="AK18" s="23">
        <v>0.8</v>
      </c>
      <c r="AL18" s="23">
        <v>0.8</v>
      </c>
      <c r="AM18" s="23">
        <v>0.8</v>
      </c>
      <c r="AN18" s="23">
        <v>0.8</v>
      </c>
      <c r="AO18" s="23">
        <v>0.8</v>
      </c>
      <c r="AP18" s="23">
        <v>0.8</v>
      </c>
      <c r="AQ18" s="23">
        <v>0.8</v>
      </c>
      <c r="AR18" s="29">
        <f t="shared" si="3"/>
        <v>0.80000000000000016</v>
      </c>
      <c r="AS18" s="3">
        <v>1</v>
      </c>
      <c r="AT18" s="3">
        <f t="shared" si="4"/>
        <v>313</v>
      </c>
      <c r="AU18" s="20"/>
      <c r="AV18" s="23" cm="1">
        <f t="array" ref="AV18">SUMPRODUCT(--(TRANSPOSE($E18:$AB18) * $AF18:$AQ18 &lt;= AV$1), $AF$47:$AQ$70)</f>
        <v>17.000000000000021</v>
      </c>
      <c r="AW18" s="23" cm="1">
        <f t="array" ref="AW18">SUMPRODUCT(--(TRANSPOSE($E18:$AB18) * $AF18:$AQ18 &gt; AV$1), --(TRANSPOSE($E18:$AB18) * $AF18:$AQ18 &lt;= AW$1), $AF$47:$AQ$70)</f>
        <v>1.9999999999999996</v>
      </c>
      <c r="AX18" s="23" cm="1">
        <f t="array" ref="AX18">SUMPRODUCT(--(TRANSPOSE($E18:$AB18) * $AF18:$AQ18 &gt; AW$1), --(TRANSPOSE($E18:$AB18) * $AF18:$AQ18 &lt;= AX$1), $AF$47:$AQ$70)</f>
        <v>3.9999999999999987</v>
      </c>
      <c r="AY18" s="23" cm="1">
        <f t="array" ref="AY18">SUMPRODUCT(--(TRANSPOSE($E18:$AB18) * $AF18:$AQ18 &gt; AX$1), --(TRANSPOSE($E18:$AB18) * $AF18:$AQ18 &lt;= AY$1), $AF$47:$AQ$70)</f>
        <v>0</v>
      </c>
      <c r="AZ18" s="23" cm="1">
        <f t="array" ref="AZ18">SUMPRODUCT(--(TRANSPOSE($E18:$AB18) * $AF18:$AQ18 &gt; AY$1), --(TRANSPOSE($E18:$AB18) * $AF18:$AQ18 &lt;= AZ$1), $AF$47:$AQ$70)</f>
        <v>0.99999999999999989</v>
      </c>
      <c r="BA18" s="19">
        <f t="shared" si="5"/>
        <v>6.9999999999999982</v>
      </c>
      <c r="BB18" s="28">
        <f t="shared" si="6"/>
        <v>24.000000000000021</v>
      </c>
      <c r="BC18" s="3"/>
      <c r="BD18" s="3"/>
      <c r="BE18" s="3"/>
      <c r="BF18" s="3"/>
      <c r="BG18" s="3"/>
      <c r="BH18" s="3"/>
      <c r="BI18" s="3"/>
      <c r="BJ18" s="3"/>
      <c r="BK18" s="3"/>
      <c r="BL18" s="3"/>
      <c r="BM18" s="3"/>
      <c r="BN18" s="24"/>
    </row>
    <row r="19" spans="1:66" x14ac:dyDescent="0.2">
      <c r="A19" s="3" t="s">
        <v>4549</v>
      </c>
      <c r="B19" s="3" t="s">
        <v>4642</v>
      </c>
      <c r="C19" s="3" t="s">
        <v>4685</v>
      </c>
      <c r="D19" s="20"/>
      <c r="E19" s="23"/>
      <c r="F19" s="23"/>
      <c r="G19" s="23"/>
      <c r="H19" s="23"/>
      <c r="I19" s="23"/>
      <c r="J19" s="23"/>
      <c r="K19" s="23"/>
      <c r="L19" s="23"/>
      <c r="M19" s="23">
        <v>0.4</v>
      </c>
      <c r="N19" s="23">
        <v>0.6</v>
      </c>
      <c r="O19" s="23">
        <v>0.8</v>
      </c>
      <c r="P19" s="23">
        <v>1</v>
      </c>
      <c r="Q19" s="23">
        <v>1</v>
      </c>
      <c r="R19" s="23">
        <v>0.6</v>
      </c>
      <c r="S19" s="23">
        <v>0.4</v>
      </c>
      <c r="T19" s="23"/>
      <c r="U19" s="23"/>
      <c r="V19" s="23">
        <v>0.4</v>
      </c>
      <c r="W19" s="23">
        <v>0.8</v>
      </c>
      <c r="X19" s="23">
        <v>1</v>
      </c>
      <c r="Y19" s="23">
        <v>1</v>
      </c>
      <c r="Z19" s="23">
        <v>0.4</v>
      </c>
      <c r="AA19" s="23">
        <v>0.2</v>
      </c>
      <c r="AB19" s="23"/>
      <c r="AC19" s="3">
        <f t="shared" si="1"/>
        <v>8.6</v>
      </c>
      <c r="AD19" s="3">
        <f t="shared" si="2"/>
        <v>13</v>
      </c>
      <c r="AE19" s="20"/>
      <c r="AF19" s="23">
        <v>0.8</v>
      </c>
      <c r="AG19" s="23">
        <v>0.8</v>
      </c>
      <c r="AH19" s="23">
        <v>0.8</v>
      </c>
      <c r="AI19" s="23">
        <v>0.8</v>
      </c>
      <c r="AJ19" s="23">
        <v>0.8</v>
      </c>
      <c r="AK19" s="23">
        <v>0.8</v>
      </c>
      <c r="AL19" s="23">
        <v>0.8</v>
      </c>
      <c r="AM19" s="23">
        <v>0.8</v>
      </c>
      <c r="AN19" s="23">
        <v>0.8</v>
      </c>
      <c r="AO19" s="23">
        <v>0.8</v>
      </c>
      <c r="AP19" s="23">
        <v>0.8</v>
      </c>
      <c r="AQ19" s="23">
        <v>0.8</v>
      </c>
      <c r="AR19" s="29">
        <f t="shared" si="3"/>
        <v>0.80000000000000016</v>
      </c>
      <c r="AS19" s="3">
        <v>1</v>
      </c>
      <c r="AT19" s="3">
        <f t="shared" si="4"/>
        <v>313</v>
      </c>
      <c r="AU19" s="20"/>
      <c r="AV19" s="23" cm="1">
        <f t="array" ref="AV19">SUMPRODUCT(--(TRANSPOSE($E19:$AB19) * $AF19:$AQ19 &lt;= AV$1), $AF$47:$AQ$70)</f>
        <v>11.000000000000016</v>
      </c>
      <c r="AW19" s="23" cm="1">
        <f t="array" ref="AW19">SUMPRODUCT(--(TRANSPOSE($E19:$AB19) * $AF19:$AQ19 &gt; AV$1), --(TRANSPOSE($E19:$AB19) * $AF19:$AQ19 &lt;= AW$1), $AF$47:$AQ$70)</f>
        <v>0.99999999999999989</v>
      </c>
      <c r="AX19" s="23" cm="1">
        <f t="array" ref="AX19">SUMPRODUCT(--(TRANSPOSE($E19:$AB19) * $AF19:$AQ19 &gt; AW$1), --(TRANSPOSE($E19:$AB19) * $AF19:$AQ19 &lt;= AX$1), $AF$47:$AQ$70)</f>
        <v>6.0000000000000071</v>
      </c>
      <c r="AY19" s="23" cm="1">
        <f t="array" ref="AY19">SUMPRODUCT(--(TRANSPOSE($E19:$AB19) * $AF19:$AQ19 &gt; AX$1), --(TRANSPOSE($E19:$AB19) * $AF19:$AQ19 &lt;= AY$1), $AF$47:$AQ$70)</f>
        <v>1.9999999999999996</v>
      </c>
      <c r="AZ19" s="23" cm="1">
        <f t="array" ref="AZ19">SUMPRODUCT(--(TRANSPOSE($E19:$AB19) * $AF19:$AQ19 &gt; AY$1), --(TRANSPOSE($E19:$AB19) * $AF19:$AQ19 &lt;= AZ$1), $AF$47:$AQ$70)</f>
        <v>3.9999999999999987</v>
      </c>
      <c r="BA19" s="19">
        <f t="shared" si="5"/>
        <v>13.000000000000005</v>
      </c>
      <c r="BB19" s="28">
        <f t="shared" si="6"/>
        <v>24.000000000000021</v>
      </c>
      <c r="BC19" s="3"/>
      <c r="BD19" s="3"/>
      <c r="BE19" s="3"/>
      <c r="BF19" s="3"/>
      <c r="BG19" s="3">
        <v>10</v>
      </c>
      <c r="BH19" s="3"/>
      <c r="BI19" s="3"/>
      <c r="BJ19" s="3"/>
      <c r="BK19" s="3"/>
      <c r="BL19" s="3"/>
      <c r="BM19" s="3"/>
      <c r="BN19" s="24">
        <v>5</v>
      </c>
    </row>
    <row r="20" spans="1:66" x14ac:dyDescent="0.2">
      <c r="A20" s="3" t="s">
        <v>4550</v>
      </c>
      <c r="B20" s="3" t="s">
        <v>4643</v>
      </c>
      <c r="C20" s="3" t="s">
        <v>4686</v>
      </c>
      <c r="D20" s="20"/>
      <c r="E20" s="23"/>
      <c r="F20" s="23"/>
      <c r="G20" s="23"/>
      <c r="H20" s="23"/>
      <c r="I20" s="23"/>
      <c r="J20" s="23"/>
      <c r="K20" s="23"/>
      <c r="L20" s="23">
        <v>0.4</v>
      </c>
      <c r="M20" s="23">
        <v>0.4</v>
      </c>
      <c r="N20" s="23">
        <v>0.8</v>
      </c>
      <c r="O20" s="23">
        <v>1</v>
      </c>
      <c r="P20" s="23">
        <v>1</v>
      </c>
      <c r="Q20" s="23">
        <v>0.6</v>
      </c>
      <c r="R20" s="23">
        <v>0.4</v>
      </c>
      <c r="S20" s="23">
        <v>0.2</v>
      </c>
      <c r="T20" s="23">
        <v>0.2</v>
      </c>
      <c r="U20" s="23"/>
      <c r="V20" s="23"/>
      <c r="W20" s="23"/>
      <c r="X20" s="23"/>
      <c r="Y20" s="23"/>
      <c r="Z20" s="23"/>
      <c r="AA20" s="23"/>
      <c r="AB20" s="23"/>
      <c r="AC20" s="3">
        <f t="shared" si="1"/>
        <v>5.0000000000000009</v>
      </c>
      <c r="AD20" s="3">
        <f t="shared" si="2"/>
        <v>9</v>
      </c>
      <c r="AE20" s="20"/>
      <c r="AF20" s="23">
        <v>0.8</v>
      </c>
      <c r="AG20" s="23">
        <v>0.8</v>
      </c>
      <c r="AH20" s="23">
        <v>0.8</v>
      </c>
      <c r="AI20" s="23">
        <v>0.8</v>
      </c>
      <c r="AJ20" s="23">
        <v>0.8</v>
      </c>
      <c r="AK20" s="23">
        <v>0.8</v>
      </c>
      <c r="AL20" s="23">
        <v>0.8</v>
      </c>
      <c r="AM20" s="23">
        <v>0.8</v>
      </c>
      <c r="AN20" s="23">
        <v>0.8</v>
      </c>
      <c r="AO20" s="23">
        <v>0.8</v>
      </c>
      <c r="AP20" s="23">
        <v>0.8</v>
      </c>
      <c r="AQ20" s="23">
        <v>0.8</v>
      </c>
      <c r="AR20" s="29">
        <f t="shared" si="3"/>
        <v>0.80000000000000016</v>
      </c>
      <c r="AS20" s="3">
        <v>1</v>
      </c>
      <c r="AT20" s="3">
        <f t="shared" si="4"/>
        <v>313</v>
      </c>
      <c r="AU20" s="20"/>
      <c r="AV20" s="23" cm="1">
        <f t="array" ref="AV20">SUMPRODUCT(--(TRANSPOSE($E20:$AB20) * $AF20:$AQ20 &lt;= AV$1), $AF$47:$AQ$70)</f>
        <v>15.000000000000016</v>
      </c>
      <c r="AW20" s="23" cm="1">
        <f t="array" ref="AW20">SUMPRODUCT(--(TRANSPOSE($E20:$AB20) * $AF20:$AQ20 &gt; AV$1), --(TRANSPOSE($E20:$AB20) * $AF20:$AQ20 &lt;= AW$1), $AF$47:$AQ$70)</f>
        <v>1.9999999999999996</v>
      </c>
      <c r="AX20" s="23" cm="1">
        <f t="array" ref="AX20">SUMPRODUCT(--(TRANSPOSE($E20:$AB20) * $AF20:$AQ20 &gt; AW$1), --(TRANSPOSE($E20:$AB20) * $AF20:$AQ20 &lt;= AX$1), $AF$47:$AQ$70)</f>
        <v>3.9999999999999987</v>
      </c>
      <c r="AY20" s="23" cm="1">
        <f t="array" ref="AY20">SUMPRODUCT(--(TRANSPOSE($E20:$AB20) * $AF20:$AQ20 &gt; AX$1), --(TRANSPOSE($E20:$AB20) * $AF20:$AQ20 &lt;= AY$1), $AF$47:$AQ$70)</f>
        <v>0.99999999999999989</v>
      </c>
      <c r="AZ20" s="23" cm="1">
        <f t="array" ref="AZ20">SUMPRODUCT(--(TRANSPOSE($E20:$AB20) * $AF20:$AQ20 &gt; AY$1), --(TRANSPOSE($E20:$AB20) * $AF20:$AQ20 &lt;= AZ$1), $AF$47:$AQ$70)</f>
        <v>1.9999999999999996</v>
      </c>
      <c r="BA20" s="19">
        <f t="shared" si="5"/>
        <v>8.9999999999999982</v>
      </c>
      <c r="BB20" s="28">
        <f t="shared" si="6"/>
        <v>24.000000000000014</v>
      </c>
      <c r="BC20" s="3"/>
      <c r="BD20" s="3"/>
      <c r="BE20" s="3"/>
      <c r="BF20" s="3"/>
      <c r="BG20" s="3"/>
      <c r="BH20" s="3"/>
      <c r="BI20" s="3"/>
      <c r="BJ20" s="3"/>
      <c r="BK20" s="3"/>
      <c r="BL20" s="3"/>
      <c r="BM20" s="3"/>
      <c r="BN20" s="24"/>
    </row>
    <row r="21" spans="1:66" x14ac:dyDescent="0.2">
      <c r="A21" s="3" t="s">
        <v>4539</v>
      </c>
      <c r="B21" s="3" t="s">
        <v>4644</v>
      </c>
      <c r="C21" s="3" t="s">
        <v>4687</v>
      </c>
      <c r="D21" s="20"/>
      <c r="E21" s="23"/>
      <c r="F21" s="23"/>
      <c r="G21" s="23"/>
      <c r="H21" s="23"/>
      <c r="I21" s="23"/>
      <c r="J21" s="23"/>
      <c r="K21" s="23"/>
      <c r="L21" s="23"/>
      <c r="M21" s="23"/>
      <c r="N21" s="23"/>
      <c r="O21" s="23"/>
      <c r="P21" s="23"/>
      <c r="Q21" s="23">
        <v>0.2</v>
      </c>
      <c r="R21" s="23">
        <v>0.6</v>
      </c>
      <c r="S21" s="23">
        <v>0.6</v>
      </c>
      <c r="T21" s="23">
        <v>0.6</v>
      </c>
      <c r="U21" s="23">
        <v>0.6</v>
      </c>
      <c r="V21" s="23">
        <v>0.6</v>
      </c>
      <c r="W21" s="23">
        <v>0.6</v>
      </c>
      <c r="X21" s="23">
        <v>1</v>
      </c>
      <c r="Y21" s="23">
        <v>1</v>
      </c>
      <c r="Z21" s="23">
        <v>1</v>
      </c>
      <c r="AA21" s="23">
        <v>0.6</v>
      </c>
      <c r="AB21" s="23">
        <v>0.2</v>
      </c>
      <c r="AC21" s="3">
        <f t="shared" si="1"/>
        <v>7.6000000000000005</v>
      </c>
      <c r="AD21" s="3">
        <f t="shared" si="2"/>
        <v>12</v>
      </c>
      <c r="AE21" s="20"/>
      <c r="AF21" s="23">
        <v>0.8</v>
      </c>
      <c r="AG21" s="23">
        <v>0.8</v>
      </c>
      <c r="AH21" s="23">
        <v>0.8</v>
      </c>
      <c r="AI21" s="23">
        <v>0.8</v>
      </c>
      <c r="AJ21" s="23">
        <v>0.8</v>
      </c>
      <c r="AK21" s="23">
        <v>0.8</v>
      </c>
      <c r="AL21" s="23">
        <v>0.8</v>
      </c>
      <c r="AM21" s="23">
        <v>0.8</v>
      </c>
      <c r="AN21" s="23">
        <v>0.8</v>
      </c>
      <c r="AO21" s="23">
        <v>0.8</v>
      </c>
      <c r="AP21" s="23">
        <v>0.8</v>
      </c>
      <c r="AQ21" s="23">
        <v>0.8</v>
      </c>
      <c r="AR21" s="29">
        <f t="shared" si="3"/>
        <v>0.80000000000000016</v>
      </c>
      <c r="AS21" s="3">
        <v>1</v>
      </c>
      <c r="AT21" s="3">
        <f t="shared" si="4"/>
        <v>313</v>
      </c>
      <c r="AU21" s="20"/>
      <c r="AV21" s="23" cm="1">
        <f t="array" ref="AV21">SUMPRODUCT(--(TRANSPOSE($E21:$AB21) * $AF21:$AQ21 &lt;= AV$1), $AF$47:$AQ$70)</f>
        <v>12.000000000000016</v>
      </c>
      <c r="AW21" s="23" cm="1">
        <f t="array" ref="AW21">SUMPRODUCT(--(TRANSPOSE($E21:$AB21) * $AF21:$AQ21 &gt; AV$1), --(TRANSPOSE($E21:$AB21) * $AF21:$AQ21 &lt;= AW$1), $AF$47:$AQ$70)</f>
        <v>1.9999999999999996</v>
      </c>
      <c r="AX21" s="23" cm="1">
        <f t="array" ref="AX21">SUMPRODUCT(--(TRANSPOSE($E21:$AB21) * $AF21:$AQ21 &gt; AW$1), --(TRANSPOSE($E21:$AB21) * $AF21:$AQ21 &lt;= AX$1), $AF$47:$AQ$70)</f>
        <v>7.0000000000000115</v>
      </c>
      <c r="AY21" s="23" cm="1">
        <f t="array" ref="AY21">SUMPRODUCT(--(TRANSPOSE($E21:$AB21) * $AF21:$AQ21 &gt; AX$1), --(TRANSPOSE($E21:$AB21) * $AF21:$AQ21 &lt;= AY$1), $AF$47:$AQ$70)</f>
        <v>0</v>
      </c>
      <c r="AZ21" s="23" cm="1">
        <f t="array" ref="AZ21">SUMPRODUCT(--(TRANSPOSE($E21:$AB21) * $AF21:$AQ21 &gt; AY$1), --(TRANSPOSE($E21:$AB21) * $AF21:$AQ21 &lt;= AZ$1), $AF$47:$AQ$70)</f>
        <v>2.9999999999999991</v>
      </c>
      <c r="BA21" s="19">
        <f t="shared" si="5"/>
        <v>12.000000000000011</v>
      </c>
      <c r="BB21" s="28">
        <f t="shared" si="6"/>
        <v>24.000000000000028</v>
      </c>
      <c r="BC21" s="3"/>
      <c r="BD21" s="3"/>
      <c r="BE21" s="3"/>
      <c r="BF21" s="3"/>
      <c r="BG21" s="3"/>
      <c r="BH21" s="3">
        <v>20</v>
      </c>
      <c r="BI21" s="3"/>
      <c r="BJ21" s="3"/>
      <c r="BK21" s="3"/>
      <c r="BL21" s="3"/>
      <c r="BM21" s="3"/>
      <c r="BN21" s="24"/>
    </row>
    <row r="22" spans="1:66" x14ac:dyDescent="0.2">
      <c r="A22" s="3" t="s">
        <v>4540</v>
      </c>
      <c r="B22" s="3" t="s">
        <v>4645</v>
      </c>
      <c r="C22" s="3" t="s">
        <v>4688</v>
      </c>
      <c r="D22" s="20"/>
      <c r="E22" s="23"/>
      <c r="F22" s="23"/>
      <c r="G22" s="23"/>
      <c r="H22" s="23"/>
      <c r="I22" s="23"/>
      <c r="J22" s="23"/>
      <c r="K22" s="23"/>
      <c r="L22" s="23">
        <v>0.2</v>
      </c>
      <c r="M22" s="23">
        <v>0.6</v>
      </c>
      <c r="N22" s="23">
        <v>1</v>
      </c>
      <c r="O22" s="23">
        <v>1</v>
      </c>
      <c r="P22" s="23">
        <v>0.2</v>
      </c>
      <c r="Q22" s="23">
        <v>0.2</v>
      </c>
      <c r="R22" s="23">
        <v>1</v>
      </c>
      <c r="S22" s="23">
        <v>1</v>
      </c>
      <c r="T22" s="23">
        <v>0.6</v>
      </c>
      <c r="U22" s="23">
        <v>0.6</v>
      </c>
      <c r="V22" s="23">
        <v>0.6</v>
      </c>
      <c r="W22" s="23">
        <v>0.6</v>
      </c>
      <c r="X22" s="23">
        <v>1</v>
      </c>
      <c r="Y22" s="23">
        <v>1</v>
      </c>
      <c r="Z22" s="23">
        <v>0.6</v>
      </c>
      <c r="AA22" s="23">
        <v>0.2</v>
      </c>
      <c r="AB22" s="23"/>
      <c r="AC22" s="3">
        <f t="shared" si="1"/>
        <v>10.399999999999997</v>
      </c>
      <c r="AD22" s="3">
        <f t="shared" si="2"/>
        <v>16</v>
      </c>
      <c r="AE22" s="20"/>
      <c r="AF22" s="23">
        <v>0.8</v>
      </c>
      <c r="AG22" s="23">
        <v>0.8</v>
      </c>
      <c r="AH22" s="23">
        <v>0.8</v>
      </c>
      <c r="AI22" s="23">
        <v>0.8</v>
      </c>
      <c r="AJ22" s="23">
        <v>0.8</v>
      </c>
      <c r="AK22" s="23">
        <v>0.8</v>
      </c>
      <c r="AL22" s="23">
        <v>0.8</v>
      </c>
      <c r="AM22" s="23">
        <v>0.8</v>
      </c>
      <c r="AN22" s="23">
        <v>0.8</v>
      </c>
      <c r="AO22" s="23">
        <v>0.8</v>
      </c>
      <c r="AP22" s="23">
        <v>0.8</v>
      </c>
      <c r="AQ22" s="23">
        <v>0.8</v>
      </c>
      <c r="AR22" s="29">
        <f t="shared" si="3"/>
        <v>0.80000000000000016</v>
      </c>
      <c r="AS22" s="3">
        <v>1</v>
      </c>
      <c r="AT22" s="3">
        <f t="shared" si="4"/>
        <v>313</v>
      </c>
      <c r="AU22" s="20"/>
      <c r="AV22" s="23" cm="1">
        <f t="array" ref="AV22">SUMPRODUCT(--(TRANSPOSE($E22:$AB22) * $AF22:$AQ22 &lt;= AV$1), $AF$47:$AQ$70)</f>
        <v>8.000000000000016</v>
      </c>
      <c r="AW22" s="23" cm="1">
        <f t="array" ref="AW22">SUMPRODUCT(--(TRANSPOSE($E22:$AB22) * $AF22:$AQ22 &gt; AV$1), --(TRANSPOSE($E22:$AB22) * $AF22:$AQ22 &lt;= AW$1), $AF$47:$AQ$70)</f>
        <v>3.9999999999999987</v>
      </c>
      <c r="AX22" s="23" cm="1">
        <f t="array" ref="AX22">SUMPRODUCT(--(TRANSPOSE($E22:$AB22) * $AF22:$AQ22 &gt; AW$1), --(TRANSPOSE($E22:$AB22) * $AF22:$AQ22 &lt;= AX$1), $AF$47:$AQ$70)</f>
        <v>6.0000000000000071</v>
      </c>
      <c r="AY22" s="23" cm="1">
        <f t="array" ref="AY22">SUMPRODUCT(--(TRANSPOSE($E22:$AB22) * $AF22:$AQ22 &gt; AX$1), --(TRANSPOSE($E22:$AB22) * $AF22:$AQ22 &lt;= AY$1), $AF$47:$AQ$70)</f>
        <v>0</v>
      </c>
      <c r="AZ22" s="23" cm="1">
        <f t="array" ref="AZ22">SUMPRODUCT(--(TRANSPOSE($E22:$AB22) * $AF22:$AQ22 &gt; AY$1), --(TRANSPOSE($E22:$AB22) * $AF22:$AQ22 &lt;= AZ$1), $AF$47:$AQ$70)</f>
        <v>6.0000000000000071</v>
      </c>
      <c r="BA22" s="19">
        <f t="shared" si="5"/>
        <v>16.000000000000014</v>
      </c>
      <c r="BB22" s="28">
        <f t="shared" si="6"/>
        <v>24.000000000000028</v>
      </c>
      <c r="BC22" s="3"/>
      <c r="BD22" s="3"/>
      <c r="BE22" s="3"/>
      <c r="BF22" s="3"/>
      <c r="BG22" s="3"/>
      <c r="BH22" s="3">
        <v>20</v>
      </c>
      <c r="BI22" s="3"/>
      <c r="BJ22" s="3"/>
      <c r="BK22" s="3"/>
      <c r="BL22" s="3"/>
      <c r="BM22" s="3"/>
      <c r="BN22" s="24"/>
    </row>
    <row r="23" spans="1:66" x14ac:dyDescent="0.2">
      <c r="A23" s="3" t="s">
        <v>4541</v>
      </c>
      <c r="B23" s="3" t="s">
        <v>4646</v>
      </c>
      <c r="C23" s="3" t="s">
        <v>4689</v>
      </c>
      <c r="D23" s="20"/>
      <c r="E23" s="23"/>
      <c r="F23" s="23"/>
      <c r="G23" s="23"/>
      <c r="H23" s="23"/>
      <c r="I23" s="23"/>
      <c r="J23" s="23"/>
      <c r="K23" s="23"/>
      <c r="L23" s="23">
        <v>0.2</v>
      </c>
      <c r="M23" s="23">
        <v>0.6</v>
      </c>
      <c r="N23" s="23">
        <v>1</v>
      </c>
      <c r="O23" s="23">
        <v>1</v>
      </c>
      <c r="P23" s="23">
        <v>0.2</v>
      </c>
      <c r="Q23" s="23">
        <v>0.2</v>
      </c>
      <c r="R23" s="23">
        <v>1</v>
      </c>
      <c r="S23" s="23">
        <v>1</v>
      </c>
      <c r="T23" s="23">
        <v>0.6</v>
      </c>
      <c r="U23" s="23">
        <v>0.6</v>
      </c>
      <c r="V23" s="23">
        <v>0.6</v>
      </c>
      <c r="W23" s="23">
        <v>0.6</v>
      </c>
      <c r="X23" s="23">
        <v>1</v>
      </c>
      <c r="Y23" s="23">
        <v>1</v>
      </c>
      <c r="Z23" s="23">
        <v>0.6</v>
      </c>
      <c r="AA23" s="23">
        <v>0.2</v>
      </c>
      <c r="AB23" s="23"/>
      <c r="AC23" s="3">
        <f t="shared" si="1"/>
        <v>10.399999999999997</v>
      </c>
      <c r="AD23" s="3">
        <f t="shared" si="2"/>
        <v>16</v>
      </c>
      <c r="AE23" s="20"/>
      <c r="AF23" s="23">
        <v>0.8</v>
      </c>
      <c r="AG23" s="23">
        <v>0.8</v>
      </c>
      <c r="AH23" s="23">
        <v>0.8</v>
      </c>
      <c r="AI23" s="23">
        <v>0.8</v>
      </c>
      <c r="AJ23" s="23">
        <v>0.8</v>
      </c>
      <c r="AK23" s="23">
        <v>0.8</v>
      </c>
      <c r="AL23" s="23">
        <v>0.8</v>
      </c>
      <c r="AM23" s="23">
        <v>0.8</v>
      </c>
      <c r="AN23" s="23">
        <v>0.8</v>
      </c>
      <c r="AO23" s="23">
        <v>0.8</v>
      </c>
      <c r="AP23" s="23">
        <v>0.8</v>
      </c>
      <c r="AQ23" s="23">
        <v>0.8</v>
      </c>
      <c r="AR23" s="29">
        <f t="shared" si="3"/>
        <v>0.80000000000000016</v>
      </c>
      <c r="AS23" s="3">
        <v>1</v>
      </c>
      <c r="AT23" s="3">
        <f t="shared" si="4"/>
        <v>313</v>
      </c>
      <c r="AU23" s="20"/>
      <c r="AV23" s="23" cm="1">
        <f t="array" ref="AV23">SUMPRODUCT(--(TRANSPOSE($E23:$AB23) * $AF23:$AQ23 &lt;= AV$1), $AF$47:$AQ$70)</f>
        <v>8.000000000000016</v>
      </c>
      <c r="AW23" s="23" cm="1">
        <f t="array" ref="AW23">SUMPRODUCT(--(TRANSPOSE($E23:$AB23) * $AF23:$AQ23 &gt; AV$1), --(TRANSPOSE($E23:$AB23) * $AF23:$AQ23 &lt;= AW$1), $AF$47:$AQ$70)</f>
        <v>3.9999999999999987</v>
      </c>
      <c r="AX23" s="23" cm="1">
        <f t="array" ref="AX23">SUMPRODUCT(--(TRANSPOSE($E23:$AB23) * $AF23:$AQ23 &gt; AW$1), --(TRANSPOSE($E23:$AB23) * $AF23:$AQ23 &lt;= AX$1), $AF$47:$AQ$70)</f>
        <v>6.0000000000000071</v>
      </c>
      <c r="AY23" s="23" cm="1">
        <f t="array" ref="AY23">SUMPRODUCT(--(TRANSPOSE($E23:$AB23) * $AF23:$AQ23 &gt; AX$1), --(TRANSPOSE($E23:$AB23) * $AF23:$AQ23 &lt;= AY$1), $AF$47:$AQ$70)</f>
        <v>0</v>
      </c>
      <c r="AZ23" s="23" cm="1">
        <f t="array" ref="AZ23">SUMPRODUCT(--(TRANSPOSE($E23:$AB23) * $AF23:$AQ23 &gt; AY$1), --(TRANSPOSE($E23:$AB23) * $AF23:$AQ23 &lt;= AZ$1), $AF$47:$AQ$70)</f>
        <v>6.0000000000000071</v>
      </c>
      <c r="BA23" s="19">
        <f t="shared" si="5"/>
        <v>16.000000000000014</v>
      </c>
      <c r="BB23" s="28">
        <f t="shared" si="6"/>
        <v>24.000000000000028</v>
      </c>
      <c r="BC23" s="3"/>
      <c r="BD23" s="3"/>
      <c r="BE23" s="3"/>
      <c r="BF23" s="3"/>
      <c r="BG23" s="3"/>
      <c r="BH23" s="3">
        <v>20</v>
      </c>
      <c r="BI23" s="3"/>
      <c r="BJ23" s="3"/>
      <c r="BK23" s="3"/>
      <c r="BL23" s="3"/>
      <c r="BM23" s="3"/>
      <c r="BN23" s="24"/>
    </row>
    <row r="24" spans="1:66" x14ac:dyDescent="0.2">
      <c r="A24" s="3" t="s">
        <v>4542</v>
      </c>
      <c r="B24" s="3" t="s">
        <v>4647</v>
      </c>
      <c r="C24" s="3" t="s">
        <v>4690</v>
      </c>
      <c r="D24" s="20"/>
      <c r="E24" s="23">
        <v>1</v>
      </c>
      <c r="F24" s="23">
        <v>1</v>
      </c>
      <c r="G24" s="23">
        <v>1</v>
      </c>
      <c r="H24" s="23">
        <v>1</v>
      </c>
      <c r="I24" s="23">
        <v>1</v>
      </c>
      <c r="J24" s="23">
        <v>1</v>
      </c>
      <c r="K24" s="23">
        <v>1</v>
      </c>
      <c r="L24" s="23">
        <v>1</v>
      </c>
      <c r="M24" s="23">
        <v>1</v>
      </c>
      <c r="N24" s="23">
        <v>1</v>
      </c>
      <c r="O24" s="23">
        <v>1</v>
      </c>
      <c r="P24" s="23">
        <v>1</v>
      </c>
      <c r="Q24" s="23">
        <v>1</v>
      </c>
      <c r="R24" s="23">
        <v>1</v>
      </c>
      <c r="S24" s="23">
        <v>1</v>
      </c>
      <c r="T24" s="23">
        <v>1</v>
      </c>
      <c r="U24" s="23">
        <v>1</v>
      </c>
      <c r="V24" s="23">
        <v>1</v>
      </c>
      <c r="W24" s="23">
        <v>1</v>
      </c>
      <c r="X24" s="23">
        <v>1</v>
      </c>
      <c r="Y24" s="23">
        <v>1</v>
      </c>
      <c r="Z24" s="23">
        <v>1</v>
      </c>
      <c r="AA24" s="23">
        <v>1</v>
      </c>
      <c r="AB24" s="23">
        <v>1</v>
      </c>
      <c r="AC24" s="3">
        <f t="shared" si="1"/>
        <v>24</v>
      </c>
      <c r="AD24" s="3">
        <f t="shared" si="2"/>
        <v>24</v>
      </c>
      <c r="AE24" s="20"/>
      <c r="AF24" s="23">
        <v>0.8</v>
      </c>
      <c r="AG24" s="23">
        <v>0.8</v>
      </c>
      <c r="AH24" s="23">
        <v>0.8</v>
      </c>
      <c r="AI24" s="23">
        <v>0.8</v>
      </c>
      <c r="AJ24" s="23">
        <v>0.8</v>
      </c>
      <c r="AK24" s="23">
        <v>0.8</v>
      </c>
      <c r="AL24" s="23">
        <v>0.8</v>
      </c>
      <c r="AM24" s="23">
        <v>0.8</v>
      </c>
      <c r="AN24" s="23">
        <v>0.8</v>
      </c>
      <c r="AO24" s="23">
        <v>0.8</v>
      </c>
      <c r="AP24" s="23">
        <v>0.8</v>
      </c>
      <c r="AQ24" s="23">
        <v>0.8</v>
      </c>
      <c r="AR24" s="29">
        <f t="shared" si="3"/>
        <v>0.80000000000000016</v>
      </c>
      <c r="AS24" s="3">
        <v>0</v>
      </c>
      <c r="AT24" s="3">
        <f t="shared" si="4"/>
        <v>365</v>
      </c>
      <c r="AU24" s="20"/>
      <c r="AV24" s="23" cm="1">
        <f t="array" ref="AV24">SUMPRODUCT(--(TRANSPOSE($E24:$AB24) * $AF24:$AQ24 &lt;= AV$1), $AF$47:$AQ$70)</f>
        <v>0</v>
      </c>
      <c r="AW24" s="23" cm="1">
        <f t="array" ref="AW24">SUMPRODUCT(--(TRANSPOSE($E24:$AB24) * $AF24:$AQ24 &gt; AV$1), --(TRANSPOSE($E24:$AB24) * $AF24:$AQ24 &lt;= AW$1), $AF$47:$AQ$70)</f>
        <v>0</v>
      </c>
      <c r="AX24" s="23" cm="1">
        <f t="array" ref="AX24">SUMPRODUCT(--(TRANSPOSE($E24:$AB24) * $AF24:$AQ24 &gt; AW$1), --(TRANSPOSE($E24:$AB24) * $AF24:$AQ24 &lt;= AX$1), $AF$47:$AQ$70)</f>
        <v>0</v>
      </c>
      <c r="AY24" s="23" cm="1">
        <f t="array" ref="AY24">SUMPRODUCT(--(TRANSPOSE($E24:$AB24) * $AF24:$AQ24 &gt; AX$1), --(TRANSPOSE($E24:$AB24) * $AF24:$AQ24 &lt;= AY$1), $AF$47:$AQ$70)</f>
        <v>0</v>
      </c>
      <c r="AZ24" s="23" cm="1">
        <f t="array" ref="AZ24">SUMPRODUCT(--(TRANSPOSE($E24:$AB24) * $AF24:$AQ24 &gt; AY$1), --(TRANSPOSE($E24:$AB24) * $AF24:$AQ24 &lt;= AZ$1), $AF$47:$AQ$70)</f>
        <v>24.000000000000071</v>
      </c>
      <c r="BA24" s="19">
        <f t="shared" si="5"/>
        <v>24.000000000000071</v>
      </c>
      <c r="BB24" s="28">
        <f t="shared" si="6"/>
        <v>24.000000000000071</v>
      </c>
      <c r="BC24" s="3"/>
      <c r="BD24" s="3"/>
      <c r="BE24" s="3"/>
      <c r="BF24" s="3"/>
      <c r="BG24" s="3"/>
      <c r="BH24" s="3"/>
      <c r="BI24" s="3">
        <v>40</v>
      </c>
      <c r="BJ24" s="3"/>
      <c r="BK24" s="3"/>
      <c r="BL24" s="3"/>
      <c r="BM24" s="3"/>
      <c r="BN24" s="24"/>
    </row>
    <row r="25" spans="1:66" x14ac:dyDescent="0.2">
      <c r="A25" s="3" t="s">
        <v>4543</v>
      </c>
      <c r="B25" s="3" t="s">
        <v>4648</v>
      </c>
      <c r="C25" s="3" t="s">
        <v>4691</v>
      </c>
      <c r="D25" s="20"/>
      <c r="E25" s="23">
        <v>0.2</v>
      </c>
      <c r="F25" s="23">
        <v>0.2</v>
      </c>
      <c r="G25" s="23">
        <v>0.2</v>
      </c>
      <c r="H25" s="23">
        <v>0.2</v>
      </c>
      <c r="I25" s="23">
        <v>0.2</v>
      </c>
      <c r="J25" s="23">
        <v>0.2</v>
      </c>
      <c r="K25" s="23">
        <v>0.4</v>
      </c>
      <c r="L25" s="23">
        <v>1</v>
      </c>
      <c r="M25" s="23">
        <v>0.6</v>
      </c>
      <c r="N25" s="23">
        <v>0.6</v>
      </c>
      <c r="O25" s="23">
        <v>0.6</v>
      </c>
      <c r="P25" s="23">
        <v>0.6</v>
      </c>
      <c r="Q25" s="23">
        <v>1</v>
      </c>
      <c r="R25" s="23">
        <v>0.6</v>
      </c>
      <c r="S25" s="23">
        <v>0.6</v>
      </c>
      <c r="T25" s="23">
        <v>0.6</v>
      </c>
      <c r="U25" s="23">
        <v>0.6</v>
      </c>
      <c r="V25" s="23">
        <v>1</v>
      </c>
      <c r="W25" s="23">
        <v>0.4</v>
      </c>
      <c r="X25" s="23">
        <v>0.2</v>
      </c>
      <c r="Y25" s="23">
        <v>0.2</v>
      </c>
      <c r="Z25" s="23">
        <v>0.2</v>
      </c>
      <c r="AA25" s="23">
        <v>0.2</v>
      </c>
      <c r="AB25" s="23">
        <v>0.2</v>
      </c>
      <c r="AC25" s="3">
        <f t="shared" si="1"/>
        <v>10.799999999999995</v>
      </c>
      <c r="AD25" s="3">
        <f t="shared" si="2"/>
        <v>24</v>
      </c>
      <c r="AE25" s="20"/>
      <c r="AF25" s="23">
        <v>0.8</v>
      </c>
      <c r="AG25" s="23">
        <v>0.8</v>
      </c>
      <c r="AH25" s="23">
        <v>0.8</v>
      </c>
      <c r="AI25" s="23">
        <v>0.8</v>
      </c>
      <c r="AJ25" s="23">
        <v>0.8</v>
      </c>
      <c r="AK25" s="23">
        <v>0.8</v>
      </c>
      <c r="AL25" s="23">
        <v>0.8</v>
      </c>
      <c r="AM25" s="23">
        <v>0.8</v>
      </c>
      <c r="AN25" s="23">
        <v>0.8</v>
      </c>
      <c r="AO25" s="23">
        <v>0.8</v>
      </c>
      <c r="AP25" s="23">
        <v>0.8</v>
      </c>
      <c r="AQ25" s="23">
        <v>0.8</v>
      </c>
      <c r="AR25" s="29">
        <f t="shared" si="3"/>
        <v>0.80000000000000016</v>
      </c>
      <c r="AS25" s="3">
        <v>0</v>
      </c>
      <c r="AT25" s="3">
        <f t="shared" si="4"/>
        <v>365</v>
      </c>
      <c r="AU25" s="20"/>
      <c r="AV25" s="23" cm="1">
        <f t="array" ref="AV25">SUMPRODUCT(--(TRANSPOSE($E25:$AB25) * $AF25:$AQ25 &lt;= AV$1), $AF$47:$AQ$70)</f>
        <v>0</v>
      </c>
      <c r="AW25" s="23" cm="1">
        <f t="array" ref="AW25">SUMPRODUCT(--(TRANSPOSE($E25:$AB25) * $AF25:$AQ25 &gt; AV$1), --(TRANSPOSE($E25:$AB25) * $AF25:$AQ25 &lt;= AW$1), $AF$47:$AQ$70)</f>
        <v>11.000000000000016</v>
      </c>
      <c r="AX25" s="23" cm="1">
        <f t="array" ref="AX25">SUMPRODUCT(--(TRANSPOSE($E25:$AB25) * $AF25:$AQ25 &gt; AW$1), --(TRANSPOSE($E25:$AB25) * $AF25:$AQ25 &lt;= AX$1), $AF$47:$AQ$70)</f>
        <v>10.000000000000016</v>
      </c>
      <c r="AY25" s="23" cm="1">
        <f t="array" ref="AY25">SUMPRODUCT(--(TRANSPOSE($E25:$AB25) * $AF25:$AQ25 &gt; AX$1), --(TRANSPOSE($E25:$AB25) * $AF25:$AQ25 &lt;= AY$1), $AF$47:$AQ$70)</f>
        <v>0</v>
      </c>
      <c r="AZ25" s="23" cm="1">
        <f t="array" ref="AZ25">SUMPRODUCT(--(TRANSPOSE($E25:$AB25) * $AF25:$AQ25 &gt; AY$1), --(TRANSPOSE($E25:$AB25) * $AF25:$AQ25 &lt;= AZ$1), $AF$47:$AQ$70)</f>
        <v>2.9999999999999991</v>
      </c>
      <c r="BA25" s="19">
        <f t="shared" si="5"/>
        <v>24.000000000000032</v>
      </c>
      <c r="BB25" s="28">
        <f t="shared" si="6"/>
        <v>24.000000000000032</v>
      </c>
      <c r="BC25" s="3"/>
      <c r="BD25" s="3"/>
      <c r="BE25" s="3"/>
      <c r="BF25" s="3"/>
      <c r="BG25" s="3"/>
      <c r="BH25" s="3"/>
      <c r="BI25" s="3">
        <v>5</v>
      </c>
      <c r="BJ25" s="3"/>
      <c r="BK25" s="3"/>
      <c r="BL25" s="3"/>
      <c r="BM25" s="3"/>
      <c r="BN25" s="24"/>
    </row>
    <row r="26" spans="1:66" x14ac:dyDescent="0.2">
      <c r="A26" s="3" t="s">
        <v>4544</v>
      </c>
      <c r="B26" s="3" t="s">
        <v>4649</v>
      </c>
      <c r="C26" s="3" t="s">
        <v>4692</v>
      </c>
      <c r="D26" s="20"/>
      <c r="E26" s="23"/>
      <c r="F26" s="23"/>
      <c r="G26" s="23"/>
      <c r="H26" s="23"/>
      <c r="I26" s="23"/>
      <c r="J26" s="23"/>
      <c r="K26" s="23"/>
      <c r="L26" s="23">
        <v>0.2</v>
      </c>
      <c r="M26" s="23">
        <v>0.6</v>
      </c>
      <c r="N26" s="23">
        <v>1</v>
      </c>
      <c r="O26" s="23">
        <v>1</v>
      </c>
      <c r="P26" s="23">
        <v>0.8</v>
      </c>
      <c r="Q26" s="23">
        <v>0.4</v>
      </c>
      <c r="R26" s="23">
        <v>0.6</v>
      </c>
      <c r="S26" s="23">
        <v>1</v>
      </c>
      <c r="T26" s="23">
        <v>0.8</v>
      </c>
      <c r="U26" s="23">
        <v>0.6</v>
      </c>
      <c r="V26" s="23">
        <v>0.2</v>
      </c>
      <c r="W26" s="23"/>
      <c r="X26" s="23"/>
      <c r="Y26" s="23"/>
      <c r="Z26" s="23"/>
      <c r="AA26" s="23"/>
      <c r="AB26" s="23"/>
      <c r="AC26" s="3">
        <f t="shared" si="1"/>
        <v>7.1999999999999993</v>
      </c>
      <c r="AD26" s="3">
        <f t="shared" si="2"/>
        <v>11</v>
      </c>
      <c r="AE26" s="20"/>
      <c r="AF26" s="23">
        <v>0.8</v>
      </c>
      <c r="AG26" s="23">
        <v>0.8</v>
      </c>
      <c r="AH26" s="23">
        <v>0.8</v>
      </c>
      <c r="AI26" s="23">
        <v>0.8</v>
      </c>
      <c r="AJ26" s="23">
        <v>0.8</v>
      </c>
      <c r="AK26" s="23">
        <v>0.8</v>
      </c>
      <c r="AL26" s="23">
        <v>0.8</v>
      </c>
      <c r="AM26" s="23">
        <v>0.8</v>
      </c>
      <c r="AN26" s="23">
        <v>0.8</v>
      </c>
      <c r="AO26" s="23">
        <v>0.8</v>
      </c>
      <c r="AP26" s="23">
        <v>0.8</v>
      </c>
      <c r="AQ26" s="23">
        <v>0.8</v>
      </c>
      <c r="AR26" s="29">
        <f t="shared" si="3"/>
        <v>0.80000000000000016</v>
      </c>
      <c r="AS26" s="3">
        <v>1</v>
      </c>
      <c r="AT26" s="3">
        <f t="shared" si="4"/>
        <v>313</v>
      </c>
      <c r="AU26" s="20"/>
      <c r="AV26" s="23" cm="1">
        <f t="array" ref="AV26">SUMPRODUCT(--(TRANSPOSE($E26:$AB26) * $AF26:$AQ26 &lt;= AV$1), $AF$47:$AQ$70)</f>
        <v>13.000000000000016</v>
      </c>
      <c r="AW26" s="23" cm="1">
        <f t="array" ref="AW26">SUMPRODUCT(--(TRANSPOSE($E26:$AB26) * $AF26:$AQ26 &gt; AV$1), --(TRANSPOSE($E26:$AB26) * $AF26:$AQ26 &lt;= AW$1), $AF$47:$AQ$70)</f>
        <v>1.9999999999999996</v>
      </c>
      <c r="AX26" s="23" cm="1">
        <f t="array" ref="AX26">SUMPRODUCT(--(TRANSPOSE($E26:$AB26) * $AF26:$AQ26 &gt; AW$1), --(TRANSPOSE($E26:$AB26) * $AF26:$AQ26 &lt;= AX$1), $AF$47:$AQ$70)</f>
        <v>3.9999999999999987</v>
      </c>
      <c r="AY26" s="23" cm="1">
        <f t="array" ref="AY26">SUMPRODUCT(--(TRANSPOSE($E26:$AB26) * $AF26:$AQ26 &gt; AX$1), --(TRANSPOSE($E26:$AB26) * $AF26:$AQ26 &lt;= AY$1), $AF$47:$AQ$70)</f>
        <v>1.9999999999999996</v>
      </c>
      <c r="AZ26" s="23" cm="1">
        <f t="array" ref="AZ26">SUMPRODUCT(--(TRANSPOSE($E26:$AB26) * $AF26:$AQ26 &gt; AY$1), --(TRANSPOSE($E26:$AB26) * $AF26:$AQ26 &lt;= AZ$1), $AF$47:$AQ$70)</f>
        <v>2.9999999999999991</v>
      </c>
      <c r="BA26" s="19">
        <f t="shared" si="5"/>
        <v>10.999999999999996</v>
      </c>
      <c r="BB26" s="28">
        <f t="shared" si="6"/>
        <v>24.000000000000014</v>
      </c>
      <c r="BC26" s="3"/>
      <c r="BD26" s="3"/>
      <c r="BE26" s="3"/>
      <c r="BF26" s="3"/>
      <c r="BG26" s="3"/>
      <c r="BH26" s="3"/>
      <c r="BI26" s="3">
        <v>10</v>
      </c>
      <c r="BJ26" s="3"/>
      <c r="BK26" s="3"/>
      <c r="BL26" s="3"/>
      <c r="BM26" s="3"/>
      <c r="BN26" s="24"/>
    </row>
    <row r="27" spans="1:66" x14ac:dyDescent="0.2">
      <c r="A27" s="3" t="s">
        <v>4547</v>
      </c>
      <c r="B27" s="3" t="s">
        <v>4650</v>
      </c>
      <c r="C27" s="3" t="s">
        <v>4693</v>
      </c>
      <c r="D27" s="20"/>
      <c r="E27" s="23">
        <v>0.2</v>
      </c>
      <c r="F27" s="23">
        <v>0.2</v>
      </c>
      <c r="G27" s="23">
        <v>0.2</v>
      </c>
      <c r="H27" s="23">
        <v>0.2</v>
      </c>
      <c r="I27" s="23">
        <v>0.2</v>
      </c>
      <c r="J27" s="23">
        <v>0.5</v>
      </c>
      <c r="K27" s="23">
        <v>0.8</v>
      </c>
      <c r="L27" s="23">
        <v>1</v>
      </c>
      <c r="M27" s="23">
        <v>1</v>
      </c>
      <c r="N27" s="23">
        <v>0.8</v>
      </c>
      <c r="O27" s="23">
        <v>1</v>
      </c>
      <c r="P27" s="23">
        <v>0.5</v>
      </c>
      <c r="Q27" s="23">
        <v>0.8</v>
      </c>
      <c r="R27" s="23">
        <v>1</v>
      </c>
      <c r="S27" s="23">
        <v>1</v>
      </c>
      <c r="T27" s="23">
        <v>0.8</v>
      </c>
      <c r="U27" s="23">
        <v>0.8</v>
      </c>
      <c r="V27" s="23">
        <v>0.8</v>
      </c>
      <c r="W27" s="23">
        <v>0.5</v>
      </c>
      <c r="X27" s="23">
        <v>0.5</v>
      </c>
      <c r="Y27" s="23">
        <v>0.5</v>
      </c>
      <c r="Z27" s="23">
        <v>0.5</v>
      </c>
      <c r="AA27" s="23">
        <v>0.2</v>
      </c>
      <c r="AB27" s="23">
        <v>0.2</v>
      </c>
      <c r="AC27" s="3">
        <f t="shared" si="1"/>
        <v>14.2</v>
      </c>
      <c r="AD27" s="3">
        <f t="shared" si="2"/>
        <v>24</v>
      </c>
      <c r="AE27" s="20"/>
      <c r="AF27" s="23">
        <v>0.8</v>
      </c>
      <c r="AG27" s="23">
        <v>0.8</v>
      </c>
      <c r="AH27" s="23">
        <v>0.8</v>
      </c>
      <c r="AI27" s="23">
        <v>0.8</v>
      </c>
      <c r="AJ27" s="23">
        <v>0.8</v>
      </c>
      <c r="AK27" s="23">
        <v>0.8</v>
      </c>
      <c r="AL27" s="23">
        <v>0.8</v>
      </c>
      <c r="AM27" s="23">
        <v>0.8</v>
      </c>
      <c r="AN27" s="23">
        <v>0.8</v>
      </c>
      <c r="AO27" s="23">
        <v>0.8</v>
      </c>
      <c r="AP27" s="23">
        <v>0.8</v>
      </c>
      <c r="AQ27" s="23">
        <v>0.8</v>
      </c>
      <c r="AR27" s="29">
        <f t="shared" si="3"/>
        <v>0.80000000000000016</v>
      </c>
      <c r="AS27" s="3">
        <v>2</v>
      </c>
      <c r="AT27" s="3">
        <f t="shared" si="4"/>
        <v>261</v>
      </c>
      <c r="AU27" s="20"/>
      <c r="AV27" s="23" cm="1">
        <f t="array" ref="AV27">SUMPRODUCT(--(TRANSPOSE($E27:$AB27) * $AF27:$AQ27 &lt;= AV$1), $AF$47:$AQ$70)</f>
        <v>0</v>
      </c>
      <c r="AW27" s="23" cm="1">
        <f t="array" ref="AW27">SUMPRODUCT(--(TRANSPOSE($E27:$AB27) * $AF27:$AQ27 &gt; AV$1), --(TRANSPOSE($E27:$AB27) * $AF27:$AQ27 &lt;= AW$1), $AF$47:$AQ$70)</f>
        <v>7.0000000000000115</v>
      </c>
      <c r="AX27" s="23" cm="1">
        <f t="array" ref="AX27">SUMPRODUCT(--(TRANSPOSE($E27:$AB27) * $AF27:$AQ27 &gt; AW$1), --(TRANSPOSE($E27:$AB27) * $AF27:$AQ27 &lt;= AX$1), $AF$47:$AQ$70)</f>
        <v>6.0000000000000071</v>
      </c>
      <c r="AY27" s="23" cm="1">
        <f t="array" ref="AY27">SUMPRODUCT(--(TRANSPOSE($E27:$AB27) * $AF27:$AQ27 &gt; AX$1), --(TRANSPOSE($E27:$AB27) * $AF27:$AQ27 &lt;= AY$1), $AF$47:$AQ$70)</f>
        <v>6.0000000000000071</v>
      </c>
      <c r="AZ27" s="23" cm="1">
        <f t="array" ref="AZ27">SUMPRODUCT(--(TRANSPOSE($E27:$AB27) * $AF27:$AQ27 &gt; AY$1), --(TRANSPOSE($E27:$AB27) * $AF27:$AQ27 &lt;= AZ$1), $AF$47:$AQ$70)</f>
        <v>5.0000000000000027</v>
      </c>
      <c r="BA27" s="19">
        <f t="shared" si="5"/>
        <v>24.000000000000028</v>
      </c>
      <c r="BB27" s="28">
        <f t="shared" si="6"/>
        <v>24.000000000000028</v>
      </c>
      <c r="BC27" s="3"/>
      <c r="BD27" s="3"/>
      <c r="BE27" s="3"/>
      <c r="BF27" s="3"/>
      <c r="BG27" s="3"/>
      <c r="BH27" s="3"/>
      <c r="BI27" s="3"/>
      <c r="BJ27" s="3">
        <v>10</v>
      </c>
      <c r="BK27" s="3"/>
      <c r="BL27" s="3"/>
      <c r="BM27" s="3"/>
      <c r="BN27" s="24"/>
    </row>
    <row r="28" spans="1:66" x14ac:dyDescent="0.2">
      <c r="A28" s="3" t="s">
        <v>4548</v>
      </c>
      <c r="B28" s="3" t="s">
        <v>4651</v>
      </c>
      <c r="C28" s="3" t="s">
        <v>4694</v>
      </c>
      <c r="D28" s="20"/>
      <c r="E28" s="23"/>
      <c r="F28" s="23"/>
      <c r="G28" s="23"/>
      <c r="H28" s="23"/>
      <c r="I28" s="23"/>
      <c r="J28" s="23"/>
      <c r="K28" s="23"/>
      <c r="L28" s="23">
        <v>0.2</v>
      </c>
      <c r="M28" s="23">
        <v>0.6</v>
      </c>
      <c r="N28" s="23">
        <v>1</v>
      </c>
      <c r="O28" s="23">
        <v>1</v>
      </c>
      <c r="P28" s="23">
        <v>0.8</v>
      </c>
      <c r="Q28" s="23">
        <v>0.4</v>
      </c>
      <c r="R28" s="23">
        <v>0.6</v>
      </c>
      <c r="S28" s="23">
        <v>1</v>
      </c>
      <c r="T28" s="23">
        <v>0.8</v>
      </c>
      <c r="U28" s="23">
        <v>0.6</v>
      </c>
      <c r="V28" s="23">
        <v>0.2</v>
      </c>
      <c r="W28" s="23"/>
      <c r="X28" s="23"/>
      <c r="Y28" s="23"/>
      <c r="Z28" s="23"/>
      <c r="AA28" s="23"/>
      <c r="AB28" s="23"/>
      <c r="AC28" s="3">
        <f t="shared" si="1"/>
        <v>7.1999999999999993</v>
      </c>
      <c r="AD28" s="3">
        <f t="shared" si="2"/>
        <v>11</v>
      </c>
      <c r="AE28" s="20"/>
      <c r="AF28" s="23">
        <v>0.8</v>
      </c>
      <c r="AG28" s="23">
        <v>0.8</v>
      </c>
      <c r="AH28" s="23">
        <v>0.8</v>
      </c>
      <c r="AI28" s="23">
        <v>0.8</v>
      </c>
      <c r="AJ28" s="23">
        <v>0.8</v>
      </c>
      <c r="AK28" s="23">
        <v>0.8</v>
      </c>
      <c r="AL28" s="23">
        <v>0.8</v>
      </c>
      <c r="AM28" s="23">
        <v>0.8</v>
      </c>
      <c r="AN28" s="23">
        <v>0.8</v>
      </c>
      <c r="AO28" s="23">
        <v>0.8</v>
      </c>
      <c r="AP28" s="23">
        <v>0.8</v>
      </c>
      <c r="AQ28" s="23">
        <v>0.8</v>
      </c>
      <c r="AR28" s="29">
        <f t="shared" si="3"/>
        <v>0.80000000000000016</v>
      </c>
      <c r="AS28" s="3">
        <v>2</v>
      </c>
      <c r="AT28" s="3">
        <f t="shared" si="4"/>
        <v>261</v>
      </c>
      <c r="AU28" s="20"/>
      <c r="AV28" s="23" cm="1">
        <f t="array" ref="AV28">SUMPRODUCT(--(TRANSPOSE($E28:$AB28) * $AF28:$AQ28 &lt;= AV$1), $AF$47:$AQ$70)</f>
        <v>13.000000000000016</v>
      </c>
      <c r="AW28" s="23" cm="1">
        <f t="array" ref="AW28">SUMPRODUCT(--(TRANSPOSE($E28:$AB28) * $AF28:$AQ28 &gt; AV$1), --(TRANSPOSE($E28:$AB28) * $AF28:$AQ28 &lt;= AW$1), $AF$47:$AQ$70)</f>
        <v>1.9999999999999996</v>
      </c>
      <c r="AX28" s="23" cm="1">
        <f t="array" ref="AX28">SUMPRODUCT(--(TRANSPOSE($E28:$AB28) * $AF28:$AQ28 &gt; AW$1), --(TRANSPOSE($E28:$AB28) * $AF28:$AQ28 &lt;= AX$1), $AF$47:$AQ$70)</f>
        <v>3.9999999999999987</v>
      </c>
      <c r="AY28" s="23" cm="1">
        <f t="array" ref="AY28">SUMPRODUCT(--(TRANSPOSE($E28:$AB28) * $AF28:$AQ28 &gt; AX$1), --(TRANSPOSE($E28:$AB28) * $AF28:$AQ28 &lt;= AY$1), $AF$47:$AQ$70)</f>
        <v>1.9999999999999996</v>
      </c>
      <c r="AZ28" s="23" cm="1">
        <f t="array" ref="AZ28">SUMPRODUCT(--(TRANSPOSE($E28:$AB28) * $AF28:$AQ28 &gt; AY$1), --(TRANSPOSE($E28:$AB28) * $AF28:$AQ28 &lt;= AZ$1), $AF$47:$AQ$70)</f>
        <v>2.9999999999999991</v>
      </c>
      <c r="BA28" s="19">
        <f t="shared" si="5"/>
        <v>10.999999999999996</v>
      </c>
      <c r="BB28" s="28">
        <f t="shared" si="6"/>
        <v>24.000000000000014</v>
      </c>
      <c r="BC28" s="3"/>
      <c r="BD28" s="3"/>
      <c r="BE28" s="3"/>
      <c r="BF28" s="3"/>
      <c r="BG28" s="3"/>
      <c r="BH28" s="3"/>
      <c r="BI28" s="3"/>
      <c r="BJ28" s="3">
        <v>50</v>
      </c>
      <c r="BK28" s="3"/>
      <c r="BL28" s="3"/>
      <c r="BM28" s="3"/>
      <c r="BN28" s="24"/>
    </row>
    <row r="29" spans="1:66" x14ac:dyDescent="0.2">
      <c r="A29" s="3" t="s">
        <v>4545</v>
      </c>
      <c r="B29" s="3" t="s">
        <v>4652</v>
      </c>
      <c r="C29" s="3" t="s">
        <v>4695</v>
      </c>
      <c r="D29" s="20"/>
      <c r="E29" s="23"/>
      <c r="F29" s="23"/>
      <c r="G29" s="23"/>
      <c r="H29" s="23"/>
      <c r="I29" s="23"/>
      <c r="J29" s="23"/>
      <c r="K29" s="23"/>
      <c r="L29" s="23">
        <v>0.2</v>
      </c>
      <c r="M29" s="23">
        <v>0.6</v>
      </c>
      <c r="N29" s="23">
        <v>1</v>
      </c>
      <c r="O29" s="23">
        <v>1</v>
      </c>
      <c r="P29" s="23">
        <v>0.8</v>
      </c>
      <c r="Q29" s="23">
        <v>0.4</v>
      </c>
      <c r="R29" s="23">
        <v>0.6</v>
      </c>
      <c r="S29" s="23">
        <v>1</v>
      </c>
      <c r="T29" s="23">
        <v>0.8</v>
      </c>
      <c r="U29" s="23">
        <v>0.6</v>
      </c>
      <c r="V29" s="23">
        <v>0.2</v>
      </c>
      <c r="W29" s="23"/>
      <c r="X29" s="23"/>
      <c r="Y29" s="23"/>
      <c r="Z29" s="23"/>
      <c r="AA29" s="23"/>
      <c r="AB29" s="23"/>
      <c r="AC29" s="3">
        <f t="shared" si="1"/>
        <v>7.1999999999999993</v>
      </c>
      <c r="AD29" s="3">
        <f t="shared" si="2"/>
        <v>11</v>
      </c>
      <c r="AE29" s="20"/>
      <c r="AF29" s="23">
        <v>0.8</v>
      </c>
      <c r="AG29" s="23">
        <v>0.8</v>
      </c>
      <c r="AH29" s="23">
        <v>0.8</v>
      </c>
      <c r="AI29" s="23">
        <v>0.8</v>
      </c>
      <c r="AJ29" s="23">
        <v>0.8</v>
      </c>
      <c r="AK29" s="23">
        <v>0.8</v>
      </c>
      <c r="AL29" s="23">
        <v>0.8</v>
      </c>
      <c r="AM29" s="23">
        <v>0.8</v>
      </c>
      <c r="AN29" s="23">
        <v>0.8</v>
      </c>
      <c r="AO29" s="23">
        <v>0.8</v>
      </c>
      <c r="AP29" s="23">
        <v>0.8</v>
      </c>
      <c r="AQ29" s="23">
        <v>0.8</v>
      </c>
      <c r="AR29" s="29">
        <f t="shared" si="3"/>
        <v>0.80000000000000016</v>
      </c>
      <c r="AS29" s="3">
        <v>2</v>
      </c>
      <c r="AT29" s="3">
        <f t="shared" si="4"/>
        <v>261</v>
      </c>
      <c r="AU29" s="20"/>
      <c r="AV29" s="23" cm="1">
        <f t="array" ref="AV29">SUMPRODUCT(--(TRANSPOSE($E29:$AB29) * $AF29:$AQ29 &lt;= AV$1), $AF$47:$AQ$70)</f>
        <v>13.000000000000016</v>
      </c>
      <c r="AW29" s="23" cm="1">
        <f t="array" ref="AW29">SUMPRODUCT(--(TRANSPOSE($E29:$AB29) * $AF29:$AQ29 &gt; AV$1), --(TRANSPOSE($E29:$AB29) * $AF29:$AQ29 &lt;= AW$1), $AF$47:$AQ$70)</f>
        <v>1.9999999999999996</v>
      </c>
      <c r="AX29" s="23" cm="1">
        <f t="array" ref="AX29">SUMPRODUCT(--(TRANSPOSE($E29:$AB29) * $AF29:$AQ29 &gt; AW$1), --(TRANSPOSE($E29:$AB29) * $AF29:$AQ29 &lt;= AX$1), $AF$47:$AQ$70)</f>
        <v>3.9999999999999987</v>
      </c>
      <c r="AY29" s="23" cm="1">
        <f t="array" ref="AY29">SUMPRODUCT(--(TRANSPOSE($E29:$AB29) * $AF29:$AQ29 &gt; AX$1), --(TRANSPOSE($E29:$AB29) * $AF29:$AQ29 &lt;= AY$1), $AF$47:$AQ$70)</f>
        <v>1.9999999999999996</v>
      </c>
      <c r="AZ29" s="23" cm="1">
        <f t="array" ref="AZ29">SUMPRODUCT(--(TRANSPOSE($E29:$AB29) * $AF29:$AQ29 &gt; AY$1), --(TRANSPOSE($E29:$AB29) * $AF29:$AQ29 &lt;= AZ$1), $AF$47:$AQ$70)</f>
        <v>2.9999999999999991</v>
      </c>
      <c r="BA29" s="19">
        <f t="shared" si="5"/>
        <v>10.999999999999996</v>
      </c>
      <c r="BB29" s="28">
        <f t="shared" si="6"/>
        <v>24.000000000000014</v>
      </c>
      <c r="BC29" s="3"/>
      <c r="BD29" s="3"/>
      <c r="BE29" s="3"/>
      <c r="BF29" s="3"/>
      <c r="BG29" s="3"/>
      <c r="BH29" s="3"/>
      <c r="BI29" s="3"/>
      <c r="BJ29" s="3"/>
      <c r="BK29" s="3"/>
      <c r="BL29" s="3"/>
      <c r="BM29" s="3"/>
      <c r="BN29" s="24"/>
    </row>
    <row r="30" spans="1:66" x14ac:dyDescent="0.2">
      <c r="A30" s="3" t="s">
        <v>4546</v>
      </c>
      <c r="B30" s="3" t="s">
        <v>4653</v>
      </c>
      <c r="C30" s="3" t="s">
        <v>4696</v>
      </c>
      <c r="D30" s="20"/>
      <c r="E30" s="23">
        <v>0.2</v>
      </c>
      <c r="F30" s="23">
        <v>0.2</v>
      </c>
      <c r="G30" s="23">
        <v>0.2</v>
      </c>
      <c r="H30" s="23">
        <v>0.2</v>
      </c>
      <c r="I30" s="23">
        <v>0.2</v>
      </c>
      <c r="J30" s="23">
        <v>0.5</v>
      </c>
      <c r="K30" s="23">
        <v>0.8</v>
      </c>
      <c r="L30" s="23">
        <v>1</v>
      </c>
      <c r="M30" s="23">
        <v>1</v>
      </c>
      <c r="N30" s="23">
        <v>0.8</v>
      </c>
      <c r="O30" s="23">
        <v>1</v>
      </c>
      <c r="P30" s="23">
        <v>0.5</v>
      </c>
      <c r="Q30" s="23">
        <v>0.8</v>
      </c>
      <c r="R30" s="23">
        <v>1</v>
      </c>
      <c r="S30" s="23">
        <v>1</v>
      </c>
      <c r="T30" s="23">
        <v>0.8</v>
      </c>
      <c r="U30" s="23">
        <v>0.8</v>
      </c>
      <c r="V30" s="23">
        <v>0.8</v>
      </c>
      <c r="W30" s="23">
        <v>0.5</v>
      </c>
      <c r="X30" s="23">
        <v>0.5</v>
      </c>
      <c r="Y30" s="23">
        <v>0.5</v>
      </c>
      <c r="Z30" s="23">
        <v>0.5</v>
      </c>
      <c r="AA30" s="23">
        <v>0.2</v>
      </c>
      <c r="AB30" s="23">
        <v>0.2</v>
      </c>
      <c r="AC30" s="3">
        <f t="shared" si="1"/>
        <v>14.2</v>
      </c>
      <c r="AD30" s="3">
        <f t="shared" si="2"/>
        <v>24</v>
      </c>
      <c r="AE30" s="20"/>
      <c r="AF30" s="23">
        <v>0.8</v>
      </c>
      <c r="AG30" s="23">
        <v>0.8</v>
      </c>
      <c r="AH30" s="23">
        <v>0.8</v>
      </c>
      <c r="AI30" s="23">
        <v>0.8</v>
      </c>
      <c r="AJ30" s="23">
        <v>0.8</v>
      </c>
      <c r="AK30" s="23">
        <v>0.8</v>
      </c>
      <c r="AL30" s="23">
        <v>0.8</v>
      </c>
      <c r="AM30" s="23">
        <v>0.8</v>
      </c>
      <c r="AN30" s="23">
        <v>0.8</v>
      </c>
      <c r="AO30" s="23">
        <v>0.8</v>
      </c>
      <c r="AP30" s="23">
        <v>0.8</v>
      </c>
      <c r="AQ30" s="23">
        <v>0.8</v>
      </c>
      <c r="AR30" s="29">
        <f t="shared" si="3"/>
        <v>0.80000000000000016</v>
      </c>
      <c r="AS30" s="3">
        <v>2</v>
      </c>
      <c r="AT30" s="3">
        <f t="shared" si="4"/>
        <v>261</v>
      </c>
      <c r="AU30" s="20"/>
      <c r="AV30" s="23" cm="1">
        <f t="array" ref="AV30">SUMPRODUCT(--(TRANSPOSE($E30:$AB30) * $AF30:$AQ30 &lt;= AV$1), $AF$47:$AQ$70)</f>
        <v>0</v>
      </c>
      <c r="AW30" s="23" cm="1">
        <f t="array" ref="AW30">SUMPRODUCT(--(TRANSPOSE($E30:$AB30) * $AF30:$AQ30 &gt; AV$1), --(TRANSPOSE($E30:$AB30) * $AF30:$AQ30 &lt;= AW$1), $AF$47:$AQ$70)</f>
        <v>7.0000000000000115</v>
      </c>
      <c r="AX30" s="23" cm="1">
        <f t="array" ref="AX30">SUMPRODUCT(--(TRANSPOSE($E30:$AB30) * $AF30:$AQ30 &gt; AW$1), --(TRANSPOSE($E30:$AB30) * $AF30:$AQ30 &lt;= AX$1), $AF$47:$AQ$70)</f>
        <v>6.0000000000000071</v>
      </c>
      <c r="AY30" s="23" cm="1">
        <f t="array" ref="AY30">SUMPRODUCT(--(TRANSPOSE($E30:$AB30) * $AF30:$AQ30 &gt; AX$1), --(TRANSPOSE($E30:$AB30) * $AF30:$AQ30 &lt;= AY$1), $AF$47:$AQ$70)</f>
        <v>6.0000000000000071</v>
      </c>
      <c r="AZ30" s="23" cm="1">
        <f t="array" ref="AZ30">SUMPRODUCT(--(TRANSPOSE($E30:$AB30) * $AF30:$AQ30 &gt; AY$1), --(TRANSPOSE($E30:$AB30) * $AF30:$AQ30 &lt;= AZ$1), $AF$47:$AQ$70)</f>
        <v>5.0000000000000027</v>
      </c>
      <c r="BA30" s="19">
        <f t="shared" si="5"/>
        <v>24.000000000000028</v>
      </c>
      <c r="BB30" s="28">
        <f t="shared" si="6"/>
        <v>24.000000000000028</v>
      </c>
      <c r="BC30" s="3"/>
      <c r="BD30" s="3"/>
      <c r="BE30" s="3"/>
      <c r="BF30" s="3"/>
      <c r="BG30" s="3"/>
      <c r="BH30" s="3"/>
      <c r="BI30" s="3"/>
      <c r="BJ30" s="3"/>
      <c r="BK30" s="3">
        <v>70</v>
      </c>
      <c r="BL30" s="3"/>
      <c r="BM30" s="3"/>
      <c r="BN30" s="24"/>
    </row>
    <row r="31" spans="1:66" x14ac:dyDescent="0.2">
      <c r="A31" s="3" t="s">
        <v>4551</v>
      </c>
      <c r="B31" s="3" t="s">
        <v>4654</v>
      </c>
      <c r="C31" s="3" t="s">
        <v>4697</v>
      </c>
      <c r="D31" s="20"/>
      <c r="E31" s="23"/>
      <c r="F31" s="23"/>
      <c r="G31" s="23"/>
      <c r="H31" s="23"/>
      <c r="I31" s="23"/>
      <c r="J31" s="23"/>
      <c r="K31" s="23"/>
      <c r="L31" s="23">
        <v>0.5</v>
      </c>
      <c r="M31" s="23">
        <v>0.8</v>
      </c>
      <c r="N31" s="23">
        <v>1</v>
      </c>
      <c r="O31" s="23">
        <v>1</v>
      </c>
      <c r="P31" s="23">
        <v>0.8</v>
      </c>
      <c r="Q31" s="23"/>
      <c r="R31" s="23">
        <v>0.8</v>
      </c>
      <c r="S31" s="23">
        <v>1</v>
      </c>
      <c r="T31" s="23">
        <v>1</v>
      </c>
      <c r="U31" s="23">
        <v>0.8</v>
      </c>
      <c r="V31" s="23">
        <v>0.5</v>
      </c>
      <c r="W31" s="23">
        <v>0.8</v>
      </c>
      <c r="X31" s="23">
        <v>0.8</v>
      </c>
      <c r="Y31" s="23">
        <v>0.8</v>
      </c>
      <c r="Z31" s="23">
        <v>0.5</v>
      </c>
      <c r="AA31" s="23">
        <v>0.5</v>
      </c>
      <c r="AB31" s="23"/>
      <c r="AC31" s="3">
        <f t="shared" si="1"/>
        <v>11.600000000000001</v>
      </c>
      <c r="AD31" s="3">
        <f t="shared" si="2"/>
        <v>15</v>
      </c>
      <c r="AE31" s="20"/>
      <c r="AF31" s="30">
        <v>0.8</v>
      </c>
      <c r="AG31" s="30">
        <v>0.6</v>
      </c>
      <c r="AH31" s="30">
        <v>0.9</v>
      </c>
      <c r="AI31" s="30">
        <v>0.6</v>
      </c>
      <c r="AJ31" s="30">
        <v>0.8</v>
      </c>
      <c r="AK31" s="30">
        <v>1</v>
      </c>
      <c r="AL31" s="30">
        <v>0</v>
      </c>
      <c r="AM31" s="30">
        <v>0.6</v>
      </c>
      <c r="AN31" s="30">
        <v>1</v>
      </c>
      <c r="AO31" s="30">
        <v>0.6</v>
      </c>
      <c r="AP31" s="30">
        <v>0.9</v>
      </c>
      <c r="AQ31" s="30">
        <v>0.6</v>
      </c>
      <c r="AR31" s="29">
        <f t="shared" si="3"/>
        <v>0.69890410958904103</v>
      </c>
      <c r="AS31" s="3">
        <v>2</v>
      </c>
      <c r="AT31" s="3">
        <f t="shared" si="4"/>
        <v>261</v>
      </c>
      <c r="AU31" s="20"/>
      <c r="AV31" s="23" cm="1">
        <f t="array" ref="AV31">SUMPRODUCT(--(TRANSPOSE($E31:$AB31) * $AF31:$AQ31 &lt;= AV$1), $AF$47:$AQ$70)</f>
        <v>10.273972602739747</v>
      </c>
      <c r="AW31" s="23" cm="1">
        <f t="array" ref="AW31">SUMPRODUCT(--(TRANSPOSE($E31:$AB31) * $AF31:$AQ31 &gt; AV$1), --(TRANSPOSE($E31:$AB31) * $AF31:$AQ31 &lt;= AW$1), $AF$47:$AQ$70)</f>
        <v>0</v>
      </c>
      <c r="AX31" s="23" cm="1">
        <f t="array" ref="AX31">SUMPRODUCT(--(TRANSPOSE($E31:$AB31) * $AF31:$AQ31 &gt; AW$1), --(TRANSPOSE($E31:$AB31) * $AF31:$AQ31 &lt;= AX$1), $AF$47:$AQ$70)</f>
        <v>6.5561643835616543</v>
      </c>
      <c r="AY31" s="23" cm="1">
        <f t="array" ref="AY31">SUMPRODUCT(--(TRANSPOSE($E31:$AB31) * $AF31:$AQ31 &gt; AX$1), --(TRANSPOSE($E31:$AB31) * $AF31:$AQ31 &lt;= AY$1), $AF$47:$AQ$70)</f>
        <v>4.0136986301369859</v>
      </c>
      <c r="AZ31" s="23" cm="1">
        <f t="array" ref="AZ31">SUMPRODUCT(--(TRANSPOSE($E31:$AB31) * $AF31:$AQ31 &gt; AY$1), --(TRANSPOSE($E31:$AB31) * $AF31:$AQ31 &lt;= AZ$1), $AF$47:$AQ$70)</f>
        <v>3.1561643835616415</v>
      </c>
      <c r="BA31" s="19">
        <f t="shared" si="5"/>
        <v>13.726027397260282</v>
      </c>
      <c r="BB31" s="28">
        <f>SUM(AV31:AZ31)</f>
        <v>24.000000000000028</v>
      </c>
      <c r="BC31" s="3"/>
      <c r="BD31" s="3"/>
      <c r="BE31" s="3"/>
      <c r="BF31" s="3"/>
      <c r="BG31" s="3"/>
      <c r="BH31" s="3"/>
      <c r="BI31" s="3"/>
      <c r="BJ31" s="3"/>
      <c r="BK31" s="3"/>
      <c r="BL31" s="3">
        <v>60</v>
      </c>
      <c r="BM31" s="3"/>
      <c r="BN31" s="24"/>
    </row>
    <row r="32" spans="1:66" x14ac:dyDescent="0.2">
      <c r="A32" s="3" t="s">
        <v>4552</v>
      </c>
      <c r="B32" s="3" t="s">
        <v>4655</v>
      </c>
      <c r="C32" s="3" t="s">
        <v>4698</v>
      </c>
      <c r="D32" s="20"/>
      <c r="E32" s="23"/>
      <c r="F32" s="23"/>
      <c r="G32" s="23"/>
      <c r="H32" s="23"/>
      <c r="I32" s="23"/>
      <c r="J32" s="23"/>
      <c r="K32" s="23"/>
      <c r="L32" s="23">
        <v>0.5</v>
      </c>
      <c r="M32" s="23">
        <v>0.8</v>
      </c>
      <c r="N32" s="23">
        <v>1</v>
      </c>
      <c r="O32" s="23">
        <v>1</v>
      </c>
      <c r="P32" s="23">
        <v>0.8</v>
      </c>
      <c r="Q32" s="23"/>
      <c r="R32" s="23">
        <v>0.8</v>
      </c>
      <c r="S32" s="23">
        <v>1</v>
      </c>
      <c r="T32" s="23">
        <v>1</v>
      </c>
      <c r="U32" s="23">
        <v>0.8</v>
      </c>
      <c r="V32" s="23">
        <v>0.5</v>
      </c>
      <c r="W32" s="23">
        <v>0.8</v>
      </c>
      <c r="X32" s="23">
        <v>0.8</v>
      </c>
      <c r="Y32" s="23">
        <v>0.8</v>
      </c>
      <c r="Z32" s="23">
        <v>0.5</v>
      </c>
      <c r="AA32" s="23">
        <v>0.5</v>
      </c>
      <c r="AB32" s="23"/>
      <c r="AC32" s="3">
        <f t="shared" si="1"/>
        <v>11.600000000000001</v>
      </c>
      <c r="AD32" s="3">
        <f t="shared" si="2"/>
        <v>15</v>
      </c>
      <c r="AE32" s="20"/>
      <c r="AF32" s="23">
        <v>0.8</v>
      </c>
      <c r="AG32" s="23">
        <v>0.8</v>
      </c>
      <c r="AH32" s="23">
        <v>0.8</v>
      </c>
      <c r="AI32" s="23">
        <v>0.8</v>
      </c>
      <c r="AJ32" s="23">
        <v>0.8</v>
      </c>
      <c r="AK32" s="23">
        <v>0.8</v>
      </c>
      <c r="AL32" s="23">
        <v>0.8</v>
      </c>
      <c r="AM32" s="23">
        <v>0.8</v>
      </c>
      <c r="AN32" s="23">
        <v>0.8</v>
      </c>
      <c r="AO32" s="23">
        <v>0.8</v>
      </c>
      <c r="AP32" s="23">
        <v>0.8</v>
      </c>
      <c r="AQ32" s="23">
        <v>0.8</v>
      </c>
      <c r="AR32" s="29">
        <f t="shared" si="3"/>
        <v>0.80000000000000016</v>
      </c>
      <c r="AS32" s="3">
        <v>1</v>
      </c>
      <c r="AT32" s="3">
        <f t="shared" si="4"/>
        <v>313</v>
      </c>
      <c r="AU32" s="20"/>
      <c r="AV32" s="23" cm="1">
        <f t="array" ref="AV32">SUMPRODUCT(--(TRANSPOSE($E32:$AB32) * $AF32:$AQ32 &lt;= AV$1), $AF$47:$AQ$70)</f>
        <v>9.000000000000016</v>
      </c>
      <c r="AW32" s="23" cm="1">
        <f t="array" ref="AW32">SUMPRODUCT(--(TRANSPOSE($E32:$AB32) * $AF32:$AQ32 &gt; AV$1), --(TRANSPOSE($E32:$AB32) * $AF32:$AQ32 &lt;= AW$1), $AF$47:$AQ$70)</f>
        <v>0</v>
      </c>
      <c r="AX32" s="23" cm="1">
        <f t="array" ref="AX32">SUMPRODUCT(--(TRANSPOSE($E32:$AB32) * $AF32:$AQ32 &gt; AW$1), --(TRANSPOSE($E32:$AB32) * $AF32:$AQ32 &lt;= AX$1), $AF$47:$AQ$70)</f>
        <v>3.9999999999999987</v>
      </c>
      <c r="AY32" s="23" cm="1">
        <f t="array" ref="AY32">SUMPRODUCT(--(TRANSPOSE($E32:$AB32) * $AF32:$AQ32 &gt; AX$1), --(TRANSPOSE($E32:$AB32) * $AF32:$AQ32 &lt;= AY$1), $AF$47:$AQ$70)</f>
        <v>7.0000000000000115</v>
      </c>
      <c r="AZ32" s="23" cm="1">
        <f t="array" ref="AZ32">SUMPRODUCT(--(TRANSPOSE($E32:$AB32) * $AF32:$AQ32 &gt; AY$1), --(TRANSPOSE($E32:$AB32) * $AF32:$AQ32 &lt;= AZ$1), $AF$47:$AQ$70)</f>
        <v>3.9999999999999987</v>
      </c>
      <c r="BA32" s="19">
        <f t="shared" si="5"/>
        <v>15.000000000000009</v>
      </c>
      <c r="BB32" s="28">
        <f t="shared" si="6"/>
        <v>24.000000000000025</v>
      </c>
      <c r="BC32" s="3"/>
      <c r="BD32" s="3"/>
      <c r="BE32" s="3"/>
      <c r="BF32" s="3"/>
      <c r="BG32" s="3"/>
      <c r="BH32" s="3"/>
      <c r="BI32" s="3"/>
      <c r="BJ32" s="3"/>
      <c r="BK32" s="3"/>
      <c r="BL32" s="3"/>
      <c r="BM32" s="3"/>
      <c r="BN32" s="24">
        <v>5</v>
      </c>
    </row>
    <row r="33" spans="1:66" x14ac:dyDescent="0.2">
      <c r="A33" s="3" t="s">
        <v>4553</v>
      </c>
      <c r="B33" s="3" t="s">
        <v>4656</v>
      </c>
      <c r="C33" s="3" t="s">
        <v>4699</v>
      </c>
      <c r="D33" s="20"/>
      <c r="E33" s="23"/>
      <c r="F33" s="23"/>
      <c r="G33" s="23"/>
      <c r="H33" s="23"/>
      <c r="I33" s="23"/>
      <c r="J33" s="23"/>
      <c r="K33" s="23"/>
      <c r="L33" s="23">
        <v>0.5</v>
      </c>
      <c r="M33" s="23">
        <v>0.8</v>
      </c>
      <c r="N33" s="23">
        <v>1</v>
      </c>
      <c r="O33" s="23">
        <v>1</v>
      </c>
      <c r="P33" s="23">
        <v>0.8</v>
      </c>
      <c r="Q33" s="23"/>
      <c r="R33" s="23">
        <v>0.8</v>
      </c>
      <c r="S33" s="23">
        <v>1</v>
      </c>
      <c r="T33" s="23">
        <v>1</v>
      </c>
      <c r="U33" s="23">
        <v>0.8</v>
      </c>
      <c r="V33" s="23">
        <v>0.5</v>
      </c>
      <c r="W33" s="23">
        <v>0.8</v>
      </c>
      <c r="X33" s="23">
        <v>0.8</v>
      </c>
      <c r="Y33" s="23">
        <v>0.8</v>
      </c>
      <c r="Z33" s="23">
        <v>0.5</v>
      </c>
      <c r="AA33" s="23">
        <v>0.5</v>
      </c>
      <c r="AB33" s="23"/>
      <c r="AC33" s="3">
        <f t="shared" si="1"/>
        <v>11.600000000000001</v>
      </c>
      <c r="AD33" s="3">
        <f t="shared" si="2"/>
        <v>15</v>
      </c>
      <c r="AE33" s="20"/>
      <c r="AF33" s="23">
        <v>0.8</v>
      </c>
      <c r="AG33" s="23">
        <v>0.8</v>
      </c>
      <c r="AH33" s="23">
        <v>0.8</v>
      </c>
      <c r="AI33" s="23">
        <v>0.8</v>
      </c>
      <c r="AJ33" s="23">
        <v>0.8</v>
      </c>
      <c r="AK33" s="23">
        <v>0.8</v>
      </c>
      <c r="AL33" s="23">
        <v>0.8</v>
      </c>
      <c r="AM33" s="23">
        <v>0.8</v>
      </c>
      <c r="AN33" s="23">
        <v>0.8</v>
      </c>
      <c r="AO33" s="23">
        <v>0.8</v>
      </c>
      <c r="AP33" s="23">
        <v>0.8</v>
      </c>
      <c r="AQ33" s="23">
        <v>0.8</v>
      </c>
      <c r="AR33" s="29">
        <f t="shared" si="3"/>
        <v>0.80000000000000016</v>
      </c>
      <c r="AS33" s="3">
        <v>1</v>
      </c>
      <c r="AT33" s="3">
        <f t="shared" si="4"/>
        <v>313</v>
      </c>
      <c r="AU33" s="20"/>
      <c r="AV33" s="23" cm="1">
        <f t="array" ref="AV33">SUMPRODUCT(--(TRANSPOSE($E33:$AB33) * $AF33:$AQ33 &lt;= AV$1), $AF$47:$AQ$70)</f>
        <v>9.000000000000016</v>
      </c>
      <c r="AW33" s="23" cm="1">
        <f t="array" ref="AW33">SUMPRODUCT(--(TRANSPOSE($E33:$AB33) * $AF33:$AQ33 &gt; AV$1), --(TRANSPOSE($E33:$AB33) * $AF33:$AQ33 &lt;= AW$1), $AF$47:$AQ$70)</f>
        <v>0</v>
      </c>
      <c r="AX33" s="23" cm="1">
        <f t="array" ref="AX33">SUMPRODUCT(--(TRANSPOSE($E33:$AB33) * $AF33:$AQ33 &gt; AW$1), --(TRANSPOSE($E33:$AB33) * $AF33:$AQ33 &lt;= AX$1), $AF$47:$AQ$70)</f>
        <v>3.9999999999999987</v>
      </c>
      <c r="AY33" s="23" cm="1">
        <f t="array" ref="AY33">SUMPRODUCT(--(TRANSPOSE($E33:$AB33) * $AF33:$AQ33 &gt; AX$1), --(TRANSPOSE($E33:$AB33) * $AF33:$AQ33 &lt;= AY$1), $AF$47:$AQ$70)</f>
        <v>7.0000000000000115</v>
      </c>
      <c r="AZ33" s="23" cm="1">
        <f t="array" ref="AZ33">SUMPRODUCT(--(TRANSPOSE($E33:$AB33) * $AF33:$AQ33 &gt; AY$1), --(TRANSPOSE($E33:$AB33) * $AF33:$AQ33 &lt;= AZ$1), $AF$47:$AQ$70)</f>
        <v>3.9999999999999987</v>
      </c>
      <c r="BA33" s="19">
        <f t="shared" si="5"/>
        <v>15.000000000000009</v>
      </c>
      <c r="BB33" s="28">
        <f t="shared" si="6"/>
        <v>24.000000000000025</v>
      </c>
      <c r="BC33" s="3"/>
      <c r="BD33" s="3"/>
      <c r="BE33" s="3"/>
      <c r="BF33" s="3"/>
      <c r="BG33" s="3"/>
      <c r="BH33" s="3"/>
      <c r="BI33" s="3"/>
      <c r="BJ33" s="3"/>
      <c r="BK33" s="3"/>
      <c r="BL33" s="3"/>
      <c r="BM33" s="3">
        <v>60</v>
      </c>
      <c r="BN33" s="24"/>
    </row>
    <row r="34" spans="1:66" x14ac:dyDescent="0.2">
      <c r="A34" s="3" t="s">
        <v>4554</v>
      </c>
      <c r="B34" s="3" t="s">
        <v>4657</v>
      </c>
      <c r="C34" s="3" t="s">
        <v>4700</v>
      </c>
      <c r="D34" s="20"/>
      <c r="E34" s="23"/>
      <c r="F34" s="23"/>
      <c r="G34" s="23"/>
      <c r="H34" s="23"/>
      <c r="I34" s="23"/>
      <c r="J34" s="23"/>
      <c r="K34" s="23">
        <v>0.2</v>
      </c>
      <c r="L34" s="23">
        <v>0.4</v>
      </c>
      <c r="M34" s="23">
        <v>0.4</v>
      </c>
      <c r="N34" s="23">
        <v>0.4</v>
      </c>
      <c r="O34" s="23">
        <v>0.4</v>
      </c>
      <c r="P34" s="23">
        <v>0.4</v>
      </c>
      <c r="Q34" s="23">
        <v>0.4</v>
      </c>
      <c r="R34" s="23">
        <v>0.4</v>
      </c>
      <c r="S34" s="23">
        <v>0.4</v>
      </c>
      <c r="T34" s="23">
        <v>0.4</v>
      </c>
      <c r="U34" s="23">
        <v>0.4</v>
      </c>
      <c r="V34" s="23">
        <v>0.4</v>
      </c>
      <c r="W34" s="23">
        <v>0.2</v>
      </c>
      <c r="X34" s="23"/>
      <c r="Y34" s="23"/>
      <c r="Z34" s="23"/>
      <c r="AA34" s="23"/>
      <c r="AB34" s="23"/>
      <c r="AC34" s="3">
        <f t="shared" si="1"/>
        <v>4.8</v>
      </c>
      <c r="AD34" s="3">
        <f t="shared" si="2"/>
        <v>13</v>
      </c>
      <c r="AE34" s="20"/>
      <c r="AF34" s="23">
        <v>0.8</v>
      </c>
      <c r="AG34" s="23">
        <v>0.8</v>
      </c>
      <c r="AH34" s="23">
        <v>0.8</v>
      </c>
      <c r="AI34" s="23">
        <v>0.8</v>
      </c>
      <c r="AJ34" s="23">
        <v>0.8</v>
      </c>
      <c r="AK34" s="23">
        <v>0.8</v>
      </c>
      <c r="AL34" s="23">
        <v>0.8</v>
      </c>
      <c r="AM34" s="23">
        <v>0.8</v>
      </c>
      <c r="AN34" s="23">
        <v>0.8</v>
      </c>
      <c r="AO34" s="23">
        <v>0.8</v>
      </c>
      <c r="AP34" s="23">
        <v>0.8</v>
      </c>
      <c r="AQ34" s="23">
        <v>0.8</v>
      </c>
      <c r="AR34" s="29">
        <f t="shared" si="3"/>
        <v>0.80000000000000016</v>
      </c>
      <c r="AS34" s="3">
        <v>0</v>
      </c>
      <c r="AT34" s="3">
        <f t="shared" si="4"/>
        <v>365</v>
      </c>
      <c r="AU34" s="20"/>
      <c r="AV34" s="23" cm="1">
        <f t="array" ref="AV34">SUMPRODUCT(--(TRANSPOSE($E34:$AB34) * $AF34:$AQ34 &lt;= AV$1), $AF$47:$AQ$70)</f>
        <v>11.000000000000016</v>
      </c>
      <c r="AW34" s="23" cm="1">
        <f t="array" ref="AW34">SUMPRODUCT(--(TRANSPOSE($E34:$AB34) * $AF34:$AQ34 &gt; AV$1), --(TRANSPOSE($E34:$AB34) * $AF34:$AQ34 &lt;= AW$1), $AF$47:$AQ$70)</f>
        <v>1.9999999999999996</v>
      </c>
      <c r="AX34" s="23" cm="1">
        <f t="array" ref="AX34">SUMPRODUCT(--(TRANSPOSE($E34:$AB34) * $AF34:$AQ34 &gt; AW$1), --(TRANSPOSE($E34:$AB34) * $AF34:$AQ34 &lt;= AX$1), $AF$47:$AQ$70)</f>
        <v>11.000000000000016</v>
      </c>
      <c r="AY34" s="23" cm="1">
        <f t="array" ref="AY34">SUMPRODUCT(--(TRANSPOSE($E34:$AB34) * $AF34:$AQ34 &gt; AX$1), --(TRANSPOSE($E34:$AB34) * $AF34:$AQ34 &lt;= AY$1), $AF$47:$AQ$70)</f>
        <v>0</v>
      </c>
      <c r="AZ34" s="23" cm="1">
        <f t="array" ref="AZ34">SUMPRODUCT(--(TRANSPOSE($E34:$AB34) * $AF34:$AQ34 &gt; AY$1), --(TRANSPOSE($E34:$AB34) * $AF34:$AQ34 &lt;= AZ$1), $AF$47:$AQ$70)</f>
        <v>0</v>
      </c>
      <c r="BA34" s="19">
        <f t="shared" si="5"/>
        <v>13.000000000000016</v>
      </c>
      <c r="BB34" s="28">
        <f t="shared" si="6"/>
        <v>24.000000000000032</v>
      </c>
      <c r="BC34" s="3"/>
      <c r="BD34" s="3">
        <v>20</v>
      </c>
      <c r="BE34" s="3">
        <v>20</v>
      </c>
      <c r="BF34" s="3">
        <v>20</v>
      </c>
      <c r="BG34" s="3">
        <v>20</v>
      </c>
      <c r="BH34" s="3">
        <v>20</v>
      </c>
      <c r="BI34" s="3">
        <v>10</v>
      </c>
      <c r="BJ34" s="3">
        <v>10</v>
      </c>
      <c r="BK34" s="3">
        <v>15</v>
      </c>
      <c r="BL34" s="3">
        <v>10</v>
      </c>
      <c r="BM34" s="3">
        <v>10</v>
      </c>
      <c r="BN34" s="24">
        <v>10</v>
      </c>
    </row>
    <row r="35" spans="1:66" x14ac:dyDescent="0.2">
      <c r="A35" s="3" t="s">
        <v>4565</v>
      </c>
      <c r="B35" s="3" t="s">
        <v>4658</v>
      </c>
      <c r="C35" s="3" t="s">
        <v>4701</v>
      </c>
      <c r="D35" s="20"/>
      <c r="E35" s="23">
        <v>0.2</v>
      </c>
      <c r="F35" s="23">
        <v>0.2</v>
      </c>
      <c r="G35" s="23">
        <v>0.2</v>
      </c>
      <c r="H35" s="23">
        <v>0.2</v>
      </c>
      <c r="I35" s="23">
        <v>0.2</v>
      </c>
      <c r="J35" s="23">
        <v>0.2</v>
      </c>
      <c r="K35" s="23">
        <v>0.2</v>
      </c>
      <c r="L35" s="23">
        <v>0.4</v>
      </c>
      <c r="M35" s="23">
        <v>0.4</v>
      </c>
      <c r="N35" s="23">
        <v>0.4</v>
      </c>
      <c r="O35" s="23">
        <v>0.4</v>
      </c>
      <c r="P35" s="23">
        <v>0.4</v>
      </c>
      <c r="Q35" s="23">
        <v>0.4</v>
      </c>
      <c r="R35" s="23">
        <v>0.4</v>
      </c>
      <c r="S35" s="23">
        <v>0.4</v>
      </c>
      <c r="T35" s="23">
        <v>0.4</v>
      </c>
      <c r="U35" s="23">
        <v>0.4</v>
      </c>
      <c r="V35" s="23">
        <v>0.4</v>
      </c>
      <c r="W35" s="23">
        <v>0.2</v>
      </c>
      <c r="X35" s="23">
        <v>0.2</v>
      </c>
      <c r="Y35" s="23">
        <v>0.2</v>
      </c>
      <c r="Z35" s="23">
        <v>0.2</v>
      </c>
      <c r="AA35" s="23">
        <v>0.2</v>
      </c>
      <c r="AB35" s="23">
        <v>0.2</v>
      </c>
      <c r="AC35" s="3">
        <f t="shared" si="1"/>
        <v>7.0000000000000018</v>
      </c>
      <c r="AD35" s="3">
        <f t="shared" si="2"/>
        <v>24</v>
      </c>
      <c r="AE35" s="20"/>
      <c r="AF35" s="23">
        <v>0.8</v>
      </c>
      <c r="AG35" s="23">
        <v>0.8</v>
      </c>
      <c r="AH35" s="23">
        <v>0.8</v>
      </c>
      <c r="AI35" s="23">
        <v>0.8</v>
      </c>
      <c r="AJ35" s="23">
        <v>0.8</v>
      </c>
      <c r="AK35" s="23">
        <v>0.8</v>
      </c>
      <c r="AL35" s="23">
        <v>0.8</v>
      </c>
      <c r="AM35" s="23">
        <v>0.8</v>
      </c>
      <c r="AN35" s="23">
        <v>0.8</v>
      </c>
      <c r="AO35" s="23">
        <v>0.8</v>
      </c>
      <c r="AP35" s="23">
        <v>0.8</v>
      </c>
      <c r="AQ35" s="23">
        <v>0.8</v>
      </c>
      <c r="AR35" s="29">
        <f t="shared" si="3"/>
        <v>0.80000000000000016</v>
      </c>
      <c r="AS35" s="3">
        <v>0</v>
      </c>
      <c r="AT35" s="3">
        <f t="shared" si="4"/>
        <v>365</v>
      </c>
      <c r="AU35" s="20"/>
      <c r="AV35" s="23" cm="1">
        <f t="array" ref="AV35">SUMPRODUCT(--(TRANSPOSE($E35:$AB35) * $AF35:$AQ35 &lt;= AV$1), $AF$47:$AQ$70)</f>
        <v>0</v>
      </c>
      <c r="AW35" s="23" cm="1">
        <f t="array" ref="AW35">SUMPRODUCT(--(TRANSPOSE($E35:$AB35) * $AF35:$AQ35 &gt; AV$1), --(TRANSPOSE($E35:$AB35) * $AF35:$AQ35 &lt;= AW$1), $AF$47:$AQ$70)</f>
        <v>13.000000000000016</v>
      </c>
      <c r="AX35" s="23" cm="1">
        <f t="array" ref="AX35">SUMPRODUCT(--(TRANSPOSE($E35:$AB35) * $AF35:$AQ35 &gt; AW$1), --(TRANSPOSE($E35:$AB35) * $AF35:$AQ35 &lt;= AX$1), $AF$47:$AQ$70)</f>
        <v>11.000000000000016</v>
      </c>
      <c r="AY35" s="23" cm="1">
        <f t="array" ref="AY35">SUMPRODUCT(--(TRANSPOSE($E35:$AB35) * $AF35:$AQ35 &gt; AX$1), --(TRANSPOSE($E35:$AB35) * $AF35:$AQ35 &lt;= AY$1), $AF$47:$AQ$70)</f>
        <v>0</v>
      </c>
      <c r="AZ35" s="23" cm="1">
        <f t="array" ref="AZ35">SUMPRODUCT(--(TRANSPOSE($E35:$AB35) * $AF35:$AQ35 &gt; AY$1), --(TRANSPOSE($E35:$AB35) * $AF35:$AQ35 &lt;= AZ$1), $AF$47:$AQ$70)</f>
        <v>0</v>
      </c>
      <c r="BA35" s="19">
        <f t="shared" si="5"/>
        <v>24.000000000000032</v>
      </c>
      <c r="BB35" s="28">
        <f t="shared" si="6"/>
        <v>24.000000000000032</v>
      </c>
      <c r="BC35" s="3"/>
      <c r="BD35" s="3"/>
      <c r="BE35" s="3"/>
      <c r="BF35" s="3"/>
      <c r="BG35" s="3"/>
      <c r="BH35" s="3"/>
      <c r="BI35" s="3">
        <v>10</v>
      </c>
      <c r="BJ35" s="3">
        <v>10</v>
      </c>
      <c r="BK35" s="3"/>
      <c r="BL35" s="3"/>
      <c r="BM35" s="3"/>
      <c r="BN35" s="24"/>
    </row>
    <row r="36" spans="1:66" x14ac:dyDescent="0.2">
      <c r="A36" s="3" t="s">
        <v>4555</v>
      </c>
      <c r="B36" s="3" t="s">
        <v>4659</v>
      </c>
      <c r="C36" s="3" t="s">
        <v>4702</v>
      </c>
      <c r="D36" s="20"/>
      <c r="E36" s="23"/>
      <c r="F36" s="23"/>
      <c r="G36" s="23"/>
      <c r="H36" s="23"/>
      <c r="I36" s="23"/>
      <c r="J36" s="23"/>
      <c r="K36" s="23">
        <v>0.2</v>
      </c>
      <c r="L36" s="23">
        <v>0.4</v>
      </c>
      <c r="M36" s="23">
        <v>0.4</v>
      </c>
      <c r="N36" s="23">
        <v>0.4</v>
      </c>
      <c r="O36" s="23">
        <v>0.4</v>
      </c>
      <c r="P36" s="23">
        <v>0.4</v>
      </c>
      <c r="Q36" s="23">
        <v>0.4</v>
      </c>
      <c r="R36" s="23">
        <v>0.4</v>
      </c>
      <c r="S36" s="23">
        <v>0.4</v>
      </c>
      <c r="T36" s="23">
        <v>0.4</v>
      </c>
      <c r="U36" s="23">
        <v>0.4</v>
      </c>
      <c r="V36" s="23">
        <v>0.4</v>
      </c>
      <c r="W36" s="23">
        <v>0.2</v>
      </c>
      <c r="X36" s="23"/>
      <c r="Y36" s="23"/>
      <c r="Z36" s="23"/>
      <c r="AA36" s="23"/>
      <c r="AB36" s="23"/>
      <c r="AC36" s="3">
        <f t="shared" si="1"/>
        <v>4.8</v>
      </c>
      <c r="AD36" s="3">
        <f t="shared" si="2"/>
        <v>13</v>
      </c>
      <c r="AE36" s="20"/>
      <c r="AF36" s="23">
        <v>0.8</v>
      </c>
      <c r="AG36" s="23">
        <v>0.8</v>
      </c>
      <c r="AH36" s="23">
        <v>0.8</v>
      </c>
      <c r="AI36" s="23">
        <v>0.8</v>
      </c>
      <c r="AJ36" s="23">
        <v>0.8</v>
      </c>
      <c r="AK36" s="23">
        <v>0.8</v>
      </c>
      <c r="AL36" s="23">
        <v>0.8</v>
      </c>
      <c r="AM36" s="23">
        <v>0.8</v>
      </c>
      <c r="AN36" s="23">
        <v>0.8</v>
      </c>
      <c r="AO36" s="23">
        <v>0.8</v>
      </c>
      <c r="AP36" s="23">
        <v>0.8</v>
      </c>
      <c r="AQ36" s="23">
        <v>0.8</v>
      </c>
      <c r="AR36" s="29">
        <f t="shared" si="3"/>
        <v>0.80000000000000016</v>
      </c>
      <c r="AS36" s="3">
        <v>0</v>
      </c>
      <c r="AT36" s="3">
        <f t="shared" si="4"/>
        <v>365</v>
      </c>
      <c r="AU36" s="20"/>
      <c r="AV36" s="23" cm="1">
        <f t="array" ref="AV36">SUMPRODUCT(--(TRANSPOSE($E36:$AB36) * $AF36:$AQ36 &lt;= AV$1), $AF$47:$AQ$70)</f>
        <v>11.000000000000016</v>
      </c>
      <c r="AW36" s="23" cm="1">
        <f t="array" ref="AW36">SUMPRODUCT(--(TRANSPOSE($E36:$AB36) * $AF36:$AQ36 &gt; AV$1), --(TRANSPOSE($E36:$AB36) * $AF36:$AQ36 &lt;= AW$1), $AF$47:$AQ$70)</f>
        <v>1.9999999999999996</v>
      </c>
      <c r="AX36" s="23" cm="1">
        <f t="array" ref="AX36">SUMPRODUCT(--(TRANSPOSE($E36:$AB36) * $AF36:$AQ36 &gt; AW$1), --(TRANSPOSE($E36:$AB36) * $AF36:$AQ36 &lt;= AX$1), $AF$47:$AQ$70)</f>
        <v>11.000000000000016</v>
      </c>
      <c r="AY36" s="23" cm="1">
        <f t="array" ref="AY36">SUMPRODUCT(--(TRANSPOSE($E36:$AB36) * $AF36:$AQ36 &gt; AX$1), --(TRANSPOSE($E36:$AB36) * $AF36:$AQ36 &lt;= AY$1), $AF$47:$AQ$70)</f>
        <v>0</v>
      </c>
      <c r="AZ36" s="23" cm="1">
        <f t="array" ref="AZ36">SUMPRODUCT(--(TRANSPOSE($E36:$AB36) * $AF36:$AQ36 &gt; AY$1), --(TRANSPOSE($E36:$AB36) * $AF36:$AQ36 &lt;= AZ$1), $AF$47:$AQ$70)</f>
        <v>0</v>
      </c>
      <c r="BA36" s="19">
        <f t="shared" si="5"/>
        <v>13.000000000000016</v>
      </c>
      <c r="BB36" s="28">
        <f t="shared" si="6"/>
        <v>24.000000000000032</v>
      </c>
      <c r="BC36" s="3">
        <v>10</v>
      </c>
      <c r="BD36" s="3">
        <v>5</v>
      </c>
      <c r="BE36" s="3">
        <v>5</v>
      </c>
      <c r="BF36" s="3">
        <v>5</v>
      </c>
      <c r="BG36" s="3"/>
      <c r="BH36" s="3"/>
      <c r="BI36" s="3">
        <v>5</v>
      </c>
      <c r="BJ36" s="3">
        <v>5</v>
      </c>
      <c r="BK36" s="3"/>
      <c r="BL36" s="3"/>
      <c r="BM36" s="3"/>
      <c r="BN36" s="24"/>
    </row>
    <row r="37" spans="1:66" x14ac:dyDescent="0.2">
      <c r="A37" s="3" t="s">
        <v>4556</v>
      </c>
      <c r="B37" s="3" t="s">
        <v>4660</v>
      </c>
      <c r="C37" s="3" t="s">
        <v>4703</v>
      </c>
      <c r="D37" s="20"/>
      <c r="E37" s="23"/>
      <c r="F37" s="23"/>
      <c r="G37" s="23"/>
      <c r="H37" s="23"/>
      <c r="I37" s="23"/>
      <c r="J37" s="23"/>
      <c r="K37" s="23">
        <v>0.2</v>
      </c>
      <c r="L37" s="23">
        <v>0.4</v>
      </c>
      <c r="M37" s="23">
        <v>0.4</v>
      </c>
      <c r="N37" s="23">
        <v>0.4</v>
      </c>
      <c r="O37" s="23">
        <v>0.4</v>
      </c>
      <c r="P37" s="23">
        <v>0.4</v>
      </c>
      <c r="Q37" s="23">
        <v>0.4</v>
      </c>
      <c r="R37" s="23">
        <v>0.4</v>
      </c>
      <c r="S37" s="23">
        <v>0.4</v>
      </c>
      <c r="T37" s="23">
        <v>0.4</v>
      </c>
      <c r="U37" s="23">
        <v>0.4</v>
      </c>
      <c r="V37" s="23">
        <v>0.4</v>
      </c>
      <c r="W37" s="23">
        <v>0.2</v>
      </c>
      <c r="X37" s="23"/>
      <c r="Y37" s="23"/>
      <c r="Z37" s="23"/>
      <c r="AA37" s="23"/>
      <c r="AB37" s="23"/>
      <c r="AC37" s="3">
        <f t="shared" si="1"/>
        <v>4.8</v>
      </c>
      <c r="AD37" s="3">
        <f t="shared" si="2"/>
        <v>13</v>
      </c>
      <c r="AE37" s="20"/>
      <c r="AF37" s="23">
        <v>0.8</v>
      </c>
      <c r="AG37" s="23">
        <v>0.8</v>
      </c>
      <c r="AH37" s="23">
        <v>0.8</v>
      </c>
      <c r="AI37" s="23">
        <v>0.8</v>
      </c>
      <c r="AJ37" s="23">
        <v>0.8</v>
      </c>
      <c r="AK37" s="23">
        <v>0.8</v>
      </c>
      <c r="AL37" s="23">
        <v>0.8</v>
      </c>
      <c r="AM37" s="23">
        <v>0.8</v>
      </c>
      <c r="AN37" s="23">
        <v>0.8</v>
      </c>
      <c r="AO37" s="23">
        <v>0.8</v>
      </c>
      <c r="AP37" s="23">
        <v>0.8</v>
      </c>
      <c r="AQ37" s="23">
        <v>0.8</v>
      </c>
      <c r="AR37" s="29">
        <f t="shared" si="3"/>
        <v>0.80000000000000016</v>
      </c>
      <c r="AS37" s="3">
        <v>0</v>
      </c>
      <c r="AT37" s="3">
        <f t="shared" si="4"/>
        <v>365</v>
      </c>
      <c r="AU37" s="20"/>
      <c r="AV37" s="23" cm="1">
        <f t="array" ref="AV37">SUMPRODUCT(--(TRANSPOSE($E37:$AB37) * $AF37:$AQ37 &lt;= AV$1), $AF$47:$AQ$70)</f>
        <v>11.000000000000016</v>
      </c>
      <c r="AW37" s="23" cm="1">
        <f t="array" ref="AW37">SUMPRODUCT(--(TRANSPOSE($E37:$AB37) * $AF37:$AQ37 &gt; AV$1), --(TRANSPOSE($E37:$AB37) * $AF37:$AQ37 &lt;= AW$1), $AF$47:$AQ$70)</f>
        <v>1.9999999999999996</v>
      </c>
      <c r="AX37" s="23" cm="1">
        <f t="array" ref="AX37">SUMPRODUCT(--(TRANSPOSE($E37:$AB37) * $AF37:$AQ37 &gt; AW$1), --(TRANSPOSE($E37:$AB37) * $AF37:$AQ37 &lt;= AX$1), $AF$47:$AQ$70)</f>
        <v>11.000000000000016</v>
      </c>
      <c r="AY37" s="23" cm="1">
        <f t="array" ref="AY37">SUMPRODUCT(--(TRANSPOSE($E37:$AB37) * $AF37:$AQ37 &gt; AX$1), --(TRANSPOSE($E37:$AB37) * $AF37:$AQ37 &lt;= AY$1), $AF$47:$AQ$70)</f>
        <v>0</v>
      </c>
      <c r="AZ37" s="23" cm="1">
        <f t="array" ref="AZ37">SUMPRODUCT(--(TRANSPOSE($E37:$AB37) * $AF37:$AQ37 &gt; AY$1), --(TRANSPOSE($E37:$AB37) * $AF37:$AQ37 &lt;= AZ$1), $AF$47:$AQ$70)</f>
        <v>0</v>
      </c>
      <c r="BA37" s="19">
        <f t="shared" si="5"/>
        <v>13.000000000000016</v>
      </c>
      <c r="BB37" s="28">
        <f t="shared" si="6"/>
        <v>24.000000000000032</v>
      </c>
      <c r="BC37" s="3">
        <v>5</v>
      </c>
      <c r="BD37" s="3">
        <v>5</v>
      </c>
      <c r="BE37" s="3">
        <v>10</v>
      </c>
      <c r="BF37" s="3">
        <v>7</v>
      </c>
      <c r="BG37" s="3">
        <v>10</v>
      </c>
      <c r="BH37" s="3">
        <v>10</v>
      </c>
      <c r="BI37" s="3">
        <v>10</v>
      </c>
      <c r="BJ37" s="3">
        <v>9</v>
      </c>
      <c r="BK37" s="3">
        <v>9</v>
      </c>
      <c r="BL37" s="3">
        <v>10</v>
      </c>
      <c r="BM37" s="3">
        <v>10</v>
      </c>
      <c r="BN37" s="24">
        <v>7</v>
      </c>
    </row>
    <row r="38" spans="1:66" x14ac:dyDescent="0.2">
      <c r="A38" s="3" t="s">
        <v>4564</v>
      </c>
      <c r="B38" s="3" t="s">
        <v>4661</v>
      </c>
      <c r="C38" s="3" t="s">
        <v>4704</v>
      </c>
      <c r="D38" s="20"/>
      <c r="E38" s="23"/>
      <c r="F38" s="23"/>
      <c r="G38" s="23"/>
      <c r="H38" s="23"/>
      <c r="I38" s="23"/>
      <c r="J38" s="23"/>
      <c r="K38" s="23"/>
      <c r="L38" s="23">
        <v>0.2</v>
      </c>
      <c r="M38" s="23">
        <v>0.2</v>
      </c>
      <c r="N38" s="23">
        <v>0.2</v>
      </c>
      <c r="O38" s="23">
        <v>0.4</v>
      </c>
      <c r="P38" s="23">
        <v>0.8</v>
      </c>
      <c r="Q38" s="23">
        <v>1</v>
      </c>
      <c r="R38" s="23">
        <v>0.8</v>
      </c>
      <c r="S38" s="23">
        <v>0.4</v>
      </c>
      <c r="T38" s="23">
        <v>0.2</v>
      </c>
      <c r="U38" s="23">
        <v>0.2</v>
      </c>
      <c r="V38" s="23">
        <v>0.2</v>
      </c>
      <c r="W38" s="23"/>
      <c r="X38" s="23"/>
      <c r="Y38" s="23"/>
      <c r="Z38" s="23"/>
      <c r="AA38" s="23"/>
      <c r="AB38" s="23"/>
      <c r="AC38" s="3">
        <f t="shared" si="1"/>
        <v>4.5999999999999996</v>
      </c>
      <c r="AD38" s="3">
        <f t="shared" si="2"/>
        <v>11</v>
      </c>
      <c r="AE38" s="20"/>
      <c r="AF38" s="23">
        <v>0.8</v>
      </c>
      <c r="AG38" s="23">
        <v>0.8</v>
      </c>
      <c r="AH38" s="23">
        <v>0.8</v>
      </c>
      <c r="AI38" s="23">
        <v>0.8</v>
      </c>
      <c r="AJ38" s="23">
        <v>0.8</v>
      </c>
      <c r="AK38" s="23">
        <v>0.8</v>
      </c>
      <c r="AL38" s="23">
        <v>0.8</v>
      </c>
      <c r="AM38" s="23">
        <v>0.8</v>
      </c>
      <c r="AN38" s="23">
        <v>0.8</v>
      </c>
      <c r="AO38" s="23">
        <v>0.8</v>
      </c>
      <c r="AP38" s="23">
        <v>0.8</v>
      </c>
      <c r="AQ38" s="23">
        <v>0.8</v>
      </c>
      <c r="AR38" s="29">
        <f t="shared" si="3"/>
        <v>0.80000000000000016</v>
      </c>
      <c r="AS38" s="3">
        <v>2</v>
      </c>
      <c r="AT38" s="3">
        <f t="shared" si="4"/>
        <v>261</v>
      </c>
      <c r="AU38" s="20"/>
      <c r="AV38" s="23" cm="1">
        <f t="array" ref="AV38">SUMPRODUCT(--(TRANSPOSE($E38:$AB38) * $AF38:$AQ38 &lt;= AV$1), $AF$47:$AQ$70)</f>
        <v>13.000000000000016</v>
      </c>
      <c r="AW38" s="23" cm="1">
        <f t="array" ref="AW38">SUMPRODUCT(--(TRANSPOSE($E38:$AB38) * $AF38:$AQ38 &gt; AV$1), --(TRANSPOSE($E38:$AB38) * $AF38:$AQ38 &lt;= AW$1), $AF$47:$AQ$70)</f>
        <v>6.0000000000000071</v>
      </c>
      <c r="AX38" s="23" cm="1">
        <f t="array" ref="AX38">SUMPRODUCT(--(TRANSPOSE($E38:$AB38) * $AF38:$AQ38 &gt; AW$1), --(TRANSPOSE($E38:$AB38) * $AF38:$AQ38 &lt;= AX$1), $AF$47:$AQ$70)</f>
        <v>1.9999999999999996</v>
      </c>
      <c r="AY38" s="23" cm="1">
        <f t="array" ref="AY38">SUMPRODUCT(--(TRANSPOSE($E38:$AB38) * $AF38:$AQ38 &gt; AX$1), --(TRANSPOSE($E38:$AB38) * $AF38:$AQ38 &lt;= AY$1), $AF$47:$AQ$70)</f>
        <v>1.9999999999999996</v>
      </c>
      <c r="AZ38" s="23" cm="1">
        <f t="array" ref="AZ38">SUMPRODUCT(--(TRANSPOSE($E38:$AB38) * $AF38:$AQ38 &gt; AY$1), --(TRANSPOSE($E38:$AB38) * $AF38:$AQ38 &lt;= AZ$1), $AF$47:$AQ$70)</f>
        <v>0.99999999999999989</v>
      </c>
      <c r="BA38" s="19">
        <f t="shared" si="5"/>
        <v>11.000000000000007</v>
      </c>
      <c r="BB38" s="28">
        <f t="shared" si="6"/>
        <v>24.000000000000021</v>
      </c>
      <c r="BC38" s="3"/>
      <c r="BD38" s="3">
        <v>2</v>
      </c>
      <c r="BE38" s="3"/>
      <c r="BF38" s="3"/>
      <c r="BG38" s="3"/>
      <c r="BH38" s="3"/>
      <c r="BI38" s="3"/>
      <c r="BJ38" s="3"/>
      <c r="BK38" s="3"/>
      <c r="BL38" s="3"/>
      <c r="BM38" s="3"/>
      <c r="BN38" s="24"/>
    </row>
    <row r="39" spans="1:66" x14ac:dyDescent="0.2">
      <c r="A39" s="3" t="s">
        <v>4563</v>
      </c>
      <c r="B39" s="3" t="s">
        <v>4662</v>
      </c>
      <c r="C39" s="3" t="s">
        <v>4705</v>
      </c>
      <c r="D39" s="20"/>
      <c r="E39" s="23"/>
      <c r="F39" s="23"/>
      <c r="G39" s="23"/>
      <c r="H39" s="23"/>
      <c r="I39" s="23"/>
      <c r="J39" s="23"/>
      <c r="K39" s="23"/>
      <c r="L39" s="23">
        <v>0.2</v>
      </c>
      <c r="M39" s="23">
        <v>0.4</v>
      </c>
      <c r="N39" s="23">
        <v>0.6</v>
      </c>
      <c r="O39" s="23">
        <v>0.8</v>
      </c>
      <c r="P39" s="23">
        <v>0.8</v>
      </c>
      <c r="Q39" s="23">
        <v>0.4</v>
      </c>
      <c r="R39" s="23">
        <v>0.6</v>
      </c>
      <c r="S39" s="23">
        <v>0.8</v>
      </c>
      <c r="T39" s="23">
        <v>0.8</v>
      </c>
      <c r="U39" s="23">
        <v>0.4</v>
      </c>
      <c r="V39" s="23">
        <v>0.2</v>
      </c>
      <c r="W39" s="23"/>
      <c r="X39" s="23"/>
      <c r="Y39" s="23"/>
      <c r="Z39" s="23"/>
      <c r="AA39" s="23"/>
      <c r="AB39" s="23"/>
      <c r="AC39" s="3">
        <f t="shared" si="1"/>
        <v>6</v>
      </c>
      <c r="AD39" s="3">
        <f t="shared" si="2"/>
        <v>11</v>
      </c>
      <c r="AE39" s="20"/>
      <c r="AF39" s="23">
        <v>0.8</v>
      </c>
      <c r="AG39" s="23">
        <v>0.8</v>
      </c>
      <c r="AH39" s="23">
        <v>0.8</v>
      </c>
      <c r="AI39" s="23">
        <v>0.8</v>
      </c>
      <c r="AJ39" s="23">
        <v>0.8</v>
      </c>
      <c r="AK39" s="23">
        <v>0.8</v>
      </c>
      <c r="AL39" s="23">
        <v>0.8</v>
      </c>
      <c r="AM39" s="23">
        <v>0.8</v>
      </c>
      <c r="AN39" s="23">
        <v>0.8</v>
      </c>
      <c r="AO39" s="23">
        <v>0.8</v>
      </c>
      <c r="AP39" s="23">
        <v>0.8</v>
      </c>
      <c r="AQ39" s="23">
        <v>0.8</v>
      </c>
      <c r="AR39" s="29">
        <f t="shared" si="3"/>
        <v>0.80000000000000016</v>
      </c>
      <c r="AS39" s="3">
        <v>2</v>
      </c>
      <c r="AT39" s="3">
        <f t="shared" si="4"/>
        <v>261</v>
      </c>
      <c r="AU39" s="20"/>
      <c r="AV39" s="23" cm="1">
        <f t="array" ref="AV39">SUMPRODUCT(--(TRANSPOSE($E39:$AB39) * $AF39:$AQ39 &lt;= AV$1), $AF$47:$AQ$70)</f>
        <v>13.000000000000016</v>
      </c>
      <c r="AW39" s="23" cm="1">
        <f t="array" ref="AW39">SUMPRODUCT(--(TRANSPOSE($E39:$AB39) * $AF39:$AQ39 &gt; AV$1), --(TRANSPOSE($E39:$AB39) * $AF39:$AQ39 &lt;= AW$1), $AF$47:$AQ$70)</f>
        <v>1.9999999999999996</v>
      </c>
      <c r="AX39" s="23" cm="1">
        <f t="array" ref="AX39">SUMPRODUCT(--(TRANSPOSE($E39:$AB39) * $AF39:$AQ39 &gt; AW$1), --(TRANSPOSE($E39:$AB39) * $AF39:$AQ39 &lt;= AX$1), $AF$47:$AQ$70)</f>
        <v>5.0000000000000027</v>
      </c>
      <c r="AY39" s="23" cm="1">
        <f t="array" ref="AY39">SUMPRODUCT(--(TRANSPOSE($E39:$AB39) * $AF39:$AQ39 &gt; AX$1), --(TRANSPOSE($E39:$AB39) * $AF39:$AQ39 &lt;= AY$1), $AF$47:$AQ$70)</f>
        <v>3.9999999999999987</v>
      </c>
      <c r="AZ39" s="23" cm="1">
        <f t="array" ref="AZ39">SUMPRODUCT(--(TRANSPOSE($E39:$AB39) * $AF39:$AQ39 &gt; AY$1), --(TRANSPOSE($E39:$AB39) * $AF39:$AQ39 &lt;= AZ$1), $AF$47:$AQ$70)</f>
        <v>0</v>
      </c>
      <c r="BA39" s="19">
        <f t="shared" si="5"/>
        <v>11</v>
      </c>
      <c r="BB39" s="28">
        <f t="shared" si="6"/>
        <v>24.000000000000018</v>
      </c>
      <c r="BC39" s="3"/>
      <c r="BD39" s="3"/>
      <c r="BE39" s="3"/>
      <c r="BF39" s="3"/>
      <c r="BG39" s="3"/>
      <c r="BH39" s="3"/>
      <c r="BI39" s="3"/>
      <c r="BJ39" s="3"/>
      <c r="BK39" s="3"/>
      <c r="BL39" s="3">
        <v>5</v>
      </c>
      <c r="BM39" s="3"/>
      <c r="BN39" s="24"/>
    </row>
    <row r="40" spans="1:66" x14ac:dyDescent="0.2">
      <c r="A40" s="3" t="s">
        <v>4557</v>
      </c>
      <c r="B40" s="3" t="s">
        <v>4557</v>
      </c>
      <c r="C40" s="3" t="s">
        <v>4557</v>
      </c>
      <c r="D40" s="20"/>
      <c r="E40" s="23"/>
      <c r="F40" s="23"/>
      <c r="G40" s="23"/>
      <c r="H40" s="23"/>
      <c r="I40" s="23"/>
      <c r="J40" s="23"/>
      <c r="K40" s="23"/>
      <c r="L40" s="23">
        <v>0.2</v>
      </c>
      <c r="M40" s="23">
        <v>0.4</v>
      </c>
      <c r="N40" s="23">
        <v>0.6</v>
      </c>
      <c r="O40" s="23">
        <v>0.8</v>
      </c>
      <c r="P40" s="23">
        <v>0.8</v>
      </c>
      <c r="Q40" s="23">
        <v>0.4</v>
      </c>
      <c r="R40" s="23">
        <v>0.6</v>
      </c>
      <c r="S40" s="23">
        <v>0.8</v>
      </c>
      <c r="T40" s="23">
        <v>0.8</v>
      </c>
      <c r="U40" s="23">
        <v>0.4</v>
      </c>
      <c r="V40" s="23">
        <v>0.2</v>
      </c>
      <c r="W40" s="23"/>
      <c r="X40" s="23"/>
      <c r="Y40" s="23"/>
      <c r="Z40" s="23"/>
      <c r="AA40" s="23"/>
      <c r="AB40" s="23"/>
      <c r="AC40" s="3">
        <f t="shared" si="1"/>
        <v>6</v>
      </c>
      <c r="AD40" s="3">
        <f t="shared" si="2"/>
        <v>11</v>
      </c>
      <c r="AE40" s="20"/>
      <c r="AF40" s="23">
        <v>0.8</v>
      </c>
      <c r="AG40" s="23">
        <v>0.8</v>
      </c>
      <c r="AH40" s="23">
        <v>0.8</v>
      </c>
      <c r="AI40" s="23">
        <v>0.8</v>
      </c>
      <c r="AJ40" s="23">
        <v>0.8</v>
      </c>
      <c r="AK40" s="23">
        <v>0.8</v>
      </c>
      <c r="AL40" s="23">
        <v>0.8</v>
      </c>
      <c r="AM40" s="23">
        <v>0.8</v>
      </c>
      <c r="AN40" s="23">
        <v>0.8</v>
      </c>
      <c r="AO40" s="23">
        <v>0.8</v>
      </c>
      <c r="AP40" s="23">
        <v>0.8</v>
      </c>
      <c r="AQ40" s="23">
        <v>0.8</v>
      </c>
      <c r="AR40" s="29">
        <f t="shared" si="3"/>
        <v>0.80000000000000016</v>
      </c>
      <c r="AS40" s="3">
        <v>2</v>
      </c>
      <c r="AT40" s="3">
        <f t="shared" si="4"/>
        <v>261</v>
      </c>
      <c r="AU40" s="20"/>
      <c r="AV40" s="23" cm="1">
        <f t="array" ref="AV40">SUMPRODUCT(--(TRANSPOSE($E40:$AB40) * $AF40:$AQ40 &lt;= AV$1), $AF$47:$AQ$70)</f>
        <v>13.000000000000016</v>
      </c>
      <c r="AW40" s="23" cm="1">
        <f t="array" ref="AW40">SUMPRODUCT(--(TRANSPOSE($E40:$AB40) * $AF40:$AQ40 &gt; AV$1), --(TRANSPOSE($E40:$AB40) * $AF40:$AQ40 &lt;= AW$1), $AF$47:$AQ$70)</f>
        <v>1.9999999999999996</v>
      </c>
      <c r="AX40" s="23" cm="1">
        <f t="array" ref="AX40">SUMPRODUCT(--(TRANSPOSE($E40:$AB40) * $AF40:$AQ40 &gt; AW$1), --(TRANSPOSE($E40:$AB40) * $AF40:$AQ40 &lt;= AX$1), $AF$47:$AQ$70)</f>
        <v>5.0000000000000027</v>
      </c>
      <c r="AY40" s="23" cm="1">
        <f t="array" ref="AY40">SUMPRODUCT(--(TRANSPOSE($E40:$AB40) * $AF40:$AQ40 &gt; AX$1), --(TRANSPOSE($E40:$AB40) * $AF40:$AQ40 &lt;= AY$1), $AF$47:$AQ$70)</f>
        <v>3.9999999999999987</v>
      </c>
      <c r="AZ40" s="23" cm="1">
        <f t="array" ref="AZ40">SUMPRODUCT(--(TRANSPOSE($E40:$AB40) * $AF40:$AQ40 &gt; AY$1), --(TRANSPOSE($E40:$AB40) * $AF40:$AQ40 &lt;= AZ$1), $AF$47:$AQ$70)</f>
        <v>0</v>
      </c>
      <c r="BA40" s="19">
        <f t="shared" si="5"/>
        <v>11</v>
      </c>
      <c r="BB40" s="28">
        <f t="shared" si="6"/>
        <v>24.000000000000018</v>
      </c>
      <c r="BC40" s="3"/>
      <c r="BD40" s="3">
        <v>3</v>
      </c>
      <c r="BE40" s="3">
        <v>2</v>
      </c>
      <c r="BF40" s="3">
        <v>1</v>
      </c>
      <c r="BG40" s="3">
        <v>1</v>
      </c>
      <c r="BH40" s="3">
        <v>5</v>
      </c>
      <c r="BI40" s="3">
        <v>5</v>
      </c>
      <c r="BJ40" s="3">
        <v>1</v>
      </c>
      <c r="BK40" s="3">
        <v>1</v>
      </c>
      <c r="BL40" s="3">
        <v>5</v>
      </c>
      <c r="BM40" s="3">
        <v>5</v>
      </c>
      <c r="BN40" s="24"/>
    </row>
    <row r="41" spans="1:66" x14ac:dyDescent="0.2">
      <c r="A41" s="3" t="s">
        <v>4562</v>
      </c>
      <c r="B41" s="3" t="s">
        <v>4663</v>
      </c>
      <c r="C41" s="3" t="s">
        <v>4706</v>
      </c>
      <c r="D41" s="20"/>
      <c r="E41" s="23"/>
      <c r="F41" s="23"/>
      <c r="G41" s="23"/>
      <c r="H41" s="23"/>
      <c r="I41" s="23"/>
      <c r="J41" s="23"/>
      <c r="K41" s="23"/>
      <c r="L41" s="23">
        <v>0.2</v>
      </c>
      <c r="M41" s="23">
        <v>0.4</v>
      </c>
      <c r="N41" s="23">
        <v>0.6</v>
      </c>
      <c r="O41" s="23">
        <v>0.8</v>
      </c>
      <c r="P41" s="23">
        <v>0.8</v>
      </c>
      <c r="Q41" s="23">
        <v>0.4</v>
      </c>
      <c r="R41" s="23">
        <v>0.6</v>
      </c>
      <c r="S41" s="23">
        <v>0.8</v>
      </c>
      <c r="T41" s="23">
        <v>0.8</v>
      </c>
      <c r="U41" s="23">
        <v>0.4</v>
      </c>
      <c r="V41" s="23">
        <v>0.2</v>
      </c>
      <c r="W41" s="23"/>
      <c r="X41" s="23"/>
      <c r="Y41" s="23"/>
      <c r="Z41" s="23"/>
      <c r="AA41" s="23"/>
      <c r="AB41" s="23"/>
      <c r="AC41" s="3">
        <f t="shared" si="1"/>
        <v>6</v>
      </c>
      <c r="AD41" s="3">
        <f t="shared" si="2"/>
        <v>11</v>
      </c>
      <c r="AE41" s="20"/>
      <c r="AF41" s="23">
        <v>0.8</v>
      </c>
      <c r="AG41" s="23">
        <v>0.8</v>
      </c>
      <c r="AH41" s="23">
        <v>0.8</v>
      </c>
      <c r="AI41" s="23">
        <v>0.8</v>
      </c>
      <c r="AJ41" s="23">
        <v>0.8</v>
      </c>
      <c r="AK41" s="23">
        <v>0.8</v>
      </c>
      <c r="AL41" s="23">
        <v>0.8</v>
      </c>
      <c r="AM41" s="23">
        <v>0.8</v>
      </c>
      <c r="AN41" s="23">
        <v>0.8</v>
      </c>
      <c r="AO41" s="23">
        <v>0.8</v>
      </c>
      <c r="AP41" s="23">
        <v>0.8</v>
      </c>
      <c r="AQ41" s="23">
        <v>0.8</v>
      </c>
      <c r="AR41" s="29">
        <f t="shared" si="3"/>
        <v>0.80000000000000016</v>
      </c>
      <c r="AS41" s="3">
        <v>1</v>
      </c>
      <c r="AT41" s="3">
        <f t="shared" si="4"/>
        <v>313</v>
      </c>
      <c r="AU41" s="20"/>
      <c r="AV41" s="23" cm="1">
        <f t="array" ref="AV41">SUMPRODUCT(--(TRANSPOSE($E41:$AB41) * $AF41:$AQ41 &lt;= AV$1), $AF$47:$AQ$70)</f>
        <v>13.000000000000016</v>
      </c>
      <c r="AW41" s="23" cm="1">
        <f t="array" ref="AW41">SUMPRODUCT(--(TRANSPOSE($E41:$AB41) * $AF41:$AQ41 &gt; AV$1), --(TRANSPOSE($E41:$AB41) * $AF41:$AQ41 &lt;= AW$1), $AF$47:$AQ$70)</f>
        <v>1.9999999999999996</v>
      </c>
      <c r="AX41" s="23" cm="1">
        <f t="array" ref="AX41">SUMPRODUCT(--(TRANSPOSE($E41:$AB41) * $AF41:$AQ41 &gt; AW$1), --(TRANSPOSE($E41:$AB41) * $AF41:$AQ41 &lt;= AX$1), $AF$47:$AQ$70)</f>
        <v>5.0000000000000027</v>
      </c>
      <c r="AY41" s="23" cm="1">
        <f t="array" ref="AY41">SUMPRODUCT(--(TRANSPOSE($E41:$AB41) * $AF41:$AQ41 &gt; AX$1), --(TRANSPOSE($E41:$AB41) * $AF41:$AQ41 &lt;= AY$1), $AF$47:$AQ$70)</f>
        <v>3.9999999999999987</v>
      </c>
      <c r="AZ41" s="23" cm="1">
        <f t="array" ref="AZ41">SUMPRODUCT(--(TRANSPOSE($E41:$AB41) * $AF41:$AQ41 &gt; AY$1), --(TRANSPOSE($E41:$AB41) * $AF41:$AQ41 &lt;= AZ$1), $AF$47:$AQ$70)</f>
        <v>0</v>
      </c>
      <c r="BA41" s="19">
        <f t="shared" si="5"/>
        <v>11</v>
      </c>
      <c r="BB41" s="28">
        <f t="shared" si="6"/>
        <v>24.000000000000018</v>
      </c>
      <c r="BC41" s="3"/>
      <c r="BD41" s="3"/>
      <c r="BE41" s="3"/>
      <c r="BF41" s="3">
        <v>2</v>
      </c>
      <c r="BG41" s="3">
        <v>2</v>
      </c>
      <c r="BH41" s="3"/>
      <c r="BI41" s="3"/>
      <c r="BJ41" s="3"/>
      <c r="BK41" s="3"/>
      <c r="BL41" s="3">
        <v>10</v>
      </c>
      <c r="BM41" s="3">
        <v>10</v>
      </c>
      <c r="BN41" s="24"/>
    </row>
    <row r="42" spans="1:66" x14ac:dyDescent="0.2">
      <c r="A42" s="3" t="s">
        <v>4558</v>
      </c>
      <c r="B42" s="3" t="s">
        <v>4664</v>
      </c>
      <c r="C42" s="3" t="s">
        <v>4707</v>
      </c>
      <c r="D42" s="20"/>
      <c r="E42" s="23"/>
      <c r="F42" s="23"/>
      <c r="G42" s="23"/>
      <c r="H42" s="23"/>
      <c r="I42" s="23"/>
      <c r="J42" s="23"/>
      <c r="K42" s="23"/>
      <c r="L42" s="23">
        <v>0.2</v>
      </c>
      <c r="M42" s="23">
        <v>0.4</v>
      </c>
      <c r="N42" s="23">
        <v>0.6</v>
      </c>
      <c r="O42" s="23">
        <v>0.8</v>
      </c>
      <c r="P42" s="23">
        <v>0.8</v>
      </c>
      <c r="Q42" s="23">
        <v>0.4</v>
      </c>
      <c r="R42" s="23">
        <v>0.6</v>
      </c>
      <c r="S42" s="23">
        <v>0.8</v>
      </c>
      <c r="T42" s="23">
        <v>0.8</v>
      </c>
      <c r="U42" s="23">
        <v>0.4</v>
      </c>
      <c r="V42" s="23">
        <v>0.2</v>
      </c>
      <c r="W42" s="23"/>
      <c r="X42" s="23"/>
      <c r="Y42" s="23"/>
      <c r="Z42" s="23"/>
      <c r="AA42" s="23"/>
      <c r="AB42" s="23"/>
      <c r="AC42" s="3">
        <f t="shared" si="1"/>
        <v>6</v>
      </c>
      <c r="AD42" s="3">
        <f t="shared" si="2"/>
        <v>11</v>
      </c>
      <c r="AE42" s="20"/>
      <c r="AF42" s="23">
        <v>0.8</v>
      </c>
      <c r="AG42" s="23">
        <v>0.8</v>
      </c>
      <c r="AH42" s="23">
        <v>0.8</v>
      </c>
      <c r="AI42" s="23">
        <v>0.8</v>
      </c>
      <c r="AJ42" s="23">
        <v>0.8</v>
      </c>
      <c r="AK42" s="23">
        <v>0.8</v>
      </c>
      <c r="AL42" s="23">
        <v>0.8</v>
      </c>
      <c r="AM42" s="23">
        <v>0.8</v>
      </c>
      <c r="AN42" s="23">
        <v>0.8</v>
      </c>
      <c r="AO42" s="23">
        <v>0.8</v>
      </c>
      <c r="AP42" s="23">
        <v>0.8</v>
      </c>
      <c r="AQ42" s="23">
        <v>0.8</v>
      </c>
      <c r="AR42" s="29">
        <f t="shared" si="3"/>
        <v>0.80000000000000016</v>
      </c>
      <c r="AS42" s="3">
        <v>0</v>
      </c>
      <c r="AT42" s="3">
        <f t="shared" si="4"/>
        <v>365</v>
      </c>
      <c r="AU42" s="20"/>
      <c r="AV42" s="23" cm="1">
        <f t="array" ref="AV42">SUMPRODUCT(--(TRANSPOSE($E42:$AB42) * $AF42:$AQ42 &lt;= AV$1), $AF$47:$AQ$70)</f>
        <v>13.000000000000016</v>
      </c>
      <c r="AW42" s="23" cm="1">
        <f t="array" ref="AW42">SUMPRODUCT(--(TRANSPOSE($E42:$AB42) * $AF42:$AQ42 &gt; AV$1), --(TRANSPOSE($E42:$AB42) * $AF42:$AQ42 &lt;= AW$1), $AF$47:$AQ$70)</f>
        <v>1.9999999999999996</v>
      </c>
      <c r="AX42" s="23" cm="1">
        <f t="array" ref="AX42">SUMPRODUCT(--(TRANSPOSE($E42:$AB42) * $AF42:$AQ42 &gt; AW$1), --(TRANSPOSE($E42:$AB42) * $AF42:$AQ42 &lt;= AX$1), $AF$47:$AQ$70)</f>
        <v>5.0000000000000027</v>
      </c>
      <c r="AY42" s="23" cm="1">
        <f t="array" ref="AY42">SUMPRODUCT(--(TRANSPOSE($E42:$AB42) * $AF42:$AQ42 &gt; AX$1), --(TRANSPOSE($E42:$AB42) * $AF42:$AQ42 &lt;= AY$1), $AF$47:$AQ$70)</f>
        <v>3.9999999999999987</v>
      </c>
      <c r="AZ42" s="23" cm="1">
        <f t="array" ref="AZ42">SUMPRODUCT(--(TRANSPOSE($E42:$AB42) * $AF42:$AQ42 &gt; AY$1), --(TRANSPOSE($E42:$AB42) * $AF42:$AQ42 &lt;= AZ$1), $AF$47:$AQ$70)</f>
        <v>0</v>
      </c>
      <c r="BA42" s="19">
        <f t="shared" si="5"/>
        <v>11</v>
      </c>
      <c r="BB42" s="28">
        <f t="shared" si="6"/>
        <v>24.000000000000018</v>
      </c>
      <c r="BC42" s="3"/>
      <c r="BD42" s="3"/>
      <c r="BE42" s="3"/>
      <c r="BF42" s="3"/>
      <c r="BG42" s="3"/>
      <c r="BH42" s="3"/>
      <c r="BI42" s="3"/>
      <c r="BJ42" s="3"/>
      <c r="BK42" s="3"/>
      <c r="BL42" s="3"/>
      <c r="BM42" s="3"/>
      <c r="BN42" s="24"/>
    </row>
    <row r="43" spans="1:66" x14ac:dyDescent="0.2">
      <c r="A43" s="3" t="s">
        <v>4561</v>
      </c>
      <c r="B43" s="3" t="s">
        <v>4665</v>
      </c>
      <c r="C43" s="3" t="s">
        <v>4708</v>
      </c>
      <c r="D43" s="20"/>
      <c r="E43" s="23"/>
      <c r="F43" s="23"/>
      <c r="G43" s="23"/>
      <c r="H43" s="23"/>
      <c r="I43" s="23"/>
      <c r="J43" s="23"/>
      <c r="K43" s="23"/>
      <c r="L43" s="23">
        <v>0.2</v>
      </c>
      <c r="M43" s="23">
        <v>0.4</v>
      </c>
      <c r="N43" s="23">
        <v>0.6</v>
      </c>
      <c r="O43" s="23">
        <v>0.8</v>
      </c>
      <c r="P43" s="23">
        <v>0.8</v>
      </c>
      <c r="Q43" s="23">
        <v>0.4</v>
      </c>
      <c r="R43" s="23">
        <v>0.6</v>
      </c>
      <c r="S43" s="23">
        <v>0.8</v>
      </c>
      <c r="T43" s="23">
        <v>0.8</v>
      </c>
      <c r="U43" s="23">
        <v>0.4</v>
      </c>
      <c r="V43" s="23">
        <v>0.2</v>
      </c>
      <c r="W43" s="23"/>
      <c r="X43" s="23"/>
      <c r="Y43" s="23"/>
      <c r="Z43" s="23"/>
      <c r="AA43" s="23"/>
      <c r="AB43" s="23"/>
      <c r="AC43" s="3">
        <f t="shared" si="1"/>
        <v>6</v>
      </c>
      <c r="AD43" s="3">
        <f t="shared" si="2"/>
        <v>11</v>
      </c>
      <c r="AE43" s="20"/>
      <c r="AF43" s="23">
        <v>0.8</v>
      </c>
      <c r="AG43" s="23">
        <v>0.8</v>
      </c>
      <c r="AH43" s="23">
        <v>0.8</v>
      </c>
      <c r="AI43" s="23">
        <v>0.8</v>
      </c>
      <c r="AJ43" s="23">
        <v>0.8</v>
      </c>
      <c r="AK43" s="23">
        <v>0.8</v>
      </c>
      <c r="AL43" s="23">
        <v>0.8</v>
      </c>
      <c r="AM43" s="23">
        <v>0.8</v>
      </c>
      <c r="AN43" s="23">
        <v>0.8</v>
      </c>
      <c r="AO43" s="23">
        <v>0.8</v>
      </c>
      <c r="AP43" s="23">
        <v>0.8</v>
      </c>
      <c r="AQ43" s="23">
        <v>0.8</v>
      </c>
      <c r="AR43" s="29">
        <f t="shared" si="3"/>
        <v>0.80000000000000016</v>
      </c>
      <c r="AS43" s="3">
        <v>0</v>
      </c>
      <c r="AT43" s="3">
        <f t="shared" si="4"/>
        <v>365</v>
      </c>
      <c r="AU43" s="20"/>
      <c r="AV43" s="23" cm="1">
        <f t="array" ref="AV43">SUMPRODUCT(--(TRANSPOSE($E43:$AB43) * $AF43:$AQ43 &lt;= AV$1), $AF$47:$AQ$70)</f>
        <v>13.000000000000016</v>
      </c>
      <c r="AW43" s="23" cm="1">
        <f t="array" ref="AW43">SUMPRODUCT(--(TRANSPOSE($E43:$AB43) * $AF43:$AQ43 &gt; AV$1), --(TRANSPOSE($E43:$AB43) * $AF43:$AQ43 &lt;= AW$1), $AF$47:$AQ$70)</f>
        <v>1.9999999999999996</v>
      </c>
      <c r="AX43" s="23" cm="1">
        <f t="array" ref="AX43">SUMPRODUCT(--(TRANSPOSE($E43:$AB43) * $AF43:$AQ43 &gt; AW$1), --(TRANSPOSE($E43:$AB43) * $AF43:$AQ43 &lt;= AX$1), $AF$47:$AQ$70)</f>
        <v>5.0000000000000027</v>
      </c>
      <c r="AY43" s="23" cm="1">
        <f t="array" ref="AY43">SUMPRODUCT(--(TRANSPOSE($E43:$AB43) * $AF43:$AQ43 &gt; AX$1), --(TRANSPOSE($E43:$AB43) * $AF43:$AQ43 &lt;= AY$1), $AF$47:$AQ$70)</f>
        <v>3.9999999999999987</v>
      </c>
      <c r="AZ43" s="23" cm="1">
        <f t="array" ref="AZ43">SUMPRODUCT(--(TRANSPOSE($E43:$AB43) * $AF43:$AQ43 &gt; AY$1), --(TRANSPOSE($E43:$AB43) * $AF43:$AQ43 &lt;= AZ$1), $AF$47:$AQ$70)</f>
        <v>0</v>
      </c>
      <c r="BA43" s="19">
        <f t="shared" si="5"/>
        <v>11</v>
      </c>
      <c r="BB43" s="28">
        <f t="shared" si="6"/>
        <v>24.000000000000018</v>
      </c>
      <c r="BC43" s="3"/>
      <c r="BD43" s="3"/>
      <c r="BE43" s="3"/>
      <c r="BF43" s="3"/>
      <c r="BG43" s="3"/>
      <c r="BH43" s="3"/>
      <c r="BI43" s="3"/>
      <c r="BJ43" s="3"/>
      <c r="BK43" s="3"/>
      <c r="BL43" s="3"/>
      <c r="BM43" s="3"/>
      <c r="BN43" s="24">
        <v>5</v>
      </c>
    </row>
    <row r="44" spans="1:66" x14ac:dyDescent="0.2">
      <c r="A44" s="3" t="s">
        <v>4559</v>
      </c>
      <c r="B44" s="3" t="s">
        <v>4666</v>
      </c>
      <c r="C44" s="3" t="s">
        <v>4709</v>
      </c>
      <c r="D44" s="20"/>
      <c r="E44" s="23"/>
      <c r="F44" s="23"/>
      <c r="G44" s="23"/>
      <c r="H44" s="23"/>
      <c r="I44" s="23"/>
      <c r="J44" s="23"/>
      <c r="K44" s="23"/>
      <c r="L44" s="23"/>
      <c r="M44" s="23"/>
      <c r="N44" s="23"/>
      <c r="O44" s="23"/>
      <c r="P44" s="23"/>
      <c r="Q44" s="23"/>
      <c r="R44" s="23"/>
      <c r="S44" s="23"/>
      <c r="T44" s="23"/>
      <c r="U44" s="23"/>
      <c r="V44" s="23"/>
      <c r="W44" s="23"/>
      <c r="X44" s="23"/>
      <c r="Y44" s="23"/>
      <c r="Z44" s="23"/>
      <c r="AA44" s="23"/>
      <c r="AB44" s="23"/>
      <c r="AC44" s="3">
        <f t="shared" si="1"/>
        <v>0</v>
      </c>
      <c r="AD44" s="3">
        <f t="shared" si="2"/>
        <v>0</v>
      </c>
      <c r="AE44" s="20"/>
      <c r="AF44" s="23">
        <v>0.8</v>
      </c>
      <c r="AG44" s="23">
        <v>0.8</v>
      </c>
      <c r="AH44" s="23">
        <v>0.8</v>
      </c>
      <c r="AI44" s="23">
        <v>0.8</v>
      </c>
      <c r="AJ44" s="23">
        <v>0.8</v>
      </c>
      <c r="AK44" s="23">
        <v>0.8</v>
      </c>
      <c r="AL44" s="23">
        <v>0.8</v>
      </c>
      <c r="AM44" s="23">
        <v>0.8</v>
      </c>
      <c r="AN44" s="23">
        <v>0.8</v>
      </c>
      <c r="AO44" s="23">
        <v>0.8</v>
      </c>
      <c r="AP44" s="23">
        <v>0.8</v>
      </c>
      <c r="AQ44" s="23">
        <v>0.8</v>
      </c>
      <c r="AR44" s="29">
        <f t="shared" si="3"/>
        <v>0.80000000000000016</v>
      </c>
      <c r="AS44" s="3">
        <v>2</v>
      </c>
      <c r="AT44" s="3">
        <f t="shared" si="4"/>
        <v>261</v>
      </c>
      <c r="AU44" s="20"/>
      <c r="AV44" s="23" cm="1">
        <f t="array" ref="AV44">SUMPRODUCT(--(TRANSPOSE($E44:$AB44) * $AF44:$AQ44 &lt;= AV$1), $AF$47:$AQ$70)</f>
        <v>24.000000000000071</v>
      </c>
      <c r="AW44" s="23" cm="1">
        <f t="array" ref="AW44">SUMPRODUCT(--(TRANSPOSE($E44:$AB44) * $AF44:$AQ44 &gt; AV$1), --(TRANSPOSE($E44:$AB44) * $AF44:$AQ44 &lt;= AW$1), $AF$47:$AQ$70)</f>
        <v>0</v>
      </c>
      <c r="AX44" s="23" cm="1">
        <f t="array" ref="AX44">SUMPRODUCT(--(TRANSPOSE($E44:$AB44) * $AF44:$AQ44 &gt; AW$1), --(TRANSPOSE($E44:$AB44) * $AF44:$AQ44 &lt;= AX$1), $AF$47:$AQ$70)</f>
        <v>0</v>
      </c>
      <c r="AY44" s="23" cm="1">
        <f t="array" ref="AY44">SUMPRODUCT(--(TRANSPOSE($E44:$AB44) * $AF44:$AQ44 &gt; AX$1), --(TRANSPOSE($E44:$AB44) * $AF44:$AQ44 &lt;= AY$1), $AF$47:$AQ$70)</f>
        <v>0</v>
      </c>
      <c r="AZ44" s="23" cm="1">
        <f t="array" ref="AZ44">SUMPRODUCT(--(TRANSPOSE($E44:$AB44) * $AF44:$AQ44 &gt; AY$1), --(TRANSPOSE($E44:$AB44) * $AF44:$AQ44 &lt;= AZ$1), $AF$47:$AQ$70)</f>
        <v>0</v>
      </c>
      <c r="BA44" s="19">
        <f t="shared" si="5"/>
        <v>0</v>
      </c>
      <c r="BB44" s="28">
        <f t="shared" si="6"/>
        <v>24.000000000000071</v>
      </c>
      <c r="BC44" s="3"/>
      <c r="BD44" s="3"/>
      <c r="BE44" s="3"/>
      <c r="BF44" s="3"/>
      <c r="BG44" s="3">
        <v>2</v>
      </c>
      <c r="BH44" s="3"/>
      <c r="BI44" s="3"/>
      <c r="BJ44" s="3"/>
      <c r="BK44" s="3"/>
      <c r="BL44" s="3"/>
      <c r="BM44" s="3"/>
      <c r="BN44" s="24">
        <v>2</v>
      </c>
    </row>
    <row r="45" spans="1:66" x14ac:dyDescent="0.2">
      <c r="A45" s="3" t="s">
        <v>4560</v>
      </c>
      <c r="B45" s="3" t="s">
        <v>4667</v>
      </c>
      <c r="C45" s="3" t="s">
        <v>4710</v>
      </c>
      <c r="D45" s="20"/>
      <c r="E45" s="23"/>
      <c r="F45" s="23"/>
      <c r="G45" s="23"/>
      <c r="H45" s="23"/>
      <c r="I45" s="23"/>
      <c r="J45" s="23"/>
      <c r="K45" s="23"/>
      <c r="L45" s="23">
        <v>0.2</v>
      </c>
      <c r="M45" s="23">
        <v>0.4</v>
      </c>
      <c r="N45" s="23">
        <v>0.6</v>
      </c>
      <c r="O45" s="23">
        <v>0.8</v>
      </c>
      <c r="P45" s="23">
        <v>0.8</v>
      </c>
      <c r="Q45" s="23">
        <v>0.4</v>
      </c>
      <c r="R45" s="23">
        <v>0.6</v>
      </c>
      <c r="S45" s="23">
        <v>0.8</v>
      </c>
      <c r="T45" s="23">
        <v>0.8</v>
      </c>
      <c r="U45" s="23">
        <v>0.4</v>
      </c>
      <c r="V45" s="23">
        <v>0.2</v>
      </c>
      <c r="W45" s="23"/>
      <c r="X45" s="23"/>
      <c r="Y45" s="23"/>
      <c r="Z45" s="23"/>
      <c r="AA45" s="23"/>
      <c r="AB45" s="23"/>
      <c r="AC45" s="3">
        <f t="shared" si="1"/>
        <v>6</v>
      </c>
      <c r="AD45" s="3">
        <f t="shared" si="2"/>
        <v>11</v>
      </c>
      <c r="AE45" s="20"/>
      <c r="AF45" s="23">
        <v>0.8</v>
      </c>
      <c r="AG45" s="23">
        <v>0.8</v>
      </c>
      <c r="AH45" s="23">
        <v>0.8</v>
      </c>
      <c r="AI45" s="23">
        <v>0.8</v>
      </c>
      <c r="AJ45" s="23">
        <v>0.8</v>
      </c>
      <c r="AK45" s="23">
        <v>0.8</v>
      </c>
      <c r="AL45" s="23">
        <v>0.8</v>
      </c>
      <c r="AM45" s="23">
        <v>0.8</v>
      </c>
      <c r="AN45" s="23">
        <v>0.8</v>
      </c>
      <c r="AO45" s="23">
        <v>0.8</v>
      </c>
      <c r="AP45" s="23">
        <v>0.8</v>
      </c>
      <c r="AQ45" s="23">
        <v>0.8</v>
      </c>
      <c r="AR45" s="29">
        <f t="shared" si="3"/>
        <v>0.80000000000000016</v>
      </c>
      <c r="AS45" s="3">
        <v>0</v>
      </c>
      <c r="AT45" s="3">
        <f t="shared" si="4"/>
        <v>365</v>
      </c>
      <c r="AU45" s="20"/>
      <c r="AV45" s="23" cm="1">
        <f t="array" ref="AV45">SUMPRODUCT(--(TRANSPOSE($E45:$AB45) * $AF45:$AQ45 &lt;= AV$1), $AF$47:$AQ$70)</f>
        <v>13.000000000000016</v>
      </c>
      <c r="AW45" s="23" cm="1">
        <f t="array" ref="AW45">SUMPRODUCT(--(TRANSPOSE($E45:$AB45) * $AF45:$AQ45 &gt; AV$1), --(TRANSPOSE($E45:$AB45) * $AF45:$AQ45 &lt;= AW$1), $AF$47:$AQ$70)</f>
        <v>1.9999999999999996</v>
      </c>
      <c r="AX45" s="23" cm="1">
        <f t="array" ref="AX45">SUMPRODUCT(--(TRANSPOSE($E45:$AB45) * $AF45:$AQ45 &gt; AW$1), --(TRANSPOSE($E45:$AB45) * $AF45:$AQ45 &lt;= AX$1), $AF$47:$AQ$70)</f>
        <v>5.0000000000000027</v>
      </c>
      <c r="AY45" s="23" cm="1">
        <f t="array" ref="AY45">SUMPRODUCT(--(TRANSPOSE($E45:$AB45) * $AF45:$AQ45 &gt; AX$1), --(TRANSPOSE($E45:$AB45) * $AF45:$AQ45 &lt;= AY$1), $AF$47:$AQ$70)</f>
        <v>3.9999999999999987</v>
      </c>
      <c r="AZ45" s="23" cm="1">
        <f t="array" ref="AZ45">SUMPRODUCT(--(TRANSPOSE($E45:$AB45) * $AF45:$AQ45 &gt; AY$1), --(TRANSPOSE($E45:$AB45) * $AF45:$AQ45 &lt;= AZ$1), $AF$47:$AQ$70)</f>
        <v>0</v>
      </c>
      <c r="BA45" s="19">
        <f t="shared" si="5"/>
        <v>11</v>
      </c>
      <c r="BB45" s="28">
        <f t="shared" si="6"/>
        <v>24.000000000000018</v>
      </c>
      <c r="BC45" s="3"/>
      <c r="BD45" s="3"/>
      <c r="BE45" s="3"/>
      <c r="BF45" s="3"/>
      <c r="BG45" s="3"/>
      <c r="BH45" s="3"/>
      <c r="BI45" s="3"/>
      <c r="BJ45" s="3"/>
      <c r="BK45" s="3"/>
      <c r="BL45" s="3"/>
      <c r="BM45" s="3"/>
      <c r="BN45" s="24">
        <v>1</v>
      </c>
    </row>
    <row r="46" spans="1:66" x14ac:dyDescent="0.2">
      <c r="BC46" s="2">
        <f t="shared" ref="BC46:BN46" si="9">SUM(BC$2:BC$45)</f>
        <v>100</v>
      </c>
      <c r="BD46" s="2">
        <f t="shared" si="9"/>
        <v>100</v>
      </c>
      <c r="BE46" s="2">
        <f t="shared" si="9"/>
        <v>100</v>
      </c>
      <c r="BF46" s="2">
        <f t="shared" si="9"/>
        <v>100</v>
      </c>
      <c r="BG46" s="2">
        <f t="shared" si="9"/>
        <v>100</v>
      </c>
      <c r="BH46" s="2">
        <f t="shared" si="9"/>
        <v>100</v>
      </c>
      <c r="BI46" s="2">
        <f t="shared" si="9"/>
        <v>100</v>
      </c>
      <c r="BJ46" s="2">
        <f t="shared" si="9"/>
        <v>100</v>
      </c>
      <c r="BK46" s="2">
        <f t="shared" si="9"/>
        <v>100</v>
      </c>
      <c r="BL46" s="2">
        <f t="shared" si="9"/>
        <v>100</v>
      </c>
      <c r="BM46" s="2">
        <f t="shared" si="9"/>
        <v>100</v>
      </c>
      <c r="BN46" s="2">
        <f t="shared" si="9"/>
        <v>100</v>
      </c>
    </row>
    <row r="47" spans="1:66" x14ac:dyDescent="0.2">
      <c r="AE47" s="33">
        <v>1</v>
      </c>
      <c r="AF47" s="32">
        <f>AF$1/365</f>
        <v>8.4931506849315067E-2</v>
      </c>
      <c r="AG47" s="32">
        <f t="shared" ref="AG47:AQ47" si="10">AG$1/365</f>
        <v>7.6712328767123292E-2</v>
      </c>
      <c r="AH47" s="32">
        <f t="shared" si="10"/>
        <v>8.4931506849315067E-2</v>
      </c>
      <c r="AI47" s="32">
        <f t="shared" si="10"/>
        <v>8.2191780821917804E-2</v>
      </c>
      <c r="AJ47" s="32">
        <f t="shared" si="10"/>
        <v>8.4931506849315067E-2</v>
      </c>
      <c r="AK47" s="32">
        <f t="shared" si="10"/>
        <v>8.2191780821917804E-2</v>
      </c>
      <c r="AL47" s="32">
        <f t="shared" si="10"/>
        <v>8.4931506849315067E-2</v>
      </c>
      <c r="AM47" s="32">
        <f t="shared" si="10"/>
        <v>8.4931506849315067E-2</v>
      </c>
      <c r="AN47" s="32">
        <f t="shared" si="10"/>
        <v>8.2191780821917804E-2</v>
      </c>
      <c r="AO47" s="32">
        <f t="shared" si="10"/>
        <v>8.4931506849315067E-2</v>
      </c>
      <c r="AP47" s="32">
        <f t="shared" si="10"/>
        <v>8.2191780821917804E-2</v>
      </c>
      <c r="AQ47" s="32">
        <f t="shared" si="10"/>
        <v>8.4931506849315067E-2</v>
      </c>
      <c r="AR47" s="34">
        <f>SUM(AF47:AQ47)</f>
        <v>0.99999999999999989</v>
      </c>
    </row>
    <row r="48" spans="1:66" x14ac:dyDescent="0.2">
      <c r="AE48" s="33">
        <v>2</v>
      </c>
      <c r="AF48" s="32">
        <f t="shared" ref="AF48:AQ70" si="11">AF$1/365</f>
        <v>8.4931506849315067E-2</v>
      </c>
      <c r="AG48" s="32">
        <f t="shared" si="11"/>
        <v>7.6712328767123292E-2</v>
      </c>
      <c r="AH48" s="32">
        <f t="shared" si="11"/>
        <v>8.4931506849315067E-2</v>
      </c>
      <c r="AI48" s="32">
        <f t="shared" si="11"/>
        <v>8.2191780821917804E-2</v>
      </c>
      <c r="AJ48" s="32">
        <f t="shared" si="11"/>
        <v>8.4931506849315067E-2</v>
      </c>
      <c r="AK48" s="32">
        <f t="shared" si="11"/>
        <v>8.2191780821917804E-2</v>
      </c>
      <c r="AL48" s="32">
        <f t="shared" si="11"/>
        <v>8.4931506849315067E-2</v>
      </c>
      <c r="AM48" s="32">
        <f t="shared" si="11"/>
        <v>8.4931506849315067E-2</v>
      </c>
      <c r="AN48" s="32">
        <f t="shared" si="11"/>
        <v>8.2191780821917804E-2</v>
      </c>
      <c r="AO48" s="32">
        <f t="shared" si="11"/>
        <v>8.4931506849315067E-2</v>
      </c>
      <c r="AP48" s="32">
        <f t="shared" si="11"/>
        <v>8.2191780821917804E-2</v>
      </c>
      <c r="AQ48" s="32">
        <f t="shared" si="11"/>
        <v>8.4931506849315067E-2</v>
      </c>
      <c r="AR48" s="34">
        <f t="shared" ref="AR48:AR70" si="12">SUM(AF48:AQ48)</f>
        <v>0.99999999999999989</v>
      </c>
    </row>
    <row r="49" spans="31:44" x14ac:dyDescent="0.2">
      <c r="AE49" s="33">
        <v>3</v>
      </c>
      <c r="AF49" s="32">
        <f t="shared" si="11"/>
        <v>8.4931506849315067E-2</v>
      </c>
      <c r="AG49" s="32">
        <f t="shared" si="11"/>
        <v>7.6712328767123292E-2</v>
      </c>
      <c r="AH49" s="32">
        <f t="shared" si="11"/>
        <v>8.4931506849315067E-2</v>
      </c>
      <c r="AI49" s="32">
        <f t="shared" si="11"/>
        <v>8.2191780821917804E-2</v>
      </c>
      <c r="AJ49" s="32">
        <f t="shared" si="11"/>
        <v>8.4931506849315067E-2</v>
      </c>
      <c r="AK49" s="32">
        <f t="shared" si="11"/>
        <v>8.2191780821917804E-2</v>
      </c>
      <c r="AL49" s="32">
        <f t="shared" si="11"/>
        <v>8.4931506849315067E-2</v>
      </c>
      <c r="AM49" s="32">
        <f t="shared" si="11"/>
        <v>8.4931506849315067E-2</v>
      </c>
      <c r="AN49" s="32">
        <f t="shared" si="11"/>
        <v>8.2191780821917804E-2</v>
      </c>
      <c r="AO49" s="32">
        <f t="shared" si="11"/>
        <v>8.4931506849315067E-2</v>
      </c>
      <c r="AP49" s="32">
        <f t="shared" si="11"/>
        <v>8.2191780821917804E-2</v>
      </c>
      <c r="AQ49" s="32">
        <f t="shared" si="11"/>
        <v>8.4931506849315067E-2</v>
      </c>
      <c r="AR49" s="34">
        <f t="shared" si="12"/>
        <v>0.99999999999999989</v>
      </c>
    </row>
    <row r="50" spans="31:44" x14ac:dyDescent="0.2">
      <c r="AE50" s="33">
        <v>4</v>
      </c>
      <c r="AF50" s="32">
        <f t="shared" si="11"/>
        <v>8.4931506849315067E-2</v>
      </c>
      <c r="AG50" s="32">
        <f t="shared" si="11"/>
        <v>7.6712328767123292E-2</v>
      </c>
      <c r="AH50" s="32">
        <f t="shared" si="11"/>
        <v>8.4931506849315067E-2</v>
      </c>
      <c r="AI50" s="32">
        <f t="shared" si="11"/>
        <v>8.2191780821917804E-2</v>
      </c>
      <c r="AJ50" s="32">
        <f t="shared" si="11"/>
        <v>8.4931506849315067E-2</v>
      </c>
      <c r="AK50" s="32">
        <f t="shared" si="11"/>
        <v>8.2191780821917804E-2</v>
      </c>
      <c r="AL50" s="32">
        <f t="shared" si="11"/>
        <v>8.4931506849315067E-2</v>
      </c>
      <c r="AM50" s="32">
        <f t="shared" si="11"/>
        <v>8.4931506849315067E-2</v>
      </c>
      <c r="AN50" s="32">
        <f t="shared" si="11"/>
        <v>8.2191780821917804E-2</v>
      </c>
      <c r="AO50" s="32">
        <f t="shared" si="11"/>
        <v>8.4931506849315067E-2</v>
      </c>
      <c r="AP50" s="32">
        <f t="shared" si="11"/>
        <v>8.2191780821917804E-2</v>
      </c>
      <c r="AQ50" s="32">
        <f t="shared" si="11"/>
        <v>8.4931506849315067E-2</v>
      </c>
      <c r="AR50" s="34">
        <f t="shared" si="12"/>
        <v>0.99999999999999989</v>
      </c>
    </row>
    <row r="51" spans="31:44" x14ac:dyDescent="0.2">
      <c r="AE51" s="33">
        <v>5</v>
      </c>
      <c r="AF51" s="32">
        <f t="shared" si="11"/>
        <v>8.4931506849315067E-2</v>
      </c>
      <c r="AG51" s="32">
        <f t="shared" si="11"/>
        <v>7.6712328767123292E-2</v>
      </c>
      <c r="AH51" s="32">
        <f t="shared" si="11"/>
        <v>8.4931506849315067E-2</v>
      </c>
      <c r="AI51" s="32">
        <f t="shared" si="11"/>
        <v>8.2191780821917804E-2</v>
      </c>
      <c r="AJ51" s="32">
        <f t="shared" si="11"/>
        <v>8.4931506849315067E-2</v>
      </c>
      <c r="AK51" s="32">
        <f t="shared" si="11"/>
        <v>8.2191780821917804E-2</v>
      </c>
      <c r="AL51" s="32">
        <f t="shared" si="11"/>
        <v>8.4931506849315067E-2</v>
      </c>
      <c r="AM51" s="32">
        <f t="shared" si="11"/>
        <v>8.4931506849315067E-2</v>
      </c>
      <c r="AN51" s="32">
        <f t="shared" si="11"/>
        <v>8.2191780821917804E-2</v>
      </c>
      <c r="AO51" s="32">
        <f t="shared" si="11"/>
        <v>8.4931506849315067E-2</v>
      </c>
      <c r="AP51" s="32">
        <f t="shared" si="11"/>
        <v>8.2191780821917804E-2</v>
      </c>
      <c r="AQ51" s="32">
        <f t="shared" si="11"/>
        <v>8.4931506849315067E-2</v>
      </c>
      <c r="AR51" s="34">
        <f t="shared" si="12"/>
        <v>0.99999999999999989</v>
      </c>
    </row>
    <row r="52" spans="31:44" x14ac:dyDescent="0.2">
      <c r="AE52" s="33">
        <v>6</v>
      </c>
      <c r="AF52" s="32">
        <f t="shared" si="11"/>
        <v>8.4931506849315067E-2</v>
      </c>
      <c r="AG52" s="32">
        <f t="shared" si="11"/>
        <v>7.6712328767123292E-2</v>
      </c>
      <c r="AH52" s="32">
        <f t="shared" si="11"/>
        <v>8.4931506849315067E-2</v>
      </c>
      <c r="AI52" s="32">
        <f t="shared" si="11"/>
        <v>8.2191780821917804E-2</v>
      </c>
      <c r="AJ52" s="32">
        <f t="shared" si="11"/>
        <v>8.4931506849315067E-2</v>
      </c>
      <c r="AK52" s="32">
        <f t="shared" si="11"/>
        <v>8.2191780821917804E-2</v>
      </c>
      <c r="AL52" s="32">
        <f t="shared" si="11"/>
        <v>8.4931506849315067E-2</v>
      </c>
      <c r="AM52" s="32">
        <f t="shared" si="11"/>
        <v>8.4931506849315067E-2</v>
      </c>
      <c r="AN52" s="32">
        <f t="shared" si="11"/>
        <v>8.2191780821917804E-2</v>
      </c>
      <c r="AO52" s="32">
        <f t="shared" si="11"/>
        <v>8.4931506849315067E-2</v>
      </c>
      <c r="AP52" s="32">
        <f t="shared" si="11"/>
        <v>8.2191780821917804E-2</v>
      </c>
      <c r="AQ52" s="32">
        <f t="shared" si="11"/>
        <v>8.4931506849315067E-2</v>
      </c>
      <c r="AR52" s="34">
        <f t="shared" si="12"/>
        <v>0.99999999999999989</v>
      </c>
    </row>
    <row r="53" spans="31:44" x14ac:dyDescent="0.2">
      <c r="AE53" s="33">
        <v>7</v>
      </c>
      <c r="AF53" s="32">
        <f t="shared" si="11"/>
        <v>8.4931506849315067E-2</v>
      </c>
      <c r="AG53" s="32">
        <f t="shared" si="11"/>
        <v>7.6712328767123292E-2</v>
      </c>
      <c r="AH53" s="32">
        <f t="shared" si="11"/>
        <v>8.4931506849315067E-2</v>
      </c>
      <c r="AI53" s="32">
        <f t="shared" si="11"/>
        <v>8.2191780821917804E-2</v>
      </c>
      <c r="AJ53" s="32">
        <f t="shared" si="11"/>
        <v>8.4931506849315067E-2</v>
      </c>
      <c r="AK53" s="32">
        <f t="shared" si="11"/>
        <v>8.2191780821917804E-2</v>
      </c>
      <c r="AL53" s="32">
        <f t="shared" si="11"/>
        <v>8.4931506849315067E-2</v>
      </c>
      <c r="AM53" s="32">
        <f t="shared" si="11"/>
        <v>8.4931506849315067E-2</v>
      </c>
      <c r="AN53" s="32">
        <f t="shared" si="11"/>
        <v>8.2191780821917804E-2</v>
      </c>
      <c r="AO53" s="32">
        <f t="shared" si="11"/>
        <v>8.4931506849315067E-2</v>
      </c>
      <c r="AP53" s="32">
        <f t="shared" si="11"/>
        <v>8.2191780821917804E-2</v>
      </c>
      <c r="AQ53" s="32">
        <f t="shared" si="11"/>
        <v>8.4931506849315067E-2</v>
      </c>
      <c r="AR53" s="34">
        <f t="shared" si="12"/>
        <v>0.99999999999999989</v>
      </c>
    </row>
    <row r="54" spans="31:44" x14ac:dyDescent="0.2">
      <c r="AE54" s="33">
        <v>8</v>
      </c>
      <c r="AF54" s="32">
        <f t="shared" si="11"/>
        <v>8.4931506849315067E-2</v>
      </c>
      <c r="AG54" s="32">
        <f t="shared" si="11"/>
        <v>7.6712328767123292E-2</v>
      </c>
      <c r="AH54" s="32">
        <f t="shared" si="11"/>
        <v>8.4931506849315067E-2</v>
      </c>
      <c r="AI54" s="32">
        <f t="shared" si="11"/>
        <v>8.2191780821917804E-2</v>
      </c>
      <c r="AJ54" s="32">
        <f t="shared" si="11"/>
        <v>8.4931506849315067E-2</v>
      </c>
      <c r="AK54" s="32">
        <f t="shared" si="11"/>
        <v>8.2191780821917804E-2</v>
      </c>
      <c r="AL54" s="32">
        <f t="shared" si="11"/>
        <v>8.4931506849315067E-2</v>
      </c>
      <c r="AM54" s="32">
        <f t="shared" si="11"/>
        <v>8.4931506849315067E-2</v>
      </c>
      <c r="AN54" s="32">
        <f t="shared" si="11"/>
        <v>8.2191780821917804E-2</v>
      </c>
      <c r="AO54" s="32">
        <f t="shared" si="11"/>
        <v>8.4931506849315067E-2</v>
      </c>
      <c r="AP54" s="32">
        <f t="shared" si="11"/>
        <v>8.2191780821917804E-2</v>
      </c>
      <c r="AQ54" s="32">
        <f t="shared" si="11"/>
        <v>8.4931506849315067E-2</v>
      </c>
      <c r="AR54" s="34">
        <f t="shared" si="12"/>
        <v>0.99999999999999989</v>
      </c>
    </row>
    <row r="55" spans="31:44" x14ac:dyDescent="0.2">
      <c r="AE55" s="33">
        <v>9</v>
      </c>
      <c r="AF55" s="32">
        <f t="shared" si="11"/>
        <v>8.4931506849315067E-2</v>
      </c>
      <c r="AG55" s="32">
        <f t="shared" si="11"/>
        <v>7.6712328767123292E-2</v>
      </c>
      <c r="AH55" s="32">
        <f t="shared" si="11"/>
        <v>8.4931506849315067E-2</v>
      </c>
      <c r="AI55" s="32">
        <f t="shared" si="11"/>
        <v>8.2191780821917804E-2</v>
      </c>
      <c r="AJ55" s="32">
        <f t="shared" si="11"/>
        <v>8.4931506849315067E-2</v>
      </c>
      <c r="AK55" s="32">
        <f t="shared" si="11"/>
        <v>8.2191780821917804E-2</v>
      </c>
      <c r="AL55" s="32">
        <f t="shared" si="11"/>
        <v>8.4931506849315067E-2</v>
      </c>
      <c r="AM55" s="32">
        <f t="shared" si="11"/>
        <v>8.4931506849315067E-2</v>
      </c>
      <c r="AN55" s="32">
        <f t="shared" si="11"/>
        <v>8.2191780821917804E-2</v>
      </c>
      <c r="AO55" s="32">
        <f t="shared" si="11"/>
        <v>8.4931506849315067E-2</v>
      </c>
      <c r="AP55" s="32">
        <f t="shared" si="11"/>
        <v>8.2191780821917804E-2</v>
      </c>
      <c r="AQ55" s="32">
        <f t="shared" si="11"/>
        <v>8.4931506849315067E-2</v>
      </c>
      <c r="AR55" s="34">
        <f t="shared" si="12"/>
        <v>0.99999999999999989</v>
      </c>
    </row>
    <row r="56" spans="31:44" x14ac:dyDescent="0.2">
      <c r="AE56" s="33">
        <v>10</v>
      </c>
      <c r="AF56" s="32">
        <f t="shared" si="11"/>
        <v>8.4931506849315067E-2</v>
      </c>
      <c r="AG56" s="32">
        <f t="shared" si="11"/>
        <v>7.6712328767123292E-2</v>
      </c>
      <c r="AH56" s="32">
        <f t="shared" si="11"/>
        <v>8.4931506849315067E-2</v>
      </c>
      <c r="AI56" s="32">
        <f t="shared" si="11"/>
        <v>8.2191780821917804E-2</v>
      </c>
      <c r="AJ56" s="32">
        <f t="shared" si="11"/>
        <v>8.4931506849315067E-2</v>
      </c>
      <c r="AK56" s="32">
        <f t="shared" si="11"/>
        <v>8.2191780821917804E-2</v>
      </c>
      <c r="AL56" s="32">
        <f t="shared" si="11"/>
        <v>8.4931506849315067E-2</v>
      </c>
      <c r="AM56" s="32">
        <f t="shared" si="11"/>
        <v>8.4931506849315067E-2</v>
      </c>
      <c r="AN56" s="32">
        <f t="shared" si="11"/>
        <v>8.2191780821917804E-2</v>
      </c>
      <c r="AO56" s="32">
        <f t="shared" si="11"/>
        <v>8.4931506849315067E-2</v>
      </c>
      <c r="AP56" s="32">
        <f t="shared" si="11"/>
        <v>8.2191780821917804E-2</v>
      </c>
      <c r="AQ56" s="32">
        <f t="shared" si="11"/>
        <v>8.4931506849315067E-2</v>
      </c>
      <c r="AR56" s="34">
        <f t="shared" si="12"/>
        <v>0.99999999999999989</v>
      </c>
    </row>
    <row r="57" spans="31:44" x14ac:dyDescent="0.2">
      <c r="AE57" s="33">
        <v>11</v>
      </c>
      <c r="AF57" s="32">
        <f t="shared" si="11"/>
        <v>8.4931506849315067E-2</v>
      </c>
      <c r="AG57" s="32">
        <f t="shared" si="11"/>
        <v>7.6712328767123292E-2</v>
      </c>
      <c r="AH57" s="32">
        <f t="shared" si="11"/>
        <v>8.4931506849315067E-2</v>
      </c>
      <c r="AI57" s="32">
        <f t="shared" si="11"/>
        <v>8.2191780821917804E-2</v>
      </c>
      <c r="AJ57" s="32">
        <f t="shared" si="11"/>
        <v>8.4931506849315067E-2</v>
      </c>
      <c r="AK57" s="32">
        <f t="shared" si="11"/>
        <v>8.2191780821917804E-2</v>
      </c>
      <c r="AL57" s="32">
        <f t="shared" si="11"/>
        <v>8.4931506849315067E-2</v>
      </c>
      <c r="AM57" s="32">
        <f t="shared" si="11"/>
        <v>8.4931506849315067E-2</v>
      </c>
      <c r="AN57" s="32">
        <f t="shared" si="11"/>
        <v>8.2191780821917804E-2</v>
      </c>
      <c r="AO57" s="32">
        <f t="shared" si="11"/>
        <v>8.4931506849315067E-2</v>
      </c>
      <c r="AP57" s="32">
        <f t="shared" si="11"/>
        <v>8.2191780821917804E-2</v>
      </c>
      <c r="AQ57" s="32">
        <f t="shared" si="11"/>
        <v>8.4931506849315067E-2</v>
      </c>
      <c r="AR57" s="34">
        <f t="shared" si="12"/>
        <v>0.99999999999999989</v>
      </c>
    </row>
    <row r="58" spans="31:44" x14ac:dyDescent="0.2">
      <c r="AE58" s="33">
        <v>12</v>
      </c>
      <c r="AF58" s="32">
        <f t="shared" si="11"/>
        <v>8.4931506849315067E-2</v>
      </c>
      <c r="AG58" s="32">
        <f t="shared" si="11"/>
        <v>7.6712328767123292E-2</v>
      </c>
      <c r="AH58" s="32">
        <f t="shared" si="11"/>
        <v>8.4931506849315067E-2</v>
      </c>
      <c r="AI58" s="32">
        <f t="shared" si="11"/>
        <v>8.2191780821917804E-2</v>
      </c>
      <c r="AJ58" s="32">
        <f t="shared" si="11"/>
        <v>8.4931506849315067E-2</v>
      </c>
      <c r="AK58" s="32">
        <f t="shared" si="11"/>
        <v>8.2191780821917804E-2</v>
      </c>
      <c r="AL58" s="32">
        <f t="shared" si="11"/>
        <v>8.4931506849315067E-2</v>
      </c>
      <c r="AM58" s="32">
        <f t="shared" si="11"/>
        <v>8.4931506849315067E-2</v>
      </c>
      <c r="AN58" s="32">
        <f t="shared" si="11"/>
        <v>8.2191780821917804E-2</v>
      </c>
      <c r="AO58" s="32">
        <f t="shared" si="11"/>
        <v>8.4931506849315067E-2</v>
      </c>
      <c r="AP58" s="32">
        <f t="shared" si="11"/>
        <v>8.2191780821917804E-2</v>
      </c>
      <c r="AQ58" s="32">
        <f t="shared" si="11"/>
        <v>8.4931506849315067E-2</v>
      </c>
      <c r="AR58" s="34">
        <f t="shared" si="12"/>
        <v>0.99999999999999989</v>
      </c>
    </row>
    <row r="59" spans="31:44" x14ac:dyDescent="0.2">
      <c r="AE59" s="33">
        <v>13</v>
      </c>
      <c r="AF59" s="32">
        <f t="shared" si="11"/>
        <v>8.4931506849315067E-2</v>
      </c>
      <c r="AG59" s="32">
        <f t="shared" si="11"/>
        <v>7.6712328767123292E-2</v>
      </c>
      <c r="AH59" s="32">
        <f t="shared" si="11"/>
        <v>8.4931506849315067E-2</v>
      </c>
      <c r="AI59" s="32">
        <f t="shared" si="11"/>
        <v>8.2191780821917804E-2</v>
      </c>
      <c r="AJ59" s="32">
        <f t="shared" si="11"/>
        <v>8.4931506849315067E-2</v>
      </c>
      <c r="AK59" s="32">
        <f t="shared" si="11"/>
        <v>8.2191780821917804E-2</v>
      </c>
      <c r="AL59" s="32">
        <f t="shared" si="11"/>
        <v>8.4931506849315067E-2</v>
      </c>
      <c r="AM59" s="32">
        <f t="shared" si="11"/>
        <v>8.4931506849315067E-2</v>
      </c>
      <c r="AN59" s="32">
        <f t="shared" si="11"/>
        <v>8.2191780821917804E-2</v>
      </c>
      <c r="AO59" s="32">
        <f t="shared" si="11"/>
        <v>8.4931506849315067E-2</v>
      </c>
      <c r="AP59" s="32">
        <f t="shared" si="11"/>
        <v>8.2191780821917804E-2</v>
      </c>
      <c r="AQ59" s="32">
        <f t="shared" si="11"/>
        <v>8.4931506849315067E-2</v>
      </c>
      <c r="AR59" s="34">
        <f t="shared" si="12"/>
        <v>0.99999999999999989</v>
      </c>
    </row>
    <row r="60" spans="31:44" x14ac:dyDescent="0.2">
      <c r="AE60" s="33">
        <v>14</v>
      </c>
      <c r="AF60" s="32">
        <f t="shared" si="11"/>
        <v>8.4931506849315067E-2</v>
      </c>
      <c r="AG60" s="32">
        <f t="shared" si="11"/>
        <v>7.6712328767123292E-2</v>
      </c>
      <c r="AH60" s="32">
        <f t="shared" si="11"/>
        <v>8.4931506849315067E-2</v>
      </c>
      <c r="AI60" s="32">
        <f t="shared" si="11"/>
        <v>8.2191780821917804E-2</v>
      </c>
      <c r="AJ60" s="32">
        <f t="shared" si="11"/>
        <v>8.4931506849315067E-2</v>
      </c>
      <c r="AK60" s="32">
        <f t="shared" si="11"/>
        <v>8.2191780821917804E-2</v>
      </c>
      <c r="AL60" s="32">
        <f t="shared" si="11"/>
        <v>8.4931506849315067E-2</v>
      </c>
      <c r="AM60" s="32">
        <f t="shared" si="11"/>
        <v>8.4931506849315067E-2</v>
      </c>
      <c r="AN60" s="32">
        <f t="shared" si="11"/>
        <v>8.2191780821917804E-2</v>
      </c>
      <c r="AO60" s="32">
        <f t="shared" si="11"/>
        <v>8.4931506849315067E-2</v>
      </c>
      <c r="AP60" s="32">
        <f t="shared" si="11"/>
        <v>8.2191780821917804E-2</v>
      </c>
      <c r="AQ60" s="32">
        <f t="shared" si="11"/>
        <v>8.4931506849315067E-2</v>
      </c>
      <c r="AR60" s="34">
        <f t="shared" si="12"/>
        <v>0.99999999999999989</v>
      </c>
    </row>
    <row r="61" spans="31:44" x14ac:dyDescent="0.2">
      <c r="AE61" s="33">
        <v>15</v>
      </c>
      <c r="AF61" s="32">
        <f t="shared" si="11"/>
        <v>8.4931506849315067E-2</v>
      </c>
      <c r="AG61" s="32">
        <f t="shared" si="11"/>
        <v>7.6712328767123292E-2</v>
      </c>
      <c r="AH61" s="32">
        <f t="shared" si="11"/>
        <v>8.4931506849315067E-2</v>
      </c>
      <c r="AI61" s="32">
        <f t="shared" si="11"/>
        <v>8.2191780821917804E-2</v>
      </c>
      <c r="AJ61" s="32">
        <f t="shared" si="11"/>
        <v>8.4931506849315067E-2</v>
      </c>
      <c r="AK61" s="32">
        <f t="shared" si="11"/>
        <v>8.2191780821917804E-2</v>
      </c>
      <c r="AL61" s="32">
        <f t="shared" si="11"/>
        <v>8.4931506849315067E-2</v>
      </c>
      <c r="AM61" s="32">
        <f t="shared" si="11"/>
        <v>8.4931506849315067E-2</v>
      </c>
      <c r="AN61" s="32">
        <f t="shared" si="11"/>
        <v>8.2191780821917804E-2</v>
      </c>
      <c r="AO61" s="32">
        <f t="shared" si="11"/>
        <v>8.4931506849315067E-2</v>
      </c>
      <c r="AP61" s="32">
        <f t="shared" si="11"/>
        <v>8.2191780821917804E-2</v>
      </c>
      <c r="AQ61" s="32">
        <f t="shared" si="11"/>
        <v>8.4931506849315067E-2</v>
      </c>
      <c r="AR61" s="34">
        <f t="shared" si="12"/>
        <v>0.99999999999999989</v>
      </c>
    </row>
    <row r="62" spans="31:44" x14ac:dyDescent="0.2">
      <c r="AE62" s="33">
        <v>16</v>
      </c>
      <c r="AF62" s="32">
        <f t="shared" si="11"/>
        <v>8.4931506849315067E-2</v>
      </c>
      <c r="AG62" s="32">
        <f t="shared" si="11"/>
        <v>7.6712328767123292E-2</v>
      </c>
      <c r="AH62" s="32">
        <f t="shared" si="11"/>
        <v>8.4931506849315067E-2</v>
      </c>
      <c r="AI62" s="32">
        <f t="shared" si="11"/>
        <v>8.2191780821917804E-2</v>
      </c>
      <c r="AJ62" s="32">
        <f t="shared" si="11"/>
        <v>8.4931506849315067E-2</v>
      </c>
      <c r="AK62" s="32">
        <f t="shared" si="11"/>
        <v>8.2191780821917804E-2</v>
      </c>
      <c r="AL62" s="32">
        <f t="shared" si="11"/>
        <v>8.4931506849315067E-2</v>
      </c>
      <c r="AM62" s="32">
        <f t="shared" si="11"/>
        <v>8.4931506849315067E-2</v>
      </c>
      <c r="AN62" s="32">
        <f t="shared" si="11"/>
        <v>8.2191780821917804E-2</v>
      </c>
      <c r="AO62" s="32">
        <f t="shared" si="11"/>
        <v>8.4931506849315067E-2</v>
      </c>
      <c r="AP62" s="32">
        <f t="shared" si="11"/>
        <v>8.2191780821917804E-2</v>
      </c>
      <c r="AQ62" s="32">
        <f t="shared" si="11"/>
        <v>8.4931506849315067E-2</v>
      </c>
      <c r="AR62" s="34">
        <f t="shared" si="12"/>
        <v>0.99999999999999989</v>
      </c>
    </row>
    <row r="63" spans="31:44" x14ac:dyDescent="0.2">
      <c r="AE63" s="33">
        <v>17</v>
      </c>
      <c r="AF63" s="32">
        <f t="shared" si="11"/>
        <v>8.4931506849315067E-2</v>
      </c>
      <c r="AG63" s="32">
        <f t="shared" si="11"/>
        <v>7.6712328767123292E-2</v>
      </c>
      <c r="AH63" s="32">
        <f t="shared" si="11"/>
        <v>8.4931506849315067E-2</v>
      </c>
      <c r="AI63" s="32">
        <f t="shared" si="11"/>
        <v>8.2191780821917804E-2</v>
      </c>
      <c r="AJ63" s="32">
        <f t="shared" si="11"/>
        <v>8.4931506849315067E-2</v>
      </c>
      <c r="AK63" s="32">
        <f t="shared" si="11"/>
        <v>8.2191780821917804E-2</v>
      </c>
      <c r="AL63" s="32">
        <f t="shared" si="11"/>
        <v>8.4931506849315067E-2</v>
      </c>
      <c r="AM63" s="32">
        <f t="shared" si="11"/>
        <v>8.4931506849315067E-2</v>
      </c>
      <c r="AN63" s="32">
        <f t="shared" si="11"/>
        <v>8.2191780821917804E-2</v>
      </c>
      <c r="AO63" s="32">
        <f t="shared" si="11"/>
        <v>8.4931506849315067E-2</v>
      </c>
      <c r="AP63" s="32">
        <f t="shared" si="11"/>
        <v>8.2191780821917804E-2</v>
      </c>
      <c r="AQ63" s="32">
        <f t="shared" si="11"/>
        <v>8.4931506849315067E-2</v>
      </c>
      <c r="AR63" s="34">
        <f t="shared" si="12"/>
        <v>0.99999999999999989</v>
      </c>
    </row>
    <row r="64" spans="31:44" x14ac:dyDescent="0.2">
      <c r="AE64" s="33">
        <v>18</v>
      </c>
      <c r="AF64" s="32">
        <f t="shared" si="11"/>
        <v>8.4931506849315067E-2</v>
      </c>
      <c r="AG64" s="32">
        <f t="shared" si="11"/>
        <v>7.6712328767123292E-2</v>
      </c>
      <c r="AH64" s="32">
        <f t="shared" si="11"/>
        <v>8.4931506849315067E-2</v>
      </c>
      <c r="AI64" s="32">
        <f t="shared" si="11"/>
        <v>8.2191780821917804E-2</v>
      </c>
      <c r="AJ64" s="32">
        <f t="shared" si="11"/>
        <v>8.4931506849315067E-2</v>
      </c>
      <c r="AK64" s="32">
        <f t="shared" si="11"/>
        <v>8.2191780821917804E-2</v>
      </c>
      <c r="AL64" s="32">
        <f t="shared" si="11"/>
        <v>8.4931506849315067E-2</v>
      </c>
      <c r="AM64" s="32">
        <f t="shared" si="11"/>
        <v>8.4931506849315067E-2</v>
      </c>
      <c r="AN64" s="32">
        <f t="shared" si="11"/>
        <v>8.2191780821917804E-2</v>
      </c>
      <c r="AO64" s="32">
        <f t="shared" si="11"/>
        <v>8.4931506849315067E-2</v>
      </c>
      <c r="AP64" s="32">
        <f t="shared" si="11"/>
        <v>8.2191780821917804E-2</v>
      </c>
      <c r="AQ64" s="32">
        <f t="shared" si="11"/>
        <v>8.4931506849315067E-2</v>
      </c>
      <c r="AR64" s="34">
        <f t="shared" si="12"/>
        <v>0.99999999999999989</v>
      </c>
    </row>
    <row r="65" spans="31:44" x14ac:dyDescent="0.2">
      <c r="AE65" s="33">
        <v>19</v>
      </c>
      <c r="AF65" s="32">
        <f t="shared" si="11"/>
        <v>8.4931506849315067E-2</v>
      </c>
      <c r="AG65" s="32">
        <f t="shared" si="11"/>
        <v>7.6712328767123292E-2</v>
      </c>
      <c r="AH65" s="32">
        <f t="shared" si="11"/>
        <v>8.4931506849315067E-2</v>
      </c>
      <c r="AI65" s="32">
        <f t="shared" si="11"/>
        <v>8.2191780821917804E-2</v>
      </c>
      <c r="AJ65" s="32">
        <f t="shared" si="11"/>
        <v>8.4931506849315067E-2</v>
      </c>
      <c r="AK65" s="32">
        <f t="shared" si="11"/>
        <v>8.2191780821917804E-2</v>
      </c>
      <c r="AL65" s="32">
        <f t="shared" si="11"/>
        <v>8.4931506849315067E-2</v>
      </c>
      <c r="AM65" s="32">
        <f t="shared" si="11"/>
        <v>8.4931506849315067E-2</v>
      </c>
      <c r="AN65" s="32">
        <f t="shared" si="11"/>
        <v>8.2191780821917804E-2</v>
      </c>
      <c r="AO65" s="32">
        <f t="shared" si="11"/>
        <v>8.4931506849315067E-2</v>
      </c>
      <c r="AP65" s="32">
        <f t="shared" si="11"/>
        <v>8.2191780821917804E-2</v>
      </c>
      <c r="AQ65" s="32">
        <f t="shared" si="11"/>
        <v>8.4931506849315067E-2</v>
      </c>
      <c r="AR65" s="34">
        <f t="shared" si="12"/>
        <v>0.99999999999999989</v>
      </c>
    </row>
    <row r="66" spans="31:44" x14ac:dyDescent="0.2">
      <c r="AE66" s="33">
        <v>20</v>
      </c>
      <c r="AF66" s="32">
        <f t="shared" si="11"/>
        <v>8.4931506849315067E-2</v>
      </c>
      <c r="AG66" s="32">
        <f t="shared" si="11"/>
        <v>7.6712328767123292E-2</v>
      </c>
      <c r="AH66" s="32">
        <f t="shared" si="11"/>
        <v>8.4931506849315067E-2</v>
      </c>
      <c r="AI66" s="32">
        <f t="shared" si="11"/>
        <v>8.2191780821917804E-2</v>
      </c>
      <c r="AJ66" s="32">
        <f t="shared" si="11"/>
        <v>8.4931506849315067E-2</v>
      </c>
      <c r="AK66" s="32">
        <f t="shared" si="11"/>
        <v>8.2191780821917804E-2</v>
      </c>
      <c r="AL66" s="32">
        <f t="shared" si="11"/>
        <v>8.4931506849315067E-2</v>
      </c>
      <c r="AM66" s="32">
        <f t="shared" si="11"/>
        <v>8.4931506849315067E-2</v>
      </c>
      <c r="AN66" s="32">
        <f t="shared" si="11"/>
        <v>8.2191780821917804E-2</v>
      </c>
      <c r="AO66" s="32">
        <f t="shared" si="11"/>
        <v>8.4931506849315067E-2</v>
      </c>
      <c r="AP66" s="32">
        <f t="shared" si="11"/>
        <v>8.2191780821917804E-2</v>
      </c>
      <c r="AQ66" s="32">
        <f t="shared" si="11"/>
        <v>8.4931506849315067E-2</v>
      </c>
      <c r="AR66" s="34">
        <f t="shared" si="12"/>
        <v>0.99999999999999989</v>
      </c>
    </row>
    <row r="67" spans="31:44" x14ac:dyDescent="0.2">
      <c r="AE67" s="33">
        <v>21</v>
      </c>
      <c r="AF67" s="32">
        <f t="shared" si="11"/>
        <v>8.4931506849315067E-2</v>
      </c>
      <c r="AG67" s="32">
        <f t="shared" si="11"/>
        <v>7.6712328767123292E-2</v>
      </c>
      <c r="AH67" s="32">
        <f t="shared" si="11"/>
        <v>8.4931506849315067E-2</v>
      </c>
      <c r="AI67" s="32">
        <f t="shared" si="11"/>
        <v>8.2191780821917804E-2</v>
      </c>
      <c r="AJ67" s="32">
        <f t="shared" si="11"/>
        <v>8.4931506849315067E-2</v>
      </c>
      <c r="AK67" s="32">
        <f t="shared" si="11"/>
        <v>8.2191780821917804E-2</v>
      </c>
      <c r="AL67" s="32">
        <f t="shared" si="11"/>
        <v>8.4931506849315067E-2</v>
      </c>
      <c r="AM67" s="32">
        <f t="shared" si="11"/>
        <v>8.4931506849315067E-2</v>
      </c>
      <c r="AN67" s="32">
        <f t="shared" si="11"/>
        <v>8.2191780821917804E-2</v>
      </c>
      <c r="AO67" s="32">
        <f t="shared" si="11"/>
        <v>8.4931506849315067E-2</v>
      </c>
      <c r="AP67" s="32">
        <f t="shared" si="11"/>
        <v>8.2191780821917804E-2</v>
      </c>
      <c r="AQ67" s="32">
        <f t="shared" si="11"/>
        <v>8.4931506849315067E-2</v>
      </c>
      <c r="AR67" s="34">
        <f t="shared" si="12"/>
        <v>0.99999999999999989</v>
      </c>
    </row>
    <row r="68" spans="31:44" x14ac:dyDescent="0.2">
      <c r="AE68" s="33">
        <v>22</v>
      </c>
      <c r="AF68" s="32">
        <f t="shared" si="11"/>
        <v>8.4931506849315067E-2</v>
      </c>
      <c r="AG68" s="32">
        <f t="shared" si="11"/>
        <v>7.6712328767123292E-2</v>
      </c>
      <c r="AH68" s="32">
        <f t="shared" si="11"/>
        <v>8.4931506849315067E-2</v>
      </c>
      <c r="AI68" s="32">
        <f t="shared" si="11"/>
        <v>8.2191780821917804E-2</v>
      </c>
      <c r="AJ68" s="32">
        <f t="shared" si="11"/>
        <v>8.4931506849315067E-2</v>
      </c>
      <c r="AK68" s="32">
        <f t="shared" si="11"/>
        <v>8.2191780821917804E-2</v>
      </c>
      <c r="AL68" s="32">
        <f t="shared" si="11"/>
        <v>8.4931506849315067E-2</v>
      </c>
      <c r="AM68" s="32">
        <f t="shared" si="11"/>
        <v>8.4931506849315067E-2</v>
      </c>
      <c r="AN68" s="32">
        <f t="shared" si="11"/>
        <v>8.2191780821917804E-2</v>
      </c>
      <c r="AO68" s="32">
        <f t="shared" si="11"/>
        <v>8.4931506849315067E-2</v>
      </c>
      <c r="AP68" s="32">
        <f t="shared" si="11"/>
        <v>8.2191780821917804E-2</v>
      </c>
      <c r="AQ68" s="32">
        <f t="shared" si="11"/>
        <v>8.4931506849315067E-2</v>
      </c>
      <c r="AR68" s="34">
        <f t="shared" si="12"/>
        <v>0.99999999999999989</v>
      </c>
    </row>
    <row r="69" spans="31:44" x14ac:dyDescent="0.2">
      <c r="AE69" s="33">
        <v>23</v>
      </c>
      <c r="AF69" s="32">
        <f t="shared" si="11"/>
        <v>8.4931506849315067E-2</v>
      </c>
      <c r="AG69" s="32">
        <f t="shared" si="11"/>
        <v>7.6712328767123292E-2</v>
      </c>
      <c r="AH69" s="32">
        <f t="shared" ref="AG69:AQ70" si="13">AH$1/365</f>
        <v>8.4931506849315067E-2</v>
      </c>
      <c r="AI69" s="32">
        <f t="shared" si="13"/>
        <v>8.2191780821917804E-2</v>
      </c>
      <c r="AJ69" s="32">
        <f t="shared" si="13"/>
        <v>8.4931506849315067E-2</v>
      </c>
      <c r="AK69" s="32">
        <f t="shared" si="13"/>
        <v>8.2191780821917804E-2</v>
      </c>
      <c r="AL69" s="32">
        <f t="shared" si="13"/>
        <v>8.4931506849315067E-2</v>
      </c>
      <c r="AM69" s="32">
        <f t="shared" si="13"/>
        <v>8.4931506849315067E-2</v>
      </c>
      <c r="AN69" s="32">
        <f t="shared" si="13"/>
        <v>8.2191780821917804E-2</v>
      </c>
      <c r="AO69" s="32">
        <f t="shared" si="13"/>
        <v>8.4931506849315067E-2</v>
      </c>
      <c r="AP69" s="32">
        <f t="shared" si="13"/>
        <v>8.2191780821917804E-2</v>
      </c>
      <c r="AQ69" s="32">
        <f t="shared" si="13"/>
        <v>8.4931506849315067E-2</v>
      </c>
      <c r="AR69" s="34">
        <f t="shared" si="12"/>
        <v>0.99999999999999989</v>
      </c>
    </row>
    <row r="70" spans="31:44" x14ac:dyDescent="0.2">
      <c r="AE70" s="33">
        <v>24</v>
      </c>
      <c r="AF70" s="32">
        <f t="shared" si="11"/>
        <v>8.4931506849315067E-2</v>
      </c>
      <c r="AG70" s="32">
        <f t="shared" si="13"/>
        <v>7.6712328767123292E-2</v>
      </c>
      <c r="AH70" s="32">
        <f t="shared" si="13"/>
        <v>8.4931506849315067E-2</v>
      </c>
      <c r="AI70" s="32">
        <f t="shared" si="13"/>
        <v>8.2191780821917804E-2</v>
      </c>
      <c r="AJ70" s="32">
        <f t="shared" si="13"/>
        <v>8.4931506849315067E-2</v>
      </c>
      <c r="AK70" s="32">
        <f t="shared" si="13"/>
        <v>8.2191780821917804E-2</v>
      </c>
      <c r="AL70" s="32">
        <f t="shared" si="13"/>
        <v>8.4931506849315067E-2</v>
      </c>
      <c r="AM70" s="32">
        <f t="shared" si="13"/>
        <v>8.4931506849315067E-2</v>
      </c>
      <c r="AN70" s="32">
        <f t="shared" si="13"/>
        <v>8.2191780821917804E-2</v>
      </c>
      <c r="AO70" s="32">
        <f t="shared" si="13"/>
        <v>8.4931506849315067E-2</v>
      </c>
      <c r="AP70" s="32">
        <f t="shared" si="13"/>
        <v>8.2191780821917804E-2</v>
      </c>
      <c r="AQ70" s="32">
        <f t="shared" si="13"/>
        <v>8.4931506849315067E-2</v>
      </c>
      <c r="AR70" s="34">
        <f t="shared" si="12"/>
        <v>0.99999999999999989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E4128"/>
  <sheetViews>
    <sheetView workbookViewId="0">
      <selection activeCell="A36" sqref="A36:B43"/>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16384" width="11.42578125" style="2"/>
  </cols>
  <sheetData>
    <row r="1" spans="1:5" x14ac:dyDescent="0.2">
      <c r="A1" s="1" t="s">
        <v>0</v>
      </c>
      <c r="B1" s="1" t="s">
        <v>4</v>
      </c>
      <c r="C1" s="1" t="s">
        <v>5</v>
      </c>
      <c r="D1" s="1" t="s">
        <v>6</v>
      </c>
      <c r="E1" s="1" t="s">
        <v>4466</v>
      </c>
    </row>
    <row r="2" spans="1:5" x14ac:dyDescent="0.2">
      <c r="A2" s="3">
        <v>8914</v>
      </c>
      <c r="B2" s="3" t="s">
        <v>7</v>
      </c>
      <c r="C2" s="3" t="s">
        <v>7</v>
      </c>
      <c r="D2" s="3" t="s">
        <v>8</v>
      </c>
      <c r="E2" s="2" t="str" cm="1">
        <f t="array" ref="E2:E2147">_xlfn.UNIQUE(C2:C4112)</f>
        <v>Aeugst am Albis</v>
      </c>
    </row>
    <row r="3" spans="1:5" x14ac:dyDescent="0.2">
      <c r="A3" s="3">
        <v>8914</v>
      </c>
      <c r="B3" s="3" t="s">
        <v>9</v>
      </c>
      <c r="C3" s="3" t="s">
        <v>7</v>
      </c>
      <c r="D3" s="3" t="s">
        <v>8</v>
      </c>
      <c r="E3" s="2" t="str">
        <v>Affoltern am Albis</v>
      </c>
    </row>
    <row r="4" spans="1:5" x14ac:dyDescent="0.2">
      <c r="A4" s="3">
        <v>8909</v>
      </c>
      <c r="B4" s="3" t="s">
        <v>10</v>
      </c>
      <c r="C4" s="3" t="s">
        <v>11</v>
      </c>
      <c r="D4" s="3" t="s">
        <v>8</v>
      </c>
      <c r="E4" s="2" t="str">
        <v>Bonstetten</v>
      </c>
    </row>
    <row r="5" spans="1:5" x14ac:dyDescent="0.2">
      <c r="A5" s="3">
        <v>8910</v>
      </c>
      <c r="B5" s="3" t="s">
        <v>11</v>
      </c>
      <c r="C5" s="3" t="s">
        <v>11</v>
      </c>
      <c r="D5" s="3" t="s">
        <v>8</v>
      </c>
      <c r="E5" s="2" t="str">
        <v>Hausen am Albis</v>
      </c>
    </row>
    <row r="6" spans="1:5" x14ac:dyDescent="0.2">
      <c r="A6" s="3">
        <v>8906</v>
      </c>
      <c r="B6" s="3" t="s">
        <v>12</v>
      </c>
      <c r="C6" s="3" t="s">
        <v>12</v>
      </c>
      <c r="D6" s="3" t="s">
        <v>8</v>
      </c>
      <c r="E6" s="2" t="str">
        <v>Hedingen</v>
      </c>
    </row>
    <row r="7" spans="1:5" x14ac:dyDescent="0.2">
      <c r="A7" s="3">
        <v>8915</v>
      </c>
      <c r="B7" s="3" t="s">
        <v>13</v>
      </c>
      <c r="C7" s="3" t="s">
        <v>13</v>
      </c>
      <c r="D7" s="3" t="s">
        <v>8</v>
      </c>
      <c r="E7" s="2" t="str">
        <v>Kappel am Albis</v>
      </c>
    </row>
    <row r="8" spans="1:5" x14ac:dyDescent="0.2">
      <c r="A8" s="3">
        <v>8925</v>
      </c>
      <c r="B8" s="3" t="s">
        <v>14</v>
      </c>
      <c r="C8" s="3" t="s">
        <v>13</v>
      </c>
      <c r="D8" s="3" t="s">
        <v>8</v>
      </c>
      <c r="E8" s="2" t="str">
        <v>Knonau</v>
      </c>
    </row>
    <row r="9" spans="1:5" x14ac:dyDescent="0.2">
      <c r="A9" s="3">
        <v>8908</v>
      </c>
      <c r="B9" s="3" t="s">
        <v>15</v>
      </c>
      <c r="C9" s="3" t="s">
        <v>15</v>
      </c>
      <c r="D9" s="3" t="s">
        <v>8</v>
      </c>
      <c r="E9" s="2" t="str">
        <v>Maschwanden</v>
      </c>
    </row>
    <row r="10" spans="1:5" x14ac:dyDescent="0.2">
      <c r="A10" s="3">
        <v>8926</v>
      </c>
      <c r="B10" s="3" t="s">
        <v>16</v>
      </c>
      <c r="C10" s="3" t="s">
        <v>16</v>
      </c>
      <c r="D10" s="3" t="s">
        <v>8</v>
      </c>
      <c r="E10" s="2" t="str">
        <v>Mettmenstetten</v>
      </c>
    </row>
    <row r="11" spans="1:5" x14ac:dyDescent="0.2">
      <c r="A11" s="3">
        <v>8926</v>
      </c>
      <c r="B11" s="3" t="s">
        <v>17</v>
      </c>
      <c r="C11" s="3" t="s">
        <v>16</v>
      </c>
      <c r="D11" s="3" t="s">
        <v>8</v>
      </c>
      <c r="E11" s="2" t="str">
        <v>Obfelden</v>
      </c>
    </row>
    <row r="12" spans="1:5" x14ac:dyDescent="0.2">
      <c r="A12" s="3">
        <v>8926</v>
      </c>
      <c r="B12" s="3" t="s">
        <v>18</v>
      </c>
      <c r="C12" s="3" t="s">
        <v>16</v>
      </c>
      <c r="D12" s="3" t="s">
        <v>8</v>
      </c>
      <c r="E12" s="2" t="str">
        <v>Ottenbach</v>
      </c>
    </row>
    <row r="13" spans="1:5" x14ac:dyDescent="0.2">
      <c r="A13" s="3">
        <v>8934</v>
      </c>
      <c r="B13" s="3" t="s">
        <v>19</v>
      </c>
      <c r="C13" s="3" t="s">
        <v>19</v>
      </c>
      <c r="D13" s="3" t="s">
        <v>8</v>
      </c>
      <c r="E13" s="2" t="str">
        <v>Rifferswil</v>
      </c>
    </row>
    <row r="14" spans="1:5" x14ac:dyDescent="0.2">
      <c r="A14" s="3">
        <v>8933</v>
      </c>
      <c r="B14" s="3" t="s">
        <v>20</v>
      </c>
      <c r="C14" s="3" t="s">
        <v>20</v>
      </c>
      <c r="D14" s="3" t="s">
        <v>8</v>
      </c>
      <c r="E14" s="2" t="str">
        <v>Stallikon</v>
      </c>
    </row>
    <row r="15" spans="1:5" x14ac:dyDescent="0.2">
      <c r="A15" s="3">
        <v>8932</v>
      </c>
      <c r="B15" s="3" t="s">
        <v>21</v>
      </c>
      <c r="C15" s="3" t="s">
        <v>21</v>
      </c>
      <c r="D15" s="3" t="s">
        <v>8</v>
      </c>
      <c r="E15" s="2" t="str">
        <v>Wettswil am Albis</v>
      </c>
    </row>
    <row r="16" spans="1:5" x14ac:dyDescent="0.2">
      <c r="A16" s="3">
        <v>8912</v>
      </c>
      <c r="B16" s="3" t="s">
        <v>22</v>
      </c>
      <c r="C16" s="3" t="s">
        <v>22</v>
      </c>
      <c r="D16" s="3" t="s">
        <v>8</v>
      </c>
      <c r="E16" s="2" t="str">
        <v>Adlikon</v>
      </c>
    </row>
    <row r="17" spans="1:5" x14ac:dyDescent="0.2">
      <c r="A17" s="3">
        <v>8913</v>
      </c>
      <c r="B17" s="3" t="s">
        <v>23</v>
      </c>
      <c r="C17" s="3" t="s">
        <v>23</v>
      </c>
      <c r="D17" s="3" t="s">
        <v>8</v>
      </c>
      <c r="E17" s="2" t="str">
        <v>Benken (ZH)</v>
      </c>
    </row>
    <row r="18" spans="1:5" x14ac:dyDescent="0.2">
      <c r="A18" s="3">
        <v>8911</v>
      </c>
      <c r="B18" s="3" t="s">
        <v>24</v>
      </c>
      <c r="C18" s="3" t="s">
        <v>24</v>
      </c>
      <c r="D18" s="3" t="s">
        <v>8</v>
      </c>
      <c r="E18" s="2" t="str">
        <v>Berg am Irchel</v>
      </c>
    </row>
    <row r="19" spans="1:5" x14ac:dyDescent="0.2">
      <c r="A19" s="3">
        <v>8143</v>
      </c>
      <c r="B19" s="3" t="s">
        <v>25</v>
      </c>
      <c r="C19" s="3" t="s">
        <v>25</v>
      </c>
      <c r="D19" s="3" t="s">
        <v>8</v>
      </c>
      <c r="E19" s="2" t="str">
        <v>Buch am Irchel</v>
      </c>
    </row>
    <row r="20" spans="1:5" x14ac:dyDescent="0.2">
      <c r="A20" s="3">
        <v>8143</v>
      </c>
      <c r="B20" s="3" t="s">
        <v>26</v>
      </c>
      <c r="C20" s="3" t="s">
        <v>25</v>
      </c>
      <c r="D20" s="3" t="s">
        <v>8</v>
      </c>
      <c r="E20" s="2" t="str">
        <v>Dachsen</v>
      </c>
    </row>
    <row r="21" spans="1:5" x14ac:dyDescent="0.2">
      <c r="A21" s="3">
        <v>8907</v>
      </c>
      <c r="B21" s="3" t="s">
        <v>27</v>
      </c>
      <c r="C21" s="3" t="s">
        <v>28</v>
      </c>
      <c r="D21" s="3" t="s">
        <v>8</v>
      </c>
      <c r="E21" s="2" t="str">
        <v>Dorf</v>
      </c>
    </row>
    <row r="22" spans="1:5" x14ac:dyDescent="0.2">
      <c r="A22" s="3">
        <v>8452</v>
      </c>
      <c r="B22" s="3" t="s">
        <v>29</v>
      </c>
      <c r="C22" s="3" t="s">
        <v>30</v>
      </c>
      <c r="D22" s="3" t="s">
        <v>8</v>
      </c>
      <c r="E22" s="2" t="str">
        <v>Feuerthalen</v>
      </c>
    </row>
    <row r="23" spans="1:5" x14ac:dyDescent="0.2">
      <c r="A23" s="3">
        <v>8463</v>
      </c>
      <c r="B23" s="3" t="s">
        <v>31</v>
      </c>
      <c r="C23" s="3" t="s">
        <v>32</v>
      </c>
      <c r="D23" s="3" t="s">
        <v>8</v>
      </c>
      <c r="E23" s="2" t="str">
        <v>Flaach</v>
      </c>
    </row>
    <row r="24" spans="1:5" x14ac:dyDescent="0.2">
      <c r="A24" s="3">
        <v>8415</v>
      </c>
      <c r="B24" s="3" t="s">
        <v>33</v>
      </c>
      <c r="C24" s="3" t="s">
        <v>33</v>
      </c>
      <c r="D24" s="3" t="s">
        <v>8</v>
      </c>
      <c r="E24" s="2" t="str">
        <v>Flurlingen</v>
      </c>
    </row>
    <row r="25" spans="1:5" x14ac:dyDescent="0.2">
      <c r="A25" s="3">
        <v>8415</v>
      </c>
      <c r="B25" s="3" t="s">
        <v>34</v>
      </c>
      <c r="C25" s="3" t="s">
        <v>33</v>
      </c>
      <c r="D25" s="3" t="s">
        <v>8</v>
      </c>
      <c r="E25" s="2" t="str">
        <v>Andelfingen</v>
      </c>
    </row>
    <row r="26" spans="1:5" x14ac:dyDescent="0.2">
      <c r="A26" s="3">
        <v>8414</v>
      </c>
      <c r="B26" s="3" t="s">
        <v>35</v>
      </c>
      <c r="C26" s="3" t="s">
        <v>35</v>
      </c>
      <c r="D26" s="3" t="s">
        <v>8</v>
      </c>
      <c r="E26" s="2" t="str">
        <v>Henggart</v>
      </c>
    </row>
    <row r="27" spans="1:5" x14ac:dyDescent="0.2">
      <c r="A27" s="3">
        <v>8447</v>
      </c>
      <c r="B27" s="3" t="s">
        <v>36</v>
      </c>
      <c r="C27" s="3" t="s">
        <v>36</v>
      </c>
      <c r="D27" s="3" t="s">
        <v>8</v>
      </c>
      <c r="E27" s="2" t="str">
        <v>Humlikon</v>
      </c>
    </row>
    <row r="28" spans="1:5" x14ac:dyDescent="0.2">
      <c r="A28" s="3">
        <v>8458</v>
      </c>
      <c r="B28" s="3" t="s">
        <v>37</v>
      </c>
      <c r="C28" s="3" t="s">
        <v>37</v>
      </c>
      <c r="D28" s="3" t="s">
        <v>8</v>
      </c>
      <c r="E28" s="2" t="str">
        <v>Kleinandelfingen</v>
      </c>
    </row>
    <row r="29" spans="1:5" x14ac:dyDescent="0.2">
      <c r="A29" s="3">
        <v>8245</v>
      </c>
      <c r="B29" s="3" t="s">
        <v>38</v>
      </c>
      <c r="C29" s="3" t="s">
        <v>38</v>
      </c>
      <c r="D29" s="3" t="s">
        <v>8</v>
      </c>
      <c r="E29" s="2" t="str">
        <v>Laufen-Uhwiesen</v>
      </c>
    </row>
    <row r="30" spans="1:5" x14ac:dyDescent="0.2">
      <c r="A30" s="3">
        <v>8246</v>
      </c>
      <c r="B30" s="3" t="s">
        <v>39</v>
      </c>
      <c r="C30" s="3" t="s">
        <v>38</v>
      </c>
      <c r="D30" s="3" t="s">
        <v>8</v>
      </c>
      <c r="E30" s="2" t="str">
        <v>Marthalen</v>
      </c>
    </row>
    <row r="31" spans="1:5" x14ac:dyDescent="0.2">
      <c r="A31" s="3">
        <v>8416</v>
      </c>
      <c r="B31" s="3" t="s">
        <v>40</v>
      </c>
      <c r="C31" s="3" t="s">
        <v>40</v>
      </c>
      <c r="D31" s="3" t="s">
        <v>8</v>
      </c>
      <c r="E31" s="2" t="str">
        <v>Ossingen</v>
      </c>
    </row>
    <row r="32" spans="1:5" x14ac:dyDescent="0.2">
      <c r="A32" s="3">
        <v>8247</v>
      </c>
      <c r="B32" s="3" t="s">
        <v>41</v>
      </c>
      <c r="C32" s="3" t="s">
        <v>41</v>
      </c>
      <c r="D32" s="3" t="s">
        <v>8</v>
      </c>
      <c r="E32" s="2" t="str">
        <v>Rheinau</v>
      </c>
    </row>
    <row r="33" spans="1:5" x14ac:dyDescent="0.2">
      <c r="A33" s="3">
        <v>8450</v>
      </c>
      <c r="B33" s="3" t="s">
        <v>42</v>
      </c>
      <c r="C33" s="3" t="s">
        <v>42</v>
      </c>
      <c r="D33" s="3" t="s">
        <v>8</v>
      </c>
      <c r="E33" s="2" t="str">
        <v>Thalheim an der Thur</v>
      </c>
    </row>
    <row r="34" spans="1:5" x14ac:dyDescent="0.2">
      <c r="A34" s="3">
        <v>8444</v>
      </c>
      <c r="B34" s="3" t="s">
        <v>43</v>
      </c>
      <c r="C34" s="3" t="s">
        <v>43</v>
      </c>
      <c r="D34" s="3" t="s">
        <v>8</v>
      </c>
      <c r="E34" s="2" t="str">
        <v>Trüllikon</v>
      </c>
    </row>
    <row r="35" spans="1:5" x14ac:dyDescent="0.2">
      <c r="A35" s="3">
        <v>8457</v>
      </c>
      <c r="B35" s="3" t="s">
        <v>44</v>
      </c>
      <c r="C35" s="3" t="s">
        <v>44</v>
      </c>
      <c r="D35" s="3" t="s">
        <v>8</v>
      </c>
      <c r="E35" s="2" t="str">
        <v>Truttikon</v>
      </c>
    </row>
    <row r="36" spans="1:5" x14ac:dyDescent="0.2">
      <c r="A36" s="3">
        <v>8451</v>
      </c>
      <c r="B36" s="3" t="s">
        <v>45</v>
      </c>
      <c r="C36" s="3" t="s">
        <v>45</v>
      </c>
      <c r="D36" s="3" t="s">
        <v>8</v>
      </c>
      <c r="E36" s="2" t="str">
        <v>Volken</v>
      </c>
    </row>
    <row r="37" spans="1:5" x14ac:dyDescent="0.2">
      <c r="A37" s="3">
        <v>8453</v>
      </c>
      <c r="B37" s="3" t="s">
        <v>46</v>
      </c>
      <c r="C37" s="3" t="s">
        <v>45</v>
      </c>
      <c r="D37" s="3" t="s">
        <v>8</v>
      </c>
      <c r="E37" s="2" t="str">
        <v>Bachenbülach</v>
      </c>
    </row>
    <row r="38" spans="1:5" x14ac:dyDescent="0.2">
      <c r="A38" s="3">
        <v>8461</v>
      </c>
      <c r="B38" s="3" t="s">
        <v>47</v>
      </c>
      <c r="C38" s="3" t="s">
        <v>45</v>
      </c>
      <c r="D38" s="3" t="s">
        <v>8</v>
      </c>
      <c r="E38" s="2" t="str">
        <v>Bassersdorf</v>
      </c>
    </row>
    <row r="39" spans="1:5" x14ac:dyDescent="0.2">
      <c r="A39" s="3">
        <v>8212</v>
      </c>
      <c r="B39" s="3" t="s">
        <v>48</v>
      </c>
      <c r="C39" s="3" t="s">
        <v>49</v>
      </c>
      <c r="D39" s="3" t="s">
        <v>8</v>
      </c>
      <c r="E39" s="2" t="str">
        <v>Bülach</v>
      </c>
    </row>
    <row r="40" spans="1:5" x14ac:dyDescent="0.2">
      <c r="A40" s="3">
        <v>8248</v>
      </c>
      <c r="B40" s="3" t="s">
        <v>50</v>
      </c>
      <c r="C40" s="3" t="s">
        <v>49</v>
      </c>
      <c r="D40" s="3" t="s">
        <v>8</v>
      </c>
      <c r="E40" s="2" t="str">
        <v>Dietlikon</v>
      </c>
    </row>
    <row r="41" spans="1:5" x14ac:dyDescent="0.2">
      <c r="A41" s="3">
        <v>8460</v>
      </c>
      <c r="B41" s="3" t="s">
        <v>51</v>
      </c>
      <c r="C41" s="3" t="s">
        <v>51</v>
      </c>
      <c r="D41" s="3" t="s">
        <v>8</v>
      </c>
      <c r="E41" s="2" t="str">
        <v>Eglisau</v>
      </c>
    </row>
    <row r="42" spans="1:5" x14ac:dyDescent="0.2">
      <c r="A42" s="3">
        <v>8464</v>
      </c>
      <c r="B42" s="3" t="s">
        <v>52</v>
      </c>
      <c r="C42" s="3" t="s">
        <v>51</v>
      </c>
      <c r="D42" s="3" t="s">
        <v>8</v>
      </c>
      <c r="E42" s="2" t="str">
        <v>Embrach</v>
      </c>
    </row>
    <row r="43" spans="1:5" x14ac:dyDescent="0.2">
      <c r="A43" s="3">
        <v>8475</v>
      </c>
      <c r="B43" s="3" t="s">
        <v>53</v>
      </c>
      <c r="C43" s="3" t="s">
        <v>53</v>
      </c>
      <c r="D43" s="3" t="s">
        <v>8</v>
      </c>
      <c r="E43" s="2" t="str">
        <v>Freienstein-Teufen</v>
      </c>
    </row>
    <row r="44" spans="1:5" x14ac:dyDescent="0.2">
      <c r="A44" s="3">
        <v>8462</v>
      </c>
      <c r="B44" s="3" t="s">
        <v>54</v>
      </c>
      <c r="C44" s="3" t="s">
        <v>54</v>
      </c>
      <c r="D44" s="3" t="s">
        <v>8</v>
      </c>
      <c r="E44" s="2" t="str">
        <v>Glattfelden</v>
      </c>
    </row>
    <row r="45" spans="1:5" x14ac:dyDescent="0.2">
      <c r="A45" s="3">
        <v>8478</v>
      </c>
      <c r="B45" s="3" t="s">
        <v>55</v>
      </c>
      <c r="C45" s="3" t="s">
        <v>55</v>
      </c>
      <c r="D45" s="3" t="s">
        <v>8</v>
      </c>
      <c r="E45" s="2" t="str">
        <v>Hochfelden</v>
      </c>
    </row>
    <row r="46" spans="1:5" x14ac:dyDescent="0.2">
      <c r="A46" s="3">
        <v>8465</v>
      </c>
      <c r="B46" s="3" t="s">
        <v>56</v>
      </c>
      <c r="C46" s="3" t="s">
        <v>57</v>
      </c>
      <c r="D46" s="3" t="s">
        <v>8</v>
      </c>
      <c r="E46" s="2" t="str">
        <v>Höri</v>
      </c>
    </row>
    <row r="47" spans="1:5" x14ac:dyDescent="0.2">
      <c r="A47" s="3">
        <v>8465</v>
      </c>
      <c r="B47" s="3" t="s">
        <v>58</v>
      </c>
      <c r="C47" s="3" t="s">
        <v>57</v>
      </c>
      <c r="D47" s="3" t="s">
        <v>8</v>
      </c>
      <c r="E47" s="2" t="str">
        <v>Hüntwangen</v>
      </c>
    </row>
    <row r="48" spans="1:5" x14ac:dyDescent="0.2">
      <c r="A48" s="3">
        <v>8466</v>
      </c>
      <c r="B48" s="3" t="s">
        <v>57</v>
      </c>
      <c r="C48" s="3" t="s">
        <v>57</v>
      </c>
      <c r="D48" s="3" t="s">
        <v>8</v>
      </c>
      <c r="E48" s="2" t="str">
        <v>Kloten</v>
      </c>
    </row>
    <row r="49" spans="1:5" x14ac:dyDescent="0.2">
      <c r="A49" s="3">
        <v>8467</v>
      </c>
      <c r="B49" s="3" t="s">
        <v>59</v>
      </c>
      <c r="C49" s="3" t="s">
        <v>59</v>
      </c>
      <c r="D49" s="3" t="s">
        <v>8</v>
      </c>
      <c r="E49" s="2" t="str">
        <v>Lufingen</v>
      </c>
    </row>
    <row r="50" spans="1:5" x14ac:dyDescent="0.2">
      <c r="A50" s="3">
        <v>8459</v>
      </c>
      <c r="B50" s="3" t="s">
        <v>60</v>
      </c>
      <c r="C50" s="3" t="s">
        <v>60</v>
      </c>
      <c r="D50" s="3" t="s">
        <v>8</v>
      </c>
      <c r="E50" s="2" t="str">
        <v>Nürensdorf</v>
      </c>
    </row>
    <row r="51" spans="1:5" x14ac:dyDescent="0.2">
      <c r="A51" s="3">
        <v>8184</v>
      </c>
      <c r="B51" s="3" t="s">
        <v>61</v>
      </c>
      <c r="C51" s="3" t="s">
        <v>61</v>
      </c>
      <c r="D51" s="3" t="s">
        <v>8</v>
      </c>
      <c r="E51" s="2" t="str">
        <v>Oberembrach</v>
      </c>
    </row>
    <row r="52" spans="1:5" x14ac:dyDescent="0.2">
      <c r="A52" s="3">
        <v>8303</v>
      </c>
      <c r="B52" s="3" t="s">
        <v>62</v>
      </c>
      <c r="C52" s="3" t="s">
        <v>62</v>
      </c>
      <c r="D52" s="3" t="s">
        <v>8</v>
      </c>
      <c r="E52" s="2" t="str">
        <v>Opfikon</v>
      </c>
    </row>
    <row r="53" spans="1:5" x14ac:dyDescent="0.2">
      <c r="A53" s="3">
        <v>8180</v>
      </c>
      <c r="B53" s="3" t="s">
        <v>63</v>
      </c>
      <c r="C53" s="3" t="s">
        <v>63</v>
      </c>
      <c r="D53" s="3" t="s">
        <v>8</v>
      </c>
      <c r="E53" s="2" t="str">
        <v>Rafz</v>
      </c>
    </row>
    <row r="54" spans="1:5" x14ac:dyDescent="0.2">
      <c r="A54" s="3">
        <v>8305</v>
      </c>
      <c r="B54" s="3" t="s">
        <v>64</v>
      </c>
      <c r="C54" s="3" t="s">
        <v>64</v>
      </c>
      <c r="D54" s="3" t="s">
        <v>8</v>
      </c>
      <c r="E54" s="2" t="str">
        <v>Rorbas</v>
      </c>
    </row>
    <row r="55" spans="1:5" x14ac:dyDescent="0.2">
      <c r="A55" s="3">
        <v>8193</v>
      </c>
      <c r="B55" s="3" t="s">
        <v>65</v>
      </c>
      <c r="C55" s="3" t="s">
        <v>65</v>
      </c>
      <c r="D55" s="3" t="s">
        <v>8</v>
      </c>
      <c r="E55" s="2" t="str">
        <v>Wallisellen</v>
      </c>
    </row>
    <row r="56" spans="1:5" x14ac:dyDescent="0.2">
      <c r="A56" s="3">
        <v>8424</v>
      </c>
      <c r="B56" s="3" t="s">
        <v>66</v>
      </c>
      <c r="C56" s="3" t="s">
        <v>66</v>
      </c>
      <c r="D56" s="3" t="s">
        <v>8</v>
      </c>
      <c r="E56" s="2" t="str">
        <v>Wasterkingen</v>
      </c>
    </row>
    <row r="57" spans="1:5" x14ac:dyDescent="0.2">
      <c r="A57" s="3">
        <v>8427</v>
      </c>
      <c r="B57" s="3" t="s">
        <v>67</v>
      </c>
      <c r="C57" s="3" t="s">
        <v>68</v>
      </c>
      <c r="D57" s="3" t="s">
        <v>8</v>
      </c>
      <c r="E57" s="2" t="str">
        <v>Wil (ZH)</v>
      </c>
    </row>
    <row r="58" spans="1:5" x14ac:dyDescent="0.2">
      <c r="A58" s="3">
        <v>8428</v>
      </c>
      <c r="B58" s="3" t="s">
        <v>69</v>
      </c>
      <c r="C58" s="3" t="s">
        <v>68</v>
      </c>
      <c r="D58" s="3" t="s">
        <v>8</v>
      </c>
      <c r="E58" s="2" t="str">
        <v>Winkel</v>
      </c>
    </row>
    <row r="59" spans="1:5" x14ac:dyDescent="0.2">
      <c r="A59" s="3">
        <v>8192</v>
      </c>
      <c r="B59" s="3" t="s">
        <v>70</v>
      </c>
      <c r="C59" s="3" t="s">
        <v>70</v>
      </c>
      <c r="D59" s="3" t="s">
        <v>8</v>
      </c>
      <c r="E59" s="2" t="str">
        <v>Bachs</v>
      </c>
    </row>
    <row r="60" spans="1:5" x14ac:dyDescent="0.2">
      <c r="A60" s="3">
        <v>8192</v>
      </c>
      <c r="B60" s="3" t="s">
        <v>71</v>
      </c>
      <c r="C60" s="3" t="s">
        <v>70</v>
      </c>
      <c r="D60" s="3" t="s">
        <v>8</v>
      </c>
      <c r="E60" s="2" t="str">
        <v>Boppelsen</v>
      </c>
    </row>
    <row r="61" spans="1:5" x14ac:dyDescent="0.2">
      <c r="A61" s="3">
        <v>8182</v>
      </c>
      <c r="B61" s="3" t="s">
        <v>72</v>
      </c>
      <c r="C61" s="3" t="s">
        <v>72</v>
      </c>
      <c r="D61" s="3" t="s">
        <v>8</v>
      </c>
      <c r="E61" s="2" t="str">
        <v>Buchs (ZH)</v>
      </c>
    </row>
    <row r="62" spans="1:5" x14ac:dyDescent="0.2">
      <c r="A62" s="3">
        <v>8181</v>
      </c>
      <c r="B62" s="3" t="s">
        <v>73</v>
      </c>
      <c r="C62" s="3" t="s">
        <v>73</v>
      </c>
      <c r="D62" s="3" t="s">
        <v>8</v>
      </c>
      <c r="E62" s="2" t="str">
        <v>Dällikon</v>
      </c>
    </row>
    <row r="63" spans="1:5" x14ac:dyDescent="0.2">
      <c r="A63" s="3">
        <v>8194</v>
      </c>
      <c r="B63" s="3" t="s">
        <v>74</v>
      </c>
      <c r="C63" s="3" t="s">
        <v>74</v>
      </c>
      <c r="D63" s="3" t="s">
        <v>8</v>
      </c>
      <c r="E63" s="2" t="str">
        <v>Dänikon</v>
      </c>
    </row>
    <row r="64" spans="1:5" x14ac:dyDescent="0.2">
      <c r="A64" s="3">
        <v>8302</v>
      </c>
      <c r="B64" s="3" t="s">
        <v>75</v>
      </c>
      <c r="C64" s="3" t="s">
        <v>75</v>
      </c>
      <c r="D64" s="3" t="s">
        <v>8</v>
      </c>
      <c r="E64" s="2" t="str">
        <v>Dielsdorf</v>
      </c>
    </row>
    <row r="65" spans="1:5" x14ac:dyDescent="0.2">
      <c r="A65" s="3">
        <v>8426</v>
      </c>
      <c r="B65" s="3" t="s">
        <v>76</v>
      </c>
      <c r="C65" s="3" t="s">
        <v>76</v>
      </c>
      <c r="D65" s="3" t="s">
        <v>8</v>
      </c>
      <c r="E65" s="2" t="str">
        <v>Hüttikon</v>
      </c>
    </row>
    <row r="66" spans="1:5" x14ac:dyDescent="0.2">
      <c r="A66" s="3">
        <v>8309</v>
      </c>
      <c r="B66" s="3" t="s">
        <v>77</v>
      </c>
      <c r="C66" s="3" t="s">
        <v>77</v>
      </c>
      <c r="D66" s="3" t="s">
        <v>8</v>
      </c>
      <c r="E66" s="2" t="str">
        <v>Neerach</v>
      </c>
    </row>
    <row r="67" spans="1:5" x14ac:dyDescent="0.2">
      <c r="A67" s="3">
        <v>8425</v>
      </c>
      <c r="B67" s="3" t="s">
        <v>78</v>
      </c>
      <c r="C67" s="3" t="s">
        <v>78</v>
      </c>
      <c r="D67" s="3" t="s">
        <v>8</v>
      </c>
      <c r="E67" s="2" t="str">
        <v>Niederglatt</v>
      </c>
    </row>
    <row r="68" spans="1:5" x14ac:dyDescent="0.2">
      <c r="A68" s="3">
        <v>8152</v>
      </c>
      <c r="B68" s="3" t="s">
        <v>79</v>
      </c>
      <c r="C68" s="3" t="s">
        <v>80</v>
      </c>
      <c r="D68" s="3" t="s">
        <v>8</v>
      </c>
      <c r="E68" s="2" t="str">
        <v>Niederhasli</v>
      </c>
    </row>
    <row r="69" spans="1:5" x14ac:dyDescent="0.2">
      <c r="A69" s="3">
        <v>8152</v>
      </c>
      <c r="B69" s="3" t="s">
        <v>80</v>
      </c>
      <c r="C69" s="3" t="s">
        <v>80</v>
      </c>
      <c r="D69" s="3" t="s">
        <v>8</v>
      </c>
      <c r="E69" s="2" t="str">
        <v>Niederweningen</v>
      </c>
    </row>
    <row r="70" spans="1:5" x14ac:dyDescent="0.2">
      <c r="A70" s="3">
        <v>8152</v>
      </c>
      <c r="B70" s="3" t="s">
        <v>81</v>
      </c>
      <c r="C70" s="3" t="s">
        <v>80</v>
      </c>
      <c r="D70" s="3" t="s">
        <v>8</v>
      </c>
      <c r="E70" s="2" t="str">
        <v>Oberglatt</v>
      </c>
    </row>
    <row r="71" spans="1:5" x14ac:dyDescent="0.2">
      <c r="A71" s="3">
        <v>8197</v>
      </c>
      <c r="B71" s="3" t="s">
        <v>82</v>
      </c>
      <c r="C71" s="3" t="s">
        <v>82</v>
      </c>
      <c r="D71" s="3" t="s">
        <v>8</v>
      </c>
      <c r="E71" s="2" t="str">
        <v>Oberweningen</v>
      </c>
    </row>
    <row r="72" spans="1:5" x14ac:dyDescent="0.2">
      <c r="A72" s="3">
        <v>8427</v>
      </c>
      <c r="B72" s="3" t="s">
        <v>83</v>
      </c>
      <c r="C72" s="3" t="s">
        <v>83</v>
      </c>
      <c r="D72" s="3" t="s">
        <v>8</v>
      </c>
      <c r="E72" s="2" t="str">
        <v>Otelfingen</v>
      </c>
    </row>
    <row r="73" spans="1:5" x14ac:dyDescent="0.2">
      <c r="A73" s="3">
        <v>8304</v>
      </c>
      <c r="B73" s="3" t="s">
        <v>84</v>
      </c>
      <c r="C73" s="3" t="s">
        <v>84</v>
      </c>
      <c r="D73" s="3" t="s">
        <v>8</v>
      </c>
      <c r="E73" s="2" t="str">
        <v>Regensberg</v>
      </c>
    </row>
    <row r="74" spans="1:5" x14ac:dyDescent="0.2">
      <c r="A74" s="3">
        <v>8195</v>
      </c>
      <c r="B74" s="3" t="s">
        <v>85</v>
      </c>
      <c r="C74" s="3" t="s">
        <v>85</v>
      </c>
      <c r="D74" s="3" t="s">
        <v>8</v>
      </c>
      <c r="E74" s="2" t="str">
        <v>Regensdorf</v>
      </c>
    </row>
    <row r="75" spans="1:5" x14ac:dyDescent="0.2">
      <c r="A75" s="3">
        <v>8196</v>
      </c>
      <c r="B75" s="3" t="s">
        <v>86</v>
      </c>
      <c r="C75" s="3" t="s">
        <v>87</v>
      </c>
      <c r="D75" s="3" t="s">
        <v>8</v>
      </c>
      <c r="E75" s="2" t="str">
        <v>Rümlang</v>
      </c>
    </row>
    <row r="76" spans="1:5" x14ac:dyDescent="0.2">
      <c r="A76" s="3">
        <v>8185</v>
      </c>
      <c r="B76" s="3" t="s">
        <v>88</v>
      </c>
      <c r="C76" s="3" t="s">
        <v>88</v>
      </c>
      <c r="D76" s="3" t="s">
        <v>8</v>
      </c>
      <c r="E76" s="2" t="str">
        <v>Schleinikon</v>
      </c>
    </row>
    <row r="77" spans="1:5" x14ac:dyDescent="0.2">
      <c r="A77" s="3">
        <v>8164</v>
      </c>
      <c r="B77" s="3" t="s">
        <v>89</v>
      </c>
      <c r="C77" s="3" t="s">
        <v>89</v>
      </c>
      <c r="D77" s="3" t="s">
        <v>8</v>
      </c>
      <c r="E77" s="2" t="str">
        <v>Schöfflisdorf</v>
      </c>
    </row>
    <row r="78" spans="1:5" x14ac:dyDescent="0.2">
      <c r="A78" s="3">
        <v>8113</v>
      </c>
      <c r="B78" s="3" t="s">
        <v>90</v>
      </c>
      <c r="C78" s="3" t="s">
        <v>90</v>
      </c>
      <c r="D78" s="3" t="s">
        <v>8</v>
      </c>
      <c r="E78" s="2" t="str">
        <v>Stadel</v>
      </c>
    </row>
    <row r="79" spans="1:5" x14ac:dyDescent="0.2">
      <c r="A79" s="3">
        <v>8107</v>
      </c>
      <c r="B79" s="3" t="s">
        <v>91</v>
      </c>
      <c r="C79" s="3" t="s">
        <v>92</v>
      </c>
      <c r="D79" s="3" t="s">
        <v>8</v>
      </c>
      <c r="E79" s="2" t="str">
        <v>Steinmaur</v>
      </c>
    </row>
    <row r="80" spans="1:5" x14ac:dyDescent="0.2">
      <c r="A80" s="3">
        <v>8108</v>
      </c>
      <c r="B80" s="3" t="s">
        <v>93</v>
      </c>
      <c r="C80" s="3" t="s">
        <v>93</v>
      </c>
      <c r="D80" s="3" t="s">
        <v>8</v>
      </c>
      <c r="E80" s="2" t="str">
        <v>Weiach</v>
      </c>
    </row>
    <row r="81" spans="1:5" x14ac:dyDescent="0.2">
      <c r="A81" s="3">
        <v>8114</v>
      </c>
      <c r="B81" s="3" t="s">
        <v>94</v>
      </c>
      <c r="C81" s="3" t="s">
        <v>95</v>
      </c>
      <c r="D81" s="3" t="s">
        <v>8</v>
      </c>
      <c r="E81" s="2" t="str">
        <v>Bäretswil</v>
      </c>
    </row>
    <row r="82" spans="1:5" x14ac:dyDescent="0.2">
      <c r="A82" s="3">
        <v>8157</v>
      </c>
      <c r="B82" s="3" t="s">
        <v>96</v>
      </c>
      <c r="C82" s="3" t="s">
        <v>96</v>
      </c>
      <c r="D82" s="3" t="s">
        <v>8</v>
      </c>
      <c r="E82" s="2" t="str">
        <v>Bubikon</v>
      </c>
    </row>
    <row r="83" spans="1:5" x14ac:dyDescent="0.2">
      <c r="A83" s="3">
        <v>8115</v>
      </c>
      <c r="B83" s="3" t="s">
        <v>97</v>
      </c>
      <c r="C83" s="3" t="s">
        <v>97</v>
      </c>
      <c r="D83" s="3" t="s">
        <v>8</v>
      </c>
      <c r="E83" s="2" t="str">
        <v>Dürnten</v>
      </c>
    </row>
    <row r="84" spans="1:5" x14ac:dyDescent="0.2">
      <c r="A84" s="3">
        <v>8173</v>
      </c>
      <c r="B84" s="3" t="s">
        <v>98</v>
      </c>
      <c r="C84" s="3" t="s">
        <v>98</v>
      </c>
      <c r="D84" s="3" t="s">
        <v>8</v>
      </c>
      <c r="E84" s="2" t="str">
        <v>Fischenthal</v>
      </c>
    </row>
    <row r="85" spans="1:5" x14ac:dyDescent="0.2">
      <c r="A85" s="3">
        <v>8172</v>
      </c>
      <c r="B85" s="3" t="s">
        <v>99</v>
      </c>
      <c r="C85" s="3" t="s">
        <v>100</v>
      </c>
      <c r="D85" s="3" t="s">
        <v>8</v>
      </c>
      <c r="E85" s="2" t="str">
        <v>Gossau (ZH)</v>
      </c>
    </row>
    <row r="86" spans="1:5" x14ac:dyDescent="0.2">
      <c r="A86" s="3">
        <v>8155</v>
      </c>
      <c r="B86" s="3" t="s">
        <v>101</v>
      </c>
      <c r="C86" s="3" t="s">
        <v>101</v>
      </c>
      <c r="D86" s="3" t="s">
        <v>8</v>
      </c>
      <c r="E86" s="2" t="str">
        <v>Grüningen</v>
      </c>
    </row>
    <row r="87" spans="1:5" x14ac:dyDescent="0.2">
      <c r="A87" s="3">
        <v>8155</v>
      </c>
      <c r="B87" s="3" t="s">
        <v>102</v>
      </c>
      <c r="C87" s="3" t="s">
        <v>101</v>
      </c>
      <c r="D87" s="3" t="s">
        <v>8</v>
      </c>
      <c r="E87" s="2" t="str">
        <v>Hinwil</v>
      </c>
    </row>
    <row r="88" spans="1:5" x14ac:dyDescent="0.2">
      <c r="A88" s="3">
        <v>8156</v>
      </c>
      <c r="B88" s="3" t="s">
        <v>103</v>
      </c>
      <c r="C88" s="3" t="s">
        <v>101</v>
      </c>
      <c r="D88" s="3" t="s">
        <v>8</v>
      </c>
      <c r="E88" s="2" t="str">
        <v>Rüti (ZH)</v>
      </c>
    </row>
    <row r="89" spans="1:5" x14ac:dyDescent="0.2">
      <c r="A89" s="3">
        <v>8166</v>
      </c>
      <c r="B89" s="3" t="s">
        <v>104</v>
      </c>
      <c r="C89" s="3" t="s">
        <v>104</v>
      </c>
      <c r="D89" s="3" t="s">
        <v>8</v>
      </c>
      <c r="E89" s="2" t="str">
        <v>Seegräben</v>
      </c>
    </row>
    <row r="90" spans="1:5" x14ac:dyDescent="0.2">
      <c r="A90" s="3">
        <v>8154</v>
      </c>
      <c r="B90" s="3" t="s">
        <v>105</v>
      </c>
      <c r="C90" s="3" t="s">
        <v>106</v>
      </c>
      <c r="D90" s="3" t="s">
        <v>8</v>
      </c>
      <c r="E90" s="2" t="str">
        <v>Wald (ZH)</v>
      </c>
    </row>
    <row r="91" spans="1:5" x14ac:dyDescent="0.2">
      <c r="A91" s="3">
        <v>8165</v>
      </c>
      <c r="B91" s="3" t="s">
        <v>107</v>
      </c>
      <c r="C91" s="3" t="s">
        <v>107</v>
      </c>
      <c r="D91" s="3" t="s">
        <v>8</v>
      </c>
      <c r="E91" s="2" t="str">
        <v>Wetzikon (ZH)</v>
      </c>
    </row>
    <row r="92" spans="1:5" x14ac:dyDescent="0.2">
      <c r="A92" s="3">
        <v>8112</v>
      </c>
      <c r="B92" s="3" t="s">
        <v>108</v>
      </c>
      <c r="C92" s="3" t="s">
        <v>108</v>
      </c>
      <c r="D92" s="3" t="s">
        <v>8</v>
      </c>
      <c r="E92" s="2" t="str">
        <v>Adliswil</v>
      </c>
    </row>
    <row r="93" spans="1:5" x14ac:dyDescent="0.2">
      <c r="A93" s="3">
        <v>8158</v>
      </c>
      <c r="B93" s="3" t="s">
        <v>109</v>
      </c>
      <c r="C93" s="3" t="s">
        <v>109</v>
      </c>
      <c r="D93" s="3" t="s">
        <v>8</v>
      </c>
      <c r="E93" s="2" t="str">
        <v>Kilchberg (ZH)</v>
      </c>
    </row>
    <row r="94" spans="1:5" x14ac:dyDescent="0.2">
      <c r="A94" s="3">
        <v>8105</v>
      </c>
      <c r="B94" s="3" t="s">
        <v>110</v>
      </c>
      <c r="C94" s="3" t="s">
        <v>110</v>
      </c>
      <c r="D94" s="3" t="s">
        <v>8</v>
      </c>
      <c r="E94" s="2" t="str">
        <v>Langnau am Albis</v>
      </c>
    </row>
    <row r="95" spans="1:5" x14ac:dyDescent="0.2">
      <c r="A95" s="3">
        <v>8105</v>
      </c>
      <c r="B95" s="3" t="s">
        <v>111</v>
      </c>
      <c r="C95" s="3" t="s">
        <v>110</v>
      </c>
      <c r="D95" s="3" t="s">
        <v>8</v>
      </c>
      <c r="E95" s="2" t="str">
        <v>Oberrieden</v>
      </c>
    </row>
    <row r="96" spans="1:5" x14ac:dyDescent="0.2">
      <c r="A96" s="3">
        <v>8106</v>
      </c>
      <c r="B96" s="3" t="s">
        <v>112</v>
      </c>
      <c r="C96" s="3" t="s">
        <v>110</v>
      </c>
      <c r="D96" s="3" t="s">
        <v>8</v>
      </c>
      <c r="E96" s="2" t="str">
        <v>Richterswil</v>
      </c>
    </row>
    <row r="97" spans="1:5" x14ac:dyDescent="0.2">
      <c r="A97" s="3">
        <v>8153</v>
      </c>
      <c r="B97" s="3" t="s">
        <v>113</v>
      </c>
      <c r="C97" s="3" t="s">
        <v>113</v>
      </c>
      <c r="D97" s="3" t="s">
        <v>8</v>
      </c>
      <c r="E97" s="2" t="str">
        <v>Rüschlikon</v>
      </c>
    </row>
    <row r="98" spans="1:5" x14ac:dyDescent="0.2">
      <c r="A98" s="3">
        <v>8165</v>
      </c>
      <c r="B98" s="3" t="s">
        <v>114</v>
      </c>
      <c r="C98" s="3" t="s">
        <v>114</v>
      </c>
      <c r="D98" s="3" t="s">
        <v>8</v>
      </c>
      <c r="E98" s="2" t="str">
        <v>Thalwil</v>
      </c>
    </row>
    <row r="99" spans="1:5" x14ac:dyDescent="0.2">
      <c r="A99" s="3">
        <v>8165</v>
      </c>
      <c r="B99" s="3" t="s">
        <v>115</v>
      </c>
      <c r="C99" s="3" t="s">
        <v>115</v>
      </c>
      <c r="D99" s="3" t="s">
        <v>8</v>
      </c>
      <c r="E99" s="2" t="str">
        <v>Erlenbach (ZH)</v>
      </c>
    </row>
    <row r="100" spans="1:5" x14ac:dyDescent="0.2">
      <c r="A100" s="3">
        <v>8174</v>
      </c>
      <c r="B100" s="3" t="s">
        <v>116</v>
      </c>
      <c r="C100" s="3" t="s">
        <v>117</v>
      </c>
      <c r="D100" s="3" t="s">
        <v>8</v>
      </c>
      <c r="E100" s="2" t="str">
        <v>Herrliberg</v>
      </c>
    </row>
    <row r="101" spans="1:5" x14ac:dyDescent="0.2">
      <c r="A101" s="3">
        <v>8175</v>
      </c>
      <c r="B101" s="3" t="s">
        <v>118</v>
      </c>
      <c r="C101" s="3" t="s">
        <v>117</v>
      </c>
      <c r="D101" s="3" t="s">
        <v>8</v>
      </c>
      <c r="E101" s="2" t="str">
        <v>Hombrechtikon</v>
      </c>
    </row>
    <row r="102" spans="1:5" x14ac:dyDescent="0.2">
      <c r="A102" s="3">
        <v>8162</v>
      </c>
      <c r="B102" s="3" t="s">
        <v>119</v>
      </c>
      <c r="C102" s="3" t="s">
        <v>119</v>
      </c>
      <c r="D102" s="3" t="s">
        <v>8</v>
      </c>
      <c r="E102" s="2" t="str">
        <v>Küsnacht (ZH)</v>
      </c>
    </row>
    <row r="103" spans="1:5" x14ac:dyDescent="0.2">
      <c r="A103" s="3">
        <v>8162</v>
      </c>
      <c r="B103" s="3" t="s">
        <v>120</v>
      </c>
      <c r="C103" s="3" t="s">
        <v>119</v>
      </c>
      <c r="D103" s="3" t="s">
        <v>8</v>
      </c>
      <c r="E103" s="2" t="str">
        <v>Männedorf</v>
      </c>
    </row>
    <row r="104" spans="1:5" x14ac:dyDescent="0.2">
      <c r="A104" s="3">
        <v>8187</v>
      </c>
      <c r="B104" s="3" t="s">
        <v>121</v>
      </c>
      <c r="C104" s="3" t="s">
        <v>121</v>
      </c>
      <c r="D104" s="3" t="s">
        <v>8</v>
      </c>
      <c r="E104" s="2" t="str">
        <v>Meilen</v>
      </c>
    </row>
    <row r="105" spans="1:5" x14ac:dyDescent="0.2">
      <c r="A105" s="3">
        <v>8344</v>
      </c>
      <c r="B105" s="3" t="s">
        <v>122</v>
      </c>
      <c r="C105" s="3" t="s">
        <v>122</v>
      </c>
      <c r="D105" s="3" t="s">
        <v>8</v>
      </c>
      <c r="E105" s="2" t="str">
        <v>Oetwil am See</v>
      </c>
    </row>
    <row r="106" spans="1:5" x14ac:dyDescent="0.2">
      <c r="A106" s="3">
        <v>8345</v>
      </c>
      <c r="B106" s="3" t="s">
        <v>123</v>
      </c>
      <c r="C106" s="3" t="s">
        <v>122</v>
      </c>
      <c r="D106" s="3" t="s">
        <v>8</v>
      </c>
      <c r="E106" s="2" t="str">
        <v>Stäfa</v>
      </c>
    </row>
    <row r="107" spans="1:5" x14ac:dyDescent="0.2">
      <c r="A107" s="3">
        <v>8608</v>
      </c>
      <c r="B107" s="3" t="s">
        <v>124</v>
      </c>
      <c r="C107" s="3" t="s">
        <v>124</v>
      </c>
      <c r="D107" s="3" t="s">
        <v>8</v>
      </c>
      <c r="E107" s="2" t="str">
        <v>Uetikon am See</v>
      </c>
    </row>
    <row r="108" spans="1:5" x14ac:dyDescent="0.2">
      <c r="A108" s="3">
        <v>8633</v>
      </c>
      <c r="B108" s="3" t="s">
        <v>125</v>
      </c>
      <c r="C108" s="3" t="s">
        <v>124</v>
      </c>
      <c r="D108" s="3" t="s">
        <v>8</v>
      </c>
      <c r="E108" s="2" t="str">
        <v>Zumikon</v>
      </c>
    </row>
    <row r="109" spans="1:5" x14ac:dyDescent="0.2">
      <c r="A109" s="3">
        <v>8632</v>
      </c>
      <c r="B109" s="3" t="s">
        <v>126</v>
      </c>
      <c r="C109" s="3" t="s">
        <v>127</v>
      </c>
      <c r="D109" s="3" t="s">
        <v>8</v>
      </c>
      <c r="E109" s="2" t="str">
        <v>Zollikon</v>
      </c>
    </row>
    <row r="110" spans="1:5" x14ac:dyDescent="0.2">
      <c r="A110" s="3">
        <v>8635</v>
      </c>
      <c r="B110" s="3" t="s">
        <v>127</v>
      </c>
      <c r="C110" s="3" t="s">
        <v>127</v>
      </c>
      <c r="D110" s="3" t="s">
        <v>8</v>
      </c>
      <c r="E110" s="2" t="str">
        <v>Fehraltorf</v>
      </c>
    </row>
    <row r="111" spans="1:5" x14ac:dyDescent="0.2">
      <c r="A111" s="3">
        <v>8496</v>
      </c>
      <c r="B111" s="3" t="s">
        <v>128</v>
      </c>
      <c r="C111" s="3" t="s">
        <v>129</v>
      </c>
      <c r="D111" s="3" t="s">
        <v>8</v>
      </c>
      <c r="E111" s="2" t="str">
        <v>Hittnau</v>
      </c>
    </row>
    <row r="112" spans="1:5" x14ac:dyDescent="0.2">
      <c r="A112" s="3">
        <v>8497</v>
      </c>
      <c r="B112" s="3" t="s">
        <v>129</v>
      </c>
      <c r="C112" s="3" t="s">
        <v>129</v>
      </c>
      <c r="D112" s="3" t="s">
        <v>8</v>
      </c>
      <c r="E112" s="2" t="str">
        <v>Lindau</v>
      </c>
    </row>
    <row r="113" spans="1:5" x14ac:dyDescent="0.2">
      <c r="A113" s="3">
        <v>8498</v>
      </c>
      <c r="B113" s="3" t="s">
        <v>130</v>
      </c>
      <c r="C113" s="3" t="s">
        <v>129</v>
      </c>
      <c r="D113" s="3" t="s">
        <v>8</v>
      </c>
      <c r="E113" s="2" t="str">
        <v>Pfäffikon</v>
      </c>
    </row>
    <row r="114" spans="1:5" x14ac:dyDescent="0.2">
      <c r="A114" s="3">
        <v>8614</v>
      </c>
      <c r="B114" s="3" t="s">
        <v>131</v>
      </c>
      <c r="C114" s="3" t="s">
        <v>132</v>
      </c>
      <c r="D114" s="3" t="s">
        <v>8</v>
      </c>
      <c r="E114" s="2" t="str">
        <v>Russikon</v>
      </c>
    </row>
    <row r="115" spans="1:5" x14ac:dyDescent="0.2">
      <c r="A115" s="3">
        <v>8624</v>
      </c>
      <c r="B115" s="3" t="s">
        <v>133</v>
      </c>
      <c r="C115" s="3" t="s">
        <v>132</v>
      </c>
      <c r="D115" s="3" t="s">
        <v>8</v>
      </c>
      <c r="E115" s="2" t="str">
        <v>Weisslingen</v>
      </c>
    </row>
    <row r="116" spans="1:5" x14ac:dyDescent="0.2">
      <c r="A116" s="3">
        <v>8625</v>
      </c>
      <c r="B116" s="3" t="s">
        <v>134</v>
      </c>
      <c r="C116" s="3" t="s">
        <v>132</v>
      </c>
      <c r="D116" s="3" t="s">
        <v>8</v>
      </c>
      <c r="E116" s="2" t="str">
        <v>Wila</v>
      </c>
    </row>
    <row r="117" spans="1:5" x14ac:dyDescent="0.2">
      <c r="A117" s="3">
        <v>8626</v>
      </c>
      <c r="B117" s="3" t="s">
        <v>135</v>
      </c>
      <c r="C117" s="3" t="s">
        <v>132</v>
      </c>
      <c r="D117" s="3" t="s">
        <v>8</v>
      </c>
      <c r="E117" s="2" t="str">
        <v>Wildberg</v>
      </c>
    </row>
    <row r="118" spans="1:5" x14ac:dyDescent="0.2">
      <c r="A118" s="3">
        <v>8627</v>
      </c>
      <c r="B118" s="3" t="s">
        <v>136</v>
      </c>
      <c r="C118" s="3" t="s">
        <v>136</v>
      </c>
      <c r="D118" s="3" t="s">
        <v>8</v>
      </c>
      <c r="E118" s="2" t="str">
        <v>Dübendorf</v>
      </c>
    </row>
    <row r="119" spans="1:5" x14ac:dyDescent="0.2">
      <c r="A119" s="3">
        <v>8340</v>
      </c>
      <c r="B119" s="3" t="s">
        <v>137</v>
      </c>
      <c r="C119" s="3" t="s">
        <v>137</v>
      </c>
      <c r="D119" s="3" t="s">
        <v>8</v>
      </c>
      <c r="E119" s="2" t="str">
        <v>Egg</v>
      </c>
    </row>
    <row r="120" spans="1:5" x14ac:dyDescent="0.2">
      <c r="A120" s="3">
        <v>8342</v>
      </c>
      <c r="B120" s="3" t="s">
        <v>138</v>
      </c>
      <c r="C120" s="3" t="s">
        <v>137</v>
      </c>
      <c r="D120" s="3" t="s">
        <v>8</v>
      </c>
      <c r="E120" s="2" t="str">
        <v>Fällanden</v>
      </c>
    </row>
    <row r="121" spans="1:5" x14ac:dyDescent="0.2">
      <c r="A121" s="3">
        <v>8630</v>
      </c>
      <c r="B121" s="3" t="s">
        <v>139</v>
      </c>
      <c r="C121" s="3" t="s">
        <v>140</v>
      </c>
      <c r="D121" s="3" t="s">
        <v>8</v>
      </c>
      <c r="E121" s="2" t="str">
        <v>Greifensee</v>
      </c>
    </row>
    <row r="122" spans="1:5" x14ac:dyDescent="0.2">
      <c r="A122" s="3">
        <v>8607</v>
      </c>
      <c r="B122" s="3" t="s">
        <v>141</v>
      </c>
      <c r="C122" s="3" t="s">
        <v>142</v>
      </c>
      <c r="D122" s="3" t="s">
        <v>8</v>
      </c>
      <c r="E122" s="2" t="str">
        <v>Maur</v>
      </c>
    </row>
    <row r="123" spans="1:5" x14ac:dyDescent="0.2">
      <c r="A123" s="3">
        <v>8636</v>
      </c>
      <c r="B123" s="3" t="s">
        <v>143</v>
      </c>
      <c r="C123" s="3" t="s">
        <v>144</v>
      </c>
      <c r="D123" s="3" t="s">
        <v>8</v>
      </c>
      <c r="E123" s="2" t="str">
        <v>Mönchaltorf</v>
      </c>
    </row>
    <row r="124" spans="1:5" x14ac:dyDescent="0.2">
      <c r="A124" s="3">
        <v>8637</v>
      </c>
      <c r="B124" s="3" t="s">
        <v>145</v>
      </c>
      <c r="C124" s="3" t="s">
        <v>144</v>
      </c>
      <c r="D124" s="3" t="s">
        <v>8</v>
      </c>
      <c r="E124" s="2" t="str">
        <v>Schwerzenbach</v>
      </c>
    </row>
    <row r="125" spans="1:5" x14ac:dyDescent="0.2">
      <c r="A125" s="3">
        <v>8620</v>
      </c>
      <c r="B125" s="3" t="s">
        <v>146</v>
      </c>
      <c r="C125" s="3" t="s">
        <v>147</v>
      </c>
      <c r="D125" s="3" t="s">
        <v>8</v>
      </c>
      <c r="E125" s="2" t="str">
        <v>Uster</v>
      </c>
    </row>
    <row r="126" spans="1:5" x14ac:dyDescent="0.2">
      <c r="A126" s="3">
        <v>8623</v>
      </c>
      <c r="B126" s="3" t="s">
        <v>146</v>
      </c>
      <c r="C126" s="3" t="s">
        <v>147</v>
      </c>
      <c r="D126" s="3" t="s">
        <v>8</v>
      </c>
      <c r="E126" s="2" t="str">
        <v>Volketswil</v>
      </c>
    </row>
    <row r="127" spans="1:5" x14ac:dyDescent="0.2">
      <c r="A127" s="3">
        <v>8134</v>
      </c>
      <c r="B127" s="3" t="s">
        <v>148</v>
      </c>
      <c r="C127" s="3" t="s">
        <v>148</v>
      </c>
      <c r="D127" s="3" t="s">
        <v>8</v>
      </c>
      <c r="E127" s="2" t="str">
        <v>Wangen-Brüttisellen</v>
      </c>
    </row>
    <row r="128" spans="1:5" x14ac:dyDescent="0.2">
      <c r="A128" s="3">
        <v>8802</v>
      </c>
      <c r="B128" s="3" t="s">
        <v>149</v>
      </c>
      <c r="C128" s="3" t="s">
        <v>150</v>
      </c>
      <c r="D128" s="3" t="s">
        <v>8</v>
      </c>
      <c r="E128" s="2" t="str">
        <v>Altikon</v>
      </c>
    </row>
    <row r="129" spans="1:5" x14ac:dyDescent="0.2">
      <c r="A129" s="3">
        <v>8135</v>
      </c>
      <c r="B129" s="3" t="s">
        <v>151</v>
      </c>
      <c r="C129" s="3" t="s">
        <v>151</v>
      </c>
      <c r="D129" s="3" t="s">
        <v>8</v>
      </c>
      <c r="E129" s="2" t="str">
        <v>Brütten</v>
      </c>
    </row>
    <row r="130" spans="1:5" x14ac:dyDescent="0.2">
      <c r="A130" s="3">
        <v>8942</v>
      </c>
      <c r="B130" s="3" t="s">
        <v>152</v>
      </c>
      <c r="C130" s="3" t="s">
        <v>152</v>
      </c>
      <c r="D130" s="3" t="s">
        <v>8</v>
      </c>
      <c r="E130" s="2" t="str">
        <v>Dägerlen</v>
      </c>
    </row>
    <row r="131" spans="1:5" x14ac:dyDescent="0.2">
      <c r="A131" s="3">
        <v>8805</v>
      </c>
      <c r="B131" s="3" t="s">
        <v>153</v>
      </c>
      <c r="C131" s="3" t="s">
        <v>153</v>
      </c>
      <c r="D131" s="3" t="s">
        <v>8</v>
      </c>
      <c r="E131" s="2" t="str">
        <v>Dättlikon</v>
      </c>
    </row>
    <row r="132" spans="1:5" x14ac:dyDescent="0.2">
      <c r="A132" s="3">
        <v>8833</v>
      </c>
      <c r="B132" s="3" t="s">
        <v>154</v>
      </c>
      <c r="C132" s="3" t="s">
        <v>153</v>
      </c>
      <c r="D132" s="3" t="s">
        <v>8</v>
      </c>
      <c r="E132" s="2" t="str">
        <v>Dinhard</v>
      </c>
    </row>
    <row r="133" spans="1:5" x14ac:dyDescent="0.2">
      <c r="A133" s="3">
        <v>8803</v>
      </c>
      <c r="B133" s="3" t="s">
        <v>155</v>
      </c>
      <c r="C133" s="3" t="s">
        <v>155</v>
      </c>
      <c r="D133" s="3" t="s">
        <v>8</v>
      </c>
      <c r="E133" s="2" t="str">
        <v>Ellikon an der Thur</v>
      </c>
    </row>
    <row r="134" spans="1:5" x14ac:dyDescent="0.2">
      <c r="A134" s="3">
        <v>8136</v>
      </c>
      <c r="B134" s="3" t="s">
        <v>156</v>
      </c>
      <c r="C134" s="3" t="s">
        <v>157</v>
      </c>
      <c r="D134" s="3" t="s">
        <v>8</v>
      </c>
      <c r="E134" s="2" t="str">
        <v>Elsau</v>
      </c>
    </row>
    <row r="135" spans="1:5" x14ac:dyDescent="0.2">
      <c r="A135" s="3">
        <v>8800</v>
      </c>
      <c r="B135" s="3" t="s">
        <v>157</v>
      </c>
      <c r="C135" s="3" t="s">
        <v>157</v>
      </c>
      <c r="D135" s="3" t="s">
        <v>8</v>
      </c>
      <c r="E135" s="2" t="str">
        <v>Hagenbuch</v>
      </c>
    </row>
    <row r="136" spans="1:5" x14ac:dyDescent="0.2">
      <c r="A136" s="3">
        <v>8703</v>
      </c>
      <c r="B136" s="3" t="s">
        <v>158</v>
      </c>
      <c r="C136" s="3" t="s">
        <v>159</v>
      </c>
      <c r="D136" s="3" t="s">
        <v>8</v>
      </c>
      <c r="E136" s="2" t="str">
        <v>Hettlingen</v>
      </c>
    </row>
    <row r="137" spans="1:5" x14ac:dyDescent="0.2">
      <c r="A137" s="3">
        <v>8704</v>
      </c>
      <c r="B137" s="3" t="s">
        <v>160</v>
      </c>
      <c r="C137" s="3" t="s">
        <v>160</v>
      </c>
      <c r="D137" s="3" t="s">
        <v>8</v>
      </c>
      <c r="E137" s="2" t="str">
        <v>Neftenbach</v>
      </c>
    </row>
    <row r="138" spans="1:5" x14ac:dyDescent="0.2">
      <c r="A138" s="3">
        <v>8634</v>
      </c>
      <c r="B138" s="3" t="s">
        <v>161</v>
      </c>
      <c r="C138" s="3" t="s">
        <v>161</v>
      </c>
      <c r="D138" s="3" t="s">
        <v>8</v>
      </c>
      <c r="E138" s="2" t="str">
        <v>Pfungen</v>
      </c>
    </row>
    <row r="139" spans="1:5" x14ac:dyDescent="0.2">
      <c r="A139" s="3">
        <v>8714</v>
      </c>
      <c r="B139" s="3" t="s">
        <v>162</v>
      </c>
      <c r="C139" s="3" t="s">
        <v>161</v>
      </c>
      <c r="D139" s="3" t="s">
        <v>8</v>
      </c>
      <c r="E139" s="2" t="str">
        <v>Rickenbach (ZH)</v>
      </c>
    </row>
    <row r="140" spans="1:5" x14ac:dyDescent="0.2">
      <c r="A140" s="3">
        <v>8127</v>
      </c>
      <c r="B140" s="3" t="s">
        <v>163</v>
      </c>
      <c r="C140" s="3" t="s">
        <v>164</v>
      </c>
      <c r="D140" s="3" t="s">
        <v>8</v>
      </c>
      <c r="E140" s="2" t="str">
        <v>Schlatt (ZH)</v>
      </c>
    </row>
    <row r="141" spans="1:5" x14ac:dyDescent="0.2">
      <c r="A141" s="3">
        <v>8700</v>
      </c>
      <c r="B141" s="3" t="s">
        <v>165</v>
      </c>
      <c r="C141" s="3" t="s">
        <v>164</v>
      </c>
      <c r="D141" s="3" t="s">
        <v>8</v>
      </c>
      <c r="E141" s="2" t="str">
        <v>Seuzach</v>
      </c>
    </row>
    <row r="142" spans="1:5" x14ac:dyDescent="0.2">
      <c r="A142" s="3">
        <v>8708</v>
      </c>
      <c r="B142" s="3" t="s">
        <v>166</v>
      </c>
      <c r="C142" s="3" t="s">
        <v>166</v>
      </c>
      <c r="D142" s="3" t="s">
        <v>8</v>
      </c>
      <c r="E142" s="2" t="str">
        <v>Turbenthal</v>
      </c>
    </row>
    <row r="143" spans="1:5" x14ac:dyDescent="0.2">
      <c r="A143" s="3">
        <v>8706</v>
      </c>
      <c r="B143" s="3" t="s">
        <v>167</v>
      </c>
      <c r="C143" s="3" t="s">
        <v>167</v>
      </c>
      <c r="D143" s="3" t="s">
        <v>8</v>
      </c>
      <c r="E143" s="2" t="str">
        <v>Winterthur</v>
      </c>
    </row>
    <row r="144" spans="1:5" x14ac:dyDescent="0.2">
      <c r="A144" s="3">
        <v>8618</v>
      </c>
      <c r="B144" s="3" t="s">
        <v>168</v>
      </c>
      <c r="C144" s="3" t="s">
        <v>168</v>
      </c>
      <c r="D144" s="3" t="s">
        <v>8</v>
      </c>
      <c r="E144" s="2" t="str">
        <v>Zell (ZH)</v>
      </c>
    </row>
    <row r="145" spans="1:5" x14ac:dyDescent="0.2">
      <c r="A145" s="3">
        <v>8712</v>
      </c>
      <c r="B145" s="3" t="s">
        <v>169</v>
      </c>
      <c r="C145" s="3" t="s">
        <v>169</v>
      </c>
      <c r="D145" s="3" t="s">
        <v>8</v>
      </c>
      <c r="E145" s="2" t="str">
        <v>Aesch (ZH)</v>
      </c>
    </row>
    <row r="146" spans="1:5" x14ac:dyDescent="0.2">
      <c r="A146" s="3">
        <v>8713</v>
      </c>
      <c r="B146" s="3" t="s">
        <v>170</v>
      </c>
      <c r="C146" s="3" t="s">
        <v>169</v>
      </c>
      <c r="D146" s="3" t="s">
        <v>8</v>
      </c>
      <c r="E146" s="2" t="str">
        <v>Birmensdorf (ZH)</v>
      </c>
    </row>
    <row r="147" spans="1:5" x14ac:dyDescent="0.2">
      <c r="A147" s="3">
        <v>8707</v>
      </c>
      <c r="B147" s="3" t="s">
        <v>171</v>
      </c>
      <c r="C147" s="3" t="s">
        <v>171</v>
      </c>
      <c r="D147" s="3" t="s">
        <v>8</v>
      </c>
      <c r="E147" s="2" t="str">
        <v>Dietikon</v>
      </c>
    </row>
    <row r="148" spans="1:5" x14ac:dyDescent="0.2">
      <c r="A148" s="3">
        <v>8126</v>
      </c>
      <c r="B148" s="3" t="s">
        <v>172</v>
      </c>
      <c r="C148" s="3" t="s">
        <v>172</v>
      </c>
      <c r="D148" s="3" t="s">
        <v>8</v>
      </c>
      <c r="E148" s="2" t="str">
        <v>Geroldswil</v>
      </c>
    </row>
    <row r="149" spans="1:5" x14ac:dyDescent="0.2">
      <c r="A149" s="3">
        <v>8125</v>
      </c>
      <c r="B149" s="3" t="s">
        <v>173</v>
      </c>
      <c r="C149" s="3" t="s">
        <v>174</v>
      </c>
      <c r="D149" s="3" t="s">
        <v>8</v>
      </c>
      <c r="E149" s="2" t="str">
        <v>Oberengstringen</v>
      </c>
    </row>
    <row r="150" spans="1:5" x14ac:dyDescent="0.2">
      <c r="A150" s="3">
        <v>8702</v>
      </c>
      <c r="B150" s="3" t="s">
        <v>174</v>
      </c>
      <c r="C150" s="3" t="s">
        <v>174</v>
      </c>
      <c r="D150" s="3" t="s">
        <v>8</v>
      </c>
      <c r="E150" s="2" t="str">
        <v>Oetwil an der Limmat</v>
      </c>
    </row>
    <row r="151" spans="1:5" x14ac:dyDescent="0.2">
      <c r="A151" s="3">
        <v>8320</v>
      </c>
      <c r="B151" s="3" t="s">
        <v>175</v>
      </c>
      <c r="C151" s="3" t="s">
        <v>175</v>
      </c>
      <c r="D151" s="3" t="s">
        <v>8</v>
      </c>
      <c r="E151" s="2" t="str">
        <v>Schlieren</v>
      </c>
    </row>
    <row r="152" spans="1:5" x14ac:dyDescent="0.2">
      <c r="A152" s="3">
        <v>8335</v>
      </c>
      <c r="B152" s="3" t="s">
        <v>176</v>
      </c>
      <c r="C152" s="3" t="s">
        <v>176</v>
      </c>
      <c r="D152" s="3" t="s">
        <v>8</v>
      </c>
      <c r="E152" s="2" t="str">
        <v>Uitikon</v>
      </c>
    </row>
    <row r="153" spans="1:5" x14ac:dyDescent="0.2">
      <c r="A153" s="3">
        <v>8310</v>
      </c>
      <c r="B153" s="3" t="s">
        <v>177</v>
      </c>
      <c r="C153" s="3" t="s">
        <v>178</v>
      </c>
      <c r="D153" s="3" t="s">
        <v>8</v>
      </c>
      <c r="E153" s="2" t="str">
        <v>Unterengstringen</v>
      </c>
    </row>
    <row r="154" spans="1:5" x14ac:dyDescent="0.2">
      <c r="A154" s="3">
        <v>8310</v>
      </c>
      <c r="B154" s="3" t="s">
        <v>179</v>
      </c>
      <c r="C154" s="3" t="s">
        <v>178</v>
      </c>
      <c r="D154" s="3" t="s">
        <v>8</v>
      </c>
      <c r="E154" s="2" t="str">
        <v>Urdorf</v>
      </c>
    </row>
    <row r="155" spans="1:5" x14ac:dyDescent="0.2">
      <c r="A155" s="3">
        <v>8312</v>
      </c>
      <c r="B155" s="3" t="s">
        <v>180</v>
      </c>
      <c r="C155" s="3" t="s">
        <v>178</v>
      </c>
      <c r="D155" s="3" t="s">
        <v>8</v>
      </c>
      <c r="E155" s="2" t="str">
        <v>Weiningen (ZH)</v>
      </c>
    </row>
    <row r="156" spans="1:5" x14ac:dyDescent="0.2">
      <c r="A156" s="3">
        <v>8315</v>
      </c>
      <c r="B156" s="3" t="s">
        <v>178</v>
      </c>
      <c r="C156" s="3" t="s">
        <v>178</v>
      </c>
      <c r="D156" s="3" t="s">
        <v>8</v>
      </c>
      <c r="E156" s="2" t="str">
        <v>Zürich</v>
      </c>
    </row>
    <row r="157" spans="1:5" x14ac:dyDescent="0.2">
      <c r="A157" s="3">
        <v>8317</v>
      </c>
      <c r="B157" s="3" t="s">
        <v>181</v>
      </c>
      <c r="C157" s="3" t="s">
        <v>178</v>
      </c>
      <c r="D157" s="3" t="s">
        <v>8</v>
      </c>
      <c r="E157" s="2" t="str">
        <v>Stammheim</v>
      </c>
    </row>
    <row r="158" spans="1:5" x14ac:dyDescent="0.2">
      <c r="A158" s="3">
        <v>8330</v>
      </c>
      <c r="B158" s="3" t="s">
        <v>182</v>
      </c>
      <c r="C158" s="3" t="s">
        <v>183</v>
      </c>
      <c r="D158" s="3" t="s">
        <v>8</v>
      </c>
      <c r="E158" s="2" t="str">
        <v>Wädenswil</v>
      </c>
    </row>
    <row r="159" spans="1:5" x14ac:dyDescent="0.2">
      <c r="A159" s="3">
        <v>8331</v>
      </c>
      <c r="B159" s="3" t="s">
        <v>184</v>
      </c>
      <c r="C159" s="3" t="s">
        <v>183</v>
      </c>
      <c r="D159" s="3" t="s">
        <v>8</v>
      </c>
      <c r="E159" s="2" t="str">
        <v>Elgg</v>
      </c>
    </row>
    <row r="160" spans="1:5" x14ac:dyDescent="0.2">
      <c r="A160" s="3">
        <v>8322</v>
      </c>
      <c r="B160" s="3" t="s">
        <v>185</v>
      </c>
      <c r="C160" s="3" t="s">
        <v>186</v>
      </c>
      <c r="D160" s="3" t="s">
        <v>8</v>
      </c>
      <c r="E160" s="2" t="str">
        <v>Horgen</v>
      </c>
    </row>
    <row r="161" spans="1:5" x14ac:dyDescent="0.2">
      <c r="A161" s="3">
        <v>8322</v>
      </c>
      <c r="B161" s="3" t="s">
        <v>187</v>
      </c>
      <c r="C161" s="3" t="s">
        <v>186</v>
      </c>
      <c r="D161" s="3" t="s">
        <v>8</v>
      </c>
      <c r="E161" s="2" t="str">
        <v>Illnau-Effretikon</v>
      </c>
    </row>
    <row r="162" spans="1:5" x14ac:dyDescent="0.2">
      <c r="A162" s="3">
        <v>8332</v>
      </c>
      <c r="B162" s="3" t="s">
        <v>186</v>
      </c>
      <c r="C162" s="3" t="s">
        <v>186</v>
      </c>
      <c r="D162" s="3" t="s">
        <v>8</v>
      </c>
      <c r="E162" s="2" t="str">
        <v>Bauma</v>
      </c>
    </row>
    <row r="163" spans="1:5" x14ac:dyDescent="0.2">
      <c r="A163" s="3">
        <v>8332</v>
      </c>
      <c r="B163" s="3" t="s">
        <v>188</v>
      </c>
      <c r="C163" s="3" t="s">
        <v>186</v>
      </c>
      <c r="D163" s="3" t="s">
        <v>8</v>
      </c>
      <c r="E163" s="2" t="str">
        <v>Wiesendangen</v>
      </c>
    </row>
    <row r="164" spans="1:5" x14ac:dyDescent="0.2">
      <c r="A164" s="3">
        <v>8484</v>
      </c>
      <c r="B164" s="3" t="s">
        <v>189</v>
      </c>
      <c r="C164" s="3" t="s">
        <v>189</v>
      </c>
      <c r="D164" s="3" t="s">
        <v>8</v>
      </c>
      <c r="E164" s="2" t="str">
        <v>Aarberg</v>
      </c>
    </row>
    <row r="165" spans="1:5" x14ac:dyDescent="0.2">
      <c r="A165" s="3">
        <v>8484</v>
      </c>
      <c r="B165" s="3" t="s">
        <v>190</v>
      </c>
      <c r="C165" s="3" t="s">
        <v>189</v>
      </c>
      <c r="D165" s="3" t="s">
        <v>8</v>
      </c>
      <c r="E165" s="2" t="str">
        <v>Bargen (BE)</v>
      </c>
    </row>
    <row r="166" spans="1:5" x14ac:dyDescent="0.2">
      <c r="A166" s="3">
        <v>8484</v>
      </c>
      <c r="B166" s="3" t="s">
        <v>191</v>
      </c>
      <c r="C166" s="3" t="s">
        <v>189</v>
      </c>
      <c r="D166" s="3" t="s">
        <v>8</v>
      </c>
      <c r="E166" s="2" t="str">
        <v>Grossaffoltern</v>
      </c>
    </row>
    <row r="167" spans="1:5" x14ac:dyDescent="0.2">
      <c r="A167" s="3">
        <v>8492</v>
      </c>
      <c r="B167" s="3" t="s">
        <v>192</v>
      </c>
      <c r="C167" s="3" t="s">
        <v>192</v>
      </c>
      <c r="D167" s="3" t="s">
        <v>8</v>
      </c>
      <c r="E167" s="2" t="str">
        <v>Kallnach</v>
      </c>
    </row>
    <row r="168" spans="1:5" x14ac:dyDescent="0.2">
      <c r="A168" s="3">
        <v>8489</v>
      </c>
      <c r="B168" s="3" t="s">
        <v>193</v>
      </c>
      <c r="C168" s="3" t="s">
        <v>193</v>
      </c>
      <c r="D168" s="3" t="s">
        <v>8</v>
      </c>
      <c r="E168" s="2" t="str">
        <v>Kappelen</v>
      </c>
    </row>
    <row r="169" spans="1:5" x14ac:dyDescent="0.2">
      <c r="A169" s="3">
        <v>8489</v>
      </c>
      <c r="B169" s="3" t="s">
        <v>194</v>
      </c>
      <c r="C169" s="3" t="s">
        <v>193</v>
      </c>
      <c r="D169" s="3" t="s">
        <v>8</v>
      </c>
      <c r="E169" s="2" t="str">
        <v>Lyss</v>
      </c>
    </row>
    <row r="170" spans="1:5" x14ac:dyDescent="0.2">
      <c r="A170" s="3">
        <v>8489</v>
      </c>
      <c r="B170" s="3" t="s">
        <v>195</v>
      </c>
      <c r="C170" s="3" t="s">
        <v>193</v>
      </c>
      <c r="D170" s="3" t="s">
        <v>8</v>
      </c>
      <c r="E170" s="2" t="str">
        <v>Meikirch</v>
      </c>
    </row>
    <row r="171" spans="1:5" x14ac:dyDescent="0.2">
      <c r="A171" s="3">
        <v>8044</v>
      </c>
      <c r="B171" s="3" t="s">
        <v>196</v>
      </c>
      <c r="C171" s="3" t="s">
        <v>197</v>
      </c>
      <c r="D171" s="3" t="s">
        <v>8</v>
      </c>
      <c r="E171" s="2" t="str">
        <v>Radelfingen</v>
      </c>
    </row>
    <row r="172" spans="1:5" x14ac:dyDescent="0.2">
      <c r="A172" s="3">
        <v>8600</v>
      </c>
      <c r="B172" s="3" t="s">
        <v>197</v>
      </c>
      <c r="C172" s="3" t="s">
        <v>197</v>
      </c>
      <c r="D172" s="3" t="s">
        <v>8</v>
      </c>
      <c r="E172" s="2" t="str">
        <v>Rapperswil (BE)</v>
      </c>
    </row>
    <row r="173" spans="1:5" x14ac:dyDescent="0.2">
      <c r="A173" s="3">
        <v>8132</v>
      </c>
      <c r="B173" s="3" t="s">
        <v>198</v>
      </c>
      <c r="C173" s="3" t="s">
        <v>199</v>
      </c>
      <c r="D173" s="3" t="s">
        <v>8</v>
      </c>
      <c r="E173" s="2" t="str">
        <v>Schüpfen</v>
      </c>
    </row>
    <row r="174" spans="1:5" x14ac:dyDescent="0.2">
      <c r="A174" s="3">
        <v>8132</v>
      </c>
      <c r="B174" s="3" t="s">
        <v>200</v>
      </c>
      <c r="C174" s="3" t="s">
        <v>199</v>
      </c>
      <c r="D174" s="3" t="s">
        <v>8</v>
      </c>
      <c r="E174" s="2" t="str">
        <v>Seedorf (BE)</v>
      </c>
    </row>
    <row r="175" spans="1:5" x14ac:dyDescent="0.2">
      <c r="A175" s="3">
        <v>8133</v>
      </c>
      <c r="B175" s="3" t="s">
        <v>201</v>
      </c>
      <c r="C175" s="3" t="s">
        <v>199</v>
      </c>
      <c r="D175" s="3" t="s">
        <v>8</v>
      </c>
      <c r="E175" s="2" t="str">
        <v>Aarwangen</v>
      </c>
    </row>
    <row r="176" spans="1:5" x14ac:dyDescent="0.2">
      <c r="A176" s="3">
        <v>8117</v>
      </c>
      <c r="B176" s="3" t="s">
        <v>202</v>
      </c>
      <c r="C176" s="3" t="s">
        <v>202</v>
      </c>
      <c r="D176" s="3" t="s">
        <v>8</v>
      </c>
      <c r="E176" s="2" t="str">
        <v>Auswil</v>
      </c>
    </row>
    <row r="177" spans="1:5" x14ac:dyDescent="0.2">
      <c r="A177" s="3">
        <v>8118</v>
      </c>
      <c r="B177" s="3" t="s">
        <v>203</v>
      </c>
      <c r="C177" s="3" t="s">
        <v>202</v>
      </c>
      <c r="D177" s="3" t="s">
        <v>8</v>
      </c>
      <c r="E177" s="2" t="str">
        <v>Bannwil</v>
      </c>
    </row>
    <row r="178" spans="1:5" x14ac:dyDescent="0.2">
      <c r="A178" s="3">
        <v>8121</v>
      </c>
      <c r="B178" s="3" t="s">
        <v>204</v>
      </c>
      <c r="C178" s="3" t="s">
        <v>202</v>
      </c>
      <c r="D178" s="3" t="s">
        <v>8</v>
      </c>
      <c r="E178" s="2" t="str">
        <v>Bleienbach</v>
      </c>
    </row>
    <row r="179" spans="1:5" x14ac:dyDescent="0.2">
      <c r="A179" s="3">
        <v>8606</v>
      </c>
      <c r="B179" s="3" t="s">
        <v>205</v>
      </c>
      <c r="C179" s="3" t="s">
        <v>205</v>
      </c>
      <c r="D179" s="3" t="s">
        <v>8</v>
      </c>
      <c r="E179" s="2" t="str">
        <v>Busswil bei Melchnau</v>
      </c>
    </row>
    <row r="180" spans="1:5" x14ac:dyDescent="0.2">
      <c r="A180" s="3">
        <v>8122</v>
      </c>
      <c r="B180" s="3" t="s">
        <v>206</v>
      </c>
      <c r="C180" s="3" t="s">
        <v>207</v>
      </c>
      <c r="D180" s="3" t="s">
        <v>8</v>
      </c>
      <c r="E180" s="2" t="str">
        <v>Gondiswil</v>
      </c>
    </row>
    <row r="181" spans="1:5" x14ac:dyDescent="0.2">
      <c r="A181" s="3">
        <v>8123</v>
      </c>
      <c r="B181" s="3" t="s">
        <v>208</v>
      </c>
      <c r="C181" s="3" t="s">
        <v>207</v>
      </c>
      <c r="D181" s="3" t="s">
        <v>8</v>
      </c>
      <c r="E181" s="2" t="str">
        <v>Langenthal</v>
      </c>
    </row>
    <row r="182" spans="1:5" x14ac:dyDescent="0.2">
      <c r="A182" s="3">
        <v>8124</v>
      </c>
      <c r="B182" s="3" t="s">
        <v>207</v>
      </c>
      <c r="C182" s="3" t="s">
        <v>207</v>
      </c>
      <c r="D182" s="3" t="s">
        <v>8</v>
      </c>
      <c r="E182" s="2" t="str">
        <v>Lotzwil</v>
      </c>
    </row>
    <row r="183" spans="1:5" x14ac:dyDescent="0.2">
      <c r="A183" s="3">
        <v>8617</v>
      </c>
      <c r="B183" s="3" t="s">
        <v>209</v>
      </c>
      <c r="C183" s="3" t="s">
        <v>209</v>
      </c>
      <c r="D183" s="3" t="s">
        <v>8</v>
      </c>
      <c r="E183" s="2" t="str">
        <v>Madiswil</v>
      </c>
    </row>
    <row r="184" spans="1:5" x14ac:dyDescent="0.2">
      <c r="A184" s="3">
        <v>8603</v>
      </c>
      <c r="B184" s="3" t="s">
        <v>210</v>
      </c>
      <c r="C184" s="3" t="s">
        <v>210</v>
      </c>
      <c r="D184" s="3" t="s">
        <v>8</v>
      </c>
      <c r="E184" s="2" t="str">
        <v>Melchnau</v>
      </c>
    </row>
    <row r="185" spans="1:5" x14ac:dyDescent="0.2">
      <c r="A185" s="3">
        <v>8606</v>
      </c>
      <c r="B185" s="3" t="s">
        <v>211</v>
      </c>
      <c r="C185" s="3" t="s">
        <v>212</v>
      </c>
      <c r="D185" s="3" t="s">
        <v>8</v>
      </c>
      <c r="E185" s="2" t="str">
        <v>Oeschenbach</v>
      </c>
    </row>
    <row r="186" spans="1:5" x14ac:dyDescent="0.2">
      <c r="A186" s="3">
        <v>8610</v>
      </c>
      <c r="B186" s="3" t="s">
        <v>212</v>
      </c>
      <c r="C186" s="3" t="s">
        <v>212</v>
      </c>
      <c r="D186" s="3" t="s">
        <v>8</v>
      </c>
      <c r="E186" s="2" t="str">
        <v>Reisiswil</v>
      </c>
    </row>
    <row r="187" spans="1:5" x14ac:dyDescent="0.2">
      <c r="A187" s="3">
        <v>8614</v>
      </c>
      <c r="B187" s="3" t="s">
        <v>213</v>
      </c>
      <c r="C187" s="3" t="s">
        <v>212</v>
      </c>
      <c r="D187" s="3" t="s">
        <v>8</v>
      </c>
      <c r="E187" s="2" t="str">
        <v>Roggwil (BE)</v>
      </c>
    </row>
    <row r="188" spans="1:5" x14ac:dyDescent="0.2">
      <c r="A188" s="3">
        <v>8615</v>
      </c>
      <c r="B188" s="3" t="s">
        <v>214</v>
      </c>
      <c r="C188" s="3" t="s">
        <v>212</v>
      </c>
      <c r="D188" s="3" t="s">
        <v>8</v>
      </c>
      <c r="E188" s="2" t="str">
        <v>Rohrbach</v>
      </c>
    </row>
    <row r="189" spans="1:5" x14ac:dyDescent="0.2">
      <c r="A189" s="3">
        <v>8615</v>
      </c>
      <c r="B189" s="3" t="s">
        <v>215</v>
      </c>
      <c r="C189" s="3" t="s">
        <v>212</v>
      </c>
      <c r="D189" s="3" t="s">
        <v>8</v>
      </c>
      <c r="E189" s="2" t="str">
        <v>Rohrbachgraben</v>
      </c>
    </row>
    <row r="190" spans="1:5" x14ac:dyDescent="0.2">
      <c r="A190" s="3">
        <v>8616</v>
      </c>
      <c r="B190" s="3" t="s">
        <v>216</v>
      </c>
      <c r="C190" s="3" t="s">
        <v>212</v>
      </c>
      <c r="D190" s="3" t="s">
        <v>8</v>
      </c>
      <c r="E190" s="2" t="str">
        <v>Rütschelen</v>
      </c>
    </row>
    <row r="191" spans="1:5" x14ac:dyDescent="0.2">
      <c r="A191" s="3">
        <v>8604</v>
      </c>
      <c r="B191" s="3" t="s">
        <v>217</v>
      </c>
      <c r="C191" s="3" t="s">
        <v>217</v>
      </c>
      <c r="D191" s="3" t="s">
        <v>8</v>
      </c>
      <c r="E191" s="2" t="str">
        <v>Schwarzhäusern</v>
      </c>
    </row>
    <row r="192" spans="1:5" x14ac:dyDescent="0.2">
      <c r="A192" s="3">
        <v>8605</v>
      </c>
      <c r="B192" s="3" t="s">
        <v>218</v>
      </c>
      <c r="C192" s="3" t="s">
        <v>217</v>
      </c>
      <c r="D192" s="3" t="s">
        <v>8</v>
      </c>
      <c r="E192" s="2" t="str">
        <v>Thunstetten</v>
      </c>
    </row>
    <row r="193" spans="1:5" x14ac:dyDescent="0.2">
      <c r="A193" s="3">
        <v>8306</v>
      </c>
      <c r="B193" s="3" t="s">
        <v>219</v>
      </c>
      <c r="C193" s="3" t="s">
        <v>220</v>
      </c>
      <c r="D193" s="3" t="s">
        <v>8</v>
      </c>
      <c r="E193" s="2" t="str">
        <v>Ursenbach</v>
      </c>
    </row>
    <row r="194" spans="1:5" x14ac:dyDescent="0.2">
      <c r="A194" s="3">
        <v>8602</v>
      </c>
      <c r="B194" s="3" t="s">
        <v>221</v>
      </c>
      <c r="C194" s="3" t="s">
        <v>220</v>
      </c>
      <c r="D194" s="3" t="s">
        <v>8</v>
      </c>
      <c r="E194" s="2" t="str">
        <v>Wynau</v>
      </c>
    </row>
    <row r="195" spans="1:5" x14ac:dyDescent="0.2">
      <c r="A195" s="3">
        <v>8479</v>
      </c>
      <c r="B195" s="3" t="s">
        <v>222</v>
      </c>
      <c r="C195" s="3" t="s">
        <v>222</v>
      </c>
      <c r="D195" s="3" t="s">
        <v>8</v>
      </c>
      <c r="E195" s="2" t="str">
        <v>Bern</v>
      </c>
    </row>
    <row r="196" spans="1:5" x14ac:dyDescent="0.2">
      <c r="A196" s="3">
        <v>8311</v>
      </c>
      <c r="B196" s="3" t="s">
        <v>223</v>
      </c>
      <c r="C196" s="3" t="s">
        <v>223</v>
      </c>
      <c r="D196" s="3" t="s">
        <v>8</v>
      </c>
      <c r="E196" s="2" t="str">
        <v>Bolligen</v>
      </c>
    </row>
    <row r="197" spans="1:5" x14ac:dyDescent="0.2">
      <c r="A197" s="3">
        <v>8471</v>
      </c>
      <c r="B197" s="3" t="s">
        <v>224</v>
      </c>
      <c r="C197" s="3" t="s">
        <v>225</v>
      </c>
      <c r="D197" s="3" t="s">
        <v>8</v>
      </c>
      <c r="E197" s="2" t="str">
        <v>Bremgarten bei Bern</v>
      </c>
    </row>
    <row r="198" spans="1:5" x14ac:dyDescent="0.2">
      <c r="A198" s="3">
        <v>8471</v>
      </c>
      <c r="B198" s="3" t="s">
        <v>225</v>
      </c>
      <c r="C198" s="3" t="s">
        <v>225</v>
      </c>
      <c r="D198" s="3" t="s">
        <v>8</v>
      </c>
      <c r="E198" s="2" t="str">
        <v>Kirchlindach</v>
      </c>
    </row>
    <row r="199" spans="1:5" x14ac:dyDescent="0.2">
      <c r="A199" s="3">
        <v>8471</v>
      </c>
      <c r="B199" s="3" t="s">
        <v>226</v>
      </c>
      <c r="C199" s="3" t="s">
        <v>225</v>
      </c>
      <c r="D199" s="3" t="s">
        <v>8</v>
      </c>
      <c r="E199" s="2" t="str">
        <v>Köniz</v>
      </c>
    </row>
    <row r="200" spans="1:5" x14ac:dyDescent="0.2">
      <c r="A200" s="3">
        <v>8471</v>
      </c>
      <c r="B200" s="3" t="s">
        <v>227</v>
      </c>
      <c r="C200" s="3" t="s">
        <v>225</v>
      </c>
      <c r="D200" s="3" t="s">
        <v>8</v>
      </c>
      <c r="E200" s="2" t="str">
        <v>Muri bei Bern</v>
      </c>
    </row>
    <row r="201" spans="1:5" x14ac:dyDescent="0.2">
      <c r="A201" s="3">
        <v>8471</v>
      </c>
      <c r="B201" s="3" t="s">
        <v>228</v>
      </c>
      <c r="C201" s="3" t="s">
        <v>225</v>
      </c>
      <c r="D201" s="3" t="s">
        <v>8</v>
      </c>
      <c r="E201" s="2" t="str">
        <v>Oberbalm</v>
      </c>
    </row>
    <row r="202" spans="1:5" x14ac:dyDescent="0.2">
      <c r="A202" s="3">
        <v>8421</v>
      </c>
      <c r="B202" s="3" t="s">
        <v>229</v>
      </c>
      <c r="C202" s="3" t="s">
        <v>229</v>
      </c>
      <c r="D202" s="3" t="s">
        <v>8</v>
      </c>
      <c r="E202" s="2" t="str">
        <v>Stettlen</v>
      </c>
    </row>
    <row r="203" spans="1:5" x14ac:dyDescent="0.2">
      <c r="A203" s="3">
        <v>8474</v>
      </c>
      <c r="B203" s="3" t="s">
        <v>230</v>
      </c>
      <c r="C203" s="3" t="s">
        <v>230</v>
      </c>
      <c r="D203" s="3" t="s">
        <v>8</v>
      </c>
      <c r="E203" s="2" t="str">
        <v>Vechigen</v>
      </c>
    </row>
    <row r="204" spans="1:5" x14ac:dyDescent="0.2">
      <c r="A204" s="3">
        <v>8548</v>
      </c>
      <c r="B204" s="3" t="s">
        <v>231</v>
      </c>
      <c r="C204" s="3" t="s">
        <v>231</v>
      </c>
      <c r="D204" s="3" t="s">
        <v>8</v>
      </c>
      <c r="E204" s="2" t="str">
        <v>Wohlen bei Bern</v>
      </c>
    </row>
    <row r="205" spans="1:5" x14ac:dyDescent="0.2">
      <c r="A205" s="3">
        <v>8352</v>
      </c>
      <c r="B205" s="3" t="s">
        <v>232</v>
      </c>
      <c r="C205" s="3" t="s">
        <v>232</v>
      </c>
      <c r="D205" s="3" t="s">
        <v>8</v>
      </c>
      <c r="E205" s="2" t="str">
        <v>Zollikofen</v>
      </c>
    </row>
    <row r="206" spans="1:5" x14ac:dyDescent="0.2">
      <c r="A206" s="3">
        <v>8523</v>
      </c>
      <c r="B206" s="3" t="s">
        <v>233</v>
      </c>
      <c r="C206" s="3" t="s">
        <v>234</v>
      </c>
      <c r="D206" s="3" t="s">
        <v>8</v>
      </c>
      <c r="E206" s="2" t="str">
        <v>Ittigen</v>
      </c>
    </row>
    <row r="207" spans="1:5" x14ac:dyDescent="0.2">
      <c r="A207" s="3">
        <v>8442</v>
      </c>
      <c r="B207" s="3" t="s">
        <v>235</v>
      </c>
      <c r="C207" s="3" t="s">
        <v>235</v>
      </c>
      <c r="D207" s="3" t="s">
        <v>8</v>
      </c>
      <c r="E207" s="2" t="str">
        <v>Ostermundigen</v>
      </c>
    </row>
    <row r="208" spans="1:5" x14ac:dyDescent="0.2">
      <c r="A208" s="3">
        <v>8412</v>
      </c>
      <c r="B208" s="3" t="s">
        <v>236</v>
      </c>
      <c r="C208" s="3" t="s">
        <v>237</v>
      </c>
      <c r="D208" s="3" t="s">
        <v>8</v>
      </c>
      <c r="E208" s="2" t="str">
        <v>Biel/Bienne</v>
      </c>
    </row>
    <row r="209" spans="1:5" x14ac:dyDescent="0.2">
      <c r="A209" s="3">
        <v>8412</v>
      </c>
      <c r="B209" s="3" t="s">
        <v>238</v>
      </c>
      <c r="C209" s="3" t="s">
        <v>237</v>
      </c>
      <c r="D209" s="3" t="s">
        <v>8</v>
      </c>
      <c r="E209" s="2" t="str">
        <v>Evilard</v>
      </c>
    </row>
    <row r="210" spans="1:5" x14ac:dyDescent="0.2">
      <c r="A210" s="3">
        <v>8412</v>
      </c>
      <c r="B210" s="3" t="s">
        <v>239</v>
      </c>
      <c r="C210" s="3" t="s">
        <v>237</v>
      </c>
      <c r="D210" s="3" t="s">
        <v>8</v>
      </c>
      <c r="E210" s="2" t="str">
        <v>Arch</v>
      </c>
    </row>
    <row r="211" spans="1:5" x14ac:dyDescent="0.2">
      <c r="A211" s="3">
        <v>8413</v>
      </c>
      <c r="B211" s="3" t="s">
        <v>237</v>
      </c>
      <c r="C211" s="3" t="s">
        <v>237</v>
      </c>
      <c r="D211" s="3" t="s">
        <v>8</v>
      </c>
      <c r="E211" s="2" t="str">
        <v>Büetigen</v>
      </c>
    </row>
    <row r="212" spans="1:5" x14ac:dyDescent="0.2">
      <c r="A212" s="3">
        <v>8422</v>
      </c>
      <c r="B212" s="3" t="s">
        <v>240</v>
      </c>
      <c r="C212" s="3" t="s">
        <v>240</v>
      </c>
      <c r="D212" s="3" t="s">
        <v>8</v>
      </c>
      <c r="E212" s="2" t="str">
        <v>Büren an der Aare</v>
      </c>
    </row>
    <row r="213" spans="1:5" x14ac:dyDescent="0.2">
      <c r="A213" s="3">
        <v>8545</v>
      </c>
      <c r="B213" s="3" t="s">
        <v>241</v>
      </c>
      <c r="C213" s="3" t="s">
        <v>242</v>
      </c>
      <c r="D213" s="3" t="s">
        <v>8</v>
      </c>
      <c r="E213" s="2" t="str">
        <v>Diessbach bei Büren</v>
      </c>
    </row>
    <row r="214" spans="1:5" x14ac:dyDescent="0.2">
      <c r="A214" s="3">
        <v>8545</v>
      </c>
      <c r="B214" s="3" t="s">
        <v>243</v>
      </c>
      <c r="C214" s="3" t="s">
        <v>242</v>
      </c>
      <c r="D214" s="3" t="s">
        <v>8</v>
      </c>
      <c r="E214" s="2" t="str">
        <v>Dotzigen</v>
      </c>
    </row>
    <row r="215" spans="1:5" x14ac:dyDescent="0.2">
      <c r="A215" s="3">
        <v>8418</v>
      </c>
      <c r="B215" s="3" t="s">
        <v>244</v>
      </c>
      <c r="C215" s="3" t="s">
        <v>245</v>
      </c>
      <c r="D215" s="3" t="s">
        <v>8</v>
      </c>
      <c r="E215" s="2" t="str">
        <v>Lengnau (BE)</v>
      </c>
    </row>
    <row r="216" spans="1:5" x14ac:dyDescent="0.2">
      <c r="A216" s="3">
        <v>8472</v>
      </c>
      <c r="B216" s="3" t="s">
        <v>246</v>
      </c>
      <c r="C216" s="3" t="s">
        <v>246</v>
      </c>
      <c r="D216" s="3" t="s">
        <v>8</v>
      </c>
      <c r="E216" s="2" t="str">
        <v>Leuzigen</v>
      </c>
    </row>
    <row r="217" spans="1:5" x14ac:dyDescent="0.2">
      <c r="A217" s="3">
        <v>8488</v>
      </c>
      <c r="B217" s="3" t="s">
        <v>247</v>
      </c>
      <c r="C217" s="3" t="s">
        <v>247</v>
      </c>
      <c r="D217" s="3" t="s">
        <v>8</v>
      </c>
      <c r="E217" s="2" t="str">
        <v>Meienried</v>
      </c>
    </row>
    <row r="218" spans="1:5" x14ac:dyDescent="0.2">
      <c r="A218" s="3">
        <v>8495</v>
      </c>
      <c r="B218" s="3" t="s">
        <v>248</v>
      </c>
      <c r="C218" s="3" t="s">
        <v>247</v>
      </c>
      <c r="D218" s="3" t="s">
        <v>8</v>
      </c>
      <c r="E218" s="2" t="str">
        <v>Meinisberg</v>
      </c>
    </row>
    <row r="219" spans="1:5" x14ac:dyDescent="0.2">
      <c r="A219" s="3">
        <v>8352</v>
      </c>
      <c r="B219" s="3" t="s">
        <v>249</v>
      </c>
      <c r="C219" s="3" t="s">
        <v>250</v>
      </c>
      <c r="D219" s="3" t="s">
        <v>8</v>
      </c>
      <c r="E219" s="2" t="str">
        <v>Oberwil bei Büren</v>
      </c>
    </row>
    <row r="220" spans="1:5" x14ac:dyDescent="0.2">
      <c r="A220" s="3">
        <v>8400</v>
      </c>
      <c r="B220" s="3" t="s">
        <v>250</v>
      </c>
      <c r="C220" s="3" t="s">
        <v>250</v>
      </c>
      <c r="D220" s="3" t="s">
        <v>8</v>
      </c>
      <c r="E220" s="2" t="str">
        <v>Pieterlen</v>
      </c>
    </row>
    <row r="221" spans="1:5" x14ac:dyDescent="0.2">
      <c r="A221" s="3">
        <v>8404</v>
      </c>
      <c r="B221" s="3" t="s">
        <v>250</v>
      </c>
      <c r="C221" s="3" t="s">
        <v>250</v>
      </c>
      <c r="D221" s="3" t="s">
        <v>8</v>
      </c>
      <c r="E221" s="2" t="str">
        <v>Rüti bei Büren</v>
      </c>
    </row>
    <row r="222" spans="1:5" x14ac:dyDescent="0.2">
      <c r="A222" s="3">
        <v>8404</v>
      </c>
      <c r="B222" s="3" t="s">
        <v>251</v>
      </c>
      <c r="C222" s="3" t="s">
        <v>250</v>
      </c>
      <c r="D222" s="3" t="s">
        <v>8</v>
      </c>
      <c r="E222" s="2" t="str">
        <v>Wengi</v>
      </c>
    </row>
    <row r="223" spans="1:5" x14ac:dyDescent="0.2">
      <c r="A223" s="3">
        <v>8404</v>
      </c>
      <c r="B223" s="3" t="s">
        <v>252</v>
      </c>
      <c r="C223" s="3" t="s">
        <v>250</v>
      </c>
      <c r="D223" s="3" t="s">
        <v>8</v>
      </c>
      <c r="E223" s="2" t="str">
        <v>Aefligen</v>
      </c>
    </row>
    <row r="224" spans="1:5" x14ac:dyDescent="0.2">
      <c r="A224" s="3">
        <v>8405</v>
      </c>
      <c r="B224" s="3" t="s">
        <v>250</v>
      </c>
      <c r="C224" s="3" t="s">
        <v>250</v>
      </c>
      <c r="D224" s="3" t="s">
        <v>8</v>
      </c>
      <c r="E224" s="2" t="str">
        <v>Alchenstorf</v>
      </c>
    </row>
    <row r="225" spans="1:5" x14ac:dyDescent="0.2">
      <c r="A225" s="3">
        <v>8406</v>
      </c>
      <c r="B225" s="3" t="s">
        <v>250</v>
      </c>
      <c r="C225" s="3" t="s">
        <v>250</v>
      </c>
      <c r="D225" s="3" t="s">
        <v>8</v>
      </c>
      <c r="E225" s="2" t="str">
        <v>Bäriswil</v>
      </c>
    </row>
    <row r="226" spans="1:5" x14ac:dyDescent="0.2">
      <c r="A226" s="3">
        <v>8408</v>
      </c>
      <c r="B226" s="3" t="s">
        <v>250</v>
      </c>
      <c r="C226" s="3" t="s">
        <v>250</v>
      </c>
      <c r="D226" s="3" t="s">
        <v>8</v>
      </c>
      <c r="E226" s="2" t="str">
        <v>Burgdorf</v>
      </c>
    </row>
    <row r="227" spans="1:5" x14ac:dyDescent="0.2">
      <c r="A227" s="3">
        <v>8409</v>
      </c>
      <c r="B227" s="3" t="s">
        <v>250</v>
      </c>
      <c r="C227" s="3" t="s">
        <v>250</v>
      </c>
      <c r="D227" s="3" t="s">
        <v>8</v>
      </c>
      <c r="E227" s="2" t="str">
        <v>Ersigen</v>
      </c>
    </row>
    <row r="228" spans="1:5" x14ac:dyDescent="0.2">
      <c r="A228" s="3">
        <v>8482</v>
      </c>
      <c r="B228" s="3" t="s">
        <v>253</v>
      </c>
      <c r="C228" s="3" t="s">
        <v>250</v>
      </c>
      <c r="D228" s="3" t="s">
        <v>8</v>
      </c>
      <c r="E228" s="2" t="str">
        <v>Hasle bei Burgdorf</v>
      </c>
    </row>
    <row r="229" spans="1:5" x14ac:dyDescent="0.2">
      <c r="A229" s="3">
        <v>8483</v>
      </c>
      <c r="B229" s="3" t="s">
        <v>254</v>
      </c>
      <c r="C229" s="3" t="s">
        <v>255</v>
      </c>
      <c r="D229" s="3" t="s">
        <v>8</v>
      </c>
      <c r="E229" s="2" t="str">
        <v>Heimiswil</v>
      </c>
    </row>
    <row r="230" spans="1:5" x14ac:dyDescent="0.2">
      <c r="A230" s="3">
        <v>8486</v>
      </c>
      <c r="B230" s="3" t="s">
        <v>256</v>
      </c>
      <c r="C230" s="3" t="s">
        <v>255</v>
      </c>
      <c r="D230" s="3" t="s">
        <v>8</v>
      </c>
      <c r="E230" s="2" t="str">
        <v>Hellsau</v>
      </c>
    </row>
    <row r="231" spans="1:5" x14ac:dyDescent="0.2">
      <c r="A231" s="3">
        <v>8487</v>
      </c>
      <c r="B231" s="3" t="s">
        <v>257</v>
      </c>
      <c r="C231" s="3" t="s">
        <v>255</v>
      </c>
      <c r="D231" s="3" t="s">
        <v>8</v>
      </c>
      <c r="E231" s="2" t="str">
        <v>Hindelbank</v>
      </c>
    </row>
    <row r="232" spans="1:5" x14ac:dyDescent="0.2">
      <c r="A232" s="3">
        <v>8487</v>
      </c>
      <c r="B232" s="3" t="s">
        <v>258</v>
      </c>
      <c r="C232" s="3" t="s">
        <v>255</v>
      </c>
      <c r="D232" s="3" t="s">
        <v>8</v>
      </c>
      <c r="E232" s="2" t="str">
        <v>Höchstetten</v>
      </c>
    </row>
    <row r="233" spans="1:5" x14ac:dyDescent="0.2">
      <c r="A233" s="3">
        <v>8904</v>
      </c>
      <c r="B233" s="3" t="s">
        <v>259</v>
      </c>
      <c r="C233" s="3" t="s">
        <v>260</v>
      </c>
      <c r="D233" s="3" t="s">
        <v>8</v>
      </c>
      <c r="E233" s="2" t="str">
        <v>Kernenried</v>
      </c>
    </row>
    <row r="234" spans="1:5" x14ac:dyDescent="0.2">
      <c r="A234" s="3">
        <v>8903</v>
      </c>
      <c r="B234" s="3" t="s">
        <v>261</v>
      </c>
      <c r="C234" s="3" t="s">
        <v>262</v>
      </c>
      <c r="D234" s="3" t="s">
        <v>8</v>
      </c>
      <c r="E234" s="2" t="str">
        <v>Kirchberg (BE)</v>
      </c>
    </row>
    <row r="235" spans="1:5" x14ac:dyDescent="0.2">
      <c r="A235" s="3">
        <v>8953</v>
      </c>
      <c r="B235" s="3" t="s">
        <v>263</v>
      </c>
      <c r="C235" s="3" t="s">
        <v>263</v>
      </c>
      <c r="D235" s="3" t="s">
        <v>8</v>
      </c>
      <c r="E235" s="2" t="str">
        <v>Koppigen</v>
      </c>
    </row>
    <row r="236" spans="1:5" x14ac:dyDescent="0.2">
      <c r="A236" s="3">
        <v>8951</v>
      </c>
      <c r="B236" s="3" t="s">
        <v>264</v>
      </c>
      <c r="C236" s="3" t="s">
        <v>265</v>
      </c>
      <c r="D236" s="3" t="s">
        <v>8</v>
      </c>
      <c r="E236" s="2" t="str">
        <v>Krauchthal</v>
      </c>
    </row>
    <row r="237" spans="1:5" x14ac:dyDescent="0.2">
      <c r="A237" s="3">
        <v>8954</v>
      </c>
      <c r="B237" s="3" t="s">
        <v>265</v>
      </c>
      <c r="C237" s="3" t="s">
        <v>265</v>
      </c>
      <c r="D237" s="3" t="s">
        <v>8</v>
      </c>
      <c r="E237" s="2" t="str">
        <v>Lyssach</v>
      </c>
    </row>
    <row r="238" spans="1:5" x14ac:dyDescent="0.2">
      <c r="A238" s="3">
        <v>8102</v>
      </c>
      <c r="B238" s="3" t="s">
        <v>266</v>
      </c>
      <c r="C238" s="3" t="s">
        <v>266</v>
      </c>
      <c r="D238" s="3" t="s">
        <v>8</v>
      </c>
      <c r="E238" s="2" t="str">
        <v>Oberburg</v>
      </c>
    </row>
    <row r="239" spans="1:5" x14ac:dyDescent="0.2">
      <c r="A239" s="3">
        <v>8955</v>
      </c>
      <c r="B239" s="3" t="s">
        <v>267</v>
      </c>
      <c r="C239" s="3" t="s">
        <v>267</v>
      </c>
      <c r="D239" s="3" t="s">
        <v>8</v>
      </c>
      <c r="E239" s="2" t="str">
        <v>Rüdtligen-Alchenflüh</v>
      </c>
    </row>
    <row r="240" spans="1:5" x14ac:dyDescent="0.2">
      <c r="A240" s="3">
        <v>8952</v>
      </c>
      <c r="B240" s="3" t="s">
        <v>268</v>
      </c>
      <c r="C240" s="3" t="s">
        <v>268</v>
      </c>
      <c r="D240" s="3" t="s">
        <v>8</v>
      </c>
      <c r="E240" s="2" t="str">
        <v>Rumendingen</v>
      </c>
    </row>
    <row r="241" spans="1:5" x14ac:dyDescent="0.2">
      <c r="A241" s="3">
        <v>8142</v>
      </c>
      <c r="B241" s="3" t="s">
        <v>269</v>
      </c>
      <c r="C241" s="3" t="s">
        <v>270</v>
      </c>
      <c r="D241" s="3" t="s">
        <v>8</v>
      </c>
      <c r="E241" s="2" t="str">
        <v>Rüti bei Lyssach</v>
      </c>
    </row>
    <row r="242" spans="1:5" x14ac:dyDescent="0.2">
      <c r="A242" s="3">
        <v>8103</v>
      </c>
      <c r="B242" s="3" t="s">
        <v>271</v>
      </c>
      <c r="C242" s="3" t="s">
        <v>271</v>
      </c>
      <c r="D242" s="3" t="s">
        <v>8</v>
      </c>
      <c r="E242" s="2" t="str">
        <v>Willadingen</v>
      </c>
    </row>
    <row r="243" spans="1:5" x14ac:dyDescent="0.2">
      <c r="A243" s="3">
        <v>8902</v>
      </c>
      <c r="B243" s="3" t="s">
        <v>272</v>
      </c>
      <c r="C243" s="3" t="s">
        <v>272</v>
      </c>
      <c r="D243" s="3" t="s">
        <v>8</v>
      </c>
      <c r="E243" s="2" t="str">
        <v>Wynigen</v>
      </c>
    </row>
    <row r="244" spans="1:5" x14ac:dyDescent="0.2">
      <c r="A244" s="3">
        <v>8104</v>
      </c>
      <c r="B244" s="3" t="s">
        <v>273</v>
      </c>
      <c r="C244" s="3" t="s">
        <v>274</v>
      </c>
      <c r="D244" s="3" t="s">
        <v>8</v>
      </c>
      <c r="E244" s="2" t="str">
        <v>Corgémont</v>
      </c>
    </row>
    <row r="245" spans="1:5" x14ac:dyDescent="0.2">
      <c r="A245" s="3">
        <v>8001</v>
      </c>
      <c r="B245" s="3" t="s">
        <v>275</v>
      </c>
      <c r="C245" s="3" t="s">
        <v>275</v>
      </c>
      <c r="D245" s="3" t="s">
        <v>8</v>
      </c>
      <c r="E245" s="2" t="str">
        <v>Cormoret</v>
      </c>
    </row>
    <row r="246" spans="1:5" x14ac:dyDescent="0.2">
      <c r="A246" s="3">
        <v>8002</v>
      </c>
      <c r="B246" s="3" t="s">
        <v>275</v>
      </c>
      <c r="C246" s="3" t="s">
        <v>275</v>
      </c>
      <c r="D246" s="3" t="s">
        <v>8</v>
      </c>
      <c r="E246" s="2" t="str">
        <v>Cortébert</v>
      </c>
    </row>
    <row r="247" spans="1:5" x14ac:dyDescent="0.2">
      <c r="A247" s="3">
        <v>8003</v>
      </c>
      <c r="B247" s="3" t="s">
        <v>275</v>
      </c>
      <c r="C247" s="3" t="s">
        <v>275</v>
      </c>
      <c r="D247" s="3" t="s">
        <v>8</v>
      </c>
      <c r="E247" s="2" t="str">
        <v>Courtelary</v>
      </c>
    </row>
    <row r="248" spans="1:5" x14ac:dyDescent="0.2">
      <c r="A248" s="3">
        <v>8004</v>
      </c>
      <c r="B248" s="3" t="s">
        <v>275</v>
      </c>
      <c r="C248" s="3" t="s">
        <v>275</v>
      </c>
      <c r="D248" s="3" t="s">
        <v>8</v>
      </c>
      <c r="E248" s="2" t="str">
        <v>La Ferrière</v>
      </c>
    </row>
    <row r="249" spans="1:5" x14ac:dyDescent="0.2">
      <c r="A249" s="3">
        <v>8005</v>
      </c>
      <c r="B249" s="3" t="s">
        <v>275</v>
      </c>
      <c r="C249" s="3" t="s">
        <v>275</v>
      </c>
      <c r="D249" s="3" t="s">
        <v>8</v>
      </c>
      <c r="E249" s="2" t="str">
        <v>Mont-Tramelan</v>
      </c>
    </row>
    <row r="250" spans="1:5" x14ac:dyDescent="0.2">
      <c r="A250" s="3">
        <v>8006</v>
      </c>
      <c r="B250" s="3" t="s">
        <v>275</v>
      </c>
      <c r="C250" s="3" t="s">
        <v>275</v>
      </c>
      <c r="D250" s="3" t="s">
        <v>8</v>
      </c>
      <c r="E250" s="2" t="str">
        <v>Orvin</v>
      </c>
    </row>
    <row r="251" spans="1:5" x14ac:dyDescent="0.2">
      <c r="A251" s="3">
        <v>8008</v>
      </c>
      <c r="B251" s="3" t="s">
        <v>275</v>
      </c>
      <c r="C251" s="3" t="s">
        <v>275</v>
      </c>
      <c r="D251" s="3" t="s">
        <v>8</v>
      </c>
      <c r="E251" s="2" t="str">
        <v>Renan (BE)</v>
      </c>
    </row>
    <row r="252" spans="1:5" x14ac:dyDescent="0.2">
      <c r="A252" s="3">
        <v>8032</v>
      </c>
      <c r="B252" s="3" t="s">
        <v>275</v>
      </c>
      <c r="C252" s="3" t="s">
        <v>275</v>
      </c>
      <c r="D252" s="3" t="s">
        <v>8</v>
      </c>
      <c r="E252" s="2" t="str">
        <v>Romont (BE)</v>
      </c>
    </row>
    <row r="253" spans="1:5" x14ac:dyDescent="0.2">
      <c r="A253" s="3">
        <v>8037</v>
      </c>
      <c r="B253" s="3" t="s">
        <v>275</v>
      </c>
      <c r="C253" s="3" t="s">
        <v>275</v>
      </c>
      <c r="D253" s="3" t="s">
        <v>8</v>
      </c>
      <c r="E253" s="2" t="str">
        <v>Saint-Imier</v>
      </c>
    </row>
    <row r="254" spans="1:5" x14ac:dyDescent="0.2">
      <c r="A254" s="3">
        <v>8038</v>
      </c>
      <c r="B254" s="3" t="s">
        <v>275</v>
      </c>
      <c r="C254" s="3" t="s">
        <v>275</v>
      </c>
      <c r="D254" s="3" t="s">
        <v>8</v>
      </c>
      <c r="E254" s="2" t="str">
        <v>Sonceboz-Sombeval</v>
      </c>
    </row>
    <row r="255" spans="1:5" x14ac:dyDescent="0.2">
      <c r="A255" s="3">
        <v>8041</v>
      </c>
      <c r="B255" s="3" t="s">
        <v>275</v>
      </c>
      <c r="C255" s="3" t="s">
        <v>275</v>
      </c>
      <c r="D255" s="3" t="s">
        <v>8</v>
      </c>
      <c r="E255" s="2" t="str">
        <v>Sonvilier</v>
      </c>
    </row>
    <row r="256" spans="1:5" x14ac:dyDescent="0.2">
      <c r="A256" s="3">
        <v>8044</v>
      </c>
      <c r="B256" s="3" t="s">
        <v>275</v>
      </c>
      <c r="C256" s="3" t="s">
        <v>275</v>
      </c>
      <c r="D256" s="3" t="s">
        <v>8</v>
      </c>
      <c r="E256" s="2" t="str">
        <v>Tramelan</v>
      </c>
    </row>
    <row r="257" spans="1:5" x14ac:dyDescent="0.2">
      <c r="A257" s="3">
        <v>8045</v>
      </c>
      <c r="B257" s="3" t="s">
        <v>275</v>
      </c>
      <c r="C257" s="3" t="s">
        <v>275</v>
      </c>
      <c r="D257" s="3" t="s">
        <v>8</v>
      </c>
      <c r="E257" s="2" t="str">
        <v>Villeret</v>
      </c>
    </row>
    <row r="258" spans="1:5" x14ac:dyDescent="0.2">
      <c r="A258" s="3">
        <v>8046</v>
      </c>
      <c r="B258" s="3" t="s">
        <v>275</v>
      </c>
      <c r="C258" s="3" t="s">
        <v>275</v>
      </c>
      <c r="D258" s="3" t="s">
        <v>8</v>
      </c>
      <c r="E258" s="2" t="str">
        <v>Sauge</v>
      </c>
    </row>
    <row r="259" spans="1:5" x14ac:dyDescent="0.2">
      <c r="A259" s="3">
        <v>8047</v>
      </c>
      <c r="B259" s="3" t="s">
        <v>275</v>
      </c>
      <c r="C259" s="3" t="s">
        <v>275</v>
      </c>
      <c r="D259" s="3" t="s">
        <v>8</v>
      </c>
      <c r="E259" s="2" t="str">
        <v>Péry-La Heutte</v>
      </c>
    </row>
    <row r="260" spans="1:5" x14ac:dyDescent="0.2">
      <c r="A260" s="3">
        <v>8048</v>
      </c>
      <c r="B260" s="3" t="s">
        <v>275</v>
      </c>
      <c r="C260" s="3" t="s">
        <v>275</v>
      </c>
      <c r="D260" s="3" t="s">
        <v>8</v>
      </c>
      <c r="E260" s="2" t="str">
        <v>Brüttelen</v>
      </c>
    </row>
    <row r="261" spans="1:5" x14ac:dyDescent="0.2">
      <c r="A261" s="3">
        <v>8049</v>
      </c>
      <c r="B261" s="3" t="s">
        <v>275</v>
      </c>
      <c r="C261" s="3" t="s">
        <v>275</v>
      </c>
      <c r="D261" s="3" t="s">
        <v>8</v>
      </c>
      <c r="E261" s="2" t="str">
        <v>Erlach</v>
      </c>
    </row>
    <row r="262" spans="1:5" x14ac:dyDescent="0.2">
      <c r="A262" s="3">
        <v>8050</v>
      </c>
      <c r="B262" s="3" t="s">
        <v>275</v>
      </c>
      <c r="C262" s="3" t="s">
        <v>275</v>
      </c>
      <c r="D262" s="3" t="s">
        <v>8</v>
      </c>
      <c r="E262" s="2" t="str">
        <v>Finsterhennen</v>
      </c>
    </row>
    <row r="263" spans="1:5" x14ac:dyDescent="0.2">
      <c r="A263" s="3">
        <v>8051</v>
      </c>
      <c r="B263" s="3" t="s">
        <v>275</v>
      </c>
      <c r="C263" s="3" t="s">
        <v>275</v>
      </c>
      <c r="D263" s="3" t="s">
        <v>8</v>
      </c>
      <c r="E263" s="2" t="str">
        <v>Gals</v>
      </c>
    </row>
    <row r="264" spans="1:5" x14ac:dyDescent="0.2">
      <c r="A264" s="3">
        <v>8052</v>
      </c>
      <c r="B264" s="3" t="s">
        <v>275</v>
      </c>
      <c r="C264" s="3" t="s">
        <v>275</v>
      </c>
      <c r="D264" s="3" t="s">
        <v>8</v>
      </c>
      <c r="E264" s="2" t="str">
        <v>Gampelen</v>
      </c>
    </row>
    <row r="265" spans="1:5" x14ac:dyDescent="0.2">
      <c r="A265" s="3">
        <v>8053</v>
      </c>
      <c r="B265" s="3" t="s">
        <v>275</v>
      </c>
      <c r="C265" s="3" t="s">
        <v>275</v>
      </c>
      <c r="D265" s="3" t="s">
        <v>8</v>
      </c>
      <c r="E265" s="2" t="str">
        <v>Ins</v>
      </c>
    </row>
    <row r="266" spans="1:5" x14ac:dyDescent="0.2">
      <c r="A266" s="3">
        <v>8055</v>
      </c>
      <c r="B266" s="3" t="s">
        <v>275</v>
      </c>
      <c r="C266" s="3" t="s">
        <v>275</v>
      </c>
      <c r="D266" s="3" t="s">
        <v>8</v>
      </c>
      <c r="E266" s="2" t="str">
        <v>Lüscherz</v>
      </c>
    </row>
    <row r="267" spans="1:5" x14ac:dyDescent="0.2">
      <c r="A267" s="3">
        <v>8057</v>
      </c>
      <c r="B267" s="3" t="s">
        <v>275</v>
      </c>
      <c r="C267" s="3" t="s">
        <v>275</v>
      </c>
      <c r="D267" s="3" t="s">
        <v>8</v>
      </c>
      <c r="E267" s="2" t="str">
        <v>Müntschemier</v>
      </c>
    </row>
    <row r="268" spans="1:5" x14ac:dyDescent="0.2">
      <c r="A268" s="3">
        <v>8064</v>
      </c>
      <c r="B268" s="3" t="s">
        <v>275</v>
      </c>
      <c r="C268" s="3" t="s">
        <v>275</v>
      </c>
      <c r="D268" s="3" t="s">
        <v>8</v>
      </c>
      <c r="E268" s="2" t="str">
        <v>Siselen</v>
      </c>
    </row>
    <row r="269" spans="1:5" x14ac:dyDescent="0.2">
      <c r="A269" s="3">
        <v>8468</v>
      </c>
      <c r="B269" s="3" t="s">
        <v>276</v>
      </c>
      <c r="C269" s="3" t="s">
        <v>277</v>
      </c>
      <c r="D269" s="3" t="s">
        <v>8</v>
      </c>
      <c r="E269" s="2" t="str">
        <v>Treiten</v>
      </c>
    </row>
    <row r="270" spans="1:5" x14ac:dyDescent="0.2">
      <c r="A270" s="3">
        <v>8468</v>
      </c>
      <c r="B270" s="3" t="s">
        <v>278</v>
      </c>
      <c r="C270" s="3" t="s">
        <v>277</v>
      </c>
      <c r="D270" s="3" t="s">
        <v>8</v>
      </c>
      <c r="E270" s="2" t="str">
        <v>Tschugg</v>
      </c>
    </row>
    <row r="271" spans="1:5" x14ac:dyDescent="0.2">
      <c r="A271" s="3">
        <v>8476</v>
      </c>
      <c r="B271" s="3" t="s">
        <v>279</v>
      </c>
      <c r="C271" s="3" t="s">
        <v>277</v>
      </c>
      <c r="D271" s="3" t="s">
        <v>8</v>
      </c>
      <c r="E271" s="2" t="str">
        <v>Vinelz</v>
      </c>
    </row>
    <row r="272" spans="1:5" x14ac:dyDescent="0.2">
      <c r="A272" s="3">
        <v>8477</v>
      </c>
      <c r="B272" s="3" t="s">
        <v>280</v>
      </c>
      <c r="C272" s="3" t="s">
        <v>277</v>
      </c>
      <c r="D272" s="3" t="s">
        <v>8</v>
      </c>
      <c r="E272" s="2" t="str">
        <v>Bätterkinden</v>
      </c>
    </row>
    <row r="273" spans="1:5" x14ac:dyDescent="0.2">
      <c r="A273" s="3">
        <v>8525</v>
      </c>
      <c r="B273" s="3" t="s">
        <v>281</v>
      </c>
      <c r="C273" s="3" t="s">
        <v>277</v>
      </c>
      <c r="D273" s="3" t="s">
        <v>8</v>
      </c>
      <c r="E273" s="2" t="str">
        <v>Deisswil bei Münchenbuchsee</v>
      </c>
    </row>
    <row r="274" spans="1:5" x14ac:dyDescent="0.2">
      <c r="A274" s="3">
        <v>8804</v>
      </c>
      <c r="B274" s="3" t="s">
        <v>282</v>
      </c>
      <c r="C274" s="3" t="s">
        <v>283</v>
      </c>
      <c r="D274" s="3" t="s">
        <v>8</v>
      </c>
      <c r="E274" s="2" t="str">
        <v>Diemerswil</v>
      </c>
    </row>
    <row r="275" spans="1:5" x14ac:dyDescent="0.2">
      <c r="A275" s="3">
        <v>8820</v>
      </c>
      <c r="B275" s="3" t="s">
        <v>283</v>
      </c>
      <c r="C275" s="3" t="s">
        <v>283</v>
      </c>
      <c r="D275" s="3" t="s">
        <v>8</v>
      </c>
      <c r="E275" s="2" t="str">
        <v>Fraubrunnen</v>
      </c>
    </row>
    <row r="276" spans="1:5" x14ac:dyDescent="0.2">
      <c r="A276" s="3">
        <v>8824</v>
      </c>
      <c r="B276" s="3" t="s">
        <v>284</v>
      </c>
      <c r="C276" s="3" t="s">
        <v>283</v>
      </c>
      <c r="D276" s="3" t="s">
        <v>8</v>
      </c>
      <c r="E276" s="2" t="str">
        <v>Jegenstorf</v>
      </c>
    </row>
    <row r="277" spans="1:5" x14ac:dyDescent="0.2">
      <c r="A277" s="3">
        <v>8825</v>
      </c>
      <c r="B277" s="3" t="s">
        <v>285</v>
      </c>
      <c r="C277" s="3" t="s">
        <v>283</v>
      </c>
      <c r="D277" s="3" t="s">
        <v>8</v>
      </c>
      <c r="E277" s="2" t="str">
        <v>Iffwil</v>
      </c>
    </row>
    <row r="278" spans="1:5" x14ac:dyDescent="0.2">
      <c r="A278" s="3">
        <v>8353</v>
      </c>
      <c r="B278" s="3" t="s">
        <v>286</v>
      </c>
      <c r="C278" s="3" t="s">
        <v>286</v>
      </c>
      <c r="D278" s="3" t="s">
        <v>8</v>
      </c>
      <c r="E278" s="2" t="str">
        <v>Mattstetten</v>
      </c>
    </row>
    <row r="279" spans="1:5" x14ac:dyDescent="0.2">
      <c r="A279" s="3">
        <v>8354</v>
      </c>
      <c r="B279" s="3" t="s">
        <v>287</v>
      </c>
      <c r="C279" s="3" t="s">
        <v>286</v>
      </c>
      <c r="D279" s="3" t="s">
        <v>8</v>
      </c>
      <c r="E279" s="2" t="str">
        <v>Moosseedorf</v>
      </c>
    </row>
    <row r="280" spans="1:5" x14ac:dyDescent="0.2">
      <c r="A280" s="3">
        <v>8354</v>
      </c>
      <c r="B280" s="3" t="s">
        <v>288</v>
      </c>
      <c r="C280" s="3" t="s">
        <v>286</v>
      </c>
      <c r="D280" s="3" t="s">
        <v>8</v>
      </c>
      <c r="E280" s="2" t="str">
        <v>Münchenbuchsee</v>
      </c>
    </row>
    <row r="281" spans="1:5" x14ac:dyDescent="0.2">
      <c r="A281" s="3">
        <v>8135</v>
      </c>
      <c r="B281" s="3" t="s">
        <v>289</v>
      </c>
      <c r="C281" s="3" t="s">
        <v>290</v>
      </c>
      <c r="D281" s="3" t="s">
        <v>8</v>
      </c>
      <c r="E281" s="2" t="str">
        <v>Urtenen-Schönbühl</v>
      </c>
    </row>
    <row r="282" spans="1:5" x14ac:dyDescent="0.2">
      <c r="A282" s="3">
        <v>8135</v>
      </c>
      <c r="B282" s="3" t="s">
        <v>291</v>
      </c>
      <c r="C282" s="3" t="s">
        <v>290</v>
      </c>
      <c r="D282" s="3" t="s">
        <v>8</v>
      </c>
      <c r="E282" s="2" t="str">
        <v>Utzenstorf</v>
      </c>
    </row>
    <row r="283" spans="1:5" x14ac:dyDescent="0.2">
      <c r="A283" s="3">
        <v>8810</v>
      </c>
      <c r="B283" s="3" t="s">
        <v>290</v>
      </c>
      <c r="C283" s="3" t="s">
        <v>290</v>
      </c>
      <c r="D283" s="3" t="s">
        <v>8</v>
      </c>
      <c r="E283" s="2" t="str">
        <v>Wiggiswil</v>
      </c>
    </row>
    <row r="284" spans="1:5" x14ac:dyDescent="0.2">
      <c r="A284" s="3">
        <v>8815</v>
      </c>
      <c r="B284" s="3" t="s">
        <v>292</v>
      </c>
      <c r="C284" s="3" t="s">
        <v>290</v>
      </c>
      <c r="D284" s="3" t="s">
        <v>8</v>
      </c>
      <c r="E284" s="2" t="str">
        <v>Wiler bei Utzenstorf</v>
      </c>
    </row>
    <row r="285" spans="1:5" x14ac:dyDescent="0.2">
      <c r="A285" s="3">
        <v>8816</v>
      </c>
      <c r="B285" s="3" t="s">
        <v>293</v>
      </c>
      <c r="C285" s="3" t="s">
        <v>290</v>
      </c>
      <c r="D285" s="3" t="s">
        <v>8</v>
      </c>
      <c r="E285" s="2" t="str">
        <v>Zielebach</v>
      </c>
    </row>
    <row r="286" spans="1:5" x14ac:dyDescent="0.2">
      <c r="A286" s="3">
        <v>8307</v>
      </c>
      <c r="B286" s="3" t="s">
        <v>294</v>
      </c>
      <c r="C286" s="3" t="s">
        <v>295</v>
      </c>
      <c r="D286" s="3" t="s">
        <v>8</v>
      </c>
      <c r="E286" s="2" t="str">
        <v>Zuzwil (BE)</v>
      </c>
    </row>
    <row r="287" spans="1:5" x14ac:dyDescent="0.2">
      <c r="A287" s="3">
        <v>8307</v>
      </c>
      <c r="B287" s="3" t="s">
        <v>296</v>
      </c>
      <c r="C287" s="3" t="s">
        <v>295</v>
      </c>
      <c r="D287" s="3" t="s">
        <v>8</v>
      </c>
      <c r="E287" s="2" t="str">
        <v>Adelboden</v>
      </c>
    </row>
    <row r="288" spans="1:5" x14ac:dyDescent="0.2">
      <c r="A288" s="3">
        <v>8308</v>
      </c>
      <c r="B288" s="3" t="s">
        <v>297</v>
      </c>
      <c r="C288" s="3" t="s">
        <v>295</v>
      </c>
      <c r="D288" s="3" t="s">
        <v>8</v>
      </c>
      <c r="E288" s="2" t="str">
        <v>Aeschi bei Spiez</v>
      </c>
    </row>
    <row r="289" spans="1:5" x14ac:dyDescent="0.2">
      <c r="A289" s="3">
        <v>8308</v>
      </c>
      <c r="B289" s="3" t="s">
        <v>298</v>
      </c>
      <c r="C289" s="3" t="s">
        <v>295</v>
      </c>
      <c r="D289" s="3" t="s">
        <v>8</v>
      </c>
      <c r="E289" s="2" t="str">
        <v>Frutigen</v>
      </c>
    </row>
    <row r="290" spans="1:5" x14ac:dyDescent="0.2">
      <c r="A290" s="3">
        <v>8314</v>
      </c>
      <c r="B290" s="3" t="s">
        <v>299</v>
      </c>
      <c r="C290" s="3" t="s">
        <v>295</v>
      </c>
      <c r="D290" s="3" t="s">
        <v>8</v>
      </c>
      <c r="E290" s="2" t="str">
        <v>Kandergrund</v>
      </c>
    </row>
    <row r="291" spans="1:5" x14ac:dyDescent="0.2">
      <c r="A291" s="3">
        <v>8493</v>
      </c>
      <c r="B291" s="3" t="s">
        <v>300</v>
      </c>
      <c r="C291" s="3" t="s">
        <v>301</v>
      </c>
      <c r="D291" s="3" t="s">
        <v>8</v>
      </c>
      <c r="E291" s="2" t="str">
        <v>Kandersteg</v>
      </c>
    </row>
    <row r="292" spans="1:5" x14ac:dyDescent="0.2">
      <c r="A292" s="3">
        <v>8494</v>
      </c>
      <c r="B292" s="3" t="s">
        <v>301</v>
      </c>
      <c r="C292" s="3" t="s">
        <v>301</v>
      </c>
      <c r="D292" s="3" t="s">
        <v>8</v>
      </c>
      <c r="E292" s="2" t="str">
        <v>Krattigen</v>
      </c>
    </row>
    <row r="293" spans="1:5" x14ac:dyDescent="0.2">
      <c r="A293" s="3">
        <v>8499</v>
      </c>
      <c r="B293" s="3" t="s">
        <v>302</v>
      </c>
      <c r="C293" s="3" t="s">
        <v>301</v>
      </c>
      <c r="D293" s="3" t="s">
        <v>8</v>
      </c>
      <c r="E293" s="2" t="str">
        <v>Reichenbach im Kandertal</v>
      </c>
    </row>
    <row r="294" spans="1:5" x14ac:dyDescent="0.2">
      <c r="A294" s="3">
        <v>8542</v>
      </c>
      <c r="B294" s="3" t="s">
        <v>303</v>
      </c>
      <c r="C294" s="3" t="s">
        <v>303</v>
      </c>
      <c r="D294" s="3" t="s">
        <v>8</v>
      </c>
      <c r="E294" s="2" t="str">
        <v>Beatenberg</v>
      </c>
    </row>
    <row r="295" spans="1:5" x14ac:dyDescent="0.2">
      <c r="A295" s="3">
        <v>8543</v>
      </c>
      <c r="B295" s="3" t="s">
        <v>304</v>
      </c>
      <c r="C295" s="3" t="s">
        <v>303</v>
      </c>
      <c r="D295" s="3" t="s">
        <v>8</v>
      </c>
      <c r="E295" s="2" t="str">
        <v>Bönigen</v>
      </c>
    </row>
    <row r="296" spans="1:5" x14ac:dyDescent="0.2">
      <c r="A296" s="3">
        <v>8543</v>
      </c>
      <c r="B296" s="3" t="s">
        <v>305</v>
      </c>
      <c r="C296" s="3" t="s">
        <v>303</v>
      </c>
      <c r="D296" s="3" t="s">
        <v>8</v>
      </c>
      <c r="E296" s="2" t="str">
        <v>Brienz (BE)</v>
      </c>
    </row>
    <row r="297" spans="1:5" x14ac:dyDescent="0.2">
      <c r="A297" s="3">
        <v>8543</v>
      </c>
      <c r="B297" s="3" t="s">
        <v>306</v>
      </c>
      <c r="C297" s="3" t="s">
        <v>303</v>
      </c>
      <c r="D297" s="3" t="s">
        <v>8</v>
      </c>
      <c r="E297" s="2" t="str">
        <v>Brienzwiler</v>
      </c>
    </row>
    <row r="298" spans="1:5" x14ac:dyDescent="0.2">
      <c r="A298" s="3">
        <v>8544</v>
      </c>
      <c r="B298" s="3" t="s">
        <v>307</v>
      </c>
      <c r="C298" s="3" t="s">
        <v>303</v>
      </c>
      <c r="D298" s="3" t="s">
        <v>8</v>
      </c>
      <c r="E298" s="2" t="str">
        <v>Därligen</v>
      </c>
    </row>
    <row r="299" spans="1:5" x14ac:dyDescent="0.2">
      <c r="A299" s="3">
        <v>8546</v>
      </c>
      <c r="B299" s="3" t="s">
        <v>308</v>
      </c>
      <c r="C299" s="3" t="s">
        <v>303</v>
      </c>
      <c r="D299" s="3" t="s">
        <v>8</v>
      </c>
      <c r="E299" s="2" t="str">
        <v>Grindelwald</v>
      </c>
    </row>
    <row r="300" spans="1:5" x14ac:dyDescent="0.2">
      <c r="A300" s="3">
        <v>3270</v>
      </c>
      <c r="B300" s="3" t="s">
        <v>309</v>
      </c>
      <c r="C300" s="3" t="s">
        <v>309</v>
      </c>
      <c r="D300" s="3" t="s">
        <v>310</v>
      </c>
      <c r="E300" s="2" t="str">
        <v>Gsteigwiler</v>
      </c>
    </row>
    <row r="301" spans="1:5" x14ac:dyDescent="0.2">
      <c r="A301" s="3">
        <v>3282</v>
      </c>
      <c r="B301" s="3" t="s">
        <v>311</v>
      </c>
      <c r="C301" s="3" t="s">
        <v>312</v>
      </c>
      <c r="D301" s="3" t="s">
        <v>310</v>
      </c>
      <c r="E301" s="2" t="str">
        <v>Gündlischwand</v>
      </c>
    </row>
    <row r="302" spans="1:5" x14ac:dyDescent="0.2">
      <c r="A302" s="3">
        <v>3257</v>
      </c>
      <c r="B302" s="3" t="s">
        <v>313</v>
      </c>
      <c r="C302" s="3" t="s">
        <v>313</v>
      </c>
      <c r="D302" s="3" t="s">
        <v>310</v>
      </c>
      <c r="E302" s="2" t="str">
        <v>Habkern</v>
      </c>
    </row>
    <row r="303" spans="1:5" x14ac:dyDescent="0.2">
      <c r="A303" s="3">
        <v>3257</v>
      </c>
      <c r="B303" s="3" t="s">
        <v>314</v>
      </c>
      <c r="C303" s="3" t="s">
        <v>313</v>
      </c>
      <c r="D303" s="3" t="s">
        <v>310</v>
      </c>
      <c r="E303" s="2" t="str">
        <v>Hofstetten bei Brienz</v>
      </c>
    </row>
    <row r="304" spans="1:5" x14ac:dyDescent="0.2">
      <c r="A304" s="3">
        <v>3262</v>
      </c>
      <c r="B304" s="3" t="s">
        <v>315</v>
      </c>
      <c r="C304" s="3" t="s">
        <v>313</v>
      </c>
      <c r="D304" s="3" t="s">
        <v>310</v>
      </c>
      <c r="E304" s="2" t="str">
        <v>Interlaken</v>
      </c>
    </row>
    <row r="305" spans="1:5" x14ac:dyDescent="0.2">
      <c r="A305" s="3">
        <v>3207</v>
      </c>
      <c r="B305" s="3" t="s">
        <v>316</v>
      </c>
      <c r="C305" s="3" t="s">
        <v>317</v>
      </c>
      <c r="D305" s="3" t="s">
        <v>310</v>
      </c>
      <c r="E305" s="2" t="str">
        <v>Iseltwald</v>
      </c>
    </row>
    <row r="306" spans="1:5" x14ac:dyDescent="0.2">
      <c r="A306" s="3">
        <v>3283</v>
      </c>
      <c r="B306" s="3" t="s">
        <v>317</v>
      </c>
      <c r="C306" s="3" t="s">
        <v>317</v>
      </c>
      <c r="D306" s="3" t="s">
        <v>310</v>
      </c>
      <c r="E306" s="2" t="str">
        <v>Lauterbrunnen</v>
      </c>
    </row>
    <row r="307" spans="1:5" x14ac:dyDescent="0.2">
      <c r="A307" s="3">
        <v>3283</v>
      </c>
      <c r="B307" s="3" t="s">
        <v>318</v>
      </c>
      <c r="C307" s="3" t="s">
        <v>317</v>
      </c>
      <c r="D307" s="3" t="s">
        <v>310</v>
      </c>
      <c r="E307" s="2" t="str">
        <v>Leissigen</v>
      </c>
    </row>
    <row r="308" spans="1:5" x14ac:dyDescent="0.2">
      <c r="A308" s="3">
        <v>3273</v>
      </c>
      <c r="B308" s="3" t="s">
        <v>319</v>
      </c>
      <c r="C308" s="3" t="s">
        <v>319</v>
      </c>
      <c r="D308" s="3" t="s">
        <v>310</v>
      </c>
      <c r="E308" s="2" t="str">
        <v>Lütschental</v>
      </c>
    </row>
    <row r="309" spans="1:5" x14ac:dyDescent="0.2">
      <c r="A309" s="3">
        <v>3250</v>
      </c>
      <c r="B309" s="3" t="s">
        <v>320</v>
      </c>
      <c r="C309" s="3" t="s">
        <v>320</v>
      </c>
      <c r="D309" s="3" t="s">
        <v>310</v>
      </c>
      <c r="E309" s="2" t="str">
        <v>Matten bei Interlaken</v>
      </c>
    </row>
    <row r="310" spans="1:5" x14ac:dyDescent="0.2">
      <c r="A310" s="3">
        <v>3292</v>
      </c>
      <c r="B310" s="3" t="s">
        <v>321</v>
      </c>
      <c r="C310" s="3" t="s">
        <v>320</v>
      </c>
      <c r="D310" s="3" t="s">
        <v>310</v>
      </c>
      <c r="E310" s="2" t="str">
        <v>Niederried bei Interlaken</v>
      </c>
    </row>
    <row r="311" spans="1:5" x14ac:dyDescent="0.2">
      <c r="A311" s="3">
        <v>3042</v>
      </c>
      <c r="B311" s="3" t="s">
        <v>322</v>
      </c>
      <c r="C311" s="3" t="s">
        <v>323</v>
      </c>
      <c r="D311" s="3" t="s">
        <v>310</v>
      </c>
      <c r="E311" s="2" t="str">
        <v>Oberried am Brienzersee</v>
      </c>
    </row>
    <row r="312" spans="1:5" x14ac:dyDescent="0.2">
      <c r="A312" s="3">
        <v>3045</v>
      </c>
      <c r="B312" s="3" t="s">
        <v>323</v>
      </c>
      <c r="C312" s="3" t="s">
        <v>323</v>
      </c>
      <c r="D312" s="3" t="s">
        <v>310</v>
      </c>
      <c r="E312" s="2" t="str">
        <v>Ringgenberg (BE)</v>
      </c>
    </row>
    <row r="313" spans="1:5" x14ac:dyDescent="0.2">
      <c r="A313" s="3">
        <v>3046</v>
      </c>
      <c r="B313" s="3" t="s">
        <v>324</v>
      </c>
      <c r="C313" s="3" t="s">
        <v>323</v>
      </c>
      <c r="D313" s="3" t="s">
        <v>310</v>
      </c>
      <c r="E313" s="2" t="str">
        <v>Saxeten</v>
      </c>
    </row>
    <row r="314" spans="1:5" x14ac:dyDescent="0.2">
      <c r="A314" s="3">
        <v>3036</v>
      </c>
      <c r="B314" s="3" t="s">
        <v>325</v>
      </c>
      <c r="C314" s="3" t="s">
        <v>326</v>
      </c>
      <c r="D314" s="3" t="s">
        <v>310</v>
      </c>
      <c r="E314" s="2" t="str">
        <v>Schwanden bei Brienz</v>
      </c>
    </row>
    <row r="315" spans="1:5" x14ac:dyDescent="0.2">
      <c r="A315" s="3">
        <v>3271</v>
      </c>
      <c r="B315" s="3" t="s">
        <v>327</v>
      </c>
      <c r="C315" s="3" t="s">
        <v>326</v>
      </c>
      <c r="D315" s="3" t="s">
        <v>310</v>
      </c>
      <c r="E315" s="2" t="str">
        <v>Unterseen</v>
      </c>
    </row>
    <row r="316" spans="1:5" x14ac:dyDescent="0.2">
      <c r="A316" s="3">
        <v>3053</v>
      </c>
      <c r="B316" s="3" t="s">
        <v>328</v>
      </c>
      <c r="C316" s="3" t="s">
        <v>329</v>
      </c>
      <c r="D316" s="3" t="s">
        <v>310</v>
      </c>
      <c r="E316" s="2" t="str">
        <v>Wilderswil</v>
      </c>
    </row>
    <row r="317" spans="1:5" x14ac:dyDescent="0.2">
      <c r="A317" s="3">
        <v>3251</v>
      </c>
      <c r="B317" s="3" t="s">
        <v>330</v>
      </c>
      <c r="C317" s="3" t="s">
        <v>329</v>
      </c>
      <c r="D317" s="3" t="s">
        <v>310</v>
      </c>
      <c r="E317" s="2" t="str">
        <v>Arni (BE)</v>
      </c>
    </row>
    <row r="318" spans="1:5" x14ac:dyDescent="0.2">
      <c r="A318" s="3">
        <v>3255</v>
      </c>
      <c r="B318" s="3" t="s">
        <v>331</v>
      </c>
      <c r="C318" s="3" t="s">
        <v>329</v>
      </c>
      <c r="D318" s="3" t="s">
        <v>310</v>
      </c>
      <c r="E318" s="2" t="str">
        <v>Biglen</v>
      </c>
    </row>
    <row r="319" spans="1:5" x14ac:dyDescent="0.2">
      <c r="A319" s="3">
        <v>3256</v>
      </c>
      <c r="B319" s="3" t="s">
        <v>332</v>
      </c>
      <c r="C319" s="3" t="s">
        <v>329</v>
      </c>
      <c r="D319" s="3" t="s">
        <v>310</v>
      </c>
      <c r="E319" s="2" t="str">
        <v>Bowil</v>
      </c>
    </row>
    <row r="320" spans="1:5" x14ac:dyDescent="0.2">
      <c r="A320" s="3">
        <v>3256</v>
      </c>
      <c r="B320" s="3" t="s">
        <v>333</v>
      </c>
      <c r="C320" s="3" t="s">
        <v>329</v>
      </c>
      <c r="D320" s="3" t="s">
        <v>310</v>
      </c>
      <c r="E320" s="2" t="str">
        <v>Brenzikofen</v>
      </c>
    </row>
    <row r="321" spans="1:5" x14ac:dyDescent="0.2">
      <c r="A321" s="3">
        <v>3256</v>
      </c>
      <c r="B321" s="3" t="s">
        <v>334</v>
      </c>
      <c r="C321" s="3" t="s">
        <v>329</v>
      </c>
      <c r="D321" s="3" t="s">
        <v>310</v>
      </c>
      <c r="E321" s="2" t="str">
        <v>Freimettigen</v>
      </c>
    </row>
    <row r="322" spans="1:5" x14ac:dyDescent="0.2">
      <c r="A322" s="3">
        <v>3054</v>
      </c>
      <c r="B322" s="3" t="s">
        <v>335</v>
      </c>
      <c r="C322" s="3" t="s">
        <v>335</v>
      </c>
      <c r="D322" s="3" t="s">
        <v>310</v>
      </c>
      <c r="E322" s="2" t="str">
        <v>Grosshöchstetten</v>
      </c>
    </row>
    <row r="323" spans="1:5" x14ac:dyDescent="0.2">
      <c r="A323" s="3">
        <v>3035</v>
      </c>
      <c r="B323" s="3" t="s">
        <v>336</v>
      </c>
      <c r="C323" s="3" t="s">
        <v>337</v>
      </c>
      <c r="D323" s="3" t="s">
        <v>310</v>
      </c>
      <c r="E323" s="2" t="str">
        <v>Häutligen</v>
      </c>
    </row>
    <row r="324" spans="1:5" x14ac:dyDescent="0.2">
      <c r="A324" s="3">
        <v>3266</v>
      </c>
      <c r="B324" s="3" t="s">
        <v>338</v>
      </c>
      <c r="C324" s="3" t="s">
        <v>337</v>
      </c>
      <c r="D324" s="3" t="s">
        <v>310</v>
      </c>
      <c r="E324" s="2" t="str">
        <v>Herbligen</v>
      </c>
    </row>
    <row r="325" spans="1:5" x14ac:dyDescent="0.2">
      <c r="A325" s="3">
        <v>3267</v>
      </c>
      <c r="B325" s="3" t="s">
        <v>339</v>
      </c>
      <c r="C325" s="3" t="s">
        <v>337</v>
      </c>
      <c r="D325" s="3" t="s">
        <v>310</v>
      </c>
      <c r="E325" s="2" t="str">
        <v>Kiesen</v>
      </c>
    </row>
    <row r="326" spans="1:5" x14ac:dyDescent="0.2">
      <c r="A326" s="3">
        <v>3268</v>
      </c>
      <c r="B326" s="3" t="s">
        <v>340</v>
      </c>
      <c r="C326" s="3" t="s">
        <v>337</v>
      </c>
      <c r="D326" s="3" t="s">
        <v>310</v>
      </c>
      <c r="E326" s="2" t="str">
        <v>Konolfingen</v>
      </c>
    </row>
    <row r="327" spans="1:5" x14ac:dyDescent="0.2">
      <c r="A327" s="3">
        <v>4912</v>
      </c>
      <c r="B327" s="3" t="s">
        <v>341</v>
      </c>
      <c r="C327" s="3" t="s">
        <v>341</v>
      </c>
      <c r="D327" s="3" t="s">
        <v>310</v>
      </c>
      <c r="E327" s="2" t="str">
        <v>Landiswil</v>
      </c>
    </row>
    <row r="328" spans="1:5" x14ac:dyDescent="0.2">
      <c r="A328" s="3">
        <v>4944</v>
      </c>
      <c r="B328" s="3" t="s">
        <v>342</v>
      </c>
      <c r="C328" s="3" t="s">
        <v>342</v>
      </c>
      <c r="D328" s="3" t="s">
        <v>310</v>
      </c>
      <c r="E328" s="2" t="str">
        <v>Linden</v>
      </c>
    </row>
    <row r="329" spans="1:5" x14ac:dyDescent="0.2">
      <c r="A329" s="3">
        <v>4913</v>
      </c>
      <c r="B329" s="3" t="s">
        <v>343</v>
      </c>
      <c r="C329" s="3" t="s">
        <v>343</v>
      </c>
      <c r="D329" s="3" t="s">
        <v>310</v>
      </c>
      <c r="E329" s="2" t="str">
        <v>Mirchel</v>
      </c>
    </row>
    <row r="330" spans="1:5" x14ac:dyDescent="0.2">
      <c r="A330" s="3">
        <v>3368</v>
      </c>
      <c r="B330" s="3" t="s">
        <v>344</v>
      </c>
      <c r="C330" s="3" t="s">
        <v>344</v>
      </c>
      <c r="D330" s="3" t="s">
        <v>310</v>
      </c>
      <c r="E330" s="2" t="str">
        <v>Münsingen</v>
      </c>
    </row>
    <row r="331" spans="1:5" x14ac:dyDescent="0.2">
      <c r="A331" s="3">
        <v>4917</v>
      </c>
      <c r="B331" s="3" t="s">
        <v>345</v>
      </c>
      <c r="C331" s="3" t="s">
        <v>346</v>
      </c>
      <c r="D331" s="3" t="s">
        <v>310</v>
      </c>
      <c r="E331" s="2" t="str">
        <v>Niederhünigen</v>
      </c>
    </row>
    <row r="332" spans="1:5" x14ac:dyDescent="0.2">
      <c r="A332" s="3">
        <v>4955</v>
      </c>
      <c r="B332" s="3" t="s">
        <v>347</v>
      </c>
      <c r="C332" s="3" t="s">
        <v>347</v>
      </c>
      <c r="D332" s="3" t="s">
        <v>310</v>
      </c>
      <c r="E332" s="2" t="str">
        <v>Oberdiessbach</v>
      </c>
    </row>
    <row r="333" spans="1:5" x14ac:dyDescent="0.2">
      <c r="A333" s="3">
        <v>4900</v>
      </c>
      <c r="B333" s="3" t="s">
        <v>348</v>
      </c>
      <c r="C333" s="3" t="s">
        <v>348</v>
      </c>
      <c r="D333" s="3" t="s">
        <v>310</v>
      </c>
      <c r="E333" s="2" t="str">
        <v>Oberthal</v>
      </c>
    </row>
    <row r="334" spans="1:5" x14ac:dyDescent="0.2">
      <c r="A334" s="3">
        <v>4916</v>
      </c>
      <c r="B334" s="3" t="s">
        <v>349</v>
      </c>
      <c r="C334" s="3" t="s">
        <v>348</v>
      </c>
      <c r="D334" s="3" t="s">
        <v>310</v>
      </c>
      <c r="E334" s="2" t="str">
        <v>Oppligen</v>
      </c>
    </row>
    <row r="335" spans="1:5" x14ac:dyDescent="0.2">
      <c r="A335" s="3">
        <v>4924</v>
      </c>
      <c r="B335" s="3" t="s">
        <v>350</v>
      </c>
      <c r="C335" s="3" t="s">
        <v>348</v>
      </c>
      <c r="D335" s="3" t="s">
        <v>310</v>
      </c>
      <c r="E335" s="2" t="str">
        <v>Rubigen</v>
      </c>
    </row>
    <row r="336" spans="1:5" x14ac:dyDescent="0.2">
      <c r="A336" s="3">
        <v>4932</v>
      </c>
      <c r="B336" s="3" t="s">
        <v>351</v>
      </c>
      <c r="C336" s="3" t="s">
        <v>351</v>
      </c>
      <c r="D336" s="3" t="s">
        <v>310</v>
      </c>
      <c r="E336" s="2" t="str">
        <v>Walkringen</v>
      </c>
    </row>
    <row r="337" spans="1:5" x14ac:dyDescent="0.2">
      <c r="A337" s="3">
        <v>4932</v>
      </c>
      <c r="B337" s="3" t="s">
        <v>352</v>
      </c>
      <c r="C337" s="3" t="s">
        <v>353</v>
      </c>
      <c r="D337" s="3" t="s">
        <v>310</v>
      </c>
      <c r="E337" s="2" t="str">
        <v>Worb</v>
      </c>
    </row>
    <row r="338" spans="1:5" x14ac:dyDescent="0.2">
      <c r="A338" s="3">
        <v>4934</v>
      </c>
      <c r="B338" s="3" t="s">
        <v>353</v>
      </c>
      <c r="C338" s="3" t="s">
        <v>353</v>
      </c>
      <c r="D338" s="3" t="s">
        <v>310</v>
      </c>
      <c r="E338" s="2" t="str">
        <v>Zäziwil</v>
      </c>
    </row>
    <row r="339" spans="1:5" x14ac:dyDescent="0.2">
      <c r="A339" s="3">
        <v>4935</v>
      </c>
      <c r="B339" s="3" t="s">
        <v>354</v>
      </c>
      <c r="C339" s="3" t="s">
        <v>353</v>
      </c>
      <c r="D339" s="3" t="s">
        <v>310</v>
      </c>
      <c r="E339" s="2" t="str">
        <v>Oberhünigen</v>
      </c>
    </row>
    <row r="340" spans="1:5" x14ac:dyDescent="0.2">
      <c r="A340" s="3">
        <v>4936</v>
      </c>
      <c r="B340" s="3" t="s">
        <v>355</v>
      </c>
      <c r="C340" s="3" t="s">
        <v>353</v>
      </c>
      <c r="D340" s="3" t="s">
        <v>310</v>
      </c>
      <c r="E340" s="2" t="str">
        <v>Allmendingen</v>
      </c>
    </row>
    <row r="341" spans="1:5" x14ac:dyDescent="0.2">
      <c r="A341" s="3">
        <v>4917</v>
      </c>
      <c r="B341" s="3" t="s">
        <v>356</v>
      </c>
      <c r="C341" s="3" t="s">
        <v>356</v>
      </c>
      <c r="D341" s="3" t="s">
        <v>310</v>
      </c>
      <c r="E341" s="2" t="str">
        <v>Wichtrach</v>
      </c>
    </row>
    <row r="342" spans="1:5" x14ac:dyDescent="0.2">
      <c r="A342" s="3">
        <v>4943</v>
      </c>
      <c r="B342" s="3" t="s">
        <v>357</v>
      </c>
      <c r="C342" s="3" t="s">
        <v>357</v>
      </c>
      <c r="D342" s="3" t="s">
        <v>310</v>
      </c>
      <c r="E342" s="2" t="str">
        <v>Ferenbalm</v>
      </c>
    </row>
    <row r="343" spans="1:5" x14ac:dyDescent="0.2">
      <c r="A343" s="3">
        <v>4919</v>
      </c>
      <c r="B343" s="3" t="s">
        <v>358</v>
      </c>
      <c r="C343" s="3" t="s">
        <v>358</v>
      </c>
      <c r="D343" s="3" t="s">
        <v>310</v>
      </c>
      <c r="E343" s="2" t="str">
        <v>Frauenkappelen</v>
      </c>
    </row>
    <row r="344" spans="1:5" x14ac:dyDescent="0.2">
      <c r="A344" s="3">
        <v>4914</v>
      </c>
      <c r="B344" s="3" t="s">
        <v>359</v>
      </c>
      <c r="C344" s="3" t="s">
        <v>360</v>
      </c>
      <c r="D344" s="3" t="s">
        <v>310</v>
      </c>
      <c r="E344" s="2" t="str">
        <v>Gurbrü</v>
      </c>
    </row>
    <row r="345" spans="1:5" x14ac:dyDescent="0.2">
      <c r="A345" s="3">
        <v>4938</v>
      </c>
      <c r="B345" s="3" t="s">
        <v>361</v>
      </c>
      <c r="C345" s="3" t="s">
        <v>361</v>
      </c>
      <c r="D345" s="3" t="s">
        <v>310</v>
      </c>
      <c r="E345" s="2" t="str">
        <v>Kriechenwil</v>
      </c>
    </row>
    <row r="346" spans="1:5" x14ac:dyDescent="0.2">
      <c r="A346" s="3">
        <v>4938</v>
      </c>
      <c r="B346" s="3" t="s">
        <v>362</v>
      </c>
      <c r="C346" s="3" t="s">
        <v>362</v>
      </c>
      <c r="D346" s="3" t="s">
        <v>310</v>
      </c>
      <c r="E346" s="2" t="str">
        <v>Laupen</v>
      </c>
    </row>
    <row r="347" spans="1:5" x14ac:dyDescent="0.2">
      <c r="A347" s="3">
        <v>4933</v>
      </c>
      <c r="B347" s="3" t="s">
        <v>363</v>
      </c>
      <c r="C347" s="3" t="s">
        <v>363</v>
      </c>
      <c r="D347" s="3" t="s">
        <v>310</v>
      </c>
      <c r="E347" s="2" t="str">
        <v>Mühleberg</v>
      </c>
    </row>
    <row r="348" spans="1:5" x14ac:dyDescent="0.2">
      <c r="A348" s="3">
        <v>4911</v>
      </c>
      <c r="B348" s="3" t="s">
        <v>364</v>
      </c>
      <c r="C348" s="3" t="s">
        <v>364</v>
      </c>
      <c r="D348" s="3" t="s">
        <v>310</v>
      </c>
      <c r="E348" s="2" t="str">
        <v>Münchenwiler</v>
      </c>
    </row>
    <row r="349" spans="1:5" x14ac:dyDescent="0.2">
      <c r="A349" s="3">
        <v>4922</v>
      </c>
      <c r="B349" s="3" t="s">
        <v>365</v>
      </c>
      <c r="C349" s="3" t="s">
        <v>366</v>
      </c>
      <c r="D349" s="3" t="s">
        <v>310</v>
      </c>
      <c r="E349" s="2" t="str">
        <v>Neuenegg</v>
      </c>
    </row>
    <row r="350" spans="1:5" x14ac:dyDescent="0.2">
      <c r="A350" s="3">
        <v>4922</v>
      </c>
      <c r="B350" s="3" t="s">
        <v>366</v>
      </c>
      <c r="C350" s="3" t="s">
        <v>366</v>
      </c>
      <c r="D350" s="3" t="s">
        <v>310</v>
      </c>
      <c r="E350" s="2" t="str">
        <v>Wileroltigen</v>
      </c>
    </row>
    <row r="351" spans="1:5" x14ac:dyDescent="0.2">
      <c r="A351" s="3">
        <v>4937</v>
      </c>
      <c r="B351" s="3" t="s">
        <v>367</v>
      </c>
      <c r="C351" s="3" t="s">
        <v>367</v>
      </c>
      <c r="D351" s="3" t="s">
        <v>310</v>
      </c>
      <c r="E351" s="2" t="str">
        <v>Belprahon</v>
      </c>
    </row>
    <row r="352" spans="1:5" x14ac:dyDescent="0.2">
      <c r="A352" s="3">
        <v>4923</v>
      </c>
      <c r="B352" s="3" t="s">
        <v>368</v>
      </c>
      <c r="C352" s="3" t="s">
        <v>368</v>
      </c>
      <c r="D352" s="3" t="s">
        <v>310</v>
      </c>
      <c r="E352" s="2" t="str">
        <v>Champoz</v>
      </c>
    </row>
    <row r="353" spans="1:5" x14ac:dyDescent="0.2">
      <c r="A353" s="3">
        <v>3004</v>
      </c>
      <c r="B353" s="3" t="s">
        <v>1</v>
      </c>
      <c r="C353" s="3" t="s">
        <v>1</v>
      </c>
      <c r="D353" s="3" t="s">
        <v>310</v>
      </c>
      <c r="E353" s="2" t="str">
        <v>Corcelles (BE)</v>
      </c>
    </row>
    <row r="354" spans="1:5" x14ac:dyDescent="0.2">
      <c r="A354" s="3">
        <v>3005</v>
      </c>
      <c r="B354" s="3" t="s">
        <v>1</v>
      </c>
      <c r="C354" s="3" t="s">
        <v>1</v>
      </c>
      <c r="D354" s="3" t="s">
        <v>310</v>
      </c>
      <c r="E354" s="2" t="str">
        <v>Court</v>
      </c>
    </row>
    <row r="355" spans="1:5" x14ac:dyDescent="0.2">
      <c r="A355" s="3">
        <v>3006</v>
      </c>
      <c r="B355" s="3" t="s">
        <v>1</v>
      </c>
      <c r="C355" s="3" t="s">
        <v>1</v>
      </c>
      <c r="D355" s="3" t="s">
        <v>310</v>
      </c>
      <c r="E355" s="2" t="str">
        <v>Crémines</v>
      </c>
    </row>
    <row r="356" spans="1:5" x14ac:dyDescent="0.2">
      <c r="A356" s="3">
        <v>3007</v>
      </c>
      <c r="B356" s="3" t="s">
        <v>1</v>
      </c>
      <c r="C356" s="3" t="s">
        <v>1</v>
      </c>
      <c r="D356" s="3" t="s">
        <v>310</v>
      </c>
      <c r="E356" s="2" t="str">
        <v>Eschert</v>
      </c>
    </row>
    <row r="357" spans="1:5" x14ac:dyDescent="0.2">
      <c r="A357" s="3">
        <v>3008</v>
      </c>
      <c r="B357" s="3" t="s">
        <v>1</v>
      </c>
      <c r="C357" s="3" t="s">
        <v>1</v>
      </c>
      <c r="D357" s="3" t="s">
        <v>310</v>
      </c>
      <c r="E357" s="2" t="str">
        <v>Grandval</v>
      </c>
    </row>
    <row r="358" spans="1:5" x14ac:dyDescent="0.2">
      <c r="A358" s="3">
        <v>3010</v>
      </c>
      <c r="B358" s="3" t="s">
        <v>1</v>
      </c>
      <c r="C358" s="3" t="s">
        <v>1</v>
      </c>
      <c r="D358" s="3" t="s">
        <v>310</v>
      </c>
      <c r="E358" s="2" t="str">
        <v>Loveresse</v>
      </c>
    </row>
    <row r="359" spans="1:5" x14ac:dyDescent="0.2">
      <c r="A359" s="3">
        <v>3011</v>
      </c>
      <c r="B359" s="3" t="s">
        <v>1</v>
      </c>
      <c r="C359" s="3" t="s">
        <v>1</v>
      </c>
      <c r="D359" s="3" t="s">
        <v>310</v>
      </c>
      <c r="E359" s="2" t="str">
        <v>Moutier</v>
      </c>
    </row>
    <row r="360" spans="1:5" x14ac:dyDescent="0.2">
      <c r="A360" s="3">
        <v>3012</v>
      </c>
      <c r="B360" s="3" t="s">
        <v>1</v>
      </c>
      <c r="C360" s="3" t="s">
        <v>1</v>
      </c>
      <c r="D360" s="3" t="s">
        <v>310</v>
      </c>
      <c r="E360" s="2" t="str">
        <v>Perrefitte</v>
      </c>
    </row>
    <row r="361" spans="1:5" x14ac:dyDescent="0.2">
      <c r="A361" s="3">
        <v>3013</v>
      </c>
      <c r="B361" s="3" t="s">
        <v>1</v>
      </c>
      <c r="C361" s="3" t="s">
        <v>1</v>
      </c>
      <c r="D361" s="3" t="s">
        <v>310</v>
      </c>
      <c r="E361" s="2" t="str">
        <v>Reconvilier</v>
      </c>
    </row>
    <row r="362" spans="1:5" x14ac:dyDescent="0.2">
      <c r="A362" s="3">
        <v>3014</v>
      </c>
      <c r="B362" s="3" t="s">
        <v>1</v>
      </c>
      <c r="C362" s="3" t="s">
        <v>1</v>
      </c>
      <c r="D362" s="3" t="s">
        <v>310</v>
      </c>
      <c r="E362" s="2" t="str">
        <v>Roches (BE)</v>
      </c>
    </row>
    <row r="363" spans="1:5" x14ac:dyDescent="0.2">
      <c r="A363" s="3">
        <v>3015</v>
      </c>
      <c r="B363" s="3" t="s">
        <v>1</v>
      </c>
      <c r="C363" s="3" t="s">
        <v>1</v>
      </c>
      <c r="D363" s="3" t="s">
        <v>310</v>
      </c>
      <c r="E363" s="2" t="str">
        <v>Saicourt</v>
      </c>
    </row>
    <row r="364" spans="1:5" x14ac:dyDescent="0.2">
      <c r="A364" s="3">
        <v>3018</v>
      </c>
      <c r="B364" s="3" t="s">
        <v>1</v>
      </c>
      <c r="C364" s="3" t="s">
        <v>1</v>
      </c>
      <c r="D364" s="3" t="s">
        <v>310</v>
      </c>
      <c r="E364" s="2" t="str">
        <v>Saules (BE)</v>
      </c>
    </row>
    <row r="365" spans="1:5" x14ac:dyDescent="0.2">
      <c r="A365" s="3">
        <v>3019</v>
      </c>
      <c r="B365" s="3" t="s">
        <v>1</v>
      </c>
      <c r="C365" s="3" t="s">
        <v>1</v>
      </c>
      <c r="D365" s="3" t="s">
        <v>310</v>
      </c>
      <c r="E365" s="2" t="str">
        <v>Schelten</v>
      </c>
    </row>
    <row r="366" spans="1:5" x14ac:dyDescent="0.2">
      <c r="A366" s="3">
        <v>3020</v>
      </c>
      <c r="B366" s="3" t="s">
        <v>1</v>
      </c>
      <c r="C366" s="3" t="s">
        <v>1</v>
      </c>
      <c r="D366" s="3" t="s">
        <v>310</v>
      </c>
      <c r="E366" s="2" t="str">
        <v>Seehof</v>
      </c>
    </row>
    <row r="367" spans="1:5" x14ac:dyDescent="0.2">
      <c r="A367" s="3">
        <v>3027</v>
      </c>
      <c r="B367" s="3" t="s">
        <v>1</v>
      </c>
      <c r="C367" s="3" t="s">
        <v>1</v>
      </c>
      <c r="D367" s="3" t="s">
        <v>310</v>
      </c>
      <c r="E367" s="2" t="str">
        <v>Sorvilier</v>
      </c>
    </row>
    <row r="368" spans="1:5" x14ac:dyDescent="0.2">
      <c r="A368" s="3">
        <v>3065</v>
      </c>
      <c r="B368" s="3" t="s">
        <v>369</v>
      </c>
      <c r="C368" s="3" t="s">
        <v>369</v>
      </c>
      <c r="D368" s="3" t="s">
        <v>310</v>
      </c>
      <c r="E368" s="2" t="str">
        <v>Tavannes</v>
      </c>
    </row>
    <row r="369" spans="1:5" x14ac:dyDescent="0.2">
      <c r="A369" s="3">
        <v>3047</v>
      </c>
      <c r="B369" s="3" t="s">
        <v>370</v>
      </c>
      <c r="C369" s="3" t="s">
        <v>371</v>
      </c>
      <c r="D369" s="3" t="s">
        <v>310</v>
      </c>
      <c r="E369" s="2" t="str">
        <v>Rebévelier</v>
      </c>
    </row>
    <row r="370" spans="1:5" x14ac:dyDescent="0.2">
      <c r="A370" s="3">
        <v>3037</v>
      </c>
      <c r="B370" s="3" t="s">
        <v>372</v>
      </c>
      <c r="C370" s="3" t="s">
        <v>373</v>
      </c>
      <c r="D370" s="3" t="s">
        <v>310</v>
      </c>
      <c r="E370" s="2" t="str">
        <v>Petit-Val</v>
      </c>
    </row>
    <row r="371" spans="1:5" x14ac:dyDescent="0.2">
      <c r="A371" s="3">
        <v>3038</v>
      </c>
      <c r="B371" s="3" t="s">
        <v>373</v>
      </c>
      <c r="C371" s="3" t="s">
        <v>373</v>
      </c>
      <c r="D371" s="3" t="s">
        <v>310</v>
      </c>
      <c r="E371" s="2" t="str">
        <v>Valbirse</v>
      </c>
    </row>
    <row r="372" spans="1:5" x14ac:dyDescent="0.2">
      <c r="A372" s="3">
        <v>3084</v>
      </c>
      <c r="B372" s="3" t="s">
        <v>374</v>
      </c>
      <c r="C372" s="3" t="s">
        <v>375</v>
      </c>
      <c r="D372" s="3" t="s">
        <v>310</v>
      </c>
      <c r="E372" s="2" t="str">
        <v>La Neuveville</v>
      </c>
    </row>
    <row r="373" spans="1:5" x14ac:dyDescent="0.2">
      <c r="A373" s="3">
        <v>3095</v>
      </c>
      <c r="B373" s="3" t="s">
        <v>376</v>
      </c>
      <c r="C373" s="3" t="s">
        <v>375</v>
      </c>
      <c r="D373" s="3" t="s">
        <v>310</v>
      </c>
      <c r="E373" s="2" t="str">
        <v>Nods</v>
      </c>
    </row>
    <row r="374" spans="1:5" x14ac:dyDescent="0.2">
      <c r="A374" s="3">
        <v>3097</v>
      </c>
      <c r="B374" s="3" t="s">
        <v>377</v>
      </c>
      <c r="C374" s="3" t="s">
        <v>375</v>
      </c>
      <c r="D374" s="3" t="s">
        <v>310</v>
      </c>
      <c r="E374" s="2" t="str">
        <v>Plateau de Diesse</v>
      </c>
    </row>
    <row r="375" spans="1:5" x14ac:dyDescent="0.2">
      <c r="A375" s="3">
        <v>3098</v>
      </c>
      <c r="B375" s="3" t="s">
        <v>375</v>
      </c>
      <c r="C375" s="3" t="s">
        <v>375</v>
      </c>
      <c r="D375" s="3" t="s">
        <v>310</v>
      </c>
      <c r="E375" s="2" t="str">
        <v>Aegerten</v>
      </c>
    </row>
    <row r="376" spans="1:5" x14ac:dyDescent="0.2">
      <c r="A376" s="3">
        <v>3098</v>
      </c>
      <c r="B376" s="3" t="s">
        <v>375</v>
      </c>
      <c r="C376" s="3" t="s">
        <v>375</v>
      </c>
      <c r="D376" s="3" t="s">
        <v>310</v>
      </c>
      <c r="E376" s="2" t="str">
        <v>Bellmund</v>
      </c>
    </row>
    <row r="377" spans="1:5" x14ac:dyDescent="0.2">
      <c r="A377" s="3">
        <v>3098</v>
      </c>
      <c r="B377" s="3" t="s">
        <v>378</v>
      </c>
      <c r="C377" s="3" t="s">
        <v>375</v>
      </c>
      <c r="D377" s="3" t="s">
        <v>310</v>
      </c>
      <c r="E377" s="2" t="str">
        <v>Brügg</v>
      </c>
    </row>
    <row r="378" spans="1:5" x14ac:dyDescent="0.2">
      <c r="A378" s="3">
        <v>3144</v>
      </c>
      <c r="B378" s="3" t="s">
        <v>379</v>
      </c>
      <c r="C378" s="3" t="s">
        <v>375</v>
      </c>
      <c r="D378" s="3" t="s">
        <v>310</v>
      </c>
      <c r="E378" s="2" t="str">
        <v>Bühl</v>
      </c>
    </row>
    <row r="379" spans="1:5" x14ac:dyDescent="0.2">
      <c r="A379" s="3">
        <v>3145</v>
      </c>
      <c r="B379" s="3" t="s">
        <v>380</v>
      </c>
      <c r="C379" s="3" t="s">
        <v>375</v>
      </c>
      <c r="D379" s="3" t="s">
        <v>310</v>
      </c>
      <c r="E379" s="2" t="str">
        <v>Epsach</v>
      </c>
    </row>
    <row r="380" spans="1:5" x14ac:dyDescent="0.2">
      <c r="A380" s="3">
        <v>3147</v>
      </c>
      <c r="B380" s="3" t="s">
        <v>381</v>
      </c>
      <c r="C380" s="3" t="s">
        <v>375</v>
      </c>
      <c r="D380" s="3" t="s">
        <v>310</v>
      </c>
      <c r="E380" s="2" t="str">
        <v>Hagneck</v>
      </c>
    </row>
    <row r="381" spans="1:5" x14ac:dyDescent="0.2">
      <c r="A381" s="3">
        <v>3172</v>
      </c>
      <c r="B381" s="3" t="s">
        <v>382</v>
      </c>
      <c r="C381" s="3" t="s">
        <v>375</v>
      </c>
      <c r="D381" s="3" t="s">
        <v>310</v>
      </c>
      <c r="E381" s="2" t="str">
        <v>Hermrigen</v>
      </c>
    </row>
    <row r="382" spans="1:5" x14ac:dyDescent="0.2">
      <c r="A382" s="3">
        <v>3173</v>
      </c>
      <c r="B382" s="3" t="s">
        <v>383</v>
      </c>
      <c r="C382" s="3" t="s">
        <v>375</v>
      </c>
      <c r="D382" s="3" t="s">
        <v>310</v>
      </c>
      <c r="E382" s="2" t="str">
        <v>Jens</v>
      </c>
    </row>
    <row r="383" spans="1:5" x14ac:dyDescent="0.2">
      <c r="A383" s="3">
        <v>3174</v>
      </c>
      <c r="B383" s="3" t="s">
        <v>384</v>
      </c>
      <c r="C383" s="3" t="s">
        <v>375</v>
      </c>
      <c r="D383" s="3" t="s">
        <v>310</v>
      </c>
      <c r="E383" s="2" t="str">
        <v>Ipsach</v>
      </c>
    </row>
    <row r="384" spans="1:5" x14ac:dyDescent="0.2">
      <c r="A384" s="3">
        <v>3073</v>
      </c>
      <c r="B384" s="3" t="s">
        <v>385</v>
      </c>
      <c r="C384" s="3" t="s">
        <v>386</v>
      </c>
      <c r="D384" s="3" t="s">
        <v>310</v>
      </c>
      <c r="E384" s="2" t="str">
        <v>Ligerz</v>
      </c>
    </row>
    <row r="385" spans="1:5" x14ac:dyDescent="0.2">
      <c r="A385" s="3">
        <v>3074</v>
      </c>
      <c r="B385" s="3" t="s">
        <v>387</v>
      </c>
      <c r="C385" s="3" t="s">
        <v>386</v>
      </c>
      <c r="D385" s="3" t="s">
        <v>310</v>
      </c>
      <c r="E385" s="2" t="str">
        <v>Merzligen</v>
      </c>
    </row>
    <row r="386" spans="1:5" x14ac:dyDescent="0.2">
      <c r="A386" s="3">
        <v>3096</v>
      </c>
      <c r="B386" s="3" t="s">
        <v>388</v>
      </c>
      <c r="C386" s="3" t="s">
        <v>388</v>
      </c>
      <c r="D386" s="3" t="s">
        <v>310</v>
      </c>
      <c r="E386" s="2" t="str">
        <v>Mörigen</v>
      </c>
    </row>
    <row r="387" spans="1:5" x14ac:dyDescent="0.2">
      <c r="A387" s="3">
        <v>3066</v>
      </c>
      <c r="B387" s="3" t="s">
        <v>389</v>
      </c>
      <c r="C387" s="3" t="s">
        <v>389</v>
      </c>
      <c r="D387" s="3" t="s">
        <v>310</v>
      </c>
      <c r="E387" s="2" t="str">
        <v>Nidau</v>
      </c>
    </row>
    <row r="388" spans="1:5" x14ac:dyDescent="0.2">
      <c r="A388" s="3">
        <v>3067</v>
      </c>
      <c r="B388" s="3" t="s">
        <v>390</v>
      </c>
      <c r="C388" s="3" t="s">
        <v>391</v>
      </c>
      <c r="D388" s="3" t="s">
        <v>310</v>
      </c>
      <c r="E388" s="2" t="str">
        <v>Orpund</v>
      </c>
    </row>
    <row r="389" spans="1:5" x14ac:dyDescent="0.2">
      <c r="A389" s="3">
        <v>3068</v>
      </c>
      <c r="B389" s="3" t="s">
        <v>392</v>
      </c>
      <c r="C389" s="3" t="s">
        <v>391</v>
      </c>
      <c r="D389" s="3" t="s">
        <v>310</v>
      </c>
      <c r="E389" s="2" t="str">
        <v>Port</v>
      </c>
    </row>
    <row r="390" spans="1:5" x14ac:dyDescent="0.2">
      <c r="A390" s="3">
        <v>3032</v>
      </c>
      <c r="B390" s="3" t="s">
        <v>393</v>
      </c>
      <c r="C390" s="3" t="s">
        <v>394</v>
      </c>
      <c r="D390" s="3" t="s">
        <v>310</v>
      </c>
      <c r="E390" s="2" t="str">
        <v>Safnern</v>
      </c>
    </row>
    <row r="391" spans="1:5" x14ac:dyDescent="0.2">
      <c r="A391" s="3">
        <v>3033</v>
      </c>
      <c r="B391" s="3" t="s">
        <v>395</v>
      </c>
      <c r="C391" s="3" t="s">
        <v>394</v>
      </c>
      <c r="D391" s="3" t="s">
        <v>310</v>
      </c>
      <c r="E391" s="2" t="str">
        <v>Scheuren</v>
      </c>
    </row>
    <row r="392" spans="1:5" x14ac:dyDescent="0.2">
      <c r="A392" s="3">
        <v>3034</v>
      </c>
      <c r="B392" s="3" t="s">
        <v>396</v>
      </c>
      <c r="C392" s="3" t="s">
        <v>394</v>
      </c>
      <c r="D392" s="3" t="s">
        <v>310</v>
      </c>
      <c r="E392" s="2" t="str">
        <v>Schwadernau</v>
      </c>
    </row>
    <row r="393" spans="1:5" x14ac:dyDescent="0.2">
      <c r="A393" s="3">
        <v>3043</v>
      </c>
      <c r="B393" s="3" t="s">
        <v>397</v>
      </c>
      <c r="C393" s="3" t="s">
        <v>394</v>
      </c>
      <c r="D393" s="3" t="s">
        <v>310</v>
      </c>
      <c r="E393" s="2" t="str">
        <v>Studen (BE)</v>
      </c>
    </row>
    <row r="394" spans="1:5" x14ac:dyDescent="0.2">
      <c r="A394" s="3">
        <v>3044</v>
      </c>
      <c r="B394" s="3" t="s">
        <v>398</v>
      </c>
      <c r="C394" s="3" t="s">
        <v>394</v>
      </c>
      <c r="D394" s="3" t="s">
        <v>310</v>
      </c>
      <c r="E394" s="2" t="str">
        <v>Sutz-Lattrigen</v>
      </c>
    </row>
    <row r="395" spans="1:5" x14ac:dyDescent="0.2">
      <c r="A395" s="3">
        <v>3049</v>
      </c>
      <c r="B395" s="3" t="s">
        <v>399</v>
      </c>
      <c r="C395" s="3" t="s">
        <v>394</v>
      </c>
      <c r="D395" s="3" t="s">
        <v>310</v>
      </c>
      <c r="E395" s="2" t="str">
        <v>Täuffelen</v>
      </c>
    </row>
    <row r="396" spans="1:5" x14ac:dyDescent="0.2">
      <c r="A396" s="3">
        <v>3052</v>
      </c>
      <c r="B396" s="3" t="s">
        <v>400</v>
      </c>
      <c r="C396" s="3" t="s">
        <v>400</v>
      </c>
      <c r="D396" s="3" t="s">
        <v>310</v>
      </c>
      <c r="E396" s="2" t="str">
        <v>Walperswil</v>
      </c>
    </row>
    <row r="397" spans="1:5" x14ac:dyDescent="0.2">
      <c r="A397" s="3">
        <v>3048</v>
      </c>
      <c r="B397" s="3" t="s">
        <v>401</v>
      </c>
      <c r="C397" s="3" t="s">
        <v>402</v>
      </c>
      <c r="D397" s="3" t="s">
        <v>310</v>
      </c>
      <c r="E397" s="2" t="str">
        <v>Worben</v>
      </c>
    </row>
    <row r="398" spans="1:5" x14ac:dyDescent="0.2">
      <c r="A398" s="3">
        <v>3063</v>
      </c>
      <c r="B398" s="3" t="s">
        <v>402</v>
      </c>
      <c r="C398" s="3" t="s">
        <v>402</v>
      </c>
      <c r="D398" s="3" t="s">
        <v>310</v>
      </c>
      <c r="E398" s="2" t="str">
        <v>Twann-Tüscherz</v>
      </c>
    </row>
    <row r="399" spans="1:5" x14ac:dyDescent="0.2">
      <c r="A399" s="3">
        <v>3072</v>
      </c>
      <c r="B399" s="3" t="s">
        <v>403</v>
      </c>
      <c r="C399" s="3" t="s">
        <v>403</v>
      </c>
      <c r="D399" s="3" t="s">
        <v>310</v>
      </c>
      <c r="E399" s="2" t="str">
        <v>Därstetten</v>
      </c>
    </row>
    <row r="400" spans="1:5" x14ac:dyDescent="0.2">
      <c r="A400" s="3">
        <v>2502</v>
      </c>
      <c r="B400" s="3" t="s">
        <v>404</v>
      </c>
      <c r="C400" s="3" t="s">
        <v>404</v>
      </c>
      <c r="D400" s="3" t="s">
        <v>310</v>
      </c>
      <c r="E400" s="2" t="str">
        <v>Diemtigen</v>
      </c>
    </row>
    <row r="401" spans="1:5" x14ac:dyDescent="0.2">
      <c r="A401" s="3">
        <v>2503</v>
      </c>
      <c r="B401" s="3" t="s">
        <v>404</v>
      </c>
      <c r="C401" s="3" t="s">
        <v>404</v>
      </c>
      <c r="D401" s="3" t="s">
        <v>310</v>
      </c>
      <c r="E401" s="2" t="str">
        <v>Erlenbach im Simmental</v>
      </c>
    </row>
    <row r="402" spans="1:5" x14ac:dyDescent="0.2">
      <c r="A402" s="3">
        <v>2504</v>
      </c>
      <c r="B402" s="3" t="s">
        <v>404</v>
      </c>
      <c r="C402" s="3" t="s">
        <v>404</v>
      </c>
      <c r="D402" s="3" t="s">
        <v>310</v>
      </c>
      <c r="E402" s="2" t="str">
        <v>Oberwil im Simmental</v>
      </c>
    </row>
    <row r="403" spans="1:5" x14ac:dyDescent="0.2">
      <c r="A403" s="3">
        <v>2505</v>
      </c>
      <c r="B403" s="3" t="s">
        <v>404</v>
      </c>
      <c r="C403" s="3" t="s">
        <v>404</v>
      </c>
      <c r="D403" s="3" t="s">
        <v>310</v>
      </c>
      <c r="E403" s="2" t="str">
        <v>Reutigen</v>
      </c>
    </row>
    <row r="404" spans="1:5" x14ac:dyDescent="0.2">
      <c r="A404" s="3">
        <v>2532</v>
      </c>
      <c r="B404" s="3" t="s">
        <v>405</v>
      </c>
      <c r="C404" s="3" t="s">
        <v>406</v>
      </c>
      <c r="D404" s="3" t="s">
        <v>310</v>
      </c>
      <c r="E404" s="2" t="str">
        <v>Spiez</v>
      </c>
    </row>
    <row r="405" spans="1:5" x14ac:dyDescent="0.2">
      <c r="A405" s="3">
        <v>2533</v>
      </c>
      <c r="B405" s="3" t="s">
        <v>406</v>
      </c>
      <c r="C405" s="3" t="s">
        <v>406</v>
      </c>
      <c r="D405" s="3" t="s">
        <v>310</v>
      </c>
      <c r="E405" s="2" t="str">
        <v>Wimmis</v>
      </c>
    </row>
    <row r="406" spans="1:5" x14ac:dyDescent="0.2">
      <c r="A406" s="3">
        <v>3296</v>
      </c>
      <c r="B406" s="3" t="s">
        <v>407</v>
      </c>
      <c r="C406" s="3" t="s">
        <v>407</v>
      </c>
      <c r="D406" s="3" t="s">
        <v>310</v>
      </c>
      <c r="E406" s="2" t="str">
        <v>Stocken-Höfen</v>
      </c>
    </row>
    <row r="407" spans="1:5" x14ac:dyDescent="0.2">
      <c r="A407" s="3">
        <v>3263</v>
      </c>
      <c r="B407" s="3" t="s">
        <v>408</v>
      </c>
      <c r="C407" s="3" t="s">
        <v>408</v>
      </c>
      <c r="D407" s="3" t="s">
        <v>310</v>
      </c>
      <c r="E407" s="2" t="str">
        <v>Guttannen</v>
      </c>
    </row>
    <row r="408" spans="1:5" x14ac:dyDescent="0.2">
      <c r="A408" s="3">
        <v>3294</v>
      </c>
      <c r="B408" s="3" t="s">
        <v>409</v>
      </c>
      <c r="C408" s="3" t="s">
        <v>409</v>
      </c>
      <c r="D408" s="3" t="s">
        <v>310</v>
      </c>
      <c r="E408" s="2" t="str">
        <v>Hasliberg</v>
      </c>
    </row>
    <row r="409" spans="1:5" x14ac:dyDescent="0.2">
      <c r="A409" s="3">
        <v>3264</v>
      </c>
      <c r="B409" s="3" t="s">
        <v>410</v>
      </c>
      <c r="C409" s="3" t="s">
        <v>411</v>
      </c>
      <c r="D409" s="3" t="s">
        <v>310</v>
      </c>
      <c r="E409" s="2" t="str">
        <v>Innertkirchen</v>
      </c>
    </row>
    <row r="410" spans="1:5" x14ac:dyDescent="0.2">
      <c r="A410" s="3">
        <v>3293</v>
      </c>
      <c r="B410" s="3" t="s">
        <v>412</v>
      </c>
      <c r="C410" s="3" t="s">
        <v>412</v>
      </c>
      <c r="D410" s="3" t="s">
        <v>310</v>
      </c>
      <c r="E410" s="2" t="str">
        <v>Meiringen</v>
      </c>
    </row>
    <row r="411" spans="1:5" x14ac:dyDescent="0.2">
      <c r="A411" s="3">
        <v>2543</v>
      </c>
      <c r="B411" s="3" t="s">
        <v>413</v>
      </c>
      <c r="C411" s="3" t="s">
        <v>414</v>
      </c>
      <c r="D411" s="3" t="s">
        <v>310</v>
      </c>
      <c r="E411" s="2" t="str">
        <v>Schattenhalb</v>
      </c>
    </row>
    <row r="412" spans="1:5" x14ac:dyDescent="0.2">
      <c r="A412" s="3">
        <v>3297</v>
      </c>
      <c r="B412" s="3" t="s">
        <v>415</v>
      </c>
      <c r="C412" s="3" t="s">
        <v>415</v>
      </c>
      <c r="D412" s="3" t="s">
        <v>310</v>
      </c>
      <c r="E412" s="2" t="str">
        <v>Boltigen</v>
      </c>
    </row>
    <row r="413" spans="1:5" x14ac:dyDescent="0.2">
      <c r="A413" s="3">
        <v>3294</v>
      </c>
      <c r="B413" s="3" t="s">
        <v>416</v>
      </c>
      <c r="C413" s="3" t="s">
        <v>416</v>
      </c>
      <c r="D413" s="3" t="s">
        <v>310</v>
      </c>
      <c r="E413" s="2" t="str">
        <v>Lenk</v>
      </c>
    </row>
    <row r="414" spans="1:5" x14ac:dyDescent="0.2">
      <c r="A414" s="3">
        <v>2554</v>
      </c>
      <c r="B414" s="3" t="s">
        <v>417</v>
      </c>
      <c r="C414" s="3" t="s">
        <v>417</v>
      </c>
      <c r="D414" s="3" t="s">
        <v>310</v>
      </c>
      <c r="E414" s="2" t="str">
        <v>St. Stephan</v>
      </c>
    </row>
    <row r="415" spans="1:5" x14ac:dyDescent="0.2">
      <c r="A415" s="3">
        <v>3298</v>
      </c>
      <c r="B415" s="3" t="s">
        <v>418</v>
      </c>
      <c r="C415" s="3" t="s">
        <v>419</v>
      </c>
      <c r="D415" s="3" t="s">
        <v>310</v>
      </c>
      <c r="E415" s="2" t="str">
        <v>Zweisimmen</v>
      </c>
    </row>
    <row r="416" spans="1:5" x14ac:dyDescent="0.2">
      <c r="A416" s="3">
        <v>2542</v>
      </c>
      <c r="B416" s="3" t="s">
        <v>420</v>
      </c>
      <c r="C416" s="3" t="s">
        <v>420</v>
      </c>
      <c r="D416" s="3" t="s">
        <v>310</v>
      </c>
      <c r="E416" s="2" t="str">
        <v>Gsteig</v>
      </c>
    </row>
    <row r="417" spans="1:5" x14ac:dyDescent="0.2">
      <c r="A417" s="3">
        <v>3295</v>
      </c>
      <c r="B417" s="3" t="s">
        <v>421</v>
      </c>
      <c r="C417" s="3" t="s">
        <v>422</v>
      </c>
      <c r="D417" s="3" t="s">
        <v>310</v>
      </c>
      <c r="E417" s="2" t="str">
        <v>Lauenen</v>
      </c>
    </row>
    <row r="418" spans="1:5" x14ac:dyDescent="0.2">
      <c r="A418" s="3">
        <v>3251</v>
      </c>
      <c r="B418" s="3" t="s">
        <v>423</v>
      </c>
      <c r="C418" s="3" t="s">
        <v>424</v>
      </c>
      <c r="D418" s="3" t="s">
        <v>310</v>
      </c>
      <c r="E418" s="2" t="str">
        <v>Saanen</v>
      </c>
    </row>
    <row r="419" spans="1:5" x14ac:dyDescent="0.2">
      <c r="A419" s="3">
        <v>3426</v>
      </c>
      <c r="B419" s="3" t="s">
        <v>425</v>
      </c>
      <c r="C419" s="3" t="s">
        <v>425</v>
      </c>
      <c r="D419" s="3" t="s">
        <v>310</v>
      </c>
      <c r="E419" s="2" t="str">
        <v>Guggisberg</v>
      </c>
    </row>
    <row r="420" spans="1:5" x14ac:dyDescent="0.2">
      <c r="A420" s="3">
        <v>3473</v>
      </c>
      <c r="B420" s="3" t="s">
        <v>426</v>
      </c>
      <c r="C420" s="3" t="s">
        <v>426</v>
      </c>
      <c r="D420" s="3" t="s">
        <v>310</v>
      </c>
      <c r="E420" s="2" t="str">
        <v>Rüschegg</v>
      </c>
    </row>
    <row r="421" spans="1:5" x14ac:dyDescent="0.2">
      <c r="A421" s="3">
        <v>3323</v>
      </c>
      <c r="B421" s="3" t="s">
        <v>427</v>
      </c>
      <c r="C421" s="3" t="s">
        <v>428</v>
      </c>
      <c r="D421" s="3" t="s">
        <v>310</v>
      </c>
      <c r="E421" s="2" t="str">
        <v>Schwarzenburg</v>
      </c>
    </row>
    <row r="422" spans="1:5" x14ac:dyDescent="0.2">
      <c r="A422" s="3">
        <v>3400</v>
      </c>
      <c r="B422" s="3" t="s">
        <v>429</v>
      </c>
      <c r="C422" s="3" t="s">
        <v>429</v>
      </c>
      <c r="D422" s="3" t="s">
        <v>310</v>
      </c>
      <c r="E422" s="2" t="str">
        <v>Belp</v>
      </c>
    </row>
    <row r="423" spans="1:5" x14ac:dyDescent="0.2">
      <c r="A423" s="3">
        <v>3423</v>
      </c>
      <c r="B423" s="3" t="s">
        <v>430</v>
      </c>
      <c r="C423" s="3" t="s">
        <v>430</v>
      </c>
      <c r="D423" s="3" t="s">
        <v>310</v>
      </c>
      <c r="E423" s="2" t="str">
        <v>Burgistein</v>
      </c>
    </row>
    <row r="424" spans="1:5" x14ac:dyDescent="0.2">
      <c r="A424" s="3">
        <v>3424</v>
      </c>
      <c r="B424" s="3" t="s">
        <v>431</v>
      </c>
      <c r="C424" s="3" t="s">
        <v>430</v>
      </c>
      <c r="D424" s="3" t="s">
        <v>310</v>
      </c>
      <c r="E424" s="2" t="str">
        <v>Gerzensee</v>
      </c>
    </row>
    <row r="425" spans="1:5" x14ac:dyDescent="0.2">
      <c r="A425" s="3">
        <v>3424</v>
      </c>
      <c r="B425" s="3" t="s">
        <v>432</v>
      </c>
      <c r="C425" s="3" t="s">
        <v>430</v>
      </c>
      <c r="D425" s="3" t="s">
        <v>310</v>
      </c>
      <c r="E425" s="2" t="str">
        <v>Gurzelen</v>
      </c>
    </row>
    <row r="426" spans="1:5" x14ac:dyDescent="0.2">
      <c r="A426" s="3">
        <v>3415</v>
      </c>
      <c r="B426" s="3" t="s">
        <v>433</v>
      </c>
      <c r="C426" s="3" t="s">
        <v>434</v>
      </c>
      <c r="D426" s="3" t="s">
        <v>310</v>
      </c>
      <c r="E426" s="2" t="str">
        <v>Jaberg</v>
      </c>
    </row>
    <row r="427" spans="1:5" x14ac:dyDescent="0.2">
      <c r="A427" s="3">
        <v>3415</v>
      </c>
      <c r="B427" s="3" t="s">
        <v>435</v>
      </c>
      <c r="C427" s="3" t="s">
        <v>434</v>
      </c>
      <c r="D427" s="3" t="s">
        <v>310</v>
      </c>
      <c r="E427" s="2" t="str">
        <v>Kaufdorf</v>
      </c>
    </row>
    <row r="428" spans="1:5" x14ac:dyDescent="0.2">
      <c r="A428" s="3">
        <v>3419</v>
      </c>
      <c r="B428" s="3" t="s">
        <v>436</v>
      </c>
      <c r="C428" s="3" t="s">
        <v>434</v>
      </c>
      <c r="D428" s="3" t="s">
        <v>310</v>
      </c>
      <c r="E428" s="2" t="str">
        <v>Kehrsatz</v>
      </c>
    </row>
    <row r="429" spans="1:5" x14ac:dyDescent="0.2">
      <c r="A429" s="3">
        <v>3412</v>
      </c>
      <c r="B429" s="3" t="s">
        <v>437</v>
      </c>
      <c r="C429" s="3" t="s">
        <v>437</v>
      </c>
      <c r="D429" s="3" t="s">
        <v>310</v>
      </c>
      <c r="E429" s="2" t="str">
        <v>Kirchdorf (BE)</v>
      </c>
    </row>
    <row r="430" spans="1:5" x14ac:dyDescent="0.2">
      <c r="A430" s="3">
        <v>3413</v>
      </c>
      <c r="B430" s="3" t="s">
        <v>438</v>
      </c>
      <c r="C430" s="3" t="s">
        <v>437</v>
      </c>
      <c r="D430" s="3" t="s">
        <v>310</v>
      </c>
      <c r="E430" s="2" t="str">
        <v>Niedermuhlern</v>
      </c>
    </row>
    <row r="431" spans="1:5" x14ac:dyDescent="0.2">
      <c r="A431" s="3">
        <v>3429</v>
      </c>
      <c r="B431" s="3" t="s">
        <v>439</v>
      </c>
      <c r="C431" s="3" t="s">
        <v>439</v>
      </c>
      <c r="D431" s="3" t="s">
        <v>310</v>
      </c>
      <c r="E431" s="2" t="str">
        <v>Riggisberg</v>
      </c>
    </row>
    <row r="432" spans="1:5" x14ac:dyDescent="0.2">
      <c r="A432" s="3">
        <v>3324</v>
      </c>
      <c r="B432" s="3" t="s">
        <v>440</v>
      </c>
      <c r="C432" s="3" t="s">
        <v>440</v>
      </c>
      <c r="D432" s="3" t="s">
        <v>310</v>
      </c>
      <c r="E432" s="2" t="str">
        <v>Rüeggisberg</v>
      </c>
    </row>
    <row r="433" spans="1:5" x14ac:dyDescent="0.2">
      <c r="A433" s="3">
        <v>3324</v>
      </c>
      <c r="B433" s="3" t="s">
        <v>441</v>
      </c>
      <c r="C433" s="3" t="s">
        <v>440</v>
      </c>
      <c r="D433" s="3" t="s">
        <v>310</v>
      </c>
      <c r="E433" s="2" t="str">
        <v>Seftigen</v>
      </c>
    </row>
    <row r="434" spans="1:5" x14ac:dyDescent="0.2">
      <c r="A434" s="3">
        <v>3429</v>
      </c>
      <c r="B434" s="3" t="s">
        <v>442</v>
      </c>
      <c r="C434" s="3" t="s">
        <v>442</v>
      </c>
      <c r="D434" s="3" t="s">
        <v>310</v>
      </c>
      <c r="E434" s="2" t="str">
        <v>Toffen</v>
      </c>
    </row>
    <row r="435" spans="1:5" x14ac:dyDescent="0.2">
      <c r="A435" s="3">
        <v>3309</v>
      </c>
      <c r="B435" s="3" t="s">
        <v>443</v>
      </c>
      <c r="C435" s="3" t="s">
        <v>443</v>
      </c>
      <c r="D435" s="3" t="s">
        <v>310</v>
      </c>
      <c r="E435" s="2" t="str">
        <v>Uttigen</v>
      </c>
    </row>
    <row r="436" spans="1:5" x14ac:dyDescent="0.2">
      <c r="A436" s="3">
        <v>3422</v>
      </c>
      <c r="B436" s="3" t="s">
        <v>444</v>
      </c>
      <c r="C436" s="3" t="s">
        <v>445</v>
      </c>
      <c r="D436" s="3" t="s">
        <v>310</v>
      </c>
      <c r="E436" s="2" t="str">
        <v>Wattenwil</v>
      </c>
    </row>
    <row r="437" spans="1:5" x14ac:dyDescent="0.2">
      <c r="A437" s="3">
        <v>3425</v>
      </c>
      <c r="B437" s="3" t="s">
        <v>446</v>
      </c>
      <c r="C437" s="3" t="s">
        <v>446</v>
      </c>
      <c r="D437" s="3" t="s">
        <v>310</v>
      </c>
      <c r="E437" s="2" t="str">
        <v>Wald (BE)</v>
      </c>
    </row>
    <row r="438" spans="1:5" x14ac:dyDescent="0.2">
      <c r="A438" s="3">
        <v>3325</v>
      </c>
      <c r="B438" s="3" t="s">
        <v>447</v>
      </c>
      <c r="C438" s="3" t="s">
        <v>448</v>
      </c>
      <c r="D438" s="3" t="s">
        <v>310</v>
      </c>
      <c r="E438" s="2" t="str">
        <v>Thurnen</v>
      </c>
    </row>
    <row r="439" spans="1:5" x14ac:dyDescent="0.2">
      <c r="A439" s="3">
        <v>3326</v>
      </c>
      <c r="B439" s="3" t="s">
        <v>448</v>
      </c>
      <c r="C439" s="3" t="s">
        <v>448</v>
      </c>
      <c r="D439" s="3" t="s">
        <v>310</v>
      </c>
      <c r="E439" s="2" t="str">
        <v>Eggiwil</v>
      </c>
    </row>
    <row r="440" spans="1:5" x14ac:dyDescent="0.2">
      <c r="A440" s="3">
        <v>3421</v>
      </c>
      <c r="B440" s="3" t="s">
        <v>449</v>
      </c>
      <c r="C440" s="3" t="s">
        <v>449</v>
      </c>
      <c r="D440" s="3" t="s">
        <v>310</v>
      </c>
      <c r="E440" s="2" t="str">
        <v>Langnau im Emmental</v>
      </c>
    </row>
    <row r="441" spans="1:5" x14ac:dyDescent="0.2">
      <c r="A441" s="3">
        <v>3414</v>
      </c>
      <c r="B441" s="3" t="s">
        <v>450</v>
      </c>
      <c r="C441" s="3" t="s">
        <v>450</v>
      </c>
      <c r="D441" s="3" t="s">
        <v>310</v>
      </c>
      <c r="E441" s="2" t="str">
        <v>Lauperswil</v>
      </c>
    </row>
    <row r="442" spans="1:5" x14ac:dyDescent="0.2">
      <c r="A442" s="3">
        <v>3421</v>
      </c>
      <c r="B442" s="3" t="s">
        <v>449</v>
      </c>
      <c r="C442" s="3" t="s">
        <v>450</v>
      </c>
      <c r="D442" s="3" t="s">
        <v>310</v>
      </c>
      <c r="E442" s="2" t="str">
        <v>Röthenbach im Emmental</v>
      </c>
    </row>
    <row r="443" spans="1:5" x14ac:dyDescent="0.2">
      <c r="A443" s="3">
        <v>3422</v>
      </c>
      <c r="B443" s="3" t="s">
        <v>451</v>
      </c>
      <c r="C443" s="3" t="s">
        <v>452</v>
      </c>
      <c r="D443" s="3" t="s">
        <v>310</v>
      </c>
      <c r="E443" s="2" t="str">
        <v>Rüderswil</v>
      </c>
    </row>
    <row r="444" spans="1:5" x14ac:dyDescent="0.2">
      <c r="A444" s="3">
        <v>3422</v>
      </c>
      <c r="B444" s="3" t="s">
        <v>453</v>
      </c>
      <c r="C444" s="3" t="s">
        <v>452</v>
      </c>
      <c r="D444" s="3" t="s">
        <v>310</v>
      </c>
      <c r="E444" s="2" t="str">
        <v>Schangnau</v>
      </c>
    </row>
    <row r="445" spans="1:5" x14ac:dyDescent="0.2">
      <c r="A445" s="3">
        <v>3472</v>
      </c>
      <c r="B445" s="3" t="s">
        <v>454</v>
      </c>
      <c r="C445" s="3" t="s">
        <v>454</v>
      </c>
      <c r="D445" s="3" t="s">
        <v>310</v>
      </c>
      <c r="E445" s="2" t="str">
        <v>Signau</v>
      </c>
    </row>
    <row r="446" spans="1:5" x14ac:dyDescent="0.2">
      <c r="A446" s="3">
        <v>3421</v>
      </c>
      <c r="B446" s="3" t="s">
        <v>455</v>
      </c>
      <c r="C446" s="3" t="s">
        <v>456</v>
      </c>
      <c r="D446" s="3" t="s">
        <v>310</v>
      </c>
      <c r="E446" s="2" t="str">
        <v>Trub</v>
      </c>
    </row>
    <row r="447" spans="1:5" x14ac:dyDescent="0.2">
      <c r="A447" s="3">
        <v>3425</v>
      </c>
      <c r="B447" s="3" t="s">
        <v>457</v>
      </c>
      <c r="C447" s="3" t="s">
        <v>457</v>
      </c>
      <c r="D447" s="3" t="s">
        <v>310</v>
      </c>
      <c r="E447" s="2" t="str">
        <v>Trubschachen</v>
      </c>
    </row>
    <row r="448" spans="1:5" x14ac:dyDescent="0.2">
      <c r="A448" s="3">
        <v>3472</v>
      </c>
      <c r="B448" s="3" t="s">
        <v>458</v>
      </c>
      <c r="C448" s="3" t="s">
        <v>458</v>
      </c>
      <c r="D448" s="3" t="s">
        <v>310</v>
      </c>
      <c r="E448" s="2" t="str">
        <v>Amsoldingen</v>
      </c>
    </row>
    <row r="449" spans="1:5" x14ac:dyDescent="0.2">
      <c r="A449" s="3">
        <v>3474</v>
      </c>
      <c r="B449" s="3" t="s">
        <v>459</v>
      </c>
      <c r="C449" s="3" t="s">
        <v>458</v>
      </c>
      <c r="D449" s="3" t="s">
        <v>310</v>
      </c>
      <c r="E449" s="2" t="str">
        <v>Blumenstein</v>
      </c>
    </row>
    <row r="450" spans="1:5" x14ac:dyDescent="0.2">
      <c r="A450" s="3">
        <v>2606</v>
      </c>
      <c r="B450" s="3" t="s">
        <v>460</v>
      </c>
      <c r="C450" s="3" t="s">
        <v>460</v>
      </c>
      <c r="D450" s="3" t="s">
        <v>310</v>
      </c>
      <c r="E450" s="2" t="str">
        <v>Buchholterberg</v>
      </c>
    </row>
    <row r="451" spans="1:5" x14ac:dyDescent="0.2">
      <c r="A451" s="3">
        <v>2610</v>
      </c>
      <c r="B451" s="3" t="s">
        <v>461</v>
      </c>
      <c r="C451" s="3" t="s">
        <v>462</v>
      </c>
      <c r="D451" s="3" t="s">
        <v>310</v>
      </c>
      <c r="E451" s="2" t="str">
        <v>Eriz</v>
      </c>
    </row>
    <row r="452" spans="1:5" x14ac:dyDescent="0.2">
      <c r="A452" s="3">
        <v>2612</v>
      </c>
      <c r="B452" s="3" t="s">
        <v>462</v>
      </c>
      <c r="C452" s="3" t="s">
        <v>462</v>
      </c>
      <c r="D452" s="3" t="s">
        <v>310</v>
      </c>
      <c r="E452" s="2" t="str">
        <v>Fahrni</v>
      </c>
    </row>
    <row r="453" spans="1:5" x14ac:dyDescent="0.2">
      <c r="A453" s="3">
        <v>2607</v>
      </c>
      <c r="B453" s="3" t="s">
        <v>463</v>
      </c>
      <c r="C453" s="3" t="s">
        <v>463</v>
      </c>
      <c r="D453" s="3" t="s">
        <v>310</v>
      </c>
      <c r="E453" s="2" t="str">
        <v>Heiligenschwendi</v>
      </c>
    </row>
    <row r="454" spans="1:5" x14ac:dyDescent="0.2">
      <c r="A454" s="3">
        <v>2608</v>
      </c>
      <c r="B454" s="3" t="s">
        <v>464</v>
      </c>
      <c r="C454" s="3" t="s">
        <v>463</v>
      </c>
      <c r="D454" s="3" t="s">
        <v>310</v>
      </c>
      <c r="E454" s="2" t="str">
        <v>Heimberg</v>
      </c>
    </row>
    <row r="455" spans="1:5" x14ac:dyDescent="0.2">
      <c r="A455" s="3">
        <v>2608</v>
      </c>
      <c r="B455" s="3" t="s">
        <v>465</v>
      </c>
      <c r="C455" s="3" t="s">
        <v>465</v>
      </c>
      <c r="D455" s="3" t="s">
        <v>310</v>
      </c>
      <c r="E455" s="2" t="str">
        <v>Hilterfingen</v>
      </c>
    </row>
    <row r="456" spans="1:5" x14ac:dyDescent="0.2">
      <c r="A456" s="3">
        <v>2333</v>
      </c>
      <c r="B456" s="3" t="s">
        <v>466</v>
      </c>
      <c r="C456" s="3" t="s">
        <v>466</v>
      </c>
      <c r="D456" s="3" t="s">
        <v>310</v>
      </c>
      <c r="E456" s="2" t="str">
        <v>Homberg</v>
      </c>
    </row>
    <row r="457" spans="1:5" x14ac:dyDescent="0.2">
      <c r="A457" s="3">
        <v>2723</v>
      </c>
      <c r="B457" s="3" t="s">
        <v>467</v>
      </c>
      <c r="C457" s="3" t="s">
        <v>467</v>
      </c>
      <c r="D457" s="3" t="s">
        <v>310</v>
      </c>
      <c r="E457" s="2" t="str">
        <v>Horrenbach-Buchen</v>
      </c>
    </row>
    <row r="458" spans="1:5" x14ac:dyDescent="0.2">
      <c r="A458" s="3">
        <v>2534</v>
      </c>
      <c r="B458" s="3" t="s">
        <v>468</v>
      </c>
      <c r="C458" s="3" t="s">
        <v>468</v>
      </c>
      <c r="D458" s="3" t="s">
        <v>310</v>
      </c>
      <c r="E458" s="2" t="str">
        <v>Oberhofen am Thunersee</v>
      </c>
    </row>
    <row r="459" spans="1:5" x14ac:dyDescent="0.2">
      <c r="A459" s="3">
        <v>2534</v>
      </c>
      <c r="B459" s="3" t="s">
        <v>469</v>
      </c>
      <c r="C459" s="3" t="s">
        <v>468</v>
      </c>
      <c r="D459" s="3" t="s">
        <v>310</v>
      </c>
      <c r="E459" s="2" t="str">
        <v>Pohlern</v>
      </c>
    </row>
    <row r="460" spans="1:5" x14ac:dyDescent="0.2">
      <c r="A460" s="3">
        <v>2616</v>
      </c>
      <c r="B460" s="3" t="s">
        <v>470</v>
      </c>
      <c r="C460" s="3" t="s">
        <v>471</v>
      </c>
      <c r="D460" s="3" t="s">
        <v>310</v>
      </c>
      <c r="E460" s="2" t="str">
        <v>Sigriswil</v>
      </c>
    </row>
    <row r="461" spans="1:5" x14ac:dyDescent="0.2">
      <c r="A461" s="3">
        <v>2538</v>
      </c>
      <c r="B461" s="3" t="s">
        <v>472</v>
      </c>
      <c r="C461" s="3" t="s">
        <v>473</v>
      </c>
      <c r="D461" s="3" t="s">
        <v>310</v>
      </c>
      <c r="E461" s="2" t="str">
        <v>Steffisburg</v>
      </c>
    </row>
    <row r="462" spans="1:5" x14ac:dyDescent="0.2">
      <c r="A462" s="3">
        <v>2610</v>
      </c>
      <c r="B462" s="3" t="s">
        <v>474</v>
      </c>
      <c r="C462" s="3" t="s">
        <v>475</v>
      </c>
      <c r="D462" s="3" t="s">
        <v>310</v>
      </c>
      <c r="E462" s="2" t="str">
        <v>Teuffenthal (BE)</v>
      </c>
    </row>
    <row r="463" spans="1:5" x14ac:dyDescent="0.2">
      <c r="A463" s="3">
        <v>2610</v>
      </c>
      <c r="B463" s="3" t="s">
        <v>476</v>
      </c>
      <c r="C463" s="3" t="s">
        <v>475</v>
      </c>
      <c r="D463" s="3" t="s">
        <v>310</v>
      </c>
      <c r="E463" s="2" t="str">
        <v>Thierachern</v>
      </c>
    </row>
    <row r="464" spans="1:5" x14ac:dyDescent="0.2">
      <c r="A464" s="3">
        <v>2610</v>
      </c>
      <c r="B464" s="3" t="s">
        <v>477</v>
      </c>
      <c r="C464" s="3" t="s">
        <v>475</v>
      </c>
      <c r="D464" s="3" t="s">
        <v>310</v>
      </c>
      <c r="E464" s="2" t="str">
        <v>Thun</v>
      </c>
    </row>
    <row r="465" spans="1:5" x14ac:dyDescent="0.2">
      <c r="A465" s="3">
        <v>2605</v>
      </c>
      <c r="B465" s="3" t="s">
        <v>478</v>
      </c>
      <c r="C465" s="3" t="s">
        <v>478</v>
      </c>
      <c r="D465" s="3" t="s">
        <v>310</v>
      </c>
      <c r="E465" s="2" t="str">
        <v>Uebeschi</v>
      </c>
    </row>
    <row r="466" spans="1:5" x14ac:dyDescent="0.2">
      <c r="A466" s="3">
        <v>2615</v>
      </c>
      <c r="B466" s="3" t="s">
        <v>479</v>
      </c>
      <c r="C466" s="3" t="s">
        <v>479</v>
      </c>
      <c r="D466" s="3" t="s">
        <v>310</v>
      </c>
      <c r="E466" s="2" t="str">
        <v>Uetendorf</v>
      </c>
    </row>
    <row r="467" spans="1:5" x14ac:dyDescent="0.2">
      <c r="A467" s="3">
        <v>2615</v>
      </c>
      <c r="B467" s="3" t="s">
        <v>480</v>
      </c>
      <c r="C467" s="3" t="s">
        <v>479</v>
      </c>
      <c r="D467" s="3" t="s">
        <v>310</v>
      </c>
      <c r="E467" s="2" t="str">
        <v>Unterlangenegg</v>
      </c>
    </row>
    <row r="468" spans="1:5" x14ac:dyDescent="0.2">
      <c r="A468" s="3">
        <v>2720</v>
      </c>
      <c r="B468" s="3" t="s">
        <v>481</v>
      </c>
      <c r="C468" s="3" t="s">
        <v>481</v>
      </c>
      <c r="D468" s="3" t="s">
        <v>310</v>
      </c>
      <c r="E468" s="2" t="str">
        <v>Wachseldorn</v>
      </c>
    </row>
    <row r="469" spans="1:5" x14ac:dyDescent="0.2">
      <c r="A469" s="3">
        <v>2722</v>
      </c>
      <c r="B469" s="3" t="s">
        <v>482</v>
      </c>
      <c r="C469" s="3" t="s">
        <v>481</v>
      </c>
      <c r="D469" s="3" t="s">
        <v>310</v>
      </c>
      <c r="E469" s="2" t="str">
        <v>Zwieselberg</v>
      </c>
    </row>
    <row r="470" spans="1:5" x14ac:dyDescent="0.2">
      <c r="A470" s="3">
        <v>2613</v>
      </c>
      <c r="B470" s="3" t="s">
        <v>483</v>
      </c>
      <c r="C470" s="3" t="s">
        <v>483</v>
      </c>
      <c r="D470" s="3" t="s">
        <v>310</v>
      </c>
      <c r="E470" s="2" t="str">
        <v>Forst-Längenbühl</v>
      </c>
    </row>
    <row r="471" spans="1:5" x14ac:dyDescent="0.2">
      <c r="A471" s="3">
        <v>2535</v>
      </c>
      <c r="B471" s="3" t="s">
        <v>484</v>
      </c>
      <c r="C471" s="3" t="s">
        <v>485</v>
      </c>
      <c r="D471" s="3" t="s">
        <v>310</v>
      </c>
      <c r="E471" s="2" t="str">
        <v>Affoltern im Emmental</v>
      </c>
    </row>
    <row r="472" spans="1:5" x14ac:dyDescent="0.2">
      <c r="A472" s="3">
        <v>2536</v>
      </c>
      <c r="B472" s="3" t="s">
        <v>486</v>
      </c>
      <c r="C472" s="3" t="s">
        <v>485</v>
      </c>
      <c r="D472" s="3" t="s">
        <v>310</v>
      </c>
      <c r="E472" s="2" t="str">
        <v>Dürrenroth</v>
      </c>
    </row>
    <row r="473" spans="1:5" x14ac:dyDescent="0.2">
      <c r="A473" s="3">
        <v>2537</v>
      </c>
      <c r="B473" s="3" t="s">
        <v>487</v>
      </c>
      <c r="C473" s="3" t="s">
        <v>485</v>
      </c>
      <c r="D473" s="3" t="s">
        <v>310</v>
      </c>
      <c r="E473" s="2" t="str">
        <v>Eriswil</v>
      </c>
    </row>
    <row r="474" spans="1:5" x14ac:dyDescent="0.2">
      <c r="A474" s="3">
        <v>2603</v>
      </c>
      <c r="B474" s="3" t="s">
        <v>488</v>
      </c>
      <c r="C474" s="3" t="s">
        <v>489</v>
      </c>
      <c r="D474" s="3" t="s">
        <v>310</v>
      </c>
      <c r="E474" s="2" t="str">
        <v>Huttwil</v>
      </c>
    </row>
    <row r="475" spans="1:5" x14ac:dyDescent="0.2">
      <c r="A475" s="3">
        <v>2604</v>
      </c>
      <c r="B475" s="3" t="s">
        <v>490</v>
      </c>
      <c r="C475" s="3" t="s">
        <v>489</v>
      </c>
      <c r="D475" s="3" t="s">
        <v>310</v>
      </c>
      <c r="E475" s="2" t="str">
        <v>Lützelflüh</v>
      </c>
    </row>
    <row r="476" spans="1:5" x14ac:dyDescent="0.2">
      <c r="A476" s="3">
        <v>3237</v>
      </c>
      <c r="B476" s="3" t="s">
        <v>491</v>
      </c>
      <c r="C476" s="3" t="s">
        <v>491</v>
      </c>
      <c r="D476" s="3" t="s">
        <v>310</v>
      </c>
      <c r="E476" s="2" t="str">
        <v>Rüegsau</v>
      </c>
    </row>
    <row r="477" spans="1:5" x14ac:dyDescent="0.2">
      <c r="A477" s="3">
        <v>3235</v>
      </c>
      <c r="B477" s="3" t="s">
        <v>492</v>
      </c>
      <c r="C477" s="3" t="s">
        <v>492</v>
      </c>
      <c r="D477" s="3" t="s">
        <v>310</v>
      </c>
      <c r="E477" s="2" t="str">
        <v>Sumiswald</v>
      </c>
    </row>
    <row r="478" spans="1:5" x14ac:dyDescent="0.2">
      <c r="A478" s="3">
        <v>2577</v>
      </c>
      <c r="B478" s="3" t="s">
        <v>493</v>
      </c>
      <c r="C478" s="3" t="s">
        <v>493</v>
      </c>
      <c r="D478" s="3" t="s">
        <v>310</v>
      </c>
      <c r="E478" s="2" t="str">
        <v>Trachselwald</v>
      </c>
    </row>
    <row r="479" spans="1:5" x14ac:dyDescent="0.2">
      <c r="A479" s="3">
        <v>3238</v>
      </c>
      <c r="B479" s="3" t="s">
        <v>494</v>
      </c>
      <c r="C479" s="3" t="s">
        <v>494</v>
      </c>
      <c r="D479" s="3" t="s">
        <v>310</v>
      </c>
      <c r="E479" s="2" t="str">
        <v>Walterswil (BE)</v>
      </c>
    </row>
    <row r="480" spans="1:5" x14ac:dyDescent="0.2">
      <c r="A480" s="3">
        <v>3236</v>
      </c>
      <c r="B480" s="3" t="s">
        <v>495</v>
      </c>
      <c r="C480" s="3" t="s">
        <v>495</v>
      </c>
      <c r="D480" s="3" t="s">
        <v>310</v>
      </c>
      <c r="E480" s="2" t="str">
        <v>Wyssachen</v>
      </c>
    </row>
    <row r="481" spans="1:5" x14ac:dyDescent="0.2">
      <c r="A481" s="3">
        <v>3232</v>
      </c>
      <c r="B481" s="3" t="s">
        <v>496</v>
      </c>
      <c r="C481" s="3" t="s">
        <v>496</v>
      </c>
      <c r="D481" s="3" t="s">
        <v>310</v>
      </c>
      <c r="E481" s="2" t="str">
        <v>Attiswil</v>
      </c>
    </row>
    <row r="482" spans="1:5" x14ac:dyDescent="0.2">
      <c r="A482" s="3">
        <v>2576</v>
      </c>
      <c r="B482" s="3" t="s">
        <v>497</v>
      </c>
      <c r="C482" s="3" t="s">
        <v>497</v>
      </c>
      <c r="D482" s="3" t="s">
        <v>310</v>
      </c>
      <c r="E482" s="2" t="str">
        <v>Berken</v>
      </c>
    </row>
    <row r="483" spans="1:5" x14ac:dyDescent="0.2">
      <c r="A483" s="3">
        <v>3225</v>
      </c>
      <c r="B483" s="3" t="s">
        <v>498</v>
      </c>
      <c r="C483" s="3" t="s">
        <v>498</v>
      </c>
      <c r="D483" s="3" t="s">
        <v>310</v>
      </c>
      <c r="E483" s="2" t="str">
        <v>Bettenhausen</v>
      </c>
    </row>
    <row r="484" spans="1:5" x14ac:dyDescent="0.2">
      <c r="A484" s="3">
        <v>2577</v>
      </c>
      <c r="B484" s="3" t="s">
        <v>499</v>
      </c>
      <c r="C484" s="3" t="s">
        <v>500</v>
      </c>
      <c r="D484" s="3" t="s">
        <v>310</v>
      </c>
      <c r="E484" s="2" t="str">
        <v>Farnern</v>
      </c>
    </row>
    <row r="485" spans="1:5" x14ac:dyDescent="0.2">
      <c r="A485" s="3">
        <v>3226</v>
      </c>
      <c r="B485" s="3" t="s">
        <v>501</v>
      </c>
      <c r="C485" s="3" t="s">
        <v>501</v>
      </c>
      <c r="D485" s="3" t="s">
        <v>310</v>
      </c>
      <c r="E485" s="2" t="str">
        <v>Graben</v>
      </c>
    </row>
    <row r="486" spans="1:5" x14ac:dyDescent="0.2">
      <c r="A486" s="3">
        <v>3233</v>
      </c>
      <c r="B486" s="3" t="s">
        <v>502</v>
      </c>
      <c r="C486" s="3" t="s">
        <v>502</v>
      </c>
      <c r="D486" s="3" t="s">
        <v>310</v>
      </c>
      <c r="E486" s="2" t="str">
        <v>Heimenhausen</v>
      </c>
    </row>
    <row r="487" spans="1:5" x14ac:dyDescent="0.2">
      <c r="A487" s="3">
        <v>3234</v>
      </c>
      <c r="B487" s="3" t="s">
        <v>503</v>
      </c>
      <c r="C487" s="3" t="s">
        <v>503</v>
      </c>
      <c r="D487" s="3" t="s">
        <v>310</v>
      </c>
      <c r="E487" s="2" t="str">
        <v>Herzogenbuchsee</v>
      </c>
    </row>
    <row r="488" spans="1:5" x14ac:dyDescent="0.2">
      <c r="A488" s="3">
        <v>3315</v>
      </c>
      <c r="B488" s="3" t="s">
        <v>504</v>
      </c>
      <c r="C488" s="3" t="s">
        <v>504</v>
      </c>
      <c r="D488" s="3" t="s">
        <v>310</v>
      </c>
      <c r="E488" s="2" t="str">
        <v>Inkwil</v>
      </c>
    </row>
    <row r="489" spans="1:5" x14ac:dyDescent="0.2">
      <c r="A489" s="3">
        <v>3315</v>
      </c>
      <c r="B489" s="3" t="s">
        <v>505</v>
      </c>
      <c r="C489" s="3" t="s">
        <v>504</v>
      </c>
      <c r="D489" s="3" t="s">
        <v>310</v>
      </c>
      <c r="E489" s="2" t="str">
        <v>Niederbipp</v>
      </c>
    </row>
    <row r="490" spans="1:5" x14ac:dyDescent="0.2">
      <c r="A490" s="3">
        <v>3053</v>
      </c>
      <c r="B490" s="3" t="s">
        <v>506</v>
      </c>
      <c r="C490" s="3" t="s">
        <v>507</v>
      </c>
      <c r="D490" s="3" t="s">
        <v>310</v>
      </c>
      <c r="E490" s="2" t="str">
        <v>Niederönz</v>
      </c>
    </row>
    <row r="491" spans="1:5" x14ac:dyDescent="0.2">
      <c r="A491" s="3">
        <v>3053</v>
      </c>
      <c r="B491" s="3" t="s">
        <v>508</v>
      </c>
      <c r="C491" s="3" t="s">
        <v>508</v>
      </c>
      <c r="D491" s="3" t="s">
        <v>310</v>
      </c>
      <c r="E491" s="2" t="str">
        <v>Oberbipp</v>
      </c>
    </row>
    <row r="492" spans="1:5" x14ac:dyDescent="0.2">
      <c r="A492" s="3">
        <v>3306</v>
      </c>
      <c r="B492" s="3" t="s">
        <v>509</v>
      </c>
      <c r="C492" s="3" t="s">
        <v>510</v>
      </c>
      <c r="D492" s="3" t="s">
        <v>310</v>
      </c>
      <c r="E492" s="2" t="str">
        <v>Ochlenberg</v>
      </c>
    </row>
    <row r="493" spans="1:5" x14ac:dyDescent="0.2">
      <c r="A493" s="3">
        <v>3308</v>
      </c>
      <c r="B493" s="3" t="s">
        <v>511</v>
      </c>
      <c r="C493" s="3" t="s">
        <v>510</v>
      </c>
      <c r="D493" s="3" t="s">
        <v>310</v>
      </c>
      <c r="E493" s="2" t="str">
        <v>Rumisberg</v>
      </c>
    </row>
    <row r="494" spans="1:5" x14ac:dyDescent="0.2">
      <c r="A494" s="3">
        <v>3309</v>
      </c>
      <c r="B494" s="3" t="s">
        <v>512</v>
      </c>
      <c r="C494" s="3" t="s">
        <v>510</v>
      </c>
      <c r="D494" s="3" t="s">
        <v>310</v>
      </c>
      <c r="E494" s="2" t="str">
        <v>Seeberg</v>
      </c>
    </row>
    <row r="495" spans="1:5" x14ac:dyDescent="0.2">
      <c r="A495" s="3">
        <v>3312</v>
      </c>
      <c r="B495" s="3" t="s">
        <v>510</v>
      </c>
      <c r="C495" s="3" t="s">
        <v>510</v>
      </c>
      <c r="D495" s="3" t="s">
        <v>310</v>
      </c>
      <c r="E495" s="2" t="str">
        <v>Thörigen</v>
      </c>
    </row>
    <row r="496" spans="1:5" x14ac:dyDescent="0.2">
      <c r="A496" s="3">
        <v>3313</v>
      </c>
      <c r="B496" s="3" t="s">
        <v>513</v>
      </c>
      <c r="C496" s="3" t="s">
        <v>510</v>
      </c>
      <c r="D496" s="3" t="s">
        <v>310</v>
      </c>
      <c r="E496" s="2" t="str">
        <v>Walliswil bei Niederbipp</v>
      </c>
    </row>
    <row r="497" spans="1:5" x14ac:dyDescent="0.2">
      <c r="A497" s="3">
        <v>3314</v>
      </c>
      <c r="B497" s="3" t="s">
        <v>514</v>
      </c>
      <c r="C497" s="3" t="s">
        <v>510</v>
      </c>
      <c r="D497" s="3" t="s">
        <v>310</v>
      </c>
      <c r="E497" s="2" t="str">
        <v>Walliswil bei Wangen</v>
      </c>
    </row>
    <row r="498" spans="1:5" x14ac:dyDescent="0.2">
      <c r="A498" s="3">
        <v>3317</v>
      </c>
      <c r="B498" s="3" t="s">
        <v>515</v>
      </c>
      <c r="C498" s="3" t="s">
        <v>510</v>
      </c>
      <c r="D498" s="3" t="s">
        <v>310</v>
      </c>
      <c r="E498" s="2" t="str">
        <v>Wangen an der Aare</v>
      </c>
    </row>
    <row r="499" spans="1:5" x14ac:dyDescent="0.2">
      <c r="A499" s="3">
        <v>3317</v>
      </c>
      <c r="B499" s="3" t="s">
        <v>516</v>
      </c>
      <c r="C499" s="3" t="s">
        <v>510</v>
      </c>
      <c r="D499" s="3" t="s">
        <v>310</v>
      </c>
      <c r="E499" s="2" t="str">
        <v>Wangenried</v>
      </c>
    </row>
    <row r="500" spans="1:5" x14ac:dyDescent="0.2">
      <c r="A500" s="3">
        <v>3303</v>
      </c>
      <c r="B500" s="3" t="s">
        <v>517</v>
      </c>
      <c r="C500" s="3" t="s">
        <v>517</v>
      </c>
      <c r="D500" s="3" t="s">
        <v>310</v>
      </c>
      <c r="E500" s="2" t="str">
        <v>Wiedlisbach</v>
      </c>
    </row>
    <row r="501" spans="1:5" x14ac:dyDescent="0.2">
      <c r="A501" s="3">
        <v>3303</v>
      </c>
      <c r="B501" s="3" t="s">
        <v>518</v>
      </c>
      <c r="C501" s="3" t="s">
        <v>517</v>
      </c>
      <c r="D501" s="3" t="s">
        <v>310</v>
      </c>
      <c r="E501" s="2" t="str">
        <v>Doppleschwand</v>
      </c>
    </row>
    <row r="502" spans="1:5" x14ac:dyDescent="0.2">
      <c r="A502" s="3">
        <v>3303</v>
      </c>
      <c r="B502" s="3" t="s">
        <v>519</v>
      </c>
      <c r="C502" s="3" t="s">
        <v>517</v>
      </c>
      <c r="D502" s="3" t="s">
        <v>310</v>
      </c>
      <c r="E502" s="2" t="str">
        <v>Entlebuch</v>
      </c>
    </row>
    <row r="503" spans="1:5" x14ac:dyDescent="0.2">
      <c r="A503" s="3">
        <v>3305</v>
      </c>
      <c r="B503" s="3" t="s">
        <v>520</v>
      </c>
      <c r="C503" s="3" t="s">
        <v>517</v>
      </c>
      <c r="D503" s="3" t="s">
        <v>310</v>
      </c>
      <c r="E503" s="2" t="str">
        <v>Flühli</v>
      </c>
    </row>
    <row r="504" spans="1:5" x14ac:dyDescent="0.2">
      <c r="A504" s="3">
        <v>3305</v>
      </c>
      <c r="B504" s="3" t="s">
        <v>521</v>
      </c>
      <c r="C504" s="3" t="s">
        <v>521</v>
      </c>
      <c r="D504" s="3" t="s">
        <v>310</v>
      </c>
      <c r="E504" s="2" t="str">
        <v>Hasle (LU)</v>
      </c>
    </row>
    <row r="505" spans="1:5" x14ac:dyDescent="0.2">
      <c r="A505" s="3">
        <v>3322</v>
      </c>
      <c r="B505" s="3" t="s">
        <v>522</v>
      </c>
      <c r="C505" s="3" t="s">
        <v>522</v>
      </c>
      <c r="D505" s="3" t="s">
        <v>310</v>
      </c>
      <c r="E505" s="2" t="str">
        <v>Romoos</v>
      </c>
    </row>
    <row r="506" spans="1:5" x14ac:dyDescent="0.2">
      <c r="A506" s="3">
        <v>3302</v>
      </c>
      <c r="B506" s="3" t="s">
        <v>523</v>
      </c>
      <c r="C506" s="3" t="s">
        <v>523</v>
      </c>
      <c r="D506" s="3" t="s">
        <v>310</v>
      </c>
      <c r="E506" s="2" t="str">
        <v>Schüpfheim</v>
      </c>
    </row>
    <row r="507" spans="1:5" x14ac:dyDescent="0.2">
      <c r="A507" s="3">
        <v>3053</v>
      </c>
      <c r="B507" s="3" t="s">
        <v>524</v>
      </c>
      <c r="C507" s="3" t="s">
        <v>524</v>
      </c>
      <c r="D507" s="3" t="s">
        <v>310</v>
      </c>
      <c r="E507" s="2" t="str">
        <v>Werthenstein</v>
      </c>
    </row>
    <row r="508" spans="1:5" x14ac:dyDescent="0.2">
      <c r="A508" s="3">
        <v>3322</v>
      </c>
      <c r="B508" s="3" t="s">
        <v>525</v>
      </c>
      <c r="C508" s="3" t="s">
        <v>525</v>
      </c>
      <c r="D508" s="3" t="s">
        <v>310</v>
      </c>
      <c r="E508" s="2" t="str">
        <v>Escholzmatt-Marbach</v>
      </c>
    </row>
    <row r="509" spans="1:5" x14ac:dyDescent="0.2">
      <c r="A509" s="3">
        <v>3427</v>
      </c>
      <c r="B509" s="3" t="s">
        <v>526</v>
      </c>
      <c r="C509" s="3" t="s">
        <v>526</v>
      </c>
      <c r="D509" s="3" t="s">
        <v>310</v>
      </c>
      <c r="E509" s="2" t="str">
        <v>Aesch (LU)</v>
      </c>
    </row>
    <row r="510" spans="1:5" x14ac:dyDescent="0.2">
      <c r="A510" s="3">
        <v>3053</v>
      </c>
      <c r="B510" s="3" t="s">
        <v>527</v>
      </c>
      <c r="C510" s="3" t="s">
        <v>527</v>
      </c>
      <c r="D510" s="3" t="s">
        <v>310</v>
      </c>
      <c r="E510" s="2" t="str">
        <v>Ballwil</v>
      </c>
    </row>
    <row r="511" spans="1:5" x14ac:dyDescent="0.2">
      <c r="A511" s="3">
        <v>3428</v>
      </c>
      <c r="B511" s="3" t="s">
        <v>528</v>
      </c>
      <c r="C511" s="3" t="s">
        <v>529</v>
      </c>
      <c r="D511" s="3" t="s">
        <v>310</v>
      </c>
      <c r="E511" s="2" t="str">
        <v>Emmen</v>
      </c>
    </row>
    <row r="512" spans="1:5" x14ac:dyDescent="0.2">
      <c r="A512" s="3">
        <v>4564</v>
      </c>
      <c r="B512" s="3" t="s">
        <v>530</v>
      </c>
      <c r="C512" s="3" t="s">
        <v>530</v>
      </c>
      <c r="D512" s="3" t="s">
        <v>310</v>
      </c>
      <c r="E512" s="2" t="str">
        <v>Ermensee</v>
      </c>
    </row>
    <row r="513" spans="1:5" x14ac:dyDescent="0.2">
      <c r="A513" s="3">
        <v>3303</v>
      </c>
      <c r="B513" s="3" t="s">
        <v>531</v>
      </c>
      <c r="C513" s="3" t="s">
        <v>532</v>
      </c>
      <c r="D513" s="3" t="s">
        <v>310</v>
      </c>
      <c r="E513" s="2" t="str">
        <v>Eschenbach (LU)</v>
      </c>
    </row>
    <row r="514" spans="1:5" x14ac:dyDescent="0.2">
      <c r="A514" s="3">
        <v>3715</v>
      </c>
      <c r="B514" s="3" t="s">
        <v>533</v>
      </c>
      <c r="C514" s="3" t="s">
        <v>533</v>
      </c>
      <c r="D514" s="3" t="s">
        <v>310</v>
      </c>
      <c r="E514" s="2" t="str">
        <v>Hitzkirch</v>
      </c>
    </row>
    <row r="515" spans="1:5" x14ac:dyDescent="0.2">
      <c r="A515" s="3">
        <v>3703</v>
      </c>
      <c r="B515" s="3" t="s">
        <v>534</v>
      </c>
      <c r="C515" s="3" t="s">
        <v>535</v>
      </c>
      <c r="D515" s="3" t="s">
        <v>310</v>
      </c>
      <c r="E515" s="2" t="str">
        <v>Hochdorf</v>
      </c>
    </row>
    <row r="516" spans="1:5" x14ac:dyDescent="0.2">
      <c r="A516" s="3">
        <v>3703</v>
      </c>
      <c r="B516" s="3" t="s">
        <v>536</v>
      </c>
      <c r="C516" s="3" t="s">
        <v>535</v>
      </c>
      <c r="D516" s="3" t="s">
        <v>310</v>
      </c>
      <c r="E516" s="2" t="str">
        <v>Hohenrain</v>
      </c>
    </row>
    <row r="517" spans="1:5" x14ac:dyDescent="0.2">
      <c r="A517" s="3">
        <v>3711</v>
      </c>
      <c r="B517" s="3" t="s">
        <v>537</v>
      </c>
      <c r="C517" s="3" t="s">
        <v>535</v>
      </c>
      <c r="D517" s="3" t="s">
        <v>310</v>
      </c>
      <c r="E517" s="2" t="str">
        <v>Inwil</v>
      </c>
    </row>
    <row r="518" spans="1:5" x14ac:dyDescent="0.2">
      <c r="A518" s="3">
        <v>3714</v>
      </c>
      <c r="B518" s="3" t="s">
        <v>538</v>
      </c>
      <c r="C518" s="3" t="s">
        <v>538</v>
      </c>
      <c r="D518" s="3" t="s">
        <v>310</v>
      </c>
      <c r="E518" s="2" t="str">
        <v>Rain</v>
      </c>
    </row>
    <row r="519" spans="1:5" x14ac:dyDescent="0.2">
      <c r="A519" s="3">
        <v>3724</v>
      </c>
      <c r="B519" s="3" t="s">
        <v>539</v>
      </c>
      <c r="C519" s="3" t="s">
        <v>538</v>
      </c>
      <c r="D519" s="3" t="s">
        <v>310</v>
      </c>
      <c r="E519" s="2" t="str">
        <v>Römerswil</v>
      </c>
    </row>
    <row r="520" spans="1:5" x14ac:dyDescent="0.2">
      <c r="A520" s="3">
        <v>3725</v>
      </c>
      <c r="B520" s="3" t="s">
        <v>540</v>
      </c>
      <c r="C520" s="3" t="s">
        <v>538</v>
      </c>
      <c r="D520" s="3" t="s">
        <v>310</v>
      </c>
      <c r="E520" s="2" t="str">
        <v>Rothenburg</v>
      </c>
    </row>
    <row r="521" spans="1:5" x14ac:dyDescent="0.2">
      <c r="A521" s="3">
        <v>3716</v>
      </c>
      <c r="B521" s="3" t="s">
        <v>541</v>
      </c>
      <c r="C521" s="3" t="s">
        <v>541</v>
      </c>
      <c r="D521" s="3" t="s">
        <v>310</v>
      </c>
      <c r="E521" s="2" t="str">
        <v>Schongau</v>
      </c>
    </row>
    <row r="522" spans="1:5" x14ac:dyDescent="0.2">
      <c r="A522" s="3">
        <v>3717</v>
      </c>
      <c r="B522" s="3" t="s">
        <v>542</v>
      </c>
      <c r="C522" s="3" t="s">
        <v>541</v>
      </c>
      <c r="D522" s="3" t="s">
        <v>310</v>
      </c>
      <c r="E522" s="2" t="str">
        <v>Adligenswil</v>
      </c>
    </row>
    <row r="523" spans="1:5" x14ac:dyDescent="0.2">
      <c r="A523" s="3">
        <v>3718</v>
      </c>
      <c r="B523" s="3" t="s">
        <v>543</v>
      </c>
      <c r="C523" s="3" t="s">
        <v>543</v>
      </c>
      <c r="D523" s="3" t="s">
        <v>310</v>
      </c>
      <c r="E523" s="2" t="str">
        <v>Buchrain</v>
      </c>
    </row>
    <row r="524" spans="1:5" x14ac:dyDescent="0.2">
      <c r="A524" s="3">
        <v>3704</v>
      </c>
      <c r="B524" s="3" t="s">
        <v>544</v>
      </c>
      <c r="C524" s="3" t="s">
        <v>544</v>
      </c>
      <c r="D524" s="3" t="s">
        <v>310</v>
      </c>
      <c r="E524" s="2" t="str">
        <v>Dierikon</v>
      </c>
    </row>
    <row r="525" spans="1:5" x14ac:dyDescent="0.2">
      <c r="A525" s="3">
        <v>3711</v>
      </c>
      <c r="B525" s="3" t="s">
        <v>545</v>
      </c>
      <c r="C525" s="3" t="s">
        <v>546</v>
      </c>
      <c r="D525" s="3" t="s">
        <v>310</v>
      </c>
      <c r="E525" s="2" t="str">
        <v>Ebikon</v>
      </c>
    </row>
    <row r="526" spans="1:5" x14ac:dyDescent="0.2">
      <c r="A526" s="3">
        <v>3713</v>
      </c>
      <c r="B526" s="3" t="s">
        <v>546</v>
      </c>
      <c r="C526" s="3" t="s">
        <v>546</v>
      </c>
      <c r="D526" s="3" t="s">
        <v>310</v>
      </c>
      <c r="E526" s="2" t="str">
        <v>Gisikon</v>
      </c>
    </row>
    <row r="527" spans="1:5" x14ac:dyDescent="0.2">
      <c r="A527" s="3">
        <v>3714</v>
      </c>
      <c r="B527" s="3" t="s">
        <v>547</v>
      </c>
      <c r="C527" s="3" t="s">
        <v>546</v>
      </c>
      <c r="D527" s="3" t="s">
        <v>310</v>
      </c>
      <c r="E527" s="2" t="str">
        <v>Greppen</v>
      </c>
    </row>
    <row r="528" spans="1:5" x14ac:dyDescent="0.2">
      <c r="A528" s="3">
        <v>3722</v>
      </c>
      <c r="B528" s="3" t="s">
        <v>548</v>
      </c>
      <c r="C528" s="3" t="s">
        <v>546</v>
      </c>
      <c r="D528" s="3" t="s">
        <v>310</v>
      </c>
      <c r="E528" s="2" t="str">
        <v>Honau</v>
      </c>
    </row>
    <row r="529" spans="1:5" x14ac:dyDescent="0.2">
      <c r="A529" s="3">
        <v>3723</v>
      </c>
      <c r="B529" s="3" t="s">
        <v>549</v>
      </c>
      <c r="C529" s="3" t="s">
        <v>546</v>
      </c>
      <c r="D529" s="3" t="s">
        <v>310</v>
      </c>
      <c r="E529" s="2" t="str">
        <v>Horw</v>
      </c>
    </row>
    <row r="530" spans="1:5" x14ac:dyDescent="0.2">
      <c r="A530" s="3">
        <v>3800</v>
      </c>
      <c r="B530" s="3" t="s">
        <v>550</v>
      </c>
      <c r="C530" s="3" t="s">
        <v>551</v>
      </c>
      <c r="D530" s="3" t="s">
        <v>310</v>
      </c>
      <c r="E530" s="2" t="str">
        <v>Kriens</v>
      </c>
    </row>
    <row r="531" spans="1:5" x14ac:dyDescent="0.2">
      <c r="A531" s="3">
        <v>3803</v>
      </c>
      <c r="B531" s="3" t="s">
        <v>551</v>
      </c>
      <c r="C531" s="3" t="s">
        <v>551</v>
      </c>
      <c r="D531" s="3" t="s">
        <v>310</v>
      </c>
      <c r="E531" s="2" t="str">
        <v>Luzern</v>
      </c>
    </row>
    <row r="532" spans="1:5" x14ac:dyDescent="0.2">
      <c r="A532" s="3">
        <v>3806</v>
      </c>
      <c r="B532" s="3" t="s">
        <v>552</v>
      </c>
      <c r="C532" s="3" t="s">
        <v>553</v>
      </c>
      <c r="D532" s="3" t="s">
        <v>310</v>
      </c>
      <c r="E532" s="2" t="str">
        <v>Malters</v>
      </c>
    </row>
    <row r="533" spans="1:5" x14ac:dyDescent="0.2">
      <c r="A533" s="3">
        <v>3855</v>
      </c>
      <c r="B533" s="3" t="s">
        <v>554</v>
      </c>
      <c r="C533" s="3" t="s">
        <v>555</v>
      </c>
      <c r="D533" s="3" t="s">
        <v>310</v>
      </c>
      <c r="E533" s="2" t="str">
        <v>Meggen</v>
      </c>
    </row>
    <row r="534" spans="1:5" x14ac:dyDescent="0.2">
      <c r="A534" s="3">
        <v>3855</v>
      </c>
      <c r="B534" s="3" t="s">
        <v>556</v>
      </c>
      <c r="C534" s="3" t="s">
        <v>555</v>
      </c>
      <c r="D534" s="3" t="s">
        <v>310</v>
      </c>
      <c r="E534" s="2" t="str">
        <v>Meierskappel</v>
      </c>
    </row>
    <row r="535" spans="1:5" x14ac:dyDescent="0.2">
      <c r="A535" s="3">
        <v>3856</v>
      </c>
      <c r="B535" s="3" t="s">
        <v>557</v>
      </c>
      <c r="C535" s="3" t="s">
        <v>557</v>
      </c>
      <c r="D535" s="3" t="s">
        <v>310</v>
      </c>
      <c r="E535" s="2" t="str">
        <v>Root</v>
      </c>
    </row>
    <row r="536" spans="1:5" x14ac:dyDescent="0.2">
      <c r="A536" s="3">
        <v>3707</v>
      </c>
      <c r="B536" s="3" t="s">
        <v>558</v>
      </c>
      <c r="C536" s="3" t="s">
        <v>558</v>
      </c>
      <c r="D536" s="3" t="s">
        <v>310</v>
      </c>
      <c r="E536" s="2" t="str">
        <v>Schwarzenberg</v>
      </c>
    </row>
    <row r="537" spans="1:5" x14ac:dyDescent="0.2">
      <c r="A537" s="3">
        <v>3816</v>
      </c>
      <c r="B537" s="3" t="s">
        <v>559</v>
      </c>
      <c r="C537" s="3" t="s">
        <v>560</v>
      </c>
      <c r="D537" s="3" t="s">
        <v>310</v>
      </c>
      <c r="E537" s="2" t="str">
        <v>Udligenswil</v>
      </c>
    </row>
    <row r="538" spans="1:5" x14ac:dyDescent="0.2">
      <c r="A538" s="3">
        <v>3818</v>
      </c>
      <c r="B538" s="3" t="s">
        <v>560</v>
      </c>
      <c r="C538" s="3" t="s">
        <v>560</v>
      </c>
      <c r="D538" s="3" t="s">
        <v>310</v>
      </c>
      <c r="E538" s="2" t="str">
        <v>Vitznau</v>
      </c>
    </row>
    <row r="539" spans="1:5" x14ac:dyDescent="0.2">
      <c r="A539" s="3">
        <v>3814</v>
      </c>
      <c r="B539" s="3" t="s">
        <v>561</v>
      </c>
      <c r="C539" s="3" t="s">
        <v>561</v>
      </c>
      <c r="D539" s="3" t="s">
        <v>310</v>
      </c>
      <c r="E539" s="2" t="str">
        <v>Weggis</v>
      </c>
    </row>
    <row r="540" spans="1:5" x14ac:dyDescent="0.2">
      <c r="A540" s="3">
        <v>3812</v>
      </c>
      <c r="B540" s="3" t="s">
        <v>562</v>
      </c>
      <c r="C540" s="3" t="s">
        <v>563</v>
      </c>
      <c r="D540" s="3" t="s">
        <v>310</v>
      </c>
      <c r="E540" s="2" t="str">
        <v>Beromünster</v>
      </c>
    </row>
    <row r="541" spans="1:5" x14ac:dyDescent="0.2">
      <c r="A541" s="3">
        <v>3815</v>
      </c>
      <c r="B541" s="3" t="s">
        <v>564</v>
      </c>
      <c r="C541" s="3" t="s">
        <v>563</v>
      </c>
      <c r="D541" s="3" t="s">
        <v>310</v>
      </c>
      <c r="E541" s="2" t="str">
        <v>Büron</v>
      </c>
    </row>
    <row r="542" spans="1:5" x14ac:dyDescent="0.2">
      <c r="A542" s="3">
        <v>3815</v>
      </c>
      <c r="B542" s="3" t="s">
        <v>563</v>
      </c>
      <c r="C542" s="3" t="s">
        <v>563</v>
      </c>
      <c r="D542" s="3" t="s">
        <v>310</v>
      </c>
      <c r="E542" s="2" t="str">
        <v>Buttisholz</v>
      </c>
    </row>
    <row r="543" spans="1:5" x14ac:dyDescent="0.2">
      <c r="A543" s="3">
        <v>3804</v>
      </c>
      <c r="B543" s="3" t="s">
        <v>565</v>
      </c>
      <c r="C543" s="3" t="s">
        <v>565</v>
      </c>
      <c r="D543" s="3" t="s">
        <v>310</v>
      </c>
      <c r="E543" s="2" t="str">
        <v>Eich</v>
      </c>
    </row>
    <row r="544" spans="1:5" x14ac:dyDescent="0.2">
      <c r="A544" s="3">
        <v>3858</v>
      </c>
      <c r="B544" s="3" t="s">
        <v>566</v>
      </c>
      <c r="C544" s="3" t="s">
        <v>567</v>
      </c>
      <c r="D544" s="3" t="s">
        <v>310</v>
      </c>
      <c r="E544" s="2" t="str">
        <v>Geuensee</v>
      </c>
    </row>
    <row r="545" spans="1:5" x14ac:dyDescent="0.2">
      <c r="A545" s="3">
        <v>3800</v>
      </c>
      <c r="B545" s="3" t="s">
        <v>568</v>
      </c>
      <c r="C545" s="3" t="s">
        <v>568</v>
      </c>
      <c r="D545" s="3" t="s">
        <v>310</v>
      </c>
      <c r="E545" s="2" t="str">
        <v>Grosswangen</v>
      </c>
    </row>
    <row r="546" spans="1:5" x14ac:dyDescent="0.2">
      <c r="A546" s="3">
        <v>3807</v>
      </c>
      <c r="B546" s="3" t="s">
        <v>569</v>
      </c>
      <c r="C546" s="3" t="s">
        <v>569</v>
      </c>
      <c r="D546" s="3" t="s">
        <v>310</v>
      </c>
      <c r="E546" s="2" t="str">
        <v>Hildisrieden</v>
      </c>
    </row>
    <row r="547" spans="1:5" x14ac:dyDescent="0.2">
      <c r="A547" s="3">
        <v>3822</v>
      </c>
      <c r="B547" s="3" t="s">
        <v>570</v>
      </c>
      <c r="C547" s="3" t="s">
        <v>570</v>
      </c>
      <c r="D547" s="3" t="s">
        <v>310</v>
      </c>
      <c r="E547" s="2" t="str">
        <v>Knutwil</v>
      </c>
    </row>
    <row r="548" spans="1:5" x14ac:dyDescent="0.2">
      <c r="A548" s="3">
        <v>3822</v>
      </c>
      <c r="B548" s="3" t="s">
        <v>571</v>
      </c>
      <c r="C548" s="3" t="s">
        <v>570</v>
      </c>
      <c r="D548" s="3" t="s">
        <v>310</v>
      </c>
      <c r="E548" s="2" t="str">
        <v>Mauensee</v>
      </c>
    </row>
    <row r="549" spans="1:5" x14ac:dyDescent="0.2">
      <c r="A549" s="3">
        <v>3823</v>
      </c>
      <c r="B549" s="3" t="s">
        <v>572</v>
      </c>
      <c r="C549" s="3" t="s">
        <v>570</v>
      </c>
      <c r="D549" s="3" t="s">
        <v>310</v>
      </c>
      <c r="E549" s="2" t="str">
        <v>Neuenkirch</v>
      </c>
    </row>
    <row r="550" spans="1:5" x14ac:dyDescent="0.2">
      <c r="A550" s="3">
        <v>3823</v>
      </c>
      <c r="B550" s="3" t="s">
        <v>573</v>
      </c>
      <c r="C550" s="3" t="s">
        <v>570</v>
      </c>
      <c r="D550" s="3" t="s">
        <v>310</v>
      </c>
      <c r="E550" s="2" t="str">
        <v>Nottwil</v>
      </c>
    </row>
    <row r="551" spans="1:5" x14ac:dyDescent="0.2">
      <c r="A551" s="3">
        <v>3823</v>
      </c>
      <c r="B551" s="3" t="s">
        <v>574</v>
      </c>
      <c r="C551" s="3" t="s">
        <v>570</v>
      </c>
      <c r="D551" s="3" t="s">
        <v>310</v>
      </c>
      <c r="E551" s="2" t="str">
        <v>Oberkirch</v>
      </c>
    </row>
    <row r="552" spans="1:5" x14ac:dyDescent="0.2">
      <c r="A552" s="3">
        <v>3824</v>
      </c>
      <c r="B552" s="3" t="s">
        <v>575</v>
      </c>
      <c r="C552" s="3" t="s">
        <v>570</v>
      </c>
      <c r="D552" s="3" t="s">
        <v>310</v>
      </c>
      <c r="E552" s="2" t="str">
        <v>Rickenbach (LU)</v>
      </c>
    </row>
    <row r="553" spans="1:5" x14ac:dyDescent="0.2">
      <c r="A553" s="3">
        <v>3825</v>
      </c>
      <c r="B553" s="3" t="s">
        <v>576</v>
      </c>
      <c r="C553" s="3" t="s">
        <v>570</v>
      </c>
      <c r="D553" s="3" t="s">
        <v>310</v>
      </c>
      <c r="E553" s="2" t="str">
        <v>Ruswil</v>
      </c>
    </row>
    <row r="554" spans="1:5" x14ac:dyDescent="0.2">
      <c r="A554" s="3">
        <v>3826</v>
      </c>
      <c r="B554" s="3" t="s">
        <v>577</v>
      </c>
      <c r="C554" s="3" t="s">
        <v>570</v>
      </c>
      <c r="D554" s="3" t="s">
        <v>310</v>
      </c>
      <c r="E554" s="2" t="str">
        <v>Schenkon</v>
      </c>
    </row>
    <row r="555" spans="1:5" x14ac:dyDescent="0.2">
      <c r="A555" s="3">
        <v>3706</v>
      </c>
      <c r="B555" s="3" t="s">
        <v>578</v>
      </c>
      <c r="C555" s="3" t="s">
        <v>578</v>
      </c>
      <c r="D555" s="3" t="s">
        <v>310</v>
      </c>
      <c r="E555" s="2" t="str">
        <v>Schlierbach</v>
      </c>
    </row>
    <row r="556" spans="1:5" x14ac:dyDescent="0.2">
      <c r="A556" s="3">
        <v>3816</v>
      </c>
      <c r="B556" s="3" t="s">
        <v>579</v>
      </c>
      <c r="C556" s="3" t="s">
        <v>579</v>
      </c>
      <c r="D556" s="3" t="s">
        <v>310</v>
      </c>
      <c r="E556" s="2" t="str">
        <v>Sempach</v>
      </c>
    </row>
    <row r="557" spans="1:5" x14ac:dyDescent="0.2">
      <c r="A557" s="3">
        <v>3800</v>
      </c>
      <c r="B557" s="3" t="s">
        <v>580</v>
      </c>
      <c r="C557" s="3" t="s">
        <v>581</v>
      </c>
      <c r="D557" s="3" t="s">
        <v>310</v>
      </c>
      <c r="E557" s="2" t="str">
        <v>Sursee</v>
      </c>
    </row>
    <row r="558" spans="1:5" x14ac:dyDescent="0.2">
      <c r="A558" s="3">
        <v>3853</v>
      </c>
      <c r="B558" s="3" t="s">
        <v>582</v>
      </c>
      <c r="C558" s="3" t="s">
        <v>583</v>
      </c>
      <c r="D558" s="3" t="s">
        <v>310</v>
      </c>
      <c r="E558" s="2" t="str">
        <v>Triengen</v>
      </c>
    </row>
    <row r="559" spans="1:5" x14ac:dyDescent="0.2">
      <c r="A559" s="3">
        <v>3854</v>
      </c>
      <c r="B559" s="3" t="s">
        <v>584</v>
      </c>
      <c r="C559" s="3" t="s">
        <v>584</v>
      </c>
      <c r="D559" s="3" t="s">
        <v>310</v>
      </c>
      <c r="E559" s="2" t="str">
        <v>Wolhusen</v>
      </c>
    </row>
    <row r="560" spans="1:5" x14ac:dyDescent="0.2">
      <c r="A560" s="3">
        <v>3805</v>
      </c>
      <c r="B560" s="3" t="s">
        <v>585</v>
      </c>
      <c r="C560" s="3" t="s">
        <v>586</v>
      </c>
      <c r="D560" s="3" t="s">
        <v>310</v>
      </c>
      <c r="E560" s="2" t="str">
        <v>Alberswil</v>
      </c>
    </row>
    <row r="561" spans="1:5" x14ac:dyDescent="0.2">
      <c r="A561" s="3">
        <v>3852</v>
      </c>
      <c r="B561" s="3" t="s">
        <v>587</v>
      </c>
      <c r="C561" s="3" t="s">
        <v>586</v>
      </c>
      <c r="D561" s="3" t="s">
        <v>310</v>
      </c>
      <c r="E561" s="2" t="str">
        <v>Altbüron</v>
      </c>
    </row>
    <row r="562" spans="1:5" x14ac:dyDescent="0.2">
      <c r="A562" s="3">
        <v>3813</v>
      </c>
      <c r="B562" s="3" t="s">
        <v>588</v>
      </c>
      <c r="C562" s="3" t="s">
        <v>588</v>
      </c>
      <c r="D562" s="3" t="s">
        <v>310</v>
      </c>
      <c r="E562" s="2" t="str">
        <v>Altishofen</v>
      </c>
    </row>
    <row r="563" spans="1:5" x14ac:dyDescent="0.2">
      <c r="A563" s="3">
        <v>3855</v>
      </c>
      <c r="B563" s="3" t="s">
        <v>589</v>
      </c>
      <c r="C563" s="3" t="s">
        <v>590</v>
      </c>
      <c r="D563" s="3" t="s">
        <v>310</v>
      </c>
      <c r="E563" s="2" t="str">
        <v>Dagmersellen</v>
      </c>
    </row>
    <row r="564" spans="1:5" x14ac:dyDescent="0.2">
      <c r="A564" s="3">
        <v>3800</v>
      </c>
      <c r="B564" s="3" t="s">
        <v>591</v>
      </c>
      <c r="C564" s="3" t="s">
        <v>591</v>
      </c>
      <c r="D564" s="3" t="s">
        <v>310</v>
      </c>
      <c r="E564" s="2" t="str">
        <v>Egolzwil</v>
      </c>
    </row>
    <row r="565" spans="1:5" x14ac:dyDescent="0.2">
      <c r="A565" s="3">
        <v>3812</v>
      </c>
      <c r="B565" s="3" t="s">
        <v>562</v>
      </c>
      <c r="C565" s="3" t="s">
        <v>562</v>
      </c>
      <c r="D565" s="3" t="s">
        <v>310</v>
      </c>
      <c r="E565" s="2" t="str">
        <v>Ettiswil</v>
      </c>
    </row>
    <row r="566" spans="1:5" x14ac:dyDescent="0.2">
      <c r="A566" s="3">
        <v>3508</v>
      </c>
      <c r="B566" s="3" t="s">
        <v>592</v>
      </c>
      <c r="C566" s="3" t="s">
        <v>593</v>
      </c>
      <c r="D566" s="3" t="s">
        <v>310</v>
      </c>
      <c r="E566" s="2" t="str">
        <v>Fischbach</v>
      </c>
    </row>
    <row r="567" spans="1:5" x14ac:dyDescent="0.2">
      <c r="A567" s="3">
        <v>3507</v>
      </c>
      <c r="B567" s="3" t="s">
        <v>594</v>
      </c>
      <c r="C567" s="3" t="s">
        <v>594</v>
      </c>
      <c r="D567" s="3" t="s">
        <v>310</v>
      </c>
      <c r="E567" s="2" t="str">
        <v>Grossdietwil</v>
      </c>
    </row>
    <row r="568" spans="1:5" x14ac:dyDescent="0.2">
      <c r="A568" s="3">
        <v>3533</v>
      </c>
      <c r="B568" s="3" t="s">
        <v>595</v>
      </c>
      <c r="C568" s="3" t="s">
        <v>595</v>
      </c>
      <c r="D568" s="3" t="s">
        <v>310</v>
      </c>
      <c r="E568" s="2" t="str">
        <v>Hergiswil bei Willisau</v>
      </c>
    </row>
    <row r="569" spans="1:5" x14ac:dyDescent="0.2">
      <c r="A569" s="3">
        <v>3671</v>
      </c>
      <c r="B569" s="3" t="s">
        <v>596</v>
      </c>
      <c r="C569" s="3" t="s">
        <v>596</v>
      </c>
      <c r="D569" s="3" t="s">
        <v>310</v>
      </c>
      <c r="E569" s="2" t="str">
        <v>Luthern</v>
      </c>
    </row>
    <row r="570" spans="1:5" x14ac:dyDescent="0.2">
      <c r="A570" s="3">
        <v>3510</v>
      </c>
      <c r="B570" s="3" t="s">
        <v>597</v>
      </c>
      <c r="C570" s="3" t="s">
        <v>597</v>
      </c>
      <c r="D570" s="3" t="s">
        <v>310</v>
      </c>
      <c r="E570" s="2" t="str">
        <v>Menznau</v>
      </c>
    </row>
    <row r="571" spans="1:5" x14ac:dyDescent="0.2">
      <c r="A571" s="3">
        <v>3082</v>
      </c>
      <c r="B571" s="3" t="s">
        <v>598</v>
      </c>
      <c r="C571" s="3" t="s">
        <v>599</v>
      </c>
      <c r="D571" s="3" t="s">
        <v>310</v>
      </c>
      <c r="E571" s="2" t="str">
        <v>Nebikon</v>
      </c>
    </row>
    <row r="572" spans="1:5" x14ac:dyDescent="0.2">
      <c r="A572" s="3">
        <v>3506</v>
      </c>
      <c r="B572" s="3" t="s">
        <v>599</v>
      </c>
      <c r="C572" s="3" t="s">
        <v>599</v>
      </c>
      <c r="D572" s="3" t="s">
        <v>310</v>
      </c>
      <c r="E572" s="2" t="str">
        <v>Pfaffnau</v>
      </c>
    </row>
    <row r="573" spans="1:5" x14ac:dyDescent="0.2">
      <c r="A573" s="3">
        <v>3510</v>
      </c>
      <c r="B573" s="3" t="s">
        <v>600</v>
      </c>
      <c r="C573" s="3" t="s">
        <v>600</v>
      </c>
      <c r="D573" s="3" t="s">
        <v>310</v>
      </c>
      <c r="E573" s="2" t="str">
        <v>Reiden</v>
      </c>
    </row>
    <row r="574" spans="1:5" x14ac:dyDescent="0.2">
      <c r="A574" s="3">
        <v>3671</v>
      </c>
      <c r="B574" s="3" t="s">
        <v>601</v>
      </c>
      <c r="C574" s="3" t="s">
        <v>601</v>
      </c>
      <c r="D574" s="3" t="s">
        <v>310</v>
      </c>
      <c r="E574" s="2" t="str">
        <v>Roggliswil</v>
      </c>
    </row>
    <row r="575" spans="1:5" x14ac:dyDescent="0.2">
      <c r="A575" s="3">
        <v>3629</v>
      </c>
      <c r="B575" s="3" t="s">
        <v>602</v>
      </c>
      <c r="C575" s="3" t="s">
        <v>602</v>
      </c>
      <c r="D575" s="3" t="s">
        <v>310</v>
      </c>
      <c r="E575" s="2" t="str">
        <v>Schötz</v>
      </c>
    </row>
    <row r="576" spans="1:5" x14ac:dyDescent="0.2">
      <c r="A576" s="3">
        <v>3503</v>
      </c>
      <c r="B576" s="3" t="s">
        <v>603</v>
      </c>
      <c r="C576" s="3" t="s">
        <v>604</v>
      </c>
      <c r="D576" s="3" t="s">
        <v>310</v>
      </c>
      <c r="E576" s="2" t="str">
        <v>Ufhusen</v>
      </c>
    </row>
    <row r="577" spans="1:5" x14ac:dyDescent="0.2">
      <c r="A577" s="3">
        <v>3510</v>
      </c>
      <c r="B577" s="3" t="s">
        <v>604</v>
      </c>
      <c r="C577" s="3" t="s">
        <v>604</v>
      </c>
      <c r="D577" s="3" t="s">
        <v>310</v>
      </c>
      <c r="E577" s="2" t="str">
        <v>Wauwil</v>
      </c>
    </row>
    <row r="578" spans="1:5" x14ac:dyDescent="0.2">
      <c r="A578" s="3">
        <v>3434</v>
      </c>
      <c r="B578" s="3" t="s">
        <v>605</v>
      </c>
      <c r="C578" s="3" t="s">
        <v>606</v>
      </c>
      <c r="D578" s="3" t="s">
        <v>310</v>
      </c>
      <c r="E578" s="2" t="str">
        <v>Wikon</v>
      </c>
    </row>
    <row r="579" spans="1:5" x14ac:dyDescent="0.2">
      <c r="A579" s="3">
        <v>3434</v>
      </c>
      <c r="B579" s="3" t="s">
        <v>606</v>
      </c>
      <c r="C579" s="3" t="s">
        <v>606</v>
      </c>
      <c r="D579" s="3" t="s">
        <v>310</v>
      </c>
      <c r="E579" s="2" t="str">
        <v>Zell (LU)</v>
      </c>
    </row>
    <row r="580" spans="1:5" x14ac:dyDescent="0.2">
      <c r="A580" s="3">
        <v>3673</v>
      </c>
      <c r="B580" s="3" t="s">
        <v>607</v>
      </c>
      <c r="C580" s="3" t="s">
        <v>607</v>
      </c>
      <c r="D580" s="3" t="s">
        <v>310</v>
      </c>
      <c r="E580" s="2" t="str">
        <v>Willisau</v>
      </c>
    </row>
    <row r="581" spans="1:5" x14ac:dyDescent="0.2">
      <c r="A581" s="3">
        <v>3532</v>
      </c>
      <c r="B581" s="3" t="s">
        <v>608</v>
      </c>
      <c r="C581" s="3" t="s">
        <v>608</v>
      </c>
      <c r="D581" s="3" t="s">
        <v>310</v>
      </c>
      <c r="E581" s="2" t="str">
        <v>Altdorf (UR)</v>
      </c>
    </row>
    <row r="582" spans="1:5" x14ac:dyDescent="0.2">
      <c r="A582" s="3">
        <v>3083</v>
      </c>
      <c r="B582" s="3" t="s">
        <v>609</v>
      </c>
      <c r="C582" s="3" t="s">
        <v>610</v>
      </c>
      <c r="D582" s="3" t="s">
        <v>310</v>
      </c>
      <c r="E582" s="2" t="str">
        <v>Andermatt</v>
      </c>
    </row>
    <row r="583" spans="1:5" x14ac:dyDescent="0.2">
      <c r="A583" s="3">
        <v>3110</v>
      </c>
      <c r="B583" s="3" t="s">
        <v>610</v>
      </c>
      <c r="C583" s="3" t="s">
        <v>610</v>
      </c>
      <c r="D583" s="3" t="s">
        <v>310</v>
      </c>
      <c r="E583" s="2" t="str">
        <v>Attinghausen</v>
      </c>
    </row>
    <row r="584" spans="1:5" x14ac:dyDescent="0.2">
      <c r="A584" s="3">
        <v>3111</v>
      </c>
      <c r="B584" s="3" t="s">
        <v>611</v>
      </c>
      <c r="C584" s="3" t="s">
        <v>610</v>
      </c>
      <c r="D584" s="3" t="s">
        <v>310</v>
      </c>
      <c r="E584" s="2" t="str">
        <v>Bürglen (UR)</v>
      </c>
    </row>
    <row r="585" spans="1:5" x14ac:dyDescent="0.2">
      <c r="A585" s="3">
        <v>3504</v>
      </c>
      <c r="B585" s="3" t="s">
        <v>612</v>
      </c>
      <c r="C585" s="3" t="s">
        <v>612</v>
      </c>
      <c r="D585" s="3" t="s">
        <v>310</v>
      </c>
      <c r="E585" s="2" t="str">
        <v>Erstfeld</v>
      </c>
    </row>
    <row r="586" spans="1:5" x14ac:dyDescent="0.2">
      <c r="A586" s="3">
        <v>3672</v>
      </c>
      <c r="B586" s="3" t="s">
        <v>613</v>
      </c>
      <c r="C586" s="3" t="s">
        <v>613</v>
      </c>
      <c r="D586" s="3" t="s">
        <v>310</v>
      </c>
      <c r="E586" s="2" t="str">
        <v>Flüelen</v>
      </c>
    </row>
    <row r="587" spans="1:5" x14ac:dyDescent="0.2">
      <c r="A587" s="3">
        <v>3672</v>
      </c>
      <c r="B587" s="3" t="s">
        <v>614</v>
      </c>
      <c r="C587" s="3" t="s">
        <v>613</v>
      </c>
      <c r="D587" s="3" t="s">
        <v>310</v>
      </c>
      <c r="E587" s="2" t="str">
        <v>Göschenen</v>
      </c>
    </row>
    <row r="588" spans="1:5" x14ac:dyDescent="0.2">
      <c r="A588" s="3">
        <v>3674</v>
      </c>
      <c r="B588" s="3" t="s">
        <v>615</v>
      </c>
      <c r="C588" s="3" t="s">
        <v>613</v>
      </c>
      <c r="D588" s="3" t="s">
        <v>310</v>
      </c>
      <c r="E588" s="2" t="str">
        <v>Gurtnellen</v>
      </c>
    </row>
    <row r="589" spans="1:5" x14ac:dyDescent="0.2">
      <c r="A589" s="3">
        <v>3531</v>
      </c>
      <c r="B589" s="3" t="s">
        <v>616</v>
      </c>
      <c r="C589" s="3" t="s">
        <v>616</v>
      </c>
      <c r="D589" s="3" t="s">
        <v>310</v>
      </c>
      <c r="E589" s="2" t="str">
        <v>Hospental</v>
      </c>
    </row>
    <row r="590" spans="1:5" x14ac:dyDescent="0.2">
      <c r="A590" s="3">
        <v>3629</v>
      </c>
      <c r="B590" s="3" t="s">
        <v>617</v>
      </c>
      <c r="C590" s="3" t="s">
        <v>617</v>
      </c>
      <c r="D590" s="3" t="s">
        <v>310</v>
      </c>
      <c r="E590" s="2" t="str">
        <v>Isenthal</v>
      </c>
    </row>
    <row r="591" spans="1:5" x14ac:dyDescent="0.2">
      <c r="A591" s="3">
        <v>3113</v>
      </c>
      <c r="B591" s="3" t="s">
        <v>618</v>
      </c>
      <c r="C591" s="3" t="s">
        <v>618</v>
      </c>
      <c r="D591" s="3" t="s">
        <v>310</v>
      </c>
      <c r="E591" s="2" t="str">
        <v>Realp</v>
      </c>
    </row>
    <row r="592" spans="1:5" x14ac:dyDescent="0.2">
      <c r="A592" s="3">
        <v>3512</v>
      </c>
      <c r="B592" s="3" t="s">
        <v>619</v>
      </c>
      <c r="C592" s="3" t="s">
        <v>619</v>
      </c>
      <c r="D592" s="3" t="s">
        <v>310</v>
      </c>
      <c r="E592" s="2" t="str">
        <v>Schattdorf</v>
      </c>
    </row>
    <row r="593" spans="1:5" x14ac:dyDescent="0.2">
      <c r="A593" s="3">
        <v>3513</v>
      </c>
      <c r="B593" s="3" t="s">
        <v>620</v>
      </c>
      <c r="C593" s="3" t="s">
        <v>619</v>
      </c>
      <c r="D593" s="3" t="s">
        <v>310</v>
      </c>
      <c r="E593" s="2" t="str">
        <v>Seedorf (UR)</v>
      </c>
    </row>
    <row r="594" spans="1:5" x14ac:dyDescent="0.2">
      <c r="A594" s="3">
        <v>3075</v>
      </c>
      <c r="B594" s="3" t="s">
        <v>621</v>
      </c>
      <c r="C594" s="3" t="s">
        <v>622</v>
      </c>
      <c r="D594" s="3" t="s">
        <v>310</v>
      </c>
      <c r="E594" s="2" t="str">
        <v>Seelisberg</v>
      </c>
    </row>
    <row r="595" spans="1:5" x14ac:dyDescent="0.2">
      <c r="A595" s="3">
        <v>3075</v>
      </c>
      <c r="B595" s="3" t="s">
        <v>623</v>
      </c>
      <c r="C595" s="3" t="s">
        <v>622</v>
      </c>
      <c r="D595" s="3" t="s">
        <v>310</v>
      </c>
      <c r="E595" s="2" t="str">
        <v>Silenen</v>
      </c>
    </row>
    <row r="596" spans="1:5" x14ac:dyDescent="0.2">
      <c r="A596" s="3">
        <v>3076</v>
      </c>
      <c r="B596" s="3" t="s">
        <v>622</v>
      </c>
      <c r="C596" s="3" t="s">
        <v>622</v>
      </c>
      <c r="D596" s="3" t="s">
        <v>310</v>
      </c>
      <c r="E596" s="2" t="str">
        <v>Sisikon</v>
      </c>
    </row>
    <row r="597" spans="1:5" x14ac:dyDescent="0.2">
      <c r="A597" s="3">
        <v>3077</v>
      </c>
      <c r="B597" s="3" t="s">
        <v>624</v>
      </c>
      <c r="C597" s="3" t="s">
        <v>622</v>
      </c>
      <c r="D597" s="3" t="s">
        <v>310</v>
      </c>
      <c r="E597" s="2" t="str">
        <v>Spiringen</v>
      </c>
    </row>
    <row r="598" spans="1:5" x14ac:dyDescent="0.2">
      <c r="A598" s="3">
        <v>3078</v>
      </c>
      <c r="B598" s="3" t="s">
        <v>625</v>
      </c>
      <c r="C598" s="3" t="s">
        <v>622</v>
      </c>
      <c r="D598" s="3" t="s">
        <v>310</v>
      </c>
      <c r="E598" s="2" t="str">
        <v>Unterschächen</v>
      </c>
    </row>
    <row r="599" spans="1:5" x14ac:dyDescent="0.2">
      <c r="A599" s="3">
        <v>3532</v>
      </c>
      <c r="B599" s="3" t="s">
        <v>626</v>
      </c>
      <c r="C599" s="3" t="s">
        <v>626</v>
      </c>
      <c r="D599" s="3" t="s">
        <v>310</v>
      </c>
      <c r="E599" s="2" t="str">
        <v>Wassen</v>
      </c>
    </row>
    <row r="600" spans="1:5" x14ac:dyDescent="0.2">
      <c r="A600" s="3">
        <v>3504</v>
      </c>
      <c r="B600" s="3" t="s">
        <v>627</v>
      </c>
      <c r="C600" s="3" t="s">
        <v>627</v>
      </c>
      <c r="D600" s="3" t="s">
        <v>310</v>
      </c>
      <c r="E600" s="2" t="str">
        <v>Einsiedeln</v>
      </c>
    </row>
    <row r="601" spans="1:5" x14ac:dyDescent="0.2">
      <c r="A601" s="3">
        <v>3112</v>
      </c>
      <c r="B601" s="3" t="s">
        <v>628</v>
      </c>
      <c r="C601" s="3" t="s">
        <v>629</v>
      </c>
      <c r="D601" s="3" t="s">
        <v>310</v>
      </c>
      <c r="E601" s="2" t="str">
        <v>Gersau</v>
      </c>
    </row>
    <row r="602" spans="1:5" x14ac:dyDescent="0.2">
      <c r="A602" s="3">
        <v>3114</v>
      </c>
      <c r="B602" s="3" t="s">
        <v>630</v>
      </c>
      <c r="C602" s="3" t="s">
        <v>630</v>
      </c>
      <c r="D602" s="3" t="s">
        <v>310</v>
      </c>
      <c r="E602" s="2" t="str">
        <v>Feusisberg</v>
      </c>
    </row>
    <row r="603" spans="1:5" x14ac:dyDescent="0.2">
      <c r="A603" s="3">
        <v>3206</v>
      </c>
      <c r="B603" s="3" t="s">
        <v>631</v>
      </c>
      <c r="C603" s="3" t="s">
        <v>632</v>
      </c>
      <c r="D603" s="3" t="s">
        <v>310</v>
      </c>
      <c r="E603" s="2" t="str">
        <v>Freienbach</v>
      </c>
    </row>
    <row r="604" spans="1:5" x14ac:dyDescent="0.2">
      <c r="A604" s="3">
        <v>3206</v>
      </c>
      <c r="B604" s="3" t="s">
        <v>632</v>
      </c>
      <c r="C604" s="3" t="s">
        <v>632</v>
      </c>
      <c r="D604" s="3" t="s">
        <v>310</v>
      </c>
      <c r="E604" s="2" t="str">
        <v>Wollerau</v>
      </c>
    </row>
    <row r="605" spans="1:5" x14ac:dyDescent="0.2">
      <c r="A605" s="3">
        <v>3206</v>
      </c>
      <c r="B605" s="3" t="s">
        <v>633</v>
      </c>
      <c r="C605" s="3" t="s">
        <v>632</v>
      </c>
      <c r="D605" s="3" t="s">
        <v>310</v>
      </c>
      <c r="E605" s="2" t="str">
        <v>Küssnacht (SZ)</v>
      </c>
    </row>
    <row r="606" spans="1:5" x14ac:dyDescent="0.2">
      <c r="A606" s="3">
        <v>3206</v>
      </c>
      <c r="B606" s="3" t="s">
        <v>634</v>
      </c>
      <c r="C606" s="3" t="s">
        <v>632</v>
      </c>
      <c r="D606" s="3" t="s">
        <v>310</v>
      </c>
      <c r="E606" s="2" t="str">
        <v>Altendorf</v>
      </c>
    </row>
    <row r="607" spans="1:5" x14ac:dyDescent="0.2">
      <c r="A607" s="3">
        <v>3202</v>
      </c>
      <c r="B607" s="3" t="s">
        <v>635</v>
      </c>
      <c r="C607" s="3" t="s">
        <v>635</v>
      </c>
      <c r="D607" s="3" t="s">
        <v>310</v>
      </c>
      <c r="E607" s="2" t="str">
        <v>Galgenen</v>
      </c>
    </row>
    <row r="608" spans="1:5" x14ac:dyDescent="0.2">
      <c r="A608" s="3">
        <v>3208</v>
      </c>
      <c r="B608" s="3" t="s">
        <v>636</v>
      </c>
      <c r="C608" s="3" t="s">
        <v>636</v>
      </c>
      <c r="D608" s="3" t="s">
        <v>310</v>
      </c>
      <c r="E608" s="2" t="str">
        <v>Innerthal</v>
      </c>
    </row>
    <row r="609" spans="1:5" x14ac:dyDescent="0.2">
      <c r="A609" s="3">
        <v>3179</v>
      </c>
      <c r="B609" s="3" t="s">
        <v>637</v>
      </c>
      <c r="C609" s="3" t="s">
        <v>637</v>
      </c>
      <c r="D609" s="3" t="s">
        <v>310</v>
      </c>
      <c r="E609" s="2" t="str">
        <v>Lachen</v>
      </c>
    </row>
    <row r="610" spans="1:5" x14ac:dyDescent="0.2">
      <c r="A610" s="3">
        <v>3177</v>
      </c>
      <c r="B610" s="3" t="s">
        <v>638</v>
      </c>
      <c r="C610" s="3" t="s">
        <v>639</v>
      </c>
      <c r="D610" s="3" t="s">
        <v>310</v>
      </c>
      <c r="E610" s="2" t="str">
        <v>Reichenburg</v>
      </c>
    </row>
    <row r="611" spans="1:5" x14ac:dyDescent="0.2">
      <c r="A611" s="3">
        <v>3203</v>
      </c>
      <c r="B611" s="3" t="s">
        <v>640</v>
      </c>
      <c r="C611" s="3" t="s">
        <v>640</v>
      </c>
      <c r="D611" s="3" t="s">
        <v>310</v>
      </c>
      <c r="E611" s="2" t="str">
        <v>Schübelbach</v>
      </c>
    </row>
    <row r="612" spans="1:5" x14ac:dyDescent="0.2">
      <c r="A612" s="3">
        <v>3204</v>
      </c>
      <c r="B612" s="3" t="s">
        <v>641</v>
      </c>
      <c r="C612" s="3" t="s">
        <v>640</v>
      </c>
      <c r="D612" s="3" t="s">
        <v>310</v>
      </c>
      <c r="E612" s="2" t="str">
        <v>Tuggen</v>
      </c>
    </row>
    <row r="613" spans="1:5" x14ac:dyDescent="0.2">
      <c r="A613" s="3">
        <v>3205</v>
      </c>
      <c r="B613" s="3" t="s">
        <v>642</v>
      </c>
      <c r="C613" s="3" t="s">
        <v>640</v>
      </c>
      <c r="D613" s="3" t="s">
        <v>310</v>
      </c>
      <c r="E613" s="2" t="str">
        <v>Vorderthal</v>
      </c>
    </row>
    <row r="614" spans="1:5" x14ac:dyDescent="0.2">
      <c r="A614" s="3">
        <v>1797</v>
      </c>
      <c r="B614" s="3" t="s">
        <v>643</v>
      </c>
      <c r="C614" s="3" t="s">
        <v>643</v>
      </c>
      <c r="D614" s="3" t="s">
        <v>310</v>
      </c>
      <c r="E614" s="2" t="str">
        <v>Wangen (SZ)</v>
      </c>
    </row>
    <row r="615" spans="1:5" x14ac:dyDescent="0.2">
      <c r="A615" s="3">
        <v>3176</v>
      </c>
      <c r="B615" s="3" t="s">
        <v>644</v>
      </c>
      <c r="C615" s="3" t="s">
        <v>644</v>
      </c>
      <c r="D615" s="3" t="s">
        <v>310</v>
      </c>
      <c r="E615" s="2" t="str">
        <v>Alpthal</v>
      </c>
    </row>
    <row r="616" spans="1:5" x14ac:dyDescent="0.2">
      <c r="A616" s="3">
        <v>3207</v>
      </c>
      <c r="B616" s="3" t="s">
        <v>645</v>
      </c>
      <c r="C616" s="3" t="s">
        <v>645</v>
      </c>
      <c r="D616" s="3" t="s">
        <v>310</v>
      </c>
      <c r="E616" s="2" t="str">
        <v>Arth</v>
      </c>
    </row>
    <row r="617" spans="1:5" x14ac:dyDescent="0.2">
      <c r="A617" s="3">
        <v>2744</v>
      </c>
      <c r="B617" s="3" t="s">
        <v>646</v>
      </c>
      <c r="C617" s="3" t="s">
        <v>646</v>
      </c>
      <c r="D617" s="3" t="s">
        <v>310</v>
      </c>
      <c r="E617" s="2" t="str">
        <v>Illgau</v>
      </c>
    </row>
    <row r="618" spans="1:5" x14ac:dyDescent="0.2">
      <c r="A618" s="3">
        <v>2735</v>
      </c>
      <c r="B618" s="3" t="s">
        <v>647</v>
      </c>
      <c r="C618" s="3" t="s">
        <v>647</v>
      </c>
      <c r="D618" s="3" t="s">
        <v>310</v>
      </c>
      <c r="E618" s="2" t="str">
        <v>Ingenbohl</v>
      </c>
    </row>
    <row r="619" spans="1:5" x14ac:dyDescent="0.2">
      <c r="A619" s="3">
        <v>2747</v>
      </c>
      <c r="B619" s="3" t="s">
        <v>648</v>
      </c>
      <c r="C619" s="3" t="s">
        <v>649</v>
      </c>
      <c r="D619" s="3" t="s">
        <v>310</v>
      </c>
      <c r="E619" s="2" t="str">
        <v>Lauerz</v>
      </c>
    </row>
    <row r="620" spans="1:5" x14ac:dyDescent="0.2">
      <c r="A620" s="3">
        <v>2738</v>
      </c>
      <c r="B620" s="3" t="s">
        <v>650</v>
      </c>
      <c r="C620" s="3" t="s">
        <v>650</v>
      </c>
      <c r="D620" s="3" t="s">
        <v>310</v>
      </c>
      <c r="E620" s="2" t="str">
        <v>Morschach</v>
      </c>
    </row>
    <row r="621" spans="1:5" x14ac:dyDescent="0.2">
      <c r="A621" s="3">
        <v>2746</v>
      </c>
      <c r="B621" s="3" t="s">
        <v>651</v>
      </c>
      <c r="C621" s="3" t="s">
        <v>651</v>
      </c>
      <c r="D621" s="3" t="s">
        <v>310</v>
      </c>
      <c r="E621" s="2" t="str">
        <v>Muotathal</v>
      </c>
    </row>
    <row r="622" spans="1:5" x14ac:dyDescent="0.2">
      <c r="A622" s="3">
        <v>2743</v>
      </c>
      <c r="B622" s="3" t="s">
        <v>652</v>
      </c>
      <c r="C622" s="3" t="s">
        <v>652</v>
      </c>
      <c r="D622" s="3" t="s">
        <v>310</v>
      </c>
      <c r="E622" s="2" t="str">
        <v>Oberiberg</v>
      </c>
    </row>
    <row r="623" spans="1:5" x14ac:dyDescent="0.2">
      <c r="A623" s="3">
        <v>2745</v>
      </c>
      <c r="B623" s="3" t="s">
        <v>653</v>
      </c>
      <c r="C623" s="3" t="s">
        <v>653</v>
      </c>
      <c r="D623" s="3" t="s">
        <v>310</v>
      </c>
      <c r="E623" s="2" t="str">
        <v>Riemenstalden</v>
      </c>
    </row>
    <row r="624" spans="1:5" x14ac:dyDescent="0.2">
      <c r="A624" s="3">
        <v>2732</v>
      </c>
      <c r="B624" s="3" t="s">
        <v>654</v>
      </c>
      <c r="C624" s="3" t="s">
        <v>654</v>
      </c>
      <c r="D624" s="3" t="s">
        <v>310</v>
      </c>
      <c r="E624" s="2" t="str">
        <v>Rothenthurm</v>
      </c>
    </row>
    <row r="625" spans="1:5" x14ac:dyDescent="0.2">
      <c r="A625" s="3">
        <v>2740</v>
      </c>
      <c r="B625" s="3" t="s">
        <v>655</v>
      </c>
      <c r="C625" s="3" t="s">
        <v>655</v>
      </c>
      <c r="D625" s="3" t="s">
        <v>310</v>
      </c>
      <c r="E625" s="2" t="str">
        <v>Sattel</v>
      </c>
    </row>
    <row r="626" spans="1:5" x14ac:dyDescent="0.2">
      <c r="A626" s="3">
        <v>2742</v>
      </c>
      <c r="B626" s="3" t="s">
        <v>656</v>
      </c>
      <c r="C626" s="3" t="s">
        <v>656</v>
      </c>
      <c r="D626" s="3" t="s">
        <v>310</v>
      </c>
      <c r="E626" s="2" t="str">
        <v>Schwyz</v>
      </c>
    </row>
    <row r="627" spans="1:5" x14ac:dyDescent="0.2">
      <c r="A627" s="3">
        <v>2732</v>
      </c>
      <c r="B627" s="3" t="s">
        <v>657</v>
      </c>
      <c r="C627" s="3" t="s">
        <v>657</v>
      </c>
      <c r="D627" s="3" t="s">
        <v>310</v>
      </c>
      <c r="E627" s="2" t="str">
        <v>Steinen</v>
      </c>
    </row>
    <row r="628" spans="1:5" x14ac:dyDescent="0.2">
      <c r="A628" s="3">
        <v>2762</v>
      </c>
      <c r="B628" s="3" t="s">
        <v>658</v>
      </c>
      <c r="C628" s="3" t="s">
        <v>659</v>
      </c>
      <c r="D628" s="3" t="s">
        <v>310</v>
      </c>
      <c r="E628" s="2" t="str">
        <v>Steinerberg</v>
      </c>
    </row>
    <row r="629" spans="1:5" x14ac:dyDescent="0.2">
      <c r="A629" s="3">
        <v>2712</v>
      </c>
      <c r="B629" s="3" t="s">
        <v>660</v>
      </c>
      <c r="C629" s="3" t="s">
        <v>661</v>
      </c>
      <c r="D629" s="3" t="s">
        <v>310</v>
      </c>
      <c r="E629" s="2" t="str">
        <v>Unteriberg</v>
      </c>
    </row>
    <row r="630" spans="1:5" x14ac:dyDescent="0.2">
      <c r="A630" s="3">
        <v>2713</v>
      </c>
      <c r="B630" s="3" t="s">
        <v>662</v>
      </c>
      <c r="C630" s="3" t="s">
        <v>661</v>
      </c>
      <c r="D630" s="3" t="s">
        <v>310</v>
      </c>
      <c r="E630" s="2" t="str">
        <v>Alpnach</v>
      </c>
    </row>
    <row r="631" spans="1:5" x14ac:dyDescent="0.2">
      <c r="A631" s="3">
        <v>2732</v>
      </c>
      <c r="B631" s="3" t="s">
        <v>661</v>
      </c>
      <c r="C631" s="3" t="s">
        <v>661</v>
      </c>
      <c r="D631" s="3" t="s">
        <v>310</v>
      </c>
      <c r="E631" s="2" t="str">
        <v>Engelberg</v>
      </c>
    </row>
    <row r="632" spans="1:5" x14ac:dyDescent="0.2">
      <c r="A632" s="3">
        <v>2732</v>
      </c>
      <c r="B632" s="3" t="s">
        <v>663</v>
      </c>
      <c r="C632" s="3" t="s">
        <v>664</v>
      </c>
      <c r="D632" s="3" t="s">
        <v>310</v>
      </c>
      <c r="E632" s="2" t="str">
        <v>Giswil</v>
      </c>
    </row>
    <row r="633" spans="1:5" x14ac:dyDescent="0.2">
      <c r="A633" s="3">
        <v>2827</v>
      </c>
      <c r="B633" s="3" t="s">
        <v>665</v>
      </c>
      <c r="C633" s="3" t="s">
        <v>665</v>
      </c>
      <c r="D633" s="3" t="s">
        <v>310</v>
      </c>
      <c r="E633" s="2" t="str">
        <v>Kerns</v>
      </c>
    </row>
    <row r="634" spans="1:5" x14ac:dyDescent="0.2">
      <c r="A634" s="3">
        <v>2747</v>
      </c>
      <c r="B634" s="3" t="s">
        <v>666</v>
      </c>
      <c r="C634" s="3" t="s">
        <v>666</v>
      </c>
      <c r="D634" s="3" t="s">
        <v>310</v>
      </c>
      <c r="E634" s="2" t="str">
        <v>Lungern</v>
      </c>
    </row>
    <row r="635" spans="1:5" x14ac:dyDescent="0.2">
      <c r="A635" s="3">
        <v>2736</v>
      </c>
      <c r="B635" s="3" t="s">
        <v>667</v>
      </c>
      <c r="C635" s="3" t="s">
        <v>667</v>
      </c>
      <c r="D635" s="3" t="s">
        <v>310</v>
      </c>
      <c r="E635" s="2" t="str">
        <v>Sachseln</v>
      </c>
    </row>
    <row r="636" spans="1:5" x14ac:dyDescent="0.2">
      <c r="A636" s="3">
        <v>2710</v>
      </c>
      <c r="B636" s="3" t="s">
        <v>668</v>
      </c>
      <c r="C636" s="3" t="s">
        <v>668</v>
      </c>
      <c r="D636" s="3" t="s">
        <v>310</v>
      </c>
      <c r="E636" s="2" t="str">
        <v>Sarnen</v>
      </c>
    </row>
    <row r="637" spans="1:5" x14ac:dyDescent="0.2">
      <c r="A637" s="3">
        <v>2720</v>
      </c>
      <c r="B637" s="3" t="s">
        <v>669</v>
      </c>
      <c r="C637" s="3" t="s">
        <v>668</v>
      </c>
      <c r="D637" s="3" t="s">
        <v>310</v>
      </c>
      <c r="E637" s="2" t="str">
        <v>Beckenried</v>
      </c>
    </row>
    <row r="638" spans="1:5" x14ac:dyDescent="0.2">
      <c r="A638" s="3">
        <v>2717</v>
      </c>
      <c r="B638" s="3" t="s">
        <v>670</v>
      </c>
      <c r="C638" s="3" t="s">
        <v>670</v>
      </c>
      <c r="D638" s="3" t="s">
        <v>310</v>
      </c>
      <c r="E638" s="2" t="str">
        <v>Buochs</v>
      </c>
    </row>
    <row r="639" spans="1:5" x14ac:dyDescent="0.2">
      <c r="A639" s="3">
        <v>2715</v>
      </c>
      <c r="B639" s="3" t="s">
        <v>671</v>
      </c>
      <c r="C639" s="3" t="s">
        <v>672</v>
      </c>
      <c r="D639" s="3" t="s">
        <v>310</v>
      </c>
      <c r="E639" s="2" t="str">
        <v>Dallenwil</v>
      </c>
    </row>
    <row r="640" spans="1:5" x14ac:dyDescent="0.2">
      <c r="A640" s="3">
        <v>2715</v>
      </c>
      <c r="B640" s="3" t="s">
        <v>673</v>
      </c>
      <c r="C640" s="3" t="s">
        <v>672</v>
      </c>
      <c r="D640" s="3" t="s">
        <v>310</v>
      </c>
      <c r="E640" s="2" t="str">
        <v>Emmetten</v>
      </c>
    </row>
    <row r="641" spans="1:5" x14ac:dyDescent="0.2">
      <c r="A641" s="3">
        <v>2716</v>
      </c>
      <c r="B641" s="3" t="s">
        <v>674</v>
      </c>
      <c r="C641" s="3" t="s">
        <v>672</v>
      </c>
      <c r="D641" s="3" t="s">
        <v>310</v>
      </c>
      <c r="E641" s="2" t="str">
        <v>Ennetbürgen</v>
      </c>
    </row>
    <row r="642" spans="1:5" x14ac:dyDescent="0.2">
      <c r="A642" s="3">
        <v>2717</v>
      </c>
      <c r="B642" s="3" t="s">
        <v>675</v>
      </c>
      <c r="C642" s="3" t="s">
        <v>672</v>
      </c>
      <c r="D642" s="3" t="s">
        <v>310</v>
      </c>
      <c r="E642" s="2" t="str">
        <v>Ennetmoos</v>
      </c>
    </row>
    <row r="643" spans="1:5" x14ac:dyDescent="0.2">
      <c r="A643" s="3">
        <v>2748</v>
      </c>
      <c r="B643" s="3" t="s">
        <v>676</v>
      </c>
      <c r="C643" s="3" t="s">
        <v>672</v>
      </c>
      <c r="D643" s="3" t="s">
        <v>310</v>
      </c>
      <c r="E643" s="2" t="str">
        <v>Hergiswil (NW)</v>
      </c>
    </row>
    <row r="644" spans="1:5" x14ac:dyDescent="0.2">
      <c r="A644" s="3">
        <v>2748</v>
      </c>
      <c r="B644" s="3" t="s">
        <v>677</v>
      </c>
      <c r="C644" s="3" t="s">
        <v>672</v>
      </c>
      <c r="D644" s="3" t="s">
        <v>310</v>
      </c>
      <c r="E644" s="2" t="str">
        <v>Oberdorf (NW)</v>
      </c>
    </row>
    <row r="645" spans="1:5" x14ac:dyDescent="0.2">
      <c r="A645" s="3">
        <v>2733</v>
      </c>
      <c r="B645" s="3" t="s">
        <v>678</v>
      </c>
      <c r="C645" s="3" t="s">
        <v>679</v>
      </c>
      <c r="D645" s="3" t="s">
        <v>310</v>
      </c>
      <c r="E645" s="2" t="str">
        <v>Stans</v>
      </c>
    </row>
    <row r="646" spans="1:5" x14ac:dyDescent="0.2">
      <c r="A646" s="3">
        <v>2735</v>
      </c>
      <c r="B646" s="3" t="s">
        <v>680</v>
      </c>
      <c r="C646" s="3" t="s">
        <v>679</v>
      </c>
      <c r="D646" s="3" t="s">
        <v>310</v>
      </c>
      <c r="E646" s="2" t="str">
        <v>Stansstad</v>
      </c>
    </row>
    <row r="647" spans="1:5" x14ac:dyDescent="0.2">
      <c r="A647" s="3">
        <v>2735</v>
      </c>
      <c r="B647" s="3" t="s">
        <v>681</v>
      </c>
      <c r="C647" s="3" t="s">
        <v>679</v>
      </c>
      <c r="D647" s="3" t="s">
        <v>310</v>
      </c>
      <c r="E647" s="2" t="str">
        <v>Wolfenschiessen</v>
      </c>
    </row>
    <row r="648" spans="1:5" x14ac:dyDescent="0.2">
      <c r="A648" s="3">
        <v>2520</v>
      </c>
      <c r="B648" s="3" t="s">
        <v>682</v>
      </c>
      <c r="C648" s="3" t="s">
        <v>682</v>
      </c>
      <c r="D648" s="3" t="s">
        <v>310</v>
      </c>
      <c r="E648" s="2" t="str">
        <v>Glarus Nord</v>
      </c>
    </row>
    <row r="649" spans="1:5" x14ac:dyDescent="0.2">
      <c r="A649" s="3">
        <v>2518</v>
      </c>
      <c r="B649" s="3" t="s">
        <v>683</v>
      </c>
      <c r="C649" s="3" t="s">
        <v>683</v>
      </c>
      <c r="D649" s="3" t="s">
        <v>310</v>
      </c>
      <c r="E649" s="2" t="str">
        <v>Glarus Süd</v>
      </c>
    </row>
    <row r="650" spans="1:5" x14ac:dyDescent="0.2">
      <c r="A650" s="3">
        <v>2515</v>
      </c>
      <c r="B650" s="3" t="s">
        <v>684</v>
      </c>
      <c r="C650" s="3" t="s">
        <v>685</v>
      </c>
      <c r="D650" s="3" t="s">
        <v>310</v>
      </c>
      <c r="E650" s="2" t="str">
        <v>Glarus</v>
      </c>
    </row>
    <row r="651" spans="1:5" x14ac:dyDescent="0.2">
      <c r="A651" s="3">
        <v>2516</v>
      </c>
      <c r="B651" s="3" t="s">
        <v>686</v>
      </c>
      <c r="C651" s="3" t="s">
        <v>685</v>
      </c>
      <c r="D651" s="3" t="s">
        <v>310</v>
      </c>
      <c r="E651" s="2" t="str">
        <v>Baar</v>
      </c>
    </row>
    <row r="652" spans="1:5" x14ac:dyDescent="0.2">
      <c r="A652" s="3">
        <v>2517</v>
      </c>
      <c r="B652" s="3" t="s">
        <v>687</v>
      </c>
      <c r="C652" s="3" t="s">
        <v>685</v>
      </c>
      <c r="D652" s="3" t="s">
        <v>310</v>
      </c>
      <c r="E652" s="2" t="str">
        <v>Cham</v>
      </c>
    </row>
    <row r="653" spans="1:5" x14ac:dyDescent="0.2">
      <c r="A653" s="3">
        <v>2558</v>
      </c>
      <c r="B653" s="3" t="s">
        <v>688</v>
      </c>
      <c r="C653" s="3" t="s">
        <v>688</v>
      </c>
      <c r="D653" s="3" t="s">
        <v>310</v>
      </c>
      <c r="E653" s="2" t="str">
        <v>Hünenberg</v>
      </c>
    </row>
    <row r="654" spans="1:5" x14ac:dyDescent="0.2">
      <c r="A654" s="3">
        <v>2564</v>
      </c>
      <c r="B654" s="3" t="s">
        <v>689</v>
      </c>
      <c r="C654" s="3" t="s">
        <v>689</v>
      </c>
      <c r="D654" s="3" t="s">
        <v>310</v>
      </c>
      <c r="E654" s="2" t="str">
        <v>Menzingen</v>
      </c>
    </row>
    <row r="655" spans="1:5" x14ac:dyDescent="0.2">
      <c r="A655" s="3">
        <v>2555</v>
      </c>
      <c r="B655" s="3" t="s">
        <v>690</v>
      </c>
      <c r="C655" s="3" t="s">
        <v>691</v>
      </c>
      <c r="D655" s="3" t="s">
        <v>310</v>
      </c>
      <c r="E655" s="2" t="str">
        <v>Neuheim</v>
      </c>
    </row>
    <row r="656" spans="1:5" x14ac:dyDescent="0.2">
      <c r="A656" s="3">
        <v>3274</v>
      </c>
      <c r="B656" s="3" t="s">
        <v>692</v>
      </c>
      <c r="C656" s="3" t="s">
        <v>693</v>
      </c>
      <c r="D656" s="3" t="s">
        <v>310</v>
      </c>
      <c r="E656" s="2" t="str">
        <v>Oberägeri</v>
      </c>
    </row>
    <row r="657" spans="1:5" x14ac:dyDescent="0.2">
      <c r="A657" s="3">
        <v>3272</v>
      </c>
      <c r="B657" s="3" t="s">
        <v>694</v>
      </c>
      <c r="C657" s="3" t="s">
        <v>694</v>
      </c>
      <c r="D657" s="3" t="s">
        <v>310</v>
      </c>
      <c r="E657" s="2" t="str">
        <v>Risch</v>
      </c>
    </row>
    <row r="658" spans="1:5" x14ac:dyDescent="0.2">
      <c r="A658" s="3">
        <v>2575</v>
      </c>
      <c r="B658" s="3" t="s">
        <v>695</v>
      </c>
      <c r="C658" s="3" t="s">
        <v>695</v>
      </c>
      <c r="D658" s="3" t="s">
        <v>310</v>
      </c>
      <c r="E658" s="2" t="str">
        <v>Steinhausen</v>
      </c>
    </row>
    <row r="659" spans="1:5" x14ac:dyDescent="0.2">
      <c r="A659" s="3">
        <v>3274</v>
      </c>
      <c r="B659" s="3" t="s">
        <v>696</v>
      </c>
      <c r="C659" s="3" t="s">
        <v>696</v>
      </c>
      <c r="D659" s="3" t="s">
        <v>310</v>
      </c>
      <c r="E659" s="2" t="str">
        <v>Unterägeri</v>
      </c>
    </row>
    <row r="660" spans="1:5" x14ac:dyDescent="0.2">
      <c r="A660" s="3">
        <v>2565</v>
      </c>
      <c r="B660" s="3" t="s">
        <v>697</v>
      </c>
      <c r="C660" s="3" t="s">
        <v>697</v>
      </c>
      <c r="D660" s="3" t="s">
        <v>310</v>
      </c>
      <c r="E660" s="2" t="str">
        <v>Walchwil</v>
      </c>
    </row>
    <row r="661" spans="1:5" x14ac:dyDescent="0.2">
      <c r="A661" s="3">
        <v>2563</v>
      </c>
      <c r="B661" s="3" t="s">
        <v>698</v>
      </c>
      <c r="C661" s="3" t="s">
        <v>698</v>
      </c>
      <c r="D661" s="3" t="s">
        <v>310</v>
      </c>
      <c r="E661" s="2" t="str">
        <v>Zug</v>
      </c>
    </row>
    <row r="662" spans="1:5" x14ac:dyDescent="0.2">
      <c r="A662" s="3">
        <v>2514</v>
      </c>
      <c r="B662" s="3" t="s">
        <v>699</v>
      </c>
      <c r="C662" s="3" t="s">
        <v>699</v>
      </c>
      <c r="D662" s="3" t="s">
        <v>310</v>
      </c>
      <c r="E662" s="2" t="str">
        <v>Châtillon (FR)</v>
      </c>
    </row>
    <row r="663" spans="1:5" x14ac:dyDescent="0.2">
      <c r="A663" s="3">
        <v>3274</v>
      </c>
      <c r="B663" s="3" t="s">
        <v>700</v>
      </c>
      <c r="C663" s="3" t="s">
        <v>700</v>
      </c>
      <c r="D663" s="3" t="s">
        <v>310</v>
      </c>
      <c r="E663" s="2" t="str">
        <v>Cugy (FR)</v>
      </c>
    </row>
    <row r="664" spans="1:5" x14ac:dyDescent="0.2">
      <c r="A664" s="3">
        <v>2572</v>
      </c>
      <c r="B664" s="3" t="s">
        <v>701</v>
      </c>
      <c r="C664" s="3" t="s">
        <v>701</v>
      </c>
      <c r="D664" s="3" t="s">
        <v>310</v>
      </c>
      <c r="E664" s="2" t="str">
        <v>Fétigny</v>
      </c>
    </row>
    <row r="665" spans="1:5" x14ac:dyDescent="0.2">
      <c r="A665" s="3">
        <v>2560</v>
      </c>
      <c r="B665" s="3" t="s">
        <v>702</v>
      </c>
      <c r="C665" s="3" t="s">
        <v>702</v>
      </c>
      <c r="D665" s="3" t="s">
        <v>310</v>
      </c>
      <c r="E665" s="2" t="str">
        <v>Gletterens</v>
      </c>
    </row>
    <row r="666" spans="1:5" x14ac:dyDescent="0.2">
      <c r="A666" s="3">
        <v>2552</v>
      </c>
      <c r="B666" s="3" t="s">
        <v>703</v>
      </c>
      <c r="C666" s="3" t="s">
        <v>703</v>
      </c>
      <c r="D666" s="3" t="s">
        <v>310</v>
      </c>
      <c r="E666" s="2" t="str">
        <v>Lully (FR)</v>
      </c>
    </row>
    <row r="667" spans="1:5" x14ac:dyDescent="0.2">
      <c r="A667" s="3">
        <v>2562</v>
      </c>
      <c r="B667" s="3" t="s">
        <v>704</v>
      </c>
      <c r="C667" s="3" t="s">
        <v>704</v>
      </c>
      <c r="D667" s="3" t="s">
        <v>310</v>
      </c>
      <c r="E667" s="2" t="str">
        <v>Ménières</v>
      </c>
    </row>
    <row r="668" spans="1:5" x14ac:dyDescent="0.2">
      <c r="A668" s="3">
        <v>2553</v>
      </c>
      <c r="B668" s="3" t="s">
        <v>705</v>
      </c>
      <c r="C668" s="3" t="s">
        <v>705</v>
      </c>
      <c r="D668" s="3" t="s">
        <v>310</v>
      </c>
      <c r="E668" s="2" t="str">
        <v>Montagny (FR)</v>
      </c>
    </row>
    <row r="669" spans="1:5" x14ac:dyDescent="0.2">
      <c r="A669" s="3">
        <v>2556</v>
      </c>
      <c r="B669" s="3" t="s">
        <v>706</v>
      </c>
      <c r="C669" s="3" t="s">
        <v>706</v>
      </c>
      <c r="D669" s="3" t="s">
        <v>310</v>
      </c>
      <c r="E669" s="2" t="str">
        <v>Nuvilly</v>
      </c>
    </row>
    <row r="670" spans="1:5" x14ac:dyDescent="0.2">
      <c r="A670" s="3">
        <v>2556</v>
      </c>
      <c r="B670" s="3" t="s">
        <v>707</v>
      </c>
      <c r="C670" s="3" t="s">
        <v>707</v>
      </c>
      <c r="D670" s="3" t="s">
        <v>310</v>
      </c>
      <c r="E670" s="2" t="str">
        <v>Prévondavaux</v>
      </c>
    </row>
    <row r="671" spans="1:5" x14ac:dyDescent="0.2">
      <c r="A671" s="3">
        <v>2557</v>
      </c>
      <c r="B671" s="3" t="s">
        <v>708</v>
      </c>
      <c r="C671" s="3" t="s">
        <v>709</v>
      </c>
      <c r="D671" s="3" t="s">
        <v>310</v>
      </c>
      <c r="E671" s="2" t="str">
        <v>Saint-Aubin (FR)</v>
      </c>
    </row>
    <row r="672" spans="1:5" x14ac:dyDescent="0.2">
      <c r="A672" s="3">
        <v>2572</v>
      </c>
      <c r="B672" s="3" t="s">
        <v>710</v>
      </c>
      <c r="C672" s="3" t="s">
        <v>711</v>
      </c>
      <c r="D672" s="3" t="s">
        <v>310</v>
      </c>
      <c r="E672" s="2" t="str">
        <v>Sévaz</v>
      </c>
    </row>
    <row r="673" spans="1:5" x14ac:dyDescent="0.2">
      <c r="A673" s="3">
        <v>2575</v>
      </c>
      <c r="B673" s="3" t="s">
        <v>712</v>
      </c>
      <c r="C673" s="3" t="s">
        <v>712</v>
      </c>
      <c r="D673" s="3" t="s">
        <v>310</v>
      </c>
      <c r="E673" s="2" t="str">
        <v>Surpierre</v>
      </c>
    </row>
    <row r="674" spans="1:5" x14ac:dyDescent="0.2">
      <c r="A674" s="3">
        <v>2575</v>
      </c>
      <c r="B674" s="3" t="s">
        <v>713</v>
      </c>
      <c r="C674" s="3" t="s">
        <v>712</v>
      </c>
      <c r="D674" s="3" t="s">
        <v>310</v>
      </c>
      <c r="E674" s="2" t="str">
        <v>Vallon</v>
      </c>
    </row>
    <row r="675" spans="1:5" x14ac:dyDescent="0.2">
      <c r="A675" s="3">
        <v>3272</v>
      </c>
      <c r="B675" s="3" t="s">
        <v>714</v>
      </c>
      <c r="C675" s="3" t="s">
        <v>714</v>
      </c>
      <c r="D675" s="3" t="s">
        <v>310</v>
      </c>
      <c r="E675" s="2" t="str">
        <v>Les Montets</v>
      </c>
    </row>
    <row r="676" spans="1:5" x14ac:dyDescent="0.2">
      <c r="A676" s="3">
        <v>3252</v>
      </c>
      <c r="B676" s="3" t="s">
        <v>715</v>
      </c>
      <c r="C676" s="3" t="s">
        <v>715</v>
      </c>
      <c r="D676" s="3" t="s">
        <v>310</v>
      </c>
      <c r="E676" s="2" t="str">
        <v>Delley-Portalban</v>
      </c>
    </row>
    <row r="677" spans="1:5" x14ac:dyDescent="0.2">
      <c r="A677" s="3">
        <v>2512</v>
      </c>
      <c r="B677" s="3" t="s">
        <v>716</v>
      </c>
      <c r="C677" s="3" t="s">
        <v>717</v>
      </c>
      <c r="D677" s="3" t="s">
        <v>310</v>
      </c>
      <c r="E677" s="2" t="str">
        <v>Belmont-Broye</v>
      </c>
    </row>
    <row r="678" spans="1:5" x14ac:dyDescent="0.2">
      <c r="A678" s="3">
        <v>2513</v>
      </c>
      <c r="B678" s="3" t="s">
        <v>718</v>
      </c>
      <c r="C678" s="3" t="s">
        <v>717</v>
      </c>
      <c r="D678" s="3" t="s">
        <v>310</v>
      </c>
      <c r="E678" s="2" t="str">
        <v>Estavayer</v>
      </c>
    </row>
    <row r="679" spans="1:5" x14ac:dyDescent="0.2">
      <c r="A679" s="3">
        <v>3763</v>
      </c>
      <c r="B679" s="3" t="s">
        <v>719</v>
      </c>
      <c r="C679" s="3" t="s">
        <v>719</v>
      </c>
      <c r="D679" s="3" t="s">
        <v>310</v>
      </c>
      <c r="E679" s="2" t="str">
        <v>Cheyres-Châbles</v>
      </c>
    </row>
    <row r="680" spans="1:5" x14ac:dyDescent="0.2">
      <c r="A680" s="3">
        <v>3764</v>
      </c>
      <c r="B680" s="3" t="s">
        <v>720</v>
      </c>
      <c r="C680" s="3" t="s">
        <v>719</v>
      </c>
      <c r="D680" s="3" t="s">
        <v>310</v>
      </c>
      <c r="E680" s="2" t="str">
        <v>Auboranges</v>
      </c>
    </row>
    <row r="681" spans="1:5" x14ac:dyDescent="0.2">
      <c r="A681" s="3">
        <v>3753</v>
      </c>
      <c r="B681" s="3" t="s">
        <v>721</v>
      </c>
      <c r="C681" s="3" t="s">
        <v>722</v>
      </c>
      <c r="D681" s="3" t="s">
        <v>310</v>
      </c>
      <c r="E681" s="2" t="str">
        <v>Billens-Hennens</v>
      </c>
    </row>
    <row r="682" spans="1:5" x14ac:dyDescent="0.2">
      <c r="A682" s="3">
        <v>3754</v>
      </c>
      <c r="B682" s="3" t="s">
        <v>722</v>
      </c>
      <c r="C682" s="3" t="s">
        <v>722</v>
      </c>
      <c r="D682" s="3" t="s">
        <v>310</v>
      </c>
      <c r="E682" s="2" t="str">
        <v>Chapelle (Glâne)</v>
      </c>
    </row>
    <row r="683" spans="1:5" x14ac:dyDescent="0.2">
      <c r="A683" s="3">
        <v>3755</v>
      </c>
      <c r="B683" s="3" t="s">
        <v>723</v>
      </c>
      <c r="C683" s="3" t="s">
        <v>722</v>
      </c>
      <c r="D683" s="3" t="s">
        <v>310</v>
      </c>
      <c r="E683" s="2" t="str">
        <v>Le Châtelard</v>
      </c>
    </row>
    <row r="684" spans="1:5" x14ac:dyDescent="0.2">
      <c r="A684" s="3">
        <v>3756</v>
      </c>
      <c r="B684" s="3" t="s">
        <v>724</v>
      </c>
      <c r="C684" s="3" t="s">
        <v>722</v>
      </c>
      <c r="D684" s="3" t="s">
        <v>310</v>
      </c>
      <c r="E684" s="2" t="str">
        <v>Châtonnaye</v>
      </c>
    </row>
    <row r="685" spans="1:5" x14ac:dyDescent="0.2">
      <c r="A685" s="3">
        <v>3757</v>
      </c>
      <c r="B685" s="3" t="s">
        <v>725</v>
      </c>
      <c r="C685" s="3" t="s">
        <v>722</v>
      </c>
      <c r="D685" s="3" t="s">
        <v>310</v>
      </c>
      <c r="E685" s="2" t="str">
        <v>Ecublens (FR)</v>
      </c>
    </row>
    <row r="686" spans="1:5" x14ac:dyDescent="0.2">
      <c r="A686" s="3">
        <v>3758</v>
      </c>
      <c r="B686" s="3" t="s">
        <v>726</v>
      </c>
      <c r="C686" s="3" t="s">
        <v>727</v>
      </c>
      <c r="D686" s="3" t="s">
        <v>310</v>
      </c>
      <c r="E686" s="2" t="str">
        <v>Grangettes</v>
      </c>
    </row>
    <row r="687" spans="1:5" x14ac:dyDescent="0.2">
      <c r="A687" s="3">
        <v>3762</v>
      </c>
      <c r="B687" s="3" t="s">
        <v>727</v>
      </c>
      <c r="C687" s="3" t="s">
        <v>727</v>
      </c>
      <c r="D687" s="3" t="s">
        <v>310</v>
      </c>
      <c r="E687" s="2" t="str">
        <v>Massonnens</v>
      </c>
    </row>
    <row r="688" spans="1:5" x14ac:dyDescent="0.2">
      <c r="A688" s="3">
        <v>3765</v>
      </c>
      <c r="B688" s="3" t="s">
        <v>728</v>
      </c>
      <c r="C688" s="3" t="s">
        <v>728</v>
      </c>
      <c r="D688" s="3" t="s">
        <v>310</v>
      </c>
      <c r="E688" s="2" t="str">
        <v>Mézières (FR)</v>
      </c>
    </row>
    <row r="689" spans="1:5" x14ac:dyDescent="0.2">
      <c r="A689" s="3">
        <v>3647</v>
      </c>
      <c r="B689" s="3" t="s">
        <v>729</v>
      </c>
      <c r="C689" s="3" t="s">
        <v>729</v>
      </c>
      <c r="D689" s="3" t="s">
        <v>310</v>
      </c>
      <c r="E689" s="2" t="str">
        <v>Montet (Glâne)</v>
      </c>
    </row>
    <row r="690" spans="1:5" x14ac:dyDescent="0.2">
      <c r="A690" s="3">
        <v>3646</v>
      </c>
      <c r="B690" s="3" t="s">
        <v>730</v>
      </c>
      <c r="C690" s="3" t="s">
        <v>731</v>
      </c>
      <c r="D690" s="3" t="s">
        <v>310</v>
      </c>
      <c r="E690" s="2" t="str">
        <v>Romont (FR)</v>
      </c>
    </row>
    <row r="691" spans="1:5" x14ac:dyDescent="0.2">
      <c r="A691" s="3">
        <v>3700</v>
      </c>
      <c r="B691" s="3" t="s">
        <v>731</v>
      </c>
      <c r="C691" s="3" t="s">
        <v>731</v>
      </c>
      <c r="D691" s="3" t="s">
        <v>310</v>
      </c>
      <c r="E691" s="2" t="str">
        <v>Rue</v>
      </c>
    </row>
    <row r="692" spans="1:5" x14ac:dyDescent="0.2">
      <c r="A692" s="3">
        <v>3702</v>
      </c>
      <c r="B692" s="3" t="s">
        <v>732</v>
      </c>
      <c r="C692" s="3" t="s">
        <v>731</v>
      </c>
      <c r="D692" s="3" t="s">
        <v>310</v>
      </c>
      <c r="E692" s="2" t="str">
        <v>Siviriez</v>
      </c>
    </row>
    <row r="693" spans="1:5" x14ac:dyDescent="0.2">
      <c r="A693" s="3">
        <v>3705</v>
      </c>
      <c r="B693" s="3" t="s">
        <v>733</v>
      </c>
      <c r="C693" s="3" t="s">
        <v>731</v>
      </c>
      <c r="D693" s="3" t="s">
        <v>310</v>
      </c>
      <c r="E693" s="2" t="str">
        <v>Ursy</v>
      </c>
    </row>
    <row r="694" spans="1:5" x14ac:dyDescent="0.2">
      <c r="A694" s="3">
        <v>3752</v>
      </c>
      <c r="B694" s="3" t="s">
        <v>734</v>
      </c>
      <c r="C694" s="3" t="s">
        <v>734</v>
      </c>
      <c r="D694" s="3" t="s">
        <v>310</v>
      </c>
      <c r="E694" s="2" t="str">
        <v>Vuisternens-devant-Romont</v>
      </c>
    </row>
    <row r="695" spans="1:5" x14ac:dyDescent="0.2">
      <c r="A695" s="3">
        <v>3631</v>
      </c>
      <c r="B695" s="3" t="s">
        <v>735</v>
      </c>
      <c r="C695" s="3" t="s">
        <v>736</v>
      </c>
      <c r="D695" s="3" t="s">
        <v>310</v>
      </c>
      <c r="E695" s="2" t="str">
        <v>Villorsonnens</v>
      </c>
    </row>
    <row r="696" spans="1:5" x14ac:dyDescent="0.2">
      <c r="A696" s="3">
        <v>3632</v>
      </c>
      <c r="B696" s="3" t="s">
        <v>737</v>
      </c>
      <c r="C696" s="3" t="s">
        <v>736</v>
      </c>
      <c r="D696" s="3" t="s">
        <v>310</v>
      </c>
      <c r="E696" s="2" t="str">
        <v>Torny</v>
      </c>
    </row>
    <row r="697" spans="1:5" x14ac:dyDescent="0.2">
      <c r="A697" s="3">
        <v>3632</v>
      </c>
      <c r="B697" s="3" t="s">
        <v>738</v>
      </c>
      <c r="C697" s="3" t="s">
        <v>736</v>
      </c>
      <c r="D697" s="3" t="s">
        <v>310</v>
      </c>
      <c r="E697" s="2" t="str">
        <v>Villaz</v>
      </c>
    </row>
    <row r="698" spans="1:5" x14ac:dyDescent="0.2">
      <c r="A698" s="3">
        <v>3864</v>
      </c>
      <c r="B698" s="3" t="s">
        <v>739</v>
      </c>
      <c r="C698" s="3" t="s">
        <v>739</v>
      </c>
      <c r="D698" s="3" t="s">
        <v>310</v>
      </c>
      <c r="E698" s="2" t="str">
        <v>Haut-Intyamon</v>
      </c>
    </row>
    <row r="699" spans="1:5" x14ac:dyDescent="0.2">
      <c r="A699" s="3">
        <v>6083</v>
      </c>
      <c r="B699" s="3" t="s">
        <v>740</v>
      </c>
      <c r="C699" s="3" t="s">
        <v>741</v>
      </c>
      <c r="D699" s="3" t="s">
        <v>310</v>
      </c>
      <c r="E699" s="2" t="str">
        <v>Pont-en-Ogoz</v>
      </c>
    </row>
    <row r="700" spans="1:5" x14ac:dyDescent="0.2">
      <c r="A700" s="3">
        <v>6084</v>
      </c>
      <c r="B700" s="3" t="s">
        <v>742</v>
      </c>
      <c r="C700" s="3" t="s">
        <v>741</v>
      </c>
      <c r="D700" s="3" t="s">
        <v>310</v>
      </c>
      <c r="E700" s="2" t="str">
        <v>Botterens</v>
      </c>
    </row>
    <row r="701" spans="1:5" x14ac:dyDescent="0.2">
      <c r="A701" s="3">
        <v>6085</v>
      </c>
      <c r="B701" s="3" t="s">
        <v>743</v>
      </c>
      <c r="C701" s="3" t="s">
        <v>741</v>
      </c>
      <c r="D701" s="3" t="s">
        <v>310</v>
      </c>
      <c r="E701" s="2" t="str">
        <v>Broc</v>
      </c>
    </row>
    <row r="702" spans="1:5" x14ac:dyDescent="0.2">
      <c r="A702" s="3">
        <v>6086</v>
      </c>
      <c r="B702" s="3" t="s">
        <v>744</v>
      </c>
      <c r="C702" s="3" t="s">
        <v>741</v>
      </c>
      <c r="D702" s="3" t="s">
        <v>310</v>
      </c>
      <c r="E702" s="2" t="str">
        <v>Bulle</v>
      </c>
    </row>
    <row r="703" spans="1:5" x14ac:dyDescent="0.2">
      <c r="A703" s="3">
        <v>3862</v>
      </c>
      <c r="B703" s="3" t="s">
        <v>745</v>
      </c>
      <c r="C703" s="3" t="s">
        <v>745</v>
      </c>
      <c r="D703" s="3" t="s">
        <v>310</v>
      </c>
      <c r="E703" s="2" t="str">
        <v>Châtel-sur-Montsalvens</v>
      </c>
    </row>
    <row r="704" spans="1:5" x14ac:dyDescent="0.2">
      <c r="A704" s="3">
        <v>3863</v>
      </c>
      <c r="B704" s="3" t="s">
        <v>746</v>
      </c>
      <c r="C704" s="3" t="s">
        <v>745</v>
      </c>
      <c r="D704" s="3" t="s">
        <v>310</v>
      </c>
      <c r="E704" s="2" t="str">
        <v>Corbières</v>
      </c>
    </row>
    <row r="705" spans="1:5" x14ac:dyDescent="0.2">
      <c r="A705" s="3">
        <v>3857</v>
      </c>
      <c r="B705" s="3" t="s">
        <v>747</v>
      </c>
      <c r="C705" s="3" t="s">
        <v>748</v>
      </c>
      <c r="D705" s="3" t="s">
        <v>310</v>
      </c>
      <c r="E705" s="2" t="str">
        <v>Crésuz</v>
      </c>
    </row>
    <row r="706" spans="1:5" x14ac:dyDescent="0.2">
      <c r="A706" s="3">
        <v>3860</v>
      </c>
      <c r="B706" s="3" t="s">
        <v>748</v>
      </c>
      <c r="C706" s="3" t="s">
        <v>748</v>
      </c>
      <c r="D706" s="3" t="s">
        <v>310</v>
      </c>
      <c r="E706" s="2" t="str">
        <v>Echarlens</v>
      </c>
    </row>
    <row r="707" spans="1:5" x14ac:dyDescent="0.2">
      <c r="A707" s="3">
        <v>3860</v>
      </c>
      <c r="B707" s="3" t="s">
        <v>749</v>
      </c>
      <c r="C707" s="3" t="s">
        <v>748</v>
      </c>
      <c r="D707" s="3" t="s">
        <v>310</v>
      </c>
      <c r="E707" s="2" t="str">
        <v>Grandvillard</v>
      </c>
    </row>
    <row r="708" spans="1:5" x14ac:dyDescent="0.2">
      <c r="A708" s="3">
        <v>3860</v>
      </c>
      <c r="B708" s="3" t="s">
        <v>750</v>
      </c>
      <c r="C708" s="3" t="s">
        <v>751</v>
      </c>
      <c r="D708" s="3" t="s">
        <v>310</v>
      </c>
      <c r="E708" s="2" t="str">
        <v>Gruyères</v>
      </c>
    </row>
    <row r="709" spans="1:5" x14ac:dyDescent="0.2">
      <c r="A709" s="3">
        <v>3860</v>
      </c>
      <c r="B709" s="3" t="s">
        <v>751</v>
      </c>
      <c r="C709" s="3" t="s">
        <v>751</v>
      </c>
      <c r="D709" s="3" t="s">
        <v>310</v>
      </c>
      <c r="E709" s="2" t="str">
        <v>Hauteville</v>
      </c>
    </row>
    <row r="710" spans="1:5" x14ac:dyDescent="0.2">
      <c r="A710" s="3">
        <v>3766</v>
      </c>
      <c r="B710" s="3" t="s">
        <v>752</v>
      </c>
      <c r="C710" s="3" t="s">
        <v>752</v>
      </c>
      <c r="D710" s="3" t="s">
        <v>310</v>
      </c>
      <c r="E710" s="2" t="str">
        <v>Jaun</v>
      </c>
    </row>
    <row r="711" spans="1:5" x14ac:dyDescent="0.2">
      <c r="A711" s="3">
        <v>3775</v>
      </c>
      <c r="B711" s="3" t="s">
        <v>753</v>
      </c>
      <c r="C711" s="3" t="s">
        <v>754</v>
      </c>
      <c r="D711" s="3" t="s">
        <v>310</v>
      </c>
      <c r="E711" s="2" t="str">
        <v>Marsens</v>
      </c>
    </row>
    <row r="712" spans="1:5" x14ac:dyDescent="0.2">
      <c r="A712" s="3">
        <v>3772</v>
      </c>
      <c r="B712" s="3" t="s">
        <v>755</v>
      </c>
      <c r="C712" s="3" t="s">
        <v>755</v>
      </c>
      <c r="D712" s="3" t="s">
        <v>310</v>
      </c>
      <c r="E712" s="2" t="str">
        <v>Morlon</v>
      </c>
    </row>
    <row r="713" spans="1:5" x14ac:dyDescent="0.2">
      <c r="A713" s="3">
        <v>3773</v>
      </c>
      <c r="B713" s="3" t="s">
        <v>756</v>
      </c>
      <c r="C713" s="3" t="s">
        <v>755</v>
      </c>
      <c r="D713" s="3" t="s">
        <v>310</v>
      </c>
      <c r="E713" s="2" t="str">
        <v>Le Pâquier (FR)</v>
      </c>
    </row>
    <row r="714" spans="1:5" x14ac:dyDescent="0.2">
      <c r="A714" s="3">
        <v>3770</v>
      </c>
      <c r="B714" s="3" t="s">
        <v>757</v>
      </c>
      <c r="C714" s="3" t="s">
        <v>757</v>
      </c>
      <c r="D714" s="3" t="s">
        <v>310</v>
      </c>
      <c r="E714" s="2" t="str">
        <v>Pont-la-Ville</v>
      </c>
    </row>
    <row r="715" spans="1:5" x14ac:dyDescent="0.2">
      <c r="A715" s="3">
        <v>3771</v>
      </c>
      <c r="B715" s="3" t="s">
        <v>758</v>
      </c>
      <c r="C715" s="3" t="s">
        <v>757</v>
      </c>
      <c r="D715" s="3" t="s">
        <v>310</v>
      </c>
      <c r="E715" s="2" t="str">
        <v>Riaz</v>
      </c>
    </row>
    <row r="716" spans="1:5" x14ac:dyDescent="0.2">
      <c r="A716" s="3">
        <v>3776</v>
      </c>
      <c r="B716" s="3" t="s">
        <v>759</v>
      </c>
      <c r="C716" s="3" t="s">
        <v>757</v>
      </c>
      <c r="D716" s="3" t="s">
        <v>310</v>
      </c>
      <c r="E716" s="2" t="str">
        <v>La Roche</v>
      </c>
    </row>
    <row r="717" spans="1:5" x14ac:dyDescent="0.2">
      <c r="A717" s="3">
        <v>3784</v>
      </c>
      <c r="B717" s="3" t="s">
        <v>760</v>
      </c>
      <c r="C717" s="3" t="s">
        <v>761</v>
      </c>
      <c r="D717" s="3" t="s">
        <v>310</v>
      </c>
      <c r="E717" s="2" t="str">
        <v>Sâles</v>
      </c>
    </row>
    <row r="718" spans="1:5" x14ac:dyDescent="0.2">
      <c r="A718" s="3">
        <v>3785</v>
      </c>
      <c r="B718" s="3" t="s">
        <v>762</v>
      </c>
      <c r="C718" s="3" t="s">
        <v>761</v>
      </c>
      <c r="D718" s="3" t="s">
        <v>310</v>
      </c>
      <c r="E718" s="2" t="str">
        <v>Sorens</v>
      </c>
    </row>
    <row r="719" spans="1:5" x14ac:dyDescent="0.2">
      <c r="A719" s="3">
        <v>3782</v>
      </c>
      <c r="B719" s="3" t="s">
        <v>763</v>
      </c>
      <c r="C719" s="3" t="s">
        <v>764</v>
      </c>
      <c r="D719" s="3" t="s">
        <v>310</v>
      </c>
      <c r="E719" s="2" t="str">
        <v>Vaulruz</v>
      </c>
    </row>
    <row r="720" spans="1:5" x14ac:dyDescent="0.2">
      <c r="A720" s="3">
        <v>1657</v>
      </c>
      <c r="B720" s="3" t="s">
        <v>765</v>
      </c>
      <c r="C720" s="3" t="s">
        <v>766</v>
      </c>
      <c r="D720" s="3" t="s">
        <v>310</v>
      </c>
      <c r="E720" s="2" t="str">
        <v>Vuadens</v>
      </c>
    </row>
    <row r="721" spans="1:5" x14ac:dyDescent="0.2">
      <c r="A721" s="3">
        <v>3777</v>
      </c>
      <c r="B721" s="3" t="s">
        <v>767</v>
      </c>
      <c r="C721" s="3" t="s">
        <v>766</v>
      </c>
      <c r="D721" s="3" t="s">
        <v>310</v>
      </c>
      <c r="E721" s="2" t="str">
        <v>Bas-Intyamon</v>
      </c>
    </row>
    <row r="722" spans="1:5" x14ac:dyDescent="0.2">
      <c r="A722" s="3">
        <v>3778</v>
      </c>
      <c r="B722" s="3" t="s">
        <v>768</v>
      </c>
      <c r="C722" s="3" t="s">
        <v>766</v>
      </c>
      <c r="D722" s="3" t="s">
        <v>310</v>
      </c>
      <c r="E722" s="2" t="str">
        <v>Val-de-Charmey</v>
      </c>
    </row>
    <row r="723" spans="1:5" x14ac:dyDescent="0.2">
      <c r="A723" s="3">
        <v>3780</v>
      </c>
      <c r="B723" s="3" t="s">
        <v>769</v>
      </c>
      <c r="C723" s="3" t="s">
        <v>766</v>
      </c>
      <c r="D723" s="3" t="s">
        <v>310</v>
      </c>
      <c r="E723" s="2" t="str">
        <v>Autigny</v>
      </c>
    </row>
    <row r="724" spans="1:5" x14ac:dyDescent="0.2">
      <c r="A724" s="3">
        <v>3781</v>
      </c>
      <c r="B724" s="3" t="s">
        <v>770</v>
      </c>
      <c r="C724" s="3" t="s">
        <v>766</v>
      </c>
      <c r="D724" s="3" t="s">
        <v>310</v>
      </c>
      <c r="E724" s="2" t="str">
        <v>Avry</v>
      </c>
    </row>
    <row r="725" spans="1:5" x14ac:dyDescent="0.2">
      <c r="A725" s="3">
        <v>3783</v>
      </c>
      <c r="B725" s="3" t="s">
        <v>771</v>
      </c>
      <c r="C725" s="3" t="s">
        <v>766</v>
      </c>
      <c r="D725" s="3" t="s">
        <v>310</v>
      </c>
      <c r="E725" s="2" t="str">
        <v>Belfaux</v>
      </c>
    </row>
    <row r="726" spans="1:5" x14ac:dyDescent="0.2">
      <c r="A726" s="3">
        <v>3792</v>
      </c>
      <c r="B726" s="3" t="s">
        <v>766</v>
      </c>
      <c r="C726" s="3" t="s">
        <v>766</v>
      </c>
      <c r="D726" s="3" t="s">
        <v>310</v>
      </c>
      <c r="E726" s="2" t="str">
        <v>Chénens</v>
      </c>
    </row>
    <row r="727" spans="1:5" x14ac:dyDescent="0.2">
      <c r="A727" s="3">
        <v>1738</v>
      </c>
      <c r="B727" s="3" t="s">
        <v>772</v>
      </c>
      <c r="C727" s="3" t="s">
        <v>773</v>
      </c>
      <c r="D727" s="3" t="s">
        <v>310</v>
      </c>
      <c r="E727" s="2" t="str">
        <v>Corminboeuf</v>
      </c>
    </row>
    <row r="728" spans="1:5" x14ac:dyDescent="0.2">
      <c r="A728" s="3">
        <v>3156</v>
      </c>
      <c r="B728" s="3" t="s">
        <v>774</v>
      </c>
      <c r="C728" s="3" t="s">
        <v>773</v>
      </c>
      <c r="D728" s="3" t="s">
        <v>310</v>
      </c>
      <c r="E728" s="2" t="str">
        <v>Cottens (FR)</v>
      </c>
    </row>
    <row r="729" spans="1:5" x14ac:dyDescent="0.2">
      <c r="A729" s="3">
        <v>3158</v>
      </c>
      <c r="B729" s="3" t="s">
        <v>773</v>
      </c>
      <c r="C729" s="3" t="s">
        <v>773</v>
      </c>
      <c r="D729" s="3" t="s">
        <v>310</v>
      </c>
      <c r="E729" s="2" t="str">
        <v>Ferpicloz</v>
      </c>
    </row>
    <row r="730" spans="1:5" x14ac:dyDescent="0.2">
      <c r="A730" s="3">
        <v>3159</v>
      </c>
      <c r="B730" s="3" t="s">
        <v>775</v>
      </c>
      <c r="C730" s="3" t="s">
        <v>773</v>
      </c>
      <c r="D730" s="3" t="s">
        <v>310</v>
      </c>
      <c r="E730" s="2" t="str">
        <v>Fribourg</v>
      </c>
    </row>
    <row r="731" spans="1:5" x14ac:dyDescent="0.2">
      <c r="A731" s="3">
        <v>3153</v>
      </c>
      <c r="B731" s="3" t="s">
        <v>776</v>
      </c>
      <c r="C731" s="3" t="s">
        <v>777</v>
      </c>
      <c r="D731" s="3" t="s">
        <v>310</v>
      </c>
      <c r="E731" s="2" t="str">
        <v>Givisiez</v>
      </c>
    </row>
    <row r="732" spans="1:5" x14ac:dyDescent="0.2">
      <c r="A732" s="3">
        <v>3154</v>
      </c>
      <c r="B732" s="3" t="s">
        <v>778</v>
      </c>
      <c r="C732" s="3" t="s">
        <v>777</v>
      </c>
      <c r="D732" s="3" t="s">
        <v>310</v>
      </c>
      <c r="E732" s="2" t="str">
        <v>Granges-Paccot</v>
      </c>
    </row>
    <row r="733" spans="1:5" x14ac:dyDescent="0.2">
      <c r="A733" s="3">
        <v>3148</v>
      </c>
      <c r="B733" s="3" t="s">
        <v>779</v>
      </c>
      <c r="C733" s="3" t="s">
        <v>780</v>
      </c>
      <c r="D733" s="3" t="s">
        <v>310</v>
      </c>
      <c r="E733" s="2" t="str">
        <v>Grolley</v>
      </c>
    </row>
    <row r="734" spans="1:5" x14ac:dyDescent="0.2">
      <c r="A734" s="3">
        <v>3150</v>
      </c>
      <c r="B734" s="3" t="s">
        <v>780</v>
      </c>
      <c r="C734" s="3" t="s">
        <v>780</v>
      </c>
      <c r="D734" s="3" t="s">
        <v>310</v>
      </c>
      <c r="E734" s="2" t="str">
        <v>Marly</v>
      </c>
    </row>
    <row r="735" spans="1:5" x14ac:dyDescent="0.2">
      <c r="A735" s="3">
        <v>3152</v>
      </c>
      <c r="B735" s="3" t="s">
        <v>781</v>
      </c>
      <c r="C735" s="3" t="s">
        <v>780</v>
      </c>
      <c r="D735" s="3" t="s">
        <v>310</v>
      </c>
      <c r="E735" s="2" t="str">
        <v>Matran</v>
      </c>
    </row>
    <row r="736" spans="1:5" x14ac:dyDescent="0.2">
      <c r="A736" s="3">
        <v>3157</v>
      </c>
      <c r="B736" s="3" t="s">
        <v>782</v>
      </c>
      <c r="C736" s="3" t="s">
        <v>780</v>
      </c>
      <c r="D736" s="3" t="s">
        <v>310</v>
      </c>
      <c r="E736" s="2" t="str">
        <v>Neyruz (FR)</v>
      </c>
    </row>
    <row r="737" spans="1:5" x14ac:dyDescent="0.2">
      <c r="A737" s="3">
        <v>3183</v>
      </c>
      <c r="B737" s="3" t="s">
        <v>783</v>
      </c>
      <c r="C737" s="3" t="s">
        <v>780</v>
      </c>
      <c r="D737" s="3" t="s">
        <v>310</v>
      </c>
      <c r="E737" s="2" t="str">
        <v>Pierrafortscha</v>
      </c>
    </row>
    <row r="738" spans="1:5" x14ac:dyDescent="0.2">
      <c r="A738" s="3">
        <v>3123</v>
      </c>
      <c r="B738" s="3" t="s">
        <v>784</v>
      </c>
      <c r="C738" s="3" t="s">
        <v>784</v>
      </c>
      <c r="D738" s="3" t="s">
        <v>310</v>
      </c>
      <c r="E738" s="2" t="str">
        <v>Ponthaux</v>
      </c>
    </row>
    <row r="739" spans="1:5" x14ac:dyDescent="0.2">
      <c r="A739" s="3">
        <v>3124</v>
      </c>
      <c r="B739" s="3" t="s">
        <v>785</v>
      </c>
      <c r="C739" s="3" t="s">
        <v>784</v>
      </c>
      <c r="D739" s="3" t="s">
        <v>310</v>
      </c>
      <c r="E739" s="2" t="str">
        <v>Le Mouret</v>
      </c>
    </row>
    <row r="740" spans="1:5" x14ac:dyDescent="0.2">
      <c r="A740" s="3">
        <v>3664</v>
      </c>
      <c r="B740" s="3" t="s">
        <v>786</v>
      </c>
      <c r="C740" s="3" t="s">
        <v>786</v>
      </c>
      <c r="D740" s="3" t="s">
        <v>310</v>
      </c>
      <c r="E740" s="2" t="str">
        <v>Treyvaux</v>
      </c>
    </row>
    <row r="741" spans="1:5" x14ac:dyDescent="0.2">
      <c r="A741" s="3">
        <v>3115</v>
      </c>
      <c r="B741" s="3" t="s">
        <v>787</v>
      </c>
      <c r="C741" s="3" t="s">
        <v>787</v>
      </c>
      <c r="D741" s="3" t="s">
        <v>310</v>
      </c>
      <c r="E741" s="2" t="str">
        <v>Villars-sur-Glâne</v>
      </c>
    </row>
    <row r="742" spans="1:5" x14ac:dyDescent="0.2">
      <c r="A742" s="3">
        <v>3663</v>
      </c>
      <c r="B742" s="3" t="s">
        <v>788</v>
      </c>
      <c r="C742" s="3" t="s">
        <v>788</v>
      </c>
      <c r="D742" s="3" t="s">
        <v>310</v>
      </c>
      <c r="E742" s="2" t="str">
        <v>Villarsel-sur-Marly</v>
      </c>
    </row>
    <row r="743" spans="1:5" x14ac:dyDescent="0.2">
      <c r="A743" s="3">
        <v>3629</v>
      </c>
      <c r="B743" s="3" t="s">
        <v>789</v>
      </c>
      <c r="C743" s="3" t="s">
        <v>789</v>
      </c>
      <c r="D743" s="3" t="s">
        <v>310</v>
      </c>
      <c r="E743" s="2" t="str">
        <v>Hauterive (FR)</v>
      </c>
    </row>
    <row r="744" spans="1:5" x14ac:dyDescent="0.2">
      <c r="A744" s="3">
        <v>3126</v>
      </c>
      <c r="B744" s="3" t="s">
        <v>790</v>
      </c>
      <c r="C744" s="3" t="s">
        <v>790</v>
      </c>
      <c r="D744" s="3" t="s">
        <v>310</v>
      </c>
      <c r="E744" s="2" t="str">
        <v>La Brillaz</v>
      </c>
    </row>
    <row r="745" spans="1:5" x14ac:dyDescent="0.2">
      <c r="A745" s="3">
        <v>3122</v>
      </c>
      <c r="B745" s="3" t="s">
        <v>791</v>
      </c>
      <c r="C745" s="3" t="s">
        <v>791</v>
      </c>
      <c r="D745" s="3" t="s">
        <v>310</v>
      </c>
      <c r="E745" s="2" t="str">
        <v>La Sonnaz</v>
      </c>
    </row>
    <row r="746" spans="1:5" x14ac:dyDescent="0.2">
      <c r="A746" s="3">
        <v>3116</v>
      </c>
      <c r="B746" s="3" t="s">
        <v>792</v>
      </c>
      <c r="C746" s="3" t="s">
        <v>793</v>
      </c>
      <c r="D746" s="3" t="s">
        <v>310</v>
      </c>
      <c r="E746" s="2" t="str">
        <v>Gibloux</v>
      </c>
    </row>
    <row r="747" spans="1:5" x14ac:dyDescent="0.2">
      <c r="A747" s="3">
        <v>3116</v>
      </c>
      <c r="B747" s="3" t="s">
        <v>794</v>
      </c>
      <c r="C747" s="3" t="s">
        <v>793</v>
      </c>
      <c r="D747" s="3" t="s">
        <v>310</v>
      </c>
      <c r="E747" s="2" t="str">
        <v>Prez</v>
      </c>
    </row>
    <row r="748" spans="1:5" x14ac:dyDescent="0.2">
      <c r="A748" s="3">
        <v>3116</v>
      </c>
      <c r="B748" s="3" t="s">
        <v>795</v>
      </c>
      <c r="C748" s="3" t="s">
        <v>793</v>
      </c>
      <c r="D748" s="3" t="s">
        <v>310</v>
      </c>
      <c r="E748" s="2" t="str">
        <v>Bois-d'Amont</v>
      </c>
    </row>
    <row r="749" spans="1:5" x14ac:dyDescent="0.2">
      <c r="A749" s="3">
        <v>3126</v>
      </c>
      <c r="B749" s="3" t="s">
        <v>796</v>
      </c>
      <c r="C749" s="3" t="s">
        <v>793</v>
      </c>
      <c r="D749" s="3" t="s">
        <v>310</v>
      </c>
      <c r="E749" s="2" t="str">
        <v>Courgevaux</v>
      </c>
    </row>
    <row r="750" spans="1:5" x14ac:dyDescent="0.2">
      <c r="A750" s="3">
        <v>3087</v>
      </c>
      <c r="B750" s="3" t="s">
        <v>797</v>
      </c>
      <c r="C750" s="3" t="s">
        <v>797</v>
      </c>
      <c r="D750" s="3" t="s">
        <v>310</v>
      </c>
      <c r="E750" s="2" t="str">
        <v>Courtepin</v>
      </c>
    </row>
    <row r="751" spans="1:5" x14ac:dyDescent="0.2">
      <c r="A751" s="3">
        <v>3099</v>
      </c>
      <c r="B751" s="3" t="s">
        <v>798</v>
      </c>
      <c r="C751" s="3" t="s">
        <v>799</v>
      </c>
      <c r="D751" s="3" t="s">
        <v>310</v>
      </c>
      <c r="E751" s="2" t="str">
        <v>Cressier (FR)</v>
      </c>
    </row>
    <row r="752" spans="1:5" x14ac:dyDescent="0.2">
      <c r="A752" s="3">
        <v>3128</v>
      </c>
      <c r="B752" s="3" t="s">
        <v>800</v>
      </c>
      <c r="C752" s="3" t="s">
        <v>799</v>
      </c>
      <c r="D752" s="3" t="s">
        <v>310</v>
      </c>
      <c r="E752" s="2" t="str">
        <v>Fräschels</v>
      </c>
    </row>
    <row r="753" spans="1:5" x14ac:dyDescent="0.2">
      <c r="A753" s="3">
        <v>3132</v>
      </c>
      <c r="B753" s="3" t="s">
        <v>799</v>
      </c>
      <c r="C753" s="3" t="s">
        <v>799</v>
      </c>
      <c r="D753" s="3" t="s">
        <v>310</v>
      </c>
      <c r="E753" s="2" t="str">
        <v>Greng</v>
      </c>
    </row>
    <row r="754" spans="1:5" x14ac:dyDescent="0.2">
      <c r="A754" s="3">
        <v>3088</v>
      </c>
      <c r="B754" s="3" t="s">
        <v>801</v>
      </c>
      <c r="C754" s="3" t="s">
        <v>801</v>
      </c>
      <c r="D754" s="3" t="s">
        <v>310</v>
      </c>
      <c r="E754" s="2" t="str">
        <v>Gurmels</v>
      </c>
    </row>
    <row r="755" spans="1:5" x14ac:dyDescent="0.2">
      <c r="A755" s="3">
        <v>3088</v>
      </c>
      <c r="B755" s="3" t="s">
        <v>802</v>
      </c>
      <c r="C755" s="3" t="s">
        <v>801</v>
      </c>
      <c r="D755" s="3" t="s">
        <v>310</v>
      </c>
      <c r="E755" s="2" t="str">
        <v>Kerzers</v>
      </c>
    </row>
    <row r="756" spans="1:5" x14ac:dyDescent="0.2">
      <c r="A756" s="3">
        <v>3089</v>
      </c>
      <c r="B756" s="3" t="s">
        <v>803</v>
      </c>
      <c r="C756" s="3" t="s">
        <v>801</v>
      </c>
      <c r="D756" s="3" t="s">
        <v>310</v>
      </c>
      <c r="E756" s="2" t="str">
        <v>Kleinbösingen</v>
      </c>
    </row>
    <row r="757" spans="1:5" x14ac:dyDescent="0.2">
      <c r="A757" s="3">
        <v>3155</v>
      </c>
      <c r="B757" s="3" t="s">
        <v>804</v>
      </c>
      <c r="C757" s="3" t="s">
        <v>801</v>
      </c>
      <c r="D757" s="3" t="s">
        <v>310</v>
      </c>
      <c r="E757" s="2" t="str">
        <v>Meyriez</v>
      </c>
    </row>
    <row r="758" spans="1:5" x14ac:dyDescent="0.2">
      <c r="A758" s="3">
        <v>3662</v>
      </c>
      <c r="B758" s="3" t="s">
        <v>805</v>
      </c>
      <c r="C758" s="3" t="s">
        <v>805</v>
      </c>
      <c r="D758" s="3" t="s">
        <v>310</v>
      </c>
      <c r="E758" s="2" t="str">
        <v>Misery-Courtion</v>
      </c>
    </row>
    <row r="759" spans="1:5" x14ac:dyDescent="0.2">
      <c r="A759" s="3">
        <v>3125</v>
      </c>
      <c r="B759" s="3" t="s">
        <v>806</v>
      </c>
      <c r="C759" s="3" t="s">
        <v>806</v>
      </c>
      <c r="D759" s="3" t="s">
        <v>310</v>
      </c>
      <c r="E759" s="2" t="str">
        <v>Muntelier</v>
      </c>
    </row>
    <row r="760" spans="1:5" x14ac:dyDescent="0.2">
      <c r="A760" s="3">
        <v>3628</v>
      </c>
      <c r="B760" s="3" t="s">
        <v>807</v>
      </c>
      <c r="C760" s="3" t="s">
        <v>807</v>
      </c>
      <c r="D760" s="3" t="s">
        <v>310</v>
      </c>
      <c r="E760" s="2" t="str">
        <v>Murten</v>
      </c>
    </row>
    <row r="761" spans="1:5" x14ac:dyDescent="0.2">
      <c r="A761" s="3">
        <v>3665</v>
      </c>
      <c r="B761" s="3" t="s">
        <v>808</v>
      </c>
      <c r="C761" s="3" t="s">
        <v>808</v>
      </c>
      <c r="D761" s="3" t="s">
        <v>310</v>
      </c>
      <c r="E761" s="2" t="str">
        <v>Ried bei Kerzers</v>
      </c>
    </row>
    <row r="762" spans="1:5" x14ac:dyDescent="0.2">
      <c r="A762" s="3">
        <v>3086</v>
      </c>
      <c r="B762" s="3" t="s">
        <v>809</v>
      </c>
      <c r="C762" s="3" t="s">
        <v>810</v>
      </c>
      <c r="D762" s="3" t="s">
        <v>310</v>
      </c>
      <c r="E762" s="2" t="str">
        <v>Ulmiz</v>
      </c>
    </row>
    <row r="763" spans="1:5" x14ac:dyDescent="0.2">
      <c r="A763" s="3">
        <v>3086</v>
      </c>
      <c r="B763" s="3" t="s">
        <v>811</v>
      </c>
      <c r="C763" s="3" t="s">
        <v>810</v>
      </c>
      <c r="D763" s="3" t="s">
        <v>310</v>
      </c>
      <c r="E763" s="2" t="str">
        <v>Mont-Vully</v>
      </c>
    </row>
    <row r="764" spans="1:5" x14ac:dyDescent="0.2">
      <c r="A764" s="3">
        <v>3127</v>
      </c>
      <c r="B764" s="3" t="s">
        <v>812</v>
      </c>
      <c r="C764" s="3" t="s">
        <v>813</v>
      </c>
      <c r="D764" s="3" t="s">
        <v>310</v>
      </c>
      <c r="E764" s="2" t="str">
        <v>Brünisried</v>
      </c>
    </row>
    <row r="765" spans="1:5" x14ac:dyDescent="0.2">
      <c r="A765" s="3">
        <v>3127</v>
      </c>
      <c r="B765" s="3" t="s">
        <v>814</v>
      </c>
      <c r="C765" s="3" t="s">
        <v>813</v>
      </c>
      <c r="D765" s="3" t="s">
        <v>310</v>
      </c>
      <c r="E765" s="2" t="str">
        <v>Düdingen</v>
      </c>
    </row>
    <row r="766" spans="1:5" x14ac:dyDescent="0.2">
      <c r="A766" s="3">
        <v>3128</v>
      </c>
      <c r="B766" s="3" t="s">
        <v>815</v>
      </c>
      <c r="C766" s="3" t="s">
        <v>813</v>
      </c>
      <c r="D766" s="3" t="s">
        <v>310</v>
      </c>
      <c r="E766" s="2" t="str">
        <v>Giffers</v>
      </c>
    </row>
    <row r="767" spans="1:5" x14ac:dyDescent="0.2">
      <c r="A767" s="3">
        <v>3536</v>
      </c>
      <c r="B767" s="3" t="s">
        <v>816</v>
      </c>
      <c r="C767" s="3" t="s">
        <v>817</v>
      </c>
      <c r="D767" s="3" t="s">
        <v>310</v>
      </c>
      <c r="E767" s="2" t="str">
        <v>Bösingen</v>
      </c>
    </row>
    <row r="768" spans="1:5" x14ac:dyDescent="0.2">
      <c r="A768" s="3">
        <v>3537</v>
      </c>
      <c r="B768" s="3" t="s">
        <v>817</v>
      </c>
      <c r="C768" s="3" t="s">
        <v>817</v>
      </c>
      <c r="D768" s="3" t="s">
        <v>310</v>
      </c>
      <c r="E768" s="2" t="str">
        <v>Heitenried</v>
      </c>
    </row>
    <row r="769" spans="1:5" x14ac:dyDescent="0.2">
      <c r="A769" s="3">
        <v>3550</v>
      </c>
      <c r="B769" s="3" t="s">
        <v>818</v>
      </c>
      <c r="C769" s="3" t="s">
        <v>818</v>
      </c>
      <c r="D769" s="3" t="s">
        <v>310</v>
      </c>
      <c r="E769" s="2" t="str">
        <v>Plaffeien</v>
      </c>
    </row>
    <row r="770" spans="1:5" x14ac:dyDescent="0.2">
      <c r="A770" s="3">
        <v>3551</v>
      </c>
      <c r="B770" s="3" t="s">
        <v>819</v>
      </c>
      <c r="C770" s="3" t="s">
        <v>818</v>
      </c>
      <c r="D770" s="3" t="s">
        <v>310</v>
      </c>
      <c r="E770" s="2" t="str">
        <v>Plasselb</v>
      </c>
    </row>
    <row r="771" spans="1:5" x14ac:dyDescent="0.2">
      <c r="A771" s="3">
        <v>3552</v>
      </c>
      <c r="B771" s="3" t="s">
        <v>820</v>
      </c>
      <c r="C771" s="3" t="s">
        <v>818</v>
      </c>
      <c r="D771" s="3" t="s">
        <v>310</v>
      </c>
      <c r="E771" s="2" t="str">
        <v>Rechthalten</v>
      </c>
    </row>
    <row r="772" spans="1:5" x14ac:dyDescent="0.2">
      <c r="A772" s="3">
        <v>3553</v>
      </c>
      <c r="B772" s="3" t="s">
        <v>821</v>
      </c>
      <c r="C772" s="3" t="s">
        <v>818</v>
      </c>
      <c r="D772" s="3" t="s">
        <v>310</v>
      </c>
      <c r="E772" s="2" t="str">
        <v>St. Silvester</v>
      </c>
    </row>
    <row r="773" spans="1:5" x14ac:dyDescent="0.2">
      <c r="A773" s="3">
        <v>3438</v>
      </c>
      <c r="B773" s="3" t="s">
        <v>822</v>
      </c>
      <c r="C773" s="3" t="s">
        <v>822</v>
      </c>
      <c r="D773" s="3" t="s">
        <v>310</v>
      </c>
      <c r="E773" s="2" t="str">
        <v>St. Ursen</v>
      </c>
    </row>
    <row r="774" spans="1:5" x14ac:dyDescent="0.2">
      <c r="A774" s="3">
        <v>3543</v>
      </c>
      <c r="B774" s="3" t="s">
        <v>823</v>
      </c>
      <c r="C774" s="3" t="s">
        <v>822</v>
      </c>
      <c r="D774" s="3" t="s">
        <v>310</v>
      </c>
      <c r="E774" s="2" t="str">
        <v>Schmitten (FR)</v>
      </c>
    </row>
    <row r="775" spans="1:5" x14ac:dyDescent="0.2">
      <c r="A775" s="3">
        <v>3538</v>
      </c>
      <c r="B775" s="3" t="s">
        <v>824</v>
      </c>
      <c r="C775" s="3" t="s">
        <v>824</v>
      </c>
      <c r="D775" s="3" t="s">
        <v>310</v>
      </c>
      <c r="E775" s="2" t="str">
        <v>Tafers</v>
      </c>
    </row>
    <row r="776" spans="1:5" x14ac:dyDescent="0.2">
      <c r="A776" s="3">
        <v>3433</v>
      </c>
      <c r="B776" s="3" t="s">
        <v>825</v>
      </c>
      <c r="C776" s="3" t="s">
        <v>826</v>
      </c>
      <c r="D776" s="3" t="s">
        <v>310</v>
      </c>
      <c r="E776" s="2" t="str">
        <v>Tentlingen</v>
      </c>
    </row>
    <row r="777" spans="1:5" x14ac:dyDescent="0.2">
      <c r="A777" s="3">
        <v>3436</v>
      </c>
      <c r="B777" s="3" t="s">
        <v>827</v>
      </c>
      <c r="C777" s="3" t="s">
        <v>826</v>
      </c>
      <c r="D777" s="3" t="s">
        <v>310</v>
      </c>
      <c r="E777" s="2" t="str">
        <v>Ueberstorf</v>
      </c>
    </row>
    <row r="778" spans="1:5" x14ac:dyDescent="0.2">
      <c r="A778" s="3">
        <v>3437</v>
      </c>
      <c r="B778" s="3" t="s">
        <v>826</v>
      </c>
      <c r="C778" s="3" t="s">
        <v>826</v>
      </c>
      <c r="D778" s="3" t="s">
        <v>310</v>
      </c>
      <c r="E778" s="2" t="str">
        <v>Wünnewil-Flamatt</v>
      </c>
    </row>
    <row r="779" spans="1:5" x14ac:dyDescent="0.2">
      <c r="A779" s="3">
        <v>6197</v>
      </c>
      <c r="B779" s="3" t="s">
        <v>828</v>
      </c>
      <c r="C779" s="3" t="s">
        <v>828</v>
      </c>
      <c r="D779" s="3" t="s">
        <v>310</v>
      </c>
      <c r="E779" s="2" t="str">
        <v>Attalens</v>
      </c>
    </row>
    <row r="780" spans="1:5" x14ac:dyDescent="0.2">
      <c r="A780" s="3">
        <v>3534</v>
      </c>
      <c r="B780" s="3" t="s">
        <v>829</v>
      </c>
      <c r="C780" s="3" t="s">
        <v>829</v>
      </c>
      <c r="D780" s="3" t="s">
        <v>310</v>
      </c>
      <c r="E780" s="2" t="str">
        <v>Bossonnens</v>
      </c>
    </row>
    <row r="781" spans="1:5" x14ac:dyDescent="0.2">
      <c r="A781" s="3">
        <v>3535</v>
      </c>
      <c r="B781" s="3" t="s">
        <v>830</v>
      </c>
      <c r="C781" s="3" t="s">
        <v>829</v>
      </c>
      <c r="D781" s="3" t="s">
        <v>310</v>
      </c>
      <c r="E781" s="2" t="str">
        <v>Châtel-Saint-Denis</v>
      </c>
    </row>
    <row r="782" spans="1:5" x14ac:dyDescent="0.2">
      <c r="A782" s="3">
        <v>3556</v>
      </c>
      <c r="B782" s="3" t="s">
        <v>831</v>
      </c>
      <c r="C782" s="3" t="s">
        <v>831</v>
      </c>
      <c r="D782" s="3" t="s">
        <v>310</v>
      </c>
      <c r="E782" s="2" t="str">
        <v>Granges (Veveyse)</v>
      </c>
    </row>
    <row r="783" spans="1:5" x14ac:dyDescent="0.2">
      <c r="A783" s="3">
        <v>3557</v>
      </c>
      <c r="B783" s="3" t="s">
        <v>832</v>
      </c>
      <c r="C783" s="3" t="s">
        <v>831</v>
      </c>
      <c r="D783" s="3" t="s">
        <v>310</v>
      </c>
      <c r="E783" s="2" t="str">
        <v>Remaufens</v>
      </c>
    </row>
    <row r="784" spans="1:5" x14ac:dyDescent="0.2">
      <c r="A784" s="3">
        <v>3555</v>
      </c>
      <c r="B784" s="3" t="s">
        <v>833</v>
      </c>
      <c r="C784" s="3" t="s">
        <v>833</v>
      </c>
      <c r="D784" s="3" t="s">
        <v>310</v>
      </c>
      <c r="E784" s="2" t="str">
        <v>Saint-Martin (FR)</v>
      </c>
    </row>
    <row r="785" spans="1:5" x14ac:dyDescent="0.2">
      <c r="A785" s="3">
        <v>3633</v>
      </c>
      <c r="B785" s="3" t="s">
        <v>834</v>
      </c>
      <c r="C785" s="3" t="s">
        <v>834</v>
      </c>
      <c r="D785" s="3" t="s">
        <v>310</v>
      </c>
      <c r="E785" s="2" t="str">
        <v>Semsales</v>
      </c>
    </row>
    <row r="786" spans="1:5" x14ac:dyDescent="0.2">
      <c r="A786" s="3">
        <v>3638</v>
      </c>
      <c r="B786" s="3" t="s">
        <v>835</v>
      </c>
      <c r="C786" s="3" t="s">
        <v>835</v>
      </c>
      <c r="D786" s="3" t="s">
        <v>310</v>
      </c>
      <c r="E786" s="2" t="str">
        <v>Le Flon</v>
      </c>
    </row>
    <row r="787" spans="1:5" x14ac:dyDescent="0.2">
      <c r="A787" s="3">
        <v>3615</v>
      </c>
      <c r="B787" s="3" t="s">
        <v>836</v>
      </c>
      <c r="C787" s="3" t="s">
        <v>837</v>
      </c>
      <c r="D787" s="3" t="s">
        <v>310</v>
      </c>
      <c r="E787" s="2" t="str">
        <v>La Verrerie</v>
      </c>
    </row>
    <row r="788" spans="1:5" x14ac:dyDescent="0.2">
      <c r="A788" s="3">
        <v>3619</v>
      </c>
      <c r="B788" s="3" t="s">
        <v>838</v>
      </c>
      <c r="C788" s="3" t="s">
        <v>838</v>
      </c>
      <c r="D788" s="3" t="s">
        <v>310</v>
      </c>
      <c r="E788" s="2" t="str">
        <v>Egerkingen</v>
      </c>
    </row>
    <row r="789" spans="1:5" x14ac:dyDescent="0.2">
      <c r="A789" s="3">
        <v>3617</v>
      </c>
      <c r="B789" s="3" t="s">
        <v>839</v>
      </c>
      <c r="C789" s="3" t="s">
        <v>840</v>
      </c>
      <c r="D789" s="3" t="s">
        <v>310</v>
      </c>
      <c r="E789" s="2" t="str">
        <v>Härkingen</v>
      </c>
    </row>
    <row r="790" spans="1:5" x14ac:dyDescent="0.2">
      <c r="A790" s="3">
        <v>3625</v>
      </c>
      <c r="B790" s="3" t="s">
        <v>841</v>
      </c>
      <c r="C790" s="3" t="s">
        <v>841</v>
      </c>
      <c r="D790" s="3" t="s">
        <v>310</v>
      </c>
      <c r="E790" s="2" t="str">
        <v>Kestenholz</v>
      </c>
    </row>
    <row r="791" spans="1:5" x14ac:dyDescent="0.2">
      <c r="A791" s="3">
        <v>3627</v>
      </c>
      <c r="B791" s="3" t="s">
        <v>842</v>
      </c>
      <c r="C791" s="3" t="s">
        <v>842</v>
      </c>
      <c r="D791" s="3" t="s">
        <v>310</v>
      </c>
      <c r="E791" s="2" t="str">
        <v>Neuendorf</v>
      </c>
    </row>
    <row r="792" spans="1:5" x14ac:dyDescent="0.2">
      <c r="A792" s="3">
        <v>3626</v>
      </c>
      <c r="B792" s="3" t="s">
        <v>843</v>
      </c>
      <c r="C792" s="3" t="s">
        <v>844</v>
      </c>
      <c r="D792" s="3" t="s">
        <v>310</v>
      </c>
      <c r="E792" s="2" t="str">
        <v>Niederbuchsiten</v>
      </c>
    </row>
    <row r="793" spans="1:5" x14ac:dyDescent="0.2">
      <c r="A793" s="3">
        <v>3652</v>
      </c>
      <c r="B793" s="3" t="s">
        <v>844</v>
      </c>
      <c r="C793" s="3" t="s">
        <v>844</v>
      </c>
      <c r="D793" s="3" t="s">
        <v>310</v>
      </c>
      <c r="E793" s="2" t="str">
        <v>Oberbuchsiten</v>
      </c>
    </row>
    <row r="794" spans="1:5" x14ac:dyDescent="0.2">
      <c r="A794" s="3">
        <v>3622</v>
      </c>
      <c r="B794" s="3" t="s">
        <v>845</v>
      </c>
      <c r="C794" s="3" t="s">
        <v>846</v>
      </c>
      <c r="D794" s="3" t="s">
        <v>310</v>
      </c>
      <c r="E794" s="2" t="str">
        <v>Oensingen</v>
      </c>
    </row>
    <row r="795" spans="1:5" x14ac:dyDescent="0.2">
      <c r="A795" s="3">
        <v>3623</v>
      </c>
      <c r="B795" s="3" t="s">
        <v>847</v>
      </c>
      <c r="C795" s="3" t="s">
        <v>848</v>
      </c>
      <c r="D795" s="3" t="s">
        <v>310</v>
      </c>
      <c r="E795" s="2" t="str">
        <v>Wolfwil</v>
      </c>
    </row>
    <row r="796" spans="1:5" x14ac:dyDescent="0.2">
      <c r="A796" s="3">
        <v>3623</v>
      </c>
      <c r="B796" s="3" t="s">
        <v>849</v>
      </c>
      <c r="C796" s="3" t="s">
        <v>848</v>
      </c>
      <c r="D796" s="3" t="s">
        <v>310</v>
      </c>
      <c r="E796" s="2" t="str">
        <v>Aedermannsdorf</v>
      </c>
    </row>
    <row r="797" spans="1:5" x14ac:dyDescent="0.2">
      <c r="A797" s="3">
        <v>3653</v>
      </c>
      <c r="B797" s="3" t="s">
        <v>850</v>
      </c>
      <c r="C797" s="3" t="s">
        <v>850</v>
      </c>
      <c r="D797" s="3" t="s">
        <v>310</v>
      </c>
      <c r="E797" s="2" t="str">
        <v>Balsthal</v>
      </c>
    </row>
    <row r="798" spans="1:5" x14ac:dyDescent="0.2">
      <c r="A798" s="3">
        <v>3638</v>
      </c>
      <c r="B798" s="3" t="s">
        <v>851</v>
      </c>
      <c r="C798" s="3" t="s">
        <v>851</v>
      </c>
      <c r="D798" s="3" t="s">
        <v>310</v>
      </c>
      <c r="E798" s="2" t="str">
        <v>Herbetswil</v>
      </c>
    </row>
    <row r="799" spans="1:5" x14ac:dyDescent="0.2">
      <c r="A799" s="3">
        <v>3654</v>
      </c>
      <c r="B799" s="3" t="s">
        <v>852</v>
      </c>
      <c r="C799" s="3" t="s">
        <v>853</v>
      </c>
      <c r="D799" s="3" t="s">
        <v>310</v>
      </c>
      <c r="E799" s="2" t="str">
        <v>Holderbank (SO)</v>
      </c>
    </row>
    <row r="800" spans="1:5" x14ac:dyDescent="0.2">
      <c r="A800" s="3">
        <v>3655</v>
      </c>
      <c r="B800" s="3" t="s">
        <v>853</v>
      </c>
      <c r="C800" s="3" t="s">
        <v>853</v>
      </c>
      <c r="D800" s="3" t="s">
        <v>310</v>
      </c>
      <c r="E800" s="2" t="str">
        <v>Laupersdorf</v>
      </c>
    </row>
    <row r="801" spans="1:5" x14ac:dyDescent="0.2">
      <c r="A801" s="3">
        <v>3656</v>
      </c>
      <c r="B801" s="3" t="s">
        <v>854</v>
      </c>
      <c r="C801" s="3" t="s">
        <v>853</v>
      </c>
      <c r="D801" s="3" t="s">
        <v>310</v>
      </c>
      <c r="E801" s="2" t="str">
        <v>Matzendorf</v>
      </c>
    </row>
    <row r="802" spans="1:5" x14ac:dyDescent="0.2">
      <c r="A802" s="3">
        <v>3656</v>
      </c>
      <c r="B802" s="3" t="s">
        <v>855</v>
      </c>
      <c r="C802" s="3" t="s">
        <v>853</v>
      </c>
      <c r="D802" s="3" t="s">
        <v>310</v>
      </c>
      <c r="E802" s="2" t="str">
        <v>Mümliswil-Ramiswil</v>
      </c>
    </row>
    <row r="803" spans="1:5" x14ac:dyDescent="0.2">
      <c r="A803" s="3">
        <v>3656</v>
      </c>
      <c r="B803" s="3" t="s">
        <v>856</v>
      </c>
      <c r="C803" s="3" t="s">
        <v>853</v>
      </c>
      <c r="D803" s="3" t="s">
        <v>310</v>
      </c>
      <c r="E803" s="2" t="str">
        <v>Welschenrohr-Gänsbrunnen</v>
      </c>
    </row>
    <row r="804" spans="1:5" x14ac:dyDescent="0.2">
      <c r="A804" s="3">
        <v>3657</v>
      </c>
      <c r="B804" s="3" t="s">
        <v>857</v>
      </c>
      <c r="C804" s="3" t="s">
        <v>853</v>
      </c>
      <c r="D804" s="3" t="s">
        <v>310</v>
      </c>
      <c r="E804" s="2" t="str">
        <v>Biezwil</v>
      </c>
    </row>
    <row r="805" spans="1:5" x14ac:dyDescent="0.2">
      <c r="A805" s="3">
        <v>3658</v>
      </c>
      <c r="B805" s="3" t="s">
        <v>858</v>
      </c>
      <c r="C805" s="3" t="s">
        <v>853</v>
      </c>
      <c r="D805" s="3" t="s">
        <v>310</v>
      </c>
      <c r="E805" s="2" t="str">
        <v>Lüterkofen-Ichertswil</v>
      </c>
    </row>
    <row r="806" spans="1:5" x14ac:dyDescent="0.2">
      <c r="A806" s="3">
        <v>3612</v>
      </c>
      <c r="B806" s="3" t="s">
        <v>859</v>
      </c>
      <c r="C806" s="3" t="s">
        <v>859</v>
      </c>
      <c r="D806" s="3" t="s">
        <v>310</v>
      </c>
      <c r="E806" s="2" t="str">
        <v>Lüterswil-Gächliwil</v>
      </c>
    </row>
    <row r="807" spans="1:5" x14ac:dyDescent="0.2">
      <c r="A807" s="3">
        <v>3613</v>
      </c>
      <c r="B807" s="3" t="s">
        <v>859</v>
      </c>
      <c r="C807" s="3" t="s">
        <v>859</v>
      </c>
      <c r="D807" s="3" t="s">
        <v>310</v>
      </c>
      <c r="E807" s="2" t="str">
        <v>Messen</v>
      </c>
    </row>
    <row r="808" spans="1:5" x14ac:dyDescent="0.2">
      <c r="A808" s="3">
        <v>3624</v>
      </c>
      <c r="B808" s="3" t="s">
        <v>860</v>
      </c>
      <c r="C808" s="3" t="s">
        <v>859</v>
      </c>
      <c r="D808" s="3" t="s">
        <v>310</v>
      </c>
      <c r="E808" s="2" t="str">
        <v>Schnottwil</v>
      </c>
    </row>
    <row r="809" spans="1:5" x14ac:dyDescent="0.2">
      <c r="A809" s="3">
        <v>3623</v>
      </c>
      <c r="B809" s="3" t="s">
        <v>861</v>
      </c>
      <c r="C809" s="3" t="s">
        <v>862</v>
      </c>
      <c r="D809" s="3" t="s">
        <v>310</v>
      </c>
      <c r="E809" s="2" t="str">
        <v>Unterramsern</v>
      </c>
    </row>
    <row r="810" spans="1:5" x14ac:dyDescent="0.2">
      <c r="A810" s="3">
        <v>3634</v>
      </c>
      <c r="B810" s="3" t="s">
        <v>863</v>
      </c>
      <c r="C810" s="3" t="s">
        <v>863</v>
      </c>
      <c r="D810" s="3" t="s">
        <v>310</v>
      </c>
      <c r="E810" s="2" t="str">
        <v>Lüsslingen-Nennigkofen</v>
      </c>
    </row>
    <row r="811" spans="1:5" x14ac:dyDescent="0.2">
      <c r="A811" s="3">
        <v>3600</v>
      </c>
      <c r="B811" s="3" t="s">
        <v>864</v>
      </c>
      <c r="C811" s="3" t="s">
        <v>864</v>
      </c>
      <c r="D811" s="3" t="s">
        <v>310</v>
      </c>
      <c r="E811" s="2" t="str">
        <v>Buchegg</v>
      </c>
    </row>
    <row r="812" spans="1:5" x14ac:dyDescent="0.2">
      <c r="A812" s="3">
        <v>3603</v>
      </c>
      <c r="B812" s="3" t="s">
        <v>864</v>
      </c>
      <c r="C812" s="3" t="s">
        <v>864</v>
      </c>
      <c r="D812" s="3" t="s">
        <v>310</v>
      </c>
      <c r="E812" s="2" t="str">
        <v>Bättwil</v>
      </c>
    </row>
    <row r="813" spans="1:5" x14ac:dyDescent="0.2">
      <c r="A813" s="3">
        <v>3604</v>
      </c>
      <c r="B813" s="3" t="s">
        <v>864</v>
      </c>
      <c r="C813" s="3" t="s">
        <v>864</v>
      </c>
      <c r="D813" s="3" t="s">
        <v>310</v>
      </c>
      <c r="E813" s="2" t="str">
        <v>Büren (SO)</v>
      </c>
    </row>
    <row r="814" spans="1:5" x14ac:dyDescent="0.2">
      <c r="A814" s="3">
        <v>3608</v>
      </c>
      <c r="B814" s="3" t="s">
        <v>864</v>
      </c>
      <c r="C814" s="3" t="s">
        <v>864</v>
      </c>
      <c r="D814" s="3" t="s">
        <v>310</v>
      </c>
      <c r="E814" s="2" t="str">
        <v>Dornach</v>
      </c>
    </row>
    <row r="815" spans="1:5" x14ac:dyDescent="0.2">
      <c r="A815" s="3">
        <v>3624</v>
      </c>
      <c r="B815" s="3" t="s">
        <v>865</v>
      </c>
      <c r="C815" s="3" t="s">
        <v>864</v>
      </c>
      <c r="D815" s="3" t="s">
        <v>310</v>
      </c>
      <c r="E815" s="2" t="str">
        <v>Gempen</v>
      </c>
    </row>
    <row r="816" spans="1:5" x14ac:dyDescent="0.2">
      <c r="A816" s="3">
        <v>3645</v>
      </c>
      <c r="B816" s="3" t="s">
        <v>866</v>
      </c>
      <c r="C816" s="3" t="s">
        <v>864</v>
      </c>
      <c r="D816" s="3" t="s">
        <v>310</v>
      </c>
      <c r="E816" s="2" t="str">
        <v>Hochwald</v>
      </c>
    </row>
    <row r="817" spans="1:5" x14ac:dyDescent="0.2">
      <c r="A817" s="3">
        <v>3635</v>
      </c>
      <c r="B817" s="3" t="s">
        <v>867</v>
      </c>
      <c r="C817" s="3" t="s">
        <v>867</v>
      </c>
      <c r="D817" s="3" t="s">
        <v>310</v>
      </c>
      <c r="E817" s="2" t="str">
        <v>Hofstetten-Flüh</v>
      </c>
    </row>
    <row r="818" spans="1:5" x14ac:dyDescent="0.2">
      <c r="A818" s="3">
        <v>3661</v>
      </c>
      <c r="B818" s="3" t="s">
        <v>868</v>
      </c>
      <c r="C818" s="3" t="s">
        <v>868</v>
      </c>
      <c r="D818" s="3" t="s">
        <v>310</v>
      </c>
      <c r="E818" s="2" t="str">
        <v>Metzerlen-Mariastein</v>
      </c>
    </row>
    <row r="819" spans="1:5" x14ac:dyDescent="0.2">
      <c r="A819" s="3">
        <v>3614</v>
      </c>
      <c r="B819" s="3" t="s">
        <v>869</v>
      </c>
      <c r="C819" s="3" t="s">
        <v>869</v>
      </c>
      <c r="D819" s="3" t="s">
        <v>310</v>
      </c>
      <c r="E819" s="2" t="str">
        <v>Nuglar-St. Pantaleon</v>
      </c>
    </row>
    <row r="820" spans="1:5" x14ac:dyDescent="0.2">
      <c r="A820" s="3">
        <v>3616</v>
      </c>
      <c r="B820" s="3" t="s">
        <v>870</v>
      </c>
      <c r="C820" s="3" t="s">
        <v>869</v>
      </c>
      <c r="D820" s="3" t="s">
        <v>310</v>
      </c>
      <c r="E820" s="2" t="str">
        <v>Rodersdorf</v>
      </c>
    </row>
    <row r="821" spans="1:5" x14ac:dyDescent="0.2">
      <c r="A821" s="3">
        <v>3618</v>
      </c>
      <c r="B821" s="3" t="s">
        <v>871</v>
      </c>
      <c r="C821" s="3" t="s">
        <v>872</v>
      </c>
      <c r="D821" s="3" t="s">
        <v>310</v>
      </c>
      <c r="E821" s="2" t="str">
        <v>Seewen</v>
      </c>
    </row>
    <row r="822" spans="1:5" x14ac:dyDescent="0.2">
      <c r="A822" s="3">
        <v>3645</v>
      </c>
      <c r="B822" s="3" t="s">
        <v>873</v>
      </c>
      <c r="C822" s="3" t="s">
        <v>873</v>
      </c>
      <c r="D822" s="3" t="s">
        <v>310</v>
      </c>
      <c r="E822" s="2" t="str">
        <v>Witterswil</v>
      </c>
    </row>
    <row r="823" spans="1:5" x14ac:dyDescent="0.2">
      <c r="A823" s="3">
        <v>3636</v>
      </c>
      <c r="B823" s="3" t="s">
        <v>874</v>
      </c>
      <c r="C823" s="3" t="s">
        <v>875</v>
      </c>
      <c r="D823" s="3" t="s">
        <v>310</v>
      </c>
      <c r="E823" s="2" t="str">
        <v>Hauenstein-Ifenthal</v>
      </c>
    </row>
    <row r="824" spans="1:5" x14ac:dyDescent="0.2">
      <c r="A824" s="3">
        <v>3636</v>
      </c>
      <c r="B824" s="3" t="s">
        <v>876</v>
      </c>
      <c r="C824" s="3" t="s">
        <v>875</v>
      </c>
      <c r="D824" s="3" t="s">
        <v>310</v>
      </c>
      <c r="E824" s="2" t="str">
        <v>Kienberg</v>
      </c>
    </row>
    <row r="825" spans="1:5" x14ac:dyDescent="0.2">
      <c r="A825" s="3">
        <v>3416</v>
      </c>
      <c r="B825" s="3" t="s">
        <v>877</v>
      </c>
      <c r="C825" s="3" t="s">
        <v>877</v>
      </c>
      <c r="D825" s="3" t="s">
        <v>310</v>
      </c>
      <c r="E825" s="2" t="str">
        <v>Lostorf</v>
      </c>
    </row>
    <row r="826" spans="1:5" x14ac:dyDescent="0.2">
      <c r="A826" s="3">
        <v>3462</v>
      </c>
      <c r="B826" s="3" t="s">
        <v>878</v>
      </c>
      <c r="C826" s="3" t="s">
        <v>877</v>
      </c>
      <c r="D826" s="3" t="s">
        <v>310</v>
      </c>
      <c r="E826" s="2" t="str">
        <v>Niedergösgen</v>
      </c>
    </row>
    <row r="827" spans="1:5" x14ac:dyDescent="0.2">
      <c r="A827" s="3">
        <v>3463</v>
      </c>
      <c r="B827" s="3" t="s">
        <v>879</v>
      </c>
      <c r="C827" s="3" t="s">
        <v>877</v>
      </c>
      <c r="D827" s="3" t="s">
        <v>310</v>
      </c>
      <c r="E827" s="2" t="str">
        <v>Obergösgen</v>
      </c>
    </row>
    <row r="828" spans="1:5" x14ac:dyDescent="0.2">
      <c r="A828" s="3">
        <v>3465</v>
      </c>
      <c r="B828" s="3" t="s">
        <v>880</v>
      </c>
      <c r="C828" s="3" t="s">
        <v>880</v>
      </c>
      <c r="D828" s="3" t="s">
        <v>310</v>
      </c>
      <c r="E828" s="2" t="str">
        <v>Stüsslingen</v>
      </c>
    </row>
    <row r="829" spans="1:5" x14ac:dyDescent="0.2">
      <c r="A829" s="3">
        <v>4952</v>
      </c>
      <c r="B829" s="3" t="s">
        <v>881</v>
      </c>
      <c r="C829" s="3" t="s">
        <v>881</v>
      </c>
      <c r="D829" s="3" t="s">
        <v>310</v>
      </c>
      <c r="E829" s="2" t="str">
        <v>Trimbach</v>
      </c>
    </row>
    <row r="830" spans="1:5" x14ac:dyDescent="0.2">
      <c r="A830" s="3">
        <v>4950</v>
      </c>
      <c r="B830" s="3" t="s">
        <v>882</v>
      </c>
      <c r="C830" s="3" t="s">
        <v>882</v>
      </c>
      <c r="D830" s="3" t="s">
        <v>310</v>
      </c>
      <c r="E830" s="2" t="str">
        <v>Winznau</v>
      </c>
    </row>
    <row r="831" spans="1:5" x14ac:dyDescent="0.2">
      <c r="A831" s="3">
        <v>4953</v>
      </c>
      <c r="B831" s="3" t="s">
        <v>883</v>
      </c>
      <c r="C831" s="3" t="s">
        <v>882</v>
      </c>
      <c r="D831" s="3" t="s">
        <v>310</v>
      </c>
      <c r="E831" s="2" t="str">
        <v>Wisen (SO)</v>
      </c>
    </row>
    <row r="832" spans="1:5" x14ac:dyDescent="0.2">
      <c r="A832" s="3">
        <v>3432</v>
      </c>
      <c r="B832" s="3" t="s">
        <v>884</v>
      </c>
      <c r="C832" s="3" t="s">
        <v>885</v>
      </c>
      <c r="D832" s="3" t="s">
        <v>310</v>
      </c>
      <c r="E832" s="2" t="str">
        <v>Erlinsbach (SO)</v>
      </c>
    </row>
    <row r="833" spans="1:5" x14ac:dyDescent="0.2">
      <c r="A833" s="3">
        <v>3435</v>
      </c>
      <c r="B833" s="3" t="s">
        <v>886</v>
      </c>
      <c r="C833" s="3" t="s">
        <v>885</v>
      </c>
      <c r="D833" s="3" t="s">
        <v>310</v>
      </c>
      <c r="E833" s="2" t="str">
        <v>Aeschi (SO)</v>
      </c>
    </row>
    <row r="834" spans="1:5" x14ac:dyDescent="0.2">
      <c r="A834" s="3">
        <v>3439</v>
      </c>
      <c r="B834" s="3" t="s">
        <v>887</v>
      </c>
      <c r="C834" s="3" t="s">
        <v>885</v>
      </c>
      <c r="D834" s="3" t="s">
        <v>310</v>
      </c>
      <c r="E834" s="2" t="str">
        <v>Biberist</v>
      </c>
    </row>
    <row r="835" spans="1:5" x14ac:dyDescent="0.2">
      <c r="A835" s="3">
        <v>3452</v>
      </c>
      <c r="B835" s="3" t="s">
        <v>888</v>
      </c>
      <c r="C835" s="3" t="s">
        <v>885</v>
      </c>
      <c r="D835" s="3" t="s">
        <v>310</v>
      </c>
      <c r="E835" s="2" t="str">
        <v>Bolken</v>
      </c>
    </row>
    <row r="836" spans="1:5" x14ac:dyDescent="0.2">
      <c r="A836" s="3">
        <v>3415</v>
      </c>
      <c r="B836" s="3" t="s">
        <v>889</v>
      </c>
      <c r="C836" s="3" t="s">
        <v>890</v>
      </c>
      <c r="D836" s="3" t="s">
        <v>310</v>
      </c>
      <c r="E836" s="2" t="str">
        <v>Deitingen</v>
      </c>
    </row>
    <row r="837" spans="1:5" x14ac:dyDescent="0.2">
      <c r="A837" s="3">
        <v>3417</v>
      </c>
      <c r="B837" s="3" t="s">
        <v>890</v>
      </c>
      <c r="C837" s="3" t="s">
        <v>890</v>
      </c>
      <c r="D837" s="3" t="s">
        <v>310</v>
      </c>
      <c r="E837" s="2" t="str">
        <v>Derendingen</v>
      </c>
    </row>
    <row r="838" spans="1:5" x14ac:dyDescent="0.2">
      <c r="A838" s="3">
        <v>3418</v>
      </c>
      <c r="B838" s="3" t="s">
        <v>891</v>
      </c>
      <c r="C838" s="3" t="s">
        <v>890</v>
      </c>
      <c r="D838" s="3" t="s">
        <v>310</v>
      </c>
      <c r="E838" s="2" t="str">
        <v>Etziken</v>
      </c>
    </row>
    <row r="839" spans="1:5" x14ac:dyDescent="0.2">
      <c r="A839" s="3">
        <v>3454</v>
      </c>
      <c r="B839" s="3" t="s">
        <v>892</v>
      </c>
      <c r="C839" s="3" t="s">
        <v>892</v>
      </c>
      <c r="D839" s="3" t="s">
        <v>310</v>
      </c>
      <c r="E839" s="2" t="str">
        <v>Gerlafingen</v>
      </c>
    </row>
    <row r="840" spans="1:5" x14ac:dyDescent="0.2">
      <c r="A840" s="3">
        <v>3455</v>
      </c>
      <c r="B840" s="3" t="s">
        <v>893</v>
      </c>
      <c r="C840" s="3" t="s">
        <v>892</v>
      </c>
      <c r="D840" s="3" t="s">
        <v>310</v>
      </c>
      <c r="E840" s="2" t="str">
        <v>Halten</v>
      </c>
    </row>
    <row r="841" spans="1:5" x14ac:dyDescent="0.2">
      <c r="A841" s="3">
        <v>3457</v>
      </c>
      <c r="B841" s="3" t="s">
        <v>894</v>
      </c>
      <c r="C841" s="3" t="s">
        <v>892</v>
      </c>
      <c r="D841" s="3" t="s">
        <v>310</v>
      </c>
      <c r="E841" s="2" t="str">
        <v>Horriwil</v>
      </c>
    </row>
    <row r="842" spans="1:5" x14ac:dyDescent="0.2">
      <c r="A842" s="3">
        <v>3453</v>
      </c>
      <c r="B842" s="3" t="s">
        <v>895</v>
      </c>
      <c r="C842" s="3" t="s">
        <v>896</v>
      </c>
      <c r="D842" s="3" t="s">
        <v>310</v>
      </c>
      <c r="E842" s="2" t="str">
        <v>Hüniken</v>
      </c>
    </row>
    <row r="843" spans="1:5" x14ac:dyDescent="0.2">
      <c r="A843" s="3">
        <v>3456</v>
      </c>
      <c r="B843" s="3" t="s">
        <v>896</v>
      </c>
      <c r="C843" s="3" t="s">
        <v>896</v>
      </c>
      <c r="D843" s="3" t="s">
        <v>310</v>
      </c>
      <c r="E843" s="2" t="str">
        <v>Kriegstetten</v>
      </c>
    </row>
    <row r="844" spans="1:5" x14ac:dyDescent="0.2">
      <c r="A844" s="3">
        <v>3464</v>
      </c>
      <c r="B844" s="3" t="s">
        <v>897</v>
      </c>
      <c r="C844" s="3" t="s">
        <v>898</v>
      </c>
      <c r="D844" s="3" t="s">
        <v>310</v>
      </c>
      <c r="E844" s="2" t="str">
        <v>Lohn-Ammannsegg</v>
      </c>
    </row>
    <row r="845" spans="1:5" x14ac:dyDescent="0.2">
      <c r="A845" s="3">
        <v>4942</v>
      </c>
      <c r="B845" s="3" t="s">
        <v>899</v>
      </c>
      <c r="C845" s="3" t="s">
        <v>898</v>
      </c>
      <c r="D845" s="3" t="s">
        <v>310</v>
      </c>
      <c r="E845" s="2" t="str">
        <v>Luterbach</v>
      </c>
    </row>
    <row r="846" spans="1:5" x14ac:dyDescent="0.2">
      <c r="A846" s="3">
        <v>4954</v>
      </c>
      <c r="B846" s="3" t="s">
        <v>900</v>
      </c>
      <c r="C846" s="3" t="s">
        <v>900</v>
      </c>
      <c r="D846" s="3" t="s">
        <v>310</v>
      </c>
      <c r="E846" s="2" t="str">
        <v>Obergerlafingen</v>
      </c>
    </row>
    <row r="847" spans="1:5" x14ac:dyDescent="0.2">
      <c r="A847" s="3">
        <v>4536</v>
      </c>
      <c r="B847" s="3" t="s">
        <v>901</v>
      </c>
      <c r="C847" s="3" t="s">
        <v>901</v>
      </c>
      <c r="D847" s="3" t="s">
        <v>310</v>
      </c>
      <c r="E847" s="2" t="str">
        <v>Oekingen</v>
      </c>
    </row>
    <row r="848" spans="1:5" x14ac:dyDescent="0.2">
      <c r="A848" s="3">
        <v>3376</v>
      </c>
      <c r="B848" s="3" t="s">
        <v>902</v>
      </c>
      <c r="C848" s="3" t="s">
        <v>902</v>
      </c>
      <c r="D848" s="3" t="s">
        <v>310</v>
      </c>
      <c r="E848" s="2" t="str">
        <v>Recherswil</v>
      </c>
    </row>
    <row r="849" spans="1:5" x14ac:dyDescent="0.2">
      <c r="A849" s="3">
        <v>3366</v>
      </c>
      <c r="B849" s="3" t="s">
        <v>903</v>
      </c>
      <c r="C849" s="3" t="s">
        <v>903</v>
      </c>
      <c r="D849" s="3" t="s">
        <v>310</v>
      </c>
      <c r="E849" s="2" t="str">
        <v>Subingen</v>
      </c>
    </row>
    <row r="850" spans="1:5" x14ac:dyDescent="0.2">
      <c r="A850" s="3">
        <v>3366</v>
      </c>
      <c r="B850" s="3" t="s">
        <v>904</v>
      </c>
      <c r="C850" s="3" t="s">
        <v>903</v>
      </c>
      <c r="D850" s="3" t="s">
        <v>310</v>
      </c>
      <c r="E850" s="2" t="str">
        <v>Zuchwil</v>
      </c>
    </row>
    <row r="851" spans="1:5" x14ac:dyDescent="0.2">
      <c r="A851" s="3">
        <v>4539</v>
      </c>
      <c r="B851" s="3" t="s">
        <v>905</v>
      </c>
      <c r="C851" s="3" t="s">
        <v>905</v>
      </c>
      <c r="D851" s="3" t="s">
        <v>310</v>
      </c>
      <c r="E851" s="2" t="str">
        <v>Drei Höfe</v>
      </c>
    </row>
    <row r="852" spans="1:5" x14ac:dyDescent="0.2">
      <c r="A852" s="3">
        <v>3376</v>
      </c>
      <c r="B852" s="3" t="s">
        <v>906</v>
      </c>
      <c r="C852" s="3" t="s">
        <v>906</v>
      </c>
      <c r="D852" s="3" t="s">
        <v>310</v>
      </c>
      <c r="E852" s="2" t="str">
        <v>Balm bei Günsberg</v>
      </c>
    </row>
    <row r="853" spans="1:5" x14ac:dyDescent="0.2">
      <c r="A853" s="3">
        <v>3372</v>
      </c>
      <c r="B853" s="3" t="s">
        <v>907</v>
      </c>
      <c r="C853" s="3" t="s">
        <v>908</v>
      </c>
      <c r="D853" s="3" t="s">
        <v>310</v>
      </c>
      <c r="E853" s="2" t="str">
        <v>Bellach</v>
      </c>
    </row>
    <row r="854" spans="1:5" x14ac:dyDescent="0.2">
      <c r="A854" s="3">
        <v>3373</v>
      </c>
      <c r="B854" s="3" t="s">
        <v>909</v>
      </c>
      <c r="C854" s="3" t="s">
        <v>908</v>
      </c>
      <c r="D854" s="3" t="s">
        <v>310</v>
      </c>
      <c r="E854" s="2" t="str">
        <v>Bettlach</v>
      </c>
    </row>
    <row r="855" spans="1:5" x14ac:dyDescent="0.2">
      <c r="A855" s="3">
        <v>3373</v>
      </c>
      <c r="B855" s="3" t="s">
        <v>908</v>
      </c>
      <c r="C855" s="3" t="s">
        <v>908</v>
      </c>
      <c r="D855" s="3" t="s">
        <v>310</v>
      </c>
      <c r="E855" s="2" t="str">
        <v>Feldbrunnen-St. Niklaus</v>
      </c>
    </row>
    <row r="856" spans="1:5" x14ac:dyDescent="0.2">
      <c r="A856" s="3">
        <v>3360</v>
      </c>
      <c r="B856" s="3" t="s">
        <v>910</v>
      </c>
      <c r="C856" s="3" t="s">
        <v>910</v>
      </c>
      <c r="D856" s="3" t="s">
        <v>310</v>
      </c>
      <c r="E856" s="2" t="str">
        <v>Flumenthal</v>
      </c>
    </row>
    <row r="857" spans="1:5" x14ac:dyDescent="0.2">
      <c r="A857" s="3">
        <v>3363</v>
      </c>
      <c r="B857" s="3" t="s">
        <v>911</v>
      </c>
      <c r="C857" s="3" t="s">
        <v>910</v>
      </c>
      <c r="D857" s="3" t="s">
        <v>310</v>
      </c>
      <c r="E857" s="2" t="str">
        <v>Grenchen</v>
      </c>
    </row>
    <row r="858" spans="1:5" x14ac:dyDescent="0.2">
      <c r="A858" s="3">
        <v>3375</v>
      </c>
      <c r="B858" s="3" t="s">
        <v>912</v>
      </c>
      <c r="C858" s="3" t="s">
        <v>912</v>
      </c>
      <c r="D858" s="3" t="s">
        <v>310</v>
      </c>
      <c r="E858" s="2" t="str">
        <v>Günsberg</v>
      </c>
    </row>
    <row r="859" spans="1:5" x14ac:dyDescent="0.2">
      <c r="A859" s="3">
        <v>4704</v>
      </c>
      <c r="B859" s="3" t="s">
        <v>913</v>
      </c>
      <c r="C859" s="3" t="s">
        <v>913</v>
      </c>
      <c r="D859" s="3" t="s">
        <v>310</v>
      </c>
      <c r="E859" s="2" t="str">
        <v>Hubersdorf</v>
      </c>
    </row>
    <row r="860" spans="1:5" x14ac:dyDescent="0.2">
      <c r="A860" s="3">
        <v>4704</v>
      </c>
      <c r="B860" s="3" t="s">
        <v>914</v>
      </c>
      <c r="C860" s="3" t="s">
        <v>913</v>
      </c>
      <c r="D860" s="3" t="s">
        <v>310</v>
      </c>
      <c r="E860" s="2" t="str">
        <v>Kammersrohr</v>
      </c>
    </row>
    <row r="861" spans="1:5" x14ac:dyDescent="0.2">
      <c r="A861" s="3">
        <v>3362</v>
      </c>
      <c r="B861" s="3" t="s">
        <v>915</v>
      </c>
      <c r="C861" s="3" t="s">
        <v>915</v>
      </c>
      <c r="D861" s="3" t="s">
        <v>310</v>
      </c>
      <c r="E861" s="2" t="str">
        <v>Langendorf</v>
      </c>
    </row>
    <row r="862" spans="1:5" x14ac:dyDescent="0.2">
      <c r="A862" s="3">
        <v>4538</v>
      </c>
      <c r="B862" s="3" t="s">
        <v>916</v>
      </c>
      <c r="C862" s="3" t="s">
        <v>916</v>
      </c>
      <c r="D862" s="3" t="s">
        <v>310</v>
      </c>
      <c r="E862" s="2" t="str">
        <v>Lommiswil</v>
      </c>
    </row>
    <row r="863" spans="1:5" x14ac:dyDescent="0.2">
      <c r="A863" s="3">
        <v>3367</v>
      </c>
      <c r="B863" s="3" t="s">
        <v>917</v>
      </c>
      <c r="C863" s="3" t="s">
        <v>917</v>
      </c>
      <c r="D863" s="3" t="s">
        <v>310</v>
      </c>
      <c r="E863" s="2" t="str">
        <v>Oberdorf (SO)</v>
      </c>
    </row>
    <row r="864" spans="1:5" x14ac:dyDescent="0.2">
      <c r="A864" s="3">
        <v>3476</v>
      </c>
      <c r="B864" s="3" t="s">
        <v>918</v>
      </c>
      <c r="C864" s="3" t="s">
        <v>917</v>
      </c>
      <c r="D864" s="3" t="s">
        <v>310</v>
      </c>
      <c r="E864" s="2" t="str">
        <v>Riedholz</v>
      </c>
    </row>
    <row r="865" spans="1:5" x14ac:dyDescent="0.2">
      <c r="A865" s="3">
        <v>4539</v>
      </c>
      <c r="B865" s="3" t="s">
        <v>919</v>
      </c>
      <c r="C865" s="3" t="s">
        <v>919</v>
      </c>
      <c r="D865" s="3" t="s">
        <v>310</v>
      </c>
      <c r="E865" s="2" t="str">
        <v>Rüttenen</v>
      </c>
    </row>
    <row r="866" spans="1:5" x14ac:dyDescent="0.2">
      <c r="A866" s="3">
        <v>3365</v>
      </c>
      <c r="B866" s="3" t="s">
        <v>920</v>
      </c>
      <c r="C866" s="3" t="s">
        <v>921</v>
      </c>
      <c r="D866" s="3" t="s">
        <v>310</v>
      </c>
      <c r="E866" s="2" t="str">
        <v>Selzach</v>
      </c>
    </row>
    <row r="867" spans="1:5" x14ac:dyDescent="0.2">
      <c r="A867" s="3">
        <v>3365</v>
      </c>
      <c r="B867" s="3" t="s">
        <v>921</v>
      </c>
      <c r="C867" s="3" t="s">
        <v>921</v>
      </c>
      <c r="D867" s="3" t="s">
        <v>310</v>
      </c>
      <c r="E867" s="2" t="str">
        <v>Boningen</v>
      </c>
    </row>
    <row r="868" spans="1:5" x14ac:dyDescent="0.2">
      <c r="A868" s="3">
        <v>3475</v>
      </c>
      <c r="B868" s="3" t="s">
        <v>922</v>
      </c>
      <c r="C868" s="3" t="s">
        <v>921</v>
      </c>
      <c r="D868" s="3" t="s">
        <v>310</v>
      </c>
      <c r="E868" s="2" t="str">
        <v>Däniken</v>
      </c>
    </row>
    <row r="869" spans="1:5" x14ac:dyDescent="0.2">
      <c r="A869" s="3">
        <v>3475</v>
      </c>
      <c r="B869" s="3" t="s">
        <v>923</v>
      </c>
      <c r="C869" s="3" t="s">
        <v>921</v>
      </c>
      <c r="D869" s="3" t="s">
        <v>310</v>
      </c>
      <c r="E869" s="2" t="str">
        <v>Dulliken</v>
      </c>
    </row>
    <row r="870" spans="1:5" x14ac:dyDescent="0.2">
      <c r="A870" s="3">
        <v>3367</v>
      </c>
      <c r="B870" s="3" t="s">
        <v>924</v>
      </c>
      <c r="C870" s="3" t="s">
        <v>924</v>
      </c>
      <c r="D870" s="3" t="s">
        <v>310</v>
      </c>
      <c r="E870" s="2" t="str">
        <v>Eppenberg-Wöschnau</v>
      </c>
    </row>
    <row r="871" spans="1:5" x14ac:dyDescent="0.2">
      <c r="A871" s="3">
        <v>3380</v>
      </c>
      <c r="B871" s="3" t="s">
        <v>925</v>
      </c>
      <c r="C871" s="3" t="s">
        <v>926</v>
      </c>
      <c r="D871" s="3" t="s">
        <v>310</v>
      </c>
      <c r="E871" s="2" t="str">
        <v>Fulenbach</v>
      </c>
    </row>
    <row r="872" spans="1:5" x14ac:dyDescent="0.2">
      <c r="A872" s="3">
        <v>3377</v>
      </c>
      <c r="B872" s="3" t="s">
        <v>927</v>
      </c>
      <c r="C872" s="3" t="s">
        <v>928</v>
      </c>
      <c r="D872" s="3" t="s">
        <v>310</v>
      </c>
      <c r="E872" s="2" t="str">
        <v>Gretzenbach</v>
      </c>
    </row>
    <row r="873" spans="1:5" x14ac:dyDescent="0.2">
      <c r="A873" s="3">
        <v>3380</v>
      </c>
      <c r="B873" s="3" t="s">
        <v>929</v>
      </c>
      <c r="C873" s="3" t="s">
        <v>929</v>
      </c>
      <c r="D873" s="3" t="s">
        <v>310</v>
      </c>
      <c r="E873" s="2" t="str">
        <v>Gunzgen</v>
      </c>
    </row>
    <row r="874" spans="1:5" x14ac:dyDescent="0.2">
      <c r="A874" s="3">
        <v>3374</v>
      </c>
      <c r="B874" s="3" t="s">
        <v>930</v>
      </c>
      <c r="C874" s="3" t="s">
        <v>930</v>
      </c>
      <c r="D874" s="3" t="s">
        <v>310</v>
      </c>
      <c r="E874" s="2" t="str">
        <v>Hägendorf</v>
      </c>
    </row>
    <row r="875" spans="1:5" x14ac:dyDescent="0.2">
      <c r="A875" s="3">
        <v>4537</v>
      </c>
      <c r="B875" s="3" t="s">
        <v>931</v>
      </c>
      <c r="C875" s="3" t="s">
        <v>931</v>
      </c>
      <c r="D875" s="3" t="s">
        <v>310</v>
      </c>
      <c r="E875" s="2" t="str">
        <v>Kappel (SO)</v>
      </c>
    </row>
    <row r="876" spans="1:5" x14ac:dyDescent="0.2">
      <c r="A876" s="3">
        <v>6112</v>
      </c>
      <c r="B876" s="3" t="s">
        <v>932</v>
      </c>
      <c r="C876" s="3" t="s">
        <v>932</v>
      </c>
      <c r="D876" s="3" t="s">
        <v>933</v>
      </c>
      <c r="E876" s="2" t="str">
        <v>Olten</v>
      </c>
    </row>
    <row r="877" spans="1:5" x14ac:dyDescent="0.2">
      <c r="A877" s="3">
        <v>6162</v>
      </c>
      <c r="B877" s="3" t="s">
        <v>934</v>
      </c>
      <c r="C877" s="3" t="s">
        <v>934</v>
      </c>
      <c r="D877" s="3" t="s">
        <v>933</v>
      </c>
      <c r="E877" s="2" t="str">
        <v>Rickenbach (SO)</v>
      </c>
    </row>
    <row r="878" spans="1:5" x14ac:dyDescent="0.2">
      <c r="A878" s="3">
        <v>6162</v>
      </c>
      <c r="B878" s="3" t="s">
        <v>935</v>
      </c>
      <c r="C878" s="3" t="s">
        <v>934</v>
      </c>
      <c r="D878" s="3" t="s">
        <v>933</v>
      </c>
      <c r="E878" s="2" t="str">
        <v>Schönenwerd</v>
      </c>
    </row>
    <row r="879" spans="1:5" x14ac:dyDescent="0.2">
      <c r="A879" s="3">
        <v>6162</v>
      </c>
      <c r="B879" s="3" t="s">
        <v>936</v>
      </c>
      <c r="C879" s="3" t="s">
        <v>934</v>
      </c>
      <c r="D879" s="3" t="s">
        <v>933</v>
      </c>
      <c r="E879" s="2" t="str">
        <v>Starrkirch-Wil</v>
      </c>
    </row>
    <row r="880" spans="1:5" x14ac:dyDescent="0.2">
      <c r="A880" s="3">
        <v>6163</v>
      </c>
      <c r="B880" s="3" t="s">
        <v>937</v>
      </c>
      <c r="C880" s="3" t="s">
        <v>934</v>
      </c>
      <c r="D880" s="3" t="s">
        <v>933</v>
      </c>
      <c r="E880" s="2" t="str">
        <v>Walterswil (SO)</v>
      </c>
    </row>
    <row r="881" spans="1:5" x14ac:dyDescent="0.2">
      <c r="A881" s="3">
        <v>6173</v>
      </c>
      <c r="B881" s="3" t="s">
        <v>938</v>
      </c>
      <c r="C881" s="3" t="s">
        <v>939</v>
      </c>
      <c r="D881" s="3" t="s">
        <v>933</v>
      </c>
      <c r="E881" s="2" t="str">
        <v>Wangen bei Olten</v>
      </c>
    </row>
    <row r="882" spans="1:5" x14ac:dyDescent="0.2">
      <c r="A882" s="3">
        <v>6174</v>
      </c>
      <c r="B882" s="3" t="s">
        <v>940</v>
      </c>
      <c r="C882" s="3" t="s">
        <v>939</v>
      </c>
      <c r="D882" s="3" t="s">
        <v>933</v>
      </c>
      <c r="E882" s="2" t="str">
        <v>Solothurn</v>
      </c>
    </row>
    <row r="883" spans="1:5" x14ac:dyDescent="0.2">
      <c r="A883" s="3">
        <v>6166</v>
      </c>
      <c r="B883" s="3" t="s">
        <v>941</v>
      </c>
      <c r="C883" s="3" t="s">
        <v>942</v>
      </c>
      <c r="D883" s="3" t="s">
        <v>933</v>
      </c>
      <c r="E883" s="2" t="str">
        <v>Bärschwil</v>
      </c>
    </row>
    <row r="884" spans="1:5" x14ac:dyDescent="0.2">
      <c r="A884" s="3">
        <v>6110</v>
      </c>
      <c r="B884" s="3" t="s">
        <v>943</v>
      </c>
      <c r="C884" s="3" t="s">
        <v>944</v>
      </c>
      <c r="D884" s="3" t="s">
        <v>933</v>
      </c>
      <c r="E884" s="2" t="str">
        <v>Beinwil (SO)</v>
      </c>
    </row>
    <row r="885" spans="1:5" x14ac:dyDescent="0.2">
      <c r="A885" s="3">
        <v>6113</v>
      </c>
      <c r="B885" s="3" t="s">
        <v>944</v>
      </c>
      <c r="C885" s="3" t="s">
        <v>944</v>
      </c>
      <c r="D885" s="3" t="s">
        <v>933</v>
      </c>
      <c r="E885" s="2" t="str">
        <v>Breitenbach</v>
      </c>
    </row>
    <row r="886" spans="1:5" x14ac:dyDescent="0.2">
      <c r="A886" s="3">
        <v>6167</v>
      </c>
      <c r="B886" s="3" t="s">
        <v>945</v>
      </c>
      <c r="C886" s="3" t="s">
        <v>944</v>
      </c>
      <c r="D886" s="3" t="s">
        <v>933</v>
      </c>
      <c r="E886" s="2" t="str">
        <v>Büsserach</v>
      </c>
    </row>
    <row r="887" spans="1:5" x14ac:dyDescent="0.2">
      <c r="A887" s="3">
        <v>6170</v>
      </c>
      <c r="B887" s="3" t="s">
        <v>946</v>
      </c>
      <c r="C887" s="3" t="s">
        <v>946</v>
      </c>
      <c r="D887" s="3" t="s">
        <v>933</v>
      </c>
      <c r="E887" s="2" t="str">
        <v>Erschwil</v>
      </c>
    </row>
    <row r="888" spans="1:5" x14ac:dyDescent="0.2">
      <c r="A888" s="3">
        <v>6105</v>
      </c>
      <c r="B888" s="3" t="s">
        <v>947</v>
      </c>
      <c r="C888" s="3" t="s">
        <v>948</v>
      </c>
      <c r="D888" s="3" t="s">
        <v>933</v>
      </c>
      <c r="E888" s="2" t="str">
        <v>Fehren</v>
      </c>
    </row>
    <row r="889" spans="1:5" x14ac:dyDescent="0.2">
      <c r="A889" s="3">
        <v>6106</v>
      </c>
      <c r="B889" s="3" t="s">
        <v>948</v>
      </c>
      <c r="C889" s="3" t="s">
        <v>948</v>
      </c>
      <c r="D889" s="3" t="s">
        <v>933</v>
      </c>
      <c r="E889" s="2" t="str">
        <v>Grindel</v>
      </c>
    </row>
    <row r="890" spans="1:5" x14ac:dyDescent="0.2">
      <c r="A890" s="3">
        <v>6182</v>
      </c>
      <c r="B890" s="3" t="s">
        <v>949</v>
      </c>
      <c r="C890" s="3" t="s">
        <v>950</v>
      </c>
      <c r="D890" s="3" t="s">
        <v>933</v>
      </c>
      <c r="E890" s="2" t="str">
        <v>Himmelried</v>
      </c>
    </row>
    <row r="891" spans="1:5" x14ac:dyDescent="0.2">
      <c r="A891" s="3">
        <v>6192</v>
      </c>
      <c r="B891" s="3" t="s">
        <v>951</v>
      </c>
      <c r="C891" s="3" t="s">
        <v>950</v>
      </c>
      <c r="D891" s="3" t="s">
        <v>933</v>
      </c>
      <c r="E891" s="2" t="str">
        <v>Kleinlützel</v>
      </c>
    </row>
    <row r="892" spans="1:5" x14ac:dyDescent="0.2">
      <c r="A892" s="3">
        <v>6196</v>
      </c>
      <c r="B892" s="3" t="s">
        <v>952</v>
      </c>
      <c r="C892" s="3" t="s">
        <v>950</v>
      </c>
      <c r="D892" s="3" t="s">
        <v>933</v>
      </c>
      <c r="E892" s="2" t="str">
        <v>Meltingen</v>
      </c>
    </row>
    <row r="893" spans="1:5" x14ac:dyDescent="0.2">
      <c r="A893" s="3">
        <v>6287</v>
      </c>
      <c r="B893" s="3" t="s">
        <v>953</v>
      </c>
      <c r="C893" s="3" t="s">
        <v>954</v>
      </c>
      <c r="D893" s="3" t="s">
        <v>933</v>
      </c>
      <c r="E893" s="2" t="str">
        <v>Nunningen</v>
      </c>
    </row>
    <row r="894" spans="1:5" x14ac:dyDescent="0.2">
      <c r="A894" s="3">
        <v>6275</v>
      </c>
      <c r="B894" s="3" t="s">
        <v>955</v>
      </c>
      <c r="C894" s="3" t="s">
        <v>955</v>
      </c>
      <c r="D894" s="3" t="s">
        <v>933</v>
      </c>
      <c r="E894" s="2" t="str">
        <v>Zullwil</v>
      </c>
    </row>
    <row r="895" spans="1:5" x14ac:dyDescent="0.2">
      <c r="A895" s="3">
        <v>6020</v>
      </c>
      <c r="B895" s="3" t="s">
        <v>956</v>
      </c>
      <c r="C895" s="3" t="s">
        <v>957</v>
      </c>
      <c r="D895" s="3" t="s">
        <v>933</v>
      </c>
      <c r="E895" s="2" t="str">
        <v>Basel</v>
      </c>
    </row>
    <row r="896" spans="1:5" x14ac:dyDescent="0.2">
      <c r="A896" s="3">
        <v>6032</v>
      </c>
      <c r="B896" s="3" t="s">
        <v>957</v>
      </c>
      <c r="C896" s="3" t="s">
        <v>957</v>
      </c>
      <c r="D896" s="3" t="s">
        <v>933</v>
      </c>
      <c r="E896" s="2" t="str">
        <v>Bettingen</v>
      </c>
    </row>
    <row r="897" spans="1:5" x14ac:dyDescent="0.2">
      <c r="A897" s="3">
        <v>6294</v>
      </c>
      <c r="B897" s="3" t="s">
        <v>958</v>
      </c>
      <c r="C897" s="3" t="s">
        <v>958</v>
      </c>
      <c r="D897" s="3" t="s">
        <v>933</v>
      </c>
      <c r="E897" s="2" t="str">
        <v>Riehen</v>
      </c>
    </row>
    <row r="898" spans="1:5" x14ac:dyDescent="0.2">
      <c r="A898" s="3">
        <v>6274</v>
      </c>
      <c r="B898" s="3" t="s">
        <v>959</v>
      </c>
      <c r="C898" s="3" t="s">
        <v>960</v>
      </c>
      <c r="D898" s="3" t="s">
        <v>933</v>
      </c>
      <c r="E898" s="2" t="str">
        <v>Aesch (BL)</v>
      </c>
    </row>
    <row r="899" spans="1:5" x14ac:dyDescent="0.2">
      <c r="A899" s="3">
        <v>6284</v>
      </c>
      <c r="B899" s="3" t="s">
        <v>961</v>
      </c>
      <c r="C899" s="3" t="s">
        <v>962</v>
      </c>
      <c r="D899" s="3" t="s">
        <v>933</v>
      </c>
      <c r="E899" s="2" t="str">
        <v>Allschwil</v>
      </c>
    </row>
    <row r="900" spans="1:5" x14ac:dyDescent="0.2">
      <c r="A900" s="3">
        <v>6284</v>
      </c>
      <c r="B900" s="3" t="s">
        <v>963</v>
      </c>
      <c r="C900" s="3" t="s">
        <v>962</v>
      </c>
      <c r="D900" s="3" t="s">
        <v>933</v>
      </c>
      <c r="E900" s="2" t="str">
        <v>Arlesheim</v>
      </c>
    </row>
    <row r="901" spans="1:5" x14ac:dyDescent="0.2">
      <c r="A901" s="3">
        <v>6285</v>
      </c>
      <c r="B901" s="3" t="s">
        <v>962</v>
      </c>
      <c r="C901" s="3" t="s">
        <v>962</v>
      </c>
      <c r="D901" s="3" t="s">
        <v>933</v>
      </c>
      <c r="E901" s="2" t="str">
        <v>Biel-Benken</v>
      </c>
    </row>
    <row r="902" spans="1:5" x14ac:dyDescent="0.2">
      <c r="A902" s="3">
        <v>6285</v>
      </c>
      <c r="B902" s="3" t="s">
        <v>964</v>
      </c>
      <c r="C902" s="3" t="s">
        <v>962</v>
      </c>
      <c r="D902" s="3" t="s">
        <v>933</v>
      </c>
      <c r="E902" s="2" t="str">
        <v>Binningen</v>
      </c>
    </row>
    <row r="903" spans="1:5" x14ac:dyDescent="0.2">
      <c r="A903" s="3">
        <v>6286</v>
      </c>
      <c r="B903" s="3" t="s">
        <v>965</v>
      </c>
      <c r="C903" s="3" t="s">
        <v>962</v>
      </c>
      <c r="D903" s="3" t="s">
        <v>933</v>
      </c>
      <c r="E903" s="2" t="str">
        <v>Birsfelden</v>
      </c>
    </row>
    <row r="904" spans="1:5" x14ac:dyDescent="0.2">
      <c r="A904" s="3">
        <v>6289</v>
      </c>
      <c r="B904" s="3" t="s">
        <v>966</v>
      </c>
      <c r="C904" s="3" t="s">
        <v>962</v>
      </c>
      <c r="D904" s="3" t="s">
        <v>933</v>
      </c>
      <c r="E904" s="2" t="str">
        <v>Bottmingen</v>
      </c>
    </row>
    <row r="905" spans="1:5" x14ac:dyDescent="0.2">
      <c r="A905" s="3">
        <v>6289</v>
      </c>
      <c r="B905" s="3" t="s">
        <v>967</v>
      </c>
      <c r="C905" s="3" t="s">
        <v>962</v>
      </c>
      <c r="D905" s="3" t="s">
        <v>933</v>
      </c>
      <c r="E905" s="2" t="str">
        <v>Ettingen</v>
      </c>
    </row>
    <row r="906" spans="1:5" x14ac:dyDescent="0.2">
      <c r="A906" s="3">
        <v>6289</v>
      </c>
      <c r="B906" s="3" t="s">
        <v>967</v>
      </c>
      <c r="C906" s="3" t="s">
        <v>962</v>
      </c>
      <c r="D906" s="3" t="s">
        <v>933</v>
      </c>
      <c r="E906" s="2" t="str">
        <v>Münchenstein</v>
      </c>
    </row>
    <row r="907" spans="1:5" x14ac:dyDescent="0.2">
      <c r="A907" s="3">
        <v>6295</v>
      </c>
      <c r="B907" s="3" t="s">
        <v>968</v>
      </c>
      <c r="C907" s="3" t="s">
        <v>962</v>
      </c>
      <c r="D907" s="3" t="s">
        <v>933</v>
      </c>
      <c r="E907" s="2" t="str">
        <v>Muttenz</v>
      </c>
    </row>
    <row r="908" spans="1:5" x14ac:dyDescent="0.2">
      <c r="A908" s="3">
        <v>6280</v>
      </c>
      <c r="B908" s="3" t="s">
        <v>969</v>
      </c>
      <c r="C908" s="3" t="s">
        <v>969</v>
      </c>
      <c r="D908" s="3" t="s">
        <v>933</v>
      </c>
      <c r="E908" s="2" t="str">
        <v>Oberwil (BL)</v>
      </c>
    </row>
    <row r="909" spans="1:5" x14ac:dyDescent="0.2">
      <c r="A909" s="3">
        <v>6280</v>
      </c>
      <c r="B909" s="3" t="s">
        <v>970</v>
      </c>
      <c r="C909" s="3" t="s">
        <v>969</v>
      </c>
      <c r="D909" s="3" t="s">
        <v>933</v>
      </c>
      <c r="E909" s="2" t="str">
        <v>Pfeffingen</v>
      </c>
    </row>
    <row r="910" spans="1:5" x14ac:dyDescent="0.2">
      <c r="A910" s="3">
        <v>6283</v>
      </c>
      <c r="B910" s="3" t="s">
        <v>971</v>
      </c>
      <c r="C910" s="3" t="s">
        <v>969</v>
      </c>
      <c r="D910" s="3" t="s">
        <v>933</v>
      </c>
      <c r="E910" s="2" t="str">
        <v>Reinach (BL)</v>
      </c>
    </row>
    <row r="911" spans="1:5" x14ac:dyDescent="0.2">
      <c r="A911" s="3">
        <v>6276</v>
      </c>
      <c r="B911" s="3" t="s">
        <v>972</v>
      </c>
      <c r="C911" s="3" t="s">
        <v>972</v>
      </c>
      <c r="D911" s="3" t="s">
        <v>933</v>
      </c>
      <c r="E911" s="2" t="str">
        <v>Schönenbuch</v>
      </c>
    </row>
    <row r="912" spans="1:5" x14ac:dyDescent="0.2">
      <c r="A912" s="3">
        <v>6277</v>
      </c>
      <c r="B912" s="3" t="s">
        <v>973</v>
      </c>
      <c r="C912" s="3" t="s">
        <v>972</v>
      </c>
      <c r="D912" s="3" t="s">
        <v>933</v>
      </c>
      <c r="E912" s="2" t="str">
        <v>Therwil</v>
      </c>
    </row>
    <row r="913" spans="1:5" x14ac:dyDescent="0.2">
      <c r="A913" s="3">
        <v>6277</v>
      </c>
      <c r="B913" s="3" t="s">
        <v>974</v>
      </c>
      <c r="C913" s="3" t="s">
        <v>972</v>
      </c>
      <c r="D913" s="3" t="s">
        <v>933</v>
      </c>
      <c r="E913" s="2" t="str">
        <v>Blauen</v>
      </c>
    </row>
    <row r="914" spans="1:5" x14ac:dyDescent="0.2">
      <c r="A914" s="3">
        <v>6034</v>
      </c>
      <c r="B914" s="3" t="s">
        <v>975</v>
      </c>
      <c r="C914" s="3" t="s">
        <v>975</v>
      </c>
      <c r="D914" s="3" t="s">
        <v>933</v>
      </c>
      <c r="E914" s="2" t="str">
        <v>Brislach</v>
      </c>
    </row>
    <row r="915" spans="1:5" x14ac:dyDescent="0.2">
      <c r="A915" s="3">
        <v>6026</v>
      </c>
      <c r="B915" s="3" t="s">
        <v>976</v>
      </c>
      <c r="C915" s="3" t="s">
        <v>976</v>
      </c>
      <c r="D915" s="3" t="s">
        <v>933</v>
      </c>
      <c r="E915" s="2" t="str">
        <v>Burg im Leimental</v>
      </c>
    </row>
    <row r="916" spans="1:5" x14ac:dyDescent="0.2">
      <c r="A916" s="3">
        <v>6027</v>
      </c>
      <c r="B916" s="3" t="s">
        <v>977</v>
      </c>
      <c r="C916" s="3" t="s">
        <v>978</v>
      </c>
      <c r="D916" s="3" t="s">
        <v>933</v>
      </c>
      <c r="E916" s="2" t="str">
        <v>Dittingen</v>
      </c>
    </row>
    <row r="917" spans="1:5" x14ac:dyDescent="0.2">
      <c r="A917" s="3">
        <v>6028</v>
      </c>
      <c r="B917" s="3" t="s">
        <v>979</v>
      </c>
      <c r="C917" s="3" t="s">
        <v>978</v>
      </c>
      <c r="D917" s="3" t="s">
        <v>933</v>
      </c>
      <c r="E917" s="2" t="str">
        <v>Duggingen</v>
      </c>
    </row>
    <row r="918" spans="1:5" x14ac:dyDescent="0.2">
      <c r="A918" s="3">
        <v>6023</v>
      </c>
      <c r="B918" s="3" t="s">
        <v>980</v>
      </c>
      <c r="C918" s="3" t="s">
        <v>980</v>
      </c>
      <c r="D918" s="3" t="s">
        <v>933</v>
      </c>
      <c r="E918" s="2" t="str">
        <v>Grellingen</v>
      </c>
    </row>
    <row r="919" spans="1:5" x14ac:dyDescent="0.2">
      <c r="A919" s="3">
        <v>6288</v>
      </c>
      <c r="B919" s="3" t="s">
        <v>981</v>
      </c>
      <c r="C919" s="3" t="s">
        <v>981</v>
      </c>
      <c r="D919" s="3" t="s">
        <v>933</v>
      </c>
      <c r="E919" s="2" t="str">
        <v>Laufen</v>
      </c>
    </row>
    <row r="920" spans="1:5" x14ac:dyDescent="0.2">
      <c r="A920" s="3">
        <v>6043</v>
      </c>
      <c r="B920" s="3" t="s">
        <v>982</v>
      </c>
      <c r="C920" s="3" t="s">
        <v>982</v>
      </c>
      <c r="D920" s="3" t="s">
        <v>933</v>
      </c>
      <c r="E920" s="2" t="str">
        <v>Liesberg</v>
      </c>
    </row>
    <row r="921" spans="1:5" x14ac:dyDescent="0.2">
      <c r="A921" s="3">
        <v>6033</v>
      </c>
      <c r="B921" s="3" t="s">
        <v>983</v>
      </c>
      <c r="C921" s="3" t="s">
        <v>983</v>
      </c>
      <c r="D921" s="3" t="s">
        <v>933</v>
      </c>
      <c r="E921" s="2" t="str">
        <v>Nenzlingen</v>
      </c>
    </row>
    <row r="922" spans="1:5" x14ac:dyDescent="0.2">
      <c r="A922" s="3">
        <v>6035</v>
      </c>
      <c r="B922" s="3" t="s">
        <v>984</v>
      </c>
      <c r="C922" s="3" t="s">
        <v>983</v>
      </c>
      <c r="D922" s="3" t="s">
        <v>933</v>
      </c>
      <c r="E922" s="2" t="str">
        <v>Roggenburg</v>
      </c>
    </row>
    <row r="923" spans="1:5" x14ac:dyDescent="0.2">
      <c r="A923" s="3">
        <v>6036</v>
      </c>
      <c r="B923" s="3" t="s">
        <v>985</v>
      </c>
      <c r="C923" s="3" t="s">
        <v>985</v>
      </c>
      <c r="D923" s="3" t="s">
        <v>933</v>
      </c>
      <c r="E923" s="2" t="str">
        <v>Röschenz</v>
      </c>
    </row>
    <row r="924" spans="1:5" x14ac:dyDescent="0.2">
      <c r="A924" s="3">
        <v>6030</v>
      </c>
      <c r="B924" s="3" t="s">
        <v>986</v>
      </c>
      <c r="C924" s="3" t="s">
        <v>986</v>
      </c>
      <c r="D924" s="3" t="s">
        <v>933</v>
      </c>
      <c r="E924" s="2" t="str">
        <v>Wahlen</v>
      </c>
    </row>
    <row r="925" spans="1:5" x14ac:dyDescent="0.2">
      <c r="A925" s="3">
        <v>6038</v>
      </c>
      <c r="B925" s="3" t="s">
        <v>987</v>
      </c>
      <c r="C925" s="3" t="s">
        <v>987</v>
      </c>
      <c r="D925" s="3" t="s">
        <v>933</v>
      </c>
      <c r="E925" s="2" t="str">
        <v>Zwingen</v>
      </c>
    </row>
    <row r="926" spans="1:5" x14ac:dyDescent="0.2">
      <c r="A926" s="3">
        <v>6404</v>
      </c>
      <c r="B926" s="3" t="s">
        <v>988</v>
      </c>
      <c r="C926" s="3" t="s">
        <v>988</v>
      </c>
      <c r="D926" s="3" t="s">
        <v>933</v>
      </c>
      <c r="E926" s="2" t="str">
        <v>Arisdorf</v>
      </c>
    </row>
    <row r="927" spans="1:5" x14ac:dyDescent="0.2">
      <c r="A927" s="3">
        <v>6038</v>
      </c>
      <c r="B927" s="3" t="s">
        <v>989</v>
      </c>
      <c r="C927" s="3" t="s">
        <v>989</v>
      </c>
      <c r="D927" s="3" t="s">
        <v>933</v>
      </c>
      <c r="E927" s="2" t="str">
        <v>Augst</v>
      </c>
    </row>
    <row r="928" spans="1:5" x14ac:dyDescent="0.2">
      <c r="A928" s="3">
        <v>6005</v>
      </c>
      <c r="B928" s="3" t="s">
        <v>990</v>
      </c>
      <c r="C928" s="3" t="s">
        <v>991</v>
      </c>
      <c r="D928" s="3" t="s">
        <v>933</v>
      </c>
      <c r="E928" s="2" t="str">
        <v>Bubendorf</v>
      </c>
    </row>
    <row r="929" spans="1:5" x14ac:dyDescent="0.2">
      <c r="A929" s="3">
        <v>6047</v>
      </c>
      <c r="B929" s="3" t="s">
        <v>992</v>
      </c>
      <c r="C929" s="3" t="s">
        <v>991</v>
      </c>
      <c r="D929" s="3" t="s">
        <v>933</v>
      </c>
      <c r="E929" s="2" t="str">
        <v>Frenkendorf</v>
      </c>
    </row>
    <row r="930" spans="1:5" x14ac:dyDescent="0.2">
      <c r="A930" s="3">
        <v>6048</v>
      </c>
      <c r="B930" s="3" t="s">
        <v>991</v>
      </c>
      <c r="C930" s="3" t="s">
        <v>991</v>
      </c>
      <c r="D930" s="3" t="s">
        <v>933</v>
      </c>
      <c r="E930" s="2" t="str">
        <v>Füllinsdorf</v>
      </c>
    </row>
    <row r="931" spans="1:5" x14ac:dyDescent="0.2">
      <c r="A931" s="3">
        <v>6010</v>
      </c>
      <c r="B931" s="3" t="s">
        <v>993</v>
      </c>
      <c r="C931" s="3" t="s">
        <v>993</v>
      </c>
      <c r="D931" s="3" t="s">
        <v>933</v>
      </c>
      <c r="E931" s="2" t="str">
        <v>Giebenach</v>
      </c>
    </row>
    <row r="932" spans="1:5" x14ac:dyDescent="0.2">
      <c r="A932" s="3">
        <v>6012</v>
      </c>
      <c r="B932" s="3" t="s">
        <v>994</v>
      </c>
      <c r="C932" s="3" t="s">
        <v>993</v>
      </c>
      <c r="D932" s="3" t="s">
        <v>933</v>
      </c>
      <c r="E932" s="2" t="str">
        <v>Hersberg</v>
      </c>
    </row>
    <row r="933" spans="1:5" x14ac:dyDescent="0.2">
      <c r="A933" s="3">
        <v>6003</v>
      </c>
      <c r="B933" s="3" t="s">
        <v>995</v>
      </c>
      <c r="C933" s="3" t="s">
        <v>995</v>
      </c>
      <c r="D933" s="3" t="s">
        <v>933</v>
      </c>
      <c r="E933" s="2" t="str">
        <v>Lausen</v>
      </c>
    </row>
    <row r="934" spans="1:5" x14ac:dyDescent="0.2">
      <c r="A934" s="3">
        <v>6004</v>
      </c>
      <c r="B934" s="3" t="s">
        <v>995</v>
      </c>
      <c r="C934" s="3" t="s">
        <v>995</v>
      </c>
      <c r="D934" s="3" t="s">
        <v>933</v>
      </c>
      <c r="E934" s="2" t="str">
        <v>Liestal</v>
      </c>
    </row>
    <row r="935" spans="1:5" x14ac:dyDescent="0.2">
      <c r="A935" s="3">
        <v>6005</v>
      </c>
      <c r="B935" s="3" t="s">
        <v>995</v>
      </c>
      <c r="C935" s="3" t="s">
        <v>995</v>
      </c>
      <c r="D935" s="3" t="s">
        <v>933</v>
      </c>
      <c r="E935" s="2" t="str">
        <v>Lupsingen</v>
      </c>
    </row>
    <row r="936" spans="1:5" x14ac:dyDescent="0.2">
      <c r="A936" s="3">
        <v>6006</v>
      </c>
      <c r="B936" s="3" t="s">
        <v>995</v>
      </c>
      <c r="C936" s="3" t="s">
        <v>995</v>
      </c>
      <c r="D936" s="3" t="s">
        <v>933</v>
      </c>
      <c r="E936" s="2" t="str">
        <v>Pratteln</v>
      </c>
    </row>
    <row r="937" spans="1:5" x14ac:dyDescent="0.2">
      <c r="A937" s="3">
        <v>6014</v>
      </c>
      <c r="B937" s="3" t="s">
        <v>995</v>
      </c>
      <c r="C937" s="3" t="s">
        <v>995</v>
      </c>
      <c r="D937" s="3" t="s">
        <v>933</v>
      </c>
      <c r="E937" s="2" t="str">
        <v>Ramlinsburg</v>
      </c>
    </row>
    <row r="938" spans="1:5" x14ac:dyDescent="0.2">
      <c r="A938" s="3">
        <v>6015</v>
      </c>
      <c r="B938" s="3" t="s">
        <v>995</v>
      </c>
      <c r="C938" s="3" t="s">
        <v>995</v>
      </c>
      <c r="D938" s="3" t="s">
        <v>933</v>
      </c>
      <c r="E938" s="2" t="str">
        <v>Seltisberg</v>
      </c>
    </row>
    <row r="939" spans="1:5" x14ac:dyDescent="0.2">
      <c r="A939" s="3">
        <v>6102</v>
      </c>
      <c r="B939" s="3" t="s">
        <v>996</v>
      </c>
      <c r="C939" s="3" t="s">
        <v>996</v>
      </c>
      <c r="D939" s="3" t="s">
        <v>933</v>
      </c>
      <c r="E939" s="2" t="str">
        <v>Ziefen</v>
      </c>
    </row>
    <row r="940" spans="1:5" x14ac:dyDescent="0.2">
      <c r="A940" s="3">
        <v>6045</v>
      </c>
      <c r="B940" s="3" t="s">
        <v>997</v>
      </c>
      <c r="C940" s="3" t="s">
        <v>997</v>
      </c>
      <c r="D940" s="3" t="s">
        <v>933</v>
      </c>
      <c r="E940" s="2" t="str">
        <v>Anwil</v>
      </c>
    </row>
    <row r="941" spans="1:5" x14ac:dyDescent="0.2">
      <c r="A941" s="3">
        <v>6344</v>
      </c>
      <c r="B941" s="3" t="s">
        <v>998</v>
      </c>
      <c r="C941" s="3" t="s">
        <v>998</v>
      </c>
      <c r="D941" s="3" t="s">
        <v>933</v>
      </c>
      <c r="E941" s="2" t="str">
        <v>Böckten</v>
      </c>
    </row>
    <row r="942" spans="1:5" x14ac:dyDescent="0.2">
      <c r="A942" s="3">
        <v>6037</v>
      </c>
      <c r="B942" s="3" t="s">
        <v>999</v>
      </c>
      <c r="C942" s="3" t="s">
        <v>999</v>
      </c>
      <c r="D942" s="3" t="s">
        <v>933</v>
      </c>
      <c r="E942" s="2" t="str">
        <v>Buckten</v>
      </c>
    </row>
    <row r="943" spans="1:5" x14ac:dyDescent="0.2">
      <c r="A943" s="3">
        <v>6039</v>
      </c>
      <c r="B943" s="3" t="s">
        <v>1000</v>
      </c>
      <c r="C943" s="3" t="s">
        <v>999</v>
      </c>
      <c r="D943" s="3" t="s">
        <v>933</v>
      </c>
      <c r="E943" s="2" t="str">
        <v>Buus</v>
      </c>
    </row>
    <row r="944" spans="1:5" x14ac:dyDescent="0.2">
      <c r="A944" s="3">
        <v>6013</v>
      </c>
      <c r="B944" s="3" t="s">
        <v>1001</v>
      </c>
      <c r="C944" s="3" t="s">
        <v>1002</v>
      </c>
      <c r="D944" s="3" t="s">
        <v>933</v>
      </c>
      <c r="E944" s="2" t="str">
        <v>Diepflingen</v>
      </c>
    </row>
    <row r="945" spans="1:5" x14ac:dyDescent="0.2">
      <c r="A945" s="3">
        <v>6103</v>
      </c>
      <c r="B945" s="3" t="s">
        <v>1003</v>
      </c>
      <c r="C945" s="3" t="s">
        <v>1002</v>
      </c>
      <c r="D945" s="3" t="s">
        <v>933</v>
      </c>
      <c r="E945" s="2" t="str">
        <v>Gelterkinden</v>
      </c>
    </row>
    <row r="946" spans="1:5" x14ac:dyDescent="0.2">
      <c r="A946" s="3">
        <v>6044</v>
      </c>
      <c r="B946" s="3" t="s">
        <v>1004</v>
      </c>
      <c r="C946" s="3" t="s">
        <v>1004</v>
      </c>
      <c r="D946" s="3" t="s">
        <v>933</v>
      </c>
      <c r="E946" s="2" t="str">
        <v>Häfelfingen</v>
      </c>
    </row>
    <row r="947" spans="1:5" x14ac:dyDescent="0.2">
      <c r="A947" s="3">
        <v>6354</v>
      </c>
      <c r="B947" s="3" t="s">
        <v>1005</v>
      </c>
      <c r="C947" s="3" t="s">
        <v>1005</v>
      </c>
      <c r="D947" s="3" t="s">
        <v>933</v>
      </c>
      <c r="E947" s="2" t="str">
        <v>Hemmiken</v>
      </c>
    </row>
    <row r="948" spans="1:5" x14ac:dyDescent="0.2">
      <c r="A948" s="3">
        <v>6353</v>
      </c>
      <c r="B948" s="3" t="s">
        <v>1006</v>
      </c>
      <c r="C948" s="3" t="s">
        <v>1006</v>
      </c>
      <c r="D948" s="3" t="s">
        <v>933</v>
      </c>
      <c r="E948" s="2" t="str">
        <v>Itingen</v>
      </c>
    </row>
    <row r="949" spans="1:5" x14ac:dyDescent="0.2">
      <c r="A949" s="3">
        <v>6356</v>
      </c>
      <c r="B949" s="3" t="s">
        <v>1007</v>
      </c>
      <c r="C949" s="3" t="s">
        <v>1006</v>
      </c>
      <c r="D949" s="3" t="s">
        <v>933</v>
      </c>
      <c r="E949" s="2" t="str">
        <v>Känerkinden</v>
      </c>
    </row>
    <row r="950" spans="1:5" x14ac:dyDescent="0.2">
      <c r="A950" s="3">
        <v>6025</v>
      </c>
      <c r="B950" s="3" t="s">
        <v>1008</v>
      </c>
      <c r="C950" s="3" t="s">
        <v>1009</v>
      </c>
      <c r="D950" s="3" t="s">
        <v>933</v>
      </c>
      <c r="E950" s="2" t="str">
        <v>Kilchberg (BL)</v>
      </c>
    </row>
    <row r="951" spans="1:5" x14ac:dyDescent="0.2">
      <c r="A951" s="3">
        <v>6215</v>
      </c>
      <c r="B951" s="3" t="s">
        <v>1009</v>
      </c>
      <c r="C951" s="3" t="s">
        <v>1009</v>
      </c>
      <c r="D951" s="3" t="s">
        <v>933</v>
      </c>
      <c r="E951" s="2" t="str">
        <v>Läufelfingen</v>
      </c>
    </row>
    <row r="952" spans="1:5" x14ac:dyDescent="0.2">
      <c r="A952" s="3">
        <v>6215</v>
      </c>
      <c r="B952" s="3" t="s">
        <v>1010</v>
      </c>
      <c r="C952" s="3" t="s">
        <v>1009</v>
      </c>
      <c r="D952" s="3" t="s">
        <v>933</v>
      </c>
      <c r="E952" s="2" t="str">
        <v>Maisprach</v>
      </c>
    </row>
    <row r="953" spans="1:5" x14ac:dyDescent="0.2">
      <c r="A953" s="3">
        <v>6222</v>
      </c>
      <c r="B953" s="3" t="s">
        <v>1011</v>
      </c>
      <c r="C953" s="3" t="s">
        <v>1009</v>
      </c>
      <c r="D953" s="3" t="s">
        <v>933</v>
      </c>
      <c r="E953" s="2" t="str">
        <v>Nusshof</v>
      </c>
    </row>
    <row r="954" spans="1:5" x14ac:dyDescent="0.2">
      <c r="A954" s="3">
        <v>6233</v>
      </c>
      <c r="B954" s="3" t="s">
        <v>1012</v>
      </c>
      <c r="C954" s="3" t="s">
        <v>1012</v>
      </c>
      <c r="D954" s="3" t="s">
        <v>933</v>
      </c>
      <c r="E954" s="2" t="str">
        <v>Oltingen</v>
      </c>
    </row>
    <row r="955" spans="1:5" x14ac:dyDescent="0.2">
      <c r="A955" s="3">
        <v>6018</v>
      </c>
      <c r="B955" s="3" t="s">
        <v>1013</v>
      </c>
      <c r="C955" s="3" t="s">
        <v>1013</v>
      </c>
      <c r="D955" s="3" t="s">
        <v>933</v>
      </c>
      <c r="E955" s="2" t="str">
        <v>Ormalingen</v>
      </c>
    </row>
    <row r="956" spans="1:5" x14ac:dyDescent="0.2">
      <c r="A956" s="3">
        <v>6205</v>
      </c>
      <c r="B956" s="3" t="s">
        <v>1014</v>
      </c>
      <c r="C956" s="3" t="s">
        <v>1014</v>
      </c>
      <c r="D956" s="3" t="s">
        <v>933</v>
      </c>
      <c r="E956" s="2" t="str">
        <v>Rickenbach (BL)</v>
      </c>
    </row>
    <row r="957" spans="1:5" x14ac:dyDescent="0.2">
      <c r="A957" s="3">
        <v>6232</v>
      </c>
      <c r="B957" s="3" t="s">
        <v>1015</v>
      </c>
      <c r="C957" s="3" t="s">
        <v>1015</v>
      </c>
      <c r="D957" s="3" t="s">
        <v>933</v>
      </c>
      <c r="E957" s="2" t="str">
        <v>Rothenfluh</v>
      </c>
    </row>
    <row r="958" spans="1:5" x14ac:dyDescent="0.2">
      <c r="A958" s="3">
        <v>6022</v>
      </c>
      <c r="B958" s="3" t="s">
        <v>1016</v>
      </c>
      <c r="C958" s="3" t="s">
        <v>1016</v>
      </c>
      <c r="D958" s="3" t="s">
        <v>933</v>
      </c>
      <c r="E958" s="2" t="str">
        <v>Rümlingen</v>
      </c>
    </row>
    <row r="959" spans="1:5" x14ac:dyDescent="0.2">
      <c r="A959" s="3">
        <v>6024</v>
      </c>
      <c r="B959" s="3" t="s">
        <v>1017</v>
      </c>
      <c r="C959" s="3" t="s">
        <v>1017</v>
      </c>
      <c r="D959" s="3" t="s">
        <v>933</v>
      </c>
      <c r="E959" s="2" t="str">
        <v>Rünenberg</v>
      </c>
    </row>
    <row r="960" spans="1:5" x14ac:dyDescent="0.2">
      <c r="A960" s="3">
        <v>6212</v>
      </c>
      <c r="B960" s="3" t="s">
        <v>1018</v>
      </c>
      <c r="C960" s="3" t="s">
        <v>1019</v>
      </c>
      <c r="D960" s="3" t="s">
        <v>933</v>
      </c>
      <c r="E960" s="2" t="str">
        <v>Sissach</v>
      </c>
    </row>
    <row r="961" spans="1:5" x14ac:dyDescent="0.2">
      <c r="A961" s="3">
        <v>6213</v>
      </c>
      <c r="B961" s="3" t="s">
        <v>1019</v>
      </c>
      <c r="C961" s="3" t="s">
        <v>1019</v>
      </c>
      <c r="D961" s="3" t="s">
        <v>933</v>
      </c>
      <c r="E961" s="2" t="str">
        <v>Tecknau</v>
      </c>
    </row>
    <row r="962" spans="1:5" x14ac:dyDescent="0.2">
      <c r="A962" s="3">
        <v>6212</v>
      </c>
      <c r="B962" s="3" t="s">
        <v>1020</v>
      </c>
      <c r="C962" s="3" t="s">
        <v>1021</v>
      </c>
      <c r="D962" s="3" t="s">
        <v>933</v>
      </c>
      <c r="E962" s="2" t="str">
        <v>Tenniken</v>
      </c>
    </row>
    <row r="963" spans="1:5" x14ac:dyDescent="0.2">
      <c r="A963" s="3">
        <v>6216</v>
      </c>
      <c r="B963" s="3" t="s">
        <v>1021</v>
      </c>
      <c r="C963" s="3" t="s">
        <v>1021</v>
      </c>
      <c r="D963" s="3" t="s">
        <v>933</v>
      </c>
      <c r="E963" s="2" t="str">
        <v>Thürnen</v>
      </c>
    </row>
    <row r="964" spans="1:5" x14ac:dyDescent="0.2">
      <c r="A964" s="3">
        <v>6016</v>
      </c>
      <c r="B964" s="3" t="s">
        <v>1022</v>
      </c>
      <c r="C964" s="3" t="s">
        <v>1023</v>
      </c>
      <c r="D964" s="3" t="s">
        <v>933</v>
      </c>
      <c r="E964" s="2" t="str">
        <v>Wenslingen</v>
      </c>
    </row>
    <row r="965" spans="1:5" x14ac:dyDescent="0.2">
      <c r="A965" s="3">
        <v>6203</v>
      </c>
      <c r="B965" s="3" t="s">
        <v>1024</v>
      </c>
      <c r="C965" s="3" t="s">
        <v>1023</v>
      </c>
      <c r="D965" s="3" t="s">
        <v>933</v>
      </c>
      <c r="E965" s="2" t="str">
        <v>Wintersingen</v>
      </c>
    </row>
    <row r="966" spans="1:5" x14ac:dyDescent="0.2">
      <c r="A966" s="3">
        <v>6206</v>
      </c>
      <c r="B966" s="3" t="s">
        <v>1023</v>
      </c>
      <c r="C966" s="3" t="s">
        <v>1023</v>
      </c>
      <c r="D966" s="3" t="s">
        <v>933</v>
      </c>
      <c r="E966" s="2" t="str">
        <v>Wittinsburg</v>
      </c>
    </row>
    <row r="967" spans="1:5" x14ac:dyDescent="0.2">
      <c r="A967" s="3">
        <v>6207</v>
      </c>
      <c r="B967" s="3" t="s">
        <v>1025</v>
      </c>
      <c r="C967" s="3" t="s">
        <v>1025</v>
      </c>
      <c r="D967" s="3" t="s">
        <v>933</v>
      </c>
      <c r="E967" s="2" t="str">
        <v>Zeglingen</v>
      </c>
    </row>
    <row r="968" spans="1:5" x14ac:dyDescent="0.2">
      <c r="A968" s="3">
        <v>6208</v>
      </c>
      <c r="B968" s="3" t="s">
        <v>1026</v>
      </c>
      <c r="C968" s="3" t="s">
        <v>1027</v>
      </c>
      <c r="D968" s="3" t="s">
        <v>933</v>
      </c>
      <c r="E968" s="2" t="str">
        <v>Zunzgen</v>
      </c>
    </row>
    <row r="969" spans="1:5" x14ac:dyDescent="0.2">
      <c r="A969" s="3">
        <v>5735</v>
      </c>
      <c r="B969" s="3" t="s">
        <v>1028</v>
      </c>
      <c r="C969" s="3" t="s">
        <v>1029</v>
      </c>
      <c r="D969" s="3" t="s">
        <v>933</v>
      </c>
      <c r="E969" s="2" t="str">
        <v>Arboldswil</v>
      </c>
    </row>
    <row r="970" spans="1:5" x14ac:dyDescent="0.2">
      <c r="A970" s="3">
        <v>6221</v>
      </c>
      <c r="B970" s="3" t="s">
        <v>1030</v>
      </c>
      <c r="C970" s="3" t="s">
        <v>1029</v>
      </c>
      <c r="D970" s="3" t="s">
        <v>933</v>
      </c>
      <c r="E970" s="2" t="str">
        <v>Bennwil</v>
      </c>
    </row>
    <row r="971" spans="1:5" x14ac:dyDescent="0.2">
      <c r="A971" s="3">
        <v>6017</v>
      </c>
      <c r="B971" s="3" t="s">
        <v>1031</v>
      </c>
      <c r="C971" s="3" t="s">
        <v>1031</v>
      </c>
      <c r="D971" s="3" t="s">
        <v>933</v>
      </c>
      <c r="E971" s="2" t="str">
        <v>Bretzwil</v>
      </c>
    </row>
    <row r="972" spans="1:5" x14ac:dyDescent="0.2">
      <c r="A972" s="3">
        <v>6019</v>
      </c>
      <c r="B972" s="3" t="s">
        <v>1032</v>
      </c>
      <c r="C972" s="3" t="s">
        <v>1031</v>
      </c>
      <c r="D972" s="3" t="s">
        <v>933</v>
      </c>
      <c r="E972" s="2" t="str">
        <v>Diegten</v>
      </c>
    </row>
    <row r="973" spans="1:5" x14ac:dyDescent="0.2">
      <c r="A973" s="3">
        <v>6214</v>
      </c>
      <c r="B973" s="3" t="s">
        <v>1033</v>
      </c>
      <c r="C973" s="3" t="s">
        <v>1033</v>
      </c>
      <c r="D973" s="3" t="s">
        <v>933</v>
      </c>
      <c r="E973" s="2" t="str">
        <v>Eptingen</v>
      </c>
    </row>
    <row r="974" spans="1:5" x14ac:dyDescent="0.2">
      <c r="A974" s="3">
        <v>6231</v>
      </c>
      <c r="B974" s="3" t="s">
        <v>1034</v>
      </c>
      <c r="C974" s="3" t="s">
        <v>1034</v>
      </c>
      <c r="D974" s="3" t="s">
        <v>933</v>
      </c>
      <c r="E974" s="2" t="str">
        <v>Hölstein</v>
      </c>
    </row>
    <row r="975" spans="1:5" x14ac:dyDescent="0.2">
      <c r="A975" s="3">
        <v>6204</v>
      </c>
      <c r="B975" s="3" t="s">
        <v>1035</v>
      </c>
      <c r="C975" s="3" t="s">
        <v>1035</v>
      </c>
      <c r="D975" s="3" t="s">
        <v>933</v>
      </c>
      <c r="E975" s="2" t="str">
        <v>Lampenberg</v>
      </c>
    </row>
    <row r="976" spans="1:5" x14ac:dyDescent="0.2">
      <c r="A976" s="3">
        <v>6210</v>
      </c>
      <c r="B976" s="3" t="s">
        <v>1036</v>
      </c>
      <c r="C976" s="3" t="s">
        <v>1036</v>
      </c>
      <c r="D976" s="3" t="s">
        <v>933</v>
      </c>
      <c r="E976" s="2" t="str">
        <v>Langenbruck</v>
      </c>
    </row>
    <row r="977" spans="1:5" x14ac:dyDescent="0.2">
      <c r="A977" s="3">
        <v>6234</v>
      </c>
      <c r="B977" s="3" t="s">
        <v>1037</v>
      </c>
      <c r="C977" s="3" t="s">
        <v>1037</v>
      </c>
      <c r="D977" s="3" t="s">
        <v>933</v>
      </c>
      <c r="E977" s="2" t="str">
        <v>Lauwil</v>
      </c>
    </row>
    <row r="978" spans="1:5" x14ac:dyDescent="0.2">
      <c r="A978" s="3">
        <v>6234</v>
      </c>
      <c r="B978" s="3" t="s">
        <v>1038</v>
      </c>
      <c r="C978" s="3" t="s">
        <v>1037</v>
      </c>
      <c r="D978" s="3" t="s">
        <v>933</v>
      </c>
      <c r="E978" s="2" t="str">
        <v>Liedertswil</v>
      </c>
    </row>
    <row r="979" spans="1:5" x14ac:dyDescent="0.2">
      <c r="A979" s="3">
        <v>6235</v>
      </c>
      <c r="B979" s="3" t="s">
        <v>1039</v>
      </c>
      <c r="C979" s="3" t="s">
        <v>1037</v>
      </c>
      <c r="D979" s="3" t="s">
        <v>933</v>
      </c>
      <c r="E979" s="2" t="str">
        <v>Niederdorf</v>
      </c>
    </row>
    <row r="980" spans="1:5" x14ac:dyDescent="0.2">
      <c r="A980" s="3">
        <v>6236</v>
      </c>
      <c r="B980" s="3" t="s">
        <v>1040</v>
      </c>
      <c r="C980" s="3" t="s">
        <v>1037</v>
      </c>
      <c r="D980" s="3" t="s">
        <v>933</v>
      </c>
      <c r="E980" s="2" t="str">
        <v>Oberdorf (BL)</v>
      </c>
    </row>
    <row r="981" spans="1:5" x14ac:dyDescent="0.2">
      <c r="A981" s="3">
        <v>6110</v>
      </c>
      <c r="B981" s="3" t="s">
        <v>1041</v>
      </c>
      <c r="C981" s="3" t="s">
        <v>1041</v>
      </c>
      <c r="D981" s="3" t="s">
        <v>933</v>
      </c>
      <c r="E981" s="2" t="str">
        <v>Reigoldswil</v>
      </c>
    </row>
    <row r="982" spans="1:5" x14ac:dyDescent="0.2">
      <c r="A982" s="3">
        <v>6114</v>
      </c>
      <c r="B982" s="3" t="s">
        <v>1042</v>
      </c>
      <c r="C982" s="3" t="s">
        <v>1041</v>
      </c>
      <c r="D982" s="3" t="s">
        <v>933</v>
      </c>
      <c r="E982" s="2" t="str">
        <v>Titterten</v>
      </c>
    </row>
    <row r="983" spans="1:5" x14ac:dyDescent="0.2">
      <c r="A983" s="3">
        <v>6248</v>
      </c>
      <c r="B983" s="3" t="s">
        <v>1043</v>
      </c>
      <c r="C983" s="3" t="s">
        <v>1043</v>
      </c>
      <c r="D983" s="3" t="s">
        <v>933</v>
      </c>
      <c r="E983" s="2" t="str">
        <v>Waldenburg</v>
      </c>
    </row>
    <row r="984" spans="1:5" x14ac:dyDescent="0.2">
      <c r="A984" s="3">
        <v>6147</v>
      </c>
      <c r="B984" s="3" t="s">
        <v>1044</v>
      </c>
      <c r="C984" s="3" t="s">
        <v>1044</v>
      </c>
      <c r="D984" s="3" t="s">
        <v>933</v>
      </c>
      <c r="E984" s="2" t="str">
        <v>Gächlingen</v>
      </c>
    </row>
    <row r="985" spans="1:5" x14ac:dyDescent="0.2">
      <c r="A985" s="3">
        <v>6245</v>
      </c>
      <c r="B985" s="3" t="s">
        <v>1045</v>
      </c>
      <c r="C985" s="3" t="s">
        <v>1046</v>
      </c>
      <c r="D985" s="3" t="s">
        <v>933</v>
      </c>
      <c r="E985" s="2" t="str">
        <v>Löhningen</v>
      </c>
    </row>
    <row r="986" spans="1:5" x14ac:dyDescent="0.2">
      <c r="A986" s="3">
        <v>6246</v>
      </c>
      <c r="B986" s="3" t="s">
        <v>1046</v>
      </c>
      <c r="C986" s="3" t="s">
        <v>1046</v>
      </c>
      <c r="D986" s="3" t="s">
        <v>933</v>
      </c>
      <c r="E986" s="2" t="str">
        <v>Neunkirch</v>
      </c>
    </row>
    <row r="987" spans="1:5" x14ac:dyDescent="0.2">
      <c r="A987" s="3">
        <v>6211</v>
      </c>
      <c r="B987" s="3" t="s">
        <v>1047</v>
      </c>
      <c r="C987" s="3" t="s">
        <v>1048</v>
      </c>
      <c r="D987" s="3" t="s">
        <v>933</v>
      </c>
      <c r="E987" s="2" t="str">
        <v>Büttenhardt</v>
      </c>
    </row>
    <row r="988" spans="1:5" x14ac:dyDescent="0.2">
      <c r="A988" s="3">
        <v>6252</v>
      </c>
      <c r="B988" s="3" t="s">
        <v>1048</v>
      </c>
      <c r="C988" s="3" t="s">
        <v>1048</v>
      </c>
      <c r="D988" s="3" t="s">
        <v>933</v>
      </c>
      <c r="E988" s="2" t="str">
        <v>Dörflingen</v>
      </c>
    </row>
    <row r="989" spans="1:5" x14ac:dyDescent="0.2">
      <c r="A989" s="3">
        <v>6253</v>
      </c>
      <c r="B989" s="3" t="s">
        <v>1049</v>
      </c>
      <c r="C989" s="3" t="s">
        <v>1048</v>
      </c>
      <c r="D989" s="3" t="s">
        <v>933</v>
      </c>
      <c r="E989" s="2" t="str">
        <v>Lohn (SH)</v>
      </c>
    </row>
    <row r="990" spans="1:5" x14ac:dyDescent="0.2">
      <c r="A990" s="3">
        <v>6243</v>
      </c>
      <c r="B990" s="3" t="s">
        <v>1050</v>
      </c>
      <c r="C990" s="3" t="s">
        <v>1050</v>
      </c>
      <c r="D990" s="3" t="s">
        <v>933</v>
      </c>
      <c r="E990" s="2" t="str">
        <v>Stetten (SH)</v>
      </c>
    </row>
    <row r="991" spans="1:5" x14ac:dyDescent="0.2">
      <c r="A991" s="3">
        <v>6217</v>
      </c>
      <c r="B991" s="3" t="s">
        <v>1051</v>
      </c>
      <c r="C991" s="3" t="s">
        <v>1052</v>
      </c>
      <c r="D991" s="3" t="s">
        <v>933</v>
      </c>
      <c r="E991" s="2" t="str">
        <v>Thayngen</v>
      </c>
    </row>
    <row r="992" spans="1:5" x14ac:dyDescent="0.2">
      <c r="A992" s="3">
        <v>6218</v>
      </c>
      <c r="B992" s="3" t="s">
        <v>1052</v>
      </c>
      <c r="C992" s="3" t="s">
        <v>1052</v>
      </c>
      <c r="D992" s="3" t="s">
        <v>933</v>
      </c>
      <c r="E992" s="2" t="str">
        <v>Bargen (SH)</v>
      </c>
    </row>
    <row r="993" spans="1:5" x14ac:dyDescent="0.2">
      <c r="A993" s="3">
        <v>6145</v>
      </c>
      <c r="B993" s="3" t="s">
        <v>1053</v>
      </c>
      <c r="C993" s="3" t="s">
        <v>1054</v>
      </c>
      <c r="D993" s="3" t="s">
        <v>933</v>
      </c>
      <c r="E993" s="2" t="str">
        <v>Beringen</v>
      </c>
    </row>
    <row r="994" spans="1:5" x14ac:dyDescent="0.2">
      <c r="A994" s="3">
        <v>6146</v>
      </c>
      <c r="B994" s="3" t="s">
        <v>1055</v>
      </c>
      <c r="C994" s="3" t="s">
        <v>1055</v>
      </c>
      <c r="D994" s="3" t="s">
        <v>933</v>
      </c>
      <c r="E994" s="2" t="str">
        <v>Buchberg</v>
      </c>
    </row>
    <row r="995" spans="1:5" x14ac:dyDescent="0.2">
      <c r="A995" s="3">
        <v>6133</v>
      </c>
      <c r="B995" s="3" t="s">
        <v>1056</v>
      </c>
      <c r="C995" s="3" t="s">
        <v>1057</v>
      </c>
      <c r="D995" s="3" t="s">
        <v>933</v>
      </c>
      <c r="E995" s="2" t="str">
        <v>Merishausen</v>
      </c>
    </row>
    <row r="996" spans="1:5" x14ac:dyDescent="0.2">
      <c r="A996" s="3">
        <v>6154</v>
      </c>
      <c r="B996" s="3" t="s">
        <v>1058</v>
      </c>
      <c r="C996" s="3" t="s">
        <v>1059</v>
      </c>
      <c r="D996" s="3" t="s">
        <v>933</v>
      </c>
      <c r="E996" s="2" t="str">
        <v>Neuhausen am Rheinfall</v>
      </c>
    </row>
    <row r="997" spans="1:5" x14ac:dyDescent="0.2">
      <c r="A997" s="3">
        <v>6156</v>
      </c>
      <c r="B997" s="3" t="s">
        <v>1059</v>
      </c>
      <c r="C997" s="3" t="s">
        <v>1059</v>
      </c>
      <c r="D997" s="3" t="s">
        <v>933</v>
      </c>
      <c r="E997" s="2" t="str">
        <v>Rüdlingen</v>
      </c>
    </row>
    <row r="998" spans="1:5" x14ac:dyDescent="0.2">
      <c r="A998" s="3">
        <v>6156</v>
      </c>
      <c r="B998" s="3" t="s">
        <v>1060</v>
      </c>
      <c r="C998" s="3" t="s">
        <v>1059</v>
      </c>
      <c r="D998" s="3" t="s">
        <v>933</v>
      </c>
      <c r="E998" s="2" t="str">
        <v>Schaffhausen</v>
      </c>
    </row>
    <row r="999" spans="1:5" x14ac:dyDescent="0.2">
      <c r="A999" s="3">
        <v>6122</v>
      </c>
      <c r="B999" s="3" t="s">
        <v>1061</v>
      </c>
      <c r="C999" s="3" t="s">
        <v>1061</v>
      </c>
      <c r="D999" s="3" t="s">
        <v>933</v>
      </c>
      <c r="E999" s="2" t="str">
        <v>Beggingen</v>
      </c>
    </row>
    <row r="1000" spans="1:5" x14ac:dyDescent="0.2">
      <c r="A1000" s="3">
        <v>6123</v>
      </c>
      <c r="B1000" s="3" t="s">
        <v>1062</v>
      </c>
      <c r="C1000" s="3" t="s">
        <v>1061</v>
      </c>
      <c r="D1000" s="3" t="s">
        <v>933</v>
      </c>
      <c r="E1000" s="2" t="str">
        <v>Schleitheim</v>
      </c>
    </row>
    <row r="1001" spans="1:5" x14ac:dyDescent="0.2">
      <c r="A1001" s="3">
        <v>6125</v>
      </c>
      <c r="B1001" s="3" t="s">
        <v>1063</v>
      </c>
      <c r="C1001" s="3" t="s">
        <v>1061</v>
      </c>
      <c r="D1001" s="3" t="s">
        <v>933</v>
      </c>
      <c r="E1001" s="2" t="str">
        <v>Siblingen</v>
      </c>
    </row>
    <row r="1002" spans="1:5" x14ac:dyDescent="0.2">
      <c r="A1002" s="3">
        <v>6244</v>
      </c>
      <c r="B1002" s="3" t="s">
        <v>1064</v>
      </c>
      <c r="C1002" s="3" t="s">
        <v>1064</v>
      </c>
      <c r="D1002" s="3" t="s">
        <v>933</v>
      </c>
      <c r="E1002" s="2" t="str">
        <v>Buch (SH)</v>
      </c>
    </row>
    <row r="1003" spans="1:5" x14ac:dyDescent="0.2">
      <c r="A1003" s="3">
        <v>4915</v>
      </c>
      <c r="B1003" s="3" t="s">
        <v>1065</v>
      </c>
      <c r="C1003" s="3" t="s">
        <v>1066</v>
      </c>
      <c r="D1003" s="3" t="s">
        <v>933</v>
      </c>
      <c r="E1003" s="2" t="str">
        <v>Hemishofen</v>
      </c>
    </row>
    <row r="1004" spans="1:5" x14ac:dyDescent="0.2">
      <c r="A1004" s="3">
        <v>6264</v>
      </c>
      <c r="B1004" s="3" t="s">
        <v>1066</v>
      </c>
      <c r="C1004" s="3" t="s">
        <v>1066</v>
      </c>
      <c r="D1004" s="3" t="s">
        <v>933</v>
      </c>
      <c r="E1004" s="2" t="str">
        <v>Ramsen</v>
      </c>
    </row>
    <row r="1005" spans="1:5" x14ac:dyDescent="0.2">
      <c r="A1005" s="3">
        <v>6260</v>
      </c>
      <c r="B1005" s="3" t="s">
        <v>1067</v>
      </c>
      <c r="C1005" s="3" t="s">
        <v>1067</v>
      </c>
      <c r="D1005" s="3" t="s">
        <v>933</v>
      </c>
      <c r="E1005" s="2" t="str">
        <v>Stein am Rhein</v>
      </c>
    </row>
    <row r="1006" spans="1:5" x14ac:dyDescent="0.2">
      <c r="A1006" s="3">
        <v>6260</v>
      </c>
      <c r="B1006" s="3" t="s">
        <v>1068</v>
      </c>
      <c r="C1006" s="3" t="s">
        <v>1067</v>
      </c>
      <c r="D1006" s="3" t="s">
        <v>933</v>
      </c>
      <c r="E1006" s="2" t="str">
        <v>Hallau</v>
      </c>
    </row>
    <row r="1007" spans="1:5" x14ac:dyDescent="0.2">
      <c r="A1007" s="3">
        <v>6260</v>
      </c>
      <c r="B1007" s="3" t="s">
        <v>1069</v>
      </c>
      <c r="C1007" s="3" t="s">
        <v>1067</v>
      </c>
      <c r="D1007" s="3" t="s">
        <v>933</v>
      </c>
      <c r="E1007" s="2" t="str">
        <v>Oberhallau</v>
      </c>
    </row>
    <row r="1008" spans="1:5" x14ac:dyDescent="0.2">
      <c r="A1008" s="3">
        <v>6262</v>
      </c>
      <c r="B1008" s="3" t="s">
        <v>1070</v>
      </c>
      <c r="C1008" s="3" t="s">
        <v>1067</v>
      </c>
      <c r="D1008" s="3" t="s">
        <v>933</v>
      </c>
      <c r="E1008" s="2" t="str">
        <v>Trasadingen</v>
      </c>
    </row>
    <row r="1009" spans="1:5" x14ac:dyDescent="0.2">
      <c r="A1009" s="3">
        <v>6263</v>
      </c>
      <c r="B1009" s="3" t="s">
        <v>1071</v>
      </c>
      <c r="C1009" s="3" t="s">
        <v>1067</v>
      </c>
      <c r="D1009" s="3" t="s">
        <v>933</v>
      </c>
      <c r="E1009" s="2" t="str">
        <v>Wilchingen</v>
      </c>
    </row>
    <row r="1010" spans="1:5" x14ac:dyDescent="0.2">
      <c r="A1010" s="3">
        <v>6265</v>
      </c>
      <c r="B1010" s="3" t="s">
        <v>1072</v>
      </c>
      <c r="C1010" s="3" t="s">
        <v>1072</v>
      </c>
      <c r="D1010" s="3" t="s">
        <v>933</v>
      </c>
      <c r="E1010" s="2" t="str">
        <v>Herisau</v>
      </c>
    </row>
    <row r="1011" spans="1:5" x14ac:dyDescent="0.2">
      <c r="A1011" s="3">
        <v>6143</v>
      </c>
      <c r="B1011" s="3" t="s">
        <v>1073</v>
      </c>
      <c r="C1011" s="3" t="s">
        <v>1074</v>
      </c>
      <c r="D1011" s="3" t="s">
        <v>933</v>
      </c>
      <c r="E1011" s="2" t="str">
        <v>Hundwil</v>
      </c>
    </row>
    <row r="1012" spans="1:5" x14ac:dyDescent="0.2">
      <c r="A1012" s="3">
        <v>6247</v>
      </c>
      <c r="B1012" s="3" t="s">
        <v>1074</v>
      </c>
      <c r="C1012" s="3" t="s">
        <v>1074</v>
      </c>
      <c r="D1012" s="3" t="s">
        <v>933</v>
      </c>
      <c r="E1012" s="2" t="str">
        <v>Schönengrund</v>
      </c>
    </row>
    <row r="1013" spans="1:5" x14ac:dyDescent="0.2">
      <c r="A1013" s="3">
        <v>6153</v>
      </c>
      <c r="B1013" s="3" t="s">
        <v>1075</v>
      </c>
      <c r="C1013" s="3" t="s">
        <v>1075</v>
      </c>
      <c r="D1013" s="3" t="s">
        <v>933</v>
      </c>
      <c r="E1013" s="2" t="str">
        <v>Schwellbrunn</v>
      </c>
    </row>
    <row r="1014" spans="1:5" x14ac:dyDescent="0.2">
      <c r="A1014" s="3">
        <v>6242</v>
      </c>
      <c r="B1014" s="3" t="s">
        <v>1076</v>
      </c>
      <c r="C1014" s="3" t="s">
        <v>1076</v>
      </c>
      <c r="D1014" s="3" t="s">
        <v>933</v>
      </c>
      <c r="E1014" s="2" t="str">
        <v>Stein (AR)</v>
      </c>
    </row>
    <row r="1015" spans="1:5" x14ac:dyDescent="0.2">
      <c r="A1015" s="3">
        <v>4806</v>
      </c>
      <c r="B1015" s="3" t="s">
        <v>1077</v>
      </c>
      <c r="C1015" s="3" t="s">
        <v>1077</v>
      </c>
      <c r="D1015" s="3" t="s">
        <v>933</v>
      </c>
      <c r="E1015" s="2" t="str">
        <v>Urnäsch</v>
      </c>
    </row>
    <row r="1016" spans="1:5" x14ac:dyDescent="0.2">
      <c r="A1016" s="3">
        <v>6260</v>
      </c>
      <c r="B1016" s="3" t="s">
        <v>1078</v>
      </c>
      <c r="C1016" s="3" t="s">
        <v>1077</v>
      </c>
      <c r="D1016" s="3" t="s">
        <v>933</v>
      </c>
      <c r="E1016" s="2" t="str">
        <v>Waldstatt</v>
      </c>
    </row>
    <row r="1017" spans="1:5" x14ac:dyDescent="0.2">
      <c r="A1017" s="3">
        <v>6144</v>
      </c>
      <c r="B1017" s="3" t="s">
        <v>1079</v>
      </c>
      <c r="C1017" s="3" t="s">
        <v>1080</v>
      </c>
      <c r="D1017" s="3" t="s">
        <v>933</v>
      </c>
      <c r="E1017" s="2" t="str">
        <v>Bühler</v>
      </c>
    </row>
    <row r="1018" spans="1:5" x14ac:dyDescent="0.2">
      <c r="A1018" s="3">
        <v>6152</v>
      </c>
      <c r="B1018" s="3" t="s">
        <v>1081</v>
      </c>
      <c r="C1018" s="3" t="s">
        <v>1080</v>
      </c>
      <c r="D1018" s="3" t="s">
        <v>933</v>
      </c>
      <c r="E1018" s="2" t="str">
        <v>Gais</v>
      </c>
    </row>
    <row r="1019" spans="1:5" x14ac:dyDescent="0.2">
      <c r="A1019" s="3">
        <v>6126</v>
      </c>
      <c r="B1019" s="3" t="s">
        <v>1082</v>
      </c>
      <c r="C1019" s="3" t="s">
        <v>1083</v>
      </c>
      <c r="D1019" s="3" t="s">
        <v>933</v>
      </c>
      <c r="E1019" s="2" t="str">
        <v>Speicher</v>
      </c>
    </row>
    <row r="1020" spans="1:5" x14ac:dyDescent="0.2">
      <c r="A1020" s="3">
        <v>6130</v>
      </c>
      <c r="B1020" s="3" t="s">
        <v>1083</v>
      </c>
      <c r="C1020" s="3" t="s">
        <v>1083</v>
      </c>
      <c r="D1020" s="3" t="s">
        <v>933</v>
      </c>
      <c r="E1020" s="2" t="str">
        <v>Teufen (AR)</v>
      </c>
    </row>
    <row r="1021" spans="1:5" x14ac:dyDescent="0.2">
      <c r="A1021" s="3">
        <v>6132</v>
      </c>
      <c r="B1021" s="3" t="s">
        <v>1084</v>
      </c>
      <c r="C1021" s="3" t="s">
        <v>1083</v>
      </c>
      <c r="D1021" s="3" t="s">
        <v>933</v>
      </c>
      <c r="E1021" s="2" t="str">
        <v>Trogen</v>
      </c>
    </row>
    <row r="1022" spans="1:5" x14ac:dyDescent="0.2">
      <c r="A1022" s="3">
        <v>6142</v>
      </c>
      <c r="B1022" s="3" t="s">
        <v>1085</v>
      </c>
      <c r="C1022" s="3" t="s">
        <v>1083</v>
      </c>
      <c r="D1022" s="3" t="s">
        <v>933</v>
      </c>
      <c r="E1022" s="2" t="str">
        <v>Grub (AR)</v>
      </c>
    </row>
    <row r="1023" spans="1:5" x14ac:dyDescent="0.2">
      <c r="A1023" s="3">
        <v>6460</v>
      </c>
      <c r="B1023" s="3" t="s">
        <v>1086</v>
      </c>
      <c r="C1023" s="3" t="s">
        <v>1087</v>
      </c>
      <c r="D1023" s="3" t="s">
        <v>1088</v>
      </c>
      <c r="E1023" s="2" t="str">
        <v>Heiden</v>
      </c>
    </row>
    <row r="1024" spans="1:5" x14ac:dyDescent="0.2">
      <c r="A1024" s="3">
        <v>6490</v>
      </c>
      <c r="B1024" s="3" t="s">
        <v>1089</v>
      </c>
      <c r="C1024" s="3" t="s">
        <v>1089</v>
      </c>
      <c r="D1024" s="3" t="s">
        <v>1088</v>
      </c>
      <c r="E1024" s="2" t="str">
        <v>Lutzenberg</v>
      </c>
    </row>
    <row r="1025" spans="1:5" x14ac:dyDescent="0.2">
      <c r="A1025" s="3">
        <v>6468</v>
      </c>
      <c r="B1025" s="3" t="s">
        <v>1090</v>
      </c>
      <c r="C1025" s="3" t="s">
        <v>1090</v>
      </c>
      <c r="D1025" s="3" t="s">
        <v>1088</v>
      </c>
      <c r="E1025" s="2" t="str">
        <v>Rehetobel</v>
      </c>
    </row>
    <row r="1026" spans="1:5" x14ac:dyDescent="0.2">
      <c r="A1026" s="3">
        <v>6463</v>
      </c>
      <c r="B1026" s="3" t="s">
        <v>1091</v>
      </c>
      <c r="C1026" s="3" t="s">
        <v>1092</v>
      </c>
      <c r="D1026" s="3" t="s">
        <v>1088</v>
      </c>
      <c r="E1026" s="2" t="str">
        <v>Reute (AR)</v>
      </c>
    </row>
    <row r="1027" spans="1:5" x14ac:dyDescent="0.2">
      <c r="A1027" s="3">
        <v>6472</v>
      </c>
      <c r="B1027" s="3" t="s">
        <v>1093</v>
      </c>
      <c r="C1027" s="3" t="s">
        <v>1093</v>
      </c>
      <c r="D1027" s="3" t="s">
        <v>1088</v>
      </c>
      <c r="E1027" s="2" t="str">
        <v>Wald (AR)</v>
      </c>
    </row>
    <row r="1028" spans="1:5" x14ac:dyDescent="0.2">
      <c r="A1028" s="3">
        <v>6454</v>
      </c>
      <c r="B1028" s="3" t="s">
        <v>1094</v>
      </c>
      <c r="C1028" s="3" t="s">
        <v>1094</v>
      </c>
      <c r="D1028" s="3" t="s">
        <v>1088</v>
      </c>
      <c r="E1028" s="2" t="str">
        <v>Walzenhausen</v>
      </c>
    </row>
    <row r="1029" spans="1:5" x14ac:dyDescent="0.2">
      <c r="A1029" s="3">
        <v>6487</v>
      </c>
      <c r="B1029" s="3" t="s">
        <v>1095</v>
      </c>
      <c r="C1029" s="3" t="s">
        <v>1095</v>
      </c>
      <c r="D1029" s="3" t="s">
        <v>1088</v>
      </c>
      <c r="E1029" s="2" t="str">
        <v>Wolfhalden</v>
      </c>
    </row>
    <row r="1030" spans="1:5" x14ac:dyDescent="0.2">
      <c r="A1030" s="3">
        <v>6476</v>
      </c>
      <c r="B1030" s="3" t="s">
        <v>1096</v>
      </c>
      <c r="C1030" s="3" t="s">
        <v>1097</v>
      </c>
      <c r="D1030" s="3" t="s">
        <v>1088</v>
      </c>
      <c r="E1030" s="2" t="str">
        <v>Appenzell</v>
      </c>
    </row>
    <row r="1031" spans="1:5" x14ac:dyDescent="0.2">
      <c r="A1031" s="3">
        <v>6482</v>
      </c>
      <c r="B1031" s="3" t="s">
        <v>1097</v>
      </c>
      <c r="C1031" s="3" t="s">
        <v>1097</v>
      </c>
      <c r="D1031" s="3" t="s">
        <v>1088</v>
      </c>
      <c r="E1031" s="2" t="str">
        <v>Gonten</v>
      </c>
    </row>
    <row r="1032" spans="1:5" x14ac:dyDescent="0.2">
      <c r="A1032" s="3">
        <v>6493</v>
      </c>
      <c r="B1032" s="3" t="s">
        <v>1098</v>
      </c>
      <c r="C1032" s="3" t="s">
        <v>1098</v>
      </c>
      <c r="D1032" s="3" t="s">
        <v>1088</v>
      </c>
      <c r="E1032" s="2" t="str">
        <v>Schlatt-Haslen</v>
      </c>
    </row>
    <row r="1033" spans="1:5" x14ac:dyDescent="0.2">
      <c r="A1033" s="3">
        <v>6461</v>
      </c>
      <c r="B1033" s="3" t="s">
        <v>1099</v>
      </c>
      <c r="C1033" s="3" t="s">
        <v>1099</v>
      </c>
      <c r="D1033" s="3" t="s">
        <v>1088</v>
      </c>
      <c r="E1033" s="2" t="str">
        <v>Oberegg</v>
      </c>
    </row>
    <row r="1034" spans="1:5" x14ac:dyDescent="0.2">
      <c r="A1034" s="3">
        <v>6491</v>
      </c>
      <c r="B1034" s="3" t="s">
        <v>1100</v>
      </c>
      <c r="C1034" s="3" t="s">
        <v>1100</v>
      </c>
      <c r="D1034" s="3" t="s">
        <v>1088</v>
      </c>
      <c r="E1034" s="2" t="str">
        <v>Schwende-Rüte</v>
      </c>
    </row>
    <row r="1035" spans="1:5" x14ac:dyDescent="0.2">
      <c r="A1035" s="3">
        <v>6467</v>
      </c>
      <c r="B1035" s="3" t="s">
        <v>1101</v>
      </c>
      <c r="C1035" s="3" t="s">
        <v>1101</v>
      </c>
      <c r="D1035" s="3" t="s">
        <v>1088</v>
      </c>
      <c r="E1035" s="2" t="str">
        <v>Häggenschwil</v>
      </c>
    </row>
    <row r="1036" spans="1:5" x14ac:dyDescent="0.2">
      <c r="A1036" s="3">
        <v>6469</v>
      </c>
      <c r="B1036" s="3" t="s">
        <v>1102</v>
      </c>
      <c r="C1036" s="3" t="s">
        <v>1101</v>
      </c>
      <c r="D1036" s="3" t="s">
        <v>1088</v>
      </c>
      <c r="E1036" s="2" t="str">
        <v>Muolen</v>
      </c>
    </row>
    <row r="1037" spans="1:5" x14ac:dyDescent="0.2">
      <c r="A1037" s="3">
        <v>6462</v>
      </c>
      <c r="B1037" s="3" t="s">
        <v>1103</v>
      </c>
      <c r="C1037" s="3" t="s">
        <v>1104</v>
      </c>
      <c r="D1037" s="3" t="s">
        <v>1088</v>
      </c>
      <c r="E1037" s="2" t="str">
        <v>St. Gallen</v>
      </c>
    </row>
    <row r="1038" spans="1:5" x14ac:dyDescent="0.2">
      <c r="A1038" s="3">
        <v>6466</v>
      </c>
      <c r="B1038" s="3" t="s">
        <v>1105</v>
      </c>
      <c r="C1038" s="3" t="s">
        <v>1104</v>
      </c>
      <c r="D1038" s="3" t="s">
        <v>1088</v>
      </c>
      <c r="E1038" s="2" t="str">
        <v>Wittenbach</v>
      </c>
    </row>
    <row r="1039" spans="1:5" x14ac:dyDescent="0.2">
      <c r="A1039" s="3">
        <v>6377</v>
      </c>
      <c r="B1039" s="3" t="s">
        <v>1106</v>
      </c>
      <c r="C1039" s="3" t="s">
        <v>1106</v>
      </c>
      <c r="D1039" s="3" t="s">
        <v>1088</v>
      </c>
      <c r="E1039" s="2" t="str">
        <v>Berg (SG)</v>
      </c>
    </row>
    <row r="1040" spans="1:5" x14ac:dyDescent="0.2">
      <c r="A1040" s="3">
        <v>6441</v>
      </c>
      <c r="B1040" s="3" t="s">
        <v>1107</v>
      </c>
      <c r="C1040" s="3" t="s">
        <v>1106</v>
      </c>
      <c r="D1040" s="3" t="s">
        <v>1088</v>
      </c>
      <c r="E1040" s="2" t="str">
        <v>Eggersriet</v>
      </c>
    </row>
    <row r="1041" spans="1:5" x14ac:dyDescent="0.2">
      <c r="A1041" s="3">
        <v>6473</v>
      </c>
      <c r="B1041" s="3" t="s">
        <v>1108</v>
      </c>
      <c r="C1041" s="3" t="s">
        <v>1108</v>
      </c>
      <c r="D1041" s="3" t="s">
        <v>1088</v>
      </c>
      <c r="E1041" s="2" t="str">
        <v>Goldach</v>
      </c>
    </row>
    <row r="1042" spans="1:5" x14ac:dyDescent="0.2">
      <c r="A1042" s="3">
        <v>6474</v>
      </c>
      <c r="B1042" s="3" t="s">
        <v>1109</v>
      </c>
      <c r="C1042" s="3" t="s">
        <v>1108</v>
      </c>
      <c r="D1042" s="3" t="s">
        <v>1088</v>
      </c>
      <c r="E1042" s="2" t="str">
        <v>Mörschwil</v>
      </c>
    </row>
    <row r="1043" spans="1:5" x14ac:dyDescent="0.2">
      <c r="A1043" s="3">
        <v>6475</v>
      </c>
      <c r="B1043" s="3" t="s">
        <v>1110</v>
      </c>
      <c r="C1043" s="3" t="s">
        <v>1108</v>
      </c>
      <c r="D1043" s="3" t="s">
        <v>1088</v>
      </c>
      <c r="E1043" s="2" t="str">
        <v>Rorschach</v>
      </c>
    </row>
    <row r="1044" spans="1:5" x14ac:dyDescent="0.2">
      <c r="A1044" s="3">
        <v>6452</v>
      </c>
      <c r="B1044" s="3" t="s">
        <v>1111</v>
      </c>
      <c r="C1044" s="3" t="s">
        <v>1111</v>
      </c>
      <c r="D1044" s="3" t="s">
        <v>1088</v>
      </c>
      <c r="E1044" s="2" t="str">
        <v>Rorschacherberg</v>
      </c>
    </row>
    <row r="1045" spans="1:5" x14ac:dyDescent="0.2">
      <c r="A1045" s="3">
        <v>6464</v>
      </c>
      <c r="B1045" s="3" t="s">
        <v>1112</v>
      </c>
      <c r="C1045" s="3" t="s">
        <v>1112</v>
      </c>
      <c r="D1045" s="3" t="s">
        <v>1088</v>
      </c>
      <c r="E1045" s="2" t="str">
        <v>Steinach</v>
      </c>
    </row>
    <row r="1046" spans="1:5" x14ac:dyDescent="0.2">
      <c r="A1046" s="3">
        <v>8751</v>
      </c>
      <c r="B1046" s="3" t="s">
        <v>1113</v>
      </c>
      <c r="C1046" s="3" t="s">
        <v>1112</v>
      </c>
      <c r="D1046" s="3" t="s">
        <v>1088</v>
      </c>
      <c r="E1046" s="2" t="str">
        <v>Tübach</v>
      </c>
    </row>
    <row r="1047" spans="1:5" x14ac:dyDescent="0.2">
      <c r="A1047" s="3">
        <v>6465</v>
      </c>
      <c r="B1047" s="3" t="s">
        <v>1114</v>
      </c>
      <c r="C1047" s="3" t="s">
        <v>1114</v>
      </c>
      <c r="D1047" s="3" t="s">
        <v>1088</v>
      </c>
      <c r="E1047" s="2" t="str">
        <v>Untereggen</v>
      </c>
    </row>
    <row r="1048" spans="1:5" x14ac:dyDescent="0.2">
      <c r="A1048" s="3">
        <v>6484</v>
      </c>
      <c r="B1048" s="3" t="s">
        <v>1115</v>
      </c>
      <c r="C1048" s="3" t="s">
        <v>1116</v>
      </c>
      <c r="D1048" s="3" t="s">
        <v>1088</v>
      </c>
      <c r="E1048" s="2" t="str">
        <v>Au (SG)</v>
      </c>
    </row>
    <row r="1049" spans="1:5" x14ac:dyDescent="0.2">
      <c r="A1049" s="3">
        <v>6485</v>
      </c>
      <c r="B1049" s="3" t="s">
        <v>1117</v>
      </c>
      <c r="C1049" s="3" t="s">
        <v>1116</v>
      </c>
      <c r="D1049" s="3" t="s">
        <v>1088</v>
      </c>
      <c r="E1049" s="2" t="str">
        <v>Balgach</v>
      </c>
    </row>
    <row r="1050" spans="1:5" x14ac:dyDescent="0.2">
      <c r="A1050" s="3">
        <v>8836</v>
      </c>
      <c r="B1050" s="3" t="s">
        <v>1118</v>
      </c>
      <c r="C1050" s="3" t="s">
        <v>1119</v>
      </c>
      <c r="D1050" s="3" t="s">
        <v>1120</v>
      </c>
      <c r="E1050" s="2" t="str">
        <v>Berneck</v>
      </c>
    </row>
    <row r="1051" spans="1:5" x14ac:dyDescent="0.2">
      <c r="A1051" s="3">
        <v>8840</v>
      </c>
      <c r="B1051" s="3" t="s">
        <v>1119</v>
      </c>
      <c r="C1051" s="3" t="s">
        <v>1119</v>
      </c>
      <c r="D1051" s="3" t="s">
        <v>1120</v>
      </c>
      <c r="E1051" s="2" t="str">
        <v>Diepoldsau</v>
      </c>
    </row>
    <row r="1052" spans="1:5" x14ac:dyDescent="0.2">
      <c r="A1052" s="3">
        <v>8840</v>
      </c>
      <c r="B1052" s="3" t="s">
        <v>1121</v>
      </c>
      <c r="C1052" s="3" t="s">
        <v>1119</v>
      </c>
      <c r="D1052" s="3" t="s">
        <v>1120</v>
      </c>
      <c r="E1052" s="2" t="str">
        <v>Rheineck</v>
      </c>
    </row>
    <row r="1053" spans="1:5" x14ac:dyDescent="0.2">
      <c r="A1053" s="3">
        <v>8841</v>
      </c>
      <c r="B1053" s="3" t="s">
        <v>1122</v>
      </c>
      <c r="C1053" s="3" t="s">
        <v>1119</v>
      </c>
      <c r="D1053" s="3" t="s">
        <v>1120</v>
      </c>
      <c r="E1053" s="2" t="str">
        <v>St. Margrethen</v>
      </c>
    </row>
    <row r="1054" spans="1:5" x14ac:dyDescent="0.2">
      <c r="A1054" s="3">
        <v>8844</v>
      </c>
      <c r="B1054" s="3" t="s">
        <v>1123</v>
      </c>
      <c r="C1054" s="3" t="s">
        <v>1119</v>
      </c>
      <c r="D1054" s="3" t="s">
        <v>1120</v>
      </c>
      <c r="E1054" s="2" t="str">
        <v>Thal</v>
      </c>
    </row>
    <row r="1055" spans="1:5" x14ac:dyDescent="0.2">
      <c r="A1055" s="3">
        <v>8846</v>
      </c>
      <c r="B1055" s="3" t="s">
        <v>1124</v>
      </c>
      <c r="C1055" s="3" t="s">
        <v>1119</v>
      </c>
      <c r="D1055" s="3" t="s">
        <v>1120</v>
      </c>
      <c r="E1055" s="2" t="str">
        <v>Widnau</v>
      </c>
    </row>
    <row r="1056" spans="1:5" x14ac:dyDescent="0.2">
      <c r="A1056" s="3">
        <v>8847</v>
      </c>
      <c r="B1056" s="3" t="s">
        <v>1125</v>
      </c>
      <c r="C1056" s="3" t="s">
        <v>1119</v>
      </c>
      <c r="D1056" s="3" t="s">
        <v>1120</v>
      </c>
      <c r="E1056" s="2" t="str">
        <v>Altstätten</v>
      </c>
    </row>
    <row r="1057" spans="1:5" x14ac:dyDescent="0.2">
      <c r="A1057" s="3">
        <v>6410</v>
      </c>
      <c r="B1057" s="3" t="s">
        <v>1126</v>
      </c>
      <c r="C1057" s="3" t="s">
        <v>1127</v>
      </c>
      <c r="D1057" s="3" t="s">
        <v>1120</v>
      </c>
      <c r="E1057" s="2" t="str">
        <v>Eichberg</v>
      </c>
    </row>
    <row r="1058" spans="1:5" x14ac:dyDescent="0.2">
      <c r="A1058" s="3">
        <v>6442</v>
      </c>
      <c r="B1058" s="3" t="s">
        <v>1127</v>
      </c>
      <c r="C1058" s="3" t="s">
        <v>1127</v>
      </c>
      <c r="D1058" s="3" t="s">
        <v>1120</v>
      </c>
      <c r="E1058" s="2" t="str">
        <v>Marbach (SG)</v>
      </c>
    </row>
    <row r="1059" spans="1:5" x14ac:dyDescent="0.2">
      <c r="A1059" s="3">
        <v>8834</v>
      </c>
      <c r="B1059" s="3" t="s">
        <v>1128</v>
      </c>
      <c r="C1059" s="3" t="s">
        <v>1129</v>
      </c>
      <c r="D1059" s="3" t="s">
        <v>1120</v>
      </c>
      <c r="E1059" s="2" t="str">
        <v>Oberriet (SG)</v>
      </c>
    </row>
    <row r="1060" spans="1:5" x14ac:dyDescent="0.2">
      <c r="A1060" s="3">
        <v>8835</v>
      </c>
      <c r="B1060" s="3" t="s">
        <v>1129</v>
      </c>
      <c r="C1060" s="3" t="s">
        <v>1129</v>
      </c>
      <c r="D1060" s="3" t="s">
        <v>1120</v>
      </c>
      <c r="E1060" s="2" t="str">
        <v>Rebstein</v>
      </c>
    </row>
    <row r="1061" spans="1:5" x14ac:dyDescent="0.2">
      <c r="A1061" s="3">
        <v>8640</v>
      </c>
      <c r="B1061" s="3" t="s">
        <v>1130</v>
      </c>
      <c r="C1061" s="3" t="s">
        <v>1131</v>
      </c>
      <c r="D1061" s="3" t="s">
        <v>1120</v>
      </c>
      <c r="E1061" s="2" t="str">
        <v>Rüthi (SG)</v>
      </c>
    </row>
    <row r="1062" spans="1:5" x14ac:dyDescent="0.2">
      <c r="A1062" s="3">
        <v>8806</v>
      </c>
      <c r="B1062" s="3" t="s">
        <v>1132</v>
      </c>
      <c r="C1062" s="3" t="s">
        <v>1131</v>
      </c>
      <c r="D1062" s="3" t="s">
        <v>1120</v>
      </c>
      <c r="E1062" s="2" t="str">
        <v>Buchs (SG)</v>
      </c>
    </row>
    <row r="1063" spans="1:5" x14ac:dyDescent="0.2">
      <c r="A1063" s="3">
        <v>8807</v>
      </c>
      <c r="B1063" s="3" t="s">
        <v>1131</v>
      </c>
      <c r="C1063" s="3" t="s">
        <v>1131</v>
      </c>
      <c r="D1063" s="3" t="s">
        <v>1120</v>
      </c>
      <c r="E1063" s="2" t="str">
        <v>Gams</v>
      </c>
    </row>
    <row r="1064" spans="1:5" x14ac:dyDescent="0.2">
      <c r="A1064" s="3">
        <v>8808</v>
      </c>
      <c r="B1064" s="3" t="s">
        <v>1133</v>
      </c>
      <c r="C1064" s="3" t="s">
        <v>1131</v>
      </c>
      <c r="D1064" s="3" t="s">
        <v>1120</v>
      </c>
      <c r="E1064" s="2" t="str">
        <v>Grabs</v>
      </c>
    </row>
    <row r="1065" spans="1:5" x14ac:dyDescent="0.2">
      <c r="A1065" s="3">
        <v>8832</v>
      </c>
      <c r="B1065" s="3" t="s">
        <v>1134</v>
      </c>
      <c r="C1065" s="3" t="s">
        <v>1131</v>
      </c>
      <c r="D1065" s="3" t="s">
        <v>1120</v>
      </c>
      <c r="E1065" s="2" t="str">
        <v>Sennwald</v>
      </c>
    </row>
    <row r="1066" spans="1:5" x14ac:dyDescent="0.2">
      <c r="A1066" s="3">
        <v>8832</v>
      </c>
      <c r="B1066" s="3" t="s">
        <v>1135</v>
      </c>
      <c r="C1066" s="3" t="s">
        <v>1131</v>
      </c>
      <c r="D1066" s="3" t="s">
        <v>1120</v>
      </c>
      <c r="E1066" s="2" t="str">
        <v>Sevelen</v>
      </c>
    </row>
    <row r="1067" spans="1:5" x14ac:dyDescent="0.2">
      <c r="A1067" s="3">
        <v>8832</v>
      </c>
      <c r="B1067" s="3" t="s">
        <v>1134</v>
      </c>
      <c r="C1067" s="3" t="s">
        <v>1134</v>
      </c>
      <c r="D1067" s="3" t="s">
        <v>1120</v>
      </c>
      <c r="E1067" s="2" t="str">
        <v>Wartau</v>
      </c>
    </row>
    <row r="1068" spans="1:5" x14ac:dyDescent="0.2">
      <c r="A1068" s="3">
        <v>6402</v>
      </c>
      <c r="B1068" s="3" t="s">
        <v>1136</v>
      </c>
      <c r="C1068" s="3" t="s">
        <v>1137</v>
      </c>
      <c r="D1068" s="3" t="s">
        <v>1120</v>
      </c>
      <c r="E1068" s="2" t="str">
        <v>Bad Ragaz</v>
      </c>
    </row>
    <row r="1069" spans="1:5" x14ac:dyDescent="0.2">
      <c r="A1069" s="3">
        <v>6403</v>
      </c>
      <c r="B1069" s="3" t="s">
        <v>1138</v>
      </c>
      <c r="C1069" s="3" t="s">
        <v>1137</v>
      </c>
      <c r="D1069" s="3" t="s">
        <v>1120</v>
      </c>
      <c r="E1069" s="2" t="str">
        <v>Flums</v>
      </c>
    </row>
    <row r="1070" spans="1:5" x14ac:dyDescent="0.2">
      <c r="A1070" s="3">
        <v>6405</v>
      </c>
      <c r="B1070" s="3" t="s">
        <v>1139</v>
      </c>
      <c r="C1070" s="3" t="s">
        <v>1137</v>
      </c>
      <c r="D1070" s="3" t="s">
        <v>1120</v>
      </c>
      <c r="E1070" s="2" t="str">
        <v>Mels</v>
      </c>
    </row>
    <row r="1071" spans="1:5" x14ac:dyDescent="0.2">
      <c r="A1071" s="3">
        <v>8852</v>
      </c>
      <c r="B1071" s="3" t="s">
        <v>1140</v>
      </c>
      <c r="C1071" s="3" t="s">
        <v>1140</v>
      </c>
      <c r="D1071" s="3" t="s">
        <v>1120</v>
      </c>
      <c r="E1071" s="2" t="str">
        <v>Pfäfers</v>
      </c>
    </row>
    <row r="1072" spans="1:5" x14ac:dyDescent="0.2">
      <c r="A1072" s="3">
        <v>8854</v>
      </c>
      <c r="B1072" s="3" t="s">
        <v>1141</v>
      </c>
      <c r="C1072" s="3" t="s">
        <v>1141</v>
      </c>
      <c r="D1072" s="3" t="s">
        <v>1120</v>
      </c>
      <c r="E1072" s="2" t="str">
        <v>Quarten</v>
      </c>
    </row>
    <row r="1073" spans="1:5" x14ac:dyDescent="0.2">
      <c r="A1073" s="3">
        <v>8858</v>
      </c>
      <c r="B1073" s="3" t="s">
        <v>1142</v>
      </c>
      <c r="C1073" s="3" t="s">
        <v>1142</v>
      </c>
      <c r="D1073" s="3" t="s">
        <v>1120</v>
      </c>
      <c r="E1073" s="2" t="str">
        <v>Sargans</v>
      </c>
    </row>
    <row r="1074" spans="1:5" x14ac:dyDescent="0.2">
      <c r="A1074" s="3">
        <v>8853</v>
      </c>
      <c r="B1074" s="3" t="s">
        <v>1143</v>
      </c>
      <c r="C1074" s="3" t="s">
        <v>1144</v>
      </c>
      <c r="D1074" s="3" t="s">
        <v>1120</v>
      </c>
      <c r="E1074" s="2" t="str">
        <v>Vilters-Wangs</v>
      </c>
    </row>
    <row r="1075" spans="1:5" x14ac:dyDescent="0.2">
      <c r="A1075" s="3">
        <v>8864</v>
      </c>
      <c r="B1075" s="3" t="s">
        <v>1145</v>
      </c>
      <c r="C1075" s="3" t="s">
        <v>1145</v>
      </c>
      <c r="D1075" s="3" t="s">
        <v>1120</v>
      </c>
      <c r="E1075" s="2" t="str">
        <v>Walenstadt</v>
      </c>
    </row>
    <row r="1076" spans="1:5" x14ac:dyDescent="0.2">
      <c r="A1076" s="3">
        <v>8854</v>
      </c>
      <c r="B1076" s="3" t="s">
        <v>1146</v>
      </c>
      <c r="C1076" s="3" t="s">
        <v>1147</v>
      </c>
      <c r="D1076" s="3" t="s">
        <v>1120</v>
      </c>
      <c r="E1076" s="2" t="str">
        <v>Amden</v>
      </c>
    </row>
    <row r="1077" spans="1:5" x14ac:dyDescent="0.2">
      <c r="A1077" s="3">
        <v>8862</v>
      </c>
      <c r="B1077" s="3" t="s">
        <v>1147</v>
      </c>
      <c r="C1077" s="3" t="s">
        <v>1147</v>
      </c>
      <c r="D1077" s="3" t="s">
        <v>1120</v>
      </c>
      <c r="E1077" s="2" t="str">
        <v>Benken (SG)</v>
      </c>
    </row>
    <row r="1078" spans="1:5" x14ac:dyDescent="0.2">
      <c r="A1078" s="3">
        <v>8863</v>
      </c>
      <c r="B1078" s="3" t="s">
        <v>1148</v>
      </c>
      <c r="C1078" s="3" t="s">
        <v>1147</v>
      </c>
      <c r="D1078" s="3" t="s">
        <v>1120</v>
      </c>
      <c r="E1078" s="2" t="str">
        <v>Kaltbrunn</v>
      </c>
    </row>
    <row r="1079" spans="1:5" x14ac:dyDescent="0.2">
      <c r="A1079" s="3">
        <v>8856</v>
      </c>
      <c r="B1079" s="3" t="s">
        <v>1149</v>
      </c>
      <c r="C1079" s="3" t="s">
        <v>1149</v>
      </c>
      <c r="D1079" s="3" t="s">
        <v>1120</v>
      </c>
      <c r="E1079" s="2" t="str">
        <v>Schänis</v>
      </c>
    </row>
    <row r="1080" spans="1:5" x14ac:dyDescent="0.2">
      <c r="A1080" s="3">
        <v>8857</v>
      </c>
      <c r="B1080" s="3" t="s">
        <v>1150</v>
      </c>
      <c r="C1080" s="3" t="s">
        <v>1150</v>
      </c>
      <c r="D1080" s="3" t="s">
        <v>1120</v>
      </c>
      <c r="E1080" s="2" t="str">
        <v>Weesen</v>
      </c>
    </row>
    <row r="1081" spans="1:5" x14ac:dyDescent="0.2">
      <c r="A1081" s="3">
        <v>8855</v>
      </c>
      <c r="B1081" s="3" t="s">
        <v>1151</v>
      </c>
      <c r="C1081" s="3" t="s">
        <v>1152</v>
      </c>
      <c r="D1081" s="3" t="s">
        <v>1120</v>
      </c>
      <c r="E1081" s="2" t="str">
        <v>Schmerikon</v>
      </c>
    </row>
    <row r="1082" spans="1:5" x14ac:dyDescent="0.2">
      <c r="A1082" s="3">
        <v>8849</v>
      </c>
      <c r="B1082" s="3" t="s">
        <v>1153</v>
      </c>
      <c r="C1082" s="3" t="s">
        <v>1153</v>
      </c>
      <c r="D1082" s="3" t="s">
        <v>1120</v>
      </c>
      <c r="E1082" s="2" t="str">
        <v>Uznach</v>
      </c>
    </row>
    <row r="1083" spans="1:5" x14ac:dyDescent="0.2">
      <c r="A1083" s="3">
        <v>6410</v>
      </c>
      <c r="B1083" s="3" t="s">
        <v>1154</v>
      </c>
      <c r="C1083" s="3" t="s">
        <v>1155</v>
      </c>
      <c r="D1083" s="3" t="s">
        <v>1120</v>
      </c>
      <c r="E1083" s="2" t="str">
        <v>Rapperswil-Jona</v>
      </c>
    </row>
    <row r="1084" spans="1:5" x14ac:dyDescent="0.2">
      <c r="A1084" s="3">
        <v>6410</v>
      </c>
      <c r="B1084" s="3" t="s">
        <v>1156</v>
      </c>
      <c r="C1084" s="3" t="s">
        <v>1155</v>
      </c>
      <c r="D1084" s="3" t="s">
        <v>1120</v>
      </c>
      <c r="E1084" s="2" t="str">
        <v>Gommiswald</v>
      </c>
    </row>
    <row r="1085" spans="1:5" x14ac:dyDescent="0.2">
      <c r="A1085" s="3">
        <v>6410</v>
      </c>
      <c r="B1085" s="3" t="s">
        <v>1157</v>
      </c>
      <c r="C1085" s="3" t="s">
        <v>1155</v>
      </c>
      <c r="D1085" s="3" t="s">
        <v>1120</v>
      </c>
      <c r="E1085" s="2" t="str">
        <v>Eschenbach (SG)</v>
      </c>
    </row>
    <row r="1086" spans="1:5" x14ac:dyDescent="0.2">
      <c r="A1086" s="3">
        <v>6410</v>
      </c>
      <c r="B1086" s="3" t="s">
        <v>1158</v>
      </c>
      <c r="C1086" s="3" t="s">
        <v>1155</v>
      </c>
      <c r="D1086" s="3" t="s">
        <v>1120</v>
      </c>
      <c r="E1086" s="2" t="str">
        <v>Ebnat-Kappel</v>
      </c>
    </row>
    <row r="1087" spans="1:5" x14ac:dyDescent="0.2">
      <c r="A1087" s="3">
        <v>6414</v>
      </c>
      <c r="B1087" s="3" t="s">
        <v>1159</v>
      </c>
      <c r="C1087" s="3" t="s">
        <v>1155</v>
      </c>
      <c r="D1087" s="3" t="s">
        <v>1120</v>
      </c>
      <c r="E1087" s="2" t="str">
        <v>Wildhaus-Alt St. Johann</v>
      </c>
    </row>
    <row r="1088" spans="1:5" x14ac:dyDescent="0.2">
      <c r="A1088" s="3">
        <v>6415</v>
      </c>
      <c r="B1088" s="3" t="s">
        <v>1155</v>
      </c>
      <c r="C1088" s="3" t="s">
        <v>1155</v>
      </c>
      <c r="D1088" s="3" t="s">
        <v>1120</v>
      </c>
      <c r="E1088" s="2" t="str">
        <v>Nesslau</v>
      </c>
    </row>
    <row r="1089" spans="1:5" x14ac:dyDescent="0.2">
      <c r="A1089" s="3">
        <v>6434</v>
      </c>
      <c r="B1089" s="3" t="s">
        <v>1160</v>
      </c>
      <c r="C1089" s="3" t="s">
        <v>1160</v>
      </c>
      <c r="D1089" s="3" t="s">
        <v>1120</v>
      </c>
      <c r="E1089" s="2" t="str">
        <v>Hemberg</v>
      </c>
    </row>
    <row r="1090" spans="1:5" x14ac:dyDescent="0.2">
      <c r="A1090" s="3">
        <v>6440</v>
      </c>
      <c r="B1090" s="3" t="s">
        <v>1161</v>
      </c>
      <c r="C1090" s="3" t="s">
        <v>1162</v>
      </c>
      <c r="D1090" s="3" t="s">
        <v>1120</v>
      </c>
      <c r="E1090" s="2" t="str">
        <v>Lichtensteig</v>
      </c>
    </row>
    <row r="1091" spans="1:5" x14ac:dyDescent="0.2">
      <c r="A1091" s="3">
        <v>6424</v>
      </c>
      <c r="B1091" s="3" t="s">
        <v>1163</v>
      </c>
      <c r="C1091" s="3" t="s">
        <v>1163</v>
      </c>
      <c r="D1091" s="3" t="s">
        <v>1120</v>
      </c>
      <c r="E1091" s="2" t="str">
        <v>Oberhelfenschwil</v>
      </c>
    </row>
    <row r="1092" spans="1:5" x14ac:dyDescent="0.2">
      <c r="A1092" s="3">
        <v>6433</v>
      </c>
      <c r="B1092" s="3" t="s">
        <v>1164</v>
      </c>
      <c r="C1092" s="3" t="s">
        <v>1165</v>
      </c>
      <c r="D1092" s="3" t="s">
        <v>1120</v>
      </c>
      <c r="E1092" s="2" t="str">
        <v>Neckertal</v>
      </c>
    </row>
    <row r="1093" spans="1:5" x14ac:dyDescent="0.2">
      <c r="A1093" s="3">
        <v>6443</v>
      </c>
      <c r="B1093" s="3" t="s">
        <v>1165</v>
      </c>
      <c r="C1093" s="3" t="s">
        <v>1165</v>
      </c>
      <c r="D1093" s="3" t="s">
        <v>1120</v>
      </c>
      <c r="E1093" s="2" t="str">
        <v>Wattwil</v>
      </c>
    </row>
    <row r="1094" spans="1:5" x14ac:dyDescent="0.2">
      <c r="A1094" s="3">
        <v>6436</v>
      </c>
      <c r="B1094" s="3" t="s">
        <v>1166</v>
      </c>
      <c r="C1094" s="3" t="s">
        <v>1166</v>
      </c>
      <c r="D1094" s="3" t="s">
        <v>1120</v>
      </c>
      <c r="E1094" s="2" t="str">
        <v>Kirchberg (SG)</v>
      </c>
    </row>
    <row r="1095" spans="1:5" x14ac:dyDescent="0.2">
      <c r="A1095" s="3">
        <v>6436</v>
      </c>
      <c r="B1095" s="3" t="s">
        <v>1167</v>
      </c>
      <c r="C1095" s="3" t="s">
        <v>1166</v>
      </c>
      <c r="D1095" s="3" t="s">
        <v>1120</v>
      </c>
      <c r="E1095" s="2" t="str">
        <v>Lütisburg</v>
      </c>
    </row>
    <row r="1096" spans="1:5" x14ac:dyDescent="0.2">
      <c r="A1096" s="3">
        <v>6436</v>
      </c>
      <c r="B1096" s="3" t="s">
        <v>1168</v>
      </c>
      <c r="C1096" s="3" t="s">
        <v>1166</v>
      </c>
      <c r="D1096" s="3" t="s">
        <v>1120</v>
      </c>
      <c r="E1096" s="2" t="str">
        <v>Mosnang</v>
      </c>
    </row>
    <row r="1097" spans="1:5" x14ac:dyDescent="0.2">
      <c r="A1097" s="3">
        <v>8843</v>
      </c>
      <c r="B1097" s="3" t="s">
        <v>1169</v>
      </c>
      <c r="C1097" s="3" t="s">
        <v>1169</v>
      </c>
      <c r="D1097" s="3" t="s">
        <v>1120</v>
      </c>
      <c r="E1097" s="2" t="str">
        <v>Bütschwil-Ganterschwil</v>
      </c>
    </row>
    <row r="1098" spans="1:5" x14ac:dyDescent="0.2">
      <c r="A1098" s="3">
        <v>6452</v>
      </c>
      <c r="B1098" s="3" t="s">
        <v>1170</v>
      </c>
      <c r="C1098" s="3" t="s">
        <v>1170</v>
      </c>
      <c r="D1098" s="3" t="s">
        <v>1120</v>
      </c>
      <c r="E1098" s="2" t="str">
        <v>Degersheim</v>
      </c>
    </row>
    <row r="1099" spans="1:5" x14ac:dyDescent="0.2">
      <c r="A1099" s="3">
        <v>6418</v>
      </c>
      <c r="B1099" s="3" t="s">
        <v>1171</v>
      </c>
      <c r="C1099" s="3" t="s">
        <v>1171</v>
      </c>
      <c r="D1099" s="3" t="s">
        <v>1120</v>
      </c>
      <c r="E1099" s="2" t="str">
        <v>Flawil</v>
      </c>
    </row>
    <row r="1100" spans="1:5" x14ac:dyDescent="0.2">
      <c r="A1100" s="3">
        <v>6417</v>
      </c>
      <c r="B1100" s="3" t="s">
        <v>1172</v>
      </c>
      <c r="C1100" s="3" t="s">
        <v>1172</v>
      </c>
      <c r="D1100" s="3" t="s">
        <v>1120</v>
      </c>
      <c r="E1100" s="2" t="str">
        <v>Jonschwil</v>
      </c>
    </row>
    <row r="1101" spans="1:5" x14ac:dyDescent="0.2">
      <c r="A1101" s="3">
        <v>6423</v>
      </c>
      <c r="B1101" s="3" t="s">
        <v>1173</v>
      </c>
      <c r="C1101" s="3" t="s">
        <v>1174</v>
      </c>
      <c r="D1101" s="3" t="s">
        <v>1120</v>
      </c>
      <c r="E1101" s="2" t="str">
        <v>Oberuzwil</v>
      </c>
    </row>
    <row r="1102" spans="1:5" x14ac:dyDescent="0.2">
      <c r="A1102" s="3">
        <v>6430</v>
      </c>
      <c r="B1102" s="3" t="s">
        <v>1174</v>
      </c>
      <c r="C1102" s="3" t="s">
        <v>1174</v>
      </c>
      <c r="D1102" s="3" t="s">
        <v>1120</v>
      </c>
      <c r="E1102" s="2" t="str">
        <v>Uzwil</v>
      </c>
    </row>
    <row r="1103" spans="1:5" x14ac:dyDescent="0.2">
      <c r="A1103" s="3">
        <v>6432</v>
      </c>
      <c r="B1103" s="3" t="s">
        <v>1175</v>
      </c>
      <c r="C1103" s="3" t="s">
        <v>1174</v>
      </c>
      <c r="D1103" s="3" t="s">
        <v>1120</v>
      </c>
      <c r="E1103" s="2" t="str">
        <v>Niederbüren</v>
      </c>
    </row>
    <row r="1104" spans="1:5" x14ac:dyDescent="0.2">
      <c r="A1104" s="3">
        <v>6438</v>
      </c>
      <c r="B1104" s="3" t="s">
        <v>1176</v>
      </c>
      <c r="C1104" s="3" t="s">
        <v>1174</v>
      </c>
      <c r="D1104" s="3" t="s">
        <v>1120</v>
      </c>
      <c r="E1104" s="2" t="str">
        <v>Niederhelfenschwil</v>
      </c>
    </row>
    <row r="1105" spans="1:5" x14ac:dyDescent="0.2">
      <c r="A1105" s="3">
        <v>6422</v>
      </c>
      <c r="B1105" s="3" t="s">
        <v>1177</v>
      </c>
      <c r="C1105" s="3" t="s">
        <v>1177</v>
      </c>
      <c r="D1105" s="3" t="s">
        <v>1120</v>
      </c>
      <c r="E1105" s="2" t="str">
        <v>Oberbüren</v>
      </c>
    </row>
    <row r="1106" spans="1:5" x14ac:dyDescent="0.2">
      <c r="A1106" s="3">
        <v>6416</v>
      </c>
      <c r="B1106" s="3" t="s">
        <v>1178</v>
      </c>
      <c r="C1106" s="3" t="s">
        <v>1178</v>
      </c>
      <c r="D1106" s="3" t="s">
        <v>1120</v>
      </c>
      <c r="E1106" s="2" t="str">
        <v>Zuzwil (SG)</v>
      </c>
    </row>
    <row r="1107" spans="1:5" x14ac:dyDescent="0.2">
      <c r="A1107" s="3">
        <v>8842</v>
      </c>
      <c r="B1107" s="3" t="s">
        <v>1179</v>
      </c>
      <c r="C1107" s="3" t="s">
        <v>1179</v>
      </c>
      <c r="D1107" s="3" t="s">
        <v>1120</v>
      </c>
      <c r="E1107" s="2" t="str">
        <v>Wil (SG)</v>
      </c>
    </row>
    <row r="1108" spans="1:5" x14ac:dyDescent="0.2">
      <c r="A1108" s="3">
        <v>8845</v>
      </c>
      <c r="B1108" s="3" t="s">
        <v>1180</v>
      </c>
      <c r="C1108" s="3" t="s">
        <v>1179</v>
      </c>
      <c r="D1108" s="3" t="s">
        <v>1120</v>
      </c>
      <c r="E1108" s="2" t="str">
        <v>Andwil (SG)</v>
      </c>
    </row>
    <row r="1109" spans="1:5" x14ac:dyDescent="0.2">
      <c r="A1109" s="3">
        <v>6010</v>
      </c>
      <c r="B1109" s="3" t="s">
        <v>1181</v>
      </c>
      <c r="C1109" s="3" t="s">
        <v>1182</v>
      </c>
      <c r="D1109" s="3" t="s">
        <v>1183</v>
      </c>
      <c r="E1109" s="2" t="str">
        <v>Gaiserwald</v>
      </c>
    </row>
    <row r="1110" spans="1:5" x14ac:dyDescent="0.2">
      <c r="A1110" s="3">
        <v>6053</v>
      </c>
      <c r="B1110" s="3" t="s">
        <v>1184</v>
      </c>
      <c r="C1110" s="3" t="s">
        <v>1182</v>
      </c>
      <c r="D1110" s="3" t="s">
        <v>1183</v>
      </c>
      <c r="E1110" s="2" t="str">
        <v>Gossau (SG)</v>
      </c>
    </row>
    <row r="1111" spans="1:5" x14ac:dyDescent="0.2">
      <c r="A1111" s="3">
        <v>6055</v>
      </c>
      <c r="B1111" s="3" t="s">
        <v>1185</v>
      </c>
      <c r="C1111" s="3" t="s">
        <v>1182</v>
      </c>
      <c r="D1111" s="3" t="s">
        <v>1183</v>
      </c>
      <c r="E1111" s="2" t="str">
        <v>Waldkirch</v>
      </c>
    </row>
    <row r="1112" spans="1:5" x14ac:dyDescent="0.2">
      <c r="A1112" s="3">
        <v>6388</v>
      </c>
      <c r="B1112" s="3" t="s">
        <v>1186</v>
      </c>
      <c r="C1112" s="3" t="s">
        <v>1187</v>
      </c>
      <c r="D1112" s="3" t="s">
        <v>1183</v>
      </c>
      <c r="E1112" s="2" t="str">
        <v>Vaz/Obervaz</v>
      </c>
    </row>
    <row r="1113" spans="1:5" x14ac:dyDescent="0.2">
      <c r="A1113" s="3">
        <v>6390</v>
      </c>
      <c r="B1113" s="3" t="s">
        <v>1187</v>
      </c>
      <c r="C1113" s="3" t="s">
        <v>1187</v>
      </c>
      <c r="D1113" s="3" t="s">
        <v>1183</v>
      </c>
      <c r="E1113" s="2" t="str">
        <v>Lantsch/Lenz</v>
      </c>
    </row>
    <row r="1114" spans="1:5" x14ac:dyDescent="0.2">
      <c r="A1114" s="3">
        <v>6074</v>
      </c>
      <c r="B1114" s="3" t="s">
        <v>1188</v>
      </c>
      <c r="C1114" s="3" t="s">
        <v>1188</v>
      </c>
      <c r="D1114" s="3" t="s">
        <v>1183</v>
      </c>
      <c r="E1114" s="2" t="str">
        <v>Schmitten (GR)</v>
      </c>
    </row>
    <row r="1115" spans="1:5" x14ac:dyDescent="0.2">
      <c r="A1115" s="3">
        <v>6064</v>
      </c>
      <c r="B1115" s="3" t="s">
        <v>1189</v>
      </c>
      <c r="C1115" s="3" t="s">
        <v>1189</v>
      </c>
      <c r="D1115" s="3" t="s">
        <v>1183</v>
      </c>
      <c r="E1115" s="2" t="str">
        <v>Albula/Alvra</v>
      </c>
    </row>
    <row r="1116" spans="1:5" x14ac:dyDescent="0.2">
      <c r="A1116" s="3">
        <v>6066</v>
      </c>
      <c r="B1116" s="3" t="s">
        <v>1190</v>
      </c>
      <c r="C1116" s="3" t="s">
        <v>1189</v>
      </c>
      <c r="D1116" s="3" t="s">
        <v>1183</v>
      </c>
      <c r="E1116" s="2" t="str">
        <v>Surses</v>
      </c>
    </row>
    <row r="1117" spans="1:5" x14ac:dyDescent="0.2">
      <c r="A1117" s="3">
        <v>6067</v>
      </c>
      <c r="B1117" s="3" t="s">
        <v>1191</v>
      </c>
      <c r="C1117" s="3" t="s">
        <v>1189</v>
      </c>
      <c r="D1117" s="3" t="s">
        <v>1183</v>
      </c>
      <c r="E1117" s="2" t="str">
        <v>Bergün Filisur</v>
      </c>
    </row>
    <row r="1118" spans="1:5" x14ac:dyDescent="0.2">
      <c r="A1118" s="3">
        <v>6068</v>
      </c>
      <c r="B1118" s="3" t="s">
        <v>1192</v>
      </c>
      <c r="C1118" s="3" t="s">
        <v>1189</v>
      </c>
      <c r="D1118" s="3" t="s">
        <v>1183</v>
      </c>
      <c r="E1118" s="2" t="str">
        <v>Brusio</v>
      </c>
    </row>
    <row r="1119" spans="1:5" x14ac:dyDescent="0.2">
      <c r="A1119" s="3">
        <v>6078</v>
      </c>
      <c r="B1119" s="3" t="s">
        <v>1193</v>
      </c>
      <c r="C1119" s="3" t="s">
        <v>1193</v>
      </c>
      <c r="D1119" s="3" t="s">
        <v>1183</v>
      </c>
      <c r="E1119" s="2" t="str">
        <v>Poschiavo</v>
      </c>
    </row>
    <row r="1120" spans="1:5" x14ac:dyDescent="0.2">
      <c r="A1120" s="3">
        <v>6078</v>
      </c>
      <c r="B1120" s="3" t="s">
        <v>1194</v>
      </c>
      <c r="C1120" s="3" t="s">
        <v>1193</v>
      </c>
      <c r="D1120" s="3" t="s">
        <v>1183</v>
      </c>
      <c r="E1120" s="2" t="str">
        <v>Falera</v>
      </c>
    </row>
    <row r="1121" spans="1:5" x14ac:dyDescent="0.2">
      <c r="A1121" s="3">
        <v>6072</v>
      </c>
      <c r="B1121" s="3" t="s">
        <v>1195</v>
      </c>
      <c r="C1121" s="3" t="s">
        <v>1195</v>
      </c>
      <c r="D1121" s="3" t="s">
        <v>1183</v>
      </c>
      <c r="E1121" s="2" t="str">
        <v>Laax</v>
      </c>
    </row>
    <row r="1122" spans="1:5" x14ac:dyDescent="0.2">
      <c r="A1122" s="3">
        <v>6073</v>
      </c>
      <c r="B1122" s="3" t="s">
        <v>1196</v>
      </c>
      <c r="C1122" s="3" t="s">
        <v>1195</v>
      </c>
      <c r="D1122" s="3" t="s">
        <v>1183</v>
      </c>
      <c r="E1122" s="2" t="str">
        <v>Sagogn</v>
      </c>
    </row>
    <row r="1123" spans="1:5" x14ac:dyDescent="0.2">
      <c r="A1123" s="3">
        <v>6056</v>
      </c>
      <c r="B1123" s="3" t="s">
        <v>1197</v>
      </c>
      <c r="C1123" s="3" t="s">
        <v>1198</v>
      </c>
      <c r="D1123" s="3" t="s">
        <v>1183</v>
      </c>
      <c r="E1123" s="2" t="str">
        <v>Schluein</v>
      </c>
    </row>
    <row r="1124" spans="1:5" x14ac:dyDescent="0.2">
      <c r="A1124" s="3">
        <v>6060</v>
      </c>
      <c r="B1124" s="3" t="s">
        <v>1198</v>
      </c>
      <c r="C1124" s="3" t="s">
        <v>1198</v>
      </c>
      <c r="D1124" s="3" t="s">
        <v>1183</v>
      </c>
      <c r="E1124" s="2" t="str">
        <v>Vals</v>
      </c>
    </row>
    <row r="1125" spans="1:5" x14ac:dyDescent="0.2">
      <c r="A1125" s="3">
        <v>6060</v>
      </c>
      <c r="B1125" s="3" t="s">
        <v>1199</v>
      </c>
      <c r="C1125" s="3" t="s">
        <v>1198</v>
      </c>
      <c r="D1125" s="3" t="s">
        <v>1183</v>
      </c>
      <c r="E1125" s="2" t="str">
        <v>Lumnezia</v>
      </c>
    </row>
    <row r="1126" spans="1:5" x14ac:dyDescent="0.2">
      <c r="A1126" s="3">
        <v>6062</v>
      </c>
      <c r="B1126" s="3" t="s">
        <v>1200</v>
      </c>
      <c r="C1126" s="3" t="s">
        <v>1198</v>
      </c>
      <c r="D1126" s="3" t="s">
        <v>1183</v>
      </c>
      <c r="E1126" s="2" t="str">
        <v>Ilanz/Glion</v>
      </c>
    </row>
    <row r="1127" spans="1:5" x14ac:dyDescent="0.2">
      <c r="A1127" s="3">
        <v>6063</v>
      </c>
      <c r="B1127" s="3" t="s">
        <v>1201</v>
      </c>
      <c r="C1127" s="3" t="s">
        <v>1198</v>
      </c>
      <c r="D1127" s="3" t="s">
        <v>1183</v>
      </c>
      <c r="E1127" s="2" t="str">
        <v>Fürstenau</v>
      </c>
    </row>
    <row r="1128" spans="1:5" x14ac:dyDescent="0.2">
      <c r="A1128" s="3">
        <v>6375</v>
      </c>
      <c r="B1128" s="3" t="s">
        <v>1202</v>
      </c>
      <c r="C1128" s="3" t="s">
        <v>1202</v>
      </c>
      <c r="D1128" s="3" t="s">
        <v>1203</v>
      </c>
      <c r="E1128" s="2" t="str">
        <v>Rothenbrunnen</v>
      </c>
    </row>
    <row r="1129" spans="1:5" x14ac:dyDescent="0.2">
      <c r="A1129" s="3">
        <v>6374</v>
      </c>
      <c r="B1129" s="3" t="s">
        <v>1204</v>
      </c>
      <c r="C1129" s="3" t="s">
        <v>1204</v>
      </c>
      <c r="D1129" s="3" t="s">
        <v>1203</v>
      </c>
      <c r="E1129" s="2" t="str">
        <v>Scharans</v>
      </c>
    </row>
    <row r="1130" spans="1:5" x14ac:dyDescent="0.2">
      <c r="A1130" s="3">
        <v>6383</v>
      </c>
      <c r="B1130" s="3" t="s">
        <v>1205</v>
      </c>
      <c r="C1130" s="3" t="s">
        <v>1205</v>
      </c>
      <c r="D1130" s="3" t="s">
        <v>1203</v>
      </c>
      <c r="E1130" s="2" t="str">
        <v>Sils im Domleschg</v>
      </c>
    </row>
    <row r="1131" spans="1:5" x14ac:dyDescent="0.2">
      <c r="A1131" s="3">
        <v>6383</v>
      </c>
      <c r="B1131" s="3" t="s">
        <v>1206</v>
      </c>
      <c r="C1131" s="3" t="s">
        <v>1205</v>
      </c>
      <c r="D1131" s="3" t="s">
        <v>1203</v>
      </c>
      <c r="E1131" s="2" t="str">
        <v>Cazis</v>
      </c>
    </row>
    <row r="1132" spans="1:5" x14ac:dyDescent="0.2">
      <c r="A1132" s="3">
        <v>6383</v>
      </c>
      <c r="B1132" s="3" t="s">
        <v>1207</v>
      </c>
      <c r="C1132" s="3" t="s">
        <v>1205</v>
      </c>
      <c r="D1132" s="3" t="s">
        <v>1203</v>
      </c>
      <c r="E1132" s="2" t="str">
        <v>Flerden</v>
      </c>
    </row>
    <row r="1133" spans="1:5" x14ac:dyDescent="0.2">
      <c r="A1133" s="3">
        <v>6376</v>
      </c>
      <c r="B1133" s="3" t="s">
        <v>1208</v>
      </c>
      <c r="C1133" s="3" t="s">
        <v>1208</v>
      </c>
      <c r="D1133" s="3" t="s">
        <v>1203</v>
      </c>
      <c r="E1133" s="2" t="str">
        <v>Masein</v>
      </c>
    </row>
    <row r="1134" spans="1:5" x14ac:dyDescent="0.2">
      <c r="A1134" s="3">
        <v>6363</v>
      </c>
      <c r="B1134" s="3" t="s">
        <v>1209</v>
      </c>
      <c r="C1134" s="3" t="s">
        <v>1210</v>
      </c>
      <c r="D1134" s="3" t="s">
        <v>1203</v>
      </c>
      <c r="E1134" s="2" t="str">
        <v>Thusis</v>
      </c>
    </row>
    <row r="1135" spans="1:5" x14ac:dyDescent="0.2">
      <c r="A1135" s="3">
        <v>6373</v>
      </c>
      <c r="B1135" s="3" t="s">
        <v>1210</v>
      </c>
      <c r="C1135" s="3" t="s">
        <v>1210</v>
      </c>
      <c r="D1135" s="3" t="s">
        <v>1203</v>
      </c>
      <c r="E1135" s="2" t="str">
        <v>Tschappina</v>
      </c>
    </row>
    <row r="1136" spans="1:5" x14ac:dyDescent="0.2">
      <c r="A1136" s="3">
        <v>6372</v>
      </c>
      <c r="B1136" s="3" t="s">
        <v>1211</v>
      </c>
      <c r="C1136" s="3" t="s">
        <v>1211</v>
      </c>
      <c r="D1136" s="3" t="s">
        <v>1203</v>
      </c>
      <c r="E1136" s="2" t="str">
        <v>Urmein</v>
      </c>
    </row>
    <row r="1137" spans="1:5" x14ac:dyDescent="0.2">
      <c r="A1137" s="3">
        <v>6052</v>
      </c>
      <c r="B1137" s="3" t="s">
        <v>1212</v>
      </c>
      <c r="C1137" s="3" t="s">
        <v>1213</v>
      </c>
      <c r="D1137" s="3" t="s">
        <v>1203</v>
      </c>
      <c r="E1137" s="2" t="str">
        <v>Safiental</v>
      </c>
    </row>
    <row r="1138" spans="1:5" x14ac:dyDescent="0.2">
      <c r="A1138" s="3">
        <v>6370</v>
      </c>
      <c r="B1138" s="3" t="s">
        <v>1214</v>
      </c>
      <c r="C1138" s="3" t="s">
        <v>1215</v>
      </c>
      <c r="D1138" s="3" t="s">
        <v>1203</v>
      </c>
      <c r="E1138" s="2" t="str">
        <v>Domleschg</v>
      </c>
    </row>
    <row r="1139" spans="1:5" x14ac:dyDescent="0.2">
      <c r="A1139" s="3">
        <v>6382</v>
      </c>
      <c r="B1139" s="3" t="s">
        <v>1216</v>
      </c>
      <c r="C1139" s="3" t="s">
        <v>1215</v>
      </c>
      <c r="D1139" s="3" t="s">
        <v>1203</v>
      </c>
      <c r="E1139" s="2" t="str">
        <v>Avers</v>
      </c>
    </row>
    <row r="1140" spans="1:5" x14ac:dyDescent="0.2">
      <c r="A1140" s="3">
        <v>6383</v>
      </c>
      <c r="B1140" s="3" t="s">
        <v>1217</v>
      </c>
      <c r="C1140" s="3" t="s">
        <v>1215</v>
      </c>
      <c r="D1140" s="3" t="s">
        <v>1203</v>
      </c>
      <c r="E1140" s="2" t="str">
        <v>Sufers</v>
      </c>
    </row>
    <row r="1141" spans="1:5" x14ac:dyDescent="0.2">
      <c r="A1141" s="3">
        <v>6370</v>
      </c>
      <c r="B1141" s="3" t="s">
        <v>1218</v>
      </c>
      <c r="C1141" s="3" t="s">
        <v>1218</v>
      </c>
      <c r="D1141" s="3" t="s">
        <v>1203</v>
      </c>
      <c r="E1141" s="2" t="str">
        <v>Andeer</v>
      </c>
    </row>
    <row r="1142" spans="1:5" x14ac:dyDescent="0.2">
      <c r="A1142" s="3">
        <v>6362</v>
      </c>
      <c r="B1142" s="3" t="s">
        <v>1219</v>
      </c>
      <c r="C1142" s="3" t="s">
        <v>1219</v>
      </c>
      <c r="D1142" s="3" t="s">
        <v>1203</v>
      </c>
      <c r="E1142" s="2" t="str">
        <v>Rongellen</v>
      </c>
    </row>
    <row r="1143" spans="1:5" x14ac:dyDescent="0.2">
      <c r="A1143" s="3">
        <v>6363</v>
      </c>
      <c r="B1143" s="3" t="s">
        <v>1220</v>
      </c>
      <c r="C1143" s="3" t="s">
        <v>1219</v>
      </c>
      <c r="D1143" s="3" t="s">
        <v>1203</v>
      </c>
      <c r="E1143" s="2" t="str">
        <v>Zillis-Reischen</v>
      </c>
    </row>
    <row r="1144" spans="1:5" x14ac:dyDescent="0.2">
      <c r="A1144" s="3">
        <v>6363</v>
      </c>
      <c r="B1144" s="3" t="s">
        <v>1221</v>
      </c>
      <c r="C1144" s="3" t="s">
        <v>1219</v>
      </c>
      <c r="D1144" s="3" t="s">
        <v>1203</v>
      </c>
      <c r="E1144" s="2" t="str">
        <v>Ferrera</v>
      </c>
    </row>
    <row r="1145" spans="1:5" x14ac:dyDescent="0.2">
      <c r="A1145" s="3">
        <v>6365</v>
      </c>
      <c r="B1145" s="3" t="s">
        <v>1222</v>
      </c>
      <c r="C1145" s="3" t="s">
        <v>1219</v>
      </c>
      <c r="D1145" s="3" t="s">
        <v>1203</v>
      </c>
      <c r="E1145" s="2" t="str">
        <v>Rheinwald</v>
      </c>
    </row>
    <row r="1146" spans="1:5" x14ac:dyDescent="0.2">
      <c r="A1146" s="3">
        <v>6386</v>
      </c>
      <c r="B1146" s="3" t="s">
        <v>1223</v>
      </c>
      <c r="C1146" s="3" t="s">
        <v>1223</v>
      </c>
      <c r="D1146" s="3" t="s">
        <v>1203</v>
      </c>
      <c r="E1146" s="2" t="str">
        <v>Muntogna da Schons</v>
      </c>
    </row>
    <row r="1147" spans="1:5" x14ac:dyDescent="0.2">
      <c r="A1147" s="3">
        <v>6387</v>
      </c>
      <c r="B1147" s="3" t="s">
        <v>1224</v>
      </c>
      <c r="C1147" s="3" t="s">
        <v>1223</v>
      </c>
      <c r="D1147" s="3" t="s">
        <v>1203</v>
      </c>
      <c r="E1147" s="2" t="str">
        <v>Bonaduz</v>
      </c>
    </row>
    <row r="1148" spans="1:5" x14ac:dyDescent="0.2">
      <c r="A1148" s="3">
        <v>8752</v>
      </c>
      <c r="B1148" s="3" t="s">
        <v>1225</v>
      </c>
      <c r="C1148" s="3" t="s">
        <v>1226</v>
      </c>
      <c r="D1148" s="3" t="s">
        <v>1227</v>
      </c>
      <c r="E1148" s="2" t="str">
        <v>Domat/Ems</v>
      </c>
    </row>
    <row r="1149" spans="1:5" x14ac:dyDescent="0.2">
      <c r="A1149" s="3">
        <v>8753</v>
      </c>
      <c r="B1149" s="3" t="s">
        <v>1228</v>
      </c>
      <c r="C1149" s="3" t="s">
        <v>1226</v>
      </c>
      <c r="D1149" s="3" t="s">
        <v>1227</v>
      </c>
      <c r="E1149" s="2" t="str">
        <v>Rhäzüns</v>
      </c>
    </row>
    <row r="1150" spans="1:5" x14ac:dyDescent="0.2">
      <c r="A1150" s="3">
        <v>8757</v>
      </c>
      <c r="B1150" s="3" t="s">
        <v>1229</v>
      </c>
      <c r="C1150" s="3" t="s">
        <v>1226</v>
      </c>
      <c r="D1150" s="3" t="s">
        <v>1227</v>
      </c>
      <c r="E1150" s="2" t="str">
        <v>Felsberg</v>
      </c>
    </row>
    <row r="1151" spans="1:5" x14ac:dyDescent="0.2">
      <c r="A1151" s="3">
        <v>8758</v>
      </c>
      <c r="B1151" s="3" t="s">
        <v>1230</v>
      </c>
      <c r="C1151" s="3" t="s">
        <v>1226</v>
      </c>
      <c r="D1151" s="3" t="s">
        <v>1227</v>
      </c>
      <c r="E1151" s="2" t="str">
        <v>Flims</v>
      </c>
    </row>
    <row r="1152" spans="1:5" x14ac:dyDescent="0.2">
      <c r="A1152" s="3">
        <v>8865</v>
      </c>
      <c r="B1152" s="3" t="s">
        <v>1231</v>
      </c>
      <c r="C1152" s="3" t="s">
        <v>1226</v>
      </c>
      <c r="D1152" s="3" t="s">
        <v>1227</v>
      </c>
      <c r="E1152" s="2" t="str">
        <v>Tamins</v>
      </c>
    </row>
    <row r="1153" spans="1:5" x14ac:dyDescent="0.2">
      <c r="A1153" s="3">
        <v>8867</v>
      </c>
      <c r="B1153" s="3" t="s">
        <v>1232</v>
      </c>
      <c r="C1153" s="3" t="s">
        <v>1226</v>
      </c>
      <c r="D1153" s="3" t="s">
        <v>1227</v>
      </c>
      <c r="E1153" s="2" t="str">
        <v>Trin</v>
      </c>
    </row>
    <row r="1154" spans="1:5" x14ac:dyDescent="0.2">
      <c r="A1154" s="3">
        <v>8868</v>
      </c>
      <c r="B1154" s="3" t="s">
        <v>1233</v>
      </c>
      <c r="C1154" s="3" t="s">
        <v>1226</v>
      </c>
      <c r="D1154" s="3" t="s">
        <v>1227</v>
      </c>
      <c r="E1154" s="2" t="str">
        <v>Zernez</v>
      </c>
    </row>
    <row r="1155" spans="1:5" x14ac:dyDescent="0.2">
      <c r="A1155" s="3">
        <v>8874</v>
      </c>
      <c r="B1155" s="3" t="s">
        <v>1234</v>
      </c>
      <c r="C1155" s="3" t="s">
        <v>1226</v>
      </c>
      <c r="D1155" s="3" t="s">
        <v>1227</v>
      </c>
      <c r="E1155" s="2" t="str">
        <v>Samnaun</v>
      </c>
    </row>
    <row r="1156" spans="1:5" x14ac:dyDescent="0.2">
      <c r="A1156" s="3">
        <v>8756</v>
      </c>
      <c r="B1156" s="3" t="s">
        <v>1235</v>
      </c>
      <c r="C1156" s="3" t="s">
        <v>1236</v>
      </c>
      <c r="D1156" s="3" t="s">
        <v>1227</v>
      </c>
      <c r="E1156" s="2" t="str">
        <v>Scuol</v>
      </c>
    </row>
    <row r="1157" spans="1:5" x14ac:dyDescent="0.2">
      <c r="A1157" s="3">
        <v>8762</v>
      </c>
      <c r="B1157" s="3" t="s">
        <v>1237</v>
      </c>
      <c r="C1157" s="3" t="s">
        <v>1236</v>
      </c>
      <c r="D1157" s="3" t="s">
        <v>1227</v>
      </c>
      <c r="E1157" s="2" t="str">
        <v>Valsot</v>
      </c>
    </row>
    <row r="1158" spans="1:5" x14ac:dyDescent="0.2">
      <c r="A1158" s="3">
        <v>8762</v>
      </c>
      <c r="B1158" s="3" t="s">
        <v>1238</v>
      </c>
      <c r="C1158" s="3" t="s">
        <v>1236</v>
      </c>
      <c r="D1158" s="3" t="s">
        <v>1227</v>
      </c>
      <c r="E1158" s="2" t="str">
        <v>Bever</v>
      </c>
    </row>
    <row r="1159" spans="1:5" x14ac:dyDescent="0.2">
      <c r="A1159" s="3">
        <v>8762</v>
      </c>
      <c r="B1159" s="3" t="s">
        <v>1239</v>
      </c>
      <c r="C1159" s="3" t="s">
        <v>1236</v>
      </c>
      <c r="D1159" s="3" t="s">
        <v>1227</v>
      </c>
      <c r="E1159" s="2" t="str">
        <v>Celerina/Schlarigna</v>
      </c>
    </row>
    <row r="1160" spans="1:5" x14ac:dyDescent="0.2">
      <c r="A1160" s="3">
        <v>8765</v>
      </c>
      <c r="B1160" s="3" t="s">
        <v>1240</v>
      </c>
      <c r="C1160" s="3" t="s">
        <v>1236</v>
      </c>
      <c r="D1160" s="3" t="s">
        <v>1227</v>
      </c>
      <c r="E1160" s="2" t="str">
        <v>Madulain</v>
      </c>
    </row>
    <row r="1161" spans="1:5" x14ac:dyDescent="0.2">
      <c r="A1161" s="3">
        <v>8766</v>
      </c>
      <c r="B1161" s="3" t="s">
        <v>1241</v>
      </c>
      <c r="C1161" s="3" t="s">
        <v>1236</v>
      </c>
      <c r="D1161" s="3" t="s">
        <v>1227</v>
      </c>
      <c r="E1161" s="2" t="str">
        <v>Pontresina</v>
      </c>
    </row>
    <row r="1162" spans="1:5" x14ac:dyDescent="0.2">
      <c r="A1162" s="3">
        <v>8767</v>
      </c>
      <c r="B1162" s="3" t="s">
        <v>1242</v>
      </c>
      <c r="C1162" s="3" t="s">
        <v>1236</v>
      </c>
      <c r="D1162" s="3" t="s">
        <v>1227</v>
      </c>
      <c r="E1162" s="2" t="str">
        <v>La Punt Chamues-ch</v>
      </c>
    </row>
    <row r="1163" spans="1:5" x14ac:dyDescent="0.2">
      <c r="A1163" s="3">
        <v>8772</v>
      </c>
      <c r="B1163" s="3" t="s">
        <v>1243</v>
      </c>
      <c r="C1163" s="3" t="s">
        <v>1236</v>
      </c>
      <c r="D1163" s="3" t="s">
        <v>1227</v>
      </c>
      <c r="E1163" s="2" t="str">
        <v>Samedan</v>
      </c>
    </row>
    <row r="1164" spans="1:5" x14ac:dyDescent="0.2">
      <c r="A1164" s="3">
        <v>8773</v>
      </c>
      <c r="B1164" s="3" t="s">
        <v>1244</v>
      </c>
      <c r="C1164" s="3" t="s">
        <v>1236</v>
      </c>
      <c r="D1164" s="3" t="s">
        <v>1227</v>
      </c>
      <c r="E1164" s="2" t="str">
        <v>St. Moritz</v>
      </c>
    </row>
    <row r="1165" spans="1:5" x14ac:dyDescent="0.2">
      <c r="A1165" s="3">
        <v>8774</v>
      </c>
      <c r="B1165" s="3" t="s">
        <v>1245</v>
      </c>
      <c r="C1165" s="3" t="s">
        <v>1236</v>
      </c>
      <c r="D1165" s="3" t="s">
        <v>1227</v>
      </c>
      <c r="E1165" s="2" t="str">
        <v>S-chanf</v>
      </c>
    </row>
    <row r="1166" spans="1:5" x14ac:dyDescent="0.2">
      <c r="A1166" s="3">
        <v>8775</v>
      </c>
      <c r="B1166" s="3" t="s">
        <v>1246</v>
      </c>
      <c r="C1166" s="3" t="s">
        <v>1236</v>
      </c>
      <c r="D1166" s="3" t="s">
        <v>1227</v>
      </c>
      <c r="E1166" s="2" t="str">
        <v>Sils im Engadin/Segl</v>
      </c>
    </row>
    <row r="1167" spans="1:5" x14ac:dyDescent="0.2">
      <c r="A1167" s="3">
        <v>8775</v>
      </c>
      <c r="B1167" s="3" t="s">
        <v>1247</v>
      </c>
      <c r="C1167" s="3" t="s">
        <v>1236</v>
      </c>
      <c r="D1167" s="3" t="s">
        <v>1227</v>
      </c>
      <c r="E1167" s="2" t="str">
        <v>Silvaplana</v>
      </c>
    </row>
    <row r="1168" spans="1:5" x14ac:dyDescent="0.2">
      <c r="A1168" s="3">
        <v>8777</v>
      </c>
      <c r="B1168" s="3" t="s">
        <v>1248</v>
      </c>
      <c r="C1168" s="3" t="s">
        <v>1236</v>
      </c>
      <c r="D1168" s="3" t="s">
        <v>1227</v>
      </c>
      <c r="E1168" s="2" t="str">
        <v>Zuoz</v>
      </c>
    </row>
    <row r="1169" spans="1:5" x14ac:dyDescent="0.2">
      <c r="A1169" s="3">
        <v>8777</v>
      </c>
      <c r="B1169" s="3" t="s">
        <v>1249</v>
      </c>
      <c r="C1169" s="3" t="s">
        <v>1236</v>
      </c>
      <c r="D1169" s="3" t="s">
        <v>1227</v>
      </c>
      <c r="E1169" s="2" t="str">
        <v>Bregaglia</v>
      </c>
    </row>
    <row r="1170" spans="1:5" x14ac:dyDescent="0.2">
      <c r="A1170" s="3">
        <v>8782</v>
      </c>
      <c r="B1170" s="3" t="s">
        <v>1250</v>
      </c>
      <c r="C1170" s="3" t="s">
        <v>1236</v>
      </c>
      <c r="D1170" s="3" t="s">
        <v>1227</v>
      </c>
      <c r="E1170" s="2" t="str">
        <v>Buseno</v>
      </c>
    </row>
    <row r="1171" spans="1:5" x14ac:dyDescent="0.2">
      <c r="A1171" s="3">
        <v>8783</v>
      </c>
      <c r="B1171" s="3" t="s">
        <v>1251</v>
      </c>
      <c r="C1171" s="3" t="s">
        <v>1236</v>
      </c>
      <c r="D1171" s="3" t="s">
        <v>1227</v>
      </c>
      <c r="E1171" s="2" t="str">
        <v>Castaneda</v>
      </c>
    </row>
    <row r="1172" spans="1:5" x14ac:dyDescent="0.2">
      <c r="A1172" s="3">
        <v>8784</v>
      </c>
      <c r="B1172" s="3" t="s">
        <v>1252</v>
      </c>
      <c r="C1172" s="3" t="s">
        <v>1236</v>
      </c>
      <c r="D1172" s="3" t="s">
        <v>1227</v>
      </c>
      <c r="E1172" s="2" t="str">
        <v>Rossa</v>
      </c>
    </row>
    <row r="1173" spans="1:5" x14ac:dyDescent="0.2">
      <c r="A1173" s="3">
        <v>8750</v>
      </c>
      <c r="B1173" s="3" t="s">
        <v>1253</v>
      </c>
      <c r="C1173" s="3" t="s">
        <v>1253</v>
      </c>
      <c r="D1173" s="3" t="s">
        <v>1227</v>
      </c>
      <c r="E1173" s="2" t="str">
        <v>Santa Maria in Calanca</v>
      </c>
    </row>
    <row r="1174" spans="1:5" x14ac:dyDescent="0.2">
      <c r="A1174" s="3">
        <v>8750</v>
      </c>
      <c r="B1174" s="3" t="s">
        <v>1254</v>
      </c>
      <c r="C1174" s="3" t="s">
        <v>1253</v>
      </c>
      <c r="D1174" s="3" t="s">
        <v>1227</v>
      </c>
      <c r="E1174" s="2" t="str">
        <v>Lostallo</v>
      </c>
    </row>
    <row r="1175" spans="1:5" x14ac:dyDescent="0.2">
      <c r="A1175" s="3">
        <v>8750</v>
      </c>
      <c r="B1175" s="3" t="s">
        <v>1255</v>
      </c>
      <c r="C1175" s="3" t="s">
        <v>1253</v>
      </c>
      <c r="D1175" s="3" t="s">
        <v>1227</v>
      </c>
      <c r="E1175" s="2" t="str">
        <v>Mesocco</v>
      </c>
    </row>
    <row r="1176" spans="1:5" x14ac:dyDescent="0.2">
      <c r="A1176" s="3">
        <v>8754</v>
      </c>
      <c r="B1176" s="3" t="s">
        <v>1256</v>
      </c>
      <c r="C1176" s="3" t="s">
        <v>1253</v>
      </c>
      <c r="D1176" s="3" t="s">
        <v>1227</v>
      </c>
      <c r="E1176" s="2" t="str">
        <v>Soazza</v>
      </c>
    </row>
    <row r="1177" spans="1:5" x14ac:dyDescent="0.2">
      <c r="A1177" s="3">
        <v>8755</v>
      </c>
      <c r="B1177" s="3" t="s">
        <v>1257</v>
      </c>
      <c r="C1177" s="3" t="s">
        <v>1253</v>
      </c>
      <c r="D1177" s="3" t="s">
        <v>1227</v>
      </c>
      <c r="E1177" s="2" t="str">
        <v>Cama</v>
      </c>
    </row>
    <row r="1178" spans="1:5" x14ac:dyDescent="0.2">
      <c r="A1178" s="3">
        <v>6319</v>
      </c>
      <c r="B1178" s="3" t="s">
        <v>1258</v>
      </c>
      <c r="C1178" s="3" t="s">
        <v>1259</v>
      </c>
      <c r="D1178" s="3" t="s">
        <v>1260</v>
      </c>
      <c r="E1178" s="2" t="str">
        <v>Grono</v>
      </c>
    </row>
    <row r="1179" spans="1:5" x14ac:dyDescent="0.2">
      <c r="A1179" s="3">
        <v>6340</v>
      </c>
      <c r="B1179" s="3" t="s">
        <v>1259</v>
      </c>
      <c r="C1179" s="3" t="s">
        <v>1259</v>
      </c>
      <c r="D1179" s="3" t="s">
        <v>1260</v>
      </c>
      <c r="E1179" s="2" t="str">
        <v>Roveredo (GR)</v>
      </c>
    </row>
    <row r="1180" spans="1:5" x14ac:dyDescent="0.2">
      <c r="A1180" s="3">
        <v>6330</v>
      </c>
      <c r="B1180" s="3" t="s">
        <v>1261</v>
      </c>
      <c r="C1180" s="3" t="s">
        <v>1261</v>
      </c>
      <c r="D1180" s="3" t="s">
        <v>1260</v>
      </c>
      <c r="E1180" s="2" t="str">
        <v>San Vittore</v>
      </c>
    </row>
    <row r="1181" spans="1:5" x14ac:dyDescent="0.2">
      <c r="A1181" s="3">
        <v>6332</v>
      </c>
      <c r="B1181" s="3" t="s">
        <v>1262</v>
      </c>
      <c r="C1181" s="3" t="s">
        <v>1261</v>
      </c>
      <c r="D1181" s="3" t="s">
        <v>1260</v>
      </c>
      <c r="E1181" s="2" t="str">
        <v>Calanca</v>
      </c>
    </row>
    <row r="1182" spans="1:5" x14ac:dyDescent="0.2">
      <c r="A1182" s="3">
        <v>6331</v>
      </c>
      <c r="B1182" s="3" t="s">
        <v>1263</v>
      </c>
      <c r="C1182" s="3" t="s">
        <v>1263</v>
      </c>
      <c r="D1182" s="3" t="s">
        <v>1260</v>
      </c>
      <c r="E1182" s="2" t="str">
        <v>Val Müstair</v>
      </c>
    </row>
    <row r="1183" spans="1:5" x14ac:dyDescent="0.2">
      <c r="A1183" s="3">
        <v>6333</v>
      </c>
      <c r="B1183" s="3" t="s">
        <v>1264</v>
      </c>
      <c r="C1183" s="3" t="s">
        <v>1263</v>
      </c>
      <c r="D1183" s="3" t="s">
        <v>1260</v>
      </c>
      <c r="E1183" s="2" t="str">
        <v>Davos</v>
      </c>
    </row>
    <row r="1184" spans="1:5" x14ac:dyDescent="0.2">
      <c r="A1184" s="3">
        <v>6313</v>
      </c>
      <c r="B1184" s="3" t="s">
        <v>1265</v>
      </c>
      <c r="C1184" s="3" t="s">
        <v>1265</v>
      </c>
      <c r="D1184" s="3" t="s">
        <v>1260</v>
      </c>
      <c r="E1184" s="2" t="str">
        <v>Fideris</v>
      </c>
    </row>
    <row r="1185" spans="1:5" x14ac:dyDescent="0.2">
      <c r="A1185" s="3">
        <v>6313</v>
      </c>
      <c r="B1185" s="3" t="s">
        <v>1265</v>
      </c>
      <c r="C1185" s="3" t="s">
        <v>1265</v>
      </c>
      <c r="D1185" s="3" t="s">
        <v>1260</v>
      </c>
      <c r="E1185" s="2" t="str">
        <v>Furna</v>
      </c>
    </row>
    <row r="1186" spans="1:5" x14ac:dyDescent="0.2">
      <c r="A1186" s="3">
        <v>6313</v>
      </c>
      <c r="B1186" s="3" t="s">
        <v>1266</v>
      </c>
      <c r="C1186" s="3" t="s">
        <v>1265</v>
      </c>
      <c r="D1186" s="3" t="s">
        <v>1260</v>
      </c>
      <c r="E1186" s="2" t="str">
        <v>Jenaz</v>
      </c>
    </row>
    <row r="1187" spans="1:5" x14ac:dyDescent="0.2">
      <c r="A1187" s="3">
        <v>6313</v>
      </c>
      <c r="B1187" s="3" t="s">
        <v>1267</v>
      </c>
      <c r="C1187" s="3" t="s">
        <v>1265</v>
      </c>
      <c r="D1187" s="3" t="s">
        <v>1260</v>
      </c>
      <c r="E1187" s="2" t="str">
        <v>Klosters</v>
      </c>
    </row>
    <row r="1188" spans="1:5" x14ac:dyDescent="0.2">
      <c r="A1188" s="3">
        <v>6340</v>
      </c>
      <c r="B1188" s="3" t="s">
        <v>1268</v>
      </c>
      <c r="C1188" s="3" t="s">
        <v>1269</v>
      </c>
      <c r="D1188" s="3" t="s">
        <v>1260</v>
      </c>
      <c r="E1188" s="2" t="str">
        <v>Conters im Prättigau</v>
      </c>
    </row>
    <row r="1189" spans="1:5" x14ac:dyDescent="0.2">
      <c r="A1189" s="3">
        <v>6345</v>
      </c>
      <c r="B1189" s="3" t="s">
        <v>1269</v>
      </c>
      <c r="C1189" s="3" t="s">
        <v>1269</v>
      </c>
      <c r="D1189" s="3" t="s">
        <v>1260</v>
      </c>
      <c r="E1189" s="2" t="str">
        <v>Küblis</v>
      </c>
    </row>
    <row r="1190" spans="1:5" x14ac:dyDescent="0.2">
      <c r="A1190" s="3">
        <v>6315</v>
      </c>
      <c r="B1190" s="3" t="s">
        <v>1270</v>
      </c>
      <c r="C1190" s="3" t="s">
        <v>1270</v>
      </c>
      <c r="D1190" s="3" t="s">
        <v>1260</v>
      </c>
      <c r="E1190" s="2" t="str">
        <v>Luzein</v>
      </c>
    </row>
    <row r="1191" spans="1:5" x14ac:dyDescent="0.2">
      <c r="A1191" s="3">
        <v>6315</v>
      </c>
      <c r="B1191" s="3" t="s">
        <v>1271</v>
      </c>
      <c r="C1191" s="3" t="s">
        <v>1270</v>
      </c>
      <c r="D1191" s="3" t="s">
        <v>1260</v>
      </c>
      <c r="E1191" s="2" t="str">
        <v>Chur</v>
      </c>
    </row>
    <row r="1192" spans="1:5" x14ac:dyDescent="0.2">
      <c r="A1192" s="3">
        <v>6315</v>
      </c>
      <c r="B1192" s="3" t="s">
        <v>1272</v>
      </c>
      <c r="C1192" s="3" t="s">
        <v>1270</v>
      </c>
      <c r="D1192" s="3" t="s">
        <v>1260</v>
      </c>
      <c r="E1192" s="2" t="str">
        <v>Churwalden</v>
      </c>
    </row>
    <row r="1193" spans="1:5" x14ac:dyDescent="0.2">
      <c r="A1193" s="3">
        <v>6343</v>
      </c>
      <c r="B1193" s="3" t="s">
        <v>1273</v>
      </c>
      <c r="C1193" s="3" t="s">
        <v>1274</v>
      </c>
      <c r="D1193" s="3" t="s">
        <v>1260</v>
      </c>
      <c r="E1193" s="2" t="str">
        <v>Arosa</v>
      </c>
    </row>
    <row r="1194" spans="1:5" x14ac:dyDescent="0.2">
      <c r="A1194" s="3">
        <v>6343</v>
      </c>
      <c r="B1194" s="3" t="s">
        <v>1275</v>
      </c>
      <c r="C1194" s="3" t="s">
        <v>1274</v>
      </c>
      <c r="D1194" s="3" t="s">
        <v>1260</v>
      </c>
      <c r="E1194" s="2" t="str">
        <v>Tschiertschen-Praden</v>
      </c>
    </row>
    <row r="1195" spans="1:5" x14ac:dyDescent="0.2">
      <c r="A1195" s="3">
        <v>6343</v>
      </c>
      <c r="B1195" s="3" t="s">
        <v>1274</v>
      </c>
      <c r="C1195" s="3" t="s">
        <v>1274</v>
      </c>
      <c r="D1195" s="3" t="s">
        <v>1260</v>
      </c>
      <c r="E1195" s="2" t="str">
        <v>Trimmis</v>
      </c>
    </row>
    <row r="1196" spans="1:5" x14ac:dyDescent="0.2">
      <c r="A1196" s="3">
        <v>6343</v>
      </c>
      <c r="B1196" s="3" t="s">
        <v>1276</v>
      </c>
      <c r="C1196" s="3" t="s">
        <v>1274</v>
      </c>
      <c r="D1196" s="3" t="s">
        <v>1260</v>
      </c>
      <c r="E1196" s="2" t="str">
        <v>Untervaz</v>
      </c>
    </row>
    <row r="1197" spans="1:5" x14ac:dyDescent="0.2">
      <c r="A1197" s="3">
        <v>6312</v>
      </c>
      <c r="B1197" s="3" t="s">
        <v>1277</v>
      </c>
      <c r="C1197" s="3" t="s">
        <v>1277</v>
      </c>
      <c r="D1197" s="3" t="s">
        <v>1260</v>
      </c>
      <c r="E1197" s="2" t="str">
        <v>Zizers</v>
      </c>
    </row>
    <row r="1198" spans="1:5" x14ac:dyDescent="0.2">
      <c r="A1198" s="3">
        <v>6314</v>
      </c>
      <c r="B1198" s="3" t="s">
        <v>1278</v>
      </c>
      <c r="C1198" s="3" t="s">
        <v>1278</v>
      </c>
      <c r="D1198" s="3" t="s">
        <v>1260</v>
      </c>
      <c r="E1198" s="2" t="str">
        <v>Fläsch</v>
      </c>
    </row>
    <row r="1199" spans="1:5" x14ac:dyDescent="0.2">
      <c r="A1199" s="3">
        <v>6314</v>
      </c>
      <c r="B1199" s="3" t="s">
        <v>1279</v>
      </c>
      <c r="C1199" s="3" t="s">
        <v>1278</v>
      </c>
      <c r="D1199" s="3" t="s">
        <v>1260</v>
      </c>
      <c r="E1199" s="2" t="str">
        <v>Jenins</v>
      </c>
    </row>
    <row r="1200" spans="1:5" x14ac:dyDescent="0.2">
      <c r="A1200" s="3">
        <v>6318</v>
      </c>
      <c r="B1200" s="3" t="s">
        <v>1280</v>
      </c>
      <c r="C1200" s="3" t="s">
        <v>1280</v>
      </c>
      <c r="D1200" s="3" t="s">
        <v>1260</v>
      </c>
      <c r="E1200" s="2" t="str">
        <v>Maienfeld</v>
      </c>
    </row>
    <row r="1201" spans="1:5" x14ac:dyDescent="0.2">
      <c r="A1201" s="3">
        <v>6300</v>
      </c>
      <c r="B1201" s="3" t="s">
        <v>1281</v>
      </c>
      <c r="C1201" s="3" t="s">
        <v>1281</v>
      </c>
      <c r="D1201" s="3" t="s">
        <v>1260</v>
      </c>
      <c r="E1201" s="2" t="str">
        <v>Malans</v>
      </c>
    </row>
    <row r="1202" spans="1:5" x14ac:dyDescent="0.2">
      <c r="A1202" s="3">
        <v>6300</v>
      </c>
      <c r="B1202" s="3" t="s">
        <v>1282</v>
      </c>
      <c r="C1202" s="3" t="s">
        <v>1281</v>
      </c>
      <c r="D1202" s="3" t="s">
        <v>1260</v>
      </c>
      <c r="E1202" s="2" t="str">
        <v>Landquart</v>
      </c>
    </row>
    <row r="1203" spans="1:5" x14ac:dyDescent="0.2">
      <c r="A1203" s="3">
        <v>6317</v>
      </c>
      <c r="B1203" s="3" t="s">
        <v>1283</v>
      </c>
      <c r="C1203" s="3" t="s">
        <v>1281</v>
      </c>
      <c r="D1203" s="3" t="s">
        <v>1260</v>
      </c>
      <c r="E1203" s="2" t="str">
        <v>Grüsch</v>
      </c>
    </row>
    <row r="1204" spans="1:5" x14ac:dyDescent="0.2">
      <c r="A1204" s="3">
        <v>1473</v>
      </c>
      <c r="B1204" s="3" t="s">
        <v>1284</v>
      </c>
      <c r="C1204" s="3" t="s">
        <v>1285</v>
      </c>
      <c r="D1204" s="3" t="s">
        <v>1286</v>
      </c>
      <c r="E1204" s="2" t="str">
        <v>Schiers</v>
      </c>
    </row>
    <row r="1205" spans="1:5" x14ac:dyDescent="0.2">
      <c r="A1205" s="3">
        <v>1482</v>
      </c>
      <c r="B1205" s="3" t="s">
        <v>1287</v>
      </c>
      <c r="C1205" s="3" t="s">
        <v>1288</v>
      </c>
      <c r="D1205" s="3" t="s">
        <v>1286</v>
      </c>
      <c r="E1205" s="2" t="str">
        <v>Seewis im Prättigau</v>
      </c>
    </row>
    <row r="1206" spans="1:5" x14ac:dyDescent="0.2">
      <c r="A1206" s="3">
        <v>1483</v>
      </c>
      <c r="B1206" s="3" t="s">
        <v>1289</v>
      </c>
      <c r="C1206" s="3" t="s">
        <v>1288</v>
      </c>
      <c r="D1206" s="3" t="s">
        <v>1286</v>
      </c>
      <c r="E1206" s="2" t="str">
        <v>Breil/Brigels</v>
      </c>
    </row>
    <row r="1207" spans="1:5" x14ac:dyDescent="0.2">
      <c r="A1207" s="3">
        <v>1532</v>
      </c>
      <c r="B1207" s="3" t="s">
        <v>1290</v>
      </c>
      <c r="C1207" s="3" t="s">
        <v>1290</v>
      </c>
      <c r="D1207" s="3" t="s">
        <v>1286</v>
      </c>
      <c r="E1207" s="2" t="str">
        <v>Disentis/Mustér</v>
      </c>
    </row>
    <row r="1208" spans="1:5" x14ac:dyDescent="0.2">
      <c r="A1208" s="3">
        <v>1544</v>
      </c>
      <c r="B1208" s="3" t="s">
        <v>1291</v>
      </c>
      <c r="C1208" s="3" t="s">
        <v>1291</v>
      </c>
      <c r="D1208" s="3" t="s">
        <v>1286</v>
      </c>
      <c r="E1208" s="2" t="str">
        <v>Medel (Lucmagn)</v>
      </c>
    </row>
    <row r="1209" spans="1:5" x14ac:dyDescent="0.2">
      <c r="A1209" s="3">
        <v>1470</v>
      </c>
      <c r="B1209" s="3" t="s">
        <v>1292</v>
      </c>
      <c r="C1209" s="3" t="s">
        <v>1293</v>
      </c>
      <c r="D1209" s="3" t="s">
        <v>1286</v>
      </c>
      <c r="E1209" s="2" t="str">
        <v>Sumvitg</v>
      </c>
    </row>
    <row r="1210" spans="1:5" x14ac:dyDescent="0.2">
      <c r="A1210" s="3">
        <v>1470</v>
      </c>
      <c r="B1210" s="3" t="s">
        <v>1294</v>
      </c>
      <c r="C1210" s="3" t="s">
        <v>1293</v>
      </c>
      <c r="D1210" s="3" t="s">
        <v>1286</v>
      </c>
      <c r="E1210" s="2" t="str">
        <v>Tujetsch</v>
      </c>
    </row>
    <row r="1211" spans="1:5" x14ac:dyDescent="0.2">
      <c r="A1211" s="3">
        <v>1470</v>
      </c>
      <c r="B1211" s="3" t="s">
        <v>1295</v>
      </c>
      <c r="C1211" s="3" t="s">
        <v>1293</v>
      </c>
      <c r="D1211" s="3" t="s">
        <v>1286</v>
      </c>
      <c r="E1211" s="2" t="str">
        <v>Trun</v>
      </c>
    </row>
    <row r="1212" spans="1:5" x14ac:dyDescent="0.2">
      <c r="A1212" s="3">
        <v>1533</v>
      </c>
      <c r="B1212" s="3" t="s">
        <v>1296</v>
      </c>
      <c r="C1212" s="3" t="s">
        <v>1296</v>
      </c>
      <c r="D1212" s="3" t="s">
        <v>1286</v>
      </c>
      <c r="E1212" s="2" t="str">
        <v>Obersaxen Mundaun</v>
      </c>
    </row>
    <row r="1213" spans="1:5" x14ac:dyDescent="0.2">
      <c r="A1213" s="3">
        <v>1774</v>
      </c>
      <c r="B1213" s="3" t="s">
        <v>1297</v>
      </c>
      <c r="C1213" s="3" t="s">
        <v>1298</v>
      </c>
      <c r="D1213" s="3" t="s">
        <v>1286</v>
      </c>
      <c r="E1213" s="2" t="str">
        <v>Aarau</v>
      </c>
    </row>
    <row r="1214" spans="1:5" x14ac:dyDescent="0.2">
      <c r="A1214" s="3">
        <v>1774</v>
      </c>
      <c r="B1214" s="3" t="s">
        <v>1297</v>
      </c>
      <c r="C1214" s="3" t="s">
        <v>1298</v>
      </c>
      <c r="D1214" s="3" t="s">
        <v>1286</v>
      </c>
      <c r="E1214" s="2" t="str">
        <v>Biberstein</v>
      </c>
    </row>
    <row r="1215" spans="1:5" x14ac:dyDescent="0.2">
      <c r="A1215" s="3">
        <v>1774</v>
      </c>
      <c r="B1215" s="3" t="s">
        <v>1299</v>
      </c>
      <c r="C1215" s="3" t="s">
        <v>1298</v>
      </c>
      <c r="D1215" s="3" t="s">
        <v>1286</v>
      </c>
      <c r="E1215" s="2" t="str">
        <v>Buchs (AG)</v>
      </c>
    </row>
    <row r="1216" spans="1:5" x14ac:dyDescent="0.2">
      <c r="A1216" s="3">
        <v>1775</v>
      </c>
      <c r="B1216" s="3" t="s">
        <v>1300</v>
      </c>
      <c r="C1216" s="3" t="s">
        <v>1298</v>
      </c>
      <c r="D1216" s="3" t="s">
        <v>1286</v>
      </c>
      <c r="E1216" s="2" t="str">
        <v>Densbüren</v>
      </c>
    </row>
    <row r="1217" spans="1:5" x14ac:dyDescent="0.2">
      <c r="A1217" s="3">
        <v>1775</v>
      </c>
      <c r="B1217" s="3" t="s">
        <v>1301</v>
      </c>
      <c r="C1217" s="3" t="s">
        <v>1298</v>
      </c>
      <c r="D1217" s="3" t="s">
        <v>1286</v>
      </c>
      <c r="E1217" s="2" t="str">
        <v>Erlinsbach (AG)</v>
      </c>
    </row>
    <row r="1218" spans="1:5" x14ac:dyDescent="0.2">
      <c r="A1218" s="3">
        <v>1776</v>
      </c>
      <c r="B1218" s="3" t="s">
        <v>1302</v>
      </c>
      <c r="C1218" s="3" t="s">
        <v>1298</v>
      </c>
      <c r="D1218" s="3" t="s">
        <v>1286</v>
      </c>
      <c r="E1218" s="2" t="str">
        <v>Gränichen</v>
      </c>
    </row>
    <row r="1219" spans="1:5" x14ac:dyDescent="0.2">
      <c r="A1219" s="3">
        <v>1485</v>
      </c>
      <c r="B1219" s="3" t="s">
        <v>1303</v>
      </c>
      <c r="C1219" s="3" t="s">
        <v>1303</v>
      </c>
      <c r="D1219" s="3" t="s">
        <v>1286</v>
      </c>
      <c r="E1219" s="2" t="str">
        <v>Hirschthal</v>
      </c>
    </row>
    <row r="1220" spans="1:5" x14ac:dyDescent="0.2">
      <c r="A1220" s="3">
        <v>1410</v>
      </c>
      <c r="B1220" s="3" t="s">
        <v>1304</v>
      </c>
      <c r="C1220" s="3" t="s">
        <v>1304</v>
      </c>
      <c r="D1220" s="3" t="s">
        <v>1286</v>
      </c>
      <c r="E1220" s="2" t="str">
        <v>Küttigen</v>
      </c>
    </row>
    <row r="1221" spans="1:5" x14ac:dyDescent="0.2">
      <c r="A1221" s="3">
        <v>1566</v>
      </c>
      <c r="B1221" s="3" t="s">
        <v>1305</v>
      </c>
      <c r="C1221" s="3" t="s">
        <v>1306</v>
      </c>
      <c r="D1221" s="3" t="s">
        <v>1286</v>
      </c>
      <c r="E1221" s="2" t="str">
        <v>Muhen</v>
      </c>
    </row>
    <row r="1222" spans="1:5" x14ac:dyDescent="0.2">
      <c r="A1222" s="3">
        <v>1566</v>
      </c>
      <c r="B1222" s="3" t="s">
        <v>1307</v>
      </c>
      <c r="C1222" s="3" t="s">
        <v>1306</v>
      </c>
      <c r="D1222" s="3" t="s">
        <v>1286</v>
      </c>
      <c r="E1222" s="2" t="str">
        <v>Oberentfelden</v>
      </c>
    </row>
    <row r="1223" spans="1:5" x14ac:dyDescent="0.2">
      <c r="A1223" s="3">
        <v>1541</v>
      </c>
      <c r="B1223" s="3" t="s">
        <v>1308</v>
      </c>
      <c r="C1223" s="3" t="s">
        <v>1308</v>
      </c>
      <c r="D1223" s="3" t="s">
        <v>1286</v>
      </c>
      <c r="E1223" s="2" t="str">
        <v>Suhr</v>
      </c>
    </row>
    <row r="1224" spans="1:5" x14ac:dyDescent="0.2">
      <c r="A1224" s="3">
        <v>1527</v>
      </c>
      <c r="B1224" s="3" t="s">
        <v>1309</v>
      </c>
      <c r="C1224" s="3" t="s">
        <v>1310</v>
      </c>
      <c r="D1224" s="3" t="s">
        <v>1286</v>
      </c>
      <c r="E1224" s="2" t="str">
        <v>Unterentfelden</v>
      </c>
    </row>
    <row r="1225" spans="1:5" x14ac:dyDescent="0.2">
      <c r="A1225" s="3">
        <v>1528</v>
      </c>
      <c r="B1225" s="3" t="s">
        <v>1310</v>
      </c>
      <c r="C1225" s="3" t="s">
        <v>1310</v>
      </c>
      <c r="D1225" s="3" t="s">
        <v>1286</v>
      </c>
      <c r="E1225" s="2" t="str">
        <v>Baden</v>
      </c>
    </row>
    <row r="1226" spans="1:5" x14ac:dyDescent="0.2">
      <c r="A1226" s="3">
        <v>1528</v>
      </c>
      <c r="B1226" s="3" t="s">
        <v>1311</v>
      </c>
      <c r="C1226" s="3" t="s">
        <v>1310</v>
      </c>
      <c r="D1226" s="3" t="s">
        <v>1286</v>
      </c>
      <c r="E1226" s="2" t="str">
        <v>Bellikon</v>
      </c>
    </row>
    <row r="1227" spans="1:5" x14ac:dyDescent="0.2">
      <c r="A1227" s="3">
        <v>1529</v>
      </c>
      <c r="B1227" s="3" t="s">
        <v>1312</v>
      </c>
      <c r="C1227" s="3" t="s">
        <v>1310</v>
      </c>
      <c r="D1227" s="3" t="s">
        <v>1286</v>
      </c>
      <c r="E1227" s="2" t="str">
        <v>Bergdietikon</v>
      </c>
    </row>
    <row r="1228" spans="1:5" x14ac:dyDescent="0.2">
      <c r="A1228" s="3">
        <v>1534</v>
      </c>
      <c r="B1228" s="3" t="s">
        <v>1313</v>
      </c>
      <c r="C1228" s="3" t="s">
        <v>1310</v>
      </c>
      <c r="D1228" s="3" t="s">
        <v>1286</v>
      </c>
      <c r="E1228" s="2" t="str">
        <v>Birmenstorf (AG)</v>
      </c>
    </row>
    <row r="1229" spans="1:5" x14ac:dyDescent="0.2">
      <c r="A1229" s="3">
        <v>1565</v>
      </c>
      <c r="B1229" s="3" t="s">
        <v>1314</v>
      </c>
      <c r="C1229" s="3" t="s">
        <v>1314</v>
      </c>
      <c r="D1229" s="3" t="s">
        <v>1286</v>
      </c>
      <c r="E1229" s="2" t="str">
        <v>Ennetbaden</v>
      </c>
    </row>
    <row r="1230" spans="1:5" x14ac:dyDescent="0.2">
      <c r="A1230" s="3">
        <v>1483</v>
      </c>
      <c r="B1230" s="3" t="s">
        <v>1315</v>
      </c>
      <c r="C1230" s="3" t="s">
        <v>1316</v>
      </c>
      <c r="D1230" s="3" t="s">
        <v>1286</v>
      </c>
      <c r="E1230" s="2" t="str">
        <v>Fislisbach</v>
      </c>
    </row>
    <row r="1231" spans="1:5" x14ac:dyDescent="0.2">
      <c r="A1231" s="3">
        <v>1483</v>
      </c>
      <c r="B1231" s="3" t="s">
        <v>1317</v>
      </c>
      <c r="C1231" s="3" t="s">
        <v>1316</v>
      </c>
      <c r="D1231" s="3" t="s">
        <v>1286</v>
      </c>
      <c r="E1231" s="2" t="str">
        <v>Freienwil</v>
      </c>
    </row>
    <row r="1232" spans="1:5" x14ac:dyDescent="0.2">
      <c r="A1232" s="3">
        <v>1484</v>
      </c>
      <c r="B1232" s="3" t="s">
        <v>1318</v>
      </c>
      <c r="C1232" s="3" t="s">
        <v>1316</v>
      </c>
      <c r="D1232" s="3" t="s">
        <v>1286</v>
      </c>
      <c r="E1232" s="2" t="str">
        <v>Gebenstorf</v>
      </c>
    </row>
    <row r="1233" spans="1:5" x14ac:dyDescent="0.2">
      <c r="A1233" s="3">
        <v>1484</v>
      </c>
      <c r="B1233" s="3" t="s">
        <v>1319</v>
      </c>
      <c r="C1233" s="3" t="s">
        <v>1316</v>
      </c>
      <c r="D1233" s="3" t="s">
        <v>1286</v>
      </c>
      <c r="E1233" s="2" t="str">
        <v>Killwangen</v>
      </c>
    </row>
    <row r="1234" spans="1:5" x14ac:dyDescent="0.2">
      <c r="A1234" s="3">
        <v>1567</v>
      </c>
      <c r="B1234" s="3" t="s">
        <v>1320</v>
      </c>
      <c r="C1234" s="3" t="s">
        <v>1321</v>
      </c>
      <c r="D1234" s="3" t="s">
        <v>1286</v>
      </c>
      <c r="E1234" s="2" t="str">
        <v>Künten</v>
      </c>
    </row>
    <row r="1235" spans="1:5" x14ac:dyDescent="0.2">
      <c r="A1235" s="3">
        <v>1568</v>
      </c>
      <c r="B1235" s="3" t="s">
        <v>1322</v>
      </c>
      <c r="C1235" s="3" t="s">
        <v>1321</v>
      </c>
      <c r="D1235" s="3" t="s">
        <v>1286</v>
      </c>
      <c r="E1235" s="2" t="str">
        <v>Mägenwil</v>
      </c>
    </row>
    <row r="1236" spans="1:5" x14ac:dyDescent="0.2">
      <c r="A1236" s="3">
        <v>1563</v>
      </c>
      <c r="B1236" s="3" t="s">
        <v>1323</v>
      </c>
      <c r="C1236" s="3" t="s">
        <v>1324</v>
      </c>
      <c r="D1236" s="3" t="s">
        <v>1286</v>
      </c>
      <c r="E1236" s="2" t="str">
        <v>Mellingen</v>
      </c>
    </row>
    <row r="1237" spans="1:5" x14ac:dyDescent="0.2">
      <c r="A1237" s="3">
        <v>1564</v>
      </c>
      <c r="B1237" s="3" t="s">
        <v>1325</v>
      </c>
      <c r="C1237" s="3" t="s">
        <v>1324</v>
      </c>
      <c r="D1237" s="3" t="s">
        <v>1286</v>
      </c>
      <c r="E1237" s="2" t="str">
        <v>Neuenhof</v>
      </c>
    </row>
    <row r="1238" spans="1:5" x14ac:dyDescent="0.2">
      <c r="A1238" s="3">
        <v>1773</v>
      </c>
      <c r="B1238" s="3" t="s">
        <v>1326</v>
      </c>
      <c r="C1238" s="3" t="s">
        <v>1324</v>
      </c>
      <c r="D1238" s="3" t="s">
        <v>1286</v>
      </c>
      <c r="E1238" s="2" t="str">
        <v>Niederrohrdorf</v>
      </c>
    </row>
    <row r="1239" spans="1:5" x14ac:dyDescent="0.2">
      <c r="A1239" s="3">
        <v>1773</v>
      </c>
      <c r="B1239" s="3" t="s">
        <v>1327</v>
      </c>
      <c r="C1239" s="3" t="s">
        <v>1324</v>
      </c>
      <c r="D1239" s="3" t="s">
        <v>1286</v>
      </c>
      <c r="E1239" s="2" t="str">
        <v>Oberrohrdorf</v>
      </c>
    </row>
    <row r="1240" spans="1:5" x14ac:dyDescent="0.2">
      <c r="A1240" s="3">
        <v>1773</v>
      </c>
      <c r="B1240" s="3" t="s">
        <v>1328</v>
      </c>
      <c r="C1240" s="3" t="s">
        <v>1324</v>
      </c>
      <c r="D1240" s="3" t="s">
        <v>1286</v>
      </c>
      <c r="E1240" s="2" t="str">
        <v>Obersiggenthal</v>
      </c>
    </row>
    <row r="1241" spans="1:5" x14ac:dyDescent="0.2">
      <c r="A1241" s="3">
        <v>1470</v>
      </c>
      <c r="B1241" s="3" t="s">
        <v>1329</v>
      </c>
      <c r="C1241" s="3" t="s">
        <v>1330</v>
      </c>
      <c r="D1241" s="3" t="s">
        <v>1286</v>
      </c>
      <c r="E1241" s="2" t="str">
        <v>Remetschwil</v>
      </c>
    </row>
    <row r="1242" spans="1:5" x14ac:dyDescent="0.2">
      <c r="A1242" s="3">
        <v>1473</v>
      </c>
      <c r="B1242" s="3" t="s">
        <v>1331</v>
      </c>
      <c r="C1242" s="3" t="s">
        <v>1330</v>
      </c>
      <c r="D1242" s="3" t="s">
        <v>1286</v>
      </c>
      <c r="E1242" s="2" t="str">
        <v>Spreitenbach</v>
      </c>
    </row>
    <row r="1243" spans="1:5" x14ac:dyDescent="0.2">
      <c r="A1243" s="3">
        <v>1473</v>
      </c>
      <c r="B1243" s="3" t="s">
        <v>1331</v>
      </c>
      <c r="C1243" s="3" t="s">
        <v>1330</v>
      </c>
      <c r="D1243" s="3" t="s">
        <v>1286</v>
      </c>
      <c r="E1243" s="2" t="str">
        <v>Stetten (AG)</v>
      </c>
    </row>
    <row r="1244" spans="1:5" x14ac:dyDescent="0.2">
      <c r="A1244" s="3">
        <v>1475</v>
      </c>
      <c r="B1244" s="3" t="s">
        <v>1332</v>
      </c>
      <c r="C1244" s="3" t="s">
        <v>1330</v>
      </c>
      <c r="D1244" s="3" t="s">
        <v>1286</v>
      </c>
      <c r="E1244" s="2" t="str">
        <v>Turgi</v>
      </c>
    </row>
    <row r="1245" spans="1:5" x14ac:dyDescent="0.2">
      <c r="A1245" s="3">
        <v>1475</v>
      </c>
      <c r="B1245" s="3" t="s">
        <v>1333</v>
      </c>
      <c r="C1245" s="3" t="s">
        <v>1330</v>
      </c>
      <c r="D1245" s="3" t="s">
        <v>1286</v>
      </c>
      <c r="E1245" s="2" t="str">
        <v>Untersiggenthal</v>
      </c>
    </row>
    <row r="1246" spans="1:5" x14ac:dyDescent="0.2">
      <c r="A1246" s="3">
        <v>1475</v>
      </c>
      <c r="B1246" s="3" t="s">
        <v>1334</v>
      </c>
      <c r="C1246" s="3" t="s">
        <v>1330</v>
      </c>
      <c r="D1246" s="3" t="s">
        <v>1286</v>
      </c>
      <c r="E1246" s="2" t="str">
        <v>Wettingen</v>
      </c>
    </row>
    <row r="1247" spans="1:5" x14ac:dyDescent="0.2">
      <c r="A1247" s="3">
        <v>1486</v>
      </c>
      <c r="B1247" s="3" t="s">
        <v>1335</v>
      </c>
      <c r="C1247" s="3" t="s">
        <v>1330</v>
      </c>
      <c r="D1247" s="3" t="s">
        <v>1286</v>
      </c>
      <c r="E1247" s="2" t="str">
        <v>Wohlenschwil</v>
      </c>
    </row>
    <row r="1248" spans="1:5" x14ac:dyDescent="0.2">
      <c r="A1248" s="3">
        <v>1489</v>
      </c>
      <c r="B1248" s="3" t="s">
        <v>1336</v>
      </c>
      <c r="C1248" s="3" t="s">
        <v>1330</v>
      </c>
      <c r="D1248" s="3" t="s">
        <v>1286</v>
      </c>
      <c r="E1248" s="2" t="str">
        <v>Würenlingen</v>
      </c>
    </row>
    <row r="1249" spans="1:5" x14ac:dyDescent="0.2">
      <c r="A1249" s="3">
        <v>1541</v>
      </c>
      <c r="B1249" s="3" t="s">
        <v>1337</v>
      </c>
      <c r="C1249" s="3" t="s">
        <v>1330</v>
      </c>
      <c r="D1249" s="3" t="s">
        <v>1286</v>
      </c>
      <c r="E1249" s="2" t="str">
        <v>Würenlos</v>
      </c>
    </row>
    <row r="1250" spans="1:5" x14ac:dyDescent="0.2">
      <c r="A1250" s="3">
        <v>1541</v>
      </c>
      <c r="B1250" s="3" t="s">
        <v>1338</v>
      </c>
      <c r="C1250" s="3" t="s">
        <v>1330</v>
      </c>
      <c r="D1250" s="3" t="s">
        <v>1286</v>
      </c>
      <c r="E1250" s="2" t="str">
        <v>Ehrendingen</v>
      </c>
    </row>
    <row r="1251" spans="1:5" x14ac:dyDescent="0.2">
      <c r="A1251" s="3">
        <v>1542</v>
      </c>
      <c r="B1251" s="3" t="s">
        <v>1339</v>
      </c>
      <c r="C1251" s="3" t="s">
        <v>1330</v>
      </c>
      <c r="D1251" s="3" t="s">
        <v>1286</v>
      </c>
      <c r="E1251" s="2" t="str">
        <v>Arni (AG)</v>
      </c>
    </row>
    <row r="1252" spans="1:5" x14ac:dyDescent="0.2">
      <c r="A1252" s="3">
        <v>1468</v>
      </c>
      <c r="B1252" s="3" t="s">
        <v>1340</v>
      </c>
      <c r="C1252" s="3" t="s">
        <v>1341</v>
      </c>
      <c r="D1252" s="3" t="s">
        <v>1286</v>
      </c>
      <c r="E1252" s="2" t="str">
        <v>Berikon</v>
      </c>
    </row>
    <row r="1253" spans="1:5" x14ac:dyDescent="0.2">
      <c r="A1253" s="3">
        <v>1474</v>
      </c>
      <c r="B1253" s="3" t="s">
        <v>1342</v>
      </c>
      <c r="C1253" s="3" t="s">
        <v>1341</v>
      </c>
      <c r="D1253" s="3" t="s">
        <v>1286</v>
      </c>
      <c r="E1253" s="2" t="str">
        <v>Bremgarten (AG)</v>
      </c>
    </row>
    <row r="1254" spans="1:5" x14ac:dyDescent="0.2">
      <c r="A1254" s="3">
        <v>1673</v>
      </c>
      <c r="B1254" s="3" t="s">
        <v>1343</v>
      </c>
      <c r="C1254" s="3" t="s">
        <v>1343</v>
      </c>
      <c r="D1254" s="3" t="s">
        <v>1286</v>
      </c>
      <c r="E1254" s="2" t="str">
        <v>Büttikon</v>
      </c>
    </row>
    <row r="1255" spans="1:5" x14ac:dyDescent="0.2">
      <c r="A1255" s="3">
        <v>1681</v>
      </c>
      <c r="B1255" s="3" t="s">
        <v>1344</v>
      </c>
      <c r="C1255" s="3" t="s">
        <v>1345</v>
      </c>
      <c r="D1255" s="3" t="s">
        <v>1286</v>
      </c>
      <c r="E1255" s="2" t="str">
        <v>Dottikon</v>
      </c>
    </row>
    <row r="1256" spans="1:5" x14ac:dyDescent="0.2">
      <c r="A1256" s="3">
        <v>1681</v>
      </c>
      <c r="B1256" s="3" t="s">
        <v>1346</v>
      </c>
      <c r="C1256" s="3" t="s">
        <v>1345</v>
      </c>
      <c r="D1256" s="3" t="s">
        <v>1286</v>
      </c>
      <c r="E1256" s="2" t="str">
        <v>Eggenwil</v>
      </c>
    </row>
    <row r="1257" spans="1:5" x14ac:dyDescent="0.2">
      <c r="A1257" s="3">
        <v>1608</v>
      </c>
      <c r="B1257" s="3" t="s">
        <v>1347</v>
      </c>
      <c r="C1257" s="3" t="s">
        <v>1347</v>
      </c>
      <c r="D1257" s="3" t="s">
        <v>1286</v>
      </c>
      <c r="E1257" s="2" t="str">
        <v>Fischbach-Göslikon</v>
      </c>
    </row>
    <row r="1258" spans="1:5" x14ac:dyDescent="0.2">
      <c r="A1258" s="3">
        <v>1689</v>
      </c>
      <c r="B1258" s="3" t="s">
        <v>1348</v>
      </c>
      <c r="C1258" s="3" t="s">
        <v>1349</v>
      </c>
      <c r="D1258" s="3" t="s">
        <v>1286</v>
      </c>
      <c r="E1258" s="2" t="str">
        <v>Hägglingen</v>
      </c>
    </row>
    <row r="1259" spans="1:5" x14ac:dyDescent="0.2">
      <c r="A1259" s="3">
        <v>1553</v>
      </c>
      <c r="B1259" s="3" t="s">
        <v>1350</v>
      </c>
      <c r="C1259" s="3" t="s">
        <v>1350</v>
      </c>
      <c r="D1259" s="3" t="s">
        <v>1286</v>
      </c>
      <c r="E1259" s="2" t="str">
        <v>Jonen</v>
      </c>
    </row>
    <row r="1260" spans="1:5" x14ac:dyDescent="0.2">
      <c r="A1260" s="3">
        <v>1673</v>
      </c>
      <c r="B1260" s="3" t="s">
        <v>1351</v>
      </c>
      <c r="C1260" s="3" t="s">
        <v>1352</v>
      </c>
      <c r="D1260" s="3" t="s">
        <v>1286</v>
      </c>
      <c r="E1260" s="2" t="str">
        <v>Niederwil (AG)</v>
      </c>
    </row>
    <row r="1261" spans="1:5" x14ac:dyDescent="0.2">
      <c r="A1261" s="3">
        <v>1686</v>
      </c>
      <c r="B1261" s="3" t="s">
        <v>1353</v>
      </c>
      <c r="C1261" s="3" t="s">
        <v>1354</v>
      </c>
      <c r="D1261" s="3" t="s">
        <v>1286</v>
      </c>
      <c r="E1261" s="2" t="str">
        <v>Oberlunkhofen</v>
      </c>
    </row>
    <row r="1262" spans="1:5" x14ac:dyDescent="0.2">
      <c r="A1262" s="3">
        <v>1692</v>
      </c>
      <c r="B1262" s="3" t="s">
        <v>1355</v>
      </c>
      <c r="C1262" s="3" t="s">
        <v>1355</v>
      </c>
      <c r="D1262" s="3" t="s">
        <v>1286</v>
      </c>
      <c r="E1262" s="2" t="str">
        <v>Oberwil-Lieli</v>
      </c>
    </row>
    <row r="1263" spans="1:5" x14ac:dyDescent="0.2">
      <c r="A1263" s="3">
        <v>1680</v>
      </c>
      <c r="B1263" s="3" t="s">
        <v>1356</v>
      </c>
      <c r="C1263" s="3" t="s">
        <v>1357</v>
      </c>
      <c r="D1263" s="3" t="s">
        <v>1286</v>
      </c>
      <c r="E1263" s="2" t="str">
        <v>Rudolfstetten-Friedlisberg</v>
      </c>
    </row>
    <row r="1264" spans="1:5" x14ac:dyDescent="0.2">
      <c r="A1264" s="3">
        <v>1684</v>
      </c>
      <c r="B1264" s="3" t="s">
        <v>1358</v>
      </c>
      <c r="C1264" s="3" t="s">
        <v>1357</v>
      </c>
      <c r="D1264" s="3" t="s">
        <v>1286</v>
      </c>
      <c r="E1264" s="2" t="str">
        <v>Sarmenstorf</v>
      </c>
    </row>
    <row r="1265" spans="1:5" x14ac:dyDescent="0.2">
      <c r="A1265" s="3">
        <v>1674</v>
      </c>
      <c r="B1265" s="3" t="s">
        <v>1359</v>
      </c>
      <c r="C1265" s="3" t="s">
        <v>1359</v>
      </c>
      <c r="D1265" s="3" t="s">
        <v>1286</v>
      </c>
      <c r="E1265" s="2" t="str">
        <v>Tägerig</v>
      </c>
    </row>
    <row r="1266" spans="1:5" x14ac:dyDescent="0.2">
      <c r="A1266" s="3">
        <v>1680</v>
      </c>
      <c r="B1266" s="3" t="s">
        <v>1360</v>
      </c>
      <c r="C1266" s="3" t="s">
        <v>1361</v>
      </c>
      <c r="D1266" s="3" t="s">
        <v>1286</v>
      </c>
      <c r="E1266" s="2" t="str">
        <v>Uezwil</v>
      </c>
    </row>
    <row r="1267" spans="1:5" x14ac:dyDescent="0.2">
      <c r="A1267" s="3">
        <v>1673</v>
      </c>
      <c r="B1267" s="3" t="s">
        <v>1362</v>
      </c>
      <c r="C1267" s="3" t="s">
        <v>1363</v>
      </c>
      <c r="D1267" s="3" t="s">
        <v>1286</v>
      </c>
      <c r="E1267" s="2" t="str">
        <v>Unterlunkhofen</v>
      </c>
    </row>
    <row r="1268" spans="1:5" x14ac:dyDescent="0.2">
      <c r="A1268" s="3">
        <v>1673</v>
      </c>
      <c r="B1268" s="3" t="s">
        <v>1364</v>
      </c>
      <c r="C1268" s="3" t="s">
        <v>1363</v>
      </c>
      <c r="D1268" s="3" t="s">
        <v>1286</v>
      </c>
      <c r="E1268" s="2" t="str">
        <v>Villmergen</v>
      </c>
    </row>
    <row r="1269" spans="1:5" x14ac:dyDescent="0.2">
      <c r="A1269" s="3">
        <v>1673</v>
      </c>
      <c r="B1269" s="3" t="s">
        <v>1363</v>
      </c>
      <c r="C1269" s="3" t="s">
        <v>1363</v>
      </c>
      <c r="D1269" s="3" t="s">
        <v>1286</v>
      </c>
      <c r="E1269" s="2" t="str">
        <v>Widen</v>
      </c>
    </row>
    <row r="1270" spans="1:5" x14ac:dyDescent="0.2">
      <c r="A1270" s="3">
        <v>1675</v>
      </c>
      <c r="B1270" s="3" t="s">
        <v>1365</v>
      </c>
      <c r="C1270" s="3" t="s">
        <v>1363</v>
      </c>
      <c r="D1270" s="3" t="s">
        <v>1286</v>
      </c>
      <c r="E1270" s="2" t="str">
        <v>Wohlen (AG)</v>
      </c>
    </row>
    <row r="1271" spans="1:5" x14ac:dyDescent="0.2">
      <c r="A1271" s="3">
        <v>1676</v>
      </c>
      <c r="B1271" s="3" t="s">
        <v>1366</v>
      </c>
      <c r="C1271" s="3" t="s">
        <v>1367</v>
      </c>
      <c r="D1271" s="3" t="s">
        <v>1286</v>
      </c>
      <c r="E1271" s="2" t="str">
        <v>Zufikon</v>
      </c>
    </row>
    <row r="1272" spans="1:5" x14ac:dyDescent="0.2">
      <c r="A1272" s="3">
        <v>1677</v>
      </c>
      <c r="B1272" s="3" t="s">
        <v>1368</v>
      </c>
      <c r="C1272" s="3" t="s">
        <v>1367</v>
      </c>
      <c r="D1272" s="3" t="s">
        <v>1286</v>
      </c>
      <c r="E1272" s="2" t="str">
        <v>Islisberg</v>
      </c>
    </row>
    <row r="1273" spans="1:5" x14ac:dyDescent="0.2">
      <c r="A1273" s="3">
        <v>1678</v>
      </c>
      <c r="B1273" s="3" t="s">
        <v>1367</v>
      </c>
      <c r="C1273" s="3" t="s">
        <v>1367</v>
      </c>
      <c r="D1273" s="3" t="s">
        <v>1286</v>
      </c>
      <c r="E1273" s="2" t="str">
        <v>Auenstein</v>
      </c>
    </row>
    <row r="1274" spans="1:5" x14ac:dyDescent="0.2">
      <c r="A1274" s="3">
        <v>1679</v>
      </c>
      <c r="B1274" s="3" t="s">
        <v>1369</v>
      </c>
      <c r="C1274" s="3" t="s">
        <v>1367</v>
      </c>
      <c r="D1274" s="3" t="s">
        <v>1286</v>
      </c>
      <c r="E1274" s="2" t="str">
        <v>Birr</v>
      </c>
    </row>
    <row r="1275" spans="1:5" x14ac:dyDescent="0.2">
      <c r="A1275" s="3">
        <v>1670</v>
      </c>
      <c r="B1275" s="3" t="s">
        <v>1370</v>
      </c>
      <c r="C1275" s="3" t="s">
        <v>1370</v>
      </c>
      <c r="D1275" s="3" t="s">
        <v>1286</v>
      </c>
      <c r="E1275" s="2" t="str">
        <v>Birrhard</v>
      </c>
    </row>
    <row r="1276" spans="1:5" x14ac:dyDescent="0.2">
      <c r="A1276" s="3">
        <v>1670</v>
      </c>
      <c r="B1276" s="3" t="s">
        <v>1371</v>
      </c>
      <c r="C1276" s="3" t="s">
        <v>1370</v>
      </c>
      <c r="D1276" s="3" t="s">
        <v>1286</v>
      </c>
      <c r="E1276" s="2" t="str">
        <v>Brugg</v>
      </c>
    </row>
    <row r="1277" spans="1:5" x14ac:dyDescent="0.2">
      <c r="A1277" s="3">
        <v>1670</v>
      </c>
      <c r="B1277" s="3" t="s">
        <v>1372</v>
      </c>
      <c r="C1277" s="3" t="s">
        <v>1370</v>
      </c>
      <c r="D1277" s="3" t="s">
        <v>1286</v>
      </c>
      <c r="E1277" s="2" t="str">
        <v>Habsburg</v>
      </c>
    </row>
    <row r="1278" spans="1:5" x14ac:dyDescent="0.2">
      <c r="A1278" s="3">
        <v>1674</v>
      </c>
      <c r="B1278" s="3" t="s">
        <v>1373</v>
      </c>
      <c r="C1278" s="3" t="s">
        <v>1370</v>
      </c>
      <c r="D1278" s="3" t="s">
        <v>1286</v>
      </c>
      <c r="E1278" s="2" t="str">
        <v>Hausen (AG)</v>
      </c>
    </row>
    <row r="1279" spans="1:5" x14ac:dyDescent="0.2">
      <c r="A1279" s="3">
        <v>1674</v>
      </c>
      <c r="B1279" s="3" t="s">
        <v>1374</v>
      </c>
      <c r="C1279" s="3" t="s">
        <v>1370</v>
      </c>
      <c r="D1279" s="3" t="s">
        <v>1286</v>
      </c>
      <c r="E1279" s="2" t="str">
        <v>Lupfig</v>
      </c>
    </row>
    <row r="1280" spans="1:5" x14ac:dyDescent="0.2">
      <c r="A1280" s="3">
        <v>1675</v>
      </c>
      <c r="B1280" s="3" t="s">
        <v>1375</v>
      </c>
      <c r="C1280" s="3" t="s">
        <v>1370</v>
      </c>
      <c r="D1280" s="3" t="s">
        <v>1286</v>
      </c>
      <c r="E1280" s="2" t="str">
        <v>Mandach</v>
      </c>
    </row>
    <row r="1281" spans="1:5" x14ac:dyDescent="0.2">
      <c r="A1281" s="3">
        <v>1675</v>
      </c>
      <c r="B1281" s="3" t="s">
        <v>1376</v>
      </c>
      <c r="C1281" s="3" t="s">
        <v>1370</v>
      </c>
      <c r="D1281" s="3" t="s">
        <v>1286</v>
      </c>
      <c r="E1281" s="2" t="str">
        <v>Mönthal</v>
      </c>
    </row>
    <row r="1282" spans="1:5" x14ac:dyDescent="0.2">
      <c r="A1282" s="3">
        <v>1685</v>
      </c>
      <c r="B1282" s="3" t="s">
        <v>1377</v>
      </c>
      <c r="C1282" s="3" t="s">
        <v>1378</v>
      </c>
      <c r="D1282" s="3" t="s">
        <v>1286</v>
      </c>
      <c r="E1282" s="2" t="str">
        <v>Mülligen</v>
      </c>
    </row>
    <row r="1283" spans="1:5" x14ac:dyDescent="0.2">
      <c r="A1283" s="3">
        <v>1686</v>
      </c>
      <c r="B1283" s="3" t="s">
        <v>1379</v>
      </c>
      <c r="C1283" s="3" t="s">
        <v>1378</v>
      </c>
      <c r="D1283" s="3" t="s">
        <v>1286</v>
      </c>
      <c r="E1283" s="2" t="str">
        <v>Remigen</v>
      </c>
    </row>
    <row r="1284" spans="1:5" x14ac:dyDescent="0.2">
      <c r="A1284" s="3">
        <v>1687</v>
      </c>
      <c r="B1284" s="3" t="s">
        <v>1378</v>
      </c>
      <c r="C1284" s="3" t="s">
        <v>1378</v>
      </c>
      <c r="D1284" s="3" t="s">
        <v>1286</v>
      </c>
      <c r="E1284" s="2" t="str">
        <v>Riniken</v>
      </c>
    </row>
    <row r="1285" spans="1:5" x14ac:dyDescent="0.2">
      <c r="A1285" s="3">
        <v>1687</v>
      </c>
      <c r="B1285" s="3" t="s">
        <v>1380</v>
      </c>
      <c r="C1285" s="3" t="s">
        <v>1378</v>
      </c>
      <c r="D1285" s="3" t="s">
        <v>1286</v>
      </c>
      <c r="E1285" s="2" t="str">
        <v>Rüfenach</v>
      </c>
    </row>
    <row r="1286" spans="1:5" x14ac:dyDescent="0.2">
      <c r="A1286" s="3">
        <v>1687</v>
      </c>
      <c r="B1286" s="3" t="s">
        <v>1381</v>
      </c>
      <c r="C1286" s="3" t="s">
        <v>1378</v>
      </c>
      <c r="D1286" s="3" t="s">
        <v>1286</v>
      </c>
      <c r="E1286" s="2" t="str">
        <v>Thalheim (AG)</v>
      </c>
    </row>
    <row r="1287" spans="1:5" x14ac:dyDescent="0.2">
      <c r="A1287" s="3">
        <v>1688</v>
      </c>
      <c r="B1287" s="3" t="s">
        <v>1382</v>
      </c>
      <c r="C1287" s="3" t="s">
        <v>1378</v>
      </c>
      <c r="D1287" s="3" t="s">
        <v>1286</v>
      </c>
      <c r="E1287" s="2" t="str">
        <v>Veltheim (AG)</v>
      </c>
    </row>
    <row r="1288" spans="1:5" x14ac:dyDescent="0.2">
      <c r="A1288" s="3">
        <v>1688</v>
      </c>
      <c r="B1288" s="3" t="s">
        <v>1383</v>
      </c>
      <c r="C1288" s="3" t="s">
        <v>1378</v>
      </c>
      <c r="D1288" s="3" t="s">
        <v>1286</v>
      </c>
      <c r="E1288" s="2" t="str">
        <v>Villigen</v>
      </c>
    </row>
    <row r="1289" spans="1:5" x14ac:dyDescent="0.2">
      <c r="A1289" s="3">
        <v>1697</v>
      </c>
      <c r="B1289" s="3" t="s">
        <v>1384</v>
      </c>
      <c r="C1289" s="3" t="s">
        <v>1378</v>
      </c>
      <c r="D1289" s="3" t="s">
        <v>1286</v>
      </c>
      <c r="E1289" s="2" t="str">
        <v>Villnachern</v>
      </c>
    </row>
    <row r="1290" spans="1:5" x14ac:dyDescent="0.2">
      <c r="A1290" s="3">
        <v>1697</v>
      </c>
      <c r="B1290" s="3" t="s">
        <v>1385</v>
      </c>
      <c r="C1290" s="3" t="s">
        <v>1378</v>
      </c>
      <c r="D1290" s="3" t="s">
        <v>1286</v>
      </c>
      <c r="E1290" s="2" t="str">
        <v>Windisch</v>
      </c>
    </row>
    <row r="1291" spans="1:5" x14ac:dyDescent="0.2">
      <c r="A1291" s="3">
        <v>1694</v>
      </c>
      <c r="B1291" s="3" t="s">
        <v>1386</v>
      </c>
      <c r="C1291" s="3" t="s">
        <v>1387</v>
      </c>
      <c r="D1291" s="3" t="s">
        <v>1286</v>
      </c>
      <c r="E1291" s="2" t="str">
        <v>Bözberg</v>
      </c>
    </row>
    <row r="1292" spans="1:5" x14ac:dyDescent="0.2">
      <c r="A1292" s="3">
        <v>1694</v>
      </c>
      <c r="B1292" s="3" t="s">
        <v>1388</v>
      </c>
      <c r="C1292" s="3" t="s">
        <v>1387</v>
      </c>
      <c r="D1292" s="3" t="s">
        <v>1286</v>
      </c>
      <c r="E1292" s="2" t="str">
        <v>Schinznach</v>
      </c>
    </row>
    <row r="1293" spans="1:5" x14ac:dyDescent="0.2">
      <c r="A1293" s="3">
        <v>1694</v>
      </c>
      <c r="B1293" s="3" t="s">
        <v>1389</v>
      </c>
      <c r="C1293" s="3" t="s">
        <v>1387</v>
      </c>
      <c r="D1293" s="3" t="s">
        <v>1286</v>
      </c>
      <c r="E1293" s="2" t="str">
        <v>Beinwil am See</v>
      </c>
    </row>
    <row r="1294" spans="1:5" x14ac:dyDescent="0.2">
      <c r="A1294" s="3">
        <v>1694</v>
      </c>
      <c r="B1294" s="3" t="s">
        <v>1390</v>
      </c>
      <c r="C1294" s="3" t="s">
        <v>1387</v>
      </c>
      <c r="D1294" s="3" t="s">
        <v>1286</v>
      </c>
      <c r="E1294" s="2" t="str">
        <v>Birrwil</v>
      </c>
    </row>
    <row r="1295" spans="1:5" x14ac:dyDescent="0.2">
      <c r="A1295" s="3">
        <v>1748</v>
      </c>
      <c r="B1295" s="3" t="s">
        <v>1391</v>
      </c>
      <c r="C1295" s="3" t="s">
        <v>1392</v>
      </c>
      <c r="D1295" s="3" t="s">
        <v>1286</v>
      </c>
      <c r="E1295" s="2" t="str">
        <v>Burg (AG)</v>
      </c>
    </row>
    <row r="1296" spans="1:5" x14ac:dyDescent="0.2">
      <c r="A1296" s="3">
        <v>1749</v>
      </c>
      <c r="B1296" s="3" t="s">
        <v>1393</v>
      </c>
      <c r="C1296" s="3" t="s">
        <v>1392</v>
      </c>
      <c r="D1296" s="3" t="s">
        <v>1286</v>
      </c>
      <c r="E1296" s="2" t="str">
        <v>Dürrenäsch</v>
      </c>
    </row>
    <row r="1297" spans="1:5" x14ac:dyDescent="0.2">
      <c r="A1297" s="3">
        <v>1690</v>
      </c>
      <c r="B1297" s="3" t="s">
        <v>1394</v>
      </c>
      <c r="C1297" s="3" t="s">
        <v>1395</v>
      </c>
      <c r="D1297" s="3" t="s">
        <v>1286</v>
      </c>
      <c r="E1297" s="2" t="str">
        <v>Gontenschwil</v>
      </c>
    </row>
    <row r="1298" spans="1:5" x14ac:dyDescent="0.2">
      <c r="A1298" s="3">
        <v>1690</v>
      </c>
      <c r="B1298" s="3" t="s">
        <v>1396</v>
      </c>
      <c r="C1298" s="3" t="s">
        <v>1395</v>
      </c>
      <c r="D1298" s="3" t="s">
        <v>1286</v>
      </c>
      <c r="E1298" s="2" t="str">
        <v>Holziken</v>
      </c>
    </row>
    <row r="1299" spans="1:5" x14ac:dyDescent="0.2">
      <c r="A1299" s="3">
        <v>1691</v>
      </c>
      <c r="B1299" s="3" t="s">
        <v>1397</v>
      </c>
      <c r="C1299" s="3" t="s">
        <v>1395</v>
      </c>
      <c r="D1299" s="3" t="s">
        <v>1286</v>
      </c>
      <c r="E1299" s="2" t="str">
        <v>Leimbach (AG)</v>
      </c>
    </row>
    <row r="1300" spans="1:5" x14ac:dyDescent="0.2">
      <c r="A1300" s="3">
        <v>1669</v>
      </c>
      <c r="B1300" s="3" t="s">
        <v>1398</v>
      </c>
      <c r="C1300" s="3" t="s">
        <v>1399</v>
      </c>
      <c r="D1300" s="3" t="s">
        <v>1286</v>
      </c>
      <c r="E1300" s="2" t="str">
        <v>Leutwil</v>
      </c>
    </row>
    <row r="1301" spans="1:5" x14ac:dyDescent="0.2">
      <c r="A1301" s="3">
        <v>1669</v>
      </c>
      <c r="B1301" s="3" t="s">
        <v>1400</v>
      </c>
      <c r="C1301" s="3" t="s">
        <v>1399</v>
      </c>
      <c r="D1301" s="3" t="s">
        <v>1286</v>
      </c>
      <c r="E1301" s="2" t="str">
        <v>Menziken</v>
      </c>
    </row>
    <row r="1302" spans="1:5" x14ac:dyDescent="0.2">
      <c r="A1302" s="3">
        <v>1669</v>
      </c>
      <c r="B1302" s="3" t="s">
        <v>1401</v>
      </c>
      <c r="C1302" s="3" t="s">
        <v>1399</v>
      </c>
      <c r="D1302" s="3" t="s">
        <v>1286</v>
      </c>
      <c r="E1302" s="2" t="str">
        <v>Oberkulm</v>
      </c>
    </row>
    <row r="1303" spans="1:5" x14ac:dyDescent="0.2">
      <c r="A1303" s="3">
        <v>1669</v>
      </c>
      <c r="B1303" s="3" t="s">
        <v>1402</v>
      </c>
      <c r="C1303" s="3" t="s">
        <v>1399</v>
      </c>
      <c r="D1303" s="3" t="s">
        <v>1286</v>
      </c>
      <c r="E1303" s="2" t="str">
        <v>Reinach (AG)</v>
      </c>
    </row>
    <row r="1304" spans="1:5" x14ac:dyDescent="0.2">
      <c r="A1304" s="3">
        <v>1669</v>
      </c>
      <c r="B1304" s="3" t="s">
        <v>1403</v>
      </c>
      <c r="C1304" s="3" t="s">
        <v>1399</v>
      </c>
      <c r="D1304" s="3" t="s">
        <v>1286</v>
      </c>
      <c r="E1304" s="2" t="str">
        <v>Schlossrued</v>
      </c>
    </row>
    <row r="1305" spans="1:5" x14ac:dyDescent="0.2">
      <c r="A1305" s="3">
        <v>1643</v>
      </c>
      <c r="B1305" s="3" t="s">
        <v>1404</v>
      </c>
      <c r="C1305" s="3" t="s">
        <v>1405</v>
      </c>
      <c r="D1305" s="3" t="s">
        <v>1286</v>
      </c>
      <c r="E1305" s="2" t="str">
        <v>Schmiedrued</v>
      </c>
    </row>
    <row r="1306" spans="1:5" x14ac:dyDescent="0.2">
      <c r="A1306" s="3">
        <v>1644</v>
      </c>
      <c r="B1306" s="3" t="s">
        <v>1406</v>
      </c>
      <c r="C1306" s="3" t="s">
        <v>1405</v>
      </c>
      <c r="D1306" s="3" t="s">
        <v>1286</v>
      </c>
      <c r="E1306" s="2" t="str">
        <v>Schöftland</v>
      </c>
    </row>
    <row r="1307" spans="1:5" x14ac:dyDescent="0.2">
      <c r="A1307" s="3">
        <v>1645</v>
      </c>
      <c r="B1307" s="3" t="s">
        <v>1407</v>
      </c>
      <c r="C1307" s="3" t="s">
        <v>1405</v>
      </c>
      <c r="D1307" s="3" t="s">
        <v>1286</v>
      </c>
      <c r="E1307" s="2" t="str">
        <v>Teufenthal (AG)</v>
      </c>
    </row>
    <row r="1308" spans="1:5" x14ac:dyDescent="0.2">
      <c r="A1308" s="3">
        <v>1652</v>
      </c>
      <c r="B1308" s="3" t="s">
        <v>1408</v>
      </c>
      <c r="C1308" s="3" t="s">
        <v>1408</v>
      </c>
      <c r="D1308" s="3" t="s">
        <v>1286</v>
      </c>
      <c r="E1308" s="2" t="str">
        <v>Unterkulm</v>
      </c>
    </row>
    <row r="1309" spans="1:5" x14ac:dyDescent="0.2">
      <c r="A1309" s="3">
        <v>1652</v>
      </c>
      <c r="B1309" s="3" t="s">
        <v>1409</v>
      </c>
      <c r="C1309" s="3" t="s">
        <v>1408</v>
      </c>
      <c r="D1309" s="3" t="s">
        <v>1286</v>
      </c>
      <c r="E1309" s="2" t="str">
        <v>Zetzwil</v>
      </c>
    </row>
    <row r="1310" spans="1:5" x14ac:dyDescent="0.2">
      <c r="A1310" s="3">
        <v>1636</v>
      </c>
      <c r="B1310" s="3" t="s">
        <v>1410</v>
      </c>
      <c r="C1310" s="3" t="s">
        <v>1410</v>
      </c>
      <c r="D1310" s="3" t="s">
        <v>1286</v>
      </c>
      <c r="E1310" s="2" t="str">
        <v>Eiken</v>
      </c>
    </row>
    <row r="1311" spans="1:5" x14ac:dyDescent="0.2">
      <c r="A1311" s="3">
        <v>1630</v>
      </c>
      <c r="B1311" s="3" t="s">
        <v>1411</v>
      </c>
      <c r="C1311" s="3" t="s">
        <v>1411</v>
      </c>
      <c r="D1311" s="3" t="s">
        <v>1286</v>
      </c>
      <c r="E1311" s="2" t="str">
        <v>Frick</v>
      </c>
    </row>
    <row r="1312" spans="1:5" x14ac:dyDescent="0.2">
      <c r="A1312" s="3">
        <v>1635</v>
      </c>
      <c r="B1312" s="3" t="s">
        <v>1412</v>
      </c>
      <c r="C1312" s="3" t="s">
        <v>1411</v>
      </c>
      <c r="D1312" s="3" t="s">
        <v>1286</v>
      </c>
      <c r="E1312" s="2" t="str">
        <v>Gansingen</v>
      </c>
    </row>
    <row r="1313" spans="1:5" x14ac:dyDescent="0.2">
      <c r="A1313" s="3">
        <v>1653</v>
      </c>
      <c r="B1313" s="3" t="s">
        <v>1413</v>
      </c>
      <c r="C1313" s="3" t="s">
        <v>1413</v>
      </c>
      <c r="D1313" s="3" t="s">
        <v>1286</v>
      </c>
      <c r="E1313" s="2" t="str">
        <v>Gipf-Oberfrick</v>
      </c>
    </row>
    <row r="1314" spans="1:5" x14ac:dyDescent="0.2">
      <c r="A1314" s="3">
        <v>1647</v>
      </c>
      <c r="B1314" s="3" t="s">
        <v>1414</v>
      </c>
      <c r="C1314" s="3" t="s">
        <v>1414</v>
      </c>
      <c r="D1314" s="3" t="s">
        <v>1286</v>
      </c>
      <c r="E1314" s="2" t="str">
        <v>Herznach</v>
      </c>
    </row>
    <row r="1315" spans="1:5" x14ac:dyDescent="0.2">
      <c r="A1315" s="3">
        <v>1651</v>
      </c>
      <c r="B1315" s="3" t="s">
        <v>1415</v>
      </c>
      <c r="C1315" s="3" t="s">
        <v>1414</v>
      </c>
      <c r="D1315" s="3" t="s">
        <v>1286</v>
      </c>
      <c r="E1315" s="2" t="str">
        <v>Kaisten</v>
      </c>
    </row>
    <row r="1316" spans="1:5" x14ac:dyDescent="0.2">
      <c r="A1316" s="3">
        <v>1653</v>
      </c>
      <c r="B1316" s="3" t="s">
        <v>1416</v>
      </c>
      <c r="C1316" s="3" t="s">
        <v>1416</v>
      </c>
      <c r="D1316" s="3" t="s">
        <v>1286</v>
      </c>
      <c r="E1316" s="2" t="str">
        <v>Laufenburg</v>
      </c>
    </row>
    <row r="1317" spans="1:5" x14ac:dyDescent="0.2">
      <c r="A1317" s="3">
        <v>1646</v>
      </c>
      <c r="B1317" s="3" t="s">
        <v>1417</v>
      </c>
      <c r="C1317" s="3" t="s">
        <v>1417</v>
      </c>
      <c r="D1317" s="3" t="s">
        <v>1286</v>
      </c>
      <c r="E1317" s="2" t="str">
        <v>Münchwilen (AG)</v>
      </c>
    </row>
    <row r="1318" spans="1:5" x14ac:dyDescent="0.2">
      <c r="A1318" s="3">
        <v>1666</v>
      </c>
      <c r="B1318" s="3" t="s">
        <v>1418</v>
      </c>
      <c r="C1318" s="3" t="s">
        <v>1418</v>
      </c>
      <c r="D1318" s="3" t="s">
        <v>1286</v>
      </c>
      <c r="E1318" s="2" t="str">
        <v>Oberhof</v>
      </c>
    </row>
    <row r="1319" spans="1:5" x14ac:dyDescent="0.2">
      <c r="A1319" s="3">
        <v>1663</v>
      </c>
      <c r="B1319" s="3" t="s">
        <v>1419</v>
      </c>
      <c r="C1319" s="3" t="s">
        <v>1419</v>
      </c>
      <c r="D1319" s="3" t="s">
        <v>1286</v>
      </c>
      <c r="E1319" s="2" t="str">
        <v>Oeschgen</v>
      </c>
    </row>
    <row r="1320" spans="1:5" x14ac:dyDescent="0.2">
      <c r="A1320" s="3">
        <v>1663</v>
      </c>
      <c r="B1320" s="3" t="s">
        <v>1420</v>
      </c>
      <c r="C1320" s="3" t="s">
        <v>1419</v>
      </c>
      <c r="D1320" s="3" t="s">
        <v>1286</v>
      </c>
      <c r="E1320" s="2" t="str">
        <v>Schwaderloch</v>
      </c>
    </row>
    <row r="1321" spans="1:5" x14ac:dyDescent="0.2">
      <c r="A1321" s="3">
        <v>1663</v>
      </c>
      <c r="B1321" s="3" t="s">
        <v>1421</v>
      </c>
      <c r="C1321" s="3" t="s">
        <v>1419</v>
      </c>
      <c r="D1321" s="3" t="s">
        <v>1286</v>
      </c>
      <c r="E1321" s="2" t="str">
        <v>Sisseln</v>
      </c>
    </row>
    <row r="1322" spans="1:5" x14ac:dyDescent="0.2">
      <c r="A1322" s="3">
        <v>1663</v>
      </c>
      <c r="B1322" s="3" t="s">
        <v>1422</v>
      </c>
      <c r="C1322" s="3" t="s">
        <v>1419</v>
      </c>
      <c r="D1322" s="3" t="s">
        <v>1286</v>
      </c>
      <c r="E1322" s="2" t="str">
        <v>Ueken</v>
      </c>
    </row>
    <row r="1323" spans="1:5" x14ac:dyDescent="0.2">
      <c r="A1323" s="3">
        <v>1648</v>
      </c>
      <c r="B1323" s="3" t="s">
        <v>1423</v>
      </c>
      <c r="C1323" s="3" t="s">
        <v>1423</v>
      </c>
      <c r="D1323" s="3" t="s">
        <v>1286</v>
      </c>
      <c r="E1323" s="2" t="str">
        <v>Wittnau</v>
      </c>
    </row>
    <row r="1324" spans="1:5" x14ac:dyDescent="0.2">
      <c r="A1324" s="3">
        <v>1656</v>
      </c>
      <c r="B1324" s="3" t="s">
        <v>1424</v>
      </c>
      <c r="C1324" s="3" t="s">
        <v>1424</v>
      </c>
      <c r="D1324" s="3" t="s">
        <v>1286</v>
      </c>
      <c r="E1324" s="2" t="str">
        <v>Wölflinswil</v>
      </c>
    </row>
    <row r="1325" spans="1:5" x14ac:dyDescent="0.2">
      <c r="A1325" s="3">
        <v>1656</v>
      </c>
      <c r="B1325" s="3" t="s">
        <v>1425</v>
      </c>
      <c r="C1325" s="3" t="s">
        <v>1424</v>
      </c>
      <c r="D1325" s="3" t="s">
        <v>1286</v>
      </c>
      <c r="E1325" s="2" t="str">
        <v>Zeihen</v>
      </c>
    </row>
    <row r="1326" spans="1:5" x14ac:dyDescent="0.2">
      <c r="A1326" s="3">
        <v>1633</v>
      </c>
      <c r="B1326" s="3" t="s">
        <v>1426</v>
      </c>
      <c r="C1326" s="3" t="s">
        <v>1426</v>
      </c>
      <c r="D1326" s="3" t="s">
        <v>1286</v>
      </c>
      <c r="E1326" s="2" t="str">
        <v>Mettauertal</v>
      </c>
    </row>
    <row r="1327" spans="1:5" x14ac:dyDescent="0.2">
      <c r="A1327" s="3">
        <v>1633</v>
      </c>
      <c r="B1327" s="3" t="s">
        <v>1427</v>
      </c>
      <c r="C1327" s="3" t="s">
        <v>1426</v>
      </c>
      <c r="D1327" s="3" t="s">
        <v>1286</v>
      </c>
      <c r="E1327" s="2" t="str">
        <v>Böztal</v>
      </c>
    </row>
    <row r="1328" spans="1:5" x14ac:dyDescent="0.2">
      <c r="A1328" s="3">
        <v>1638</v>
      </c>
      <c r="B1328" s="3" t="s">
        <v>1428</v>
      </c>
      <c r="C1328" s="3" t="s">
        <v>1428</v>
      </c>
      <c r="D1328" s="3" t="s">
        <v>1286</v>
      </c>
      <c r="E1328" s="2" t="str">
        <v>Ammerswil</v>
      </c>
    </row>
    <row r="1329" spans="1:5" x14ac:dyDescent="0.2">
      <c r="A1329" s="3">
        <v>1661</v>
      </c>
      <c r="B1329" s="3" t="s">
        <v>1429</v>
      </c>
      <c r="C1329" s="3" t="s">
        <v>1430</v>
      </c>
      <c r="D1329" s="3" t="s">
        <v>1286</v>
      </c>
      <c r="E1329" s="2" t="str">
        <v>Boniswil</v>
      </c>
    </row>
    <row r="1330" spans="1:5" x14ac:dyDescent="0.2">
      <c r="A1330" s="3">
        <v>1649</v>
      </c>
      <c r="B1330" s="3" t="s">
        <v>1431</v>
      </c>
      <c r="C1330" s="3" t="s">
        <v>1431</v>
      </c>
      <c r="D1330" s="3" t="s">
        <v>1286</v>
      </c>
      <c r="E1330" s="2" t="str">
        <v>Brunegg</v>
      </c>
    </row>
    <row r="1331" spans="1:5" x14ac:dyDescent="0.2">
      <c r="A1331" s="3">
        <v>1632</v>
      </c>
      <c r="B1331" s="3" t="s">
        <v>1432</v>
      </c>
      <c r="C1331" s="3" t="s">
        <v>1432</v>
      </c>
      <c r="D1331" s="3" t="s">
        <v>1286</v>
      </c>
      <c r="E1331" s="2" t="str">
        <v>Dintikon</v>
      </c>
    </row>
    <row r="1332" spans="1:5" x14ac:dyDescent="0.2">
      <c r="A1332" s="3">
        <v>1634</v>
      </c>
      <c r="B1332" s="3" t="s">
        <v>1433</v>
      </c>
      <c r="C1332" s="3" t="s">
        <v>1434</v>
      </c>
      <c r="D1332" s="3" t="s">
        <v>1286</v>
      </c>
      <c r="E1332" s="2" t="str">
        <v>Egliswil</v>
      </c>
    </row>
    <row r="1333" spans="1:5" x14ac:dyDescent="0.2">
      <c r="A1333" s="3">
        <v>1625</v>
      </c>
      <c r="B1333" s="3" t="s">
        <v>1435</v>
      </c>
      <c r="C1333" s="3" t="s">
        <v>1436</v>
      </c>
      <c r="D1333" s="3" t="s">
        <v>1286</v>
      </c>
      <c r="E1333" s="2" t="str">
        <v>Fahrwangen</v>
      </c>
    </row>
    <row r="1334" spans="1:5" x14ac:dyDescent="0.2">
      <c r="A1334" s="3">
        <v>1625</v>
      </c>
      <c r="B1334" s="3" t="s">
        <v>1437</v>
      </c>
      <c r="C1334" s="3" t="s">
        <v>1436</v>
      </c>
      <c r="D1334" s="3" t="s">
        <v>1286</v>
      </c>
      <c r="E1334" s="2" t="str">
        <v>Hallwil</v>
      </c>
    </row>
    <row r="1335" spans="1:5" x14ac:dyDescent="0.2">
      <c r="A1335" s="3">
        <v>1626</v>
      </c>
      <c r="B1335" s="3" t="s">
        <v>1438</v>
      </c>
      <c r="C1335" s="3" t="s">
        <v>1436</v>
      </c>
      <c r="D1335" s="3" t="s">
        <v>1286</v>
      </c>
      <c r="E1335" s="2" t="str">
        <v>Hendschiken</v>
      </c>
    </row>
    <row r="1336" spans="1:5" x14ac:dyDescent="0.2">
      <c r="A1336" s="3">
        <v>1626</v>
      </c>
      <c r="B1336" s="3" t="s">
        <v>1439</v>
      </c>
      <c r="C1336" s="3" t="s">
        <v>1436</v>
      </c>
      <c r="D1336" s="3" t="s">
        <v>1286</v>
      </c>
      <c r="E1336" s="2" t="str">
        <v>Holderbank (AG)</v>
      </c>
    </row>
    <row r="1337" spans="1:5" x14ac:dyDescent="0.2">
      <c r="A1337" s="3">
        <v>1626</v>
      </c>
      <c r="B1337" s="3" t="s">
        <v>1440</v>
      </c>
      <c r="C1337" s="3" t="s">
        <v>1436</v>
      </c>
      <c r="D1337" s="3" t="s">
        <v>1286</v>
      </c>
      <c r="E1337" s="2" t="str">
        <v>Hunzenschwil</v>
      </c>
    </row>
    <row r="1338" spans="1:5" x14ac:dyDescent="0.2">
      <c r="A1338" s="3">
        <v>1642</v>
      </c>
      <c r="B1338" s="3" t="s">
        <v>1441</v>
      </c>
      <c r="C1338" s="3" t="s">
        <v>1441</v>
      </c>
      <c r="D1338" s="3" t="s">
        <v>1286</v>
      </c>
      <c r="E1338" s="2" t="str">
        <v>Lenzburg</v>
      </c>
    </row>
    <row r="1339" spans="1:5" x14ac:dyDescent="0.2">
      <c r="A1339" s="3">
        <v>1627</v>
      </c>
      <c r="B1339" s="3" t="s">
        <v>1442</v>
      </c>
      <c r="C1339" s="3" t="s">
        <v>1442</v>
      </c>
      <c r="D1339" s="3" t="s">
        <v>1286</v>
      </c>
      <c r="E1339" s="2" t="str">
        <v>Meisterschwanden</v>
      </c>
    </row>
    <row r="1340" spans="1:5" x14ac:dyDescent="0.2">
      <c r="A1340" s="3">
        <v>1628</v>
      </c>
      <c r="B1340" s="3" t="s">
        <v>1443</v>
      </c>
      <c r="C1340" s="3" t="s">
        <v>1443</v>
      </c>
      <c r="D1340" s="3" t="s">
        <v>1286</v>
      </c>
      <c r="E1340" s="2" t="str">
        <v>Möriken-Wildegg</v>
      </c>
    </row>
    <row r="1341" spans="1:5" x14ac:dyDescent="0.2">
      <c r="A1341" s="3">
        <v>1665</v>
      </c>
      <c r="B1341" s="3" t="s">
        <v>1444</v>
      </c>
      <c r="C1341" s="3" t="s">
        <v>1445</v>
      </c>
      <c r="D1341" s="3" t="s">
        <v>1286</v>
      </c>
      <c r="E1341" s="2" t="str">
        <v>Niederlenz</v>
      </c>
    </row>
    <row r="1342" spans="1:5" x14ac:dyDescent="0.2">
      <c r="A1342" s="3">
        <v>1666</v>
      </c>
      <c r="B1342" s="3" t="s">
        <v>1446</v>
      </c>
      <c r="C1342" s="3" t="s">
        <v>1445</v>
      </c>
      <c r="D1342" s="3" t="s">
        <v>1286</v>
      </c>
      <c r="E1342" s="2" t="str">
        <v>Othmarsingen</v>
      </c>
    </row>
    <row r="1343" spans="1:5" x14ac:dyDescent="0.2">
      <c r="A1343" s="3">
        <v>1667</v>
      </c>
      <c r="B1343" s="3" t="s">
        <v>1447</v>
      </c>
      <c r="C1343" s="3" t="s">
        <v>1445</v>
      </c>
      <c r="D1343" s="3" t="s">
        <v>1286</v>
      </c>
      <c r="E1343" s="2" t="str">
        <v>Rupperswil</v>
      </c>
    </row>
    <row r="1344" spans="1:5" x14ac:dyDescent="0.2">
      <c r="A1344" s="3">
        <v>1637</v>
      </c>
      <c r="B1344" s="3" t="s">
        <v>1448</v>
      </c>
      <c r="C1344" s="3" t="s">
        <v>1449</v>
      </c>
      <c r="D1344" s="3" t="s">
        <v>1286</v>
      </c>
      <c r="E1344" s="2" t="str">
        <v>Schafisheim</v>
      </c>
    </row>
    <row r="1345" spans="1:5" x14ac:dyDescent="0.2">
      <c r="A1345" s="3">
        <v>1654</v>
      </c>
      <c r="B1345" s="3" t="s">
        <v>1450</v>
      </c>
      <c r="C1345" s="3" t="s">
        <v>1449</v>
      </c>
      <c r="D1345" s="3" t="s">
        <v>1286</v>
      </c>
      <c r="E1345" s="2" t="str">
        <v>Seengen</v>
      </c>
    </row>
    <row r="1346" spans="1:5" x14ac:dyDescent="0.2">
      <c r="A1346" s="3">
        <v>1742</v>
      </c>
      <c r="B1346" s="3" t="s">
        <v>1451</v>
      </c>
      <c r="C1346" s="3" t="s">
        <v>1451</v>
      </c>
      <c r="D1346" s="3" t="s">
        <v>1286</v>
      </c>
      <c r="E1346" s="2" t="str">
        <v>Seon</v>
      </c>
    </row>
    <row r="1347" spans="1:5" x14ac:dyDescent="0.2">
      <c r="A1347" s="3">
        <v>1754</v>
      </c>
      <c r="B1347" s="3" t="s">
        <v>1452</v>
      </c>
      <c r="C1347" s="3" t="s">
        <v>1453</v>
      </c>
      <c r="D1347" s="3" t="s">
        <v>1286</v>
      </c>
      <c r="E1347" s="2" t="str">
        <v>Staufen</v>
      </c>
    </row>
    <row r="1348" spans="1:5" x14ac:dyDescent="0.2">
      <c r="A1348" s="3">
        <v>1754</v>
      </c>
      <c r="B1348" s="3" t="s">
        <v>1454</v>
      </c>
      <c r="C1348" s="3" t="s">
        <v>1453</v>
      </c>
      <c r="D1348" s="3" t="s">
        <v>1286</v>
      </c>
      <c r="E1348" s="2" t="str">
        <v>Abtwil</v>
      </c>
    </row>
    <row r="1349" spans="1:5" x14ac:dyDescent="0.2">
      <c r="A1349" s="3">
        <v>1782</v>
      </c>
      <c r="B1349" s="3" t="s">
        <v>1455</v>
      </c>
      <c r="C1349" s="3" t="s">
        <v>1455</v>
      </c>
      <c r="D1349" s="3" t="s">
        <v>1286</v>
      </c>
      <c r="E1349" s="2" t="str">
        <v>Aristau</v>
      </c>
    </row>
    <row r="1350" spans="1:5" x14ac:dyDescent="0.2">
      <c r="A1350" s="3">
        <v>1782</v>
      </c>
      <c r="B1350" s="3" t="s">
        <v>1456</v>
      </c>
      <c r="C1350" s="3" t="s">
        <v>1455</v>
      </c>
      <c r="D1350" s="3" t="s">
        <v>1286</v>
      </c>
      <c r="E1350" s="2" t="str">
        <v>Auw</v>
      </c>
    </row>
    <row r="1351" spans="1:5" x14ac:dyDescent="0.2">
      <c r="A1351" s="3">
        <v>1744</v>
      </c>
      <c r="B1351" s="3" t="s">
        <v>1457</v>
      </c>
      <c r="C1351" s="3" t="s">
        <v>1457</v>
      </c>
      <c r="D1351" s="3" t="s">
        <v>1286</v>
      </c>
      <c r="E1351" s="2" t="str">
        <v>Beinwil (Freiamt)</v>
      </c>
    </row>
    <row r="1352" spans="1:5" x14ac:dyDescent="0.2">
      <c r="A1352" s="3">
        <v>1720</v>
      </c>
      <c r="B1352" s="3" t="s">
        <v>1458</v>
      </c>
      <c r="C1352" s="3" t="s">
        <v>1458</v>
      </c>
      <c r="D1352" s="3" t="s">
        <v>1286</v>
      </c>
      <c r="E1352" s="2" t="str">
        <v>Besenbüren</v>
      </c>
    </row>
    <row r="1353" spans="1:5" x14ac:dyDescent="0.2">
      <c r="A1353" s="3">
        <v>1720</v>
      </c>
      <c r="B1353" s="3" t="s">
        <v>1459</v>
      </c>
      <c r="C1353" s="3" t="s">
        <v>1458</v>
      </c>
      <c r="D1353" s="3" t="s">
        <v>1286</v>
      </c>
      <c r="E1353" s="2" t="str">
        <v>Bettwil</v>
      </c>
    </row>
    <row r="1354" spans="1:5" x14ac:dyDescent="0.2">
      <c r="A1354" s="3">
        <v>1741</v>
      </c>
      <c r="B1354" s="3" t="s">
        <v>1460</v>
      </c>
      <c r="C1354" s="3" t="s">
        <v>1461</v>
      </c>
      <c r="D1354" s="3" t="s">
        <v>1286</v>
      </c>
      <c r="E1354" s="2" t="str">
        <v>Boswil</v>
      </c>
    </row>
    <row r="1355" spans="1:5" x14ac:dyDescent="0.2">
      <c r="A1355" s="3">
        <v>1724</v>
      </c>
      <c r="B1355" s="3" t="s">
        <v>1462</v>
      </c>
      <c r="C1355" s="3" t="s">
        <v>1462</v>
      </c>
      <c r="D1355" s="3" t="s">
        <v>1286</v>
      </c>
      <c r="E1355" s="2" t="str">
        <v>Bünzen</v>
      </c>
    </row>
    <row r="1356" spans="1:5" x14ac:dyDescent="0.2">
      <c r="A1356" s="3">
        <v>1700</v>
      </c>
      <c r="B1356" s="3" t="s">
        <v>1463</v>
      </c>
      <c r="C1356" s="3" t="s">
        <v>1463</v>
      </c>
      <c r="D1356" s="3" t="s">
        <v>1286</v>
      </c>
      <c r="E1356" s="2" t="str">
        <v>Buttwil</v>
      </c>
    </row>
    <row r="1357" spans="1:5" x14ac:dyDescent="0.2">
      <c r="A1357" s="3">
        <v>1722</v>
      </c>
      <c r="B1357" s="3" t="s">
        <v>1464</v>
      </c>
      <c r="C1357" s="3" t="s">
        <v>1463</v>
      </c>
      <c r="D1357" s="3" t="s">
        <v>1286</v>
      </c>
      <c r="E1357" s="2" t="str">
        <v>Dietwil</v>
      </c>
    </row>
    <row r="1358" spans="1:5" x14ac:dyDescent="0.2">
      <c r="A1358" s="3">
        <v>1762</v>
      </c>
      <c r="B1358" s="3" t="s">
        <v>1465</v>
      </c>
      <c r="C1358" s="3" t="s">
        <v>1465</v>
      </c>
      <c r="D1358" s="3" t="s">
        <v>1286</v>
      </c>
      <c r="E1358" s="2" t="str">
        <v>Geltwil</v>
      </c>
    </row>
    <row r="1359" spans="1:5" x14ac:dyDescent="0.2">
      <c r="A1359" s="3">
        <v>1763</v>
      </c>
      <c r="B1359" s="3" t="s">
        <v>1466</v>
      </c>
      <c r="C1359" s="3" t="s">
        <v>1466</v>
      </c>
      <c r="D1359" s="3" t="s">
        <v>1286</v>
      </c>
      <c r="E1359" s="2" t="str">
        <v>Kallern</v>
      </c>
    </row>
    <row r="1360" spans="1:5" x14ac:dyDescent="0.2">
      <c r="A1360" s="3">
        <v>1772</v>
      </c>
      <c r="B1360" s="3" t="s">
        <v>1467</v>
      </c>
      <c r="C1360" s="3" t="s">
        <v>1467</v>
      </c>
      <c r="D1360" s="3" t="s">
        <v>1286</v>
      </c>
      <c r="E1360" s="2" t="str">
        <v>Merenschwand</v>
      </c>
    </row>
    <row r="1361" spans="1:5" x14ac:dyDescent="0.2">
      <c r="A1361" s="3">
        <v>1723</v>
      </c>
      <c r="B1361" s="3" t="s">
        <v>1468</v>
      </c>
      <c r="C1361" s="3" t="s">
        <v>1468</v>
      </c>
      <c r="D1361" s="3" t="s">
        <v>1286</v>
      </c>
      <c r="E1361" s="2" t="str">
        <v>Mühlau</v>
      </c>
    </row>
    <row r="1362" spans="1:5" x14ac:dyDescent="0.2">
      <c r="A1362" s="3">
        <v>1753</v>
      </c>
      <c r="B1362" s="3" t="s">
        <v>1469</v>
      </c>
      <c r="C1362" s="3" t="s">
        <v>1469</v>
      </c>
      <c r="D1362" s="3" t="s">
        <v>1286</v>
      </c>
      <c r="E1362" s="2" t="str">
        <v>Muri (AG)</v>
      </c>
    </row>
    <row r="1363" spans="1:5" x14ac:dyDescent="0.2">
      <c r="A1363" s="3">
        <v>1740</v>
      </c>
      <c r="B1363" s="3" t="s">
        <v>1470</v>
      </c>
      <c r="C1363" s="3" t="s">
        <v>1471</v>
      </c>
      <c r="D1363" s="3" t="s">
        <v>1286</v>
      </c>
      <c r="E1363" s="2" t="str">
        <v>Oberrüti</v>
      </c>
    </row>
    <row r="1364" spans="1:5" x14ac:dyDescent="0.2">
      <c r="A1364" s="3">
        <v>1723</v>
      </c>
      <c r="B1364" s="3" t="s">
        <v>1472</v>
      </c>
      <c r="C1364" s="3" t="s">
        <v>1472</v>
      </c>
      <c r="D1364" s="3" t="s">
        <v>1286</v>
      </c>
      <c r="E1364" s="2" t="str">
        <v>Rottenschwil</v>
      </c>
    </row>
    <row r="1365" spans="1:5" x14ac:dyDescent="0.2">
      <c r="A1365" s="3">
        <v>1772</v>
      </c>
      <c r="B1365" s="3" t="s">
        <v>1473</v>
      </c>
      <c r="C1365" s="3" t="s">
        <v>1474</v>
      </c>
      <c r="D1365" s="3" t="s">
        <v>1286</v>
      </c>
      <c r="E1365" s="2" t="str">
        <v>Sins</v>
      </c>
    </row>
    <row r="1366" spans="1:5" x14ac:dyDescent="0.2">
      <c r="A1366" s="3">
        <v>1772</v>
      </c>
      <c r="B1366" s="3" t="s">
        <v>1474</v>
      </c>
      <c r="C1366" s="3" t="s">
        <v>1474</v>
      </c>
      <c r="D1366" s="3" t="s">
        <v>1286</v>
      </c>
      <c r="E1366" s="2" t="str">
        <v>Waltenschwil</v>
      </c>
    </row>
    <row r="1367" spans="1:5" x14ac:dyDescent="0.2">
      <c r="A1367" s="3">
        <v>1724</v>
      </c>
      <c r="B1367" s="3" t="s">
        <v>1475</v>
      </c>
      <c r="C1367" s="3" t="s">
        <v>1475</v>
      </c>
      <c r="D1367" s="3" t="s">
        <v>1286</v>
      </c>
      <c r="E1367" s="2" t="str">
        <v>Hellikon</v>
      </c>
    </row>
    <row r="1368" spans="1:5" x14ac:dyDescent="0.2">
      <c r="A1368" s="3">
        <v>1724</v>
      </c>
      <c r="B1368" s="3" t="s">
        <v>1476</v>
      </c>
      <c r="C1368" s="3" t="s">
        <v>1475</v>
      </c>
      <c r="D1368" s="3" t="s">
        <v>1286</v>
      </c>
      <c r="E1368" s="2" t="str">
        <v>Kaiseraugst</v>
      </c>
    </row>
    <row r="1369" spans="1:5" x14ac:dyDescent="0.2">
      <c r="A1369" s="3">
        <v>1724</v>
      </c>
      <c r="B1369" s="3" t="s">
        <v>1477</v>
      </c>
      <c r="C1369" s="3" t="s">
        <v>1475</v>
      </c>
      <c r="D1369" s="3" t="s">
        <v>1286</v>
      </c>
      <c r="E1369" s="2" t="str">
        <v>Magden</v>
      </c>
    </row>
    <row r="1370" spans="1:5" x14ac:dyDescent="0.2">
      <c r="A1370" s="3">
        <v>1724</v>
      </c>
      <c r="B1370" s="3" t="s">
        <v>1478</v>
      </c>
      <c r="C1370" s="3" t="s">
        <v>1475</v>
      </c>
      <c r="D1370" s="3" t="s">
        <v>1286</v>
      </c>
      <c r="E1370" s="2" t="str">
        <v>Möhlin</v>
      </c>
    </row>
    <row r="1371" spans="1:5" x14ac:dyDescent="0.2">
      <c r="A1371" s="3">
        <v>1724</v>
      </c>
      <c r="B1371" s="3" t="s">
        <v>1479</v>
      </c>
      <c r="C1371" s="3" t="s">
        <v>1475</v>
      </c>
      <c r="D1371" s="3" t="s">
        <v>1286</v>
      </c>
      <c r="E1371" s="2" t="str">
        <v>Mumpf</v>
      </c>
    </row>
    <row r="1372" spans="1:5" x14ac:dyDescent="0.2">
      <c r="A1372" s="3">
        <v>1724</v>
      </c>
      <c r="B1372" s="3" t="s">
        <v>1480</v>
      </c>
      <c r="C1372" s="3" t="s">
        <v>1475</v>
      </c>
      <c r="D1372" s="3" t="s">
        <v>1286</v>
      </c>
      <c r="E1372" s="2" t="str">
        <v>Obermumpf</v>
      </c>
    </row>
    <row r="1373" spans="1:5" x14ac:dyDescent="0.2">
      <c r="A1373" s="3">
        <v>1733</v>
      </c>
      <c r="B1373" s="3" t="s">
        <v>1481</v>
      </c>
      <c r="C1373" s="3" t="s">
        <v>1481</v>
      </c>
      <c r="D1373" s="3" t="s">
        <v>1286</v>
      </c>
      <c r="E1373" s="2" t="str">
        <v>Olsberg</v>
      </c>
    </row>
    <row r="1374" spans="1:5" x14ac:dyDescent="0.2">
      <c r="A1374" s="3">
        <v>1752</v>
      </c>
      <c r="B1374" s="3" t="s">
        <v>1482</v>
      </c>
      <c r="C1374" s="3" t="s">
        <v>1482</v>
      </c>
      <c r="D1374" s="3" t="s">
        <v>1286</v>
      </c>
      <c r="E1374" s="2" t="str">
        <v>Rheinfelden</v>
      </c>
    </row>
    <row r="1375" spans="1:5" x14ac:dyDescent="0.2">
      <c r="A1375" s="3">
        <v>1723</v>
      </c>
      <c r="B1375" s="3" t="s">
        <v>1483</v>
      </c>
      <c r="C1375" s="3" t="s">
        <v>1483</v>
      </c>
      <c r="D1375" s="3" t="s">
        <v>1286</v>
      </c>
      <c r="E1375" s="2" t="str">
        <v>Schupfart</v>
      </c>
    </row>
    <row r="1376" spans="1:5" x14ac:dyDescent="0.2">
      <c r="A1376" s="3">
        <v>1725</v>
      </c>
      <c r="B1376" s="3" t="s">
        <v>1484</v>
      </c>
      <c r="C1376" s="3" t="s">
        <v>1485</v>
      </c>
      <c r="D1376" s="3" t="s">
        <v>1286</v>
      </c>
      <c r="E1376" s="2" t="str">
        <v>Stein (AG)</v>
      </c>
    </row>
    <row r="1377" spans="1:5" x14ac:dyDescent="0.2">
      <c r="A1377" s="3">
        <v>1730</v>
      </c>
      <c r="B1377" s="3" t="s">
        <v>1486</v>
      </c>
      <c r="C1377" s="3" t="s">
        <v>1485</v>
      </c>
      <c r="D1377" s="3" t="s">
        <v>1286</v>
      </c>
      <c r="E1377" s="2" t="str">
        <v>Wallbach</v>
      </c>
    </row>
    <row r="1378" spans="1:5" x14ac:dyDescent="0.2">
      <c r="A1378" s="3">
        <v>1745</v>
      </c>
      <c r="B1378" s="3" t="s">
        <v>1487</v>
      </c>
      <c r="C1378" s="3" t="s">
        <v>1488</v>
      </c>
      <c r="D1378" s="3" t="s">
        <v>1286</v>
      </c>
      <c r="E1378" s="2" t="str">
        <v>Wegenstetten</v>
      </c>
    </row>
    <row r="1379" spans="1:5" x14ac:dyDescent="0.2">
      <c r="A1379" s="3">
        <v>1756</v>
      </c>
      <c r="B1379" s="3" t="s">
        <v>1489</v>
      </c>
      <c r="C1379" s="3" t="s">
        <v>1488</v>
      </c>
      <c r="D1379" s="3" t="s">
        <v>1286</v>
      </c>
      <c r="E1379" s="2" t="str">
        <v>Zeiningen</v>
      </c>
    </row>
    <row r="1380" spans="1:5" x14ac:dyDescent="0.2">
      <c r="A1380" s="3">
        <v>1756</v>
      </c>
      <c r="B1380" s="3" t="s">
        <v>1490</v>
      </c>
      <c r="C1380" s="3" t="s">
        <v>1488</v>
      </c>
      <c r="D1380" s="3" t="s">
        <v>1286</v>
      </c>
      <c r="E1380" s="2" t="str">
        <v>Zuzgen</v>
      </c>
    </row>
    <row r="1381" spans="1:5" x14ac:dyDescent="0.2">
      <c r="A1381" s="3">
        <v>1782</v>
      </c>
      <c r="B1381" s="3" t="s">
        <v>1491</v>
      </c>
      <c r="C1381" s="3" t="s">
        <v>1492</v>
      </c>
      <c r="D1381" s="3" t="s">
        <v>1286</v>
      </c>
      <c r="E1381" s="2" t="str">
        <v>Aarburg</v>
      </c>
    </row>
    <row r="1382" spans="1:5" x14ac:dyDescent="0.2">
      <c r="A1382" s="3">
        <v>1782</v>
      </c>
      <c r="B1382" s="3" t="s">
        <v>1493</v>
      </c>
      <c r="C1382" s="3" t="s">
        <v>1492</v>
      </c>
      <c r="D1382" s="3" t="s">
        <v>1286</v>
      </c>
      <c r="E1382" s="2" t="str">
        <v>Bottenwil</v>
      </c>
    </row>
    <row r="1383" spans="1:5" x14ac:dyDescent="0.2">
      <c r="A1383" s="3">
        <v>1782</v>
      </c>
      <c r="B1383" s="3" t="s">
        <v>1494</v>
      </c>
      <c r="C1383" s="3" t="s">
        <v>1492</v>
      </c>
      <c r="D1383" s="3" t="s">
        <v>1286</v>
      </c>
      <c r="E1383" s="2" t="str">
        <v>Brittnau</v>
      </c>
    </row>
    <row r="1384" spans="1:5" x14ac:dyDescent="0.2">
      <c r="A1384" s="3">
        <v>1782</v>
      </c>
      <c r="B1384" s="3" t="s">
        <v>1495</v>
      </c>
      <c r="C1384" s="3" t="s">
        <v>1492</v>
      </c>
      <c r="D1384" s="3" t="s">
        <v>1286</v>
      </c>
      <c r="E1384" s="2" t="str">
        <v>Kirchleerau</v>
      </c>
    </row>
    <row r="1385" spans="1:5" x14ac:dyDescent="0.2">
      <c r="A1385" s="3">
        <v>1695</v>
      </c>
      <c r="B1385" s="3" t="s">
        <v>1496</v>
      </c>
      <c r="C1385" s="3" t="s">
        <v>1497</v>
      </c>
      <c r="D1385" s="3" t="s">
        <v>1286</v>
      </c>
      <c r="E1385" s="2" t="str">
        <v>Kölliken</v>
      </c>
    </row>
    <row r="1386" spans="1:5" x14ac:dyDescent="0.2">
      <c r="A1386" s="3">
        <v>1695</v>
      </c>
      <c r="B1386" s="3" t="s">
        <v>1498</v>
      </c>
      <c r="C1386" s="3" t="s">
        <v>1497</v>
      </c>
      <c r="D1386" s="3" t="s">
        <v>1286</v>
      </c>
      <c r="E1386" s="2" t="str">
        <v>Moosleerau</v>
      </c>
    </row>
    <row r="1387" spans="1:5" x14ac:dyDescent="0.2">
      <c r="A1387" s="3">
        <v>1695</v>
      </c>
      <c r="B1387" s="3" t="s">
        <v>1499</v>
      </c>
      <c r="C1387" s="3" t="s">
        <v>1497</v>
      </c>
      <c r="D1387" s="3" t="s">
        <v>1286</v>
      </c>
      <c r="E1387" s="2" t="str">
        <v>Murgenthal</v>
      </c>
    </row>
    <row r="1388" spans="1:5" x14ac:dyDescent="0.2">
      <c r="A1388" s="3">
        <v>1695</v>
      </c>
      <c r="B1388" s="3" t="s">
        <v>1500</v>
      </c>
      <c r="C1388" s="3" t="s">
        <v>1497</v>
      </c>
      <c r="D1388" s="3" t="s">
        <v>1286</v>
      </c>
      <c r="E1388" s="2" t="str">
        <v>Oftringen</v>
      </c>
    </row>
    <row r="1389" spans="1:5" x14ac:dyDescent="0.2">
      <c r="A1389" s="3">
        <v>1696</v>
      </c>
      <c r="B1389" s="3" t="s">
        <v>1501</v>
      </c>
      <c r="C1389" s="3" t="s">
        <v>1497</v>
      </c>
      <c r="D1389" s="3" t="s">
        <v>1286</v>
      </c>
      <c r="E1389" s="2" t="str">
        <v>Reitnau</v>
      </c>
    </row>
    <row r="1390" spans="1:5" x14ac:dyDescent="0.2">
      <c r="A1390" s="3">
        <v>1726</v>
      </c>
      <c r="B1390" s="3" t="s">
        <v>1502</v>
      </c>
      <c r="C1390" s="3" t="s">
        <v>1497</v>
      </c>
      <c r="D1390" s="3" t="s">
        <v>1286</v>
      </c>
      <c r="E1390" s="2" t="str">
        <v>Rothrist</v>
      </c>
    </row>
    <row r="1391" spans="1:5" x14ac:dyDescent="0.2">
      <c r="A1391" s="3">
        <v>1726</v>
      </c>
      <c r="B1391" s="3" t="s">
        <v>1503</v>
      </c>
      <c r="C1391" s="3" t="s">
        <v>1497</v>
      </c>
      <c r="D1391" s="3" t="s">
        <v>1286</v>
      </c>
      <c r="E1391" s="2" t="str">
        <v>Safenwil</v>
      </c>
    </row>
    <row r="1392" spans="1:5" x14ac:dyDescent="0.2">
      <c r="A1392" s="3">
        <v>1726</v>
      </c>
      <c r="B1392" s="3" t="s">
        <v>1504</v>
      </c>
      <c r="C1392" s="3" t="s">
        <v>1497</v>
      </c>
      <c r="D1392" s="3" t="s">
        <v>1286</v>
      </c>
      <c r="E1392" s="2" t="str">
        <v>Staffelbach</v>
      </c>
    </row>
    <row r="1393" spans="1:5" x14ac:dyDescent="0.2">
      <c r="A1393" s="3">
        <v>1726</v>
      </c>
      <c r="B1393" s="3" t="s">
        <v>1505</v>
      </c>
      <c r="C1393" s="3" t="s">
        <v>1497</v>
      </c>
      <c r="D1393" s="3" t="s">
        <v>1286</v>
      </c>
      <c r="E1393" s="2" t="str">
        <v>Strengelbach</v>
      </c>
    </row>
    <row r="1394" spans="1:5" x14ac:dyDescent="0.2">
      <c r="A1394" s="3">
        <v>1727</v>
      </c>
      <c r="B1394" s="3" t="s">
        <v>1506</v>
      </c>
      <c r="C1394" s="3" t="s">
        <v>1497</v>
      </c>
      <c r="D1394" s="3" t="s">
        <v>1286</v>
      </c>
      <c r="E1394" s="2" t="str">
        <v>Uerkheim</v>
      </c>
    </row>
    <row r="1395" spans="1:5" x14ac:dyDescent="0.2">
      <c r="A1395" s="3">
        <v>1727</v>
      </c>
      <c r="B1395" s="3" t="s">
        <v>1507</v>
      </c>
      <c r="C1395" s="3" t="s">
        <v>1497</v>
      </c>
      <c r="D1395" s="3" t="s">
        <v>1286</v>
      </c>
      <c r="E1395" s="2" t="str">
        <v>Vordemwald</v>
      </c>
    </row>
    <row r="1396" spans="1:5" x14ac:dyDescent="0.2">
      <c r="A1396" s="3">
        <v>1728</v>
      </c>
      <c r="B1396" s="3" t="s">
        <v>1508</v>
      </c>
      <c r="C1396" s="3" t="s">
        <v>1497</v>
      </c>
      <c r="D1396" s="3" t="s">
        <v>1286</v>
      </c>
      <c r="E1396" s="2" t="str">
        <v>Wiliberg</v>
      </c>
    </row>
    <row r="1397" spans="1:5" x14ac:dyDescent="0.2">
      <c r="A1397" s="3">
        <v>1746</v>
      </c>
      <c r="B1397" s="3" t="s">
        <v>1509</v>
      </c>
      <c r="C1397" s="3" t="s">
        <v>1510</v>
      </c>
      <c r="D1397" s="3" t="s">
        <v>1286</v>
      </c>
      <c r="E1397" s="2" t="str">
        <v>Zofingen</v>
      </c>
    </row>
    <row r="1398" spans="1:5" x14ac:dyDescent="0.2">
      <c r="A1398" s="3">
        <v>1747</v>
      </c>
      <c r="B1398" s="3" t="s">
        <v>1511</v>
      </c>
      <c r="C1398" s="3" t="s">
        <v>1510</v>
      </c>
      <c r="D1398" s="3" t="s">
        <v>1286</v>
      </c>
      <c r="E1398" s="2" t="str">
        <v>Böttstein</v>
      </c>
    </row>
    <row r="1399" spans="1:5" x14ac:dyDescent="0.2">
      <c r="A1399" s="3">
        <v>1757</v>
      </c>
      <c r="B1399" s="3" t="s">
        <v>1512</v>
      </c>
      <c r="C1399" s="3" t="s">
        <v>1510</v>
      </c>
      <c r="D1399" s="3" t="s">
        <v>1286</v>
      </c>
      <c r="E1399" s="2" t="str">
        <v>Döttingen</v>
      </c>
    </row>
    <row r="1400" spans="1:5" x14ac:dyDescent="0.2">
      <c r="A1400" s="3">
        <v>1724</v>
      </c>
      <c r="B1400" s="3" t="s">
        <v>1513</v>
      </c>
      <c r="C1400" s="3" t="s">
        <v>1514</v>
      </c>
      <c r="D1400" s="3" t="s">
        <v>1286</v>
      </c>
      <c r="E1400" s="2" t="str">
        <v>Endingen</v>
      </c>
    </row>
    <row r="1401" spans="1:5" x14ac:dyDescent="0.2">
      <c r="A1401" s="3">
        <v>1731</v>
      </c>
      <c r="B1401" s="3" t="s">
        <v>1515</v>
      </c>
      <c r="C1401" s="3" t="s">
        <v>1514</v>
      </c>
      <c r="D1401" s="3" t="s">
        <v>1286</v>
      </c>
      <c r="E1401" s="2" t="str">
        <v>Fisibach</v>
      </c>
    </row>
    <row r="1402" spans="1:5" x14ac:dyDescent="0.2">
      <c r="A1402" s="3">
        <v>1732</v>
      </c>
      <c r="B1402" s="3" t="s">
        <v>1516</v>
      </c>
      <c r="C1402" s="3" t="s">
        <v>1514</v>
      </c>
      <c r="D1402" s="3" t="s">
        <v>1286</v>
      </c>
      <c r="E1402" s="2" t="str">
        <v>Full-Reuenthal</v>
      </c>
    </row>
    <row r="1403" spans="1:5" x14ac:dyDescent="0.2">
      <c r="A1403" s="3">
        <v>1796</v>
      </c>
      <c r="B1403" s="3" t="s">
        <v>1517</v>
      </c>
      <c r="C1403" s="3" t="s">
        <v>1517</v>
      </c>
      <c r="D1403" s="3" t="s">
        <v>1286</v>
      </c>
      <c r="E1403" s="2" t="str">
        <v>Klingnau</v>
      </c>
    </row>
    <row r="1404" spans="1:5" x14ac:dyDescent="0.2">
      <c r="A1404" s="3">
        <v>1583</v>
      </c>
      <c r="B1404" s="3" t="s">
        <v>1518</v>
      </c>
      <c r="C1404" s="3" t="s">
        <v>1519</v>
      </c>
      <c r="D1404" s="3" t="s">
        <v>1286</v>
      </c>
      <c r="E1404" s="2" t="str">
        <v>Koblenz</v>
      </c>
    </row>
    <row r="1405" spans="1:5" x14ac:dyDescent="0.2">
      <c r="A1405" s="3">
        <v>1783</v>
      </c>
      <c r="B1405" s="3" t="s">
        <v>1520</v>
      </c>
      <c r="C1405" s="3" t="s">
        <v>1519</v>
      </c>
      <c r="D1405" s="3" t="s">
        <v>1286</v>
      </c>
      <c r="E1405" s="2" t="str">
        <v>Leibstadt</v>
      </c>
    </row>
    <row r="1406" spans="1:5" x14ac:dyDescent="0.2">
      <c r="A1406" s="3">
        <v>1783</v>
      </c>
      <c r="B1406" s="3" t="s">
        <v>1521</v>
      </c>
      <c r="C1406" s="3" t="s">
        <v>1519</v>
      </c>
      <c r="D1406" s="3" t="s">
        <v>1286</v>
      </c>
      <c r="E1406" s="2" t="str">
        <v>Lengnau (AG)</v>
      </c>
    </row>
    <row r="1407" spans="1:5" x14ac:dyDescent="0.2">
      <c r="A1407" s="3">
        <v>1784</v>
      </c>
      <c r="B1407" s="3" t="s">
        <v>1519</v>
      </c>
      <c r="C1407" s="3" t="s">
        <v>1519</v>
      </c>
      <c r="D1407" s="3" t="s">
        <v>1286</v>
      </c>
      <c r="E1407" s="2" t="str">
        <v>Leuggern</v>
      </c>
    </row>
    <row r="1408" spans="1:5" x14ac:dyDescent="0.2">
      <c r="A1408" s="3">
        <v>1784</v>
      </c>
      <c r="B1408" s="3" t="s">
        <v>1522</v>
      </c>
      <c r="C1408" s="3" t="s">
        <v>1519</v>
      </c>
      <c r="D1408" s="3" t="s">
        <v>1286</v>
      </c>
      <c r="E1408" s="2" t="str">
        <v>Mellikon</v>
      </c>
    </row>
    <row r="1409" spans="1:5" x14ac:dyDescent="0.2">
      <c r="A1409" s="3">
        <v>1791</v>
      </c>
      <c r="B1409" s="3" t="s">
        <v>1523</v>
      </c>
      <c r="C1409" s="3" t="s">
        <v>1519</v>
      </c>
      <c r="D1409" s="3" t="s">
        <v>1286</v>
      </c>
      <c r="E1409" s="2" t="str">
        <v>Schneisingen</v>
      </c>
    </row>
    <row r="1410" spans="1:5" x14ac:dyDescent="0.2">
      <c r="A1410" s="3">
        <v>1785</v>
      </c>
      <c r="B1410" s="3" t="s">
        <v>1524</v>
      </c>
      <c r="C1410" s="3" t="s">
        <v>1525</v>
      </c>
      <c r="D1410" s="3" t="s">
        <v>1286</v>
      </c>
      <c r="E1410" s="2" t="str">
        <v>Siglistorf</v>
      </c>
    </row>
    <row r="1411" spans="1:5" x14ac:dyDescent="0.2">
      <c r="A1411" s="3">
        <v>3284</v>
      </c>
      <c r="B1411" s="3" t="s">
        <v>1526</v>
      </c>
      <c r="C1411" s="3" t="s">
        <v>1526</v>
      </c>
      <c r="D1411" s="3" t="s">
        <v>1286</v>
      </c>
      <c r="E1411" s="2" t="str">
        <v>Tegerfelden</v>
      </c>
    </row>
    <row r="1412" spans="1:5" x14ac:dyDescent="0.2">
      <c r="A1412" s="3">
        <v>3280</v>
      </c>
      <c r="B1412" s="3" t="s">
        <v>1527</v>
      </c>
      <c r="C1412" s="3" t="s">
        <v>1527</v>
      </c>
      <c r="D1412" s="3" t="s">
        <v>1286</v>
      </c>
      <c r="E1412" s="2" t="str">
        <v>Zurzach</v>
      </c>
    </row>
    <row r="1413" spans="1:5" x14ac:dyDescent="0.2">
      <c r="A1413" s="3">
        <v>1792</v>
      </c>
      <c r="B1413" s="3" t="s">
        <v>1528</v>
      </c>
      <c r="C1413" s="3" t="s">
        <v>1529</v>
      </c>
      <c r="D1413" s="3" t="s">
        <v>1286</v>
      </c>
      <c r="E1413" s="2" t="str">
        <v>Arbon</v>
      </c>
    </row>
    <row r="1414" spans="1:5" x14ac:dyDescent="0.2">
      <c r="A1414" s="3">
        <v>1792</v>
      </c>
      <c r="B1414" s="3" t="s">
        <v>1530</v>
      </c>
      <c r="C1414" s="3" t="s">
        <v>1529</v>
      </c>
      <c r="D1414" s="3" t="s">
        <v>1286</v>
      </c>
      <c r="E1414" s="2" t="str">
        <v>Dozwil</v>
      </c>
    </row>
    <row r="1415" spans="1:5" x14ac:dyDescent="0.2">
      <c r="A1415" s="3">
        <v>3206</v>
      </c>
      <c r="B1415" s="3" t="s">
        <v>1531</v>
      </c>
      <c r="C1415" s="3" t="s">
        <v>1529</v>
      </c>
      <c r="D1415" s="3" t="s">
        <v>1286</v>
      </c>
      <c r="E1415" s="2" t="str">
        <v>Egnach</v>
      </c>
    </row>
    <row r="1416" spans="1:5" x14ac:dyDescent="0.2">
      <c r="A1416" s="3">
        <v>3212</v>
      </c>
      <c r="B1416" s="3" t="s">
        <v>1529</v>
      </c>
      <c r="C1416" s="3" t="s">
        <v>1529</v>
      </c>
      <c r="D1416" s="3" t="s">
        <v>1286</v>
      </c>
      <c r="E1416" s="2" t="str">
        <v>Hefenhofen</v>
      </c>
    </row>
    <row r="1417" spans="1:5" x14ac:dyDescent="0.2">
      <c r="A1417" s="3">
        <v>3212</v>
      </c>
      <c r="B1417" s="3" t="s">
        <v>1532</v>
      </c>
      <c r="C1417" s="3" t="s">
        <v>1529</v>
      </c>
      <c r="D1417" s="3" t="s">
        <v>1286</v>
      </c>
      <c r="E1417" s="2" t="str">
        <v>Horn</v>
      </c>
    </row>
    <row r="1418" spans="1:5" x14ac:dyDescent="0.2">
      <c r="A1418" s="3">
        <v>3213</v>
      </c>
      <c r="B1418" s="3" t="s">
        <v>1533</v>
      </c>
      <c r="C1418" s="3" t="s">
        <v>1529</v>
      </c>
      <c r="D1418" s="3" t="s">
        <v>1286</v>
      </c>
      <c r="E1418" s="2" t="str">
        <v>Kesswil</v>
      </c>
    </row>
    <row r="1419" spans="1:5" x14ac:dyDescent="0.2">
      <c r="A1419" s="3">
        <v>3210</v>
      </c>
      <c r="B1419" s="3" t="s">
        <v>1534</v>
      </c>
      <c r="C1419" s="3" t="s">
        <v>1534</v>
      </c>
      <c r="D1419" s="3" t="s">
        <v>1286</v>
      </c>
      <c r="E1419" s="2" t="str">
        <v>Roggwil (TG)</v>
      </c>
    </row>
    <row r="1420" spans="1:5" x14ac:dyDescent="0.2">
      <c r="A1420" s="3">
        <v>3213</v>
      </c>
      <c r="B1420" s="3" t="s">
        <v>1535</v>
      </c>
      <c r="C1420" s="3" t="s">
        <v>1535</v>
      </c>
      <c r="D1420" s="3" t="s">
        <v>1286</v>
      </c>
      <c r="E1420" s="2" t="str">
        <v>Romanshorn</v>
      </c>
    </row>
    <row r="1421" spans="1:5" x14ac:dyDescent="0.2">
      <c r="A1421" s="3">
        <v>3280</v>
      </c>
      <c r="B1421" s="3" t="s">
        <v>1536</v>
      </c>
      <c r="C1421" s="3" t="s">
        <v>1536</v>
      </c>
      <c r="D1421" s="3" t="s">
        <v>1286</v>
      </c>
      <c r="E1421" s="2" t="str">
        <v>Salmsach</v>
      </c>
    </row>
    <row r="1422" spans="1:5" x14ac:dyDescent="0.2">
      <c r="A1422" s="3">
        <v>1721</v>
      </c>
      <c r="B1422" s="3" t="s">
        <v>1537</v>
      </c>
      <c r="C1422" s="3" t="s">
        <v>1538</v>
      </c>
      <c r="D1422" s="3" t="s">
        <v>1286</v>
      </c>
      <c r="E1422" s="2" t="str">
        <v>Sommeri</v>
      </c>
    </row>
    <row r="1423" spans="1:5" x14ac:dyDescent="0.2">
      <c r="A1423" s="3">
        <v>1721</v>
      </c>
      <c r="B1423" s="3" t="s">
        <v>1539</v>
      </c>
      <c r="C1423" s="3" t="s">
        <v>1538</v>
      </c>
      <c r="D1423" s="3" t="s">
        <v>1286</v>
      </c>
      <c r="E1423" s="2" t="str">
        <v>Uttwil</v>
      </c>
    </row>
    <row r="1424" spans="1:5" x14ac:dyDescent="0.2">
      <c r="A1424" s="3">
        <v>1721</v>
      </c>
      <c r="B1424" s="3" t="s">
        <v>1540</v>
      </c>
      <c r="C1424" s="3" t="s">
        <v>1538</v>
      </c>
      <c r="D1424" s="3" t="s">
        <v>1286</v>
      </c>
      <c r="E1424" s="2" t="str">
        <v>Amriswil</v>
      </c>
    </row>
    <row r="1425" spans="1:5" x14ac:dyDescent="0.2">
      <c r="A1425" s="3">
        <v>1721</v>
      </c>
      <c r="B1425" s="3" t="s">
        <v>1541</v>
      </c>
      <c r="C1425" s="3" t="s">
        <v>1538</v>
      </c>
      <c r="D1425" s="3" t="s">
        <v>1286</v>
      </c>
      <c r="E1425" s="2" t="str">
        <v>Bischofszell</v>
      </c>
    </row>
    <row r="1426" spans="1:5" x14ac:dyDescent="0.2">
      <c r="A1426" s="3">
        <v>3286</v>
      </c>
      <c r="B1426" s="3" t="s">
        <v>1542</v>
      </c>
      <c r="C1426" s="3" t="s">
        <v>1542</v>
      </c>
      <c r="D1426" s="3" t="s">
        <v>1286</v>
      </c>
      <c r="E1426" s="2" t="str">
        <v>Erlen</v>
      </c>
    </row>
    <row r="1427" spans="1:5" x14ac:dyDescent="0.2">
      <c r="A1427" s="3">
        <v>1595</v>
      </c>
      <c r="B1427" s="3" t="s">
        <v>1543</v>
      </c>
      <c r="C1427" s="3" t="s">
        <v>1544</v>
      </c>
      <c r="D1427" s="3" t="s">
        <v>1286</v>
      </c>
      <c r="E1427" s="2" t="str">
        <v>Hauptwil-Gottshaus</v>
      </c>
    </row>
    <row r="1428" spans="1:5" x14ac:dyDescent="0.2">
      <c r="A1428" s="3">
        <v>1793</v>
      </c>
      <c r="B1428" s="3" t="s">
        <v>1545</v>
      </c>
      <c r="C1428" s="3" t="s">
        <v>1544</v>
      </c>
      <c r="D1428" s="3" t="s">
        <v>1286</v>
      </c>
      <c r="E1428" s="2" t="str">
        <v>Hohentannen</v>
      </c>
    </row>
    <row r="1429" spans="1:5" x14ac:dyDescent="0.2">
      <c r="A1429" s="3">
        <v>1794</v>
      </c>
      <c r="B1429" s="3" t="s">
        <v>1546</v>
      </c>
      <c r="C1429" s="3" t="s">
        <v>1544</v>
      </c>
      <c r="D1429" s="3" t="s">
        <v>1286</v>
      </c>
      <c r="E1429" s="2" t="str">
        <v>Kradolf-Schönenberg</v>
      </c>
    </row>
    <row r="1430" spans="1:5" x14ac:dyDescent="0.2">
      <c r="A1430" s="3">
        <v>1795</v>
      </c>
      <c r="B1430" s="3" t="s">
        <v>1547</v>
      </c>
      <c r="C1430" s="3" t="s">
        <v>1544</v>
      </c>
      <c r="D1430" s="3" t="s">
        <v>1286</v>
      </c>
      <c r="E1430" s="2" t="str">
        <v>Sulgen</v>
      </c>
    </row>
    <row r="1431" spans="1:5" x14ac:dyDescent="0.2">
      <c r="A1431" s="3">
        <v>3215</v>
      </c>
      <c r="B1431" s="3" t="s">
        <v>1548</v>
      </c>
      <c r="C1431" s="3" t="s">
        <v>1544</v>
      </c>
      <c r="D1431" s="3" t="s">
        <v>1286</v>
      </c>
      <c r="E1431" s="2" t="str">
        <v>Zihlschlacht-Sitterdorf</v>
      </c>
    </row>
    <row r="1432" spans="1:5" x14ac:dyDescent="0.2">
      <c r="A1432" s="3">
        <v>3215</v>
      </c>
      <c r="B1432" s="3" t="s">
        <v>1549</v>
      </c>
      <c r="C1432" s="3" t="s">
        <v>1544</v>
      </c>
      <c r="D1432" s="3" t="s">
        <v>1286</v>
      </c>
      <c r="E1432" s="2" t="str">
        <v>Basadingen-Schlattingen</v>
      </c>
    </row>
    <row r="1433" spans="1:5" x14ac:dyDescent="0.2">
      <c r="A1433" s="3">
        <v>3215</v>
      </c>
      <c r="B1433" s="3" t="s">
        <v>1550</v>
      </c>
      <c r="C1433" s="3" t="s">
        <v>1544</v>
      </c>
      <c r="D1433" s="3" t="s">
        <v>1286</v>
      </c>
      <c r="E1433" s="2" t="str">
        <v>Diessenhofen</v>
      </c>
    </row>
    <row r="1434" spans="1:5" x14ac:dyDescent="0.2">
      <c r="A1434" s="3">
        <v>3280</v>
      </c>
      <c r="B1434" s="3" t="s">
        <v>1544</v>
      </c>
      <c r="C1434" s="3" t="s">
        <v>1544</v>
      </c>
      <c r="D1434" s="3" t="s">
        <v>1286</v>
      </c>
      <c r="E1434" s="2" t="str">
        <v>Schlatt (TG)</v>
      </c>
    </row>
    <row r="1435" spans="1:5" x14ac:dyDescent="0.2">
      <c r="A1435" s="3">
        <v>3285</v>
      </c>
      <c r="B1435" s="3" t="s">
        <v>1551</v>
      </c>
      <c r="C1435" s="3" t="s">
        <v>1544</v>
      </c>
      <c r="D1435" s="3" t="s">
        <v>1286</v>
      </c>
      <c r="E1435" s="2" t="str">
        <v>Aadorf</v>
      </c>
    </row>
    <row r="1436" spans="1:5" x14ac:dyDescent="0.2">
      <c r="A1436" s="3">
        <v>3216</v>
      </c>
      <c r="B1436" s="3" t="s">
        <v>1552</v>
      </c>
      <c r="C1436" s="3" t="s">
        <v>1553</v>
      </c>
      <c r="D1436" s="3" t="s">
        <v>1286</v>
      </c>
      <c r="E1436" s="2" t="str">
        <v>Felben-Wellhausen</v>
      </c>
    </row>
    <row r="1437" spans="1:5" x14ac:dyDescent="0.2">
      <c r="A1437" s="3">
        <v>3216</v>
      </c>
      <c r="B1437" s="3" t="s">
        <v>1554</v>
      </c>
      <c r="C1437" s="3" t="s">
        <v>1553</v>
      </c>
      <c r="D1437" s="3" t="s">
        <v>1286</v>
      </c>
      <c r="E1437" s="2" t="str">
        <v>Frauenfeld</v>
      </c>
    </row>
    <row r="1438" spans="1:5" x14ac:dyDescent="0.2">
      <c r="A1438" s="3">
        <v>3214</v>
      </c>
      <c r="B1438" s="3" t="s">
        <v>1555</v>
      </c>
      <c r="C1438" s="3" t="s">
        <v>1555</v>
      </c>
      <c r="D1438" s="3" t="s">
        <v>1286</v>
      </c>
      <c r="E1438" s="2" t="str">
        <v>Gachnang</v>
      </c>
    </row>
    <row r="1439" spans="1:5" x14ac:dyDescent="0.2">
      <c r="A1439" s="3">
        <v>1786</v>
      </c>
      <c r="B1439" s="3" t="s">
        <v>1556</v>
      </c>
      <c r="C1439" s="3" t="s">
        <v>1557</v>
      </c>
      <c r="D1439" s="3" t="s">
        <v>1286</v>
      </c>
      <c r="E1439" s="2" t="str">
        <v>Hüttlingen</v>
      </c>
    </row>
    <row r="1440" spans="1:5" x14ac:dyDescent="0.2">
      <c r="A1440" s="3">
        <v>1787</v>
      </c>
      <c r="B1440" s="3" t="s">
        <v>1558</v>
      </c>
      <c r="C1440" s="3" t="s">
        <v>1557</v>
      </c>
      <c r="D1440" s="3" t="s">
        <v>1286</v>
      </c>
      <c r="E1440" s="2" t="str">
        <v>Matzingen</v>
      </c>
    </row>
    <row r="1441" spans="1:5" x14ac:dyDescent="0.2">
      <c r="A1441" s="3">
        <v>1787</v>
      </c>
      <c r="B1441" s="3" t="s">
        <v>1559</v>
      </c>
      <c r="C1441" s="3" t="s">
        <v>1557</v>
      </c>
      <c r="D1441" s="3" t="s">
        <v>1286</v>
      </c>
      <c r="E1441" s="2" t="str">
        <v>Neunforn</v>
      </c>
    </row>
    <row r="1442" spans="1:5" x14ac:dyDescent="0.2">
      <c r="A1442" s="3">
        <v>1788</v>
      </c>
      <c r="B1442" s="3" t="s">
        <v>1560</v>
      </c>
      <c r="C1442" s="3" t="s">
        <v>1557</v>
      </c>
      <c r="D1442" s="3" t="s">
        <v>1286</v>
      </c>
      <c r="E1442" s="2" t="str">
        <v>Stettfurt</v>
      </c>
    </row>
    <row r="1443" spans="1:5" x14ac:dyDescent="0.2">
      <c r="A1443" s="3">
        <v>1789</v>
      </c>
      <c r="B1443" s="3" t="s">
        <v>1561</v>
      </c>
      <c r="C1443" s="3" t="s">
        <v>1557</v>
      </c>
      <c r="D1443" s="3" t="s">
        <v>1286</v>
      </c>
      <c r="E1443" s="2" t="str">
        <v>Thundorf</v>
      </c>
    </row>
    <row r="1444" spans="1:5" x14ac:dyDescent="0.2">
      <c r="A1444" s="3">
        <v>1719</v>
      </c>
      <c r="B1444" s="3" t="s">
        <v>1562</v>
      </c>
      <c r="C1444" s="3" t="s">
        <v>1562</v>
      </c>
      <c r="D1444" s="3" t="s">
        <v>1286</v>
      </c>
      <c r="E1444" s="2" t="str">
        <v>Uesslingen-Buch</v>
      </c>
    </row>
    <row r="1445" spans="1:5" x14ac:dyDescent="0.2">
      <c r="A1445" s="3">
        <v>3186</v>
      </c>
      <c r="B1445" s="3" t="s">
        <v>1563</v>
      </c>
      <c r="C1445" s="3" t="s">
        <v>1563</v>
      </c>
      <c r="D1445" s="3" t="s">
        <v>1286</v>
      </c>
      <c r="E1445" s="2" t="str">
        <v>Warth-Weiningen</v>
      </c>
    </row>
    <row r="1446" spans="1:5" x14ac:dyDescent="0.2">
      <c r="A1446" s="3">
        <v>1735</v>
      </c>
      <c r="B1446" s="3" t="s">
        <v>1564</v>
      </c>
      <c r="C1446" s="3" t="s">
        <v>1564</v>
      </c>
      <c r="D1446" s="3" t="s">
        <v>1286</v>
      </c>
      <c r="E1446" s="2" t="str">
        <v>Altnau</v>
      </c>
    </row>
    <row r="1447" spans="1:5" x14ac:dyDescent="0.2">
      <c r="A1447" s="3">
        <v>3178</v>
      </c>
      <c r="B1447" s="3" t="s">
        <v>1565</v>
      </c>
      <c r="C1447" s="3" t="s">
        <v>1565</v>
      </c>
      <c r="D1447" s="3" t="s">
        <v>1286</v>
      </c>
      <c r="E1447" s="2" t="str">
        <v>Bottighofen</v>
      </c>
    </row>
    <row r="1448" spans="1:5" x14ac:dyDescent="0.2">
      <c r="A1448" s="3">
        <v>1714</v>
      </c>
      <c r="B1448" s="3" t="s">
        <v>1566</v>
      </c>
      <c r="C1448" s="3" t="s">
        <v>1566</v>
      </c>
      <c r="D1448" s="3" t="s">
        <v>1286</v>
      </c>
      <c r="E1448" s="2" t="str">
        <v>Ermatingen</v>
      </c>
    </row>
    <row r="1449" spans="1:5" x14ac:dyDescent="0.2">
      <c r="A1449" s="3">
        <v>1716</v>
      </c>
      <c r="B1449" s="3" t="s">
        <v>1567</v>
      </c>
      <c r="C1449" s="3" t="s">
        <v>1567</v>
      </c>
      <c r="D1449" s="3" t="s">
        <v>1286</v>
      </c>
      <c r="E1449" s="2" t="str">
        <v>Gottlieben</v>
      </c>
    </row>
    <row r="1450" spans="1:5" x14ac:dyDescent="0.2">
      <c r="A1450" s="3">
        <v>1716</v>
      </c>
      <c r="B1450" s="3" t="s">
        <v>1568</v>
      </c>
      <c r="C1450" s="3" t="s">
        <v>1567</v>
      </c>
      <c r="D1450" s="3" t="s">
        <v>1286</v>
      </c>
      <c r="E1450" s="2" t="str">
        <v>Güttingen</v>
      </c>
    </row>
    <row r="1451" spans="1:5" x14ac:dyDescent="0.2">
      <c r="A1451" s="3">
        <v>1716</v>
      </c>
      <c r="B1451" s="3" t="s">
        <v>1569</v>
      </c>
      <c r="C1451" s="3" t="s">
        <v>1567</v>
      </c>
      <c r="D1451" s="3" t="s">
        <v>1286</v>
      </c>
      <c r="E1451" s="2" t="str">
        <v>Kemmental</v>
      </c>
    </row>
    <row r="1452" spans="1:5" x14ac:dyDescent="0.2">
      <c r="A1452" s="3">
        <v>1719</v>
      </c>
      <c r="B1452" s="3" t="s">
        <v>1570</v>
      </c>
      <c r="C1452" s="3" t="s">
        <v>1567</v>
      </c>
      <c r="D1452" s="3" t="s">
        <v>1286</v>
      </c>
      <c r="E1452" s="2" t="str">
        <v>Kreuzlingen</v>
      </c>
    </row>
    <row r="1453" spans="1:5" x14ac:dyDescent="0.2">
      <c r="A1453" s="3">
        <v>1737</v>
      </c>
      <c r="B1453" s="3" t="s">
        <v>1571</v>
      </c>
      <c r="C1453" s="3" t="s">
        <v>1571</v>
      </c>
      <c r="D1453" s="3" t="s">
        <v>1286</v>
      </c>
      <c r="E1453" s="2" t="str">
        <v>Langrickenbach</v>
      </c>
    </row>
    <row r="1454" spans="1:5" x14ac:dyDescent="0.2">
      <c r="A1454" s="3">
        <v>1718</v>
      </c>
      <c r="B1454" s="3" t="s">
        <v>1572</v>
      </c>
      <c r="C1454" s="3" t="s">
        <v>1572</v>
      </c>
      <c r="D1454" s="3" t="s">
        <v>1286</v>
      </c>
      <c r="E1454" s="2" t="str">
        <v>Lengwil</v>
      </c>
    </row>
    <row r="1455" spans="1:5" x14ac:dyDescent="0.2">
      <c r="A1455" s="3">
        <v>1736</v>
      </c>
      <c r="B1455" s="3" t="s">
        <v>1573</v>
      </c>
      <c r="C1455" s="3" t="s">
        <v>1573</v>
      </c>
      <c r="D1455" s="3" t="s">
        <v>1286</v>
      </c>
      <c r="E1455" s="2" t="str">
        <v>Münsterlingen</v>
      </c>
    </row>
    <row r="1456" spans="1:5" x14ac:dyDescent="0.2">
      <c r="A1456" s="3">
        <v>1717</v>
      </c>
      <c r="B1456" s="3" t="s">
        <v>1574</v>
      </c>
      <c r="C1456" s="3" t="s">
        <v>1574</v>
      </c>
      <c r="D1456" s="3" t="s">
        <v>1286</v>
      </c>
      <c r="E1456" s="2" t="str">
        <v>Tägerwilen</v>
      </c>
    </row>
    <row r="1457" spans="1:5" x14ac:dyDescent="0.2">
      <c r="A1457" s="3">
        <v>3185</v>
      </c>
      <c r="B1457" s="3" t="s">
        <v>1575</v>
      </c>
      <c r="C1457" s="3" t="s">
        <v>1576</v>
      </c>
      <c r="D1457" s="3" t="s">
        <v>1286</v>
      </c>
      <c r="E1457" s="2" t="str">
        <v>Wäldi</v>
      </c>
    </row>
    <row r="1458" spans="1:5" x14ac:dyDescent="0.2">
      <c r="A1458" s="3">
        <v>1712</v>
      </c>
      <c r="B1458" s="3" t="s">
        <v>1577</v>
      </c>
      <c r="C1458" s="3" t="s">
        <v>1577</v>
      </c>
      <c r="D1458" s="3" t="s">
        <v>1286</v>
      </c>
      <c r="E1458" s="2" t="str">
        <v>Affeltrangen</v>
      </c>
    </row>
    <row r="1459" spans="1:5" x14ac:dyDescent="0.2">
      <c r="A1459" s="3">
        <v>1713</v>
      </c>
      <c r="B1459" s="3" t="s">
        <v>1578</v>
      </c>
      <c r="C1459" s="3" t="s">
        <v>1577</v>
      </c>
      <c r="D1459" s="3" t="s">
        <v>1286</v>
      </c>
      <c r="E1459" s="2" t="str">
        <v>Bettwiesen</v>
      </c>
    </row>
    <row r="1460" spans="1:5" x14ac:dyDescent="0.2">
      <c r="A1460" s="3">
        <v>1715</v>
      </c>
      <c r="B1460" s="3" t="s">
        <v>1579</v>
      </c>
      <c r="C1460" s="3" t="s">
        <v>1577</v>
      </c>
      <c r="D1460" s="3" t="s">
        <v>1286</v>
      </c>
      <c r="E1460" s="2" t="str">
        <v>Bichelsee-Balterswil</v>
      </c>
    </row>
    <row r="1461" spans="1:5" x14ac:dyDescent="0.2">
      <c r="A1461" s="3">
        <v>1734</v>
      </c>
      <c r="B1461" s="3" t="s">
        <v>1580</v>
      </c>
      <c r="C1461" s="3" t="s">
        <v>1580</v>
      </c>
      <c r="D1461" s="3" t="s">
        <v>1286</v>
      </c>
      <c r="E1461" s="2" t="str">
        <v>Braunau</v>
      </c>
    </row>
    <row r="1462" spans="1:5" x14ac:dyDescent="0.2">
      <c r="A1462" s="3">
        <v>3182</v>
      </c>
      <c r="B1462" s="3" t="s">
        <v>1581</v>
      </c>
      <c r="C1462" s="3" t="s">
        <v>1581</v>
      </c>
      <c r="D1462" s="3" t="s">
        <v>1286</v>
      </c>
      <c r="E1462" s="2" t="str">
        <v>Eschlikon</v>
      </c>
    </row>
    <row r="1463" spans="1:5" x14ac:dyDescent="0.2">
      <c r="A1463" s="3">
        <v>3175</v>
      </c>
      <c r="B1463" s="3" t="s">
        <v>1582</v>
      </c>
      <c r="C1463" s="3" t="s">
        <v>1583</v>
      </c>
      <c r="D1463" s="3" t="s">
        <v>1286</v>
      </c>
      <c r="E1463" s="2" t="str">
        <v>Fischingen</v>
      </c>
    </row>
    <row r="1464" spans="1:5" x14ac:dyDescent="0.2">
      <c r="A1464" s="3">
        <v>3184</v>
      </c>
      <c r="B1464" s="3" t="s">
        <v>1584</v>
      </c>
      <c r="C1464" s="3" t="s">
        <v>1583</v>
      </c>
      <c r="D1464" s="3" t="s">
        <v>1286</v>
      </c>
      <c r="E1464" s="2" t="str">
        <v>Lommis</v>
      </c>
    </row>
    <row r="1465" spans="1:5" x14ac:dyDescent="0.2">
      <c r="A1465" s="3">
        <v>1616</v>
      </c>
      <c r="B1465" s="3" t="s">
        <v>1585</v>
      </c>
      <c r="C1465" s="3" t="s">
        <v>1585</v>
      </c>
      <c r="D1465" s="3" t="s">
        <v>1286</v>
      </c>
      <c r="E1465" s="2" t="str">
        <v>Münchwilen (TG)</v>
      </c>
    </row>
    <row r="1466" spans="1:5" x14ac:dyDescent="0.2">
      <c r="A1466" s="3">
        <v>1617</v>
      </c>
      <c r="B1466" s="3" t="s">
        <v>1586</v>
      </c>
      <c r="C1466" s="3" t="s">
        <v>1585</v>
      </c>
      <c r="D1466" s="3" t="s">
        <v>1286</v>
      </c>
      <c r="E1466" s="2" t="str">
        <v>Rickenbach (TG)</v>
      </c>
    </row>
    <row r="1467" spans="1:5" x14ac:dyDescent="0.2">
      <c r="A1467" s="3">
        <v>1615</v>
      </c>
      <c r="B1467" s="3" t="s">
        <v>1587</v>
      </c>
      <c r="C1467" s="3" t="s">
        <v>1587</v>
      </c>
      <c r="D1467" s="3" t="s">
        <v>1286</v>
      </c>
      <c r="E1467" s="2" t="str">
        <v>Schönholzerswilen</v>
      </c>
    </row>
    <row r="1468" spans="1:5" x14ac:dyDescent="0.2">
      <c r="A1468" s="3">
        <v>1618</v>
      </c>
      <c r="B1468" s="3" t="s">
        <v>1588</v>
      </c>
      <c r="C1468" s="3" t="s">
        <v>1589</v>
      </c>
      <c r="D1468" s="3" t="s">
        <v>1286</v>
      </c>
      <c r="E1468" s="2" t="str">
        <v>Sirnach</v>
      </c>
    </row>
    <row r="1469" spans="1:5" x14ac:dyDescent="0.2">
      <c r="A1469" s="3">
        <v>1619</v>
      </c>
      <c r="B1469" s="3" t="s">
        <v>1590</v>
      </c>
      <c r="C1469" s="3" t="s">
        <v>1589</v>
      </c>
      <c r="D1469" s="3" t="s">
        <v>1286</v>
      </c>
      <c r="E1469" s="2" t="str">
        <v>Tobel-Tägerschen</v>
      </c>
    </row>
    <row r="1470" spans="1:5" x14ac:dyDescent="0.2">
      <c r="A1470" s="3">
        <v>1614</v>
      </c>
      <c r="B1470" s="3" t="s">
        <v>1591</v>
      </c>
      <c r="C1470" s="3" t="s">
        <v>1591</v>
      </c>
      <c r="D1470" s="3" t="s">
        <v>1286</v>
      </c>
      <c r="E1470" s="2" t="str">
        <v>Wängi</v>
      </c>
    </row>
    <row r="1471" spans="1:5" x14ac:dyDescent="0.2">
      <c r="A1471" s="3">
        <v>1617</v>
      </c>
      <c r="B1471" s="3" t="s">
        <v>1592</v>
      </c>
      <c r="C1471" s="3" t="s">
        <v>1592</v>
      </c>
      <c r="D1471" s="3" t="s">
        <v>1286</v>
      </c>
      <c r="E1471" s="2" t="str">
        <v>Wilen (TG)</v>
      </c>
    </row>
    <row r="1472" spans="1:5" x14ac:dyDescent="0.2">
      <c r="A1472" s="3">
        <v>1609</v>
      </c>
      <c r="B1472" s="3" t="s">
        <v>1593</v>
      </c>
      <c r="C1472" s="3" t="s">
        <v>1594</v>
      </c>
      <c r="D1472" s="3" t="s">
        <v>1286</v>
      </c>
      <c r="E1472" s="2" t="str">
        <v>Wuppenau</v>
      </c>
    </row>
    <row r="1473" spans="1:5" x14ac:dyDescent="0.2">
      <c r="A1473" s="3">
        <v>1609</v>
      </c>
      <c r="B1473" s="3" t="s">
        <v>1595</v>
      </c>
      <c r="C1473" s="3" t="s">
        <v>1594</v>
      </c>
      <c r="D1473" s="3" t="s">
        <v>1286</v>
      </c>
      <c r="E1473" s="2" t="str">
        <v>Berlingen</v>
      </c>
    </row>
    <row r="1474" spans="1:5" x14ac:dyDescent="0.2">
      <c r="A1474" s="3">
        <v>1609</v>
      </c>
      <c r="B1474" s="3" t="s">
        <v>1596</v>
      </c>
      <c r="C1474" s="3" t="s">
        <v>1594</v>
      </c>
      <c r="D1474" s="3" t="s">
        <v>1286</v>
      </c>
      <c r="E1474" s="2" t="str">
        <v>Eschenz</v>
      </c>
    </row>
    <row r="1475" spans="1:5" x14ac:dyDescent="0.2">
      <c r="A1475" s="3">
        <v>1623</v>
      </c>
      <c r="B1475" s="3" t="s">
        <v>1597</v>
      </c>
      <c r="C1475" s="3" t="s">
        <v>1597</v>
      </c>
      <c r="D1475" s="3" t="s">
        <v>1286</v>
      </c>
      <c r="E1475" s="2" t="str">
        <v>Herdern</v>
      </c>
    </row>
    <row r="1476" spans="1:5" x14ac:dyDescent="0.2">
      <c r="A1476" s="3">
        <v>1699</v>
      </c>
      <c r="B1476" s="3" t="s">
        <v>1598</v>
      </c>
      <c r="C1476" s="3" t="s">
        <v>1599</v>
      </c>
      <c r="D1476" s="3" t="s">
        <v>1286</v>
      </c>
      <c r="E1476" s="2" t="str">
        <v>Homburg</v>
      </c>
    </row>
    <row r="1477" spans="1:5" x14ac:dyDescent="0.2">
      <c r="A1477" s="3">
        <v>1699</v>
      </c>
      <c r="B1477" s="3" t="s">
        <v>1600</v>
      </c>
      <c r="C1477" s="3" t="s">
        <v>1599</v>
      </c>
      <c r="D1477" s="3" t="s">
        <v>1286</v>
      </c>
      <c r="E1477" s="2" t="str">
        <v>Hüttwilen</v>
      </c>
    </row>
    <row r="1478" spans="1:5" x14ac:dyDescent="0.2">
      <c r="A1478" s="3">
        <v>1699</v>
      </c>
      <c r="B1478" s="3" t="s">
        <v>1601</v>
      </c>
      <c r="C1478" s="3" t="s">
        <v>1599</v>
      </c>
      <c r="D1478" s="3" t="s">
        <v>1286</v>
      </c>
      <c r="E1478" s="2" t="str">
        <v>Mammern</v>
      </c>
    </row>
    <row r="1479" spans="1:5" x14ac:dyDescent="0.2">
      <c r="A1479" s="3">
        <v>1611</v>
      </c>
      <c r="B1479" s="3" t="s">
        <v>1602</v>
      </c>
      <c r="C1479" s="3" t="s">
        <v>1603</v>
      </c>
      <c r="D1479" s="3" t="s">
        <v>1286</v>
      </c>
      <c r="E1479" s="2" t="str">
        <v>Müllheim</v>
      </c>
    </row>
    <row r="1480" spans="1:5" x14ac:dyDescent="0.2">
      <c r="A1480" s="3">
        <v>1624</v>
      </c>
      <c r="B1480" s="3" t="s">
        <v>1603</v>
      </c>
      <c r="C1480" s="3" t="s">
        <v>1603</v>
      </c>
      <c r="D1480" s="3" t="s">
        <v>1286</v>
      </c>
      <c r="E1480" s="2" t="str">
        <v>Pfyn</v>
      </c>
    </row>
    <row r="1481" spans="1:5" x14ac:dyDescent="0.2">
      <c r="A1481" s="3">
        <v>1624</v>
      </c>
      <c r="B1481" s="3" t="s">
        <v>1604</v>
      </c>
      <c r="C1481" s="3" t="s">
        <v>1603</v>
      </c>
      <c r="D1481" s="3" t="s">
        <v>1286</v>
      </c>
      <c r="E1481" s="2" t="str">
        <v>Raperswilen</v>
      </c>
    </row>
    <row r="1482" spans="1:5" x14ac:dyDescent="0.2">
      <c r="A1482" s="3">
        <v>1624</v>
      </c>
      <c r="B1482" s="3" t="s">
        <v>1605</v>
      </c>
      <c r="C1482" s="3" t="s">
        <v>1603</v>
      </c>
      <c r="D1482" s="3" t="s">
        <v>1286</v>
      </c>
      <c r="E1482" s="2" t="str">
        <v>Salenstein</v>
      </c>
    </row>
    <row r="1483" spans="1:5" x14ac:dyDescent="0.2">
      <c r="A1483" s="3">
        <v>1624</v>
      </c>
      <c r="B1483" s="3" t="s">
        <v>1605</v>
      </c>
      <c r="C1483" s="3" t="s">
        <v>1603</v>
      </c>
      <c r="D1483" s="3" t="s">
        <v>1286</v>
      </c>
      <c r="E1483" s="2" t="str">
        <v>Steckborn</v>
      </c>
    </row>
    <row r="1484" spans="1:5" x14ac:dyDescent="0.2">
      <c r="A1484" s="3">
        <v>4622</v>
      </c>
      <c r="B1484" s="3" t="s">
        <v>1606</v>
      </c>
      <c r="C1484" s="3" t="s">
        <v>1606</v>
      </c>
      <c r="D1484" s="3" t="s">
        <v>1607</v>
      </c>
      <c r="E1484" s="2" t="str">
        <v>Wagenhausen</v>
      </c>
    </row>
    <row r="1485" spans="1:5" x14ac:dyDescent="0.2">
      <c r="A1485" s="3">
        <v>4624</v>
      </c>
      <c r="B1485" s="3" t="s">
        <v>1608</v>
      </c>
      <c r="C1485" s="3" t="s">
        <v>1608</v>
      </c>
      <c r="D1485" s="3" t="s">
        <v>1607</v>
      </c>
      <c r="E1485" s="2" t="str">
        <v>Amlikon-Bissegg</v>
      </c>
    </row>
    <row r="1486" spans="1:5" x14ac:dyDescent="0.2">
      <c r="A1486" s="3">
        <v>4703</v>
      </c>
      <c r="B1486" s="3" t="s">
        <v>1609</v>
      </c>
      <c r="C1486" s="3" t="s">
        <v>1609</v>
      </c>
      <c r="D1486" s="3" t="s">
        <v>1607</v>
      </c>
      <c r="E1486" s="2" t="str">
        <v>Berg (TG)</v>
      </c>
    </row>
    <row r="1487" spans="1:5" x14ac:dyDescent="0.2">
      <c r="A1487" s="3">
        <v>4623</v>
      </c>
      <c r="B1487" s="3" t="s">
        <v>1610</v>
      </c>
      <c r="C1487" s="3" t="s">
        <v>1610</v>
      </c>
      <c r="D1487" s="3" t="s">
        <v>1607</v>
      </c>
      <c r="E1487" s="2" t="str">
        <v>Birwinken</v>
      </c>
    </row>
    <row r="1488" spans="1:5" x14ac:dyDescent="0.2">
      <c r="A1488" s="3">
        <v>4626</v>
      </c>
      <c r="B1488" s="3" t="s">
        <v>1611</v>
      </c>
      <c r="C1488" s="3" t="s">
        <v>1611</v>
      </c>
      <c r="D1488" s="3" t="s">
        <v>1607</v>
      </c>
      <c r="E1488" s="2" t="str">
        <v>Bürglen (TG)</v>
      </c>
    </row>
    <row r="1489" spans="1:5" x14ac:dyDescent="0.2">
      <c r="A1489" s="3">
        <v>4625</v>
      </c>
      <c r="B1489" s="3" t="s">
        <v>1612</v>
      </c>
      <c r="C1489" s="3" t="s">
        <v>1612</v>
      </c>
      <c r="D1489" s="3" t="s">
        <v>1607</v>
      </c>
      <c r="E1489" s="2" t="str">
        <v>Bussnang</v>
      </c>
    </row>
    <row r="1490" spans="1:5" x14ac:dyDescent="0.2">
      <c r="A1490" s="3">
        <v>4702</v>
      </c>
      <c r="B1490" s="3" t="s">
        <v>1613</v>
      </c>
      <c r="C1490" s="3" t="s">
        <v>1613</v>
      </c>
      <c r="D1490" s="3" t="s">
        <v>1607</v>
      </c>
      <c r="E1490" s="2" t="str">
        <v>Märstetten</v>
      </c>
    </row>
    <row r="1491" spans="1:5" x14ac:dyDescent="0.2">
      <c r="A1491" s="3">
        <v>4628</v>
      </c>
      <c r="B1491" s="3" t="s">
        <v>1614</v>
      </c>
      <c r="C1491" s="3" t="s">
        <v>1614</v>
      </c>
      <c r="D1491" s="3" t="s">
        <v>1607</v>
      </c>
      <c r="E1491" s="2" t="str">
        <v>Weinfelden</v>
      </c>
    </row>
    <row r="1492" spans="1:5" x14ac:dyDescent="0.2">
      <c r="A1492" s="3">
        <v>4714</v>
      </c>
      <c r="B1492" s="3" t="s">
        <v>1615</v>
      </c>
      <c r="C1492" s="3" t="s">
        <v>1615</v>
      </c>
      <c r="D1492" s="3" t="s">
        <v>1607</v>
      </c>
      <c r="E1492" s="2" t="str">
        <v>Wigoltingen</v>
      </c>
    </row>
    <row r="1493" spans="1:5" x14ac:dyDescent="0.2">
      <c r="A1493" s="3">
        <v>4710</v>
      </c>
      <c r="B1493" s="3" t="s">
        <v>1616</v>
      </c>
      <c r="C1493" s="3" t="s">
        <v>1616</v>
      </c>
      <c r="D1493" s="3" t="s">
        <v>1607</v>
      </c>
      <c r="E1493" s="2" t="str">
        <v>Arbedo-Castione</v>
      </c>
    </row>
    <row r="1494" spans="1:5" x14ac:dyDescent="0.2">
      <c r="A1494" s="3">
        <v>4715</v>
      </c>
      <c r="B1494" s="3" t="s">
        <v>1617</v>
      </c>
      <c r="C1494" s="3" t="s">
        <v>1617</v>
      </c>
      <c r="D1494" s="3" t="s">
        <v>1607</v>
      </c>
      <c r="E1494" s="2" t="str">
        <v>Bellinzona</v>
      </c>
    </row>
    <row r="1495" spans="1:5" x14ac:dyDescent="0.2">
      <c r="A1495" s="3">
        <v>4718</v>
      </c>
      <c r="B1495" s="3" t="s">
        <v>1618</v>
      </c>
      <c r="C1495" s="3" t="s">
        <v>1619</v>
      </c>
      <c r="D1495" s="3" t="s">
        <v>1607</v>
      </c>
      <c r="E1495" s="2" t="str">
        <v>Cadenazzo</v>
      </c>
    </row>
    <row r="1496" spans="1:5" x14ac:dyDescent="0.2">
      <c r="A1496" s="3">
        <v>4712</v>
      </c>
      <c r="B1496" s="3" t="s">
        <v>1620</v>
      </c>
      <c r="C1496" s="3" t="s">
        <v>1620</v>
      </c>
      <c r="D1496" s="3" t="s">
        <v>1607</v>
      </c>
      <c r="E1496" s="2" t="str">
        <v>Isone</v>
      </c>
    </row>
    <row r="1497" spans="1:5" x14ac:dyDescent="0.2">
      <c r="A1497" s="3">
        <v>4713</v>
      </c>
      <c r="B1497" s="3" t="s">
        <v>1621</v>
      </c>
      <c r="C1497" s="3" t="s">
        <v>1621</v>
      </c>
      <c r="D1497" s="3" t="s">
        <v>1607</v>
      </c>
      <c r="E1497" s="2" t="str">
        <v>Lumino</v>
      </c>
    </row>
    <row r="1498" spans="1:5" x14ac:dyDescent="0.2">
      <c r="A1498" s="3">
        <v>4717</v>
      </c>
      <c r="B1498" s="3" t="s">
        <v>1622</v>
      </c>
      <c r="C1498" s="3" t="s">
        <v>1623</v>
      </c>
      <c r="D1498" s="3" t="s">
        <v>1607</v>
      </c>
      <c r="E1498" s="2" t="str">
        <v>Sant'Antonino</v>
      </c>
    </row>
    <row r="1499" spans="1:5" x14ac:dyDescent="0.2">
      <c r="A1499" s="3">
        <v>4719</v>
      </c>
      <c r="B1499" s="3" t="s">
        <v>1624</v>
      </c>
      <c r="C1499" s="3" t="s">
        <v>1623</v>
      </c>
      <c r="D1499" s="3" t="s">
        <v>1607</v>
      </c>
      <c r="E1499" s="2" t="str">
        <v>Acquarossa</v>
      </c>
    </row>
    <row r="1500" spans="1:5" x14ac:dyDescent="0.2">
      <c r="A1500" s="3">
        <v>4716</v>
      </c>
      <c r="B1500" s="3" t="s">
        <v>1625</v>
      </c>
      <c r="C1500" s="3" t="s">
        <v>1626</v>
      </c>
      <c r="D1500" s="3" t="s">
        <v>1607</v>
      </c>
      <c r="E1500" s="2" t="str">
        <v>Blenio</v>
      </c>
    </row>
    <row r="1501" spans="1:5" x14ac:dyDescent="0.2">
      <c r="A1501" s="3">
        <v>4716</v>
      </c>
      <c r="B1501" s="3" t="s">
        <v>1627</v>
      </c>
      <c r="C1501" s="3" t="s">
        <v>1626</v>
      </c>
      <c r="D1501" s="3" t="s">
        <v>1607</v>
      </c>
      <c r="E1501" s="2" t="str">
        <v>Serravalle</v>
      </c>
    </row>
    <row r="1502" spans="1:5" x14ac:dyDescent="0.2">
      <c r="A1502" s="3">
        <v>4585</v>
      </c>
      <c r="B1502" s="3" t="s">
        <v>1628</v>
      </c>
      <c r="C1502" s="3" t="s">
        <v>1628</v>
      </c>
      <c r="D1502" s="3" t="s">
        <v>1607</v>
      </c>
      <c r="E1502" s="2" t="str">
        <v>Airolo</v>
      </c>
    </row>
    <row r="1503" spans="1:5" x14ac:dyDescent="0.2">
      <c r="A1503" s="3">
        <v>4571</v>
      </c>
      <c r="B1503" s="3" t="s">
        <v>1629</v>
      </c>
      <c r="C1503" s="3" t="s">
        <v>1630</v>
      </c>
      <c r="D1503" s="3" t="s">
        <v>1607</v>
      </c>
      <c r="E1503" s="2" t="str">
        <v>Bedretto</v>
      </c>
    </row>
    <row r="1504" spans="1:5" x14ac:dyDescent="0.2">
      <c r="A1504" s="3">
        <v>4571</v>
      </c>
      <c r="B1504" s="3" t="s">
        <v>1631</v>
      </c>
      <c r="C1504" s="3" t="s">
        <v>1630</v>
      </c>
      <c r="D1504" s="3" t="s">
        <v>1607</v>
      </c>
      <c r="E1504" s="2" t="str">
        <v>Bodio</v>
      </c>
    </row>
    <row r="1505" spans="1:5" x14ac:dyDescent="0.2">
      <c r="A1505" s="3">
        <v>4584</v>
      </c>
      <c r="B1505" s="3" t="s">
        <v>1632</v>
      </c>
      <c r="C1505" s="3" t="s">
        <v>1633</v>
      </c>
      <c r="D1505" s="3" t="s">
        <v>1607</v>
      </c>
      <c r="E1505" s="2" t="str">
        <v>Dalpe</v>
      </c>
    </row>
    <row r="1506" spans="1:5" x14ac:dyDescent="0.2">
      <c r="A1506" s="3">
        <v>4584</v>
      </c>
      <c r="B1506" s="3" t="s">
        <v>1634</v>
      </c>
      <c r="C1506" s="3" t="s">
        <v>1633</v>
      </c>
      <c r="D1506" s="3" t="s">
        <v>1607</v>
      </c>
      <c r="E1506" s="2" t="str">
        <v>Faido</v>
      </c>
    </row>
    <row r="1507" spans="1:5" x14ac:dyDescent="0.2">
      <c r="A1507" s="3">
        <v>3254</v>
      </c>
      <c r="B1507" s="3" t="s">
        <v>1635</v>
      </c>
      <c r="C1507" s="3" t="s">
        <v>1635</v>
      </c>
      <c r="D1507" s="3" t="s">
        <v>1607</v>
      </c>
      <c r="E1507" s="2" t="str">
        <v>Giornico</v>
      </c>
    </row>
    <row r="1508" spans="1:5" x14ac:dyDescent="0.2">
      <c r="A1508" s="3">
        <v>3254</v>
      </c>
      <c r="B1508" s="3" t="s">
        <v>1636</v>
      </c>
      <c r="C1508" s="3" t="s">
        <v>1635</v>
      </c>
      <c r="D1508" s="3" t="s">
        <v>1607</v>
      </c>
      <c r="E1508" s="2" t="str">
        <v>Personico</v>
      </c>
    </row>
    <row r="1509" spans="1:5" x14ac:dyDescent="0.2">
      <c r="A1509" s="3">
        <v>3307</v>
      </c>
      <c r="B1509" s="3" t="s">
        <v>1637</v>
      </c>
      <c r="C1509" s="3" t="s">
        <v>1635</v>
      </c>
      <c r="D1509" s="3" t="s">
        <v>1607</v>
      </c>
      <c r="E1509" s="2" t="str">
        <v>Pollegio</v>
      </c>
    </row>
    <row r="1510" spans="1:5" x14ac:dyDescent="0.2">
      <c r="A1510" s="3">
        <v>4588</v>
      </c>
      <c r="B1510" s="3" t="s">
        <v>1638</v>
      </c>
      <c r="C1510" s="3" t="s">
        <v>1635</v>
      </c>
      <c r="D1510" s="3" t="s">
        <v>1607</v>
      </c>
      <c r="E1510" s="2" t="str">
        <v>Prato (Leventina)</v>
      </c>
    </row>
    <row r="1511" spans="1:5" x14ac:dyDescent="0.2">
      <c r="A1511" s="3">
        <v>3253</v>
      </c>
      <c r="B1511" s="3" t="s">
        <v>1639</v>
      </c>
      <c r="C1511" s="3" t="s">
        <v>1639</v>
      </c>
      <c r="D1511" s="3" t="s">
        <v>1607</v>
      </c>
      <c r="E1511" s="2" t="str">
        <v>Quinto</v>
      </c>
    </row>
    <row r="1512" spans="1:5" x14ac:dyDescent="0.2">
      <c r="A1512" s="3">
        <v>4588</v>
      </c>
      <c r="B1512" s="3" t="s">
        <v>1640</v>
      </c>
      <c r="C1512" s="3" t="s">
        <v>1640</v>
      </c>
      <c r="D1512" s="3" t="s">
        <v>1607</v>
      </c>
      <c r="E1512" s="2" t="str">
        <v>Ascona</v>
      </c>
    </row>
    <row r="1513" spans="1:5" x14ac:dyDescent="0.2">
      <c r="A1513" s="3">
        <v>4574</v>
      </c>
      <c r="B1513" s="3" t="s">
        <v>1641</v>
      </c>
      <c r="C1513" s="3" t="s">
        <v>1642</v>
      </c>
      <c r="D1513" s="3" t="s">
        <v>1607</v>
      </c>
      <c r="E1513" s="2" t="str">
        <v>Brione sopra Minusio</v>
      </c>
    </row>
    <row r="1514" spans="1:5" x14ac:dyDescent="0.2">
      <c r="A1514" s="3">
        <v>4574</v>
      </c>
      <c r="B1514" s="3" t="s">
        <v>1643</v>
      </c>
      <c r="C1514" s="3" t="s">
        <v>1642</v>
      </c>
      <c r="D1514" s="3" t="s">
        <v>1607</v>
      </c>
      <c r="E1514" s="2" t="str">
        <v>Brissago</v>
      </c>
    </row>
    <row r="1515" spans="1:5" x14ac:dyDescent="0.2">
      <c r="A1515" s="3">
        <v>4576</v>
      </c>
      <c r="B1515" s="3" t="s">
        <v>1644</v>
      </c>
      <c r="C1515" s="3" t="s">
        <v>1645</v>
      </c>
      <c r="D1515" s="3" t="s">
        <v>1607</v>
      </c>
      <c r="E1515" s="2" t="str">
        <v>Gordola</v>
      </c>
    </row>
    <row r="1516" spans="1:5" x14ac:dyDescent="0.2">
      <c r="A1516" s="3">
        <v>4577</v>
      </c>
      <c r="B1516" s="3" t="s">
        <v>1646</v>
      </c>
      <c r="C1516" s="3" t="s">
        <v>1645</v>
      </c>
      <c r="D1516" s="3" t="s">
        <v>1607</v>
      </c>
      <c r="E1516" s="2" t="str">
        <v>Lavertezzo</v>
      </c>
    </row>
    <row r="1517" spans="1:5" x14ac:dyDescent="0.2">
      <c r="A1517" s="3">
        <v>4578</v>
      </c>
      <c r="B1517" s="3" t="s">
        <v>1647</v>
      </c>
      <c r="C1517" s="3" t="s">
        <v>1645</v>
      </c>
      <c r="D1517" s="3" t="s">
        <v>1607</v>
      </c>
      <c r="E1517" s="2" t="str">
        <v>Locarno</v>
      </c>
    </row>
    <row r="1518" spans="1:5" x14ac:dyDescent="0.2">
      <c r="A1518" s="3">
        <v>4579</v>
      </c>
      <c r="B1518" s="3" t="s">
        <v>1648</v>
      </c>
      <c r="C1518" s="3" t="s">
        <v>1645</v>
      </c>
      <c r="D1518" s="3" t="s">
        <v>1607</v>
      </c>
      <c r="E1518" s="2" t="str">
        <v>Losone</v>
      </c>
    </row>
    <row r="1519" spans="1:5" x14ac:dyDescent="0.2">
      <c r="A1519" s="3">
        <v>4581</v>
      </c>
      <c r="B1519" s="3" t="s">
        <v>1649</v>
      </c>
      <c r="C1519" s="3" t="s">
        <v>1645</v>
      </c>
      <c r="D1519" s="3" t="s">
        <v>1607</v>
      </c>
      <c r="E1519" s="2" t="str">
        <v>Mergoscia</v>
      </c>
    </row>
    <row r="1520" spans="1:5" x14ac:dyDescent="0.2">
      <c r="A1520" s="3">
        <v>4582</v>
      </c>
      <c r="B1520" s="3" t="s">
        <v>1650</v>
      </c>
      <c r="C1520" s="3" t="s">
        <v>1645</v>
      </c>
      <c r="D1520" s="3" t="s">
        <v>1607</v>
      </c>
      <c r="E1520" s="2" t="str">
        <v>Minusio</v>
      </c>
    </row>
    <row r="1521" spans="1:5" x14ac:dyDescent="0.2">
      <c r="A1521" s="3">
        <v>4583</v>
      </c>
      <c r="B1521" s="3" t="s">
        <v>1651</v>
      </c>
      <c r="C1521" s="3" t="s">
        <v>1645</v>
      </c>
      <c r="D1521" s="3" t="s">
        <v>1607</v>
      </c>
      <c r="E1521" s="2" t="str">
        <v>Muralto</v>
      </c>
    </row>
    <row r="1522" spans="1:5" x14ac:dyDescent="0.2">
      <c r="A1522" s="3">
        <v>4583</v>
      </c>
      <c r="B1522" s="3" t="s">
        <v>1652</v>
      </c>
      <c r="C1522" s="3" t="s">
        <v>1645</v>
      </c>
      <c r="D1522" s="3" t="s">
        <v>1607</v>
      </c>
      <c r="E1522" s="2" t="str">
        <v>Orselina</v>
      </c>
    </row>
    <row r="1523" spans="1:5" x14ac:dyDescent="0.2">
      <c r="A1523" s="3">
        <v>4586</v>
      </c>
      <c r="B1523" s="3" t="s">
        <v>1653</v>
      </c>
      <c r="C1523" s="3" t="s">
        <v>1645</v>
      </c>
      <c r="D1523" s="3" t="s">
        <v>1607</v>
      </c>
      <c r="E1523" s="2" t="str">
        <v>Ronco sopra Ascona</v>
      </c>
    </row>
    <row r="1524" spans="1:5" x14ac:dyDescent="0.2">
      <c r="A1524" s="3">
        <v>4587</v>
      </c>
      <c r="B1524" s="3" t="s">
        <v>1654</v>
      </c>
      <c r="C1524" s="3" t="s">
        <v>1645</v>
      </c>
      <c r="D1524" s="3" t="s">
        <v>1607</v>
      </c>
      <c r="E1524" s="2" t="str">
        <v>Tenero-Contra</v>
      </c>
    </row>
    <row r="1525" spans="1:5" x14ac:dyDescent="0.2">
      <c r="A1525" s="3">
        <v>4588</v>
      </c>
      <c r="B1525" s="3" t="s">
        <v>1655</v>
      </c>
      <c r="C1525" s="3" t="s">
        <v>1645</v>
      </c>
      <c r="D1525" s="3" t="s">
        <v>1607</v>
      </c>
      <c r="E1525" s="2" t="str">
        <v>Onsernone</v>
      </c>
    </row>
    <row r="1526" spans="1:5" x14ac:dyDescent="0.2">
      <c r="A1526" s="3">
        <v>4112</v>
      </c>
      <c r="B1526" s="3" t="s">
        <v>1656</v>
      </c>
      <c r="C1526" s="3" t="s">
        <v>1656</v>
      </c>
      <c r="D1526" s="3" t="s">
        <v>1607</v>
      </c>
      <c r="E1526" s="2" t="str">
        <v>Cugnasco-Gerra</v>
      </c>
    </row>
    <row r="1527" spans="1:5" x14ac:dyDescent="0.2">
      <c r="A1527" s="3">
        <v>4413</v>
      </c>
      <c r="B1527" s="3" t="s">
        <v>1657</v>
      </c>
      <c r="C1527" s="3" t="s">
        <v>1658</v>
      </c>
      <c r="D1527" s="3" t="s">
        <v>1607</v>
      </c>
      <c r="E1527" s="2" t="str">
        <v>Agno</v>
      </c>
    </row>
    <row r="1528" spans="1:5" x14ac:dyDescent="0.2">
      <c r="A1528" s="3">
        <v>4143</v>
      </c>
      <c r="B1528" s="3" t="s">
        <v>1659</v>
      </c>
      <c r="C1528" s="3" t="s">
        <v>1659</v>
      </c>
      <c r="D1528" s="3" t="s">
        <v>1607</v>
      </c>
      <c r="E1528" s="2" t="str">
        <v>Aranno</v>
      </c>
    </row>
    <row r="1529" spans="1:5" x14ac:dyDescent="0.2">
      <c r="A1529" s="3">
        <v>4145</v>
      </c>
      <c r="B1529" s="3" t="s">
        <v>1660</v>
      </c>
      <c r="C1529" s="3" t="s">
        <v>1660</v>
      </c>
      <c r="D1529" s="3" t="s">
        <v>1607</v>
      </c>
      <c r="E1529" s="2" t="str">
        <v>Arogno</v>
      </c>
    </row>
    <row r="1530" spans="1:5" x14ac:dyDescent="0.2">
      <c r="A1530" s="3">
        <v>4146</v>
      </c>
      <c r="B1530" s="3" t="s">
        <v>1661</v>
      </c>
      <c r="C1530" s="3" t="s">
        <v>1661</v>
      </c>
      <c r="D1530" s="3" t="s">
        <v>1607</v>
      </c>
      <c r="E1530" s="2" t="str">
        <v>Astano</v>
      </c>
    </row>
    <row r="1531" spans="1:5" x14ac:dyDescent="0.2">
      <c r="A1531" s="3">
        <v>4112</v>
      </c>
      <c r="B1531" s="3" t="s">
        <v>1662</v>
      </c>
      <c r="C1531" s="3" t="s">
        <v>1663</v>
      </c>
      <c r="D1531" s="3" t="s">
        <v>1607</v>
      </c>
      <c r="E1531" s="2" t="str">
        <v>Bedano</v>
      </c>
    </row>
    <row r="1532" spans="1:5" x14ac:dyDescent="0.2">
      <c r="A1532" s="3">
        <v>4114</v>
      </c>
      <c r="B1532" s="3" t="s">
        <v>1664</v>
      </c>
      <c r="C1532" s="3" t="s">
        <v>1663</v>
      </c>
      <c r="D1532" s="3" t="s">
        <v>1607</v>
      </c>
      <c r="E1532" s="2" t="str">
        <v>Bedigliora</v>
      </c>
    </row>
    <row r="1533" spans="1:5" x14ac:dyDescent="0.2">
      <c r="A1533" s="3">
        <v>4115</v>
      </c>
      <c r="B1533" s="3" t="s">
        <v>1665</v>
      </c>
      <c r="C1533" s="3" t="s">
        <v>1666</v>
      </c>
      <c r="D1533" s="3" t="s">
        <v>1607</v>
      </c>
      <c r="E1533" s="2" t="str">
        <v>Bioggio</v>
      </c>
    </row>
    <row r="1534" spans="1:5" x14ac:dyDescent="0.2">
      <c r="A1534" s="3">
        <v>4116</v>
      </c>
      <c r="B1534" s="3" t="s">
        <v>1667</v>
      </c>
      <c r="C1534" s="3" t="s">
        <v>1666</v>
      </c>
      <c r="D1534" s="3" t="s">
        <v>1607</v>
      </c>
      <c r="E1534" s="2" t="str">
        <v>Bissone</v>
      </c>
    </row>
    <row r="1535" spans="1:5" x14ac:dyDescent="0.2">
      <c r="A1535" s="3">
        <v>4412</v>
      </c>
      <c r="B1535" s="3" t="s">
        <v>1668</v>
      </c>
      <c r="C1535" s="3" t="s">
        <v>1669</v>
      </c>
      <c r="D1535" s="3" t="s">
        <v>1607</v>
      </c>
      <c r="E1535" s="2" t="str">
        <v>Brusino Arsizio</v>
      </c>
    </row>
    <row r="1536" spans="1:5" x14ac:dyDescent="0.2">
      <c r="A1536" s="3">
        <v>4421</v>
      </c>
      <c r="B1536" s="3" t="s">
        <v>1670</v>
      </c>
      <c r="C1536" s="3" t="s">
        <v>1669</v>
      </c>
      <c r="D1536" s="3" t="s">
        <v>1607</v>
      </c>
      <c r="E1536" s="2" t="str">
        <v>Cademario</v>
      </c>
    </row>
    <row r="1537" spans="1:5" x14ac:dyDescent="0.2">
      <c r="A1537" s="3">
        <v>4118</v>
      </c>
      <c r="B1537" s="3" t="s">
        <v>1671</v>
      </c>
      <c r="C1537" s="3" t="s">
        <v>1671</v>
      </c>
      <c r="D1537" s="3" t="s">
        <v>1607</v>
      </c>
      <c r="E1537" s="2" t="str">
        <v>Cadempino</v>
      </c>
    </row>
    <row r="1538" spans="1:5" x14ac:dyDescent="0.2">
      <c r="A1538" s="3">
        <v>4206</v>
      </c>
      <c r="B1538" s="3" t="s">
        <v>1672</v>
      </c>
      <c r="C1538" s="3" t="s">
        <v>1673</v>
      </c>
      <c r="D1538" s="3" t="s">
        <v>1607</v>
      </c>
      <c r="E1538" s="2" t="str">
        <v>Canobbio</v>
      </c>
    </row>
    <row r="1539" spans="1:5" x14ac:dyDescent="0.2">
      <c r="A1539" s="3">
        <v>4108</v>
      </c>
      <c r="B1539" s="3" t="s">
        <v>1674</v>
      </c>
      <c r="C1539" s="3" t="s">
        <v>1674</v>
      </c>
      <c r="D1539" s="3" t="s">
        <v>1607</v>
      </c>
      <c r="E1539" s="2" t="str">
        <v>Caslano</v>
      </c>
    </row>
    <row r="1540" spans="1:5" x14ac:dyDescent="0.2">
      <c r="A1540" s="3">
        <v>4633</v>
      </c>
      <c r="B1540" s="3" t="s">
        <v>1675</v>
      </c>
      <c r="C1540" s="3" t="s">
        <v>1676</v>
      </c>
      <c r="D1540" s="3" t="s">
        <v>1607</v>
      </c>
      <c r="E1540" s="2" t="str">
        <v>Comano</v>
      </c>
    </row>
    <row r="1541" spans="1:5" x14ac:dyDescent="0.2">
      <c r="A1541" s="3">
        <v>4468</v>
      </c>
      <c r="B1541" s="3" t="s">
        <v>1677</v>
      </c>
      <c r="C1541" s="3" t="s">
        <v>1677</v>
      </c>
      <c r="D1541" s="3" t="s">
        <v>1607</v>
      </c>
      <c r="E1541" s="2" t="str">
        <v>Cureglia</v>
      </c>
    </row>
    <row r="1542" spans="1:5" x14ac:dyDescent="0.2">
      <c r="A1542" s="3">
        <v>4654</v>
      </c>
      <c r="B1542" s="3" t="s">
        <v>1678</v>
      </c>
      <c r="C1542" s="3" t="s">
        <v>1678</v>
      </c>
      <c r="D1542" s="3" t="s">
        <v>1607</v>
      </c>
      <c r="E1542" s="2" t="str">
        <v>Curio</v>
      </c>
    </row>
    <row r="1543" spans="1:5" x14ac:dyDescent="0.2">
      <c r="A1543" s="3">
        <v>5013</v>
      </c>
      <c r="B1543" s="3" t="s">
        <v>1679</v>
      </c>
      <c r="C1543" s="3" t="s">
        <v>1679</v>
      </c>
      <c r="D1543" s="3" t="s">
        <v>1607</v>
      </c>
      <c r="E1543" s="2" t="str">
        <v>Grancia</v>
      </c>
    </row>
    <row r="1544" spans="1:5" x14ac:dyDescent="0.2">
      <c r="A1544" s="3">
        <v>4653</v>
      </c>
      <c r="B1544" s="3" t="s">
        <v>1680</v>
      </c>
      <c r="C1544" s="3" t="s">
        <v>1680</v>
      </c>
      <c r="D1544" s="3" t="s">
        <v>1607</v>
      </c>
      <c r="E1544" s="2" t="str">
        <v>Gravesano</v>
      </c>
    </row>
    <row r="1545" spans="1:5" x14ac:dyDescent="0.2">
      <c r="A1545" s="3">
        <v>4655</v>
      </c>
      <c r="B1545" s="3" t="s">
        <v>1681</v>
      </c>
      <c r="C1545" s="3" t="s">
        <v>1681</v>
      </c>
      <c r="D1545" s="3" t="s">
        <v>1607</v>
      </c>
      <c r="E1545" s="2" t="str">
        <v>Lamone</v>
      </c>
    </row>
    <row r="1546" spans="1:5" x14ac:dyDescent="0.2">
      <c r="A1546" s="3">
        <v>4655</v>
      </c>
      <c r="B1546" s="3" t="s">
        <v>1682</v>
      </c>
      <c r="C1546" s="3" t="s">
        <v>1681</v>
      </c>
      <c r="D1546" s="3" t="s">
        <v>1607</v>
      </c>
      <c r="E1546" s="2" t="str">
        <v>Lugano</v>
      </c>
    </row>
    <row r="1547" spans="1:5" x14ac:dyDescent="0.2">
      <c r="A1547" s="3">
        <v>4632</v>
      </c>
      <c r="B1547" s="3" t="s">
        <v>1683</v>
      </c>
      <c r="C1547" s="3" t="s">
        <v>1683</v>
      </c>
      <c r="D1547" s="3" t="s">
        <v>1607</v>
      </c>
      <c r="E1547" s="2" t="str">
        <v>Magliaso</v>
      </c>
    </row>
    <row r="1548" spans="1:5" x14ac:dyDescent="0.2">
      <c r="A1548" s="3">
        <v>4652</v>
      </c>
      <c r="B1548" s="3" t="s">
        <v>1684</v>
      </c>
      <c r="C1548" s="3" t="s">
        <v>1684</v>
      </c>
      <c r="D1548" s="3" t="s">
        <v>1607</v>
      </c>
      <c r="E1548" s="2" t="str">
        <v>Manno</v>
      </c>
    </row>
    <row r="1549" spans="1:5" x14ac:dyDescent="0.2">
      <c r="A1549" s="3">
        <v>4634</v>
      </c>
      <c r="B1549" s="3" t="s">
        <v>1685</v>
      </c>
      <c r="C1549" s="3" t="s">
        <v>1686</v>
      </c>
      <c r="D1549" s="3" t="s">
        <v>1607</v>
      </c>
      <c r="E1549" s="2" t="str">
        <v>Massagno</v>
      </c>
    </row>
    <row r="1550" spans="1:5" x14ac:dyDescent="0.2">
      <c r="A1550" s="3">
        <v>5015</v>
      </c>
      <c r="B1550" s="3" t="s">
        <v>1687</v>
      </c>
      <c r="C1550" s="3" t="s">
        <v>1688</v>
      </c>
      <c r="D1550" s="3" t="s">
        <v>1607</v>
      </c>
      <c r="E1550" s="2" t="str">
        <v>Melide</v>
      </c>
    </row>
    <row r="1551" spans="1:5" x14ac:dyDescent="0.2">
      <c r="A1551" s="3">
        <v>4556</v>
      </c>
      <c r="B1551" s="3" t="s">
        <v>1689</v>
      </c>
      <c r="C1551" s="3" t="s">
        <v>1690</v>
      </c>
      <c r="D1551" s="3" t="s">
        <v>1607</v>
      </c>
      <c r="E1551" s="2" t="str">
        <v>Mezzovico-Vira</v>
      </c>
    </row>
    <row r="1552" spans="1:5" x14ac:dyDescent="0.2">
      <c r="A1552" s="3">
        <v>4556</v>
      </c>
      <c r="B1552" s="3" t="s">
        <v>1691</v>
      </c>
      <c r="C1552" s="3" t="s">
        <v>1690</v>
      </c>
      <c r="D1552" s="3" t="s">
        <v>1607</v>
      </c>
      <c r="E1552" s="2" t="str">
        <v>Miglieglia</v>
      </c>
    </row>
    <row r="1553" spans="1:5" x14ac:dyDescent="0.2">
      <c r="A1553" s="3">
        <v>4556</v>
      </c>
      <c r="B1553" s="3" t="s">
        <v>1692</v>
      </c>
      <c r="C1553" s="3" t="s">
        <v>1690</v>
      </c>
      <c r="D1553" s="3" t="s">
        <v>1607</v>
      </c>
      <c r="E1553" s="2" t="str">
        <v>Morcote</v>
      </c>
    </row>
    <row r="1554" spans="1:5" x14ac:dyDescent="0.2">
      <c r="A1554" s="3">
        <v>4562</v>
      </c>
      <c r="B1554" s="3" t="s">
        <v>1693</v>
      </c>
      <c r="C1554" s="3" t="s">
        <v>1693</v>
      </c>
      <c r="D1554" s="3" t="s">
        <v>1607</v>
      </c>
      <c r="E1554" s="2" t="str">
        <v>Muzzano</v>
      </c>
    </row>
    <row r="1555" spans="1:5" x14ac:dyDescent="0.2">
      <c r="A1555" s="3">
        <v>4556</v>
      </c>
      <c r="B1555" s="3" t="s">
        <v>1694</v>
      </c>
      <c r="C1555" s="3" t="s">
        <v>1694</v>
      </c>
      <c r="D1555" s="3" t="s">
        <v>1607</v>
      </c>
      <c r="E1555" s="2" t="str">
        <v>Neggio</v>
      </c>
    </row>
    <row r="1556" spans="1:5" x14ac:dyDescent="0.2">
      <c r="A1556" s="3">
        <v>4543</v>
      </c>
      <c r="B1556" s="3" t="s">
        <v>1695</v>
      </c>
      <c r="C1556" s="3" t="s">
        <v>1695</v>
      </c>
      <c r="D1556" s="3" t="s">
        <v>1607</v>
      </c>
      <c r="E1556" s="2" t="str">
        <v>Novaggio</v>
      </c>
    </row>
    <row r="1557" spans="1:5" x14ac:dyDescent="0.2">
      <c r="A1557" s="3">
        <v>4552</v>
      </c>
      <c r="B1557" s="3" t="s">
        <v>1696</v>
      </c>
      <c r="C1557" s="3" t="s">
        <v>1696</v>
      </c>
      <c r="D1557" s="3" t="s">
        <v>1607</v>
      </c>
      <c r="E1557" s="2" t="str">
        <v>Origlio</v>
      </c>
    </row>
    <row r="1558" spans="1:5" x14ac:dyDescent="0.2">
      <c r="A1558" s="3">
        <v>4554</v>
      </c>
      <c r="B1558" s="3" t="s">
        <v>1697</v>
      </c>
      <c r="C1558" s="3" t="s">
        <v>1697</v>
      </c>
      <c r="D1558" s="3" t="s">
        <v>1607</v>
      </c>
      <c r="E1558" s="2" t="str">
        <v>Paradiso</v>
      </c>
    </row>
    <row r="1559" spans="1:5" x14ac:dyDescent="0.2">
      <c r="A1559" s="3">
        <v>4563</v>
      </c>
      <c r="B1559" s="3" t="s">
        <v>1698</v>
      </c>
      <c r="C1559" s="3" t="s">
        <v>1698</v>
      </c>
      <c r="D1559" s="3" t="s">
        <v>1607</v>
      </c>
      <c r="E1559" s="2" t="str">
        <v>Ponte Capriasca</v>
      </c>
    </row>
    <row r="1560" spans="1:5" x14ac:dyDescent="0.2">
      <c r="A1560" s="3">
        <v>4566</v>
      </c>
      <c r="B1560" s="3" t="s">
        <v>1699</v>
      </c>
      <c r="C1560" s="3" t="s">
        <v>1699</v>
      </c>
      <c r="D1560" s="3" t="s">
        <v>1607</v>
      </c>
      <c r="E1560" s="2" t="str">
        <v>Porza</v>
      </c>
    </row>
    <row r="1561" spans="1:5" x14ac:dyDescent="0.2">
      <c r="A1561" s="3">
        <v>4557</v>
      </c>
      <c r="B1561" s="3" t="s">
        <v>1700</v>
      </c>
      <c r="C1561" s="3" t="s">
        <v>1700</v>
      </c>
      <c r="D1561" s="3" t="s">
        <v>1607</v>
      </c>
      <c r="E1561" s="2" t="str">
        <v>Pura</v>
      </c>
    </row>
    <row r="1562" spans="1:5" x14ac:dyDescent="0.2">
      <c r="A1562" s="3">
        <v>4554</v>
      </c>
      <c r="B1562" s="3" t="s">
        <v>1701</v>
      </c>
      <c r="C1562" s="3" t="s">
        <v>1701</v>
      </c>
      <c r="D1562" s="3" t="s">
        <v>1607</v>
      </c>
      <c r="E1562" s="2" t="str">
        <v>Savosa</v>
      </c>
    </row>
    <row r="1563" spans="1:5" x14ac:dyDescent="0.2">
      <c r="A1563" s="3">
        <v>4566</v>
      </c>
      <c r="B1563" s="3" t="s">
        <v>1702</v>
      </c>
      <c r="C1563" s="3" t="s">
        <v>1702</v>
      </c>
      <c r="D1563" s="3" t="s">
        <v>1607</v>
      </c>
      <c r="E1563" s="2" t="str">
        <v>Sorengo</v>
      </c>
    </row>
    <row r="1564" spans="1:5" x14ac:dyDescent="0.2">
      <c r="A1564" s="3">
        <v>4573</v>
      </c>
      <c r="B1564" s="3" t="s">
        <v>1703</v>
      </c>
      <c r="C1564" s="3" t="s">
        <v>1703</v>
      </c>
      <c r="D1564" s="3" t="s">
        <v>1607</v>
      </c>
      <c r="E1564" s="2" t="str">
        <v>Capriasca</v>
      </c>
    </row>
    <row r="1565" spans="1:5" x14ac:dyDescent="0.2">
      <c r="A1565" s="3">
        <v>4542</v>
      </c>
      <c r="B1565" s="3" t="s">
        <v>1704</v>
      </c>
      <c r="C1565" s="3" t="s">
        <v>1704</v>
      </c>
      <c r="D1565" s="3" t="s">
        <v>1607</v>
      </c>
      <c r="E1565" s="2" t="str">
        <v>Torricella-Taverne</v>
      </c>
    </row>
    <row r="1566" spans="1:5" x14ac:dyDescent="0.2">
      <c r="A1566" s="3">
        <v>4564</v>
      </c>
      <c r="B1566" s="3" t="s">
        <v>1705</v>
      </c>
      <c r="C1566" s="3" t="s">
        <v>1705</v>
      </c>
      <c r="D1566" s="3" t="s">
        <v>1607</v>
      </c>
      <c r="E1566" s="2" t="str">
        <v>Vernate</v>
      </c>
    </row>
    <row r="1567" spans="1:5" x14ac:dyDescent="0.2">
      <c r="A1567" s="3">
        <v>4566</v>
      </c>
      <c r="B1567" s="3" t="s">
        <v>1706</v>
      </c>
      <c r="C1567" s="3" t="s">
        <v>1706</v>
      </c>
      <c r="D1567" s="3" t="s">
        <v>1607</v>
      </c>
      <c r="E1567" s="2" t="str">
        <v>Vezia</v>
      </c>
    </row>
    <row r="1568" spans="1:5" x14ac:dyDescent="0.2">
      <c r="A1568" s="3">
        <v>4565</v>
      </c>
      <c r="B1568" s="3" t="s">
        <v>1707</v>
      </c>
      <c r="C1568" s="3" t="s">
        <v>1707</v>
      </c>
      <c r="D1568" s="3" t="s">
        <v>1607</v>
      </c>
      <c r="E1568" s="2" t="str">
        <v>Vico Morcote</v>
      </c>
    </row>
    <row r="1569" spans="1:5" x14ac:dyDescent="0.2">
      <c r="A1569" s="3">
        <v>4553</v>
      </c>
      <c r="B1569" s="3" t="s">
        <v>1708</v>
      </c>
      <c r="C1569" s="3" t="s">
        <v>1708</v>
      </c>
      <c r="D1569" s="3" t="s">
        <v>1607</v>
      </c>
      <c r="E1569" s="2" t="str">
        <v>Collina d'Oro</v>
      </c>
    </row>
    <row r="1570" spans="1:5" x14ac:dyDescent="0.2">
      <c r="A1570" s="3">
        <v>4528</v>
      </c>
      <c r="B1570" s="3" t="s">
        <v>1709</v>
      </c>
      <c r="C1570" s="3" t="s">
        <v>1709</v>
      </c>
      <c r="D1570" s="3" t="s">
        <v>1607</v>
      </c>
      <c r="E1570" s="2" t="str">
        <v>Alto Malcantone</v>
      </c>
    </row>
    <row r="1571" spans="1:5" x14ac:dyDescent="0.2">
      <c r="A1571" s="3">
        <v>4558</v>
      </c>
      <c r="B1571" s="3" t="s">
        <v>1710</v>
      </c>
      <c r="C1571" s="3" t="s">
        <v>1711</v>
      </c>
      <c r="D1571" s="3" t="s">
        <v>1607</v>
      </c>
      <c r="E1571" s="2" t="str">
        <v>Monteceneri</v>
      </c>
    </row>
    <row r="1572" spans="1:5" x14ac:dyDescent="0.2">
      <c r="A1572" s="3">
        <v>4558</v>
      </c>
      <c r="B1572" s="3" t="s">
        <v>1712</v>
      </c>
      <c r="C1572" s="3" t="s">
        <v>1711</v>
      </c>
      <c r="D1572" s="3" t="s">
        <v>1607</v>
      </c>
      <c r="E1572" s="2" t="str">
        <v>Tresa</v>
      </c>
    </row>
    <row r="1573" spans="1:5" x14ac:dyDescent="0.2">
      <c r="A1573" s="3">
        <v>4558</v>
      </c>
      <c r="B1573" s="3" t="s">
        <v>1713</v>
      </c>
      <c r="C1573" s="3" t="s">
        <v>1711</v>
      </c>
      <c r="D1573" s="3" t="s">
        <v>1607</v>
      </c>
      <c r="E1573" s="2" t="str">
        <v>Val Mara</v>
      </c>
    </row>
    <row r="1574" spans="1:5" x14ac:dyDescent="0.2">
      <c r="A1574" s="3">
        <v>4524</v>
      </c>
      <c r="B1574" s="3" t="s">
        <v>1714</v>
      </c>
      <c r="C1574" s="3" t="s">
        <v>1715</v>
      </c>
      <c r="D1574" s="3" t="s">
        <v>1607</v>
      </c>
      <c r="E1574" s="2" t="str">
        <v>Balerna</v>
      </c>
    </row>
    <row r="1575" spans="1:5" x14ac:dyDescent="0.2">
      <c r="A1575" s="3">
        <v>4524</v>
      </c>
      <c r="B1575" s="3" t="s">
        <v>1716</v>
      </c>
      <c r="C1575" s="3" t="s">
        <v>1715</v>
      </c>
      <c r="D1575" s="3" t="s">
        <v>1607</v>
      </c>
      <c r="E1575" s="2" t="str">
        <v>Castel San Pietro</v>
      </c>
    </row>
    <row r="1576" spans="1:5" x14ac:dyDescent="0.2">
      <c r="A1576" s="3">
        <v>4525</v>
      </c>
      <c r="B1576" s="3" t="s">
        <v>1717</v>
      </c>
      <c r="C1576" s="3" t="s">
        <v>1715</v>
      </c>
      <c r="D1576" s="3" t="s">
        <v>1607</v>
      </c>
      <c r="E1576" s="2" t="str">
        <v>Chiasso</v>
      </c>
    </row>
    <row r="1577" spans="1:5" x14ac:dyDescent="0.2">
      <c r="A1577" s="3">
        <v>4512</v>
      </c>
      <c r="B1577" s="3" t="s">
        <v>1718</v>
      </c>
      <c r="C1577" s="3" t="s">
        <v>1718</v>
      </c>
      <c r="D1577" s="3" t="s">
        <v>1607</v>
      </c>
      <c r="E1577" s="2" t="str">
        <v>Coldrerio</v>
      </c>
    </row>
    <row r="1578" spans="1:5" x14ac:dyDescent="0.2">
      <c r="A1578" s="3">
        <v>2544</v>
      </c>
      <c r="B1578" s="3" t="s">
        <v>1719</v>
      </c>
      <c r="C1578" s="3" t="s">
        <v>1719</v>
      </c>
      <c r="D1578" s="3" t="s">
        <v>1607</v>
      </c>
      <c r="E1578" s="2" t="str">
        <v>Mendrisio</v>
      </c>
    </row>
    <row r="1579" spans="1:5" x14ac:dyDescent="0.2">
      <c r="A1579" s="3">
        <v>4532</v>
      </c>
      <c r="B1579" s="3" t="s">
        <v>1720</v>
      </c>
      <c r="C1579" s="3" t="s">
        <v>1721</v>
      </c>
      <c r="D1579" s="3" t="s">
        <v>1607</v>
      </c>
      <c r="E1579" s="2" t="str">
        <v>Morbio Inferiore</v>
      </c>
    </row>
    <row r="1580" spans="1:5" x14ac:dyDescent="0.2">
      <c r="A1580" s="3">
        <v>4534</v>
      </c>
      <c r="B1580" s="3" t="s">
        <v>1722</v>
      </c>
      <c r="C1580" s="3" t="s">
        <v>1722</v>
      </c>
      <c r="D1580" s="3" t="s">
        <v>1607</v>
      </c>
      <c r="E1580" s="2" t="str">
        <v>Novazzano</v>
      </c>
    </row>
    <row r="1581" spans="1:5" x14ac:dyDescent="0.2">
      <c r="A1581" s="3">
        <v>2540</v>
      </c>
      <c r="B1581" s="3" t="s">
        <v>1723</v>
      </c>
      <c r="C1581" s="3" t="s">
        <v>1723</v>
      </c>
      <c r="D1581" s="3" t="s">
        <v>1607</v>
      </c>
      <c r="E1581" s="2" t="str">
        <v>Riva San Vitale</v>
      </c>
    </row>
    <row r="1582" spans="1:5" x14ac:dyDescent="0.2">
      <c r="A1582" s="3">
        <v>4524</v>
      </c>
      <c r="B1582" s="3" t="s">
        <v>1724</v>
      </c>
      <c r="C1582" s="3" t="s">
        <v>1724</v>
      </c>
      <c r="D1582" s="3" t="s">
        <v>1607</v>
      </c>
      <c r="E1582" s="2" t="str">
        <v>Stabio</v>
      </c>
    </row>
    <row r="1583" spans="1:5" x14ac:dyDescent="0.2">
      <c r="A1583" s="3">
        <v>4535</v>
      </c>
      <c r="B1583" s="3" t="s">
        <v>1725</v>
      </c>
      <c r="C1583" s="3" t="s">
        <v>1725</v>
      </c>
      <c r="D1583" s="3" t="s">
        <v>1607</v>
      </c>
      <c r="E1583" s="2" t="str">
        <v>Vacallo</v>
      </c>
    </row>
    <row r="1584" spans="1:5" x14ac:dyDescent="0.2">
      <c r="A1584" s="3">
        <v>4535</v>
      </c>
      <c r="B1584" s="3" t="s">
        <v>1726</v>
      </c>
      <c r="C1584" s="3" t="s">
        <v>1726</v>
      </c>
      <c r="D1584" s="3" t="s">
        <v>1607</v>
      </c>
      <c r="E1584" s="2" t="str">
        <v>Breggia</v>
      </c>
    </row>
    <row r="1585" spans="1:5" x14ac:dyDescent="0.2">
      <c r="A1585" s="3">
        <v>4513</v>
      </c>
      <c r="B1585" s="3" t="s">
        <v>1727</v>
      </c>
      <c r="C1585" s="3" t="s">
        <v>1727</v>
      </c>
      <c r="D1585" s="3" t="s">
        <v>1607</v>
      </c>
      <c r="E1585" s="2" t="str">
        <v>Biasca</v>
      </c>
    </row>
    <row r="1586" spans="1:5" x14ac:dyDescent="0.2">
      <c r="A1586" s="3">
        <v>4514</v>
      </c>
      <c r="B1586" s="3" t="s">
        <v>1728</v>
      </c>
      <c r="C1586" s="3" t="s">
        <v>1728</v>
      </c>
      <c r="D1586" s="3" t="s">
        <v>1607</v>
      </c>
      <c r="E1586" s="2" t="str">
        <v>Riviera</v>
      </c>
    </row>
    <row r="1587" spans="1:5" x14ac:dyDescent="0.2">
      <c r="A1587" s="3">
        <v>4515</v>
      </c>
      <c r="B1587" s="3" t="s">
        <v>1729</v>
      </c>
      <c r="C1587" s="3" t="s">
        <v>1730</v>
      </c>
      <c r="D1587" s="3" t="s">
        <v>1607</v>
      </c>
      <c r="E1587" s="2" t="str">
        <v>Bosco/Gurin</v>
      </c>
    </row>
    <row r="1588" spans="1:5" x14ac:dyDescent="0.2">
      <c r="A1588" s="3">
        <v>4515</v>
      </c>
      <c r="B1588" s="3" t="s">
        <v>1731</v>
      </c>
      <c r="C1588" s="3" t="s">
        <v>1730</v>
      </c>
      <c r="D1588" s="3" t="s">
        <v>1607</v>
      </c>
      <c r="E1588" s="2" t="str">
        <v>Campo (Vallemaggia)</v>
      </c>
    </row>
    <row r="1589" spans="1:5" x14ac:dyDescent="0.2">
      <c r="A1589" s="3">
        <v>4523</v>
      </c>
      <c r="B1589" s="3" t="s">
        <v>1732</v>
      </c>
      <c r="C1589" s="3" t="s">
        <v>1733</v>
      </c>
      <c r="D1589" s="3" t="s">
        <v>1607</v>
      </c>
      <c r="E1589" s="2" t="str">
        <v>Cerentino</v>
      </c>
    </row>
    <row r="1590" spans="1:5" x14ac:dyDescent="0.2">
      <c r="A1590" s="3">
        <v>4533</v>
      </c>
      <c r="B1590" s="3" t="s">
        <v>1733</v>
      </c>
      <c r="C1590" s="3" t="s">
        <v>1733</v>
      </c>
      <c r="D1590" s="3" t="s">
        <v>1607</v>
      </c>
      <c r="E1590" s="2" t="str">
        <v>Cevio</v>
      </c>
    </row>
    <row r="1591" spans="1:5" x14ac:dyDescent="0.2">
      <c r="A1591" s="3">
        <v>4522</v>
      </c>
      <c r="B1591" s="3" t="s">
        <v>1734</v>
      </c>
      <c r="C1591" s="3" t="s">
        <v>1734</v>
      </c>
      <c r="D1591" s="3" t="s">
        <v>1607</v>
      </c>
      <c r="E1591" s="2" t="str">
        <v>Linescio</v>
      </c>
    </row>
    <row r="1592" spans="1:5" x14ac:dyDescent="0.2">
      <c r="A1592" s="3">
        <v>2545</v>
      </c>
      <c r="B1592" s="3" t="s">
        <v>1735</v>
      </c>
      <c r="C1592" s="3" t="s">
        <v>1735</v>
      </c>
      <c r="D1592" s="3" t="s">
        <v>1607</v>
      </c>
      <c r="E1592" s="2" t="str">
        <v>Maggia</v>
      </c>
    </row>
    <row r="1593" spans="1:5" x14ac:dyDescent="0.2">
      <c r="A1593" s="3">
        <v>4618</v>
      </c>
      <c r="B1593" s="3" t="s">
        <v>1736</v>
      </c>
      <c r="C1593" s="3" t="s">
        <v>1736</v>
      </c>
      <c r="D1593" s="3" t="s">
        <v>1607</v>
      </c>
      <c r="E1593" s="2" t="str">
        <v>Lavizzara</v>
      </c>
    </row>
    <row r="1594" spans="1:5" x14ac:dyDescent="0.2">
      <c r="A1594" s="3">
        <v>4658</v>
      </c>
      <c r="B1594" s="3" t="s">
        <v>1737</v>
      </c>
      <c r="C1594" s="3" t="s">
        <v>1738</v>
      </c>
      <c r="D1594" s="3" t="s">
        <v>1607</v>
      </c>
      <c r="E1594" s="2" t="str">
        <v>Avegno Gordevio</v>
      </c>
    </row>
    <row r="1595" spans="1:5" x14ac:dyDescent="0.2">
      <c r="A1595" s="3">
        <v>4657</v>
      </c>
      <c r="B1595" s="3" t="s">
        <v>1739</v>
      </c>
      <c r="C1595" s="3" t="s">
        <v>1739</v>
      </c>
      <c r="D1595" s="3" t="s">
        <v>1607</v>
      </c>
      <c r="E1595" s="2" t="str">
        <v>Comunanza Cadenazzo/Monteceneri</v>
      </c>
    </row>
    <row r="1596" spans="1:5" x14ac:dyDescent="0.2">
      <c r="A1596" s="3">
        <v>5012</v>
      </c>
      <c r="B1596" s="3" t="s">
        <v>1740</v>
      </c>
      <c r="C1596" s="3" t="s">
        <v>1741</v>
      </c>
      <c r="D1596" s="3" t="s">
        <v>1607</v>
      </c>
      <c r="E1596" s="2" t="str">
        <v>Terre di Pedemonte</v>
      </c>
    </row>
    <row r="1597" spans="1:5" x14ac:dyDescent="0.2">
      <c r="A1597" s="3">
        <v>5012</v>
      </c>
      <c r="B1597" s="3" t="s">
        <v>1742</v>
      </c>
      <c r="C1597" s="3" t="s">
        <v>1741</v>
      </c>
      <c r="D1597" s="3" t="s">
        <v>1607</v>
      </c>
      <c r="E1597" s="2" t="str">
        <v>Centovalli</v>
      </c>
    </row>
    <row r="1598" spans="1:5" x14ac:dyDescent="0.2">
      <c r="A1598" s="3">
        <v>4629</v>
      </c>
      <c r="B1598" s="3" t="s">
        <v>1743</v>
      </c>
      <c r="C1598" s="3" t="s">
        <v>1743</v>
      </c>
      <c r="D1598" s="3" t="s">
        <v>1607</v>
      </c>
      <c r="E1598" s="2" t="str">
        <v>Gambarogno</v>
      </c>
    </row>
    <row r="1599" spans="1:5" x14ac:dyDescent="0.2">
      <c r="A1599" s="3">
        <v>5014</v>
      </c>
      <c r="B1599" s="3" t="s">
        <v>1744</v>
      </c>
      <c r="C1599" s="3" t="s">
        <v>1744</v>
      </c>
      <c r="D1599" s="3" t="s">
        <v>1607</v>
      </c>
      <c r="E1599" s="2" t="str">
        <v>Verzasca</v>
      </c>
    </row>
    <row r="1600" spans="1:5" x14ac:dyDescent="0.2">
      <c r="A1600" s="3">
        <v>4617</v>
      </c>
      <c r="B1600" s="3" t="s">
        <v>1745</v>
      </c>
      <c r="C1600" s="3" t="s">
        <v>1745</v>
      </c>
      <c r="D1600" s="3" t="s">
        <v>1607</v>
      </c>
      <c r="E1600" s="2" t="str">
        <v>Aigle</v>
      </c>
    </row>
    <row r="1601" spans="1:5" x14ac:dyDescent="0.2">
      <c r="A1601" s="3">
        <v>4614</v>
      </c>
      <c r="B1601" s="3" t="s">
        <v>1746</v>
      </c>
      <c r="C1601" s="3" t="s">
        <v>1746</v>
      </c>
      <c r="D1601" s="3" t="s">
        <v>1607</v>
      </c>
      <c r="E1601" s="2" t="str">
        <v>Bex</v>
      </c>
    </row>
    <row r="1602" spans="1:5" x14ac:dyDescent="0.2">
      <c r="A1602" s="3">
        <v>4615</v>
      </c>
      <c r="B1602" s="3" t="s">
        <v>1747</v>
      </c>
      <c r="C1602" s="3" t="s">
        <v>1746</v>
      </c>
      <c r="D1602" s="3" t="s">
        <v>1607</v>
      </c>
      <c r="E1602" s="2" t="str">
        <v>Chessel</v>
      </c>
    </row>
    <row r="1603" spans="1:5" x14ac:dyDescent="0.2">
      <c r="A1603" s="3">
        <v>4616</v>
      </c>
      <c r="B1603" s="3" t="s">
        <v>1748</v>
      </c>
      <c r="C1603" s="3" t="s">
        <v>1749</v>
      </c>
      <c r="D1603" s="3" t="s">
        <v>1607</v>
      </c>
      <c r="E1603" s="2" t="str">
        <v>Corbeyrier</v>
      </c>
    </row>
    <row r="1604" spans="1:5" x14ac:dyDescent="0.2">
      <c r="A1604" s="3">
        <v>4600</v>
      </c>
      <c r="B1604" s="3" t="s">
        <v>1750</v>
      </c>
      <c r="C1604" s="3" t="s">
        <v>1750</v>
      </c>
      <c r="D1604" s="3" t="s">
        <v>1607</v>
      </c>
      <c r="E1604" s="2" t="str">
        <v>Gryon</v>
      </c>
    </row>
    <row r="1605" spans="1:5" x14ac:dyDescent="0.2">
      <c r="A1605" s="3">
        <v>4613</v>
      </c>
      <c r="B1605" s="3" t="s">
        <v>1751</v>
      </c>
      <c r="C1605" s="3" t="s">
        <v>1752</v>
      </c>
      <c r="D1605" s="3" t="s">
        <v>1607</v>
      </c>
      <c r="E1605" s="2" t="str">
        <v>Lavey-Morcles</v>
      </c>
    </row>
    <row r="1606" spans="1:5" x14ac:dyDescent="0.2">
      <c r="A1606" s="3">
        <v>5012</v>
      </c>
      <c r="B1606" s="3" t="s">
        <v>1753</v>
      </c>
      <c r="C1606" s="3" t="s">
        <v>1753</v>
      </c>
      <c r="D1606" s="3" t="s">
        <v>1607</v>
      </c>
      <c r="E1606" s="2" t="str">
        <v>Leysin</v>
      </c>
    </row>
    <row r="1607" spans="1:5" x14ac:dyDescent="0.2">
      <c r="A1607" s="3">
        <v>4656</v>
      </c>
      <c r="B1607" s="3" t="s">
        <v>1754</v>
      </c>
      <c r="C1607" s="3" t="s">
        <v>1754</v>
      </c>
      <c r="D1607" s="3" t="s">
        <v>1607</v>
      </c>
      <c r="E1607" s="2" t="str">
        <v>Noville</v>
      </c>
    </row>
    <row r="1608" spans="1:5" x14ac:dyDescent="0.2">
      <c r="A1608" s="3">
        <v>5746</v>
      </c>
      <c r="B1608" s="3" t="s">
        <v>1755</v>
      </c>
      <c r="C1608" s="3" t="s">
        <v>1756</v>
      </c>
      <c r="D1608" s="3" t="s">
        <v>1607</v>
      </c>
      <c r="E1608" s="2" t="str">
        <v>Ollon</v>
      </c>
    </row>
    <row r="1609" spans="1:5" x14ac:dyDescent="0.2">
      <c r="A1609" s="3">
        <v>4612</v>
      </c>
      <c r="B1609" s="3" t="s">
        <v>1757</v>
      </c>
      <c r="C1609" s="3" t="s">
        <v>1758</v>
      </c>
      <c r="D1609" s="3" t="s">
        <v>1607</v>
      </c>
      <c r="E1609" s="2" t="str">
        <v>Ormont-Dessous</v>
      </c>
    </row>
    <row r="1610" spans="1:5" x14ac:dyDescent="0.2">
      <c r="A1610" s="3">
        <v>4500</v>
      </c>
      <c r="B1610" s="3" t="s">
        <v>1759</v>
      </c>
      <c r="C1610" s="3" t="s">
        <v>1759</v>
      </c>
      <c r="D1610" s="3" t="s">
        <v>1607</v>
      </c>
      <c r="E1610" s="2" t="str">
        <v>Ormont-Dessus</v>
      </c>
    </row>
    <row r="1611" spans="1:5" x14ac:dyDescent="0.2">
      <c r="A1611" s="3">
        <v>4252</v>
      </c>
      <c r="B1611" s="3" t="s">
        <v>1760</v>
      </c>
      <c r="C1611" s="3" t="s">
        <v>1760</v>
      </c>
      <c r="D1611" s="3" t="s">
        <v>1607</v>
      </c>
      <c r="E1611" s="2" t="str">
        <v>Rennaz</v>
      </c>
    </row>
    <row r="1612" spans="1:5" x14ac:dyDescent="0.2">
      <c r="A1612" s="3">
        <v>4229</v>
      </c>
      <c r="B1612" s="3" t="s">
        <v>1761</v>
      </c>
      <c r="C1612" s="3" t="s">
        <v>1762</v>
      </c>
      <c r="D1612" s="3" t="s">
        <v>1607</v>
      </c>
      <c r="E1612" s="2" t="str">
        <v>Roche (VD)</v>
      </c>
    </row>
    <row r="1613" spans="1:5" x14ac:dyDescent="0.2">
      <c r="A1613" s="3">
        <v>4226</v>
      </c>
      <c r="B1613" s="3" t="s">
        <v>1763</v>
      </c>
      <c r="C1613" s="3" t="s">
        <v>1763</v>
      </c>
      <c r="D1613" s="3" t="s">
        <v>1607</v>
      </c>
      <c r="E1613" s="2" t="str">
        <v>Villeneuve (VD)</v>
      </c>
    </row>
    <row r="1614" spans="1:5" x14ac:dyDescent="0.2">
      <c r="A1614" s="3">
        <v>4227</v>
      </c>
      <c r="B1614" s="3" t="s">
        <v>1764</v>
      </c>
      <c r="C1614" s="3" t="s">
        <v>1764</v>
      </c>
      <c r="D1614" s="3" t="s">
        <v>1607</v>
      </c>
      <c r="E1614" s="2" t="str">
        <v>Yvorne</v>
      </c>
    </row>
    <row r="1615" spans="1:5" x14ac:dyDescent="0.2">
      <c r="A1615" s="3">
        <v>4228</v>
      </c>
      <c r="B1615" s="3" t="s">
        <v>1765</v>
      </c>
      <c r="C1615" s="3" t="s">
        <v>1765</v>
      </c>
      <c r="D1615" s="3" t="s">
        <v>1607</v>
      </c>
      <c r="E1615" s="2" t="str">
        <v>Aubonne</v>
      </c>
    </row>
    <row r="1616" spans="1:5" x14ac:dyDescent="0.2">
      <c r="A1616" s="3">
        <v>4232</v>
      </c>
      <c r="B1616" s="3" t="s">
        <v>1766</v>
      </c>
      <c r="C1616" s="3" t="s">
        <v>1766</v>
      </c>
      <c r="D1616" s="3" t="s">
        <v>1607</v>
      </c>
      <c r="E1616" s="2" t="str">
        <v>Ballens</v>
      </c>
    </row>
    <row r="1617" spans="1:5" x14ac:dyDescent="0.2">
      <c r="A1617" s="3">
        <v>4247</v>
      </c>
      <c r="B1617" s="3" t="s">
        <v>1767</v>
      </c>
      <c r="C1617" s="3" t="s">
        <v>1767</v>
      </c>
      <c r="D1617" s="3" t="s">
        <v>1607</v>
      </c>
      <c r="E1617" s="2" t="str">
        <v>Berolle</v>
      </c>
    </row>
    <row r="1618" spans="1:5" x14ac:dyDescent="0.2">
      <c r="A1618" s="3">
        <v>4204</v>
      </c>
      <c r="B1618" s="3" t="s">
        <v>1768</v>
      </c>
      <c r="C1618" s="3" t="s">
        <v>1768</v>
      </c>
      <c r="D1618" s="3" t="s">
        <v>1607</v>
      </c>
      <c r="E1618" s="2" t="str">
        <v>Bière</v>
      </c>
    </row>
    <row r="1619" spans="1:5" x14ac:dyDescent="0.2">
      <c r="A1619" s="3">
        <v>4245</v>
      </c>
      <c r="B1619" s="3" t="s">
        <v>1769</v>
      </c>
      <c r="C1619" s="3" t="s">
        <v>1769</v>
      </c>
      <c r="D1619" s="3" t="s">
        <v>1607</v>
      </c>
      <c r="E1619" s="2" t="str">
        <v>Bougy-Villars</v>
      </c>
    </row>
    <row r="1620" spans="1:5" x14ac:dyDescent="0.2">
      <c r="A1620" s="3">
        <v>4233</v>
      </c>
      <c r="B1620" s="3" t="s">
        <v>1770</v>
      </c>
      <c r="C1620" s="3" t="s">
        <v>1770</v>
      </c>
      <c r="D1620" s="3" t="s">
        <v>1607</v>
      </c>
      <c r="E1620" s="2" t="str">
        <v>Féchy</v>
      </c>
    </row>
    <row r="1621" spans="1:5" x14ac:dyDescent="0.2">
      <c r="A1621" s="3">
        <v>4208</v>
      </c>
      <c r="B1621" s="3" t="s">
        <v>1771</v>
      </c>
      <c r="C1621" s="3" t="s">
        <v>1771</v>
      </c>
      <c r="D1621" s="3" t="s">
        <v>1607</v>
      </c>
      <c r="E1621" s="2" t="str">
        <v>Gimel</v>
      </c>
    </row>
    <row r="1622" spans="1:5" x14ac:dyDescent="0.2">
      <c r="A1622" s="3">
        <v>4234</v>
      </c>
      <c r="B1622" s="3" t="s">
        <v>1772</v>
      </c>
      <c r="C1622" s="3" t="s">
        <v>1772</v>
      </c>
      <c r="D1622" s="3" t="s">
        <v>1607</v>
      </c>
      <c r="E1622" s="2" t="str">
        <v>Longirod</v>
      </c>
    </row>
    <row r="1623" spans="1:5" x14ac:dyDescent="0.2">
      <c r="A1623" s="3">
        <v>4001</v>
      </c>
      <c r="B1623" s="3" t="s">
        <v>1773</v>
      </c>
      <c r="C1623" s="3" t="s">
        <v>1773</v>
      </c>
      <c r="D1623" s="3" t="s">
        <v>1774</v>
      </c>
      <c r="E1623" s="2" t="str">
        <v>Marchissy</v>
      </c>
    </row>
    <row r="1624" spans="1:5" x14ac:dyDescent="0.2">
      <c r="A1624" s="3">
        <v>4031</v>
      </c>
      <c r="B1624" s="3" t="s">
        <v>1773</v>
      </c>
      <c r="C1624" s="3" t="s">
        <v>1773</v>
      </c>
      <c r="D1624" s="3" t="s">
        <v>1774</v>
      </c>
      <c r="E1624" s="2" t="str">
        <v>Mollens (VD)</v>
      </c>
    </row>
    <row r="1625" spans="1:5" x14ac:dyDescent="0.2">
      <c r="A1625" s="3">
        <v>4031</v>
      </c>
      <c r="B1625" s="3" t="s">
        <v>1773</v>
      </c>
      <c r="C1625" s="3" t="s">
        <v>1773</v>
      </c>
      <c r="D1625" s="3" t="s">
        <v>1774</v>
      </c>
      <c r="E1625" s="2" t="str">
        <v>Saint-George</v>
      </c>
    </row>
    <row r="1626" spans="1:5" x14ac:dyDescent="0.2">
      <c r="A1626" s="3">
        <v>4051</v>
      </c>
      <c r="B1626" s="3" t="s">
        <v>1773</v>
      </c>
      <c r="C1626" s="3" t="s">
        <v>1773</v>
      </c>
      <c r="D1626" s="3" t="s">
        <v>1774</v>
      </c>
      <c r="E1626" s="2" t="str">
        <v>Saint-Livres</v>
      </c>
    </row>
    <row r="1627" spans="1:5" x14ac:dyDescent="0.2">
      <c r="A1627" s="3">
        <v>4052</v>
      </c>
      <c r="B1627" s="3" t="s">
        <v>1773</v>
      </c>
      <c r="C1627" s="3" t="s">
        <v>1773</v>
      </c>
      <c r="D1627" s="3" t="s">
        <v>1774</v>
      </c>
      <c r="E1627" s="2" t="str">
        <v>Saint-Oyens</v>
      </c>
    </row>
    <row r="1628" spans="1:5" x14ac:dyDescent="0.2">
      <c r="A1628" s="3">
        <v>4052</v>
      </c>
      <c r="B1628" s="3" t="s">
        <v>1773</v>
      </c>
      <c r="C1628" s="3" t="s">
        <v>1773</v>
      </c>
      <c r="D1628" s="3" t="s">
        <v>1774</v>
      </c>
      <c r="E1628" s="2" t="str">
        <v>Saubraz</v>
      </c>
    </row>
    <row r="1629" spans="1:5" x14ac:dyDescent="0.2">
      <c r="A1629" s="3">
        <v>4053</v>
      </c>
      <c r="B1629" s="3" t="s">
        <v>1773</v>
      </c>
      <c r="C1629" s="3" t="s">
        <v>1773</v>
      </c>
      <c r="D1629" s="3" t="s">
        <v>1774</v>
      </c>
      <c r="E1629" s="2" t="str">
        <v>Avenches</v>
      </c>
    </row>
    <row r="1630" spans="1:5" x14ac:dyDescent="0.2">
      <c r="A1630" s="3">
        <v>4054</v>
      </c>
      <c r="B1630" s="3" t="s">
        <v>1773</v>
      </c>
      <c r="C1630" s="3" t="s">
        <v>1773</v>
      </c>
      <c r="D1630" s="3" t="s">
        <v>1774</v>
      </c>
      <c r="E1630" s="2" t="str">
        <v>Cudrefin</v>
      </c>
    </row>
    <row r="1631" spans="1:5" x14ac:dyDescent="0.2">
      <c r="A1631" s="3">
        <v>4055</v>
      </c>
      <c r="B1631" s="3" t="s">
        <v>1773</v>
      </c>
      <c r="C1631" s="3" t="s">
        <v>1773</v>
      </c>
      <c r="D1631" s="3" t="s">
        <v>1774</v>
      </c>
      <c r="E1631" s="2" t="str">
        <v>Faoug</v>
      </c>
    </row>
    <row r="1632" spans="1:5" x14ac:dyDescent="0.2">
      <c r="A1632" s="3">
        <v>4056</v>
      </c>
      <c r="B1632" s="3" t="s">
        <v>1773</v>
      </c>
      <c r="C1632" s="3" t="s">
        <v>1773</v>
      </c>
      <c r="D1632" s="3" t="s">
        <v>1774</v>
      </c>
      <c r="E1632" s="2" t="str">
        <v>Vully-les-Lacs</v>
      </c>
    </row>
    <row r="1633" spans="1:5" x14ac:dyDescent="0.2">
      <c r="A1633" s="3">
        <v>4057</v>
      </c>
      <c r="B1633" s="3" t="s">
        <v>1773</v>
      </c>
      <c r="C1633" s="3" t="s">
        <v>1773</v>
      </c>
      <c r="D1633" s="3" t="s">
        <v>1774</v>
      </c>
      <c r="E1633" s="2" t="str">
        <v>Bettens</v>
      </c>
    </row>
    <row r="1634" spans="1:5" x14ac:dyDescent="0.2">
      <c r="A1634" s="3">
        <v>4058</v>
      </c>
      <c r="B1634" s="3" t="s">
        <v>1773</v>
      </c>
      <c r="C1634" s="3" t="s">
        <v>1773</v>
      </c>
      <c r="D1634" s="3" t="s">
        <v>1774</v>
      </c>
      <c r="E1634" s="2" t="str">
        <v>Bournens</v>
      </c>
    </row>
    <row r="1635" spans="1:5" x14ac:dyDescent="0.2">
      <c r="A1635" s="3">
        <v>4059</v>
      </c>
      <c r="B1635" s="3" t="s">
        <v>1773</v>
      </c>
      <c r="C1635" s="3" t="s">
        <v>1773</v>
      </c>
      <c r="D1635" s="3" t="s">
        <v>1774</v>
      </c>
      <c r="E1635" s="2" t="str">
        <v>Boussens</v>
      </c>
    </row>
    <row r="1636" spans="1:5" x14ac:dyDescent="0.2">
      <c r="A1636" s="3">
        <v>4126</v>
      </c>
      <c r="B1636" s="3" t="s">
        <v>1775</v>
      </c>
      <c r="C1636" s="3" t="s">
        <v>1775</v>
      </c>
      <c r="D1636" s="3" t="s">
        <v>1774</v>
      </c>
      <c r="E1636" s="2" t="str">
        <v>La Chaux (Cossonay)</v>
      </c>
    </row>
    <row r="1637" spans="1:5" x14ac:dyDescent="0.2">
      <c r="A1637" s="3">
        <v>4125</v>
      </c>
      <c r="B1637" s="3" t="s">
        <v>1776</v>
      </c>
      <c r="C1637" s="3" t="s">
        <v>1776</v>
      </c>
      <c r="D1637" s="3" t="s">
        <v>1774</v>
      </c>
      <c r="E1637" s="2" t="str">
        <v>Chavannes-le-Veyron</v>
      </c>
    </row>
    <row r="1638" spans="1:5" x14ac:dyDescent="0.2">
      <c r="A1638" s="3">
        <v>4147</v>
      </c>
      <c r="B1638" s="3" t="s">
        <v>1777</v>
      </c>
      <c r="C1638" s="3" t="s">
        <v>1778</v>
      </c>
      <c r="D1638" s="3" t="s">
        <v>1779</v>
      </c>
      <c r="E1638" s="2" t="str">
        <v>Chevilly</v>
      </c>
    </row>
    <row r="1639" spans="1:5" x14ac:dyDescent="0.2">
      <c r="A1639" s="3">
        <v>4123</v>
      </c>
      <c r="B1639" s="3" t="s">
        <v>1780</v>
      </c>
      <c r="C1639" s="3" t="s">
        <v>1780</v>
      </c>
      <c r="D1639" s="3" t="s">
        <v>1779</v>
      </c>
      <c r="E1639" s="2" t="str">
        <v>Cossonay</v>
      </c>
    </row>
    <row r="1640" spans="1:5" x14ac:dyDescent="0.2">
      <c r="A1640" s="3">
        <v>4144</v>
      </c>
      <c r="B1640" s="3" t="s">
        <v>1781</v>
      </c>
      <c r="C1640" s="3" t="s">
        <v>1781</v>
      </c>
      <c r="D1640" s="3" t="s">
        <v>1779</v>
      </c>
      <c r="E1640" s="2" t="str">
        <v>Cuarnens</v>
      </c>
    </row>
    <row r="1641" spans="1:5" x14ac:dyDescent="0.2">
      <c r="A1641" s="3">
        <v>4105</v>
      </c>
      <c r="B1641" s="3" t="s">
        <v>1782</v>
      </c>
      <c r="C1641" s="3" t="s">
        <v>1783</v>
      </c>
      <c r="D1641" s="3" t="s">
        <v>1779</v>
      </c>
      <c r="E1641" s="2" t="str">
        <v>Daillens</v>
      </c>
    </row>
    <row r="1642" spans="1:5" x14ac:dyDescent="0.2">
      <c r="A1642" s="3">
        <v>4101</v>
      </c>
      <c r="B1642" s="3" t="s">
        <v>1784</v>
      </c>
      <c r="C1642" s="3" t="s">
        <v>1785</v>
      </c>
      <c r="D1642" s="3" t="s">
        <v>1779</v>
      </c>
      <c r="E1642" s="2" t="str">
        <v>Dizy</v>
      </c>
    </row>
    <row r="1643" spans="1:5" x14ac:dyDescent="0.2">
      <c r="A1643" s="3">
        <v>4102</v>
      </c>
      <c r="B1643" s="3" t="s">
        <v>1785</v>
      </c>
      <c r="C1643" s="3" t="s">
        <v>1785</v>
      </c>
      <c r="D1643" s="3" t="s">
        <v>1779</v>
      </c>
      <c r="E1643" s="2" t="str">
        <v>Eclépens</v>
      </c>
    </row>
    <row r="1644" spans="1:5" x14ac:dyDescent="0.2">
      <c r="A1644" s="3">
        <v>4127</v>
      </c>
      <c r="B1644" s="3" t="s">
        <v>1786</v>
      </c>
      <c r="C1644" s="3" t="s">
        <v>1786</v>
      </c>
      <c r="D1644" s="3" t="s">
        <v>1779</v>
      </c>
      <c r="E1644" s="2" t="str">
        <v>Ferreyres</v>
      </c>
    </row>
    <row r="1645" spans="1:5" x14ac:dyDescent="0.2">
      <c r="A1645" s="3">
        <v>4103</v>
      </c>
      <c r="B1645" s="3" t="s">
        <v>1787</v>
      </c>
      <c r="C1645" s="3" t="s">
        <v>1787</v>
      </c>
      <c r="D1645" s="3" t="s">
        <v>1779</v>
      </c>
      <c r="E1645" s="2" t="str">
        <v>Gollion</v>
      </c>
    </row>
    <row r="1646" spans="1:5" x14ac:dyDescent="0.2">
      <c r="A1646" s="3">
        <v>4107</v>
      </c>
      <c r="B1646" s="3" t="s">
        <v>1788</v>
      </c>
      <c r="C1646" s="3" t="s">
        <v>1788</v>
      </c>
      <c r="D1646" s="3" t="s">
        <v>1779</v>
      </c>
      <c r="E1646" s="2" t="str">
        <v>Grancy</v>
      </c>
    </row>
    <row r="1647" spans="1:5" x14ac:dyDescent="0.2">
      <c r="A1647" s="3">
        <v>4142</v>
      </c>
      <c r="B1647" s="3" t="s">
        <v>1789</v>
      </c>
      <c r="C1647" s="3" t="s">
        <v>1789</v>
      </c>
      <c r="D1647" s="3" t="s">
        <v>1779</v>
      </c>
      <c r="E1647" s="2" t="str">
        <v>L'Isle</v>
      </c>
    </row>
    <row r="1648" spans="1:5" x14ac:dyDescent="0.2">
      <c r="A1648" s="3">
        <v>4132</v>
      </c>
      <c r="B1648" s="3" t="s">
        <v>1790</v>
      </c>
      <c r="C1648" s="3" t="s">
        <v>1790</v>
      </c>
      <c r="D1648" s="3" t="s">
        <v>1779</v>
      </c>
      <c r="E1648" s="2" t="str">
        <v>Lussery-Villars</v>
      </c>
    </row>
    <row r="1649" spans="1:5" x14ac:dyDescent="0.2">
      <c r="A1649" s="3">
        <v>4104</v>
      </c>
      <c r="B1649" s="3" t="s">
        <v>1791</v>
      </c>
      <c r="C1649" s="3" t="s">
        <v>1792</v>
      </c>
      <c r="D1649" s="3" t="s">
        <v>1779</v>
      </c>
      <c r="E1649" s="2" t="str">
        <v>Mauraz</v>
      </c>
    </row>
    <row r="1650" spans="1:5" x14ac:dyDescent="0.2">
      <c r="A1650" s="3">
        <v>4148</v>
      </c>
      <c r="B1650" s="3" t="s">
        <v>1793</v>
      </c>
      <c r="C1650" s="3" t="s">
        <v>1793</v>
      </c>
      <c r="D1650" s="3" t="s">
        <v>1779</v>
      </c>
      <c r="E1650" s="2" t="str">
        <v>Mex (VD)</v>
      </c>
    </row>
    <row r="1651" spans="1:5" x14ac:dyDescent="0.2">
      <c r="A1651" s="3">
        <v>4153</v>
      </c>
      <c r="B1651" s="3" t="s">
        <v>1794</v>
      </c>
      <c r="C1651" s="3" t="s">
        <v>1795</v>
      </c>
      <c r="D1651" s="3" t="s">
        <v>1779</v>
      </c>
      <c r="E1651" s="2" t="str">
        <v>Moiry</v>
      </c>
    </row>
    <row r="1652" spans="1:5" x14ac:dyDescent="0.2">
      <c r="A1652" s="3">
        <v>4124</v>
      </c>
      <c r="B1652" s="3" t="s">
        <v>1796</v>
      </c>
      <c r="C1652" s="3" t="s">
        <v>1796</v>
      </c>
      <c r="D1652" s="3" t="s">
        <v>1779</v>
      </c>
      <c r="E1652" s="2" t="str">
        <v>Mont-la-Ville</v>
      </c>
    </row>
    <row r="1653" spans="1:5" x14ac:dyDescent="0.2">
      <c r="A1653" s="3">
        <v>4106</v>
      </c>
      <c r="B1653" s="3" t="s">
        <v>1797</v>
      </c>
      <c r="C1653" s="3" t="s">
        <v>1797</v>
      </c>
      <c r="D1653" s="3" t="s">
        <v>1779</v>
      </c>
      <c r="E1653" s="2" t="str">
        <v>Montricher</v>
      </c>
    </row>
    <row r="1654" spans="1:5" x14ac:dyDescent="0.2">
      <c r="A1654" s="3">
        <v>4223</v>
      </c>
      <c r="B1654" s="3" t="s">
        <v>1798</v>
      </c>
      <c r="C1654" s="3" t="s">
        <v>1798</v>
      </c>
      <c r="D1654" s="3" t="s">
        <v>1779</v>
      </c>
      <c r="E1654" s="2" t="str">
        <v>Orny</v>
      </c>
    </row>
    <row r="1655" spans="1:5" x14ac:dyDescent="0.2">
      <c r="A1655" s="3">
        <v>4225</v>
      </c>
      <c r="B1655" s="3" t="s">
        <v>1799</v>
      </c>
      <c r="C1655" s="3" t="s">
        <v>1799</v>
      </c>
      <c r="D1655" s="3" t="s">
        <v>1779</v>
      </c>
      <c r="E1655" s="2" t="str">
        <v>Penthalaz</v>
      </c>
    </row>
    <row r="1656" spans="1:5" x14ac:dyDescent="0.2">
      <c r="A1656" s="3">
        <v>4117</v>
      </c>
      <c r="B1656" s="3" t="s">
        <v>1800</v>
      </c>
      <c r="C1656" s="3" t="s">
        <v>1800</v>
      </c>
      <c r="D1656" s="3" t="s">
        <v>1779</v>
      </c>
      <c r="E1656" s="2" t="str">
        <v>Penthaz</v>
      </c>
    </row>
    <row r="1657" spans="1:5" x14ac:dyDescent="0.2">
      <c r="A1657" s="3">
        <v>4243</v>
      </c>
      <c r="B1657" s="3" t="s">
        <v>1801</v>
      </c>
      <c r="C1657" s="3" t="s">
        <v>1801</v>
      </c>
      <c r="D1657" s="3" t="s">
        <v>1779</v>
      </c>
      <c r="E1657" s="2" t="str">
        <v>Pompaples</v>
      </c>
    </row>
    <row r="1658" spans="1:5" x14ac:dyDescent="0.2">
      <c r="A1658" s="3">
        <v>4202</v>
      </c>
      <c r="B1658" s="3" t="s">
        <v>1802</v>
      </c>
      <c r="C1658" s="3" t="s">
        <v>1802</v>
      </c>
      <c r="D1658" s="3" t="s">
        <v>1779</v>
      </c>
      <c r="E1658" s="2" t="str">
        <v>La Sarraz</v>
      </c>
    </row>
    <row r="1659" spans="1:5" x14ac:dyDescent="0.2">
      <c r="A1659" s="3">
        <v>4203</v>
      </c>
      <c r="B1659" s="3" t="s">
        <v>1803</v>
      </c>
      <c r="C1659" s="3" t="s">
        <v>1803</v>
      </c>
      <c r="D1659" s="3" t="s">
        <v>1779</v>
      </c>
      <c r="E1659" s="2" t="str">
        <v>Senarclens</v>
      </c>
    </row>
    <row r="1660" spans="1:5" x14ac:dyDescent="0.2">
      <c r="A1660" s="3">
        <v>4242</v>
      </c>
      <c r="B1660" s="3" t="s">
        <v>1804</v>
      </c>
      <c r="C1660" s="3" t="s">
        <v>1804</v>
      </c>
      <c r="D1660" s="3" t="s">
        <v>1779</v>
      </c>
      <c r="E1660" s="2" t="str">
        <v>Sullens</v>
      </c>
    </row>
    <row r="1661" spans="1:5" x14ac:dyDescent="0.2">
      <c r="A1661" s="3">
        <v>4253</v>
      </c>
      <c r="B1661" s="3" t="s">
        <v>1805</v>
      </c>
      <c r="C1661" s="3" t="s">
        <v>1805</v>
      </c>
      <c r="D1661" s="3" t="s">
        <v>1779</v>
      </c>
      <c r="E1661" s="2" t="str">
        <v>Vufflens-la-Ville</v>
      </c>
    </row>
    <row r="1662" spans="1:5" x14ac:dyDescent="0.2">
      <c r="A1662" s="3">
        <v>4254</v>
      </c>
      <c r="B1662" s="3" t="s">
        <v>1806</v>
      </c>
      <c r="C1662" s="3" t="s">
        <v>1805</v>
      </c>
      <c r="D1662" s="3" t="s">
        <v>1779</v>
      </c>
      <c r="E1662" s="2" t="str">
        <v>Assens</v>
      </c>
    </row>
    <row r="1663" spans="1:5" x14ac:dyDescent="0.2">
      <c r="A1663" s="3">
        <v>4224</v>
      </c>
      <c r="B1663" s="3" t="s">
        <v>1807</v>
      </c>
      <c r="C1663" s="3" t="s">
        <v>1807</v>
      </c>
      <c r="D1663" s="3" t="s">
        <v>1779</v>
      </c>
      <c r="E1663" s="2" t="str">
        <v>Bercher</v>
      </c>
    </row>
    <row r="1664" spans="1:5" x14ac:dyDescent="0.2">
      <c r="A1664" s="3">
        <v>2814</v>
      </c>
      <c r="B1664" s="3" t="s">
        <v>1808</v>
      </c>
      <c r="C1664" s="3" t="s">
        <v>1808</v>
      </c>
      <c r="D1664" s="3" t="s">
        <v>1779</v>
      </c>
      <c r="E1664" s="2" t="str">
        <v>Bottens</v>
      </c>
    </row>
    <row r="1665" spans="1:5" x14ac:dyDescent="0.2">
      <c r="A1665" s="3">
        <v>4244</v>
      </c>
      <c r="B1665" s="3" t="s">
        <v>1809</v>
      </c>
      <c r="C1665" s="3" t="s">
        <v>1809</v>
      </c>
      <c r="D1665" s="3" t="s">
        <v>1779</v>
      </c>
      <c r="E1665" s="2" t="str">
        <v>Bretigny-sur-Morrens</v>
      </c>
    </row>
    <row r="1666" spans="1:5" x14ac:dyDescent="0.2">
      <c r="A1666" s="3">
        <v>4246</v>
      </c>
      <c r="B1666" s="3" t="s">
        <v>1810</v>
      </c>
      <c r="C1666" s="3" t="s">
        <v>1811</v>
      </c>
      <c r="D1666" s="3" t="s">
        <v>1779</v>
      </c>
      <c r="E1666" s="2" t="str">
        <v>Cugy (VD)</v>
      </c>
    </row>
    <row r="1667" spans="1:5" x14ac:dyDescent="0.2">
      <c r="A1667" s="3">
        <v>4222</v>
      </c>
      <c r="B1667" s="3" t="s">
        <v>1812</v>
      </c>
      <c r="C1667" s="3" t="s">
        <v>1812</v>
      </c>
      <c r="D1667" s="3" t="s">
        <v>1779</v>
      </c>
      <c r="E1667" s="2" t="str">
        <v>Echallens</v>
      </c>
    </row>
    <row r="1668" spans="1:5" x14ac:dyDescent="0.2">
      <c r="A1668" s="3">
        <v>4422</v>
      </c>
      <c r="B1668" s="3" t="s">
        <v>1813</v>
      </c>
      <c r="C1668" s="3" t="s">
        <v>1813</v>
      </c>
      <c r="D1668" s="3" t="s">
        <v>1779</v>
      </c>
      <c r="E1668" s="2" t="str">
        <v>Essertines-sur-Yverdon</v>
      </c>
    </row>
    <row r="1669" spans="1:5" x14ac:dyDescent="0.2">
      <c r="A1669" s="3">
        <v>4302</v>
      </c>
      <c r="B1669" s="3" t="s">
        <v>1814</v>
      </c>
      <c r="C1669" s="3" t="s">
        <v>1815</v>
      </c>
      <c r="D1669" s="3" t="s">
        <v>1779</v>
      </c>
      <c r="E1669" s="2" t="str">
        <v>Etagnières</v>
      </c>
    </row>
    <row r="1670" spans="1:5" x14ac:dyDescent="0.2">
      <c r="A1670" s="3">
        <v>4416</v>
      </c>
      <c r="B1670" s="3" t="s">
        <v>1816</v>
      </c>
      <c r="C1670" s="3" t="s">
        <v>1816</v>
      </c>
      <c r="D1670" s="3" t="s">
        <v>1779</v>
      </c>
      <c r="E1670" s="2" t="str">
        <v>Fey</v>
      </c>
    </row>
    <row r="1671" spans="1:5" x14ac:dyDescent="0.2">
      <c r="A1671" s="3">
        <v>4402</v>
      </c>
      <c r="B1671" s="3" t="s">
        <v>1817</v>
      </c>
      <c r="C1671" s="3" t="s">
        <v>1817</v>
      </c>
      <c r="D1671" s="3" t="s">
        <v>1779</v>
      </c>
      <c r="E1671" s="2" t="str">
        <v>Froideville</v>
      </c>
    </row>
    <row r="1672" spans="1:5" x14ac:dyDescent="0.2">
      <c r="A1672" s="3">
        <v>4414</v>
      </c>
      <c r="B1672" s="3" t="s">
        <v>1818</v>
      </c>
      <c r="C1672" s="3" t="s">
        <v>1818</v>
      </c>
      <c r="D1672" s="3" t="s">
        <v>1779</v>
      </c>
      <c r="E1672" s="2" t="str">
        <v>Morrens (VD)</v>
      </c>
    </row>
    <row r="1673" spans="1:5" x14ac:dyDescent="0.2">
      <c r="A1673" s="3">
        <v>4304</v>
      </c>
      <c r="B1673" s="3" t="s">
        <v>1819</v>
      </c>
      <c r="C1673" s="3" t="s">
        <v>1819</v>
      </c>
      <c r="D1673" s="3" t="s">
        <v>1779</v>
      </c>
      <c r="E1673" s="2" t="str">
        <v>Oulens-sous-Echallens</v>
      </c>
    </row>
    <row r="1674" spans="1:5" x14ac:dyDescent="0.2">
      <c r="A1674" s="3">
        <v>4423</v>
      </c>
      <c r="B1674" s="3" t="s">
        <v>1820</v>
      </c>
      <c r="C1674" s="3" t="s">
        <v>1820</v>
      </c>
      <c r="D1674" s="3" t="s">
        <v>1779</v>
      </c>
      <c r="E1674" s="2" t="str">
        <v>Pailly</v>
      </c>
    </row>
    <row r="1675" spans="1:5" x14ac:dyDescent="0.2">
      <c r="A1675" s="3">
        <v>4415</v>
      </c>
      <c r="B1675" s="3" t="s">
        <v>1821</v>
      </c>
      <c r="C1675" s="3" t="s">
        <v>1821</v>
      </c>
      <c r="D1675" s="3" t="s">
        <v>1779</v>
      </c>
      <c r="E1675" s="2" t="str">
        <v>Penthéréaz</v>
      </c>
    </row>
    <row r="1676" spans="1:5" x14ac:dyDescent="0.2">
      <c r="A1676" s="3">
        <v>4410</v>
      </c>
      <c r="B1676" s="3" t="s">
        <v>1822</v>
      </c>
      <c r="C1676" s="3" t="s">
        <v>1822</v>
      </c>
      <c r="D1676" s="3" t="s">
        <v>1779</v>
      </c>
      <c r="E1676" s="2" t="str">
        <v>Poliez-Pittet</v>
      </c>
    </row>
    <row r="1677" spans="1:5" x14ac:dyDescent="0.2">
      <c r="A1677" s="3">
        <v>4419</v>
      </c>
      <c r="B1677" s="3" t="s">
        <v>1823</v>
      </c>
      <c r="C1677" s="3" t="s">
        <v>1823</v>
      </c>
      <c r="D1677" s="3" t="s">
        <v>1779</v>
      </c>
      <c r="E1677" s="2" t="str">
        <v>Rueyres</v>
      </c>
    </row>
    <row r="1678" spans="1:5" x14ac:dyDescent="0.2">
      <c r="A1678" s="3">
        <v>4133</v>
      </c>
      <c r="B1678" s="3" t="s">
        <v>1824</v>
      </c>
      <c r="C1678" s="3" t="s">
        <v>1824</v>
      </c>
      <c r="D1678" s="3" t="s">
        <v>1779</v>
      </c>
      <c r="E1678" s="2" t="str">
        <v>Saint-Barthélemy (VD)</v>
      </c>
    </row>
    <row r="1679" spans="1:5" x14ac:dyDescent="0.2">
      <c r="A1679" s="3">
        <v>4433</v>
      </c>
      <c r="B1679" s="3" t="s">
        <v>1825</v>
      </c>
      <c r="C1679" s="3" t="s">
        <v>1825</v>
      </c>
      <c r="D1679" s="3" t="s">
        <v>1779</v>
      </c>
      <c r="E1679" s="2" t="str">
        <v>Villars-le-Terroir</v>
      </c>
    </row>
    <row r="1680" spans="1:5" x14ac:dyDescent="0.2">
      <c r="A1680" s="3">
        <v>4411</v>
      </c>
      <c r="B1680" s="3" t="s">
        <v>1826</v>
      </c>
      <c r="C1680" s="3" t="s">
        <v>1826</v>
      </c>
      <c r="D1680" s="3" t="s">
        <v>1779</v>
      </c>
      <c r="E1680" s="2" t="str">
        <v>Vuarrens</v>
      </c>
    </row>
    <row r="1681" spans="1:5" x14ac:dyDescent="0.2">
      <c r="A1681" s="3">
        <v>4417</v>
      </c>
      <c r="B1681" s="3" t="s">
        <v>1827</v>
      </c>
      <c r="C1681" s="3" t="s">
        <v>1827</v>
      </c>
      <c r="D1681" s="3" t="s">
        <v>1779</v>
      </c>
      <c r="E1681" s="2" t="str">
        <v>Montilliez</v>
      </c>
    </row>
    <row r="1682" spans="1:5" x14ac:dyDescent="0.2">
      <c r="A1682" s="3">
        <v>4469</v>
      </c>
      <c r="B1682" s="3" t="s">
        <v>1828</v>
      </c>
      <c r="C1682" s="3" t="s">
        <v>1828</v>
      </c>
      <c r="D1682" s="3" t="s">
        <v>1779</v>
      </c>
      <c r="E1682" s="2" t="str">
        <v>Goumoëns</v>
      </c>
    </row>
    <row r="1683" spans="1:5" x14ac:dyDescent="0.2">
      <c r="A1683" s="3">
        <v>4461</v>
      </c>
      <c r="B1683" s="3" t="s">
        <v>1829</v>
      </c>
      <c r="C1683" s="3" t="s">
        <v>1829</v>
      </c>
      <c r="D1683" s="3" t="s">
        <v>1779</v>
      </c>
      <c r="E1683" s="2" t="str">
        <v>Bonvillars</v>
      </c>
    </row>
    <row r="1684" spans="1:5" x14ac:dyDescent="0.2">
      <c r="A1684" s="3">
        <v>4446</v>
      </c>
      <c r="B1684" s="3" t="s">
        <v>1830</v>
      </c>
      <c r="C1684" s="3" t="s">
        <v>1830</v>
      </c>
      <c r="D1684" s="3" t="s">
        <v>1779</v>
      </c>
      <c r="E1684" s="2" t="str">
        <v>Bullet</v>
      </c>
    </row>
    <row r="1685" spans="1:5" x14ac:dyDescent="0.2">
      <c r="A1685" s="3">
        <v>4463</v>
      </c>
      <c r="B1685" s="3" t="s">
        <v>1831</v>
      </c>
      <c r="C1685" s="3" t="s">
        <v>1831</v>
      </c>
      <c r="D1685" s="3" t="s">
        <v>1779</v>
      </c>
      <c r="E1685" s="2" t="str">
        <v>Champagne</v>
      </c>
    </row>
    <row r="1686" spans="1:5" x14ac:dyDescent="0.2">
      <c r="A1686" s="3">
        <v>4442</v>
      </c>
      <c r="B1686" s="3" t="s">
        <v>1832</v>
      </c>
      <c r="C1686" s="3" t="s">
        <v>1832</v>
      </c>
      <c r="D1686" s="3" t="s">
        <v>1779</v>
      </c>
      <c r="E1686" s="2" t="str">
        <v>Concise</v>
      </c>
    </row>
    <row r="1687" spans="1:5" x14ac:dyDescent="0.2">
      <c r="A1687" s="3">
        <v>4460</v>
      </c>
      <c r="B1687" s="3" t="s">
        <v>1833</v>
      </c>
      <c r="C1687" s="3" t="s">
        <v>1833</v>
      </c>
      <c r="D1687" s="3" t="s">
        <v>1779</v>
      </c>
      <c r="E1687" s="2" t="str">
        <v>Corcelles-près-Concise</v>
      </c>
    </row>
    <row r="1688" spans="1:5" x14ac:dyDescent="0.2">
      <c r="A1688" s="3">
        <v>4445</v>
      </c>
      <c r="B1688" s="3" t="s">
        <v>1834</v>
      </c>
      <c r="C1688" s="3" t="s">
        <v>1834</v>
      </c>
      <c r="D1688" s="3" t="s">
        <v>1779</v>
      </c>
      <c r="E1688" s="2" t="str">
        <v>Fiez</v>
      </c>
    </row>
    <row r="1689" spans="1:5" x14ac:dyDescent="0.2">
      <c r="A1689" s="3">
        <v>4465</v>
      </c>
      <c r="B1689" s="3" t="s">
        <v>1835</v>
      </c>
      <c r="C1689" s="3" t="s">
        <v>1835</v>
      </c>
      <c r="D1689" s="3" t="s">
        <v>1779</v>
      </c>
      <c r="E1689" s="2" t="str">
        <v>Fontaines-sur-Grandson</v>
      </c>
    </row>
    <row r="1690" spans="1:5" x14ac:dyDescent="0.2">
      <c r="A1690" s="3">
        <v>4452</v>
      </c>
      <c r="B1690" s="3" t="s">
        <v>1836</v>
      </c>
      <c r="C1690" s="3" t="s">
        <v>1836</v>
      </c>
      <c r="D1690" s="3" t="s">
        <v>1779</v>
      </c>
      <c r="E1690" s="2" t="str">
        <v>Giez</v>
      </c>
    </row>
    <row r="1691" spans="1:5" x14ac:dyDescent="0.2">
      <c r="A1691" s="3">
        <v>4447</v>
      </c>
      <c r="B1691" s="3" t="s">
        <v>1837</v>
      </c>
      <c r="C1691" s="3" t="s">
        <v>1837</v>
      </c>
      <c r="D1691" s="3" t="s">
        <v>1779</v>
      </c>
      <c r="E1691" s="2" t="str">
        <v>Grandevent</v>
      </c>
    </row>
    <row r="1692" spans="1:5" x14ac:dyDescent="0.2">
      <c r="A1692" s="3">
        <v>4496</v>
      </c>
      <c r="B1692" s="3" t="s">
        <v>1838</v>
      </c>
      <c r="C1692" s="3" t="s">
        <v>1839</v>
      </c>
      <c r="D1692" s="3" t="s">
        <v>1779</v>
      </c>
      <c r="E1692" s="2" t="str">
        <v>Grandson</v>
      </c>
    </row>
    <row r="1693" spans="1:5" x14ac:dyDescent="0.2">
      <c r="A1693" s="3">
        <v>4448</v>
      </c>
      <c r="B1693" s="3" t="s">
        <v>1840</v>
      </c>
      <c r="C1693" s="3" t="s">
        <v>1840</v>
      </c>
      <c r="D1693" s="3" t="s">
        <v>1779</v>
      </c>
      <c r="E1693" s="2" t="str">
        <v>Mauborget</v>
      </c>
    </row>
    <row r="1694" spans="1:5" x14ac:dyDescent="0.2">
      <c r="A1694" s="3">
        <v>4464</v>
      </c>
      <c r="B1694" s="3" t="s">
        <v>1841</v>
      </c>
      <c r="C1694" s="3" t="s">
        <v>1841</v>
      </c>
      <c r="D1694" s="3" t="s">
        <v>1779</v>
      </c>
      <c r="E1694" s="2" t="str">
        <v>Mutrux</v>
      </c>
    </row>
    <row r="1695" spans="1:5" x14ac:dyDescent="0.2">
      <c r="A1695" s="3">
        <v>4453</v>
      </c>
      <c r="B1695" s="3" t="s">
        <v>1842</v>
      </c>
      <c r="C1695" s="3" t="s">
        <v>1842</v>
      </c>
      <c r="D1695" s="3" t="s">
        <v>1779</v>
      </c>
      <c r="E1695" s="2" t="str">
        <v>Novalles</v>
      </c>
    </row>
    <row r="1696" spans="1:5" x14ac:dyDescent="0.2">
      <c r="A1696" s="3">
        <v>4494</v>
      </c>
      <c r="B1696" s="3" t="s">
        <v>1843</v>
      </c>
      <c r="C1696" s="3" t="s">
        <v>1843</v>
      </c>
      <c r="D1696" s="3" t="s">
        <v>1779</v>
      </c>
      <c r="E1696" s="2" t="str">
        <v>Onnens (VD)</v>
      </c>
    </row>
    <row r="1697" spans="1:5" x14ac:dyDescent="0.2">
      <c r="A1697" s="3">
        <v>4466</v>
      </c>
      <c r="B1697" s="3" t="s">
        <v>1844</v>
      </c>
      <c r="C1697" s="3" t="s">
        <v>1844</v>
      </c>
      <c r="D1697" s="3" t="s">
        <v>1779</v>
      </c>
      <c r="E1697" s="2" t="str">
        <v>Provence</v>
      </c>
    </row>
    <row r="1698" spans="1:5" x14ac:dyDescent="0.2">
      <c r="A1698" s="3">
        <v>4462</v>
      </c>
      <c r="B1698" s="3" t="s">
        <v>1845</v>
      </c>
      <c r="C1698" s="3" t="s">
        <v>1846</v>
      </c>
      <c r="D1698" s="3" t="s">
        <v>1779</v>
      </c>
      <c r="E1698" s="2" t="str">
        <v>Sainte-Croix</v>
      </c>
    </row>
    <row r="1699" spans="1:5" x14ac:dyDescent="0.2">
      <c r="A1699" s="3">
        <v>4467</v>
      </c>
      <c r="B1699" s="3" t="s">
        <v>1847</v>
      </c>
      <c r="C1699" s="3" t="s">
        <v>1847</v>
      </c>
      <c r="D1699" s="3" t="s">
        <v>1779</v>
      </c>
      <c r="E1699" s="2" t="str">
        <v>Tévenon</v>
      </c>
    </row>
    <row r="1700" spans="1:5" x14ac:dyDescent="0.2">
      <c r="A1700" s="3">
        <v>4444</v>
      </c>
      <c r="B1700" s="3" t="s">
        <v>1848</v>
      </c>
      <c r="C1700" s="3" t="s">
        <v>1848</v>
      </c>
      <c r="D1700" s="3" t="s">
        <v>1779</v>
      </c>
      <c r="E1700" s="2" t="str">
        <v>Belmont-sur-Lausanne</v>
      </c>
    </row>
    <row r="1701" spans="1:5" x14ac:dyDescent="0.2">
      <c r="A1701" s="3">
        <v>4497</v>
      </c>
      <c r="B1701" s="3" t="s">
        <v>1849</v>
      </c>
      <c r="C1701" s="3" t="s">
        <v>1849</v>
      </c>
      <c r="D1701" s="3" t="s">
        <v>1779</v>
      </c>
      <c r="E1701" s="2" t="str">
        <v>Cheseaux-sur-Lausanne</v>
      </c>
    </row>
    <row r="1702" spans="1:5" x14ac:dyDescent="0.2">
      <c r="A1702" s="3">
        <v>4450</v>
      </c>
      <c r="B1702" s="3" t="s">
        <v>1850</v>
      </c>
      <c r="C1702" s="3" t="s">
        <v>1850</v>
      </c>
      <c r="D1702" s="3" t="s">
        <v>1779</v>
      </c>
      <c r="E1702" s="2" t="str">
        <v>Crissier</v>
      </c>
    </row>
    <row r="1703" spans="1:5" x14ac:dyDescent="0.2">
      <c r="A1703" s="3">
        <v>4492</v>
      </c>
      <c r="B1703" s="3" t="s">
        <v>1851</v>
      </c>
      <c r="C1703" s="3" t="s">
        <v>1851</v>
      </c>
      <c r="D1703" s="3" t="s">
        <v>1779</v>
      </c>
      <c r="E1703" s="2" t="str">
        <v>Epalinges</v>
      </c>
    </row>
    <row r="1704" spans="1:5" x14ac:dyDescent="0.2">
      <c r="A1704" s="3">
        <v>4456</v>
      </c>
      <c r="B1704" s="3" t="s">
        <v>1852</v>
      </c>
      <c r="C1704" s="3" t="s">
        <v>1852</v>
      </c>
      <c r="D1704" s="3" t="s">
        <v>1779</v>
      </c>
      <c r="E1704" s="2" t="str">
        <v>Jouxtens-Mézery</v>
      </c>
    </row>
    <row r="1705" spans="1:5" x14ac:dyDescent="0.2">
      <c r="A1705" s="3">
        <v>4441</v>
      </c>
      <c r="B1705" s="3" t="s">
        <v>1853</v>
      </c>
      <c r="C1705" s="3" t="s">
        <v>1853</v>
      </c>
      <c r="D1705" s="3" t="s">
        <v>1779</v>
      </c>
      <c r="E1705" s="2" t="str">
        <v>Lausanne</v>
      </c>
    </row>
    <row r="1706" spans="1:5" x14ac:dyDescent="0.2">
      <c r="A1706" s="3">
        <v>4493</v>
      </c>
      <c r="B1706" s="3" t="s">
        <v>1854</v>
      </c>
      <c r="C1706" s="3" t="s">
        <v>1854</v>
      </c>
      <c r="D1706" s="3" t="s">
        <v>1779</v>
      </c>
      <c r="E1706" s="2" t="str">
        <v>Le Mont-sur-Lausanne</v>
      </c>
    </row>
    <row r="1707" spans="1:5" x14ac:dyDescent="0.2">
      <c r="A1707" s="3">
        <v>4451</v>
      </c>
      <c r="B1707" s="3" t="s">
        <v>1855</v>
      </c>
      <c r="C1707" s="3" t="s">
        <v>1855</v>
      </c>
      <c r="D1707" s="3" t="s">
        <v>1779</v>
      </c>
      <c r="E1707" s="2" t="str">
        <v>Paudex</v>
      </c>
    </row>
    <row r="1708" spans="1:5" x14ac:dyDescent="0.2">
      <c r="A1708" s="3">
        <v>4443</v>
      </c>
      <c r="B1708" s="3" t="s">
        <v>1856</v>
      </c>
      <c r="C1708" s="3" t="s">
        <v>1856</v>
      </c>
      <c r="D1708" s="3" t="s">
        <v>1779</v>
      </c>
      <c r="E1708" s="2" t="str">
        <v>Prilly</v>
      </c>
    </row>
    <row r="1709" spans="1:5" x14ac:dyDescent="0.2">
      <c r="A1709" s="3">
        <v>4495</v>
      </c>
      <c r="B1709" s="3" t="s">
        <v>1857</v>
      </c>
      <c r="C1709" s="3" t="s">
        <v>1857</v>
      </c>
      <c r="D1709" s="3" t="s">
        <v>1779</v>
      </c>
      <c r="E1709" s="2" t="str">
        <v>Pully</v>
      </c>
    </row>
    <row r="1710" spans="1:5" x14ac:dyDescent="0.2">
      <c r="A1710" s="3">
        <v>4455</v>
      </c>
      <c r="B1710" s="3" t="s">
        <v>1858</v>
      </c>
      <c r="C1710" s="3" t="s">
        <v>1858</v>
      </c>
      <c r="D1710" s="3" t="s">
        <v>1779</v>
      </c>
      <c r="E1710" s="2" t="str">
        <v>Renens (VD)</v>
      </c>
    </row>
    <row r="1711" spans="1:5" x14ac:dyDescent="0.2">
      <c r="A1711" s="3">
        <v>4424</v>
      </c>
      <c r="B1711" s="3" t="s">
        <v>1859</v>
      </c>
      <c r="C1711" s="3" t="s">
        <v>1859</v>
      </c>
      <c r="D1711" s="3" t="s">
        <v>1779</v>
      </c>
      <c r="E1711" s="2" t="str">
        <v>Romanel-sur-Lausanne</v>
      </c>
    </row>
    <row r="1712" spans="1:5" x14ac:dyDescent="0.2">
      <c r="A1712" s="3">
        <v>4431</v>
      </c>
      <c r="B1712" s="3" t="s">
        <v>1860</v>
      </c>
      <c r="C1712" s="3" t="s">
        <v>1860</v>
      </c>
      <c r="D1712" s="3" t="s">
        <v>1779</v>
      </c>
      <c r="E1712" s="2" t="str">
        <v>Chexbres</v>
      </c>
    </row>
    <row r="1713" spans="1:5" x14ac:dyDescent="0.2">
      <c r="A1713" s="3">
        <v>4207</v>
      </c>
      <c r="B1713" s="3" t="s">
        <v>1861</v>
      </c>
      <c r="C1713" s="3" t="s">
        <v>1861</v>
      </c>
      <c r="D1713" s="3" t="s">
        <v>1779</v>
      </c>
      <c r="E1713" s="2" t="str">
        <v>Forel (Lavaux)</v>
      </c>
    </row>
    <row r="1714" spans="1:5" x14ac:dyDescent="0.2">
      <c r="A1714" s="3">
        <v>4457</v>
      </c>
      <c r="B1714" s="3" t="s">
        <v>1862</v>
      </c>
      <c r="C1714" s="3" t="s">
        <v>1862</v>
      </c>
      <c r="D1714" s="3" t="s">
        <v>1779</v>
      </c>
      <c r="E1714" s="2" t="str">
        <v>Lutry</v>
      </c>
    </row>
    <row r="1715" spans="1:5" x14ac:dyDescent="0.2">
      <c r="A1715" s="3">
        <v>4458</v>
      </c>
      <c r="B1715" s="3" t="s">
        <v>1863</v>
      </c>
      <c r="C1715" s="3" t="s">
        <v>1863</v>
      </c>
      <c r="D1715" s="3" t="s">
        <v>1779</v>
      </c>
      <c r="E1715" s="2" t="str">
        <v>Puidoux</v>
      </c>
    </row>
    <row r="1716" spans="1:5" x14ac:dyDescent="0.2">
      <c r="A1716" s="3">
        <v>4434</v>
      </c>
      <c r="B1716" s="3" t="s">
        <v>1864</v>
      </c>
      <c r="C1716" s="3" t="s">
        <v>1864</v>
      </c>
      <c r="D1716" s="3" t="s">
        <v>1779</v>
      </c>
      <c r="E1716" s="2" t="str">
        <v>Rivaz</v>
      </c>
    </row>
    <row r="1717" spans="1:5" x14ac:dyDescent="0.2">
      <c r="A1717" s="3">
        <v>4432</v>
      </c>
      <c r="B1717" s="3" t="s">
        <v>1865</v>
      </c>
      <c r="C1717" s="3" t="s">
        <v>1865</v>
      </c>
      <c r="D1717" s="3" t="s">
        <v>1779</v>
      </c>
      <c r="E1717" s="2" t="str">
        <v>Saint-Saphorin (Lavaux)</v>
      </c>
    </row>
    <row r="1718" spans="1:5" x14ac:dyDescent="0.2">
      <c r="A1718" s="3">
        <v>4438</v>
      </c>
      <c r="B1718" s="3" t="s">
        <v>1866</v>
      </c>
      <c r="C1718" s="3" t="s">
        <v>1866</v>
      </c>
      <c r="D1718" s="3" t="s">
        <v>1779</v>
      </c>
      <c r="E1718" s="2" t="str">
        <v>Savigny</v>
      </c>
    </row>
    <row r="1719" spans="1:5" x14ac:dyDescent="0.2">
      <c r="A1719" s="3">
        <v>4426</v>
      </c>
      <c r="B1719" s="3" t="s">
        <v>1867</v>
      </c>
      <c r="C1719" s="3" t="s">
        <v>1867</v>
      </c>
      <c r="D1719" s="3" t="s">
        <v>1779</v>
      </c>
      <c r="E1719" s="2" t="str">
        <v>Bourg-en-Lavaux</v>
      </c>
    </row>
    <row r="1720" spans="1:5" x14ac:dyDescent="0.2">
      <c r="A1720" s="3">
        <v>4436</v>
      </c>
      <c r="B1720" s="3" t="s">
        <v>1868</v>
      </c>
      <c r="C1720" s="3" t="s">
        <v>1868</v>
      </c>
      <c r="D1720" s="3" t="s">
        <v>1779</v>
      </c>
      <c r="E1720" s="2" t="str">
        <v>Aclens</v>
      </c>
    </row>
    <row r="1721" spans="1:5" x14ac:dyDescent="0.2">
      <c r="A1721" s="3">
        <v>4435</v>
      </c>
      <c r="B1721" s="3" t="s">
        <v>1869</v>
      </c>
      <c r="C1721" s="3" t="s">
        <v>1869</v>
      </c>
      <c r="D1721" s="3" t="s">
        <v>1779</v>
      </c>
      <c r="E1721" s="2" t="str">
        <v>Bremblens</v>
      </c>
    </row>
    <row r="1722" spans="1:5" x14ac:dyDescent="0.2">
      <c r="A1722" s="3">
        <v>4436</v>
      </c>
      <c r="B1722" s="3" t="s">
        <v>1870</v>
      </c>
      <c r="C1722" s="3" t="s">
        <v>1871</v>
      </c>
      <c r="D1722" s="3" t="s">
        <v>1779</v>
      </c>
      <c r="E1722" s="2" t="str">
        <v>Buchillon</v>
      </c>
    </row>
    <row r="1723" spans="1:5" x14ac:dyDescent="0.2">
      <c r="A1723" s="3">
        <v>4418</v>
      </c>
      <c r="B1723" s="3" t="s">
        <v>1872</v>
      </c>
      <c r="C1723" s="3" t="s">
        <v>1872</v>
      </c>
      <c r="D1723" s="3" t="s">
        <v>1779</v>
      </c>
      <c r="E1723" s="2" t="str">
        <v>Bussigny</v>
      </c>
    </row>
    <row r="1724" spans="1:5" x14ac:dyDescent="0.2">
      <c r="A1724" s="3">
        <v>4425</v>
      </c>
      <c r="B1724" s="3" t="s">
        <v>1873</v>
      </c>
      <c r="C1724" s="3" t="s">
        <v>1873</v>
      </c>
      <c r="D1724" s="3" t="s">
        <v>1779</v>
      </c>
      <c r="E1724" s="2" t="str">
        <v>Chavannes-près-Renens</v>
      </c>
    </row>
    <row r="1725" spans="1:5" x14ac:dyDescent="0.2">
      <c r="A1725" s="3">
        <v>4437</v>
      </c>
      <c r="B1725" s="3" t="s">
        <v>1874</v>
      </c>
      <c r="C1725" s="3" t="s">
        <v>1874</v>
      </c>
      <c r="D1725" s="3" t="s">
        <v>1779</v>
      </c>
      <c r="E1725" s="2" t="str">
        <v>Chigny</v>
      </c>
    </row>
    <row r="1726" spans="1:5" x14ac:dyDescent="0.2">
      <c r="A1726" s="3">
        <v>8214</v>
      </c>
      <c r="B1726" s="3" t="s">
        <v>1875</v>
      </c>
      <c r="C1726" s="3" t="s">
        <v>1875</v>
      </c>
      <c r="D1726" s="3" t="s">
        <v>1876</v>
      </c>
      <c r="E1726" s="2" t="str">
        <v>Clarmont</v>
      </c>
    </row>
    <row r="1727" spans="1:5" x14ac:dyDescent="0.2">
      <c r="A1727" s="3">
        <v>8214</v>
      </c>
      <c r="B1727" s="3" t="s">
        <v>1875</v>
      </c>
      <c r="C1727" s="3" t="s">
        <v>1875</v>
      </c>
      <c r="D1727" s="3" t="s">
        <v>1876</v>
      </c>
      <c r="E1727" s="2" t="str">
        <v>Denens</v>
      </c>
    </row>
    <row r="1728" spans="1:5" x14ac:dyDescent="0.2">
      <c r="A1728" s="3">
        <v>8224</v>
      </c>
      <c r="B1728" s="3" t="s">
        <v>1877</v>
      </c>
      <c r="C1728" s="3" t="s">
        <v>1877</v>
      </c>
      <c r="D1728" s="3" t="s">
        <v>1876</v>
      </c>
      <c r="E1728" s="2" t="str">
        <v>Denges</v>
      </c>
    </row>
    <row r="1729" spans="1:5" x14ac:dyDescent="0.2">
      <c r="A1729" s="3">
        <v>8213</v>
      </c>
      <c r="B1729" s="3" t="s">
        <v>1878</v>
      </c>
      <c r="C1729" s="3" t="s">
        <v>1878</v>
      </c>
      <c r="D1729" s="3" t="s">
        <v>1876</v>
      </c>
      <c r="E1729" s="2" t="str">
        <v>Echandens</v>
      </c>
    </row>
    <row r="1730" spans="1:5" x14ac:dyDescent="0.2">
      <c r="A1730" s="3">
        <v>8236</v>
      </c>
      <c r="B1730" s="3" t="s">
        <v>1879</v>
      </c>
      <c r="C1730" s="3" t="s">
        <v>1879</v>
      </c>
      <c r="D1730" s="3" t="s">
        <v>1876</v>
      </c>
      <c r="E1730" s="2" t="str">
        <v>Echichens</v>
      </c>
    </row>
    <row r="1731" spans="1:5" x14ac:dyDescent="0.2">
      <c r="A1731" s="3">
        <v>8239</v>
      </c>
      <c r="B1731" s="3" t="s">
        <v>1880</v>
      </c>
      <c r="C1731" s="3" t="s">
        <v>1880</v>
      </c>
      <c r="D1731" s="3" t="s">
        <v>1876</v>
      </c>
      <c r="E1731" s="2" t="str">
        <v>Ecublens (VD)</v>
      </c>
    </row>
    <row r="1732" spans="1:5" x14ac:dyDescent="0.2">
      <c r="A1732" s="3">
        <v>8235</v>
      </c>
      <c r="B1732" s="3" t="s">
        <v>1881</v>
      </c>
      <c r="C1732" s="3" t="s">
        <v>1882</v>
      </c>
      <c r="D1732" s="3" t="s">
        <v>1876</v>
      </c>
      <c r="E1732" s="2" t="str">
        <v>Etoy</v>
      </c>
    </row>
    <row r="1733" spans="1:5" x14ac:dyDescent="0.2">
      <c r="A1733" s="3">
        <v>8234</v>
      </c>
      <c r="B1733" s="3" t="s">
        <v>1883</v>
      </c>
      <c r="C1733" s="3" t="s">
        <v>1884</v>
      </c>
      <c r="D1733" s="3" t="s">
        <v>1876</v>
      </c>
      <c r="E1733" s="2" t="str">
        <v>Lavigny</v>
      </c>
    </row>
    <row r="1734" spans="1:5" x14ac:dyDescent="0.2">
      <c r="A1734" s="3">
        <v>8236</v>
      </c>
      <c r="B1734" s="3" t="s">
        <v>1885</v>
      </c>
      <c r="C1734" s="3" t="s">
        <v>1886</v>
      </c>
      <c r="D1734" s="3" t="s">
        <v>1876</v>
      </c>
      <c r="E1734" s="2" t="str">
        <v>Lonay</v>
      </c>
    </row>
    <row r="1735" spans="1:5" x14ac:dyDescent="0.2">
      <c r="A1735" s="3">
        <v>8240</v>
      </c>
      <c r="B1735" s="3" t="s">
        <v>1886</v>
      </c>
      <c r="C1735" s="3" t="s">
        <v>1886</v>
      </c>
      <c r="D1735" s="3" t="s">
        <v>1876</v>
      </c>
      <c r="E1735" s="2" t="str">
        <v>Lully (VD)</v>
      </c>
    </row>
    <row r="1736" spans="1:5" x14ac:dyDescent="0.2">
      <c r="A1736" s="3">
        <v>8241</v>
      </c>
      <c r="B1736" s="3" t="s">
        <v>1887</v>
      </c>
      <c r="C1736" s="3" t="s">
        <v>1886</v>
      </c>
      <c r="D1736" s="3" t="s">
        <v>1876</v>
      </c>
      <c r="E1736" s="2" t="str">
        <v>Lussy-sur-Morges</v>
      </c>
    </row>
    <row r="1737" spans="1:5" x14ac:dyDescent="0.2">
      <c r="A1737" s="3">
        <v>8242</v>
      </c>
      <c r="B1737" s="3" t="s">
        <v>1888</v>
      </c>
      <c r="C1737" s="3" t="s">
        <v>1886</v>
      </c>
      <c r="D1737" s="3" t="s">
        <v>1876</v>
      </c>
      <c r="E1737" s="2" t="str">
        <v>Morges</v>
      </c>
    </row>
    <row r="1738" spans="1:5" x14ac:dyDescent="0.2">
      <c r="A1738" s="3">
        <v>8242</v>
      </c>
      <c r="B1738" s="3" t="s">
        <v>1889</v>
      </c>
      <c r="C1738" s="3" t="s">
        <v>1886</v>
      </c>
      <c r="D1738" s="3" t="s">
        <v>1876</v>
      </c>
      <c r="E1738" s="2" t="str">
        <v>Préverenges</v>
      </c>
    </row>
    <row r="1739" spans="1:5" x14ac:dyDescent="0.2">
      <c r="A1739" s="3">
        <v>8243</v>
      </c>
      <c r="B1739" s="3" t="s">
        <v>1890</v>
      </c>
      <c r="C1739" s="3" t="s">
        <v>1886</v>
      </c>
      <c r="D1739" s="3" t="s">
        <v>1876</v>
      </c>
      <c r="E1739" s="2" t="str">
        <v>Romanel-sur-Morges</v>
      </c>
    </row>
    <row r="1740" spans="1:5" x14ac:dyDescent="0.2">
      <c r="A1740" s="3">
        <v>8233</v>
      </c>
      <c r="B1740" s="3" t="s">
        <v>1891</v>
      </c>
      <c r="C1740" s="3" t="s">
        <v>1892</v>
      </c>
      <c r="D1740" s="3" t="s">
        <v>1876</v>
      </c>
      <c r="E1740" s="2" t="str">
        <v>Saint-Prex</v>
      </c>
    </row>
    <row r="1741" spans="1:5" x14ac:dyDescent="0.2">
      <c r="A1741" s="3">
        <v>8222</v>
      </c>
      <c r="B1741" s="3" t="s">
        <v>1893</v>
      </c>
      <c r="C1741" s="3" t="s">
        <v>1893</v>
      </c>
      <c r="D1741" s="3" t="s">
        <v>1876</v>
      </c>
      <c r="E1741" s="2" t="str">
        <v>Saint-Sulpice (VD)</v>
      </c>
    </row>
    <row r="1742" spans="1:5" x14ac:dyDescent="0.2">
      <c r="A1742" s="3">
        <v>8223</v>
      </c>
      <c r="B1742" s="3" t="s">
        <v>1894</v>
      </c>
      <c r="C1742" s="3" t="s">
        <v>1893</v>
      </c>
      <c r="D1742" s="3" t="s">
        <v>1876</v>
      </c>
      <c r="E1742" s="2" t="str">
        <v>Tolochenaz</v>
      </c>
    </row>
    <row r="1743" spans="1:5" x14ac:dyDescent="0.2">
      <c r="A1743" s="3">
        <v>8454</v>
      </c>
      <c r="B1743" s="3" t="s">
        <v>1895</v>
      </c>
      <c r="C1743" s="3" t="s">
        <v>1895</v>
      </c>
      <c r="D1743" s="3" t="s">
        <v>1876</v>
      </c>
      <c r="E1743" s="2" t="str">
        <v>Vaux-sur-Morges</v>
      </c>
    </row>
    <row r="1744" spans="1:5" x14ac:dyDescent="0.2">
      <c r="A1744" s="3">
        <v>8232</v>
      </c>
      <c r="B1744" s="3" t="s">
        <v>1896</v>
      </c>
      <c r="C1744" s="3" t="s">
        <v>1896</v>
      </c>
      <c r="D1744" s="3" t="s">
        <v>1876</v>
      </c>
      <c r="E1744" s="2" t="str">
        <v>Villars-Sainte-Croix</v>
      </c>
    </row>
    <row r="1745" spans="1:5" x14ac:dyDescent="0.2">
      <c r="A1745" s="3">
        <v>8212</v>
      </c>
      <c r="B1745" s="3" t="s">
        <v>1897</v>
      </c>
      <c r="C1745" s="3" t="s">
        <v>1897</v>
      </c>
      <c r="D1745" s="3" t="s">
        <v>1876</v>
      </c>
      <c r="E1745" s="2" t="str">
        <v>Villars-sous-Yens</v>
      </c>
    </row>
    <row r="1746" spans="1:5" x14ac:dyDescent="0.2">
      <c r="A1746" s="3">
        <v>8455</v>
      </c>
      <c r="B1746" s="3" t="s">
        <v>1898</v>
      </c>
      <c r="C1746" s="3" t="s">
        <v>1898</v>
      </c>
      <c r="D1746" s="3" t="s">
        <v>1876</v>
      </c>
      <c r="E1746" s="2" t="str">
        <v>Vufflens-le-Château</v>
      </c>
    </row>
    <row r="1747" spans="1:5" x14ac:dyDescent="0.2">
      <c r="A1747" s="3">
        <v>8200</v>
      </c>
      <c r="B1747" s="3" t="s">
        <v>1899</v>
      </c>
      <c r="C1747" s="3" t="s">
        <v>1899</v>
      </c>
      <c r="D1747" s="3" t="s">
        <v>1876</v>
      </c>
      <c r="E1747" s="2" t="str">
        <v>Vullierens</v>
      </c>
    </row>
    <row r="1748" spans="1:5" x14ac:dyDescent="0.2">
      <c r="A1748" s="3">
        <v>8203</v>
      </c>
      <c r="B1748" s="3" t="s">
        <v>1899</v>
      </c>
      <c r="C1748" s="3" t="s">
        <v>1899</v>
      </c>
      <c r="D1748" s="3" t="s">
        <v>1876</v>
      </c>
      <c r="E1748" s="2" t="str">
        <v>Yens</v>
      </c>
    </row>
    <row r="1749" spans="1:5" x14ac:dyDescent="0.2">
      <c r="A1749" s="3">
        <v>8207</v>
      </c>
      <c r="B1749" s="3" t="s">
        <v>1899</v>
      </c>
      <c r="C1749" s="3" t="s">
        <v>1899</v>
      </c>
      <c r="D1749" s="3" t="s">
        <v>1876</v>
      </c>
      <c r="E1749" s="2" t="str">
        <v>Hautemorges</v>
      </c>
    </row>
    <row r="1750" spans="1:5" x14ac:dyDescent="0.2">
      <c r="A1750" s="3">
        <v>8208</v>
      </c>
      <c r="B1750" s="3" t="s">
        <v>1899</v>
      </c>
      <c r="C1750" s="3" t="s">
        <v>1899</v>
      </c>
      <c r="D1750" s="3" t="s">
        <v>1876</v>
      </c>
      <c r="E1750" s="2" t="str">
        <v>Boulens</v>
      </c>
    </row>
    <row r="1751" spans="1:5" x14ac:dyDescent="0.2">
      <c r="A1751" s="3">
        <v>8231</v>
      </c>
      <c r="B1751" s="3" t="s">
        <v>1900</v>
      </c>
      <c r="C1751" s="3" t="s">
        <v>1899</v>
      </c>
      <c r="D1751" s="3" t="s">
        <v>1876</v>
      </c>
      <c r="E1751" s="2" t="str">
        <v>Bussy-sur-Moudon</v>
      </c>
    </row>
    <row r="1752" spans="1:5" x14ac:dyDescent="0.2">
      <c r="A1752" s="3">
        <v>8228</v>
      </c>
      <c r="B1752" s="3" t="s">
        <v>1901</v>
      </c>
      <c r="C1752" s="3" t="s">
        <v>1901</v>
      </c>
      <c r="D1752" s="3" t="s">
        <v>1876</v>
      </c>
      <c r="E1752" s="2" t="str">
        <v>Chavannes-sur-Moudon</v>
      </c>
    </row>
    <row r="1753" spans="1:5" x14ac:dyDescent="0.2">
      <c r="A1753" s="3">
        <v>8226</v>
      </c>
      <c r="B1753" s="3" t="s">
        <v>1902</v>
      </c>
      <c r="C1753" s="3" t="s">
        <v>1902</v>
      </c>
      <c r="D1753" s="3" t="s">
        <v>1876</v>
      </c>
      <c r="E1753" s="2" t="str">
        <v>Curtilles</v>
      </c>
    </row>
    <row r="1754" spans="1:5" x14ac:dyDescent="0.2">
      <c r="A1754" s="3">
        <v>8225</v>
      </c>
      <c r="B1754" s="3" t="s">
        <v>1903</v>
      </c>
      <c r="C1754" s="3" t="s">
        <v>1903</v>
      </c>
      <c r="D1754" s="3" t="s">
        <v>1876</v>
      </c>
      <c r="E1754" s="2" t="str">
        <v>Dompierre (VD)</v>
      </c>
    </row>
    <row r="1755" spans="1:5" x14ac:dyDescent="0.2">
      <c r="A1755" s="3">
        <v>8263</v>
      </c>
      <c r="B1755" s="3" t="s">
        <v>1904</v>
      </c>
      <c r="C1755" s="3" t="s">
        <v>1905</v>
      </c>
      <c r="D1755" s="3" t="s">
        <v>1876</v>
      </c>
      <c r="E1755" s="2" t="str">
        <v>Hermenches</v>
      </c>
    </row>
    <row r="1756" spans="1:5" x14ac:dyDescent="0.2">
      <c r="A1756" s="3">
        <v>8261</v>
      </c>
      <c r="B1756" s="3" t="s">
        <v>1906</v>
      </c>
      <c r="C1756" s="3" t="s">
        <v>1906</v>
      </c>
      <c r="D1756" s="3" t="s">
        <v>1876</v>
      </c>
      <c r="E1756" s="2" t="str">
        <v>Lovatens</v>
      </c>
    </row>
    <row r="1757" spans="1:5" x14ac:dyDescent="0.2">
      <c r="A1757" s="3">
        <v>8262</v>
      </c>
      <c r="B1757" s="3" t="s">
        <v>1907</v>
      </c>
      <c r="C1757" s="3" t="s">
        <v>1907</v>
      </c>
      <c r="D1757" s="3" t="s">
        <v>1876</v>
      </c>
      <c r="E1757" s="2" t="str">
        <v>Lucens</v>
      </c>
    </row>
    <row r="1758" spans="1:5" x14ac:dyDescent="0.2">
      <c r="A1758" s="3">
        <v>8260</v>
      </c>
      <c r="B1758" s="3" t="s">
        <v>1908</v>
      </c>
      <c r="C1758" s="3" t="s">
        <v>1908</v>
      </c>
      <c r="D1758" s="3" t="s">
        <v>1876</v>
      </c>
      <c r="E1758" s="2" t="str">
        <v>Moudon</v>
      </c>
    </row>
    <row r="1759" spans="1:5" x14ac:dyDescent="0.2">
      <c r="A1759" s="3">
        <v>8215</v>
      </c>
      <c r="B1759" s="3" t="s">
        <v>1909</v>
      </c>
      <c r="C1759" s="3" t="s">
        <v>1909</v>
      </c>
      <c r="D1759" s="3" t="s">
        <v>1876</v>
      </c>
      <c r="E1759" s="2" t="str">
        <v>Ogens</v>
      </c>
    </row>
    <row r="1760" spans="1:5" x14ac:dyDescent="0.2">
      <c r="A1760" s="3">
        <v>8216</v>
      </c>
      <c r="B1760" s="3" t="s">
        <v>1910</v>
      </c>
      <c r="C1760" s="3" t="s">
        <v>1910</v>
      </c>
      <c r="D1760" s="3" t="s">
        <v>1876</v>
      </c>
      <c r="E1760" s="2" t="str">
        <v>Prévonloup</v>
      </c>
    </row>
    <row r="1761" spans="1:5" x14ac:dyDescent="0.2">
      <c r="A1761" s="3">
        <v>8219</v>
      </c>
      <c r="B1761" s="3" t="s">
        <v>1911</v>
      </c>
      <c r="C1761" s="3" t="s">
        <v>1911</v>
      </c>
      <c r="D1761" s="3" t="s">
        <v>1876</v>
      </c>
      <c r="E1761" s="2" t="str">
        <v>Rossenges</v>
      </c>
    </row>
    <row r="1762" spans="1:5" x14ac:dyDescent="0.2">
      <c r="A1762" s="3">
        <v>8217</v>
      </c>
      <c r="B1762" s="3" t="s">
        <v>1912</v>
      </c>
      <c r="C1762" s="3" t="s">
        <v>1912</v>
      </c>
      <c r="D1762" s="3" t="s">
        <v>1876</v>
      </c>
      <c r="E1762" s="2" t="str">
        <v>Syens</v>
      </c>
    </row>
    <row r="1763" spans="1:5" x14ac:dyDescent="0.2">
      <c r="A1763" s="3">
        <v>8217</v>
      </c>
      <c r="B1763" s="3" t="s">
        <v>1912</v>
      </c>
      <c r="C1763" s="3" t="s">
        <v>1912</v>
      </c>
      <c r="D1763" s="3" t="s">
        <v>1876</v>
      </c>
      <c r="E1763" s="2" t="str">
        <v>Villars-le-Comte</v>
      </c>
    </row>
    <row r="1764" spans="1:5" x14ac:dyDescent="0.2">
      <c r="A1764" s="3">
        <v>8218</v>
      </c>
      <c r="B1764" s="3" t="s">
        <v>1913</v>
      </c>
      <c r="C1764" s="3" t="s">
        <v>1912</v>
      </c>
      <c r="D1764" s="3" t="s">
        <v>1876</v>
      </c>
      <c r="E1764" s="2" t="str">
        <v>Vucherens</v>
      </c>
    </row>
    <row r="1765" spans="1:5" x14ac:dyDescent="0.2">
      <c r="A1765" s="3">
        <v>9100</v>
      </c>
      <c r="B1765" s="3" t="s">
        <v>1914</v>
      </c>
      <c r="C1765" s="3" t="s">
        <v>1914</v>
      </c>
      <c r="D1765" s="3" t="s">
        <v>1915</v>
      </c>
      <c r="E1765" s="2" t="str">
        <v>Montanaire</v>
      </c>
    </row>
    <row r="1766" spans="1:5" x14ac:dyDescent="0.2">
      <c r="A1766" s="3">
        <v>9112</v>
      </c>
      <c r="B1766" s="3" t="s">
        <v>1916</v>
      </c>
      <c r="C1766" s="3" t="s">
        <v>1914</v>
      </c>
      <c r="D1766" s="3" t="s">
        <v>1915</v>
      </c>
      <c r="E1766" s="2" t="str">
        <v>Arnex-sur-Nyon</v>
      </c>
    </row>
    <row r="1767" spans="1:5" x14ac:dyDescent="0.2">
      <c r="A1767" s="3">
        <v>9064</v>
      </c>
      <c r="B1767" s="3" t="s">
        <v>1917</v>
      </c>
      <c r="C1767" s="3" t="s">
        <v>1917</v>
      </c>
      <c r="D1767" s="3" t="s">
        <v>1915</v>
      </c>
      <c r="E1767" s="2" t="str">
        <v>Arzier-Le Muids</v>
      </c>
    </row>
    <row r="1768" spans="1:5" x14ac:dyDescent="0.2">
      <c r="A1768" s="3">
        <v>9105</v>
      </c>
      <c r="B1768" s="3" t="s">
        <v>1918</v>
      </c>
      <c r="C1768" s="3" t="s">
        <v>1918</v>
      </c>
      <c r="D1768" s="3" t="s">
        <v>1915</v>
      </c>
      <c r="E1768" s="2" t="str">
        <v>Bassins</v>
      </c>
    </row>
    <row r="1769" spans="1:5" x14ac:dyDescent="0.2">
      <c r="A1769" s="3">
        <v>9103</v>
      </c>
      <c r="B1769" s="3" t="s">
        <v>1919</v>
      </c>
      <c r="C1769" s="3" t="s">
        <v>1919</v>
      </c>
      <c r="D1769" s="3" t="s">
        <v>1915</v>
      </c>
      <c r="E1769" s="2" t="str">
        <v>Begnins</v>
      </c>
    </row>
    <row r="1770" spans="1:5" x14ac:dyDescent="0.2">
      <c r="A1770" s="3">
        <v>9063</v>
      </c>
      <c r="B1770" s="3" t="s">
        <v>1920</v>
      </c>
      <c r="C1770" s="3" t="s">
        <v>1921</v>
      </c>
      <c r="D1770" s="3" t="s">
        <v>1915</v>
      </c>
      <c r="E1770" s="2" t="str">
        <v>Bogis-Bossey</v>
      </c>
    </row>
    <row r="1771" spans="1:5" x14ac:dyDescent="0.2">
      <c r="A1771" s="3">
        <v>9107</v>
      </c>
      <c r="B1771" s="3" t="s">
        <v>1922</v>
      </c>
      <c r="C1771" s="3" t="s">
        <v>1922</v>
      </c>
      <c r="D1771" s="3" t="s">
        <v>1915</v>
      </c>
      <c r="E1771" s="2" t="str">
        <v>Borex</v>
      </c>
    </row>
    <row r="1772" spans="1:5" x14ac:dyDescent="0.2">
      <c r="A1772" s="3">
        <v>9104</v>
      </c>
      <c r="B1772" s="3" t="s">
        <v>1923</v>
      </c>
      <c r="C1772" s="3" t="s">
        <v>1923</v>
      </c>
      <c r="D1772" s="3" t="s">
        <v>1915</v>
      </c>
      <c r="E1772" s="2" t="str">
        <v>Chavannes-de-Bogis</v>
      </c>
    </row>
    <row r="1773" spans="1:5" x14ac:dyDescent="0.2">
      <c r="A1773" s="3">
        <v>9055</v>
      </c>
      <c r="B1773" s="3" t="s">
        <v>1924</v>
      </c>
      <c r="C1773" s="3" t="s">
        <v>1924</v>
      </c>
      <c r="D1773" s="3" t="s">
        <v>1915</v>
      </c>
      <c r="E1773" s="2" t="str">
        <v>Chavannes-des-Bois</v>
      </c>
    </row>
    <row r="1774" spans="1:5" x14ac:dyDescent="0.2">
      <c r="A1774" s="3">
        <v>9056</v>
      </c>
      <c r="B1774" s="3" t="s">
        <v>1925</v>
      </c>
      <c r="C1774" s="3" t="s">
        <v>1925</v>
      </c>
      <c r="D1774" s="3" t="s">
        <v>1915</v>
      </c>
      <c r="E1774" s="2" t="str">
        <v>Chéserex</v>
      </c>
    </row>
    <row r="1775" spans="1:5" x14ac:dyDescent="0.2">
      <c r="A1775" s="3">
        <v>9037</v>
      </c>
      <c r="B1775" s="3" t="s">
        <v>1926</v>
      </c>
      <c r="C1775" s="3" t="s">
        <v>1927</v>
      </c>
      <c r="D1775" s="3" t="s">
        <v>1915</v>
      </c>
      <c r="E1775" s="2" t="str">
        <v>Coinsins</v>
      </c>
    </row>
    <row r="1776" spans="1:5" x14ac:dyDescent="0.2">
      <c r="A1776" s="3">
        <v>9042</v>
      </c>
      <c r="B1776" s="3" t="s">
        <v>1927</v>
      </c>
      <c r="C1776" s="3" t="s">
        <v>1927</v>
      </c>
      <c r="D1776" s="3" t="s">
        <v>1915</v>
      </c>
      <c r="E1776" s="2" t="str">
        <v>Commugny</v>
      </c>
    </row>
    <row r="1777" spans="1:5" x14ac:dyDescent="0.2">
      <c r="A1777" s="3">
        <v>9052</v>
      </c>
      <c r="B1777" s="3" t="s">
        <v>1928</v>
      </c>
      <c r="C1777" s="3" t="s">
        <v>1929</v>
      </c>
      <c r="D1777" s="3" t="s">
        <v>1915</v>
      </c>
      <c r="E1777" s="2" t="str">
        <v>Coppet</v>
      </c>
    </row>
    <row r="1778" spans="1:5" x14ac:dyDescent="0.2">
      <c r="A1778" s="3">
        <v>9053</v>
      </c>
      <c r="B1778" s="3" t="s">
        <v>1930</v>
      </c>
      <c r="C1778" s="3" t="s">
        <v>1929</v>
      </c>
      <c r="D1778" s="3" t="s">
        <v>1915</v>
      </c>
      <c r="E1778" s="2" t="str">
        <v>Crans (VD)</v>
      </c>
    </row>
    <row r="1779" spans="1:5" x14ac:dyDescent="0.2">
      <c r="A1779" s="3">
        <v>9062</v>
      </c>
      <c r="B1779" s="3" t="s">
        <v>1931</v>
      </c>
      <c r="C1779" s="3" t="s">
        <v>1929</v>
      </c>
      <c r="D1779" s="3" t="s">
        <v>1915</v>
      </c>
      <c r="E1779" s="2" t="str">
        <v>Crassier</v>
      </c>
    </row>
    <row r="1780" spans="1:5" x14ac:dyDescent="0.2">
      <c r="A1780" s="3">
        <v>9043</v>
      </c>
      <c r="B1780" s="3" t="s">
        <v>1932</v>
      </c>
      <c r="C1780" s="3" t="s">
        <v>1932</v>
      </c>
      <c r="D1780" s="3" t="s">
        <v>1915</v>
      </c>
      <c r="E1780" s="2" t="str">
        <v>Duillier</v>
      </c>
    </row>
    <row r="1781" spans="1:5" x14ac:dyDescent="0.2">
      <c r="A1781" s="3">
        <v>9035</v>
      </c>
      <c r="B1781" s="3" t="s">
        <v>1933</v>
      </c>
      <c r="C1781" s="3" t="s">
        <v>1934</v>
      </c>
      <c r="D1781" s="3" t="s">
        <v>1915</v>
      </c>
      <c r="E1781" s="2" t="str">
        <v>Eysins</v>
      </c>
    </row>
    <row r="1782" spans="1:5" x14ac:dyDescent="0.2">
      <c r="A1782" s="3">
        <v>9410</v>
      </c>
      <c r="B1782" s="3" t="s">
        <v>1935</v>
      </c>
      <c r="C1782" s="3" t="s">
        <v>1935</v>
      </c>
      <c r="D1782" s="3" t="s">
        <v>1915</v>
      </c>
      <c r="E1782" s="2" t="str">
        <v>Founex</v>
      </c>
    </row>
    <row r="1783" spans="1:5" x14ac:dyDescent="0.2">
      <c r="A1783" s="3">
        <v>9405</v>
      </c>
      <c r="B1783" s="3" t="s">
        <v>1936</v>
      </c>
      <c r="C1783" s="3" t="s">
        <v>1937</v>
      </c>
      <c r="D1783" s="3" t="s">
        <v>1915</v>
      </c>
      <c r="E1783" s="2" t="str">
        <v>Genolier</v>
      </c>
    </row>
    <row r="1784" spans="1:5" x14ac:dyDescent="0.2">
      <c r="A1784" s="3">
        <v>9426</v>
      </c>
      <c r="B1784" s="3" t="s">
        <v>1937</v>
      </c>
      <c r="C1784" s="3" t="s">
        <v>1937</v>
      </c>
      <c r="D1784" s="3" t="s">
        <v>1915</v>
      </c>
      <c r="E1784" s="2" t="str">
        <v>Gingins</v>
      </c>
    </row>
    <row r="1785" spans="1:5" x14ac:dyDescent="0.2">
      <c r="A1785" s="3">
        <v>9038</v>
      </c>
      <c r="B1785" s="3" t="s">
        <v>1938</v>
      </c>
      <c r="C1785" s="3" t="s">
        <v>1938</v>
      </c>
      <c r="D1785" s="3" t="s">
        <v>1915</v>
      </c>
      <c r="E1785" s="2" t="str">
        <v>Givrins</v>
      </c>
    </row>
    <row r="1786" spans="1:5" x14ac:dyDescent="0.2">
      <c r="A1786" s="3">
        <v>9411</v>
      </c>
      <c r="B1786" s="3" t="s">
        <v>1939</v>
      </c>
      <c r="C1786" s="3" t="s">
        <v>1940</v>
      </c>
      <c r="D1786" s="3" t="s">
        <v>1915</v>
      </c>
      <c r="E1786" s="2" t="str">
        <v>Gland</v>
      </c>
    </row>
    <row r="1787" spans="1:5" x14ac:dyDescent="0.2">
      <c r="A1787" s="3">
        <v>9411</v>
      </c>
      <c r="B1787" s="3" t="s">
        <v>1941</v>
      </c>
      <c r="C1787" s="3" t="s">
        <v>1940</v>
      </c>
      <c r="D1787" s="3" t="s">
        <v>1915</v>
      </c>
      <c r="E1787" s="2" t="str">
        <v>Grens</v>
      </c>
    </row>
    <row r="1788" spans="1:5" x14ac:dyDescent="0.2">
      <c r="A1788" s="3">
        <v>9044</v>
      </c>
      <c r="B1788" s="3" t="s">
        <v>1942</v>
      </c>
      <c r="C1788" s="3" t="s">
        <v>1943</v>
      </c>
      <c r="D1788" s="3" t="s">
        <v>1915</v>
      </c>
      <c r="E1788" s="2" t="str">
        <v>Mies</v>
      </c>
    </row>
    <row r="1789" spans="1:5" x14ac:dyDescent="0.2">
      <c r="A1789" s="3">
        <v>9428</v>
      </c>
      <c r="B1789" s="3" t="s">
        <v>1944</v>
      </c>
      <c r="C1789" s="3" t="s">
        <v>1944</v>
      </c>
      <c r="D1789" s="3" t="s">
        <v>1915</v>
      </c>
      <c r="E1789" s="2" t="str">
        <v>Nyon</v>
      </c>
    </row>
    <row r="1790" spans="1:5" x14ac:dyDescent="0.2">
      <c r="A1790" s="3">
        <v>9427</v>
      </c>
      <c r="B1790" s="3" t="s">
        <v>1945</v>
      </c>
      <c r="C1790" s="3" t="s">
        <v>1945</v>
      </c>
      <c r="D1790" s="3" t="s">
        <v>1915</v>
      </c>
      <c r="E1790" s="2" t="str">
        <v>Prangins</v>
      </c>
    </row>
    <row r="1791" spans="1:5" x14ac:dyDescent="0.2">
      <c r="A1791" s="3">
        <v>9050</v>
      </c>
      <c r="B1791" s="3" t="s">
        <v>1946</v>
      </c>
      <c r="C1791" s="3" t="s">
        <v>1946</v>
      </c>
      <c r="D1791" s="3" t="s">
        <v>1947</v>
      </c>
      <c r="E1791" s="2" t="str">
        <v>La Rippe</v>
      </c>
    </row>
    <row r="1792" spans="1:5" x14ac:dyDescent="0.2">
      <c r="A1792" s="3">
        <v>9050</v>
      </c>
      <c r="B1792" s="3" t="s">
        <v>1948</v>
      </c>
      <c r="C1792" s="3" t="s">
        <v>1946</v>
      </c>
      <c r="D1792" s="3" t="s">
        <v>1947</v>
      </c>
      <c r="E1792" s="2" t="str">
        <v>Saint-Cergue</v>
      </c>
    </row>
    <row r="1793" spans="1:5" x14ac:dyDescent="0.2">
      <c r="A1793" s="3">
        <v>9108</v>
      </c>
      <c r="B1793" s="3" t="s">
        <v>1949</v>
      </c>
      <c r="C1793" s="3" t="s">
        <v>1949</v>
      </c>
      <c r="D1793" s="3" t="s">
        <v>1947</v>
      </c>
      <c r="E1793" s="2" t="str">
        <v>Signy-Avenex</v>
      </c>
    </row>
    <row r="1794" spans="1:5" x14ac:dyDescent="0.2">
      <c r="A1794" s="3">
        <v>9108</v>
      </c>
      <c r="B1794" s="3" t="s">
        <v>1950</v>
      </c>
      <c r="C1794" s="3" t="s">
        <v>1949</v>
      </c>
      <c r="D1794" s="3" t="s">
        <v>1947</v>
      </c>
      <c r="E1794" s="2" t="str">
        <v>Tannay</v>
      </c>
    </row>
    <row r="1795" spans="1:5" x14ac:dyDescent="0.2">
      <c r="A1795" s="3">
        <v>9108</v>
      </c>
      <c r="B1795" s="3" t="s">
        <v>1951</v>
      </c>
      <c r="C1795" s="3" t="s">
        <v>1949</v>
      </c>
      <c r="D1795" s="3" t="s">
        <v>1947</v>
      </c>
      <c r="E1795" s="2" t="str">
        <v>Trélex</v>
      </c>
    </row>
    <row r="1796" spans="1:5" x14ac:dyDescent="0.2">
      <c r="A1796" s="3">
        <v>9050</v>
      </c>
      <c r="B1796" s="3" t="s">
        <v>1952</v>
      </c>
      <c r="C1796" s="3" t="s">
        <v>1953</v>
      </c>
      <c r="D1796" s="3" t="s">
        <v>1947</v>
      </c>
      <c r="E1796" s="2" t="str">
        <v>Le Vaud</v>
      </c>
    </row>
    <row r="1797" spans="1:5" x14ac:dyDescent="0.2">
      <c r="A1797" s="3">
        <v>9050</v>
      </c>
      <c r="B1797" s="3" t="s">
        <v>1954</v>
      </c>
      <c r="C1797" s="3" t="s">
        <v>1953</v>
      </c>
      <c r="D1797" s="3" t="s">
        <v>1947</v>
      </c>
      <c r="E1797" s="2" t="str">
        <v>Vich</v>
      </c>
    </row>
    <row r="1798" spans="1:5" x14ac:dyDescent="0.2">
      <c r="A1798" s="3">
        <v>9054</v>
      </c>
      <c r="B1798" s="3" t="s">
        <v>1955</v>
      </c>
      <c r="C1798" s="3" t="s">
        <v>1953</v>
      </c>
      <c r="D1798" s="3" t="s">
        <v>1947</v>
      </c>
      <c r="E1798" s="2" t="str">
        <v>L'Abergement</v>
      </c>
    </row>
    <row r="1799" spans="1:5" x14ac:dyDescent="0.2">
      <c r="A1799" s="3">
        <v>9413</v>
      </c>
      <c r="B1799" s="3" t="s">
        <v>1956</v>
      </c>
      <c r="C1799" s="3" t="s">
        <v>1956</v>
      </c>
      <c r="D1799" s="3" t="s">
        <v>1947</v>
      </c>
      <c r="E1799" s="2" t="str">
        <v>Agiez</v>
      </c>
    </row>
    <row r="1800" spans="1:5" x14ac:dyDescent="0.2">
      <c r="A1800" s="3">
        <v>9413</v>
      </c>
      <c r="B1800" s="3" t="s">
        <v>1956</v>
      </c>
      <c r="C1800" s="3" t="s">
        <v>1956</v>
      </c>
      <c r="D1800" s="3" t="s">
        <v>1947</v>
      </c>
      <c r="E1800" s="2" t="str">
        <v>Arnex-sur-Orbe</v>
      </c>
    </row>
    <row r="1801" spans="1:5" x14ac:dyDescent="0.2">
      <c r="A1801" s="3">
        <v>9442</v>
      </c>
      <c r="B1801" s="3" t="s">
        <v>1957</v>
      </c>
      <c r="C1801" s="3" t="s">
        <v>1956</v>
      </c>
      <c r="D1801" s="3" t="s">
        <v>1947</v>
      </c>
      <c r="E1801" s="2" t="str">
        <v>Ballaigues</v>
      </c>
    </row>
    <row r="1802" spans="1:5" x14ac:dyDescent="0.2">
      <c r="A1802" s="3">
        <v>9050</v>
      </c>
      <c r="B1802" s="3" t="s">
        <v>1958</v>
      </c>
      <c r="C1802" s="3" t="s">
        <v>1959</v>
      </c>
      <c r="D1802" s="3" t="s">
        <v>1947</v>
      </c>
      <c r="E1802" s="2" t="str">
        <v>Baulmes</v>
      </c>
    </row>
    <row r="1803" spans="1:5" x14ac:dyDescent="0.2">
      <c r="A1803" s="3">
        <v>9050</v>
      </c>
      <c r="B1803" s="3" t="s">
        <v>1960</v>
      </c>
      <c r="C1803" s="3" t="s">
        <v>1959</v>
      </c>
      <c r="D1803" s="3" t="s">
        <v>1947</v>
      </c>
      <c r="E1803" s="2" t="str">
        <v>Bavois</v>
      </c>
    </row>
    <row r="1804" spans="1:5" x14ac:dyDescent="0.2">
      <c r="A1804" s="3">
        <v>9057</v>
      </c>
      <c r="B1804" s="3" t="s">
        <v>1961</v>
      </c>
      <c r="C1804" s="3" t="s">
        <v>1959</v>
      </c>
      <c r="D1804" s="3" t="s">
        <v>1947</v>
      </c>
      <c r="E1804" s="2" t="str">
        <v>Bofflens</v>
      </c>
    </row>
    <row r="1805" spans="1:5" x14ac:dyDescent="0.2">
      <c r="A1805" s="3">
        <v>9057</v>
      </c>
      <c r="B1805" s="3" t="s">
        <v>1962</v>
      </c>
      <c r="C1805" s="3" t="s">
        <v>1959</v>
      </c>
      <c r="D1805" s="3" t="s">
        <v>1947</v>
      </c>
      <c r="E1805" s="2" t="str">
        <v>Bretonnières</v>
      </c>
    </row>
    <row r="1806" spans="1:5" x14ac:dyDescent="0.2">
      <c r="A1806" s="3">
        <v>9057</v>
      </c>
      <c r="B1806" s="3" t="s">
        <v>1963</v>
      </c>
      <c r="C1806" s="3" t="s">
        <v>1959</v>
      </c>
      <c r="D1806" s="3" t="s">
        <v>1947</v>
      </c>
      <c r="E1806" s="2" t="str">
        <v>Chavornay</v>
      </c>
    </row>
    <row r="1807" spans="1:5" x14ac:dyDescent="0.2">
      <c r="A1807" s="3">
        <v>9058</v>
      </c>
      <c r="B1807" s="3" t="s">
        <v>1964</v>
      </c>
      <c r="C1807" s="3" t="s">
        <v>1959</v>
      </c>
      <c r="D1807" s="3" t="s">
        <v>1947</v>
      </c>
      <c r="E1807" s="2" t="str">
        <v>Les Clées</v>
      </c>
    </row>
    <row r="1808" spans="1:5" x14ac:dyDescent="0.2">
      <c r="A1808" s="3">
        <v>9308</v>
      </c>
      <c r="B1808" s="3" t="s">
        <v>1965</v>
      </c>
      <c r="C1808" s="3" t="s">
        <v>1966</v>
      </c>
      <c r="D1808" s="3" t="s">
        <v>1967</v>
      </c>
      <c r="E1808" s="2" t="str">
        <v>Croy</v>
      </c>
    </row>
    <row r="1809" spans="1:5" x14ac:dyDescent="0.2">
      <c r="A1809" s="3">
        <v>9312</v>
      </c>
      <c r="B1809" s="3" t="s">
        <v>1966</v>
      </c>
      <c r="C1809" s="3" t="s">
        <v>1966</v>
      </c>
      <c r="D1809" s="3" t="s">
        <v>1967</v>
      </c>
      <c r="E1809" s="2" t="str">
        <v>Juriens</v>
      </c>
    </row>
    <row r="1810" spans="1:5" x14ac:dyDescent="0.2">
      <c r="A1810" s="3">
        <v>9313</v>
      </c>
      <c r="B1810" s="3" t="s">
        <v>1968</v>
      </c>
      <c r="C1810" s="3" t="s">
        <v>1968</v>
      </c>
      <c r="D1810" s="3" t="s">
        <v>1967</v>
      </c>
      <c r="E1810" s="2" t="str">
        <v>Lignerolle</v>
      </c>
    </row>
    <row r="1811" spans="1:5" x14ac:dyDescent="0.2">
      <c r="A1811" s="3">
        <v>9000</v>
      </c>
      <c r="B1811" s="3" t="s">
        <v>1969</v>
      </c>
      <c r="C1811" s="3" t="s">
        <v>1969</v>
      </c>
      <c r="D1811" s="3" t="s">
        <v>1967</v>
      </c>
      <c r="E1811" s="2" t="str">
        <v>Montcherand</v>
      </c>
    </row>
    <row r="1812" spans="1:5" x14ac:dyDescent="0.2">
      <c r="A1812" s="3">
        <v>9008</v>
      </c>
      <c r="B1812" s="3" t="s">
        <v>1969</v>
      </c>
      <c r="C1812" s="3" t="s">
        <v>1969</v>
      </c>
      <c r="D1812" s="3" t="s">
        <v>1967</v>
      </c>
      <c r="E1812" s="2" t="str">
        <v>Orbe</v>
      </c>
    </row>
    <row r="1813" spans="1:5" x14ac:dyDescent="0.2">
      <c r="A1813" s="3">
        <v>9010</v>
      </c>
      <c r="B1813" s="3" t="s">
        <v>1969</v>
      </c>
      <c r="C1813" s="3" t="s">
        <v>1969</v>
      </c>
      <c r="D1813" s="3" t="s">
        <v>1967</v>
      </c>
      <c r="E1813" s="2" t="str">
        <v>La Praz</v>
      </c>
    </row>
    <row r="1814" spans="1:5" x14ac:dyDescent="0.2">
      <c r="A1814" s="3">
        <v>9011</v>
      </c>
      <c r="B1814" s="3" t="s">
        <v>1969</v>
      </c>
      <c r="C1814" s="3" t="s">
        <v>1969</v>
      </c>
      <c r="D1814" s="3" t="s">
        <v>1967</v>
      </c>
      <c r="E1814" s="2" t="str">
        <v>Premier</v>
      </c>
    </row>
    <row r="1815" spans="1:5" x14ac:dyDescent="0.2">
      <c r="A1815" s="3">
        <v>9012</v>
      </c>
      <c r="B1815" s="3" t="s">
        <v>1969</v>
      </c>
      <c r="C1815" s="3" t="s">
        <v>1969</v>
      </c>
      <c r="D1815" s="3" t="s">
        <v>1967</v>
      </c>
      <c r="E1815" s="2" t="str">
        <v>Rances</v>
      </c>
    </row>
    <row r="1816" spans="1:5" x14ac:dyDescent="0.2">
      <c r="A1816" s="3">
        <v>9014</v>
      </c>
      <c r="B1816" s="3" t="s">
        <v>1969</v>
      </c>
      <c r="C1816" s="3" t="s">
        <v>1969</v>
      </c>
      <c r="D1816" s="3" t="s">
        <v>1967</v>
      </c>
      <c r="E1816" s="2" t="str">
        <v>Romainmôtier-Envy</v>
      </c>
    </row>
    <row r="1817" spans="1:5" x14ac:dyDescent="0.2">
      <c r="A1817" s="3">
        <v>9015</v>
      </c>
      <c r="B1817" s="3" t="s">
        <v>1969</v>
      </c>
      <c r="C1817" s="3" t="s">
        <v>1969</v>
      </c>
      <c r="D1817" s="3" t="s">
        <v>1967</v>
      </c>
      <c r="E1817" s="2" t="str">
        <v>Sergey</v>
      </c>
    </row>
    <row r="1818" spans="1:5" x14ac:dyDescent="0.2">
      <c r="A1818" s="3">
        <v>9016</v>
      </c>
      <c r="B1818" s="3" t="s">
        <v>1969</v>
      </c>
      <c r="C1818" s="3" t="s">
        <v>1969</v>
      </c>
      <c r="D1818" s="3" t="s">
        <v>1967</v>
      </c>
      <c r="E1818" s="2" t="str">
        <v>Valeyres-sous-Rances</v>
      </c>
    </row>
    <row r="1819" spans="1:5" x14ac:dyDescent="0.2">
      <c r="A1819" s="3">
        <v>9300</v>
      </c>
      <c r="B1819" s="3" t="s">
        <v>1970</v>
      </c>
      <c r="C1819" s="3" t="s">
        <v>1970</v>
      </c>
      <c r="D1819" s="3" t="s">
        <v>1967</v>
      </c>
      <c r="E1819" s="2" t="str">
        <v>Vallorbe</v>
      </c>
    </row>
    <row r="1820" spans="1:5" x14ac:dyDescent="0.2">
      <c r="A1820" s="3">
        <v>9305</v>
      </c>
      <c r="B1820" s="3" t="s">
        <v>1971</v>
      </c>
      <c r="C1820" s="3" t="s">
        <v>1972</v>
      </c>
      <c r="D1820" s="3" t="s">
        <v>1967</v>
      </c>
      <c r="E1820" s="2" t="str">
        <v>Vaulion</v>
      </c>
    </row>
    <row r="1821" spans="1:5" x14ac:dyDescent="0.2">
      <c r="A1821" s="3">
        <v>9034</v>
      </c>
      <c r="B1821" s="3" t="s">
        <v>1973</v>
      </c>
      <c r="C1821" s="3" t="s">
        <v>1973</v>
      </c>
      <c r="D1821" s="3" t="s">
        <v>1967</v>
      </c>
      <c r="E1821" s="2" t="str">
        <v>Vuiteboeuf</v>
      </c>
    </row>
    <row r="1822" spans="1:5" x14ac:dyDescent="0.2">
      <c r="A1822" s="3">
        <v>9036</v>
      </c>
      <c r="B1822" s="3" t="s">
        <v>1974</v>
      </c>
      <c r="C1822" s="3" t="s">
        <v>1973</v>
      </c>
      <c r="D1822" s="3" t="s">
        <v>1967</v>
      </c>
      <c r="E1822" s="2" t="str">
        <v>Corcelles-le-Jorat</v>
      </c>
    </row>
    <row r="1823" spans="1:5" x14ac:dyDescent="0.2">
      <c r="A1823" s="3">
        <v>9403</v>
      </c>
      <c r="B1823" s="3" t="s">
        <v>1975</v>
      </c>
      <c r="C1823" s="3" t="s">
        <v>1975</v>
      </c>
      <c r="D1823" s="3" t="s">
        <v>1967</v>
      </c>
      <c r="E1823" s="2" t="str">
        <v>Maracon</v>
      </c>
    </row>
    <row r="1824" spans="1:5" x14ac:dyDescent="0.2">
      <c r="A1824" s="3">
        <v>9402</v>
      </c>
      <c r="B1824" s="3" t="s">
        <v>1976</v>
      </c>
      <c r="C1824" s="3" t="s">
        <v>1976</v>
      </c>
      <c r="D1824" s="3" t="s">
        <v>1967</v>
      </c>
      <c r="E1824" s="2" t="str">
        <v>Montpreveyres</v>
      </c>
    </row>
    <row r="1825" spans="1:5" x14ac:dyDescent="0.2">
      <c r="A1825" s="3">
        <v>9400</v>
      </c>
      <c r="B1825" s="3" t="s">
        <v>1977</v>
      </c>
      <c r="C1825" s="3" t="s">
        <v>1977</v>
      </c>
      <c r="D1825" s="3" t="s">
        <v>1967</v>
      </c>
      <c r="E1825" s="2" t="str">
        <v>Ropraz</v>
      </c>
    </row>
    <row r="1826" spans="1:5" x14ac:dyDescent="0.2">
      <c r="A1826" s="3">
        <v>9404</v>
      </c>
      <c r="B1826" s="3" t="s">
        <v>1978</v>
      </c>
      <c r="C1826" s="3" t="s">
        <v>1978</v>
      </c>
      <c r="D1826" s="3" t="s">
        <v>1967</v>
      </c>
      <c r="E1826" s="2" t="str">
        <v>Servion</v>
      </c>
    </row>
    <row r="1827" spans="1:5" x14ac:dyDescent="0.2">
      <c r="A1827" s="3">
        <v>9323</v>
      </c>
      <c r="B1827" s="3" t="s">
        <v>1979</v>
      </c>
      <c r="C1827" s="3" t="s">
        <v>1979</v>
      </c>
      <c r="D1827" s="3" t="s">
        <v>1967</v>
      </c>
      <c r="E1827" s="2" t="str">
        <v>Vulliens</v>
      </c>
    </row>
    <row r="1828" spans="1:5" x14ac:dyDescent="0.2">
      <c r="A1828" s="3">
        <v>9327</v>
      </c>
      <c r="B1828" s="3" t="s">
        <v>1980</v>
      </c>
      <c r="C1828" s="3" t="s">
        <v>1980</v>
      </c>
      <c r="D1828" s="3" t="s">
        <v>1967</v>
      </c>
      <c r="E1828" s="2" t="str">
        <v>Jorat-Menthue</v>
      </c>
    </row>
    <row r="1829" spans="1:5" x14ac:dyDescent="0.2">
      <c r="A1829" s="3">
        <v>9033</v>
      </c>
      <c r="B1829" s="3" t="s">
        <v>1981</v>
      </c>
      <c r="C1829" s="3" t="s">
        <v>1981</v>
      </c>
      <c r="D1829" s="3" t="s">
        <v>1967</v>
      </c>
      <c r="E1829" s="2" t="str">
        <v>Oron</v>
      </c>
    </row>
    <row r="1830" spans="1:5" x14ac:dyDescent="0.2">
      <c r="A1830" s="3">
        <v>9434</v>
      </c>
      <c r="B1830" s="3" t="s">
        <v>1982</v>
      </c>
      <c r="C1830" s="3" t="s">
        <v>1983</v>
      </c>
      <c r="D1830" s="3" t="s">
        <v>1967</v>
      </c>
      <c r="E1830" s="2" t="str">
        <v>Jorat-Mézières</v>
      </c>
    </row>
    <row r="1831" spans="1:5" x14ac:dyDescent="0.2">
      <c r="A1831" s="3">
        <v>9435</v>
      </c>
      <c r="B1831" s="3" t="s">
        <v>1984</v>
      </c>
      <c r="C1831" s="3" t="s">
        <v>1983</v>
      </c>
      <c r="D1831" s="3" t="s">
        <v>1967</v>
      </c>
      <c r="E1831" s="2" t="str">
        <v>Champtauroz</v>
      </c>
    </row>
    <row r="1832" spans="1:5" x14ac:dyDescent="0.2">
      <c r="A1832" s="3">
        <v>9436</v>
      </c>
      <c r="B1832" s="3" t="s">
        <v>1985</v>
      </c>
      <c r="C1832" s="3" t="s">
        <v>1985</v>
      </c>
      <c r="D1832" s="3" t="s">
        <v>1967</v>
      </c>
      <c r="E1832" s="2" t="str">
        <v>Chevroux</v>
      </c>
    </row>
    <row r="1833" spans="1:5" x14ac:dyDescent="0.2">
      <c r="A1833" s="3">
        <v>9411</v>
      </c>
      <c r="B1833" s="3" t="s">
        <v>1939</v>
      </c>
      <c r="C1833" s="3" t="s">
        <v>1986</v>
      </c>
      <c r="D1833" s="3" t="s">
        <v>1967</v>
      </c>
      <c r="E1833" s="2" t="str">
        <v>Corcelles-près-Payerne</v>
      </c>
    </row>
    <row r="1834" spans="1:5" x14ac:dyDescent="0.2">
      <c r="A1834" s="3">
        <v>9442</v>
      </c>
      <c r="B1834" s="3" t="s">
        <v>1986</v>
      </c>
      <c r="C1834" s="3" t="s">
        <v>1986</v>
      </c>
      <c r="D1834" s="3" t="s">
        <v>1967</v>
      </c>
      <c r="E1834" s="2" t="str">
        <v>Grandcour</v>
      </c>
    </row>
    <row r="1835" spans="1:5" x14ac:dyDescent="0.2">
      <c r="A1835" s="3">
        <v>9444</v>
      </c>
      <c r="B1835" s="3" t="s">
        <v>1987</v>
      </c>
      <c r="C1835" s="3" t="s">
        <v>1987</v>
      </c>
      <c r="D1835" s="3" t="s">
        <v>1967</v>
      </c>
      <c r="E1835" s="2" t="str">
        <v>Henniez</v>
      </c>
    </row>
    <row r="1836" spans="1:5" x14ac:dyDescent="0.2">
      <c r="A1836" s="3">
        <v>9424</v>
      </c>
      <c r="B1836" s="3" t="s">
        <v>1988</v>
      </c>
      <c r="C1836" s="3" t="s">
        <v>1988</v>
      </c>
      <c r="D1836" s="3" t="s">
        <v>1967</v>
      </c>
      <c r="E1836" s="2" t="str">
        <v>Missy</v>
      </c>
    </row>
    <row r="1837" spans="1:5" x14ac:dyDescent="0.2">
      <c r="A1837" s="3">
        <v>9430</v>
      </c>
      <c r="B1837" s="3" t="s">
        <v>1989</v>
      </c>
      <c r="C1837" s="3" t="s">
        <v>1990</v>
      </c>
      <c r="D1837" s="3" t="s">
        <v>1967</v>
      </c>
      <c r="E1837" s="2" t="str">
        <v>Payerne</v>
      </c>
    </row>
    <row r="1838" spans="1:5" x14ac:dyDescent="0.2">
      <c r="A1838" s="3">
        <v>9422</v>
      </c>
      <c r="B1838" s="3" t="s">
        <v>1991</v>
      </c>
      <c r="C1838" s="3" t="s">
        <v>1992</v>
      </c>
      <c r="D1838" s="3" t="s">
        <v>1967</v>
      </c>
      <c r="E1838" s="2" t="str">
        <v>Trey</v>
      </c>
    </row>
    <row r="1839" spans="1:5" x14ac:dyDescent="0.2">
      <c r="A1839" s="3">
        <v>9423</v>
      </c>
      <c r="B1839" s="3" t="s">
        <v>1993</v>
      </c>
      <c r="C1839" s="3" t="s">
        <v>1992</v>
      </c>
      <c r="D1839" s="3" t="s">
        <v>1967</v>
      </c>
      <c r="E1839" s="2" t="str">
        <v>Treytorrens (Payerne)</v>
      </c>
    </row>
    <row r="1840" spans="1:5" x14ac:dyDescent="0.2">
      <c r="A1840" s="3">
        <v>9425</v>
      </c>
      <c r="B1840" s="3" t="s">
        <v>1992</v>
      </c>
      <c r="C1840" s="3" t="s">
        <v>1992</v>
      </c>
      <c r="D1840" s="3" t="s">
        <v>1967</v>
      </c>
      <c r="E1840" s="2" t="str">
        <v>Villarzel</v>
      </c>
    </row>
    <row r="1841" spans="1:5" x14ac:dyDescent="0.2">
      <c r="A1841" s="3">
        <v>9443</v>
      </c>
      <c r="B1841" s="3" t="s">
        <v>1994</v>
      </c>
      <c r="C1841" s="3" t="s">
        <v>1994</v>
      </c>
      <c r="D1841" s="3" t="s">
        <v>1967</v>
      </c>
      <c r="E1841" s="2" t="str">
        <v>Valbroye</v>
      </c>
    </row>
    <row r="1842" spans="1:5" x14ac:dyDescent="0.2">
      <c r="A1842" s="3">
        <v>9450</v>
      </c>
      <c r="B1842" s="3" t="s">
        <v>1995</v>
      </c>
      <c r="C1842" s="3" t="s">
        <v>1996</v>
      </c>
      <c r="D1842" s="3" t="s">
        <v>1967</v>
      </c>
      <c r="E1842" s="2" t="str">
        <v>Château-d'Oex</v>
      </c>
    </row>
    <row r="1843" spans="1:5" x14ac:dyDescent="0.2">
      <c r="A1843" s="3">
        <v>9450</v>
      </c>
      <c r="B1843" s="3" t="s">
        <v>1997</v>
      </c>
      <c r="C1843" s="3" t="s">
        <v>1996</v>
      </c>
      <c r="D1843" s="3" t="s">
        <v>1967</v>
      </c>
      <c r="E1843" s="2" t="str">
        <v>Rossinière</v>
      </c>
    </row>
    <row r="1844" spans="1:5" x14ac:dyDescent="0.2">
      <c r="A1844" s="3">
        <v>9452</v>
      </c>
      <c r="B1844" s="3" t="s">
        <v>1998</v>
      </c>
      <c r="C1844" s="3" t="s">
        <v>1996</v>
      </c>
      <c r="D1844" s="3" t="s">
        <v>1967</v>
      </c>
      <c r="E1844" s="2" t="str">
        <v>Rougemont</v>
      </c>
    </row>
    <row r="1845" spans="1:5" x14ac:dyDescent="0.2">
      <c r="A1845" s="3">
        <v>9464</v>
      </c>
      <c r="B1845" s="3" t="s">
        <v>1999</v>
      </c>
      <c r="C1845" s="3" t="s">
        <v>1996</v>
      </c>
      <c r="D1845" s="3" t="s">
        <v>1967</v>
      </c>
      <c r="E1845" s="2" t="str">
        <v>Allaman</v>
      </c>
    </row>
    <row r="1846" spans="1:5" x14ac:dyDescent="0.2">
      <c r="A1846" s="3">
        <v>9453</v>
      </c>
      <c r="B1846" s="3" t="s">
        <v>2000</v>
      </c>
      <c r="C1846" s="3" t="s">
        <v>2000</v>
      </c>
      <c r="D1846" s="3" t="s">
        <v>1967</v>
      </c>
      <c r="E1846" s="2" t="str">
        <v>Bursinel</v>
      </c>
    </row>
    <row r="1847" spans="1:5" x14ac:dyDescent="0.2">
      <c r="A1847" s="3">
        <v>9437</v>
      </c>
      <c r="B1847" s="3" t="s">
        <v>2001</v>
      </c>
      <c r="C1847" s="3" t="s">
        <v>2002</v>
      </c>
      <c r="D1847" s="3" t="s">
        <v>1967</v>
      </c>
      <c r="E1847" s="2" t="str">
        <v>Bursins</v>
      </c>
    </row>
    <row r="1848" spans="1:5" x14ac:dyDescent="0.2">
      <c r="A1848" s="3">
        <v>9451</v>
      </c>
      <c r="B1848" s="3" t="s">
        <v>2003</v>
      </c>
      <c r="C1848" s="3" t="s">
        <v>2004</v>
      </c>
      <c r="D1848" s="3" t="s">
        <v>1967</v>
      </c>
      <c r="E1848" s="2" t="str">
        <v>Burtigny</v>
      </c>
    </row>
    <row r="1849" spans="1:5" x14ac:dyDescent="0.2">
      <c r="A1849" s="3">
        <v>9462</v>
      </c>
      <c r="B1849" s="3" t="s">
        <v>2005</v>
      </c>
      <c r="C1849" s="3" t="s">
        <v>2004</v>
      </c>
      <c r="D1849" s="3" t="s">
        <v>1967</v>
      </c>
      <c r="E1849" s="2" t="str">
        <v>Dully</v>
      </c>
    </row>
    <row r="1850" spans="1:5" x14ac:dyDescent="0.2">
      <c r="A1850" s="3">
        <v>9463</v>
      </c>
      <c r="B1850" s="3" t="s">
        <v>2006</v>
      </c>
      <c r="C1850" s="3" t="s">
        <v>2004</v>
      </c>
      <c r="D1850" s="3" t="s">
        <v>1967</v>
      </c>
      <c r="E1850" s="2" t="str">
        <v>Essertines-sur-Rolle</v>
      </c>
    </row>
    <row r="1851" spans="1:5" x14ac:dyDescent="0.2">
      <c r="A1851" s="3">
        <v>9445</v>
      </c>
      <c r="B1851" s="3" t="s">
        <v>2007</v>
      </c>
      <c r="C1851" s="3" t="s">
        <v>2007</v>
      </c>
      <c r="D1851" s="3" t="s">
        <v>1967</v>
      </c>
      <c r="E1851" s="2" t="str">
        <v>Gilly</v>
      </c>
    </row>
    <row r="1852" spans="1:5" x14ac:dyDescent="0.2">
      <c r="A1852" s="3">
        <v>9464</v>
      </c>
      <c r="B1852" s="3" t="s">
        <v>2008</v>
      </c>
      <c r="C1852" s="3" t="s">
        <v>2009</v>
      </c>
      <c r="D1852" s="3" t="s">
        <v>1967</v>
      </c>
      <c r="E1852" s="2" t="str">
        <v>Luins</v>
      </c>
    </row>
    <row r="1853" spans="1:5" x14ac:dyDescent="0.2">
      <c r="A1853" s="3">
        <v>9470</v>
      </c>
      <c r="B1853" s="3" t="s">
        <v>2010</v>
      </c>
      <c r="C1853" s="3" t="s">
        <v>2011</v>
      </c>
      <c r="D1853" s="3" t="s">
        <v>1967</v>
      </c>
      <c r="E1853" s="2" t="str">
        <v>Mont-sur-Rolle</v>
      </c>
    </row>
    <row r="1854" spans="1:5" x14ac:dyDescent="0.2">
      <c r="A1854" s="3">
        <v>9473</v>
      </c>
      <c r="B1854" s="3" t="s">
        <v>2012</v>
      </c>
      <c r="C1854" s="3" t="s">
        <v>2012</v>
      </c>
      <c r="D1854" s="3" t="s">
        <v>1967</v>
      </c>
      <c r="E1854" s="2" t="str">
        <v>Perroy</v>
      </c>
    </row>
    <row r="1855" spans="1:5" x14ac:dyDescent="0.2">
      <c r="A1855" s="3">
        <v>9470</v>
      </c>
      <c r="B1855" s="3" t="s">
        <v>2013</v>
      </c>
      <c r="C1855" s="3" t="s">
        <v>2014</v>
      </c>
      <c r="D1855" s="3" t="s">
        <v>1967</v>
      </c>
      <c r="E1855" s="2" t="str">
        <v>Rolle</v>
      </c>
    </row>
    <row r="1856" spans="1:5" x14ac:dyDescent="0.2">
      <c r="A1856" s="3">
        <v>9472</v>
      </c>
      <c r="B1856" s="3" t="s">
        <v>2014</v>
      </c>
      <c r="C1856" s="3" t="s">
        <v>2014</v>
      </c>
      <c r="D1856" s="3" t="s">
        <v>1967</v>
      </c>
      <c r="E1856" s="2" t="str">
        <v>Tartegnin</v>
      </c>
    </row>
    <row r="1857" spans="1:5" x14ac:dyDescent="0.2">
      <c r="A1857" s="3">
        <v>9472</v>
      </c>
      <c r="B1857" s="3" t="s">
        <v>2015</v>
      </c>
      <c r="C1857" s="3" t="s">
        <v>2014</v>
      </c>
      <c r="D1857" s="3" t="s">
        <v>1967</v>
      </c>
      <c r="E1857" s="2" t="str">
        <v>Vinzel</v>
      </c>
    </row>
    <row r="1858" spans="1:5" x14ac:dyDescent="0.2">
      <c r="A1858" s="3">
        <v>9465</v>
      </c>
      <c r="B1858" s="3" t="s">
        <v>2016</v>
      </c>
      <c r="C1858" s="3" t="s">
        <v>2017</v>
      </c>
      <c r="D1858" s="3" t="s">
        <v>1967</v>
      </c>
      <c r="E1858" s="2" t="str">
        <v>L'Abbaye</v>
      </c>
    </row>
    <row r="1859" spans="1:5" x14ac:dyDescent="0.2">
      <c r="A1859" s="3">
        <v>9466</v>
      </c>
      <c r="B1859" s="3" t="s">
        <v>2017</v>
      </c>
      <c r="C1859" s="3" t="s">
        <v>2017</v>
      </c>
      <c r="D1859" s="3" t="s">
        <v>1967</v>
      </c>
      <c r="E1859" s="2" t="str">
        <v>Le Chenit</v>
      </c>
    </row>
    <row r="1860" spans="1:5" x14ac:dyDescent="0.2">
      <c r="A1860" s="3">
        <v>9467</v>
      </c>
      <c r="B1860" s="3" t="s">
        <v>2018</v>
      </c>
      <c r="C1860" s="3" t="s">
        <v>2017</v>
      </c>
      <c r="D1860" s="3" t="s">
        <v>1967</v>
      </c>
      <c r="E1860" s="2" t="str">
        <v>Le Lieu</v>
      </c>
    </row>
    <row r="1861" spans="1:5" x14ac:dyDescent="0.2">
      <c r="A1861" s="3">
        <v>9468</v>
      </c>
      <c r="B1861" s="3" t="s">
        <v>2019</v>
      </c>
      <c r="C1861" s="3" t="s">
        <v>2017</v>
      </c>
      <c r="D1861" s="3" t="s">
        <v>1967</v>
      </c>
      <c r="E1861" s="2" t="str">
        <v>Chardonne</v>
      </c>
    </row>
    <row r="1862" spans="1:5" x14ac:dyDescent="0.2">
      <c r="A1862" s="3">
        <v>9469</v>
      </c>
      <c r="B1862" s="3" t="s">
        <v>2020</v>
      </c>
      <c r="C1862" s="3" t="s">
        <v>2017</v>
      </c>
      <c r="D1862" s="3" t="s">
        <v>1967</v>
      </c>
      <c r="E1862" s="2" t="str">
        <v>Corseaux</v>
      </c>
    </row>
    <row r="1863" spans="1:5" x14ac:dyDescent="0.2">
      <c r="A1863" s="3">
        <v>9475</v>
      </c>
      <c r="B1863" s="3" t="s">
        <v>2021</v>
      </c>
      <c r="C1863" s="3" t="s">
        <v>2021</v>
      </c>
      <c r="D1863" s="3" t="s">
        <v>1967</v>
      </c>
      <c r="E1863" s="2" t="str">
        <v>Corsier-sur-Vevey</v>
      </c>
    </row>
    <row r="1864" spans="1:5" x14ac:dyDescent="0.2">
      <c r="A1864" s="3">
        <v>9476</v>
      </c>
      <c r="B1864" s="3" t="s">
        <v>2022</v>
      </c>
      <c r="C1864" s="3" t="s">
        <v>2023</v>
      </c>
      <c r="D1864" s="3" t="s">
        <v>1967</v>
      </c>
      <c r="E1864" s="2" t="str">
        <v>Jongny</v>
      </c>
    </row>
    <row r="1865" spans="1:5" x14ac:dyDescent="0.2">
      <c r="A1865" s="3">
        <v>9476</v>
      </c>
      <c r="B1865" s="3" t="s">
        <v>2024</v>
      </c>
      <c r="C1865" s="3" t="s">
        <v>2023</v>
      </c>
      <c r="D1865" s="3" t="s">
        <v>1967</v>
      </c>
      <c r="E1865" s="2" t="str">
        <v>Montreux</v>
      </c>
    </row>
    <row r="1866" spans="1:5" x14ac:dyDescent="0.2">
      <c r="A1866" s="3">
        <v>9477</v>
      </c>
      <c r="B1866" s="3" t="s">
        <v>2025</v>
      </c>
      <c r="C1866" s="3" t="s">
        <v>2023</v>
      </c>
      <c r="D1866" s="3" t="s">
        <v>1967</v>
      </c>
      <c r="E1866" s="2" t="str">
        <v>La Tour-de-Peilz</v>
      </c>
    </row>
    <row r="1867" spans="1:5" x14ac:dyDescent="0.2">
      <c r="A1867" s="3">
        <v>9478</v>
      </c>
      <c r="B1867" s="3" t="s">
        <v>2026</v>
      </c>
      <c r="C1867" s="3" t="s">
        <v>2023</v>
      </c>
      <c r="D1867" s="3" t="s">
        <v>1967</v>
      </c>
      <c r="E1867" s="2" t="str">
        <v>Vevey</v>
      </c>
    </row>
    <row r="1868" spans="1:5" x14ac:dyDescent="0.2">
      <c r="A1868" s="3">
        <v>9479</v>
      </c>
      <c r="B1868" s="3" t="s">
        <v>2027</v>
      </c>
      <c r="C1868" s="3" t="s">
        <v>2023</v>
      </c>
      <c r="D1868" s="3" t="s">
        <v>1967</v>
      </c>
      <c r="E1868" s="2" t="str">
        <v>Veytaux</v>
      </c>
    </row>
    <row r="1869" spans="1:5" x14ac:dyDescent="0.2">
      <c r="A1869" s="3">
        <v>9479</v>
      </c>
      <c r="B1869" s="3" t="s">
        <v>2028</v>
      </c>
      <c r="C1869" s="3" t="s">
        <v>2023</v>
      </c>
      <c r="D1869" s="3" t="s">
        <v>1967</v>
      </c>
      <c r="E1869" s="2" t="str">
        <v>Blonay - Saint-Légier</v>
      </c>
    </row>
    <row r="1870" spans="1:5" x14ac:dyDescent="0.2">
      <c r="A1870" s="3">
        <v>9479</v>
      </c>
      <c r="B1870" s="3" t="s">
        <v>2029</v>
      </c>
      <c r="C1870" s="3" t="s">
        <v>2023</v>
      </c>
      <c r="D1870" s="3" t="s">
        <v>1967</v>
      </c>
      <c r="E1870" s="2" t="str">
        <v>Belmont-sur-Yverdon</v>
      </c>
    </row>
    <row r="1871" spans="1:5" x14ac:dyDescent="0.2">
      <c r="A1871" s="3">
        <v>7310</v>
      </c>
      <c r="B1871" s="3" t="s">
        <v>2030</v>
      </c>
      <c r="C1871" s="3" t="s">
        <v>2030</v>
      </c>
      <c r="D1871" s="3" t="s">
        <v>1967</v>
      </c>
      <c r="E1871" s="2" t="str">
        <v>Bioley-Magnoux</v>
      </c>
    </row>
    <row r="1872" spans="1:5" x14ac:dyDescent="0.2">
      <c r="A1872" s="3">
        <v>8890</v>
      </c>
      <c r="B1872" s="3" t="s">
        <v>2031</v>
      </c>
      <c r="C1872" s="3" t="s">
        <v>2031</v>
      </c>
      <c r="D1872" s="3" t="s">
        <v>1967</v>
      </c>
      <c r="E1872" s="2" t="str">
        <v>Chamblon</v>
      </c>
    </row>
    <row r="1873" spans="1:5" x14ac:dyDescent="0.2">
      <c r="A1873" s="3">
        <v>8893</v>
      </c>
      <c r="B1873" s="3" t="s">
        <v>2032</v>
      </c>
      <c r="C1873" s="3" t="s">
        <v>2031</v>
      </c>
      <c r="D1873" s="3" t="s">
        <v>1967</v>
      </c>
      <c r="E1873" s="2" t="str">
        <v>Champvent</v>
      </c>
    </row>
    <row r="1874" spans="1:5" x14ac:dyDescent="0.2">
      <c r="A1874" s="3">
        <v>8894</v>
      </c>
      <c r="B1874" s="3" t="s">
        <v>2033</v>
      </c>
      <c r="C1874" s="3" t="s">
        <v>2031</v>
      </c>
      <c r="D1874" s="3" t="s">
        <v>1967</v>
      </c>
      <c r="E1874" s="2" t="str">
        <v>Chavannes-le-Chêne</v>
      </c>
    </row>
    <row r="1875" spans="1:5" x14ac:dyDescent="0.2">
      <c r="A1875" s="3">
        <v>8895</v>
      </c>
      <c r="B1875" s="3" t="s">
        <v>2034</v>
      </c>
      <c r="C1875" s="3" t="s">
        <v>2031</v>
      </c>
      <c r="D1875" s="3" t="s">
        <v>1967</v>
      </c>
      <c r="E1875" s="2" t="str">
        <v>Chêne-Pâquier</v>
      </c>
    </row>
    <row r="1876" spans="1:5" x14ac:dyDescent="0.2">
      <c r="A1876" s="3">
        <v>8896</v>
      </c>
      <c r="B1876" s="3" t="s">
        <v>2035</v>
      </c>
      <c r="C1876" s="3" t="s">
        <v>2031</v>
      </c>
      <c r="D1876" s="3" t="s">
        <v>1967</v>
      </c>
      <c r="E1876" s="2" t="str">
        <v>Cheseaux-Noréaz</v>
      </c>
    </row>
    <row r="1877" spans="1:5" x14ac:dyDescent="0.2">
      <c r="A1877" s="3">
        <v>8897</v>
      </c>
      <c r="B1877" s="3" t="s">
        <v>2036</v>
      </c>
      <c r="C1877" s="3" t="s">
        <v>2031</v>
      </c>
      <c r="D1877" s="3" t="s">
        <v>1967</v>
      </c>
      <c r="E1877" s="2" t="str">
        <v>Cronay</v>
      </c>
    </row>
    <row r="1878" spans="1:5" x14ac:dyDescent="0.2">
      <c r="A1878" s="3">
        <v>8898</v>
      </c>
      <c r="B1878" s="3" t="s">
        <v>2037</v>
      </c>
      <c r="C1878" s="3" t="s">
        <v>2031</v>
      </c>
      <c r="D1878" s="3" t="s">
        <v>1967</v>
      </c>
      <c r="E1878" s="2" t="str">
        <v>Cuarny</v>
      </c>
    </row>
    <row r="1879" spans="1:5" x14ac:dyDescent="0.2">
      <c r="A1879" s="3">
        <v>7325</v>
      </c>
      <c r="B1879" s="3" t="s">
        <v>2038</v>
      </c>
      <c r="C1879" s="3" t="s">
        <v>2039</v>
      </c>
      <c r="D1879" s="3" t="s">
        <v>1967</v>
      </c>
      <c r="E1879" s="2" t="str">
        <v>Démoret</v>
      </c>
    </row>
    <row r="1880" spans="1:5" x14ac:dyDescent="0.2">
      <c r="A1880" s="3">
        <v>7326</v>
      </c>
      <c r="B1880" s="3" t="s">
        <v>2040</v>
      </c>
      <c r="C1880" s="3" t="s">
        <v>2039</v>
      </c>
      <c r="D1880" s="3" t="s">
        <v>1967</v>
      </c>
      <c r="E1880" s="2" t="str">
        <v>Donneloye</v>
      </c>
    </row>
    <row r="1881" spans="1:5" x14ac:dyDescent="0.2">
      <c r="A1881" s="3">
        <v>8886</v>
      </c>
      <c r="B1881" s="3" t="s">
        <v>2041</v>
      </c>
      <c r="C1881" s="3" t="s">
        <v>2039</v>
      </c>
      <c r="D1881" s="3" t="s">
        <v>1967</v>
      </c>
      <c r="E1881" s="2" t="str">
        <v>Ependes (VD)</v>
      </c>
    </row>
    <row r="1882" spans="1:5" x14ac:dyDescent="0.2">
      <c r="A1882" s="3">
        <v>8887</v>
      </c>
      <c r="B1882" s="3" t="s">
        <v>2039</v>
      </c>
      <c r="C1882" s="3" t="s">
        <v>2039</v>
      </c>
      <c r="D1882" s="3" t="s">
        <v>1967</v>
      </c>
      <c r="E1882" s="2" t="str">
        <v>Mathod</v>
      </c>
    </row>
    <row r="1883" spans="1:5" x14ac:dyDescent="0.2">
      <c r="A1883" s="3">
        <v>8888</v>
      </c>
      <c r="B1883" s="3" t="s">
        <v>2042</v>
      </c>
      <c r="C1883" s="3" t="s">
        <v>2039</v>
      </c>
      <c r="D1883" s="3" t="s">
        <v>1967</v>
      </c>
      <c r="E1883" s="2" t="str">
        <v>Molondin</v>
      </c>
    </row>
    <row r="1884" spans="1:5" x14ac:dyDescent="0.2">
      <c r="A1884" s="3">
        <v>8889</v>
      </c>
      <c r="B1884" s="3" t="s">
        <v>2043</v>
      </c>
      <c r="C1884" s="3" t="s">
        <v>2039</v>
      </c>
      <c r="D1884" s="3" t="s">
        <v>1967</v>
      </c>
      <c r="E1884" s="2" t="str">
        <v>Montagny-près-Yverdon</v>
      </c>
    </row>
    <row r="1885" spans="1:5" x14ac:dyDescent="0.2">
      <c r="A1885" s="3">
        <v>7312</v>
      </c>
      <c r="B1885" s="3" t="s">
        <v>2044</v>
      </c>
      <c r="C1885" s="3" t="s">
        <v>2044</v>
      </c>
      <c r="D1885" s="3" t="s">
        <v>1967</v>
      </c>
      <c r="E1885" s="2" t="str">
        <v>Oppens</v>
      </c>
    </row>
    <row r="1886" spans="1:5" x14ac:dyDescent="0.2">
      <c r="A1886" s="3">
        <v>7313</v>
      </c>
      <c r="B1886" s="3" t="s">
        <v>2045</v>
      </c>
      <c r="C1886" s="3" t="s">
        <v>2044</v>
      </c>
      <c r="D1886" s="3" t="s">
        <v>1967</v>
      </c>
      <c r="E1886" s="2" t="str">
        <v>Orges</v>
      </c>
    </row>
    <row r="1887" spans="1:5" x14ac:dyDescent="0.2">
      <c r="A1887" s="3">
        <v>7314</v>
      </c>
      <c r="B1887" s="3" t="s">
        <v>2046</v>
      </c>
      <c r="C1887" s="3" t="s">
        <v>2044</v>
      </c>
      <c r="D1887" s="3" t="s">
        <v>1967</v>
      </c>
      <c r="E1887" s="2" t="str">
        <v>Orzens</v>
      </c>
    </row>
    <row r="1888" spans="1:5" x14ac:dyDescent="0.2">
      <c r="A1888" s="3">
        <v>7315</v>
      </c>
      <c r="B1888" s="3" t="s">
        <v>2047</v>
      </c>
      <c r="C1888" s="3" t="s">
        <v>2044</v>
      </c>
      <c r="D1888" s="3" t="s">
        <v>1967</v>
      </c>
      <c r="E1888" s="2" t="str">
        <v>Pomy</v>
      </c>
    </row>
    <row r="1889" spans="1:5" x14ac:dyDescent="0.2">
      <c r="A1889" s="3">
        <v>7317</v>
      </c>
      <c r="B1889" s="3" t="s">
        <v>2048</v>
      </c>
      <c r="C1889" s="3" t="s">
        <v>2044</v>
      </c>
      <c r="D1889" s="3" t="s">
        <v>1967</v>
      </c>
      <c r="E1889" s="2" t="str">
        <v>Rovray</v>
      </c>
    </row>
    <row r="1890" spans="1:5" x14ac:dyDescent="0.2">
      <c r="A1890" s="3">
        <v>7317</v>
      </c>
      <c r="B1890" s="3" t="s">
        <v>2049</v>
      </c>
      <c r="C1890" s="3" t="s">
        <v>2044</v>
      </c>
      <c r="D1890" s="3" t="s">
        <v>1967</v>
      </c>
      <c r="E1890" s="2" t="str">
        <v>Suchy</v>
      </c>
    </row>
    <row r="1891" spans="1:5" x14ac:dyDescent="0.2">
      <c r="A1891" s="3">
        <v>8877</v>
      </c>
      <c r="B1891" s="3" t="s">
        <v>2050</v>
      </c>
      <c r="C1891" s="3" t="s">
        <v>2051</v>
      </c>
      <c r="D1891" s="3" t="s">
        <v>1967</v>
      </c>
      <c r="E1891" s="2" t="str">
        <v>Suscévaz</v>
      </c>
    </row>
    <row r="1892" spans="1:5" x14ac:dyDescent="0.2">
      <c r="A1892" s="3">
        <v>8878</v>
      </c>
      <c r="B1892" s="3" t="s">
        <v>2052</v>
      </c>
      <c r="C1892" s="3" t="s">
        <v>2051</v>
      </c>
      <c r="D1892" s="3" t="s">
        <v>1967</v>
      </c>
      <c r="E1892" s="2" t="str">
        <v>Treycovagnes</v>
      </c>
    </row>
    <row r="1893" spans="1:5" x14ac:dyDescent="0.2">
      <c r="A1893" s="3">
        <v>8882</v>
      </c>
      <c r="B1893" s="3" t="s">
        <v>2053</v>
      </c>
      <c r="C1893" s="3" t="s">
        <v>2051</v>
      </c>
      <c r="D1893" s="3" t="s">
        <v>1967</v>
      </c>
      <c r="E1893" s="2" t="str">
        <v>Ursins</v>
      </c>
    </row>
    <row r="1894" spans="1:5" x14ac:dyDescent="0.2">
      <c r="A1894" s="3">
        <v>8883</v>
      </c>
      <c r="B1894" s="3" t="s">
        <v>2051</v>
      </c>
      <c r="C1894" s="3" t="s">
        <v>2051</v>
      </c>
      <c r="D1894" s="3" t="s">
        <v>1967</v>
      </c>
      <c r="E1894" s="2" t="str">
        <v>Valeyres-sous-Montagny</v>
      </c>
    </row>
    <row r="1895" spans="1:5" x14ac:dyDescent="0.2">
      <c r="A1895" s="3">
        <v>8884</v>
      </c>
      <c r="B1895" s="3" t="s">
        <v>2054</v>
      </c>
      <c r="C1895" s="3" t="s">
        <v>2051</v>
      </c>
      <c r="D1895" s="3" t="s">
        <v>1967</v>
      </c>
      <c r="E1895" s="2" t="str">
        <v>Valeyres-sous-Ursins</v>
      </c>
    </row>
    <row r="1896" spans="1:5" x14ac:dyDescent="0.2">
      <c r="A1896" s="3">
        <v>8885</v>
      </c>
      <c r="B1896" s="3" t="s">
        <v>2055</v>
      </c>
      <c r="C1896" s="3" t="s">
        <v>2051</v>
      </c>
      <c r="D1896" s="3" t="s">
        <v>1967</v>
      </c>
      <c r="E1896" s="2" t="str">
        <v>Villars-Epeney</v>
      </c>
    </row>
    <row r="1897" spans="1:5" x14ac:dyDescent="0.2">
      <c r="A1897" s="3">
        <v>7320</v>
      </c>
      <c r="B1897" s="3" t="s">
        <v>2056</v>
      </c>
      <c r="C1897" s="3" t="s">
        <v>2056</v>
      </c>
      <c r="D1897" s="3" t="s">
        <v>1967</v>
      </c>
      <c r="E1897" s="2" t="str">
        <v>Vugelles-La Mothe</v>
      </c>
    </row>
    <row r="1898" spans="1:5" x14ac:dyDescent="0.2">
      <c r="A1898" s="3">
        <v>7323</v>
      </c>
      <c r="B1898" s="3" t="s">
        <v>2057</v>
      </c>
      <c r="C1898" s="3" t="s">
        <v>2058</v>
      </c>
      <c r="D1898" s="3" t="s">
        <v>1967</v>
      </c>
      <c r="E1898" s="2" t="str">
        <v>Yverdon-les-Bains</v>
      </c>
    </row>
    <row r="1899" spans="1:5" x14ac:dyDescent="0.2">
      <c r="A1899" s="3">
        <v>7323</v>
      </c>
      <c r="B1899" s="3" t="s">
        <v>2057</v>
      </c>
      <c r="C1899" s="3" t="s">
        <v>2058</v>
      </c>
      <c r="D1899" s="3" t="s">
        <v>1967</v>
      </c>
      <c r="E1899" s="2" t="str">
        <v>Yvonand</v>
      </c>
    </row>
    <row r="1900" spans="1:5" x14ac:dyDescent="0.2">
      <c r="A1900" s="3">
        <v>7324</v>
      </c>
      <c r="B1900" s="3" t="s">
        <v>2059</v>
      </c>
      <c r="C1900" s="3" t="s">
        <v>2058</v>
      </c>
      <c r="D1900" s="3" t="s">
        <v>1967</v>
      </c>
      <c r="E1900" s="2" t="str">
        <v>Brig-Glis</v>
      </c>
    </row>
    <row r="1901" spans="1:5" x14ac:dyDescent="0.2">
      <c r="A1901" s="3">
        <v>8880</v>
      </c>
      <c r="B1901" s="3" t="s">
        <v>2060</v>
      </c>
      <c r="C1901" s="3" t="s">
        <v>2060</v>
      </c>
      <c r="D1901" s="3" t="s">
        <v>1967</v>
      </c>
      <c r="E1901" s="2" t="str">
        <v>Eggerberg</v>
      </c>
    </row>
    <row r="1902" spans="1:5" x14ac:dyDescent="0.2">
      <c r="A1902" s="3">
        <v>8881</v>
      </c>
      <c r="B1902" s="3" t="s">
        <v>2061</v>
      </c>
      <c r="C1902" s="3" t="s">
        <v>2060</v>
      </c>
      <c r="D1902" s="3" t="s">
        <v>1967</v>
      </c>
      <c r="E1902" s="2" t="str">
        <v>Naters</v>
      </c>
    </row>
    <row r="1903" spans="1:5" x14ac:dyDescent="0.2">
      <c r="A1903" s="3">
        <v>8881</v>
      </c>
      <c r="B1903" s="3" t="s">
        <v>2062</v>
      </c>
      <c r="C1903" s="3" t="s">
        <v>2060</v>
      </c>
      <c r="D1903" s="3" t="s">
        <v>1967</v>
      </c>
      <c r="E1903" s="2" t="str">
        <v>Ried-Brig</v>
      </c>
    </row>
    <row r="1904" spans="1:5" x14ac:dyDescent="0.2">
      <c r="A1904" s="3">
        <v>8892</v>
      </c>
      <c r="B1904" s="3" t="s">
        <v>2063</v>
      </c>
      <c r="C1904" s="3" t="s">
        <v>2060</v>
      </c>
      <c r="D1904" s="3" t="s">
        <v>1967</v>
      </c>
      <c r="E1904" s="2" t="str">
        <v>Simplon</v>
      </c>
    </row>
    <row r="1905" spans="1:5" x14ac:dyDescent="0.2">
      <c r="A1905" s="3">
        <v>8873</v>
      </c>
      <c r="B1905" s="3" t="s">
        <v>2064</v>
      </c>
      <c r="C1905" s="3" t="s">
        <v>2064</v>
      </c>
      <c r="D1905" s="3" t="s">
        <v>1967</v>
      </c>
      <c r="E1905" s="2" t="str">
        <v>Termen</v>
      </c>
    </row>
    <row r="1906" spans="1:5" x14ac:dyDescent="0.2">
      <c r="A1906" s="3">
        <v>8717</v>
      </c>
      <c r="B1906" s="3" t="s">
        <v>2065</v>
      </c>
      <c r="C1906" s="3" t="s">
        <v>2066</v>
      </c>
      <c r="D1906" s="3" t="s">
        <v>1967</v>
      </c>
      <c r="E1906" s="2" t="str">
        <v>Zwischbergen</v>
      </c>
    </row>
    <row r="1907" spans="1:5" x14ac:dyDescent="0.2">
      <c r="A1907" s="3">
        <v>8722</v>
      </c>
      <c r="B1907" s="3" t="s">
        <v>2067</v>
      </c>
      <c r="C1907" s="3" t="s">
        <v>2067</v>
      </c>
      <c r="D1907" s="3" t="s">
        <v>1967</v>
      </c>
      <c r="E1907" s="2" t="str">
        <v>Ardon</v>
      </c>
    </row>
    <row r="1908" spans="1:5" x14ac:dyDescent="0.2">
      <c r="A1908" s="3">
        <v>8718</v>
      </c>
      <c r="B1908" s="3" t="s">
        <v>2068</v>
      </c>
      <c r="C1908" s="3" t="s">
        <v>2068</v>
      </c>
      <c r="D1908" s="3" t="s">
        <v>1967</v>
      </c>
      <c r="E1908" s="2" t="str">
        <v>Chamoson</v>
      </c>
    </row>
    <row r="1909" spans="1:5" x14ac:dyDescent="0.2">
      <c r="A1909" s="3">
        <v>8723</v>
      </c>
      <c r="B1909" s="3" t="s">
        <v>2069</v>
      </c>
      <c r="C1909" s="3" t="s">
        <v>2068</v>
      </c>
      <c r="D1909" s="3" t="s">
        <v>1967</v>
      </c>
      <c r="E1909" s="2" t="str">
        <v>Conthey</v>
      </c>
    </row>
    <row r="1910" spans="1:5" x14ac:dyDescent="0.2">
      <c r="A1910" s="3">
        <v>8723</v>
      </c>
      <c r="B1910" s="3" t="s">
        <v>2070</v>
      </c>
      <c r="C1910" s="3" t="s">
        <v>2068</v>
      </c>
      <c r="D1910" s="3" t="s">
        <v>1967</v>
      </c>
      <c r="E1910" s="2" t="str">
        <v>Nendaz</v>
      </c>
    </row>
    <row r="1911" spans="1:5" x14ac:dyDescent="0.2">
      <c r="A1911" s="3">
        <v>8866</v>
      </c>
      <c r="B1911" s="3" t="s">
        <v>2071</v>
      </c>
      <c r="C1911" s="3" t="s">
        <v>2068</v>
      </c>
      <c r="D1911" s="3" t="s">
        <v>1967</v>
      </c>
      <c r="E1911" s="2" t="str">
        <v>Vétroz</v>
      </c>
    </row>
    <row r="1912" spans="1:5" x14ac:dyDescent="0.2">
      <c r="A1912" s="3">
        <v>8872</v>
      </c>
      <c r="B1912" s="3" t="s">
        <v>2072</v>
      </c>
      <c r="C1912" s="3" t="s">
        <v>2072</v>
      </c>
      <c r="D1912" s="3" t="s">
        <v>1967</v>
      </c>
      <c r="E1912" s="2" t="str">
        <v>Bourg-Saint-Pierre</v>
      </c>
    </row>
    <row r="1913" spans="1:5" x14ac:dyDescent="0.2">
      <c r="A1913" s="3">
        <v>8716</v>
      </c>
      <c r="B1913" s="3" t="s">
        <v>2073</v>
      </c>
      <c r="C1913" s="3" t="s">
        <v>2073</v>
      </c>
      <c r="D1913" s="3" t="s">
        <v>1967</v>
      </c>
      <c r="E1913" s="2" t="str">
        <v>Liddes</v>
      </c>
    </row>
    <row r="1914" spans="1:5" x14ac:dyDescent="0.2">
      <c r="A1914" s="3">
        <v>8730</v>
      </c>
      <c r="B1914" s="3" t="s">
        <v>2074</v>
      </c>
      <c r="C1914" s="3" t="s">
        <v>2074</v>
      </c>
      <c r="D1914" s="3" t="s">
        <v>1967</v>
      </c>
      <c r="E1914" s="2" t="str">
        <v>Orsières</v>
      </c>
    </row>
    <row r="1915" spans="1:5" x14ac:dyDescent="0.2">
      <c r="A1915" s="3">
        <v>8640</v>
      </c>
      <c r="B1915" s="3" t="s">
        <v>2075</v>
      </c>
      <c r="C1915" s="3" t="s">
        <v>2076</v>
      </c>
      <c r="D1915" s="3" t="s">
        <v>1967</v>
      </c>
      <c r="E1915" s="2" t="str">
        <v>Sembrancher</v>
      </c>
    </row>
    <row r="1916" spans="1:5" x14ac:dyDescent="0.2">
      <c r="A1916" s="3">
        <v>8645</v>
      </c>
      <c r="B1916" s="3" t="s">
        <v>2077</v>
      </c>
      <c r="C1916" s="3" t="s">
        <v>2076</v>
      </c>
      <c r="D1916" s="3" t="s">
        <v>1967</v>
      </c>
      <c r="E1916" s="2" t="str">
        <v>Val de Bagnes</v>
      </c>
    </row>
    <row r="1917" spans="1:5" x14ac:dyDescent="0.2">
      <c r="A1917" s="3">
        <v>8646</v>
      </c>
      <c r="B1917" s="3" t="s">
        <v>2078</v>
      </c>
      <c r="C1917" s="3" t="s">
        <v>2076</v>
      </c>
      <c r="D1917" s="3" t="s">
        <v>1967</v>
      </c>
      <c r="E1917" s="2" t="str">
        <v>Bellwald</v>
      </c>
    </row>
    <row r="1918" spans="1:5" x14ac:dyDescent="0.2">
      <c r="A1918" s="3">
        <v>8715</v>
      </c>
      <c r="B1918" s="3" t="s">
        <v>2079</v>
      </c>
      <c r="C1918" s="3" t="s">
        <v>2076</v>
      </c>
      <c r="D1918" s="3" t="s">
        <v>1967</v>
      </c>
      <c r="E1918" s="2" t="str">
        <v>Binn</v>
      </c>
    </row>
    <row r="1919" spans="1:5" x14ac:dyDescent="0.2">
      <c r="A1919" s="3">
        <v>8725</v>
      </c>
      <c r="B1919" s="3" t="s">
        <v>2080</v>
      </c>
      <c r="C1919" s="3" t="s">
        <v>2081</v>
      </c>
      <c r="D1919" s="3" t="s">
        <v>1967</v>
      </c>
      <c r="E1919" s="2" t="str">
        <v>Ernen</v>
      </c>
    </row>
    <row r="1920" spans="1:5" x14ac:dyDescent="0.2">
      <c r="A1920" s="3">
        <v>8725</v>
      </c>
      <c r="B1920" s="3" t="s">
        <v>2082</v>
      </c>
      <c r="C1920" s="3" t="s">
        <v>2081</v>
      </c>
      <c r="D1920" s="3" t="s">
        <v>1967</v>
      </c>
      <c r="E1920" s="2" t="str">
        <v>Fiesch</v>
      </c>
    </row>
    <row r="1921" spans="1:5" x14ac:dyDescent="0.2">
      <c r="A1921" s="3">
        <v>8737</v>
      </c>
      <c r="B1921" s="3" t="s">
        <v>2081</v>
      </c>
      <c r="C1921" s="3" t="s">
        <v>2081</v>
      </c>
      <c r="D1921" s="3" t="s">
        <v>1967</v>
      </c>
      <c r="E1921" s="2" t="str">
        <v>Fieschertal</v>
      </c>
    </row>
    <row r="1922" spans="1:5" x14ac:dyDescent="0.2">
      <c r="A1922" s="3">
        <v>8738</v>
      </c>
      <c r="B1922" s="3" t="s">
        <v>2083</v>
      </c>
      <c r="C1922" s="3" t="s">
        <v>2081</v>
      </c>
      <c r="D1922" s="3" t="s">
        <v>1967</v>
      </c>
      <c r="E1922" s="2" t="str">
        <v>Lax</v>
      </c>
    </row>
    <row r="1923" spans="1:5" x14ac:dyDescent="0.2">
      <c r="A1923" s="3">
        <v>8739</v>
      </c>
      <c r="B1923" s="3" t="s">
        <v>2084</v>
      </c>
      <c r="C1923" s="3" t="s">
        <v>2081</v>
      </c>
      <c r="D1923" s="3" t="s">
        <v>1967</v>
      </c>
      <c r="E1923" s="2" t="str">
        <v>Obergoms</v>
      </c>
    </row>
    <row r="1924" spans="1:5" x14ac:dyDescent="0.2">
      <c r="A1924" s="3">
        <v>8638</v>
      </c>
      <c r="B1924" s="3" t="s">
        <v>2085</v>
      </c>
      <c r="C1924" s="3" t="s">
        <v>2086</v>
      </c>
      <c r="D1924" s="3" t="s">
        <v>1967</v>
      </c>
      <c r="E1924" s="2" t="str">
        <v>Goms</v>
      </c>
    </row>
    <row r="1925" spans="1:5" x14ac:dyDescent="0.2">
      <c r="A1925" s="3">
        <v>8727</v>
      </c>
      <c r="B1925" s="3" t="s">
        <v>2087</v>
      </c>
      <c r="C1925" s="3" t="s">
        <v>2086</v>
      </c>
      <c r="D1925" s="3" t="s">
        <v>1967</v>
      </c>
      <c r="E1925" s="2" t="str">
        <v>Ayent</v>
      </c>
    </row>
    <row r="1926" spans="1:5" x14ac:dyDescent="0.2">
      <c r="A1926" s="3">
        <v>8732</v>
      </c>
      <c r="B1926" s="3" t="s">
        <v>2088</v>
      </c>
      <c r="C1926" s="3" t="s">
        <v>2086</v>
      </c>
      <c r="D1926" s="3" t="s">
        <v>1967</v>
      </c>
      <c r="E1926" s="2" t="str">
        <v>Evolène</v>
      </c>
    </row>
    <row r="1927" spans="1:5" x14ac:dyDescent="0.2">
      <c r="A1927" s="3">
        <v>8733</v>
      </c>
      <c r="B1927" s="3" t="s">
        <v>2089</v>
      </c>
      <c r="C1927" s="3" t="s">
        <v>2086</v>
      </c>
      <c r="D1927" s="3" t="s">
        <v>1967</v>
      </c>
      <c r="E1927" s="2" t="str">
        <v>Hérémence</v>
      </c>
    </row>
    <row r="1928" spans="1:5" x14ac:dyDescent="0.2">
      <c r="A1928" s="3">
        <v>8734</v>
      </c>
      <c r="B1928" s="3" t="s">
        <v>2090</v>
      </c>
      <c r="C1928" s="3" t="s">
        <v>2086</v>
      </c>
      <c r="D1928" s="3" t="s">
        <v>1967</v>
      </c>
      <c r="E1928" s="2" t="str">
        <v>Saint-Martin (VS)</v>
      </c>
    </row>
    <row r="1929" spans="1:5" x14ac:dyDescent="0.2">
      <c r="A1929" s="3">
        <v>8735</v>
      </c>
      <c r="B1929" s="3" t="s">
        <v>2091</v>
      </c>
      <c r="C1929" s="3" t="s">
        <v>2086</v>
      </c>
      <c r="D1929" s="3" t="s">
        <v>1967</v>
      </c>
      <c r="E1929" s="2" t="str">
        <v>Vex</v>
      </c>
    </row>
    <row r="1930" spans="1:5" x14ac:dyDescent="0.2">
      <c r="A1930" s="3">
        <v>8735</v>
      </c>
      <c r="B1930" s="3" t="s">
        <v>2092</v>
      </c>
      <c r="C1930" s="3" t="s">
        <v>2086</v>
      </c>
      <c r="D1930" s="3" t="s">
        <v>1967</v>
      </c>
      <c r="E1930" s="2" t="str">
        <v>Mont-Noble</v>
      </c>
    </row>
    <row r="1931" spans="1:5" x14ac:dyDescent="0.2">
      <c r="A1931" s="3">
        <v>9642</v>
      </c>
      <c r="B1931" s="3" t="s">
        <v>2093</v>
      </c>
      <c r="C1931" s="3" t="s">
        <v>2093</v>
      </c>
      <c r="D1931" s="3" t="s">
        <v>1967</v>
      </c>
      <c r="E1931" s="2" t="str">
        <v>Agarn</v>
      </c>
    </row>
    <row r="1932" spans="1:5" x14ac:dyDescent="0.2">
      <c r="A1932" s="3">
        <v>9656</v>
      </c>
      <c r="B1932" s="3" t="s">
        <v>2094</v>
      </c>
      <c r="C1932" s="3" t="s">
        <v>2095</v>
      </c>
      <c r="D1932" s="3" t="s">
        <v>1967</v>
      </c>
      <c r="E1932" s="2" t="str">
        <v>Albinen</v>
      </c>
    </row>
    <row r="1933" spans="1:5" x14ac:dyDescent="0.2">
      <c r="A1933" s="3">
        <v>9657</v>
      </c>
      <c r="B1933" s="3" t="s">
        <v>2096</v>
      </c>
      <c r="C1933" s="3" t="s">
        <v>2095</v>
      </c>
      <c r="D1933" s="3" t="s">
        <v>1967</v>
      </c>
      <c r="E1933" s="2" t="str">
        <v>Ergisch</v>
      </c>
    </row>
    <row r="1934" spans="1:5" x14ac:dyDescent="0.2">
      <c r="A1934" s="3">
        <v>9658</v>
      </c>
      <c r="B1934" s="3" t="s">
        <v>2097</v>
      </c>
      <c r="C1934" s="3" t="s">
        <v>2095</v>
      </c>
      <c r="D1934" s="3" t="s">
        <v>1967</v>
      </c>
      <c r="E1934" s="2" t="str">
        <v>Inden</v>
      </c>
    </row>
    <row r="1935" spans="1:5" x14ac:dyDescent="0.2">
      <c r="A1935" s="3">
        <v>9643</v>
      </c>
      <c r="B1935" s="3" t="s">
        <v>2098</v>
      </c>
      <c r="C1935" s="3" t="s">
        <v>2099</v>
      </c>
      <c r="D1935" s="3" t="s">
        <v>1967</v>
      </c>
      <c r="E1935" s="2" t="str">
        <v>Leuk</v>
      </c>
    </row>
    <row r="1936" spans="1:5" x14ac:dyDescent="0.2">
      <c r="A1936" s="3">
        <v>9650</v>
      </c>
      <c r="B1936" s="3" t="s">
        <v>2099</v>
      </c>
      <c r="C1936" s="3" t="s">
        <v>2099</v>
      </c>
      <c r="D1936" s="3" t="s">
        <v>1967</v>
      </c>
      <c r="E1936" s="2" t="str">
        <v>Leukerbad</v>
      </c>
    </row>
    <row r="1937" spans="1:5" x14ac:dyDescent="0.2">
      <c r="A1937" s="3">
        <v>9651</v>
      </c>
      <c r="B1937" s="3" t="s">
        <v>2100</v>
      </c>
      <c r="C1937" s="3" t="s">
        <v>2099</v>
      </c>
      <c r="D1937" s="3" t="s">
        <v>1967</v>
      </c>
      <c r="E1937" s="2" t="str">
        <v>Oberems</v>
      </c>
    </row>
    <row r="1938" spans="1:5" x14ac:dyDescent="0.2">
      <c r="A1938" s="3">
        <v>9652</v>
      </c>
      <c r="B1938" s="3" t="s">
        <v>2101</v>
      </c>
      <c r="C1938" s="3" t="s">
        <v>2099</v>
      </c>
      <c r="D1938" s="3" t="s">
        <v>1967</v>
      </c>
      <c r="E1938" s="2" t="str">
        <v>Salgesch</v>
      </c>
    </row>
    <row r="1939" spans="1:5" x14ac:dyDescent="0.2">
      <c r="A1939" s="3">
        <v>9655</v>
      </c>
      <c r="B1939" s="3" t="s">
        <v>2102</v>
      </c>
      <c r="C1939" s="3" t="s">
        <v>2099</v>
      </c>
      <c r="D1939" s="3" t="s">
        <v>1967</v>
      </c>
      <c r="E1939" s="2" t="str">
        <v>Varen</v>
      </c>
    </row>
    <row r="1940" spans="1:5" x14ac:dyDescent="0.2">
      <c r="A1940" s="3">
        <v>9633</v>
      </c>
      <c r="B1940" s="3" t="s">
        <v>2103</v>
      </c>
      <c r="C1940" s="3" t="s">
        <v>2103</v>
      </c>
      <c r="D1940" s="3" t="s">
        <v>1967</v>
      </c>
      <c r="E1940" s="2" t="str">
        <v>Guttet-Feschel</v>
      </c>
    </row>
    <row r="1941" spans="1:5" x14ac:dyDescent="0.2">
      <c r="A1941" s="3">
        <v>9633</v>
      </c>
      <c r="B1941" s="3" t="s">
        <v>2104</v>
      </c>
      <c r="C1941" s="3" t="s">
        <v>2103</v>
      </c>
      <c r="D1941" s="3" t="s">
        <v>1967</v>
      </c>
      <c r="E1941" s="2" t="str">
        <v>Gampel-Bratsch</v>
      </c>
    </row>
    <row r="1942" spans="1:5" x14ac:dyDescent="0.2">
      <c r="A1942" s="3">
        <v>9620</v>
      </c>
      <c r="B1942" s="3" t="s">
        <v>2105</v>
      </c>
      <c r="C1942" s="3" t="s">
        <v>2105</v>
      </c>
      <c r="D1942" s="3" t="s">
        <v>1967</v>
      </c>
      <c r="E1942" s="2" t="str">
        <v>Turtmann-Unterems</v>
      </c>
    </row>
    <row r="1943" spans="1:5" x14ac:dyDescent="0.2">
      <c r="A1943" s="3">
        <v>9621</v>
      </c>
      <c r="B1943" s="3" t="s">
        <v>2106</v>
      </c>
      <c r="C1943" s="3" t="s">
        <v>2106</v>
      </c>
      <c r="D1943" s="3" t="s">
        <v>1967</v>
      </c>
      <c r="E1943" s="2" t="str">
        <v>Bovernier</v>
      </c>
    </row>
    <row r="1944" spans="1:5" x14ac:dyDescent="0.2">
      <c r="A1944" s="3">
        <v>9114</v>
      </c>
      <c r="B1944" s="3" t="s">
        <v>2107</v>
      </c>
      <c r="C1944" s="3" t="s">
        <v>2108</v>
      </c>
      <c r="D1944" s="3" t="s">
        <v>1967</v>
      </c>
      <c r="E1944" s="2" t="str">
        <v>Fully</v>
      </c>
    </row>
    <row r="1945" spans="1:5" x14ac:dyDescent="0.2">
      <c r="A1945" s="3">
        <v>9115</v>
      </c>
      <c r="B1945" s="3" t="s">
        <v>2109</v>
      </c>
      <c r="C1945" s="3" t="s">
        <v>2108</v>
      </c>
      <c r="D1945" s="3" t="s">
        <v>1967</v>
      </c>
      <c r="E1945" s="2" t="str">
        <v>Isérables</v>
      </c>
    </row>
    <row r="1946" spans="1:5" x14ac:dyDescent="0.2">
      <c r="A1946" s="3">
        <v>9122</v>
      </c>
      <c r="B1946" s="3" t="s">
        <v>2110</v>
      </c>
      <c r="C1946" s="3" t="s">
        <v>2108</v>
      </c>
      <c r="D1946" s="3" t="s">
        <v>1967</v>
      </c>
      <c r="E1946" s="2" t="str">
        <v>Leytron</v>
      </c>
    </row>
    <row r="1947" spans="1:5" x14ac:dyDescent="0.2">
      <c r="A1947" s="3">
        <v>9122</v>
      </c>
      <c r="B1947" s="3" t="s">
        <v>2111</v>
      </c>
      <c r="C1947" s="3" t="s">
        <v>2108</v>
      </c>
      <c r="D1947" s="3" t="s">
        <v>1967</v>
      </c>
      <c r="E1947" s="2" t="str">
        <v>Martigny</v>
      </c>
    </row>
    <row r="1948" spans="1:5" x14ac:dyDescent="0.2">
      <c r="A1948" s="3">
        <v>9123</v>
      </c>
      <c r="B1948" s="3" t="s">
        <v>2112</v>
      </c>
      <c r="C1948" s="3" t="s">
        <v>2108</v>
      </c>
      <c r="D1948" s="3" t="s">
        <v>1967</v>
      </c>
      <c r="E1948" s="2" t="str">
        <v>Martigny-Combe</v>
      </c>
    </row>
    <row r="1949" spans="1:5" x14ac:dyDescent="0.2">
      <c r="A1949" s="3">
        <v>9125</v>
      </c>
      <c r="B1949" s="3" t="s">
        <v>2113</v>
      </c>
      <c r="C1949" s="3" t="s">
        <v>2108</v>
      </c>
      <c r="D1949" s="3" t="s">
        <v>1967</v>
      </c>
      <c r="E1949" s="2" t="str">
        <v>Riddes</v>
      </c>
    </row>
    <row r="1950" spans="1:5" x14ac:dyDescent="0.2">
      <c r="A1950" s="3">
        <v>9126</v>
      </c>
      <c r="B1950" s="3" t="s">
        <v>2114</v>
      </c>
      <c r="C1950" s="3" t="s">
        <v>2108</v>
      </c>
      <c r="D1950" s="3" t="s">
        <v>1967</v>
      </c>
      <c r="E1950" s="2" t="str">
        <v>Saillon</v>
      </c>
    </row>
    <row r="1951" spans="1:5" x14ac:dyDescent="0.2">
      <c r="A1951" s="3">
        <v>9127</v>
      </c>
      <c r="B1951" s="3" t="s">
        <v>2115</v>
      </c>
      <c r="C1951" s="3" t="s">
        <v>2108</v>
      </c>
      <c r="D1951" s="3" t="s">
        <v>1967</v>
      </c>
      <c r="E1951" s="2" t="str">
        <v>Saxon</v>
      </c>
    </row>
    <row r="1952" spans="1:5" x14ac:dyDescent="0.2">
      <c r="A1952" s="3">
        <v>8726</v>
      </c>
      <c r="B1952" s="3" t="s">
        <v>2116</v>
      </c>
      <c r="C1952" s="3" t="s">
        <v>2117</v>
      </c>
      <c r="D1952" s="3" t="s">
        <v>1967</v>
      </c>
      <c r="E1952" s="2" t="str">
        <v>Trient</v>
      </c>
    </row>
    <row r="1953" spans="1:5" x14ac:dyDescent="0.2">
      <c r="A1953" s="3">
        <v>9622</v>
      </c>
      <c r="B1953" s="3" t="s">
        <v>2118</v>
      </c>
      <c r="C1953" s="3" t="s">
        <v>2117</v>
      </c>
      <c r="D1953" s="3" t="s">
        <v>1967</v>
      </c>
      <c r="E1953" s="2" t="str">
        <v>Champéry</v>
      </c>
    </row>
    <row r="1954" spans="1:5" x14ac:dyDescent="0.2">
      <c r="A1954" s="3">
        <v>9630</v>
      </c>
      <c r="B1954" s="3" t="s">
        <v>2117</v>
      </c>
      <c r="C1954" s="3" t="s">
        <v>2117</v>
      </c>
      <c r="D1954" s="3" t="s">
        <v>1967</v>
      </c>
      <c r="E1954" s="2" t="str">
        <v>Collombey-Muraz</v>
      </c>
    </row>
    <row r="1955" spans="1:5" x14ac:dyDescent="0.2">
      <c r="A1955" s="3">
        <v>9631</v>
      </c>
      <c r="B1955" s="3" t="s">
        <v>2119</v>
      </c>
      <c r="C1955" s="3" t="s">
        <v>2117</v>
      </c>
      <c r="D1955" s="3" t="s">
        <v>1967</v>
      </c>
      <c r="E1955" s="2" t="str">
        <v>Monthey</v>
      </c>
    </row>
    <row r="1956" spans="1:5" x14ac:dyDescent="0.2">
      <c r="A1956" s="3">
        <v>9500</v>
      </c>
      <c r="B1956" s="3" t="s">
        <v>2120</v>
      </c>
      <c r="C1956" s="3" t="s">
        <v>2121</v>
      </c>
      <c r="D1956" s="3" t="s">
        <v>1967</v>
      </c>
      <c r="E1956" s="2" t="str">
        <v>Port-Valais</v>
      </c>
    </row>
    <row r="1957" spans="1:5" x14ac:dyDescent="0.2">
      <c r="A1957" s="3">
        <v>9533</v>
      </c>
      <c r="B1957" s="3" t="s">
        <v>2122</v>
      </c>
      <c r="C1957" s="3" t="s">
        <v>2121</v>
      </c>
      <c r="D1957" s="3" t="s">
        <v>1967</v>
      </c>
      <c r="E1957" s="2" t="str">
        <v>Saint-Gingolph</v>
      </c>
    </row>
    <row r="1958" spans="1:5" x14ac:dyDescent="0.2">
      <c r="A1958" s="3">
        <v>9533</v>
      </c>
      <c r="B1958" s="3" t="s">
        <v>2123</v>
      </c>
      <c r="C1958" s="3" t="s">
        <v>2121</v>
      </c>
      <c r="D1958" s="3" t="s">
        <v>1967</v>
      </c>
      <c r="E1958" s="2" t="str">
        <v>Troistorrents</v>
      </c>
    </row>
    <row r="1959" spans="1:5" x14ac:dyDescent="0.2">
      <c r="A1959" s="3">
        <v>9534</v>
      </c>
      <c r="B1959" s="3" t="s">
        <v>2124</v>
      </c>
      <c r="C1959" s="3" t="s">
        <v>2121</v>
      </c>
      <c r="D1959" s="3" t="s">
        <v>1967</v>
      </c>
      <c r="E1959" s="2" t="str">
        <v>Val-d'Illiez</v>
      </c>
    </row>
    <row r="1960" spans="1:5" x14ac:dyDescent="0.2">
      <c r="A1960" s="3">
        <v>9602</v>
      </c>
      <c r="B1960" s="3" t="s">
        <v>2125</v>
      </c>
      <c r="C1960" s="3" t="s">
        <v>2121</v>
      </c>
      <c r="D1960" s="3" t="s">
        <v>1967</v>
      </c>
      <c r="E1960" s="2" t="str">
        <v>Vionnaz</v>
      </c>
    </row>
    <row r="1961" spans="1:5" x14ac:dyDescent="0.2">
      <c r="A1961" s="3">
        <v>9602</v>
      </c>
      <c r="B1961" s="3" t="s">
        <v>2126</v>
      </c>
      <c r="C1961" s="3" t="s">
        <v>2121</v>
      </c>
      <c r="D1961" s="3" t="s">
        <v>1967</v>
      </c>
      <c r="E1961" s="2" t="str">
        <v>Vouvry</v>
      </c>
    </row>
    <row r="1962" spans="1:5" x14ac:dyDescent="0.2">
      <c r="A1962" s="3">
        <v>9601</v>
      </c>
      <c r="B1962" s="3" t="s">
        <v>2127</v>
      </c>
      <c r="C1962" s="3" t="s">
        <v>2128</v>
      </c>
      <c r="D1962" s="3" t="s">
        <v>1967</v>
      </c>
      <c r="E1962" s="2" t="str">
        <v>Bister</v>
      </c>
    </row>
    <row r="1963" spans="1:5" x14ac:dyDescent="0.2">
      <c r="A1963" s="3">
        <v>9604</v>
      </c>
      <c r="B1963" s="3" t="s">
        <v>2128</v>
      </c>
      <c r="C1963" s="3" t="s">
        <v>2128</v>
      </c>
      <c r="D1963" s="3" t="s">
        <v>1967</v>
      </c>
      <c r="E1963" s="2" t="str">
        <v>Bitsch</v>
      </c>
    </row>
    <row r="1964" spans="1:5" x14ac:dyDescent="0.2">
      <c r="A1964" s="3">
        <v>9604</v>
      </c>
      <c r="B1964" s="3" t="s">
        <v>2129</v>
      </c>
      <c r="C1964" s="3" t="s">
        <v>2128</v>
      </c>
      <c r="D1964" s="3" t="s">
        <v>1967</v>
      </c>
      <c r="E1964" s="2" t="str">
        <v>Grengiols</v>
      </c>
    </row>
    <row r="1965" spans="1:5" x14ac:dyDescent="0.2">
      <c r="A1965" s="3">
        <v>9607</v>
      </c>
      <c r="B1965" s="3" t="s">
        <v>2130</v>
      </c>
      <c r="C1965" s="3" t="s">
        <v>2130</v>
      </c>
      <c r="D1965" s="3" t="s">
        <v>1967</v>
      </c>
      <c r="E1965" s="2" t="str">
        <v>Riederalp</v>
      </c>
    </row>
    <row r="1966" spans="1:5" x14ac:dyDescent="0.2">
      <c r="A1966" s="3">
        <v>9612</v>
      </c>
      <c r="B1966" s="3" t="s">
        <v>2131</v>
      </c>
      <c r="C1966" s="3" t="s">
        <v>2130</v>
      </c>
      <c r="D1966" s="3" t="s">
        <v>1967</v>
      </c>
      <c r="E1966" s="2" t="str">
        <v>Ausserberg</v>
      </c>
    </row>
    <row r="1967" spans="1:5" x14ac:dyDescent="0.2">
      <c r="A1967" s="3">
        <v>9613</v>
      </c>
      <c r="B1967" s="3" t="s">
        <v>2132</v>
      </c>
      <c r="C1967" s="3" t="s">
        <v>2130</v>
      </c>
      <c r="D1967" s="3" t="s">
        <v>1967</v>
      </c>
      <c r="E1967" s="2" t="str">
        <v>Blatten</v>
      </c>
    </row>
    <row r="1968" spans="1:5" x14ac:dyDescent="0.2">
      <c r="A1968" s="3">
        <v>9614</v>
      </c>
      <c r="B1968" s="3" t="s">
        <v>2133</v>
      </c>
      <c r="C1968" s="3" t="s">
        <v>2130</v>
      </c>
      <c r="D1968" s="3" t="s">
        <v>1967</v>
      </c>
      <c r="E1968" s="2" t="str">
        <v>Bürchen</v>
      </c>
    </row>
    <row r="1969" spans="1:5" x14ac:dyDescent="0.2">
      <c r="A1969" s="3">
        <v>9606</v>
      </c>
      <c r="B1969" s="3" t="s">
        <v>2134</v>
      </c>
      <c r="C1969" s="3" t="s">
        <v>2135</v>
      </c>
      <c r="D1969" s="3" t="s">
        <v>1967</v>
      </c>
      <c r="E1969" s="2" t="str">
        <v>Eischoll</v>
      </c>
    </row>
    <row r="1970" spans="1:5" x14ac:dyDescent="0.2">
      <c r="A1970" s="3">
        <v>9608</v>
      </c>
      <c r="B1970" s="3" t="s">
        <v>2136</v>
      </c>
      <c r="C1970" s="3" t="s">
        <v>2135</v>
      </c>
      <c r="D1970" s="3" t="s">
        <v>1967</v>
      </c>
      <c r="E1970" s="2" t="str">
        <v>Ferden</v>
      </c>
    </row>
    <row r="1971" spans="1:5" x14ac:dyDescent="0.2">
      <c r="A1971" s="3">
        <v>9615</v>
      </c>
      <c r="B1971" s="3" t="s">
        <v>2137</v>
      </c>
      <c r="C1971" s="3" t="s">
        <v>2135</v>
      </c>
      <c r="D1971" s="3" t="s">
        <v>1967</v>
      </c>
      <c r="E1971" s="2" t="str">
        <v>Kippel</v>
      </c>
    </row>
    <row r="1972" spans="1:5" x14ac:dyDescent="0.2">
      <c r="A1972" s="3">
        <v>9113</v>
      </c>
      <c r="B1972" s="3" t="s">
        <v>2138</v>
      </c>
      <c r="C1972" s="3" t="s">
        <v>2138</v>
      </c>
      <c r="D1972" s="3" t="s">
        <v>1967</v>
      </c>
      <c r="E1972" s="2" t="str">
        <v>Niedergesteln</v>
      </c>
    </row>
    <row r="1973" spans="1:5" x14ac:dyDescent="0.2">
      <c r="A1973" s="3">
        <v>9116</v>
      </c>
      <c r="B1973" s="3" t="s">
        <v>2139</v>
      </c>
      <c r="C1973" s="3" t="s">
        <v>2138</v>
      </c>
      <c r="D1973" s="3" t="s">
        <v>1967</v>
      </c>
      <c r="E1973" s="2" t="str">
        <v>Raron</v>
      </c>
    </row>
    <row r="1974" spans="1:5" x14ac:dyDescent="0.2">
      <c r="A1974" s="3">
        <v>9230</v>
      </c>
      <c r="B1974" s="3" t="s">
        <v>2140</v>
      </c>
      <c r="C1974" s="3" t="s">
        <v>2140</v>
      </c>
      <c r="D1974" s="3" t="s">
        <v>1967</v>
      </c>
      <c r="E1974" s="2" t="str">
        <v>Unterbäch</v>
      </c>
    </row>
    <row r="1975" spans="1:5" x14ac:dyDescent="0.2">
      <c r="A1975" s="3">
        <v>9231</v>
      </c>
      <c r="B1975" s="3" t="s">
        <v>2141</v>
      </c>
      <c r="C1975" s="3" t="s">
        <v>2140</v>
      </c>
      <c r="D1975" s="3" t="s">
        <v>1967</v>
      </c>
      <c r="E1975" s="2" t="str">
        <v>Wiler (Lötschen)</v>
      </c>
    </row>
    <row r="1976" spans="1:5" x14ac:dyDescent="0.2">
      <c r="A1976" s="3">
        <v>9243</v>
      </c>
      <c r="B1976" s="3" t="s">
        <v>2142</v>
      </c>
      <c r="C1976" s="3" t="s">
        <v>2142</v>
      </c>
      <c r="D1976" s="3" t="s">
        <v>1967</v>
      </c>
      <c r="E1976" s="2" t="str">
        <v>Mörel-Filet</v>
      </c>
    </row>
    <row r="1977" spans="1:5" x14ac:dyDescent="0.2">
      <c r="A1977" s="3">
        <v>9532</v>
      </c>
      <c r="B1977" s="3" t="s">
        <v>2143</v>
      </c>
      <c r="C1977" s="3" t="s">
        <v>2142</v>
      </c>
      <c r="D1977" s="3" t="s">
        <v>1967</v>
      </c>
      <c r="E1977" s="2" t="str">
        <v>Steg-Hohtenn</v>
      </c>
    </row>
    <row r="1978" spans="1:5" x14ac:dyDescent="0.2">
      <c r="A1978" s="3">
        <v>9536</v>
      </c>
      <c r="B1978" s="3" t="s">
        <v>2144</v>
      </c>
      <c r="C1978" s="3" t="s">
        <v>2142</v>
      </c>
      <c r="D1978" s="3" t="s">
        <v>1967</v>
      </c>
      <c r="E1978" s="2" t="str">
        <v>Bettmeralp</v>
      </c>
    </row>
    <row r="1979" spans="1:5" x14ac:dyDescent="0.2">
      <c r="A1979" s="3">
        <v>9604</v>
      </c>
      <c r="B1979" s="3" t="s">
        <v>2145</v>
      </c>
      <c r="C1979" s="3" t="s">
        <v>2142</v>
      </c>
      <c r="D1979" s="3" t="s">
        <v>1967</v>
      </c>
      <c r="E1979" s="2" t="str">
        <v>Collonges</v>
      </c>
    </row>
    <row r="1980" spans="1:5" x14ac:dyDescent="0.2">
      <c r="A1980" s="3">
        <v>9240</v>
      </c>
      <c r="B1980" s="3" t="s">
        <v>2146</v>
      </c>
      <c r="C1980" s="3" t="s">
        <v>2147</v>
      </c>
      <c r="D1980" s="3" t="s">
        <v>1967</v>
      </c>
      <c r="E1980" s="2" t="str">
        <v>Dorénaz</v>
      </c>
    </row>
    <row r="1981" spans="1:5" x14ac:dyDescent="0.2">
      <c r="A1981" s="3">
        <v>9242</v>
      </c>
      <c r="B1981" s="3" t="s">
        <v>2147</v>
      </c>
      <c r="C1981" s="3" t="s">
        <v>2147</v>
      </c>
      <c r="D1981" s="3" t="s">
        <v>1967</v>
      </c>
      <c r="E1981" s="2" t="str">
        <v>Evionnaz</v>
      </c>
    </row>
    <row r="1982" spans="1:5" x14ac:dyDescent="0.2">
      <c r="A1982" s="3">
        <v>9248</v>
      </c>
      <c r="B1982" s="3" t="s">
        <v>2148</v>
      </c>
      <c r="C1982" s="3" t="s">
        <v>2147</v>
      </c>
      <c r="D1982" s="3" t="s">
        <v>1967</v>
      </c>
      <c r="E1982" s="2" t="str">
        <v>Finhaut</v>
      </c>
    </row>
    <row r="1983" spans="1:5" x14ac:dyDescent="0.2">
      <c r="A1983" s="3">
        <v>9240</v>
      </c>
      <c r="B1983" s="3" t="s">
        <v>2149</v>
      </c>
      <c r="C1983" s="3" t="s">
        <v>2149</v>
      </c>
      <c r="D1983" s="3" t="s">
        <v>1967</v>
      </c>
      <c r="E1983" s="2" t="str">
        <v>Massongex</v>
      </c>
    </row>
    <row r="1984" spans="1:5" x14ac:dyDescent="0.2">
      <c r="A1984" s="3">
        <v>9244</v>
      </c>
      <c r="B1984" s="3" t="s">
        <v>2150</v>
      </c>
      <c r="C1984" s="3" t="s">
        <v>2149</v>
      </c>
      <c r="D1984" s="3" t="s">
        <v>1967</v>
      </c>
      <c r="E1984" s="2" t="str">
        <v>Saint-Maurice</v>
      </c>
    </row>
    <row r="1985" spans="1:5" x14ac:dyDescent="0.2">
      <c r="A1985" s="3">
        <v>9247</v>
      </c>
      <c r="B1985" s="3" t="s">
        <v>2151</v>
      </c>
      <c r="C1985" s="3" t="s">
        <v>2149</v>
      </c>
      <c r="D1985" s="3" t="s">
        <v>1967</v>
      </c>
      <c r="E1985" s="2" t="str">
        <v>Salvan</v>
      </c>
    </row>
    <row r="1986" spans="1:5" x14ac:dyDescent="0.2">
      <c r="A1986" s="3">
        <v>9249</v>
      </c>
      <c r="B1986" s="3" t="s">
        <v>2152</v>
      </c>
      <c r="C1986" s="3" t="s">
        <v>2149</v>
      </c>
      <c r="D1986" s="3" t="s">
        <v>1967</v>
      </c>
      <c r="E1986" s="2" t="str">
        <v>Vernayaz</v>
      </c>
    </row>
    <row r="1987" spans="1:5" x14ac:dyDescent="0.2">
      <c r="A1987" s="3">
        <v>9249</v>
      </c>
      <c r="B1987" s="3" t="s">
        <v>2153</v>
      </c>
      <c r="C1987" s="3" t="s">
        <v>2149</v>
      </c>
      <c r="D1987" s="3" t="s">
        <v>1967</v>
      </c>
      <c r="E1987" s="2" t="str">
        <v>Vérossaz</v>
      </c>
    </row>
    <row r="1988" spans="1:5" x14ac:dyDescent="0.2">
      <c r="A1988" s="3">
        <v>9249</v>
      </c>
      <c r="B1988" s="3" t="s">
        <v>2154</v>
      </c>
      <c r="C1988" s="3" t="s">
        <v>2149</v>
      </c>
      <c r="D1988" s="3" t="s">
        <v>1967</v>
      </c>
      <c r="E1988" s="2" t="str">
        <v>Chalais</v>
      </c>
    </row>
    <row r="1989" spans="1:5" x14ac:dyDescent="0.2">
      <c r="A1989" s="3">
        <v>9246</v>
      </c>
      <c r="B1989" s="3" t="s">
        <v>2155</v>
      </c>
      <c r="C1989" s="3" t="s">
        <v>2155</v>
      </c>
      <c r="D1989" s="3" t="s">
        <v>1967</v>
      </c>
      <c r="E1989" s="2" t="str">
        <v>Chippis</v>
      </c>
    </row>
    <row r="1990" spans="1:5" x14ac:dyDescent="0.2">
      <c r="A1990" s="3">
        <v>9525</v>
      </c>
      <c r="B1990" s="3" t="s">
        <v>2156</v>
      </c>
      <c r="C1990" s="3" t="s">
        <v>2157</v>
      </c>
      <c r="D1990" s="3" t="s">
        <v>1967</v>
      </c>
      <c r="E1990" s="2" t="str">
        <v>Grône</v>
      </c>
    </row>
    <row r="1991" spans="1:5" x14ac:dyDescent="0.2">
      <c r="A1991" s="3">
        <v>9526</v>
      </c>
      <c r="B1991" s="3" t="s">
        <v>2158</v>
      </c>
      <c r="C1991" s="3" t="s">
        <v>2157</v>
      </c>
      <c r="D1991" s="3" t="s">
        <v>1967</v>
      </c>
      <c r="E1991" s="2" t="str">
        <v>Icogne</v>
      </c>
    </row>
    <row r="1992" spans="1:5" x14ac:dyDescent="0.2">
      <c r="A1992" s="3">
        <v>9527</v>
      </c>
      <c r="B1992" s="3" t="s">
        <v>2157</v>
      </c>
      <c r="C1992" s="3" t="s">
        <v>2157</v>
      </c>
      <c r="D1992" s="3" t="s">
        <v>1967</v>
      </c>
      <c r="E1992" s="2" t="str">
        <v>Lens</v>
      </c>
    </row>
    <row r="1993" spans="1:5" x14ac:dyDescent="0.2">
      <c r="A1993" s="3">
        <v>9203</v>
      </c>
      <c r="B1993" s="3" t="s">
        <v>2159</v>
      </c>
      <c r="C1993" s="3" t="s">
        <v>2160</v>
      </c>
      <c r="D1993" s="3" t="s">
        <v>1967</v>
      </c>
      <c r="E1993" s="2" t="str">
        <v>Saint-Léonard</v>
      </c>
    </row>
    <row r="1994" spans="1:5" x14ac:dyDescent="0.2">
      <c r="A1994" s="3">
        <v>9245</v>
      </c>
      <c r="B1994" s="3" t="s">
        <v>2160</v>
      </c>
      <c r="C1994" s="3" t="s">
        <v>2160</v>
      </c>
      <c r="D1994" s="3" t="s">
        <v>1967</v>
      </c>
      <c r="E1994" s="2" t="str">
        <v>Sierre</v>
      </c>
    </row>
    <row r="1995" spans="1:5" x14ac:dyDescent="0.2">
      <c r="A1995" s="3">
        <v>9245</v>
      </c>
      <c r="B1995" s="3" t="s">
        <v>2161</v>
      </c>
      <c r="C1995" s="3" t="s">
        <v>2160</v>
      </c>
      <c r="D1995" s="3" t="s">
        <v>1967</v>
      </c>
      <c r="E1995" s="2" t="str">
        <v>Anniviers</v>
      </c>
    </row>
    <row r="1996" spans="1:5" x14ac:dyDescent="0.2">
      <c r="A1996" s="3">
        <v>9523</v>
      </c>
      <c r="B1996" s="3" t="s">
        <v>2162</v>
      </c>
      <c r="C1996" s="3" t="s">
        <v>2163</v>
      </c>
      <c r="D1996" s="3" t="s">
        <v>1967</v>
      </c>
      <c r="E1996" s="2" t="str">
        <v>Crans-Montana</v>
      </c>
    </row>
    <row r="1997" spans="1:5" x14ac:dyDescent="0.2">
      <c r="A1997" s="3">
        <v>9524</v>
      </c>
      <c r="B1997" s="3" t="s">
        <v>2164</v>
      </c>
      <c r="C1997" s="3" t="s">
        <v>2163</v>
      </c>
      <c r="D1997" s="3" t="s">
        <v>1967</v>
      </c>
      <c r="E1997" s="2" t="str">
        <v>Noble-Contrée</v>
      </c>
    </row>
    <row r="1998" spans="1:5" x14ac:dyDescent="0.2">
      <c r="A1998" s="3">
        <v>9500</v>
      </c>
      <c r="B1998" s="3" t="s">
        <v>2120</v>
      </c>
      <c r="C1998" s="3" t="s">
        <v>2165</v>
      </c>
      <c r="D1998" s="3" t="s">
        <v>1967</v>
      </c>
      <c r="E1998" s="2" t="str">
        <v>Arbaz</v>
      </c>
    </row>
    <row r="1999" spans="1:5" x14ac:dyDescent="0.2">
      <c r="A1999" s="3">
        <v>9512</v>
      </c>
      <c r="B1999" s="3" t="s">
        <v>2166</v>
      </c>
      <c r="C1999" s="3" t="s">
        <v>2165</v>
      </c>
      <c r="D1999" s="3" t="s">
        <v>1967</v>
      </c>
      <c r="E1999" s="2" t="str">
        <v>Grimisuat</v>
      </c>
    </row>
    <row r="2000" spans="1:5" x14ac:dyDescent="0.2">
      <c r="A2000" s="3">
        <v>9552</v>
      </c>
      <c r="B2000" s="3" t="s">
        <v>2167</v>
      </c>
      <c r="C2000" s="3" t="s">
        <v>2165</v>
      </c>
      <c r="D2000" s="3" t="s">
        <v>1967</v>
      </c>
      <c r="E2000" s="2" t="str">
        <v>Savièse</v>
      </c>
    </row>
    <row r="2001" spans="1:5" x14ac:dyDescent="0.2">
      <c r="A2001" s="3">
        <v>9204</v>
      </c>
      <c r="B2001" s="3" t="s">
        <v>2168</v>
      </c>
      <c r="C2001" s="3" t="s">
        <v>2169</v>
      </c>
      <c r="D2001" s="3" t="s">
        <v>1967</v>
      </c>
      <c r="E2001" s="2" t="str">
        <v>Sion</v>
      </c>
    </row>
    <row r="2002" spans="1:5" x14ac:dyDescent="0.2">
      <c r="A2002" s="3">
        <v>9030</v>
      </c>
      <c r="B2002" s="3" t="s">
        <v>2170</v>
      </c>
      <c r="C2002" s="3" t="s">
        <v>2171</v>
      </c>
      <c r="D2002" s="3" t="s">
        <v>1967</v>
      </c>
      <c r="E2002" s="2" t="str">
        <v>Veysonnaz</v>
      </c>
    </row>
    <row r="2003" spans="1:5" x14ac:dyDescent="0.2">
      <c r="A2003" s="3">
        <v>9030</v>
      </c>
      <c r="B2003" s="3" t="s">
        <v>2172</v>
      </c>
      <c r="C2003" s="3" t="s">
        <v>2171</v>
      </c>
      <c r="D2003" s="3" t="s">
        <v>1967</v>
      </c>
      <c r="E2003" s="2" t="str">
        <v>Baltschieder</v>
      </c>
    </row>
    <row r="2004" spans="1:5" x14ac:dyDescent="0.2">
      <c r="A2004" s="3">
        <v>9032</v>
      </c>
      <c r="B2004" s="3" t="s">
        <v>2173</v>
      </c>
      <c r="C2004" s="3" t="s">
        <v>2171</v>
      </c>
      <c r="D2004" s="3" t="s">
        <v>1967</v>
      </c>
      <c r="E2004" s="2" t="str">
        <v>Eisten</v>
      </c>
    </row>
    <row r="2005" spans="1:5" x14ac:dyDescent="0.2">
      <c r="A2005" s="3">
        <v>9200</v>
      </c>
      <c r="B2005" s="3" t="s">
        <v>2174</v>
      </c>
      <c r="C2005" s="3" t="s">
        <v>2175</v>
      </c>
      <c r="D2005" s="3" t="s">
        <v>1967</v>
      </c>
      <c r="E2005" s="2" t="str">
        <v>Embd</v>
      </c>
    </row>
    <row r="2006" spans="1:5" x14ac:dyDescent="0.2">
      <c r="A2006" s="3">
        <v>9212</v>
      </c>
      <c r="B2006" s="3" t="s">
        <v>2176</v>
      </c>
      <c r="C2006" s="3" t="s">
        <v>2175</v>
      </c>
      <c r="D2006" s="3" t="s">
        <v>1967</v>
      </c>
      <c r="E2006" s="2" t="str">
        <v>Grächen</v>
      </c>
    </row>
    <row r="2007" spans="1:5" x14ac:dyDescent="0.2">
      <c r="A2007" s="3">
        <v>9205</v>
      </c>
      <c r="B2007" s="3" t="s">
        <v>2177</v>
      </c>
      <c r="C2007" s="3" t="s">
        <v>2177</v>
      </c>
      <c r="D2007" s="3" t="s">
        <v>1967</v>
      </c>
      <c r="E2007" s="2" t="str">
        <v>Lalden</v>
      </c>
    </row>
    <row r="2008" spans="1:5" x14ac:dyDescent="0.2">
      <c r="A2008" s="3">
        <v>9304</v>
      </c>
      <c r="B2008" s="3" t="s">
        <v>2178</v>
      </c>
      <c r="C2008" s="3" t="s">
        <v>2177</v>
      </c>
      <c r="D2008" s="3" t="s">
        <v>1967</v>
      </c>
      <c r="E2008" s="2" t="str">
        <v>Randa</v>
      </c>
    </row>
    <row r="2009" spans="1:5" x14ac:dyDescent="0.2">
      <c r="A2009" s="3">
        <v>7077</v>
      </c>
      <c r="B2009" s="3" t="s">
        <v>2179</v>
      </c>
      <c r="C2009" s="3" t="s">
        <v>2180</v>
      </c>
      <c r="D2009" s="3" t="s">
        <v>2181</v>
      </c>
      <c r="E2009" s="2" t="str">
        <v>Saas-Almagell</v>
      </c>
    </row>
    <row r="2010" spans="1:5" x14ac:dyDescent="0.2">
      <c r="A2010" s="3">
        <v>7078</v>
      </c>
      <c r="B2010" s="3" t="s">
        <v>2182</v>
      </c>
      <c r="C2010" s="3" t="s">
        <v>2180</v>
      </c>
      <c r="D2010" s="3" t="s">
        <v>2181</v>
      </c>
      <c r="E2010" s="2" t="str">
        <v>Saas-Balen</v>
      </c>
    </row>
    <row r="2011" spans="1:5" x14ac:dyDescent="0.2">
      <c r="A2011" s="3">
        <v>7082</v>
      </c>
      <c r="B2011" s="3" t="s">
        <v>2180</v>
      </c>
      <c r="C2011" s="3" t="s">
        <v>2180</v>
      </c>
      <c r="D2011" s="3" t="s">
        <v>2181</v>
      </c>
      <c r="E2011" s="2" t="str">
        <v>Saas-Fee</v>
      </c>
    </row>
    <row r="2012" spans="1:5" x14ac:dyDescent="0.2">
      <c r="A2012" s="3">
        <v>7450</v>
      </c>
      <c r="B2012" s="3" t="s">
        <v>2183</v>
      </c>
      <c r="C2012" s="3" t="s">
        <v>2180</v>
      </c>
      <c r="D2012" s="3" t="s">
        <v>2181</v>
      </c>
      <c r="E2012" s="2" t="str">
        <v>Saas-Grund</v>
      </c>
    </row>
    <row r="2013" spans="1:5" x14ac:dyDescent="0.2">
      <c r="A2013" s="3">
        <v>7083</v>
      </c>
      <c r="B2013" s="3" t="s">
        <v>2184</v>
      </c>
      <c r="C2013" s="3" t="s">
        <v>2184</v>
      </c>
      <c r="D2013" s="3" t="s">
        <v>2181</v>
      </c>
      <c r="E2013" s="2" t="str">
        <v>St. Niklaus</v>
      </c>
    </row>
    <row r="2014" spans="1:5" x14ac:dyDescent="0.2">
      <c r="A2014" s="3">
        <v>7493</v>
      </c>
      <c r="B2014" s="3" t="s">
        <v>2185</v>
      </c>
      <c r="C2014" s="3" t="s">
        <v>2186</v>
      </c>
      <c r="D2014" s="3" t="s">
        <v>2181</v>
      </c>
      <c r="E2014" s="2" t="str">
        <v>Stalden (VS)</v>
      </c>
    </row>
    <row r="2015" spans="1:5" x14ac:dyDescent="0.2">
      <c r="A2015" s="3">
        <v>7084</v>
      </c>
      <c r="B2015" s="3" t="s">
        <v>2187</v>
      </c>
      <c r="C2015" s="3" t="s">
        <v>2188</v>
      </c>
      <c r="D2015" s="3" t="s">
        <v>2181</v>
      </c>
      <c r="E2015" s="2" t="str">
        <v>Staldenried</v>
      </c>
    </row>
    <row r="2016" spans="1:5" x14ac:dyDescent="0.2">
      <c r="A2016" s="3">
        <v>7450</v>
      </c>
      <c r="B2016" s="3" t="s">
        <v>2183</v>
      </c>
      <c r="C2016" s="3" t="s">
        <v>2188</v>
      </c>
      <c r="D2016" s="3" t="s">
        <v>2181</v>
      </c>
      <c r="E2016" s="2" t="str">
        <v>Täsch</v>
      </c>
    </row>
    <row r="2017" spans="1:5" x14ac:dyDescent="0.2">
      <c r="A2017" s="3">
        <v>7451</v>
      </c>
      <c r="B2017" s="3" t="s">
        <v>2189</v>
      </c>
      <c r="C2017" s="3" t="s">
        <v>2188</v>
      </c>
      <c r="D2017" s="3" t="s">
        <v>2181</v>
      </c>
      <c r="E2017" s="2" t="str">
        <v>Törbel</v>
      </c>
    </row>
    <row r="2018" spans="1:5" x14ac:dyDescent="0.2">
      <c r="A2018" s="3">
        <v>7458</v>
      </c>
      <c r="B2018" s="3" t="s">
        <v>2190</v>
      </c>
      <c r="C2018" s="3" t="s">
        <v>2188</v>
      </c>
      <c r="D2018" s="3" t="s">
        <v>2181</v>
      </c>
      <c r="E2018" s="2" t="str">
        <v>Visp</v>
      </c>
    </row>
    <row r="2019" spans="1:5" x14ac:dyDescent="0.2">
      <c r="A2019" s="3">
        <v>7459</v>
      </c>
      <c r="B2019" s="3" t="s">
        <v>2191</v>
      </c>
      <c r="C2019" s="3" t="s">
        <v>2188</v>
      </c>
      <c r="D2019" s="3" t="s">
        <v>2181</v>
      </c>
      <c r="E2019" s="2" t="str">
        <v>Visperterminen</v>
      </c>
    </row>
    <row r="2020" spans="1:5" x14ac:dyDescent="0.2">
      <c r="A2020" s="3">
        <v>7472</v>
      </c>
      <c r="B2020" s="3" t="s">
        <v>2192</v>
      </c>
      <c r="C2020" s="3" t="s">
        <v>2188</v>
      </c>
      <c r="D2020" s="3" t="s">
        <v>2181</v>
      </c>
      <c r="E2020" s="2" t="str">
        <v>Zeneggen</v>
      </c>
    </row>
    <row r="2021" spans="1:5" x14ac:dyDescent="0.2">
      <c r="A2021" s="3">
        <v>7473</v>
      </c>
      <c r="B2021" s="3" t="s">
        <v>2193</v>
      </c>
      <c r="C2021" s="3" t="s">
        <v>2188</v>
      </c>
      <c r="D2021" s="3" t="s">
        <v>2181</v>
      </c>
      <c r="E2021" s="2" t="str">
        <v>Zermatt</v>
      </c>
    </row>
    <row r="2022" spans="1:5" x14ac:dyDescent="0.2">
      <c r="A2022" s="3">
        <v>7492</v>
      </c>
      <c r="B2022" s="3" t="s">
        <v>2194</v>
      </c>
      <c r="C2022" s="3" t="s">
        <v>2188</v>
      </c>
      <c r="D2022" s="3" t="s">
        <v>2181</v>
      </c>
      <c r="E2022" s="2" t="str">
        <v>Boudry</v>
      </c>
    </row>
    <row r="2023" spans="1:5" x14ac:dyDescent="0.2">
      <c r="A2023" s="3">
        <v>7452</v>
      </c>
      <c r="B2023" s="3" t="s">
        <v>2195</v>
      </c>
      <c r="C2023" s="3" t="s">
        <v>2196</v>
      </c>
      <c r="D2023" s="3" t="s">
        <v>2181</v>
      </c>
      <c r="E2023" s="2" t="str">
        <v>Cortaillod</v>
      </c>
    </row>
    <row r="2024" spans="1:5" x14ac:dyDescent="0.2">
      <c r="A2024" s="3">
        <v>7453</v>
      </c>
      <c r="B2024" s="3" t="s">
        <v>2197</v>
      </c>
      <c r="C2024" s="3" t="s">
        <v>2196</v>
      </c>
      <c r="D2024" s="3" t="s">
        <v>2181</v>
      </c>
      <c r="E2024" s="2" t="str">
        <v>Rochefort</v>
      </c>
    </row>
    <row r="2025" spans="1:5" x14ac:dyDescent="0.2">
      <c r="A2025" s="3">
        <v>7454</v>
      </c>
      <c r="B2025" s="3" t="s">
        <v>2198</v>
      </c>
      <c r="C2025" s="3" t="s">
        <v>2196</v>
      </c>
      <c r="D2025" s="3" t="s">
        <v>2181</v>
      </c>
      <c r="E2025" s="2" t="str">
        <v>Milvignes</v>
      </c>
    </row>
    <row r="2026" spans="1:5" x14ac:dyDescent="0.2">
      <c r="A2026" s="3">
        <v>7455</v>
      </c>
      <c r="B2026" s="3" t="s">
        <v>2199</v>
      </c>
      <c r="C2026" s="3" t="s">
        <v>2196</v>
      </c>
      <c r="D2026" s="3" t="s">
        <v>2181</v>
      </c>
      <c r="E2026" s="2" t="str">
        <v>La Grande Béroche</v>
      </c>
    </row>
    <row r="2027" spans="1:5" x14ac:dyDescent="0.2">
      <c r="A2027" s="3">
        <v>7456</v>
      </c>
      <c r="B2027" s="3" t="s">
        <v>2200</v>
      </c>
      <c r="C2027" s="3" t="s">
        <v>2196</v>
      </c>
      <c r="D2027" s="3" t="s">
        <v>2181</v>
      </c>
      <c r="E2027" s="2" t="str">
        <v>La Chaux-de-Fonds</v>
      </c>
    </row>
    <row r="2028" spans="1:5" x14ac:dyDescent="0.2">
      <c r="A2028" s="3">
        <v>7456</v>
      </c>
      <c r="B2028" s="3" t="s">
        <v>2201</v>
      </c>
      <c r="C2028" s="3" t="s">
        <v>2196</v>
      </c>
      <c r="D2028" s="3" t="s">
        <v>2181</v>
      </c>
      <c r="E2028" s="2" t="str">
        <v>Les Planchettes</v>
      </c>
    </row>
    <row r="2029" spans="1:5" x14ac:dyDescent="0.2">
      <c r="A2029" s="3">
        <v>7457</v>
      </c>
      <c r="B2029" s="3" t="s">
        <v>2202</v>
      </c>
      <c r="C2029" s="3" t="s">
        <v>2196</v>
      </c>
      <c r="D2029" s="3" t="s">
        <v>2181</v>
      </c>
      <c r="E2029" s="2" t="str">
        <v>La Sagne</v>
      </c>
    </row>
    <row r="2030" spans="1:5" x14ac:dyDescent="0.2">
      <c r="A2030" s="3">
        <v>7460</v>
      </c>
      <c r="B2030" s="3" t="s">
        <v>2203</v>
      </c>
      <c r="C2030" s="3" t="s">
        <v>2196</v>
      </c>
      <c r="D2030" s="3" t="s">
        <v>2181</v>
      </c>
      <c r="E2030" s="2" t="str">
        <v>La Brévine</v>
      </c>
    </row>
    <row r="2031" spans="1:5" x14ac:dyDescent="0.2">
      <c r="A2031" s="3">
        <v>7462</v>
      </c>
      <c r="B2031" s="3" t="s">
        <v>2204</v>
      </c>
      <c r="C2031" s="3" t="s">
        <v>2196</v>
      </c>
      <c r="D2031" s="3" t="s">
        <v>2181</v>
      </c>
      <c r="E2031" s="2" t="str">
        <v>Brot-Plamboz</v>
      </c>
    </row>
    <row r="2032" spans="1:5" x14ac:dyDescent="0.2">
      <c r="A2032" s="3">
        <v>7463</v>
      </c>
      <c r="B2032" s="3" t="s">
        <v>2205</v>
      </c>
      <c r="C2032" s="3" t="s">
        <v>2196</v>
      </c>
      <c r="D2032" s="3" t="s">
        <v>2181</v>
      </c>
      <c r="E2032" s="2" t="str">
        <v>Le Cerneux-Péquignot</v>
      </c>
    </row>
    <row r="2033" spans="1:5" x14ac:dyDescent="0.2">
      <c r="A2033" s="3">
        <v>7463</v>
      </c>
      <c r="B2033" s="3" t="s">
        <v>2205</v>
      </c>
      <c r="C2033" s="3" t="s">
        <v>2196</v>
      </c>
      <c r="D2033" s="3" t="s">
        <v>2181</v>
      </c>
      <c r="E2033" s="2" t="str">
        <v>La Chaux-du-Milieu</v>
      </c>
    </row>
    <row r="2034" spans="1:5" x14ac:dyDescent="0.2">
      <c r="A2034" s="3">
        <v>7464</v>
      </c>
      <c r="B2034" s="3" t="s">
        <v>2206</v>
      </c>
      <c r="C2034" s="3" t="s">
        <v>2196</v>
      </c>
      <c r="D2034" s="3" t="s">
        <v>2181</v>
      </c>
      <c r="E2034" s="2" t="str">
        <v>Le Locle</v>
      </c>
    </row>
    <row r="2035" spans="1:5" x14ac:dyDescent="0.2">
      <c r="A2035" s="3">
        <v>7477</v>
      </c>
      <c r="B2035" s="3" t="s">
        <v>2207</v>
      </c>
      <c r="C2035" s="3" t="s">
        <v>2208</v>
      </c>
      <c r="D2035" s="3" t="s">
        <v>2181</v>
      </c>
      <c r="E2035" s="2" t="str">
        <v>Les Ponts-de-Martel</v>
      </c>
    </row>
    <row r="2036" spans="1:5" x14ac:dyDescent="0.2">
      <c r="A2036" s="3">
        <v>7482</v>
      </c>
      <c r="B2036" s="3" t="s">
        <v>2209</v>
      </c>
      <c r="C2036" s="3" t="s">
        <v>2208</v>
      </c>
      <c r="D2036" s="3" t="s">
        <v>2181</v>
      </c>
      <c r="E2036" s="2" t="str">
        <v>Cornaux</v>
      </c>
    </row>
    <row r="2037" spans="1:5" x14ac:dyDescent="0.2">
      <c r="A2037" s="3">
        <v>7482</v>
      </c>
      <c r="B2037" s="3" t="s">
        <v>2210</v>
      </c>
      <c r="C2037" s="3" t="s">
        <v>2208</v>
      </c>
      <c r="D2037" s="3" t="s">
        <v>2181</v>
      </c>
      <c r="E2037" s="2" t="str">
        <v>Cressier (NE)</v>
      </c>
    </row>
    <row r="2038" spans="1:5" x14ac:dyDescent="0.2">
      <c r="A2038" s="3">
        <v>7482</v>
      </c>
      <c r="B2038" s="3" t="s">
        <v>2211</v>
      </c>
      <c r="C2038" s="3" t="s">
        <v>2208</v>
      </c>
      <c r="D2038" s="3" t="s">
        <v>2181</v>
      </c>
      <c r="E2038" s="2" t="str">
        <v>Enges</v>
      </c>
    </row>
    <row r="2039" spans="1:5" x14ac:dyDescent="0.2">
      <c r="A2039" s="3">
        <v>7484</v>
      </c>
      <c r="B2039" s="3" t="s">
        <v>2212</v>
      </c>
      <c r="C2039" s="3" t="s">
        <v>2208</v>
      </c>
      <c r="D2039" s="3" t="s">
        <v>2181</v>
      </c>
      <c r="E2039" s="2" t="str">
        <v>Hauterive (NE)</v>
      </c>
    </row>
    <row r="2040" spans="1:5" x14ac:dyDescent="0.2">
      <c r="A2040" s="3">
        <v>7743</v>
      </c>
      <c r="B2040" s="3" t="s">
        <v>2213</v>
      </c>
      <c r="C2040" s="3" t="s">
        <v>2213</v>
      </c>
      <c r="D2040" s="3" t="s">
        <v>2181</v>
      </c>
      <c r="E2040" s="2" t="str">
        <v>Le Landeron</v>
      </c>
    </row>
    <row r="2041" spans="1:5" x14ac:dyDescent="0.2">
      <c r="A2041" s="3">
        <v>7744</v>
      </c>
      <c r="B2041" s="3" t="s">
        <v>2214</v>
      </c>
      <c r="C2041" s="3" t="s">
        <v>2213</v>
      </c>
      <c r="D2041" s="3" t="s">
        <v>2181</v>
      </c>
      <c r="E2041" s="2" t="str">
        <v>Lignières</v>
      </c>
    </row>
    <row r="2042" spans="1:5" x14ac:dyDescent="0.2">
      <c r="A2042" s="3">
        <v>7747</v>
      </c>
      <c r="B2042" s="3" t="s">
        <v>2215</v>
      </c>
      <c r="C2042" s="3" t="s">
        <v>2213</v>
      </c>
      <c r="D2042" s="3" t="s">
        <v>2181</v>
      </c>
      <c r="E2042" s="2" t="str">
        <v>Neuchâtel</v>
      </c>
    </row>
    <row r="2043" spans="1:5" x14ac:dyDescent="0.2">
      <c r="A2043" s="3">
        <v>7748</v>
      </c>
      <c r="B2043" s="3" t="s">
        <v>2216</v>
      </c>
      <c r="C2043" s="3" t="s">
        <v>2213</v>
      </c>
      <c r="D2043" s="3" t="s">
        <v>2181</v>
      </c>
      <c r="E2043" s="2" t="str">
        <v>Saint-Blaise</v>
      </c>
    </row>
    <row r="2044" spans="1:5" x14ac:dyDescent="0.2">
      <c r="A2044" s="3">
        <v>7710</v>
      </c>
      <c r="B2044" s="3" t="s">
        <v>2217</v>
      </c>
      <c r="C2044" s="3" t="s">
        <v>2218</v>
      </c>
      <c r="D2044" s="3" t="s">
        <v>2181</v>
      </c>
      <c r="E2044" s="2" t="str">
        <v>La Tène</v>
      </c>
    </row>
    <row r="2045" spans="1:5" x14ac:dyDescent="0.2">
      <c r="A2045" s="3">
        <v>7710</v>
      </c>
      <c r="B2045" s="3" t="s">
        <v>2219</v>
      </c>
      <c r="C2045" s="3" t="s">
        <v>2218</v>
      </c>
      <c r="D2045" s="3" t="s">
        <v>2181</v>
      </c>
      <c r="E2045" s="2" t="str">
        <v>Val-de-Ruz</v>
      </c>
    </row>
    <row r="2046" spans="1:5" x14ac:dyDescent="0.2">
      <c r="A2046" s="3">
        <v>7741</v>
      </c>
      <c r="B2046" s="3" t="s">
        <v>2220</v>
      </c>
      <c r="C2046" s="3" t="s">
        <v>2218</v>
      </c>
      <c r="D2046" s="3" t="s">
        <v>2181</v>
      </c>
      <c r="E2046" s="2" t="str">
        <v>La Côte-aux-Fées</v>
      </c>
    </row>
    <row r="2047" spans="1:5" x14ac:dyDescent="0.2">
      <c r="A2047" s="3">
        <v>7742</v>
      </c>
      <c r="B2047" s="3" t="s">
        <v>2218</v>
      </c>
      <c r="C2047" s="3" t="s">
        <v>2218</v>
      </c>
      <c r="D2047" s="3" t="s">
        <v>2181</v>
      </c>
      <c r="E2047" s="2" t="str">
        <v>Les Verrières</v>
      </c>
    </row>
    <row r="2048" spans="1:5" x14ac:dyDescent="0.2">
      <c r="A2048" s="3">
        <v>7742</v>
      </c>
      <c r="B2048" s="3" t="s">
        <v>2221</v>
      </c>
      <c r="C2048" s="3" t="s">
        <v>2218</v>
      </c>
      <c r="D2048" s="3" t="s">
        <v>2181</v>
      </c>
      <c r="E2048" s="2" t="str">
        <v>Val-de-Travers</v>
      </c>
    </row>
    <row r="2049" spans="1:5" x14ac:dyDescent="0.2">
      <c r="A2049" s="3">
        <v>7742</v>
      </c>
      <c r="B2049" s="3" t="s">
        <v>2222</v>
      </c>
      <c r="C2049" s="3" t="s">
        <v>2218</v>
      </c>
      <c r="D2049" s="3" t="s">
        <v>2181</v>
      </c>
      <c r="E2049" s="2" t="str">
        <v>Aire-la-Ville</v>
      </c>
    </row>
    <row r="2050" spans="1:5" x14ac:dyDescent="0.2">
      <c r="A2050" s="3">
        <v>7743</v>
      </c>
      <c r="B2050" s="3" t="s">
        <v>2223</v>
      </c>
      <c r="C2050" s="3" t="s">
        <v>2218</v>
      </c>
      <c r="D2050" s="3" t="s">
        <v>2181</v>
      </c>
      <c r="E2050" s="2" t="str">
        <v>Anières</v>
      </c>
    </row>
    <row r="2051" spans="1:5" x14ac:dyDescent="0.2">
      <c r="A2051" s="3">
        <v>7745</v>
      </c>
      <c r="B2051" s="3" t="s">
        <v>2224</v>
      </c>
      <c r="C2051" s="3" t="s">
        <v>2218</v>
      </c>
      <c r="D2051" s="3" t="s">
        <v>2181</v>
      </c>
      <c r="E2051" s="2" t="str">
        <v>Avully</v>
      </c>
    </row>
    <row r="2052" spans="1:5" x14ac:dyDescent="0.2">
      <c r="A2052" s="3">
        <v>7746</v>
      </c>
      <c r="B2052" s="3" t="s">
        <v>2225</v>
      </c>
      <c r="C2052" s="3" t="s">
        <v>2218</v>
      </c>
      <c r="D2052" s="3" t="s">
        <v>2181</v>
      </c>
      <c r="E2052" s="2" t="str">
        <v>Avusy</v>
      </c>
    </row>
    <row r="2053" spans="1:5" x14ac:dyDescent="0.2">
      <c r="A2053" s="3">
        <v>7153</v>
      </c>
      <c r="B2053" s="3" t="s">
        <v>2226</v>
      </c>
      <c r="C2053" s="3" t="s">
        <v>2226</v>
      </c>
      <c r="D2053" s="3" t="s">
        <v>2181</v>
      </c>
      <c r="E2053" s="2" t="str">
        <v>Bardonnex</v>
      </c>
    </row>
    <row r="2054" spans="1:5" x14ac:dyDescent="0.2">
      <c r="A2054" s="3">
        <v>7031</v>
      </c>
      <c r="B2054" s="3" t="s">
        <v>2227</v>
      </c>
      <c r="C2054" s="3" t="s">
        <v>2228</v>
      </c>
      <c r="D2054" s="3" t="s">
        <v>2181</v>
      </c>
      <c r="E2054" s="2" t="str">
        <v>Bellevue</v>
      </c>
    </row>
    <row r="2055" spans="1:5" x14ac:dyDescent="0.2">
      <c r="A2055" s="3">
        <v>7032</v>
      </c>
      <c r="B2055" s="3" t="s">
        <v>2229</v>
      </c>
      <c r="C2055" s="3" t="s">
        <v>2228</v>
      </c>
      <c r="D2055" s="3" t="s">
        <v>2181</v>
      </c>
      <c r="E2055" s="2" t="str">
        <v>Bernex</v>
      </c>
    </row>
    <row r="2056" spans="1:5" x14ac:dyDescent="0.2">
      <c r="A2056" s="3">
        <v>7152</v>
      </c>
      <c r="B2056" s="3" t="s">
        <v>2230</v>
      </c>
      <c r="C2056" s="3" t="s">
        <v>2230</v>
      </c>
      <c r="D2056" s="3" t="s">
        <v>2181</v>
      </c>
      <c r="E2056" s="2" t="str">
        <v>Carouge (GE)</v>
      </c>
    </row>
    <row r="2057" spans="1:5" x14ac:dyDescent="0.2">
      <c r="A2057" s="3">
        <v>7151</v>
      </c>
      <c r="B2057" s="3" t="s">
        <v>2231</v>
      </c>
      <c r="C2057" s="3" t="s">
        <v>2231</v>
      </c>
      <c r="D2057" s="3" t="s">
        <v>2181</v>
      </c>
      <c r="E2057" s="2" t="str">
        <v>Cartigny</v>
      </c>
    </row>
    <row r="2058" spans="1:5" x14ac:dyDescent="0.2">
      <c r="A2058" s="3">
        <v>7116</v>
      </c>
      <c r="B2058" s="3" t="s">
        <v>2232</v>
      </c>
      <c r="C2058" s="3" t="s">
        <v>2233</v>
      </c>
      <c r="D2058" s="3" t="s">
        <v>2181</v>
      </c>
      <c r="E2058" s="2" t="str">
        <v>Céligny</v>
      </c>
    </row>
    <row r="2059" spans="1:5" x14ac:dyDescent="0.2">
      <c r="A2059" s="3">
        <v>7132</v>
      </c>
      <c r="B2059" s="3" t="s">
        <v>2233</v>
      </c>
      <c r="C2059" s="3" t="s">
        <v>2233</v>
      </c>
      <c r="D2059" s="3" t="s">
        <v>2181</v>
      </c>
      <c r="E2059" s="2" t="str">
        <v>Chancy</v>
      </c>
    </row>
    <row r="2060" spans="1:5" x14ac:dyDescent="0.2">
      <c r="A2060" s="3">
        <v>7110</v>
      </c>
      <c r="B2060" s="3" t="s">
        <v>2234</v>
      </c>
      <c r="C2060" s="3" t="s">
        <v>2235</v>
      </c>
      <c r="D2060" s="3" t="s">
        <v>2181</v>
      </c>
      <c r="E2060" s="2" t="str">
        <v>Chêne-Bougeries</v>
      </c>
    </row>
    <row r="2061" spans="1:5" x14ac:dyDescent="0.2">
      <c r="A2061" s="3">
        <v>7113</v>
      </c>
      <c r="B2061" s="3" t="s">
        <v>2236</v>
      </c>
      <c r="C2061" s="3" t="s">
        <v>2235</v>
      </c>
      <c r="D2061" s="3" t="s">
        <v>2181</v>
      </c>
      <c r="E2061" s="2" t="str">
        <v>Chêne-Bourg</v>
      </c>
    </row>
    <row r="2062" spans="1:5" x14ac:dyDescent="0.2">
      <c r="A2062" s="3">
        <v>7114</v>
      </c>
      <c r="B2062" s="3" t="s">
        <v>2237</v>
      </c>
      <c r="C2062" s="3" t="s">
        <v>2235</v>
      </c>
      <c r="D2062" s="3" t="s">
        <v>2181</v>
      </c>
      <c r="E2062" s="2" t="str">
        <v>Choulex</v>
      </c>
    </row>
    <row r="2063" spans="1:5" x14ac:dyDescent="0.2">
      <c r="A2063" s="3">
        <v>7115</v>
      </c>
      <c r="B2063" s="3" t="s">
        <v>2238</v>
      </c>
      <c r="C2063" s="3" t="s">
        <v>2235</v>
      </c>
      <c r="D2063" s="3" t="s">
        <v>2181</v>
      </c>
      <c r="E2063" s="2" t="str">
        <v>Collex-Bossy</v>
      </c>
    </row>
    <row r="2064" spans="1:5" x14ac:dyDescent="0.2">
      <c r="A2064" s="3">
        <v>7116</v>
      </c>
      <c r="B2064" s="3" t="s">
        <v>2239</v>
      </c>
      <c r="C2064" s="3" t="s">
        <v>2235</v>
      </c>
      <c r="D2064" s="3" t="s">
        <v>2181</v>
      </c>
      <c r="E2064" s="2" t="str">
        <v>Collonge-Bellerive</v>
      </c>
    </row>
    <row r="2065" spans="1:5" x14ac:dyDescent="0.2">
      <c r="A2065" s="3">
        <v>7142</v>
      </c>
      <c r="B2065" s="3" t="s">
        <v>2240</v>
      </c>
      <c r="C2065" s="3" t="s">
        <v>2235</v>
      </c>
      <c r="D2065" s="3" t="s">
        <v>2181</v>
      </c>
      <c r="E2065" s="2" t="str">
        <v>Cologny</v>
      </c>
    </row>
    <row r="2066" spans="1:5" x14ac:dyDescent="0.2">
      <c r="A2066" s="3">
        <v>7143</v>
      </c>
      <c r="B2066" s="3" t="s">
        <v>2241</v>
      </c>
      <c r="C2066" s="3" t="s">
        <v>2235</v>
      </c>
      <c r="D2066" s="3" t="s">
        <v>2181</v>
      </c>
      <c r="E2066" s="2" t="str">
        <v>Confignon</v>
      </c>
    </row>
    <row r="2067" spans="1:5" x14ac:dyDescent="0.2">
      <c r="A2067" s="3">
        <v>7144</v>
      </c>
      <c r="B2067" s="3" t="s">
        <v>2242</v>
      </c>
      <c r="C2067" s="3" t="s">
        <v>2235</v>
      </c>
      <c r="D2067" s="3" t="s">
        <v>2181</v>
      </c>
      <c r="E2067" s="2" t="str">
        <v>Corsier (GE)</v>
      </c>
    </row>
    <row r="2068" spans="1:5" x14ac:dyDescent="0.2">
      <c r="A2068" s="3">
        <v>7145</v>
      </c>
      <c r="B2068" s="3" t="s">
        <v>2243</v>
      </c>
      <c r="C2068" s="3" t="s">
        <v>2235</v>
      </c>
      <c r="D2068" s="3" t="s">
        <v>2181</v>
      </c>
      <c r="E2068" s="2" t="str">
        <v>Dardagny</v>
      </c>
    </row>
    <row r="2069" spans="1:5" x14ac:dyDescent="0.2">
      <c r="A2069" s="3">
        <v>7146</v>
      </c>
      <c r="B2069" s="3" t="s">
        <v>2244</v>
      </c>
      <c r="C2069" s="3" t="s">
        <v>2235</v>
      </c>
      <c r="D2069" s="3" t="s">
        <v>2181</v>
      </c>
      <c r="E2069" s="2" t="str">
        <v>Genève</v>
      </c>
    </row>
    <row r="2070" spans="1:5" x14ac:dyDescent="0.2">
      <c r="A2070" s="3">
        <v>7147</v>
      </c>
      <c r="B2070" s="3" t="s">
        <v>2245</v>
      </c>
      <c r="C2070" s="3" t="s">
        <v>2235</v>
      </c>
      <c r="D2070" s="3" t="s">
        <v>2181</v>
      </c>
      <c r="E2070" s="2" t="str">
        <v>Genthod</v>
      </c>
    </row>
    <row r="2071" spans="1:5" x14ac:dyDescent="0.2">
      <c r="A2071" s="3">
        <v>7148</v>
      </c>
      <c r="B2071" s="3" t="s">
        <v>2246</v>
      </c>
      <c r="C2071" s="3" t="s">
        <v>2235</v>
      </c>
      <c r="D2071" s="3" t="s">
        <v>2181</v>
      </c>
      <c r="E2071" s="2" t="str">
        <v>Le Grand-Saconnex</v>
      </c>
    </row>
    <row r="2072" spans="1:5" x14ac:dyDescent="0.2">
      <c r="A2072" s="3">
        <v>7149</v>
      </c>
      <c r="B2072" s="3" t="s">
        <v>2247</v>
      </c>
      <c r="C2072" s="3" t="s">
        <v>2235</v>
      </c>
      <c r="D2072" s="3" t="s">
        <v>2181</v>
      </c>
      <c r="E2072" s="2" t="str">
        <v>Gy</v>
      </c>
    </row>
    <row r="2073" spans="1:5" x14ac:dyDescent="0.2">
      <c r="A2073" s="3">
        <v>7111</v>
      </c>
      <c r="B2073" s="3" t="s">
        <v>2248</v>
      </c>
      <c r="C2073" s="3" t="s">
        <v>2249</v>
      </c>
      <c r="D2073" s="3" t="s">
        <v>2181</v>
      </c>
      <c r="E2073" s="2" t="str">
        <v>Hermance</v>
      </c>
    </row>
    <row r="2074" spans="1:5" x14ac:dyDescent="0.2">
      <c r="A2074" s="3">
        <v>7112</v>
      </c>
      <c r="B2074" s="3" t="s">
        <v>2250</v>
      </c>
      <c r="C2074" s="3" t="s">
        <v>2249</v>
      </c>
      <c r="D2074" s="3" t="s">
        <v>2181</v>
      </c>
      <c r="E2074" s="2" t="str">
        <v>Jussy</v>
      </c>
    </row>
    <row r="2075" spans="1:5" x14ac:dyDescent="0.2">
      <c r="A2075" s="3">
        <v>7126</v>
      </c>
      <c r="B2075" s="3" t="s">
        <v>2251</v>
      </c>
      <c r="C2075" s="3" t="s">
        <v>2249</v>
      </c>
      <c r="D2075" s="3" t="s">
        <v>2181</v>
      </c>
      <c r="E2075" s="2" t="str">
        <v>Laconnex</v>
      </c>
    </row>
    <row r="2076" spans="1:5" x14ac:dyDescent="0.2">
      <c r="A2076" s="3">
        <v>7127</v>
      </c>
      <c r="B2076" s="3" t="s">
        <v>2252</v>
      </c>
      <c r="C2076" s="3" t="s">
        <v>2249</v>
      </c>
      <c r="D2076" s="3" t="s">
        <v>2181</v>
      </c>
      <c r="E2076" s="2" t="str">
        <v>Lancy</v>
      </c>
    </row>
    <row r="2077" spans="1:5" x14ac:dyDescent="0.2">
      <c r="A2077" s="3">
        <v>7128</v>
      </c>
      <c r="B2077" s="3" t="s">
        <v>2253</v>
      </c>
      <c r="C2077" s="3" t="s">
        <v>2249</v>
      </c>
      <c r="D2077" s="3" t="s">
        <v>2181</v>
      </c>
      <c r="E2077" s="2" t="str">
        <v>Meinier</v>
      </c>
    </row>
    <row r="2078" spans="1:5" x14ac:dyDescent="0.2">
      <c r="A2078" s="3">
        <v>7130</v>
      </c>
      <c r="B2078" s="3" t="s">
        <v>2254</v>
      </c>
      <c r="C2078" s="3" t="s">
        <v>2249</v>
      </c>
      <c r="D2078" s="3" t="s">
        <v>2181</v>
      </c>
      <c r="E2078" s="2" t="str">
        <v>Meyrin</v>
      </c>
    </row>
    <row r="2079" spans="1:5" x14ac:dyDescent="0.2">
      <c r="A2079" s="3">
        <v>7130</v>
      </c>
      <c r="B2079" s="3" t="s">
        <v>2255</v>
      </c>
      <c r="C2079" s="3" t="s">
        <v>2249</v>
      </c>
      <c r="D2079" s="3" t="s">
        <v>2181</v>
      </c>
      <c r="E2079" s="2" t="str">
        <v>Onex</v>
      </c>
    </row>
    <row r="2080" spans="1:5" x14ac:dyDescent="0.2">
      <c r="A2080" s="3">
        <v>7130</v>
      </c>
      <c r="B2080" s="3" t="s">
        <v>2255</v>
      </c>
      <c r="C2080" s="3" t="s">
        <v>2249</v>
      </c>
      <c r="D2080" s="3" t="s">
        <v>2181</v>
      </c>
      <c r="E2080" s="2" t="str">
        <v>Perly-Certoux</v>
      </c>
    </row>
    <row r="2081" spans="1:5" x14ac:dyDescent="0.2">
      <c r="A2081" s="3">
        <v>7141</v>
      </c>
      <c r="B2081" s="3" t="s">
        <v>2256</v>
      </c>
      <c r="C2081" s="3" t="s">
        <v>2249</v>
      </c>
      <c r="D2081" s="3" t="s">
        <v>2181</v>
      </c>
      <c r="E2081" s="2" t="str">
        <v>Plan-les-Ouates</v>
      </c>
    </row>
    <row r="2082" spans="1:5" x14ac:dyDescent="0.2">
      <c r="A2082" s="3">
        <v>7154</v>
      </c>
      <c r="B2082" s="3" t="s">
        <v>2257</v>
      </c>
      <c r="C2082" s="3" t="s">
        <v>2249</v>
      </c>
      <c r="D2082" s="3" t="s">
        <v>2181</v>
      </c>
      <c r="E2082" s="2" t="str">
        <v>Pregny-Chambésy</v>
      </c>
    </row>
    <row r="2083" spans="1:5" x14ac:dyDescent="0.2">
      <c r="A2083" s="3">
        <v>7155</v>
      </c>
      <c r="B2083" s="3" t="s">
        <v>2258</v>
      </c>
      <c r="C2083" s="3" t="s">
        <v>2249</v>
      </c>
      <c r="D2083" s="3" t="s">
        <v>2181</v>
      </c>
      <c r="E2083" s="2" t="str">
        <v>Presinge</v>
      </c>
    </row>
    <row r="2084" spans="1:5" x14ac:dyDescent="0.2">
      <c r="A2084" s="3">
        <v>7155</v>
      </c>
      <c r="B2084" s="3" t="s">
        <v>2258</v>
      </c>
      <c r="C2084" s="3" t="s">
        <v>2249</v>
      </c>
      <c r="D2084" s="3" t="s">
        <v>2181</v>
      </c>
      <c r="E2084" s="2" t="str">
        <v>Puplinge</v>
      </c>
    </row>
    <row r="2085" spans="1:5" x14ac:dyDescent="0.2">
      <c r="A2085" s="3">
        <v>7156</v>
      </c>
      <c r="B2085" s="3" t="s">
        <v>2259</v>
      </c>
      <c r="C2085" s="3" t="s">
        <v>2249</v>
      </c>
      <c r="D2085" s="3" t="s">
        <v>2181</v>
      </c>
      <c r="E2085" s="2" t="str">
        <v>Russin</v>
      </c>
    </row>
    <row r="2086" spans="1:5" x14ac:dyDescent="0.2">
      <c r="A2086" s="3">
        <v>7156</v>
      </c>
      <c r="B2086" s="3" t="s">
        <v>2260</v>
      </c>
      <c r="C2086" s="3" t="s">
        <v>2249</v>
      </c>
      <c r="D2086" s="3" t="s">
        <v>2181</v>
      </c>
      <c r="E2086" s="2" t="str">
        <v>Satigny</v>
      </c>
    </row>
    <row r="2087" spans="1:5" x14ac:dyDescent="0.2">
      <c r="A2087" s="3">
        <v>7157</v>
      </c>
      <c r="B2087" s="3" t="s">
        <v>2261</v>
      </c>
      <c r="C2087" s="3" t="s">
        <v>2249</v>
      </c>
      <c r="D2087" s="3" t="s">
        <v>2181</v>
      </c>
      <c r="E2087" s="2" t="str">
        <v>Soral</v>
      </c>
    </row>
    <row r="2088" spans="1:5" x14ac:dyDescent="0.2">
      <c r="A2088" s="3">
        <v>7413</v>
      </c>
      <c r="B2088" s="3" t="s">
        <v>2262</v>
      </c>
      <c r="C2088" s="3" t="s">
        <v>2263</v>
      </c>
      <c r="D2088" s="3" t="s">
        <v>2181</v>
      </c>
      <c r="E2088" s="2" t="str">
        <v>Thônex</v>
      </c>
    </row>
    <row r="2089" spans="1:5" x14ac:dyDescent="0.2">
      <c r="A2089" s="3">
        <v>7414</v>
      </c>
      <c r="B2089" s="3" t="s">
        <v>2263</v>
      </c>
      <c r="C2089" s="3" t="s">
        <v>2263</v>
      </c>
      <c r="D2089" s="3" t="s">
        <v>2181</v>
      </c>
      <c r="E2089" s="2" t="str">
        <v>Troinex</v>
      </c>
    </row>
    <row r="2090" spans="1:5" x14ac:dyDescent="0.2">
      <c r="A2090" s="3">
        <v>7405</v>
      </c>
      <c r="B2090" s="3" t="s">
        <v>2264</v>
      </c>
      <c r="C2090" s="3" t="s">
        <v>2264</v>
      </c>
      <c r="D2090" s="3" t="s">
        <v>2181</v>
      </c>
      <c r="E2090" s="2" t="str">
        <v>Vandoeuvres</v>
      </c>
    </row>
    <row r="2091" spans="1:5" x14ac:dyDescent="0.2">
      <c r="A2091" s="3">
        <v>7412</v>
      </c>
      <c r="B2091" s="3" t="s">
        <v>2265</v>
      </c>
      <c r="C2091" s="3" t="s">
        <v>2265</v>
      </c>
      <c r="D2091" s="3" t="s">
        <v>2181</v>
      </c>
      <c r="E2091" s="2" t="str">
        <v>Vernier</v>
      </c>
    </row>
    <row r="2092" spans="1:5" x14ac:dyDescent="0.2">
      <c r="A2092" s="3">
        <v>7411</v>
      </c>
      <c r="B2092" s="3" t="s">
        <v>2266</v>
      </c>
      <c r="C2092" s="3" t="s">
        <v>2266</v>
      </c>
      <c r="D2092" s="3" t="s">
        <v>2181</v>
      </c>
      <c r="E2092" s="2" t="str">
        <v>Versoix</v>
      </c>
    </row>
    <row r="2093" spans="1:5" x14ac:dyDescent="0.2">
      <c r="A2093" s="3">
        <v>7408</v>
      </c>
      <c r="B2093" s="3" t="s">
        <v>2267</v>
      </c>
      <c r="C2093" s="3" t="s">
        <v>2267</v>
      </c>
      <c r="D2093" s="3" t="s">
        <v>2181</v>
      </c>
      <c r="E2093" s="2" t="str">
        <v>Veyrier</v>
      </c>
    </row>
    <row r="2094" spans="1:5" x14ac:dyDescent="0.2">
      <c r="A2094" s="3">
        <v>7421</v>
      </c>
      <c r="B2094" s="3" t="s">
        <v>2268</v>
      </c>
      <c r="C2094" s="3" t="s">
        <v>2267</v>
      </c>
      <c r="D2094" s="3" t="s">
        <v>2181</v>
      </c>
      <c r="E2094" s="2" t="str">
        <v>Boécourt</v>
      </c>
    </row>
    <row r="2095" spans="1:5" x14ac:dyDescent="0.2">
      <c r="A2095" s="3">
        <v>7422</v>
      </c>
      <c r="B2095" s="3" t="s">
        <v>2269</v>
      </c>
      <c r="C2095" s="3" t="s">
        <v>2267</v>
      </c>
      <c r="D2095" s="3" t="s">
        <v>2181</v>
      </c>
      <c r="E2095" s="2" t="str">
        <v>Bourrignon</v>
      </c>
    </row>
    <row r="2096" spans="1:5" x14ac:dyDescent="0.2">
      <c r="A2096" s="3">
        <v>7423</v>
      </c>
      <c r="B2096" s="3" t="s">
        <v>2270</v>
      </c>
      <c r="C2096" s="3" t="s">
        <v>2267</v>
      </c>
      <c r="D2096" s="3" t="s">
        <v>2181</v>
      </c>
      <c r="E2096" s="2" t="str">
        <v>Châtillon (JU)</v>
      </c>
    </row>
    <row r="2097" spans="1:5" x14ac:dyDescent="0.2">
      <c r="A2097" s="3">
        <v>7423</v>
      </c>
      <c r="B2097" s="3" t="s">
        <v>2271</v>
      </c>
      <c r="C2097" s="3" t="s">
        <v>2267</v>
      </c>
      <c r="D2097" s="3" t="s">
        <v>2181</v>
      </c>
      <c r="E2097" s="2" t="str">
        <v>Courchapoix</v>
      </c>
    </row>
    <row r="2098" spans="1:5" x14ac:dyDescent="0.2">
      <c r="A2098" s="3">
        <v>7424</v>
      </c>
      <c r="B2098" s="3" t="s">
        <v>2272</v>
      </c>
      <c r="C2098" s="3" t="s">
        <v>2267</v>
      </c>
      <c r="D2098" s="3" t="s">
        <v>2181</v>
      </c>
      <c r="E2098" s="2" t="str">
        <v>Courrendlin</v>
      </c>
    </row>
    <row r="2099" spans="1:5" x14ac:dyDescent="0.2">
      <c r="A2099" s="3">
        <v>7424</v>
      </c>
      <c r="B2099" s="3" t="s">
        <v>2273</v>
      </c>
      <c r="C2099" s="3" t="s">
        <v>2267</v>
      </c>
      <c r="D2099" s="3" t="s">
        <v>2181</v>
      </c>
      <c r="E2099" s="2" t="str">
        <v>Courroux</v>
      </c>
    </row>
    <row r="2100" spans="1:5" x14ac:dyDescent="0.2">
      <c r="A2100" s="3">
        <v>7426</v>
      </c>
      <c r="B2100" s="3" t="s">
        <v>2274</v>
      </c>
      <c r="C2100" s="3" t="s">
        <v>2274</v>
      </c>
      <c r="D2100" s="3" t="s">
        <v>2181</v>
      </c>
      <c r="E2100" s="2" t="str">
        <v>Courtételle</v>
      </c>
    </row>
    <row r="2101" spans="1:5" x14ac:dyDescent="0.2">
      <c r="A2101" s="3">
        <v>7426</v>
      </c>
      <c r="B2101" s="3" t="s">
        <v>2274</v>
      </c>
      <c r="C2101" s="3" t="s">
        <v>2274</v>
      </c>
      <c r="D2101" s="3" t="s">
        <v>2181</v>
      </c>
      <c r="E2101" s="2" t="str">
        <v>Delémont</v>
      </c>
    </row>
    <row r="2102" spans="1:5" x14ac:dyDescent="0.2">
      <c r="A2102" s="3">
        <v>7425</v>
      </c>
      <c r="B2102" s="3" t="s">
        <v>2275</v>
      </c>
      <c r="C2102" s="3" t="s">
        <v>2275</v>
      </c>
      <c r="D2102" s="3" t="s">
        <v>2181</v>
      </c>
      <c r="E2102" s="2" t="str">
        <v>Develier</v>
      </c>
    </row>
    <row r="2103" spans="1:5" x14ac:dyDescent="0.2">
      <c r="A2103" s="3">
        <v>7430</v>
      </c>
      <c r="B2103" s="3" t="s">
        <v>2276</v>
      </c>
      <c r="C2103" s="3" t="s">
        <v>2276</v>
      </c>
      <c r="D2103" s="3" t="s">
        <v>2181</v>
      </c>
      <c r="E2103" s="2" t="str">
        <v>Ederswiler</v>
      </c>
    </row>
    <row r="2104" spans="1:5" x14ac:dyDescent="0.2">
      <c r="A2104" s="3">
        <v>7431</v>
      </c>
      <c r="B2104" s="3" t="s">
        <v>2277</v>
      </c>
      <c r="C2104" s="3" t="s">
        <v>2276</v>
      </c>
      <c r="D2104" s="3" t="s">
        <v>2181</v>
      </c>
      <c r="E2104" s="2" t="str">
        <v>Mervelier</v>
      </c>
    </row>
    <row r="2105" spans="1:5" x14ac:dyDescent="0.2">
      <c r="A2105" s="3">
        <v>7431</v>
      </c>
      <c r="B2105" s="3" t="s">
        <v>2278</v>
      </c>
      <c r="C2105" s="3" t="s">
        <v>2276</v>
      </c>
      <c r="D2105" s="3" t="s">
        <v>2181</v>
      </c>
      <c r="E2105" s="2" t="str">
        <v>Mettembert</v>
      </c>
    </row>
    <row r="2106" spans="1:5" x14ac:dyDescent="0.2">
      <c r="A2106" s="3">
        <v>7428</v>
      </c>
      <c r="B2106" s="3" t="s">
        <v>2279</v>
      </c>
      <c r="C2106" s="3" t="s">
        <v>2279</v>
      </c>
      <c r="D2106" s="3" t="s">
        <v>2181</v>
      </c>
      <c r="E2106" s="2" t="str">
        <v>Movelier</v>
      </c>
    </row>
    <row r="2107" spans="1:5" x14ac:dyDescent="0.2">
      <c r="A2107" s="3">
        <v>7427</v>
      </c>
      <c r="B2107" s="3" t="s">
        <v>2280</v>
      </c>
      <c r="C2107" s="3" t="s">
        <v>2280</v>
      </c>
      <c r="D2107" s="3" t="s">
        <v>2181</v>
      </c>
      <c r="E2107" s="2" t="str">
        <v>Pleigne</v>
      </c>
    </row>
    <row r="2108" spans="1:5" x14ac:dyDescent="0.2">
      <c r="A2108" s="3">
        <v>7104</v>
      </c>
      <c r="B2108" s="3" t="s">
        <v>2281</v>
      </c>
      <c r="C2108" s="3" t="s">
        <v>2282</v>
      </c>
      <c r="D2108" s="3" t="s">
        <v>2181</v>
      </c>
      <c r="E2108" s="2" t="str">
        <v>Rossemaison</v>
      </c>
    </row>
    <row r="2109" spans="1:5" x14ac:dyDescent="0.2">
      <c r="A2109" s="3">
        <v>7106</v>
      </c>
      <c r="B2109" s="3" t="s">
        <v>2283</v>
      </c>
      <c r="C2109" s="3" t="s">
        <v>2282</v>
      </c>
      <c r="D2109" s="3" t="s">
        <v>2181</v>
      </c>
      <c r="E2109" s="2" t="str">
        <v>Saulcy</v>
      </c>
    </row>
    <row r="2110" spans="1:5" x14ac:dyDescent="0.2">
      <c r="A2110" s="3">
        <v>7107</v>
      </c>
      <c r="B2110" s="3" t="s">
        <v>2284</v>
      </c>
      <c r="C2110" s="3" t="s">
        <v>2282</v>
      </c>
      <c r="D2110" s="3" t="s">
        <v>2181</v>
      </c>
      <c r="E2110" s="2" t="str">
        <v>Soyhières</v>
      </c>
    </row>
    <row r="2111" spans="1:5" x14ac:dyDescent="0.2">
      <c r="A2111" s="3">
        <v>7109</v>
      </c>
      <c r="B2111" s="3" t="s">
        <v>2285</v>
      </c>
      <c r="C2111" s="3" t="s">
        <v>2282</v>
      </c>
      <c r="D2111" s="3" t="s">
        <v>2181</v>
      </c>
      <c r="E2111" s="2" t="str">
        <v>Haute-Sorne</v>
      </c>
    </row>
    <row r="2112" spans="1:5" x14ac:dyDescent="0.2">
      <c r="A2112" s="3">
        <v>7122</v>
      </c>
      <c r="B2112" s="3" t="s">
        <v>2286</v>
      </c>
      <c r="C2112" s="3" t="s">
        <v>2282</v>
      </c>
      <c r="D2112" s="3" t="s">
        <v>2181</v>
      </c>
      <c r="E2112" s="2" t="str">
        <v>Val Terbi</v>
      </c>
    </row>
    <row r="2113" spans="1:5" x14ac:dyDescent="0.2">
      <c r="A2113" s="3">
        <v>7404</v>
      </c>
      <c r="B2113" s="3" t="s">
        <v>2287</v>
      </c>
      <c r="C2113" s="3" t="s">
        <v>2288</v>
      </c>
      <c r="D2113" s="3" t="s">
        <v>2181</v>
      </c>
      <c r="E2113" s="2" t="str">
        <v>Le Bémont (JU)</v>
      </c>
    </row>
    <row r="2114" spans="1:5" x14ac:dyDescent="0.2">
      <c r="A2114" s="3">
        <v>7407</v>
      </c>
      <c r="B2114" s="3" t="s">
        <v>2289</v>
      </c>
      <c r="C2114" s="3" t="s">
        <v>2288</v>
      </c>
      <c r="D2114" s="3" t="s">
        <v>2181</v>
      </c>
      <c r="E2114" s="2" t="str">
        <v>Les Bois</v>
      </c>
    </row>
    <row r="2115" spans="1:5" x14ac:dyDescent="0.2">
      <c r="A2115" s="3">
        <v>7415</v>
      </c>
      <c r="B2115" s="3" t="s">
        <v>2290</v>
      </c>
      <c r="C2115" s="3" t="s">
        <v>2288</v>
      </c>
      <c r="D2115" s="3" t="s">
        <v>2181</v>
      </c>
      <c r="E2115" s="2" t="str">
        <v>Les Breuleux</v>
      </c>
    </row>
    <row r="2116" spans="1:5" x14ac:dyDescent="0.2">
      <c r="A2116" s="3">
        <v>7415</v>
      </c>
      <c r="B2116" s="3" t="s">
        <v>2291</v>
      </c>
      <c r="C2116" s="3" t="s">
        <v>2288</v>
      </c>
      <c r="D2116" s="3" t="s">
        <v>2181</v>
      </c>
      <c r="E2116" s="2" t="str">
        <v>La Chaux-des-Breuleux</v>
      </c>
    </row>
    <row r="2117" spans="1:5" x14ac:dyDescent="0.2">
      <c r="A2117" s="3">
        <v>7416</v>
      </c>
      <c r="B2117" s="3" t="s">
        <v>2292</v>
      </c>
      <c r="C2117" s="3" t="s">
        <v>2288</v>
      </c>
      <c r="D2117" s="3" t="s">
        <v>2181</v>
      </c>
      <c r="E2117" s="2" t="str">
        <v>Les Enfers</v>
      </c>
    </row>
    <row r="2118" spans="1:5" x14ac:dyDescent="0.2">
      <c r="A2118" s="3">
        <v>7417</v>
      </c>
      <c r="B2118" s="3" t="s">
        <v>2293</v>
      </c>
      <c r="C2118" s="3" t="s">
        <v>2288</v>
      </c>
      <c r="D2118" s="3" t="s">
        <v>2181</v>
      </c>
      <c r="E2118" s="2" t="str">
        <v>Les Genevez (JU)</v>
      </c>
    </row>
    <row r="2119" spans="1:5" x14ac:dyDescent="0.2">
      <c r="A2119" s="3">
        <v>7418</v>
      </c>
      <c r="B2119" s="3" t="s">
        <v>2294</v>
      </c>
      <c r="C2119" s="3" t="s">
        <v>2288</v>
      </c>
      <c r="D2119" s="3" t="s">
        <v>2181</v>
      </c>
      <c r="E2119" s="2" t="str">
        <v>Lajoux (JU)</v>
      </c>
    </row>
    <row r="2120" spans="1:5" x14ac:dyDescent="0.2">
      <c r="A2120" s="3">
        <v>7419</v>
      </c>
      <c r="B2120" s="3" t="s">
        <v>2295</v>
      </c>
      <c r="C2120" s="3" t="s">
        <v>2288</v>
      </c>
      <c r="D2120" s="3" t="s">
        <v>2181</v>
      </c>
      <c r="E2120" s="2" t="str">
        <v>Montfaucon</v>
      </c>
    </row>
    <row r="2121" spans="1:5" x14ac:dyDescent="0.2">
      <c r="A2121" s="3">
        <v>7447</v>
      </c>
      <c r="B2121" s="3" t="s">
        <v>2296</v>
      </c>
      <c r="C2121" s="3" t="s">
        <v>2296</v>
      </c>
      <c r="D2121" s="3" t="s">
        <v>2181</v>
      </c>
      <c r="E2121" s="2" t="str">
        <v>Muriaux</v>
      </c>
    </row>
    <row r="2122" spans="1:5" x14ac:dyDescent="0.2">
      <c r="A2122" s="3">
        <v>7448</v>
      </c>
      <c r="B2122" s="3" t="s">
        <v>2297</v>
      </c>
      <c r="C2122" s="3" t="s">
        <v>2296</v>
      </c>
      <c r="D2122" s="3" t="s">
        <v>2181</v>
      </c>
      <c r="E2122" s="2" t="str">
        <v>Le Noirmont</v>
      </c>
    </row>
    <row r="2123" spans="1:5" x14ac:dyDescent="0.2">
      <c r="A2123" s="3">
        <v>7434</v>
      </c>
      <c r="B2123" s="3" t="s">
        <v>2298</v>
      </c>
      <c r="C2123" s="3" t="s">
        <v>2298</v>
      </c>
      <c r="D2123" s="3" t="s">
        <v>2181</v>
      </c>
      <c r="E2123" s="2" t="str">
        <v>Saignelégier</v>
      </c>
    </row>
    <row r="2124" spans="1:5" x14ac:dyDescent="0.2">
      <c r="A2124" s="3">
        <v>7440</v>
      </c>
      <c r="B2124" s="3" t="s">
        <v>2299</v>
      </c>
      <c r="C2124" s="3" t="s">
        <v>2299</v>
      </c>
      <c r="D2124" s="3" t="s">
        <v>2181</v>
      </c>
      <c r="E2124" s="2" t="str">
        <v>Saint-Brais</v>
      </c>
    </row>
    <row r="2125" spans="1:5" x14ac:dyDescent="0.2">
      <c r="A2125" s="3">
        <v>7442</v>
      </c>
      <c r="B2125" s="3" t="s">
        <v>2300</v>
      </c>
      <c r="C2125" s="3" t="s">
        <v>2299</v>
      </c>
      <c r="D2125" s="3" t="s">
        <v>2181</v>
      </c>
      <c r="E2125" s="2" t="str">
        <v>Soubey</v>
      </c>
    </row>
    <row r="2126" spans="1:5" x14ac:dyDescent="0.2">
      <c r="A2126" s="3">
        <v>7443</v>
      </c>
      <c r="B2126" s="3" t="s">
        <v>2301</v>
      </c>
      <c r="C2126" s="3" t="s">
        <v>2299</v>
      </c>
      <c r="D2126" s="3" t="s">
        <v>2181</v>
      </c>
      <c r="E2126" s="2" t="str">
        <v>Alle</v>
      </c>
    </row>
    <row r="2127" spans="1:5" x14ac:dyDescent="0.2">
      <c r="A2127" s="3">
        <v>7430</v>
      </c>
      <c r="B2127" s="3" t="s">
        <v>2302</v>
      </c>
      <c r="C2127" s="3" t="s">
        <v>2302</v>
      </c>
      <c r="D2127" s="3" t="s">
        <v>2181</v>
      </c>
      <c r="E2127" s="2" t="str">
        <v>Beurnevésin</v>
      </c>
    </row>
    <row r="2128" spans="1:5" x14ac:dyDescent="0.2">
      <c r="A2128" s="3">
        <v>7432</v>
      </c>
      <c r="B2128" s="3" t="s">
        <v>2303</v>
      </c>
      <c r="C2128" s="3" t="s">
        <v>2304</v>
      </c>
      <c r="D2128" s="3" t="s">
        <v>2181</v>
      </c>
      <c r="E2128" s="2" t="str">
        <v>Boncourt</v>
      </c>
    </row>
    <row r="2129" spans="1:5" x14ac:dyDescent="0.2">
      <c r="A2129" s="3">
        <v>7444</v>
      </c>
      <c r="B2129" s="3" t="s">
        <v>2305</v>
      </c>
      <c r="C2129" s="3" t="s">
        <v>2306</v>
      </c>
      <c r="D2129" s="3" t="s">
        <v>2181</v>
      </c>
      <c r="E2129" s="2" t="str">
        <v>Bonfol</v>
      </c>
    </row>
    <row r="2130" spans="1:5" x14ac:dyDescent="0.2">
      <c r="A2130" s="3">
        <v>7445</v>
      </c>
      <c r="B2130" s="3" t="s">
        <v>2307</v>
      </c>
      <c r="C2130" s="3" t="s">
        <v>2306</v>
      </c>
      <c r="D2130" s="3" t="s">
        <v>2181</v>
      </c>
      <c r="E2130" s="2" t="str">
        <v>Bure</v>
      </c>
    </row>
    <row r="2131" spans="1:5" x14ac:dyDescent="0.2">
      <c r="A2131" s="3">
        <v>7445</v>
      </c>
      <c r="B2131" s="3" t="s">
        <v>2307</v>
      </c>
      <c r="C2131" s="3" t="s">
        <v>2306</v>
      </c>
      <c r="D2131" s="3" t="s">
        <v>2181</v>
      </c>
      <c r="E2131" s="2" t="str">
        <v>Coeuve</v>
      </c>
    </row>
    <row r="2132" spans="1:5" x14ac:dyDescent="0.2">
      <c r="A2132" s="3">
        <v>7435</v>
      </c>
      <c r="B2132" s="3" t="s">
        <v>2308</v>
      </c>
      <c r="C2132" s="3" t="s">
        <v>2309</v>
      </c>
      <c r="D2132" s="3" t="s">
        <v>2181</v>
      </c>
      <c r="E2132" s="2" t="str">
        <v>Cornol</v>
      </c>
    </row>
    <row r="2133" spans="1:5" x14ac:dyDescent="0.2">
      <c r="A2133" s="3">
        <v>7436</v>
      </c>
      <c r="B2133" s="3" t="s">
        <v>2310</v>
      </c>
      <c r="C2133" s="3" t="s">
        <v>2309</v>
      </c>
      <c r="D2133" s="3" t="s">
        <v>2181</v>
      </c>
      <c r="E2133" s="2" t="str">
        <v>Courchavon</v>
      </c>
    </row>
    <row r="2134" spans="1:5" x14ac:dyDescent="0.2">
      <c r="A2134" s="3">
        <v>7437</v>
      </c>
      <c r="B2134" s="3" t="s">
        <v>2311</v>
      </c>
      <c r="C2134" s="3" t="s">
        <v>2309</v>
      </c>
      <c r="D2134" s="3" t="s">
        <v>2181</v>
      </c>
      <c r="E2134" s="2" t="str">
        <v>Courgenay</v>
      </c>
    </row>
    <row r="2135" spans="1:5" x14ac:dyDescent="0.2">
      <c r="A2135" s="3">
        <v>7438</v>
      </c>
      <c r="B2135" s="3" t="s">
        <v>2312</v>
      </c>
      <c r="C2135" s="3" t="s">
        <v>2309</v>
      </c>
      <c r="D2135" s="3" t="s">
        <v>2181</v>
      </c>
      <c r="E2135" s="2" t="str">
        <v>Courtedoux</v>
      </c>
    </row>
    <row r="2136" spans="1:5" x14ac:dyDescent="0.2">
      <c r="A2136" s="3">
        <v>7433</v>
      </c>
      <c r="B2136" s="3" t="s">
        <v>2313</v>
      </c>
      <c r="C2136" s="3" t="s">
        <v>2314</v>
      </c>
      <c r="D2136" s="3" t="s">
        <v>2181</v>
      </c>
      <c r="E2136" s="2" t="str">
        <v>Damphreux</v>
      </c>
    </row>
    <row r="2137" spans="1:5" x14ac:dyDescent="0.2">
      <c r="A2137" s="3">
        <v>7433</v>
      </c>
      <c r="B2137" s="3" t="s">
        <v>2315</v>
      </c>
      <c r="C2137" s="3" t="s">
        <v>2314</v>
      </c>
      <c r="D2137" s="3" t="s">
        <v>2181</v>
      </c>
      <c r="E2137" s="2" t="str">
        <v>Fahy</v>
      </c>
    </row>
    <row r="2138" spans="1:5" x14ac:dyDescent="0.2">
      <c r="A2138" s="3">
        <v>7433</v>
      </c>
      <c r="B2138" s="3" t="s">
        <v>2316</v>
      </c>
      <c r="C2138" s="3" t="s">
        <v>2314</v>
      </c>
      <c r="D2138" s="3" t="s">
        <v>2181</v>
      </c>
      <c r="E2138" s="2" t="str">
        <v>Fontenais</v>
      </c>
    </row>
    <row r="2139" spans="1:5" x14ac:dyDescent="0.2">
      <c r="A2139" s="3">
        <v>7433</v>
      </c>
      <c r="B2139" s="3" t="s">
        <v>2317</v>
      </c>
      <c r="C2139" s="3" t="s">
        <v>2314</v>
      </c>
      <c r="D2139" s="3" t="s">
        <v>2181</v>
      </c>
      <c r="E2139" s="2" t="str">
        <v>Grandfontaine</v>
      </c>
    </row>
    <row r="2140" spans="1:5" x14ac:dyDescent="0.2">
      <c r="A2140" s="3">
        <v>7402</v>
      </c>
      <c r="B2140" s="3" t="s">
        <v>2318</v>
      </c>
      <c r="C2140" s="3" t="s">
        <v>2318</v>
      </c>
      <c r="D2140" s="3" t="s">
        <v>2181</v>
      </c>
      <c r="E2140" s="2" t="str">
        <v>Lugnez</v>
      </c>
    </row>
    <row r="2141" spans="1:5" x14ac:dyDescent="0.2">
      <c r="A2141" s="3">
        <v>7013</v>
      </c>
      <c r="B2141" s="3" t="s">
        <v>2319</v>
      </c>
      <c r="C2141" s="3" t="s">
        <v>2319</v>
      </c>
      <c r="D2141" s="3" t="s">
        <v>2181</v>
      </c>
      <c r="E2141" s="2" t="str">
        <v>Porrentruy</v>
      </c>
    </row>
    <row r="2142" spans="1:5" x14ac:dyDescent="0.2">
      <c r="A2142" s="3">
        <v>7403</v>
      </c>
      <c r="B2142" s="3" t="s">
        <v>2320</v>
      </c>
      <c r="C2142" s="3" t="s">
        <v>2320</v>
      </c>
      <c r="D2142" s="3" t="s">
        <v>2181</v>
      </c>
      <c r="E2142" s="2" t="str">
        <v>Vendlincourt</v>
      </c>
    </row>
    <row r="2143" spans="1:5" x14ac:dyDescent="0.2">
      <c r="A2143" s="3">
        <v>7012</v>
      </c>
      <c r="B2143" s="3" t="s">
        <v>2321</v>
      </c>
      <c r="C2143" s="3" t="s">
        <v>2321</v>
      </c>
      <c r="D2143" s="3" t="s">
        <v>2181</v>
      </c>
      <c r="E2143" s="2" t="str">
        <v>Basse-Allaine</v>
      </c>
    </row>
    <row r="2144" spans="1:5" x14ac:dyDescent="0.2">
      <c r="A2144" s="3">
        <v>7017</v>
      </c>
      <c r="B2144" s="3" t="s">
        <v>2322</v>
      </c>
      <c r="C2144" s="3" t="s">
        <v>2323</v>
      </c>
      <c r="D2144" s="3" t="s">
        <v>2181</v>
      </c>
      <c r="E2144" s="2" t="str">
        <v>Clos du Doubs</v>
      </c>
    </row>
    <row r="2145" spans="1:5" x14ac:dyDescent="0.2">
      <c r="A2145" s="3">
        <v>7018</v>
      </c>
      <c r="B2145" s="3" t="s">
        <v>2324</v>
      </c>
      <c r="C2145" s="3" t="s">
        <v>2323</v>
      </c>
      <c r="D2145" s="3" t="s">
        <v>2181</v>
      </c>
      <c r="E2145" s="2" t="str">
        <v>Haute-Ajoie</v>
      </c>
    </row>
    <row r="2146" spans="1:5" x14ac:dyDescent="0.2">
      <c r="A2146" s="3">
        <v>7019</v>
      </c>
      <c r="B2146" s="3" t="s">
        <v>2325</v>
      </c>
      <c r="C2146" s="3" t="s">
        <v>2323</v>
      </c>
      <c r="D2146" s="3" t="s">
        <v>2181</v>
      </c>
      <c r="E2146" s="2" t="str">
        <v>La Baroche</v>
      </c>
    </row>
    <row r="2147" spans="1:5" x14ac:dyDescent="0.2">
      <c r="A2147" s="3">
        <v>7015</v>
      </c>
      <c r="B2147" s="3" t="s">
        <v>2326</v>
      </c>
      <c r="C2147" s="3" t="s">
        <v>2326</v>
      </c>
      <c r="D2147" s="3" t="s">
        <v>2181</v>
      </c>
      <c r="E2147" s="2" t="str">
        <v>Vaduz</v>
      </c>
    </row>
    <row r="2148" spans="1:5" x14ac:dyDescent="0.2">
      <c r="A2148" s="3">
        <v>7014</v>
      </c>
      <c r="B2148" s="3" t="s">
        <v>2327</v>
      </c>
      <c r="C2148" s="3" t="s">
        <v>2327</v>
      </c>
      <c r="D2148" s="3" t="s">
        <v>2181</v>
      </c>
    </row>
    <row r="2149" spans="1:5" x14ac:dyDescent="0.2">
      <c r="A2149" s="3">
        <v>7016</v>
      </c>
      <c r="B2149" s="3" t="s">
        <v>2328</v>
      </c>
      <c r="C2149" s="3" t="s">
        <v>2327</v>
      </c>
      <c r="D2149" s="3" t="s">
        <v>2181</v>
      </c>
    </row>
    <row r="2150" spans="1:5" x14ac:dyDescent="0.2">
      <c r="A2150" s="3">
        <v>7527</v>
      </c>
      <c r="B2150" s="3" t="s">
        <v>2329</v>
      </c>
      <c r="C2150" s="3" t="s">
        <v>2330</v>
      </c>
      <c r="D2150" s="3" t="s">
        <v>2181</v>
      </c>
    </row>
    <row r="2151" spans="1:5" x14ac:dyDescent="0.2">
      <c r="A2151" s="3">
        <v>7530</v>
      </c>
      <c r="B2151" s="3" t="s">
        <v>2330</v>
      </c>
      <c r="C2151" s="3" t="s">
        <v>2330</v>
      </c>
      <c r="D2151" s="3" t="s">
        <v>2181</v>
      </c>
    </row>
    <row r="2152" spans="1:5" x14ac:dyDescent="0.2">
      <c r="A2152" s="3">
        <v>7542</v>
      </c>
      <c r="B2152" s="3" t="s">
        <v>2331</v>
      </c>
      <c r="C2152" s="3" t="s">
        <v>2330</v>
      </c>
      <c r="D2152" s="3" t="s">
        <v>2181</v>
      </c>
    </row>
    <row r="2153" spans="1:5" x14ac:dyDescent="0.2">
      <c r="A2153" s="3">
        <v>7543</v>
      </c>
      <c r="B2153" s="3" t="s">
        <v>2332</v>
      </c>
      <c r="C2153" s="3" t="s">
        <v>2330</v>
      </c>
      <c r="D2153" s="3" t="s">
        <v>2181</v>
      </c>
    </row>
    <row r="2154" spans="1:5" x14ac:dyDescent="0.2">
      <c r="A2154" s="3">
        <v>7562</v>
      </c>
      <c r="B2154" s="3" t="s">
        <v>2333</v>
      </c>
      <c r="C2154" s="3" t="s">
        <v>2334</v>
      </c>
      <c r="D2154" s="3" t="s">
        <v>2181</v>
      </c>
    </row>
    <row r="2155" spans="1:5" x14ac:dyDescent="0.2">
      <c r="A2155" s="3">
        <v>7563</v>
      </c>
      <c r="B2155" s="3" t="s">
        <v>2335</v>
      </c>
      <c r="C2155" s="3" t="s">
        <v>2334</v>
      </c>
      <c r="D2155" s="3" t="s">
        <v>2181</v>
      </c>
    </row>
    <row r="2156" spans="1:5" x14ac:dyDescent="0.2">
      <c r="A2156" s="3">
        <v>7545</v>
      </c>
      <c r="B2156" s="3" t="s">
        <v>2336</v>
      </c>
      <c r="C2156" s="3" t="s">
        <v>2337</v>
      </c>
      <c r="D2156" s="3" t="s">
        <v>2181</v>
      </c>
    </row>
    <row r="2157" spans="1:5" x14ac:dyDescent="0.2">
      <c r="A2157" s="3">
        <v>7546</v>
      </c>
      <c r="B2157" s="3" t="s">
        <v>2338</v>
      </c>
      <c r="C2157" s="3" t="s">
        <v>2337</v>
      </c>
      <c r="D2157" s="3" t="s">
        <v>2181</v>
      </c>
    </row>
    <row r="2158" spans="1:5" x14ac:dyDescent="0.2">
      <c r="A2158" s="3">
        <v>7550</v>
      </c>
      <c r="B2158" s="3" t="s">
        <v>2337</v>
      </c>
      <c r="C2158" s="3" t="s">
        <v>2337</v>
      </c>
      <c r="D2158" s="3" t="s">
        <v>2181</v>
      </c>
    </row>
    <row r="2159" spans="1:5" x14ac:dyDescent="0.2">
      <c r="A2159" s="3">
        <v>7551</v>
      </c>
      <c r="B2159" s="3" t="s">
        <v>2339</v>
      </c>
      <c r="C2159" s="3" t="s">
        <v>2337</v>
      </c>
      <c r="D2159" s="3" t="s">
        <v>2181</v>
      </c>
    </row>
    <row r="2160" spans="1:5" x14ac:dyDescent="0.2">
      <c r="A2160" s="3">
        <v>7552</v>
      </c>
      <c r="B2160" s="3" t="s">
        <v>2340</v>
      </c>
      <c r="C2160" s="3" t="s">
        <v>2337</v>
      </c>
      <c r="D2160" s="3" t="s">
        <v>2181</v>
      </c>
    </row>
    <row r="2161" spans="1:4" x14ac:dyDescent="0.2">
      <c r="A2161" s="3">
        <v>7553</v>
      </c>
      <c r="B2161" s="3" t="s">
        <v>2341</v>
      </c>
      <c r="C2161" s="3" t="s">
        <v>2337</v>
      </c>
      <c r="D2161" s="3" t="s">
        <v>2181</v>
      </c>
    </row>
    <row r="2162" spans="1:4" x14ac:dyDescent="0.2">
      <c r="A2162" s="3">
        <v>7554</v>
      </c>
      <c r="B2162" s="3" t="s">
        <v>2342</v>
      </c>
      <c r="C2162" s="3" t="s">
        <v>2337</v>
      </c>
      <c r="D2162" s="3" t="s">
        <v>2181</v>
      </c>
    </row>
    <row r="2163" spans="1:4" x14ac:dyDescent="0.2">
      <c r="A2163" s="3">
        <v>7556</v>
      </c>
      <c r="B2163" s="3" t="s">
        <v>2343</v>
      </c>
      <c r="C2163" s="3" t="s">
        <v>2344</v>
      </c>
      <c r="D2163" s="3" t="s">
        <v>2181</v>
      </c>
    </row>
    <row r="2164" spans="1:4" x14ac:dyDescent="0.2">
      <c r="A2164" s="3">
        <v>7556</v>
      </c>
      <c r="B2164" s="3" t="s">
        <v>2343</v>
      </c>
      <c r="C2164" s="3" t="s">
        <v>2344</v>
      </c>
      <c r="D2164" s="3" t="s">
        <v>2181</v>
      </c>
    </row>
    <row r="2165" spans="1:4" x14ac:dyDescent="0.2">
      <c r="A2165" s="3">
        <v>7557</v>
      </c>
      <c r="B2165" s="3" t="s">
        <v>2345</v>
      </c>
      <c r="C2165" s="3" t="s">
        <v>2344</v>
      </c>
      <c r="D2165" s="3" t="s">
        <v>2181</v>
      </c>
    </row>
    <row r="2166" spans="1:4" x14ac:dyDescent="0.2">
      <c r="A2166" s="3">
        <v>7558</v>
      </c>
      <c r="B2166" s="3" t="s">
        <v>2346</v>
      </c>
      <c r="C2166" s="3" t="s">
        <v>2344</v>
      </c>
      <c r="D2166" s="3" t="s">
        <v>2181</v>
      </c>
    </row>
    <row r="2167" spans="1:4" x14ac:dyDescent="0.2">
      <c r="A2167" s="3">
        <v>7559</v>
      </c>
      <c r="B2167" s="3" t="s">
        <v>2347</v>
      </c>
      <c r="C2167" s="3" t="s">
        <v>2344</v>
      </c>
      <c r="D2167" s="3" t="s">
        <v>2181</v>
      </c>
    </row>
    <row r="2168" spans="1:4" x14ac:dyDescent="0.2">
      <c r="A2168" s="3">
        <v>7560</v>
      </c>
      <c r="B2168" s="3" t="s">
        <v>2348</v>
      </c>
      <c r="C2168" s="3" t="s">
        <v>2344</v>
      </c>
      <c r="D2168" s="3" t="s">
        <v>2181</v>
      </c>
    </row>
    <row r="2169" spans="1:4" x14ac:dyDescent="0.2">
      <c r="A2169" s="3">
        <v>7502</v>
      </c>
      <c r="B2169" s="3" t="s">
        <v>2349</v>
      </c>
      <c r="C2169" s="3" t="s">
        <v>2349</v>
      </c>
      <c r="D2169" s="3" t="s">
        <v>2181</v>
      </c>
    </row>
    <row r="2170" spans="1:4" x14ac:dyDescent="0.2">
      <c r="A2170" s="3">
        <v>7502</v>
      </c>
      <c r="B2170" s="3" t="s">
        <v>2349</v>
      </c>
      <c r="C2170" s="3" t="s">
        <v>2349</v>
      </c>
      <c r="D2170" s="3" t="s">
        <v>2181</v>
      </c>
    </row>
    <row r="2171" spans="1:4" x14ac:dyDescent="0.2">
      <c r="A2171" s="3">
        <v>7505</v>
      </c>
      <c r="B2171" s="3" t="s">
        <v>2350</v>
      </c>
      <c r="C2171" s="3" t="s">
        <v>2350</v>
      </c>
      <c r="D2171" s="3" t="s">
        <v>2181</v>
      </c>
    </row>
    <row r="2172" spans="1:4" x14ac:dyDescent="0.2">
      <c r="A2172" s="3">
        <v>7523</v>
      </c>
      <c r="B2172" s="3" t="s">
        <v>2351</v>
      </c>
      <c r="C2172" s="3" t="s">
        <v>2351</v>
      </c>
      <c r="D2172" s="3" t="s">
        <v>2181</v>
      </c>
    </row>
    <row r="2173" spans="1:4" x14ac:dyDescent="0.2">
      <c r="A2173" s="3">
        <v>7523</v>
      </c>
      <c r="B2173" s="3" t="s">
        <v>2351</v>
      </c>
      <c r="C2173" s="3" t="s">
        <v>2351</v>
      </c>
      <c r="D2173" s="3" t="s">
        <v>2181</v>
      </c>
    </row>
    <row r="2174" spans="1:4" x14ac:dyDescent="0.2">
      <c r="A2174" s="3">
        <v>7504</v>
      </c>
      <c r="B2174" s="3" t="s">
        <v>2352</v>
      </c>
      <c r="C2174" s="3" t="s">
        <v>2352</v>
      </c>
      <c r="D2174" s="3" t="s">
        <v>2181</v>
      </c>
    </row>
    <row r="2175" spans="1:4" x14ac:dyDescent="0.2">
      <c r="A2175" s="3">
        <v>7522</v>
      </c>
      <c r="B2175" s="3" t="s">
        <v>2353</v>
      </c>
      <c r="C2175" s="3" t="s">
        <v>2353</v>
      </c>
      <c r="D2175" s="3" t="s">
        <v>2181</v>
      </c>
    </row>
    <row r="2176" spans="1:4" x14ac:dyDescent="0.2">
      <c r="A2176" s="3">
        <v>7503</v>
      </c>
      <c r="B2176" s="3" t="s">
        <v>2354</v>
      </c>
      <c r="C2176" s="3" t="s">
        <v>2354</v>
      </c>
      <c r="D2176" s="3" t="s">
        <v>2181</v>
      </c>
    </row>
    <row r="2177" spans="1:4" x14ac:dyDescent="0.2">
      <c r="A2177" s="3">
        <v>7500</v>
      </c>
      <c r="B2177" s="3" t="s">
        <v>2355</v>
      </c>
      <c r="C2177" s="3" t="s">
        <v>2355</v>
      </c>
      <c r="D2177" s="3" t="s">
        <v>2181</v>
      </c>
    </row>
    <row r="2178" spans="1:4" x14ac:dyDescent="0.2">
      <c r="A2178" s="3">
        <v>7525</v>
      </c>
      <c r="B2178" s="3" t="s">
        <v>2356</v>
      </c>
      <c r="C2178" s="3" t="s">
        <v>2356</v>
      </c>
      <c r="D2178" s="3" t="s">
        <v>2181</v>
      </c>
    </row>
    <row r="2179" spans="1:4" x14ac:dyDescent="0.2">
      <c r="A2179" s="3">
        <v>7526</v>
      </c>
      <c r="B2179" s="3" t="s">
        <v>2357</v>
      </c>
      <c r="C2179" s="3" t="s">
        <v>2356</v>
      </c>
      <c r="D2179" s="3" t="s">
        <v>2181</v>
      </c>
    </row>
    <row r="2180" spans="1:4" x14ac:dyDescent="0.2">
      <c r="A2180" s="3">
        <v>7526</v>
      </c>
      <c r="B2180" s="3" t="s">
        <v>2358</v>
      </c>
      <c r="C2180" s="3" t="s">
        <v>2356</v>
      </c>
      <c r="D2180" s="3" t="s">
        <v>2181</v>
      </c>
    </row>
    <row r="2181" spans="1:4" x14ac:dyDescent="0.2">
      <c r="A2181" s="3">
        <v>7514</v>
      </c>
      <c r="B2181" s="3" t="s">
        <v>2359</v>
      </c>
      <c r="C2181" s="3" t="s">
        <v>2360</v>
      </c>
      <c r="D2181" s="3" t="s">
        <v>2181</v>
      </c>
    </row>
    <row r="2182" spans="1:4" x14ac:dyDescent="0.2">
      <c r="A2182" s="3">
        <v>7514</v>
      </c>
      <c r="B2182" s="3" t="s">
        <v>2361</v>
      </c>
      <c r="C2182" s="3" t="s">
        <v>2360</v>
      </c>
      <c r="D2182" s="3" t="s">
        <v>2181</v>
      </c>
    </row>
    <row r="2183" spans="1:4" x14ac:dyDescent="0.2">
      <c r="A2183" s="3">
        <v>7515</v>
      </c>
      <c r="B2183" s="3" t="s">
        <v>2362</v>
      </c>
      <c r="C2183" s="3" t="s">
        <v>2360</v>
      </c>
      <c r="D2183" s="3" t="s">
        <v>2181</v>
      </c>
    </row>
    <row r="2184" spans="1:4" x14ac:dyDescent="0.2">
      <c r="A2184" s="3">
        <v>7517</v>
      </c>
      <c r="B2184" s="3" t="s">
        <v>2363</v>
      </c>
      <c r="C2184" s="3" t="s">
        <v>2360</v>
      </c>
      <c r="D2184" s="3" t="s">
        <v>2181</v>
      </c>
    </row>
    <row r="2185" spans="1:4" x14ac:dyDescent="0.2">
      <c r="A2185" s="3">
        <v>7512</v>
      </c>
      <c r="B2185" s="3" t="s">
        <v>2364</v>
      </c>
      <c r="C2185" s="3" t="s">
        <v>2365</v>
      </c>
      <c r="D2185" s="3" t="s">
        <v>2181</v>
      </c>
    </row>
    <row r="2186" spans="1:4" x14ac:dyDescent="0.2">
      <c r="A2186" s="3">
        <v>7513</v>
      </c>
      <c r="B2186" s="3" t="s">
        <v>2365</v>
      </c>
      <c r="C2186" s="3" t="s">
        <v>2365</v>
      </c>
      <c r="D2186" s="3" t="s">
        <v>2181</v>
      </c>
    </row>
    <row r="2187" spans="1:4" x14ac:dyDescent="0.2">
      <c r="A2187" s="3">
        <v>7513</v>
      </c>
      <c r="B2187" s="3" t="s">
        <v>2366</v>
      </c>
      <c r="C2187" s="3" t="s">
        <v>2365</v>
      </c>
      <c r="D2187" s="3" t="s">
        <v>2181</v>
      </c>
    </row>
    <row r="2188" spans="1:4" x14ac:dyDescent="0.2">
      <c r="A2188" s="3">
        <v>7524</v>
      </c>
      <c r="B2188" s="3" t="s">
        <v>2367</v>
      </c>
      <c r="C2188" s="3" t="s">
        <v>2367</v>
      </c>
      <c r="D2188" s="3" t="s">
        <v>2181</v>
      </c>
    </row>
    <row r="2189" spans="1:4" x14ac:dyDescent="0.2">
      <c r="A2189" s="3">
        <v>7524</v>
      </c>
      <c r="B2189" s="3" t="s">
        <v>2367</v>
      </c>
      <c r="C2189" s="3" t="s">
        <v>2367</v>
      </c>
      <c r="D2189" s="3" t="s">
        <v>2181</v>
      </c>
    </row>
    <row r="2190" spans="1:4" x14ac:dyDescent="0.2">
      <c r="A2190" s="3">
        <v>7516</v>
      </c>
      <c r="B2190" s="3" t="s">
        <v>2368</v>
      </c>
      <c r="C2190" s="3" t="s">
        <v>2369</v>
      </c>
      <c r="D2190" s="3" t="s">
        <v>2181</v>
      </c>
    </row>
    <row r="2191" spans="1:4" x14ac:dyDescent="0.2">
      <c r="A2191" s="3">
        <v>7602</v>
      </c>
      <c r="B2191" s="3" t="s">
        <v>2370</v>
      </c>
      <c r="C2191" s="3" t="s">
        <v>2369</v>
      </c>
      <c r="D2191" s="3" t="s">
        <v>2181</v>
      </c>
    </row>
    <row r="2192" spans="1:4" x14ac:dyDescent="0.2">
      <c r="A2192" s="3">
        <v>7603</v>
      </c>
      <c r="B2192" s="3" t="s">
        <v>2371</v>
      </c>
      <c r="C2192" s="3" t="s">
        <v>2369</v>
      </c>
      <c r="D2192" s="3" t="s">
        <v>2181</v>
      </c>
    </row>
    <row r="2193" spans="1:4" x14ac:dyDescent="0.2">
      <c r="A2193" s="3">
        <v>7604</v>
      </c>
      <c r="B2193" s="3" t="s">
        <v>2372</v>
      </c>
      <c r="C2193" s="3" t="s">
        <v>2369</v>
      </c>
      <c r="D2193" s="3" t="s">
        <v>2181</v>
      </c>
    </row>
    <row r="2194" spans="1:4" x14ac:dyDescent="0.2">
      <c r="A2194" s="3">
        <v>7605</v>
      </c>
      <c r="B2194" s="3" t="s">
        <v>2373</v>
      </c>
      <c r="C2194" s="3" t="s">
        <v>2369</v>
      </c>
      <c r="D2194" s="3" t="s">
        <v>2181</v>
      </c>
    </row>
    <row r="2195" spans="1:4" x14ac:dyDescent="0.2">
      <c r="A2195" s="3">
        <v>7606</v>
      </c>
      <c r="B2195" s="3" t="s">
        <v>2374</v>
      </c>
      <c r="C2195" s="3" t="s">
        <v>2369</v>
      </c>
      <c r="D2195" s="3" t="s">
        <v>2181</v>
      </c>
    </row>
    <row r="2196" spans="1:4" x14ac:dyDescent="0.2">
      <c r="A2196" s="3">
        <v>7606</v>
      </c>
      <c r="B2196" s="3" t="s">
        <v>2375</v>
      </c>
      <c r="C2196" s="3" t="s">
        <v>2369</v>
      </c>
      <c r="D2196" s="3" t="s">
        <v>2181</v>
      </c>
    </row>
    <row r="2197" spans="1:4" x14ac:dyDescent="0.2">
      <c r="A2197" s="3">
        <v>7608</v>
      </c>
      <c r="B2197" s="3" t="s">
        <v>2376</v>
      </c>
      <c r="C2197" s="3" t="s">
        <v>2369</v>
      </c>
      <c r="D2197" s="3" t="s">
        <v>2181</v>
      </c>
    </row>
    <row r="2198" spans="1:4" x14ac:dyDescent="0.2">
      <c r="A2198" s="3">
        <v>7610</v>
      </c>
      <c r="B2198" s="3" t="s">
        <v>2377</v>
      </c>
      <c r="C2198" s="3" t="s">
        <v>2369</v>
      </c>
      <c r="D2198" s="3" t="s">
        <v>2181</v>
      </c>
    </row>
    <row r="2199" spans="1:4" x14ac:dyDescent="0.2">
      <c r="A2199" s="3">
        <v>6542</v>
      </c>
      <c r="B2199" s="3" t="s">
        <v>2378</v>
      </c>
      <c r="C2199" s="3" t="s">
        <v>2378</v>
      </c>
      <c r="D2199" s="3" t="s">
        <v>2181</v>
      </c>
    </row>
    <row r="2200" spans="1:4" x14ac:dyDescent="0.2">
      <c r="A2200" s="3">
        <v>6540</v>
      </c>
      <c r="B2200" s="3" t="s">
        <v>2379</v>
      </c>
      <c r="C2200" s="3" t="s">
        <v>2379</v>
      </c>
      <c r="D2200" s="3" t="s">
        <v>2181</v>
      </c>
    </row>
    <row r="2201" spans="1:4" x14ac:dyDescent="0.2">
      <c r="A2201" s="3">
        <v>6548</v>
      </c>
      <c r="B2201" s="3" t="s">
        <v>2380</v>
      </c>
      <c r="C2201" s="3" t="s">
        <v>2380</v>
      </c>
      <c r="D2201" s="3" t="s">
        <v>2181</v>
      </c>
    </row>
    <row r="2202" spans="1:4" x14ac:dyDescent="0.2">
      <c r="A2202" s="3">
        <v>6548</v>
      </c>
      <c r="B2202" s="3" t="s">
        <v>2381</v>
      </c>
      <c r="C2202" s="3" t="s">
        <v>2380</v>
      </c>
      <c r="D2202" s="3" t="s">
        <v>2181</v>
      </c>
    </row>
    <row r="2203" spans="1:4" x14ac:dyDescent="0.2">
      <c r="A2203" s="3">
        <v>6548</v>
      </c>
      <c r="B2203" s="3" t="s">
        <v>2382</v>
      </c>
      <c r="C2203" s="3" t="s">
        <v>2380</v>
      </c>
      <c r="D2203" s="3" t="s">
        <v>2181</v>
      </c>
    </row>
    <row r="2204" spans="1:4" x14ac:dyDescent="0.2">
      <c r="A2204" s="3">
        <v>6541</v>
      </c>
      <c r="B2204" s="3" t="s">
        <v>2383</v>
      </c>
      <c r="C2204" s="3" t="s">
        <v>2384</v>
      </c>
      <c r="D2204" s="3" t="s">
        <v>2181</v>
      </c>
    </row>
    <row r="2205" spans="1:4" x14ac:dyDescent="0.2">
      <c r="A2205" s="3">
        <v>6558</v>
      </c>
      <c r="B2205" s="3" t="s">
        <v>2385</v>
      </c>
      <c r="C2205" s="3" t="s">
        <v>2385</v>
      </c>
      <c r="D2205" s="3" t="s">
        <v>2181</v>
      </c>
    </row>
    <row r="2206" spans="1:4" x14ac:dyDescent="0.2">
      <c r="A2206" s="3">
        <v>6563</v>
      </c>
      <c r="B2206" s="3" t="s">
        <v>2386</v>
      </c>
      <c r="C2206" s="3" t="s">
        <v>2386</v>
      </c>
      <c r="D2206" s="3" t="s">
        <v>2181</v>
      </c>
    </row>
    <row r="2207" spans="1:4" x14ac:dyDescent="0.2">
      <c r="A2207" s="3">
        <v>6565</v>
      </c>
      <c r="B2207" s="3" t="s">
        <v>2387</v>
      </c>
      <c r="C2207" s="3" t="s">
        <v>2386</v>
      </c>
      <c r="D2207" s="3" t="s">
        <v>2181</v>
      </c>
    </row>
    <row r="2208" spans="1:4" x14ac:dyDescent="0.2">
      <c r="A2208" s="3">
        <v>6562</v>
      </c>
      <c r="B2208" s="3" t="s">
        <v>2388</v>
      </c>
      <c r="C2208" s="3" t="s">
        <v>2388</v>
      </c>
      <c r="D2208" s="3" t="s">
        <v>2181</v>
      </c>
    </row>
    <row r="2209" spans="1:4" x14ac:dyDescent="0.2">
      <c r="A2209" s="3">
        <v>6557</v>
      </c>
      <c r="B2209" s="3" t="s">
        <v>2389</v>
      </c>
      <c r="C2209" s="3" t="s">
        <v>2389</v>
      </c>
      <c r="D2209" s="3" t="s">
        <v>2181</v>
      </c>
    </row>
    <row r="2210" spans="1:4" x14ac:dyDescent="0.2">
      <c r="A2210" s="3">
        <v>6537</v>
      </c>
      <c r="B2210" s="3" t="s">
        <v>2390</v>
      </c>
      <c r="C2210" s="3" t="s">
        <v>2390</v>
      </c>
      <c r="D2210" s="3" t="s">
        <v>2181</v>
      </c>
    </row>
    <row r="2211" spans="1:4" x14ac:dyDescent="0.2">
      <c r="A2211" s="3">
        <v>6538</v>
      </c>
      <c r="B2211" s="3" t="s">
        <v>2391</v>
      </c>
      <c r="C2211" s="3" t="s">
        <v>2390</v>
      </c>
      <c r="D2211" s="3" t="s">
        <v>2181</v>
      </c>
    </row>
    <row r="2212" spans="1:4" x14ac:dyDescent="0.2">
      <c r="A2212" s="3">
        <v>6538</v>
      </c>
      <c r="B2212" s="3" t="s">
        <v>2391</v>
      </c>
      <c r="C2212" s="3" t="s">
        <v>2390</v>
      </c>
      <c r="D2212" s="3" t="s">
        <v>2181</v>
      </c>
    </row>
    <row r="2213" spans="1:4" x14ac:dyDescent="0.2">
      <c r="A2213" s="3">
        <v>6556</v>
      </c>
      <c r="B2213" s="3" t="s">
        <v>2392</v>
      </c>
      <c r="C2213" s="3" t="s">
        <v>2390</v>
      </c>
      <c r="D2213" s="3" t="s">
        <v>2181</v>
      </c>
    </row>
    <row r="2214" spans="1:4" x14ac:dyDescent="0.2">
      <c r="A2214" s="3">
        <v>6535</v>
      </c>
      <c r="B2214" s="3" t="s">
        <v>2393</v>
      </c>
      <c r="C2214" s="3" t="s">
        <v>2394</v>
      </c>
      <c r="D2214" s="3" t="s">
        <v>2181</v>
      </c>
    </row>
    <row r="2215" spans="1:4" x14ac:dyDescent="0.2">
      <c r="A2215" s="3">
        <v>6549</v>
      </c>
      <c r="B2215" s="3" t="s">
        <v>2395</v>
      </c>
      <c r="C2215" s="3" t="s">
        <v>2394</v>
      </c>
      <c r="D2215" s="3" t="s">
        <v>2181</v>
      </c>
    </row>
    <row r="2216" spans="1:4" x14ac:dyDescent="0.2">
      <c r="A2216" s="3">
        <v>6534</v>
      </c>
      <c r="B2216" s="3" t="s">
        <v>2396</v>
      </c>
      <c r="C2216" s="3" t="s">
        <v>2397</v>
      </c>
      <c r="D2216" s="3" t="s">
        <v>2181</v>
      </c>
    </row>
    <row r="2217" spans="1:4" x14ac:dyDescent="0.2">
      <c r="A2217" s="3">
        <v>6534</v>
      </c>
      <c r="B2217" s="3" t="s">
        <v>2396</v>
      </c>
      <c r="C2217" s="3" t="s">
        <v>2397</v>
      </c>
      <c r="D2217" s="3" t="s">
        <v>2181</v>
      </c>
    </row>
    <row r="2218" spans="1:4" x14ac:dyDescent="0.2">
      <c r="A2218" s="3">
        <v>6543</v>
      </c>
      <c r="B2218" s="3" t="s">
        <v>2398</v>
      </c>
      <c r="C2218" s="3" t="s">
        <v>2399</v>
      </c>
      <c r="D2218" s="3" t="s">
        <v>2181</v>
      </c>
    </row>
    <row r="2219" spans="1:4" x14ac:dyDescent="0.2">
      <c r="A2219" s="3">
        <v>6544</v>
      </c>
      <c r="B2219" s="3" t="s">
        <v>2400</v>
      </c>
      <c r="C2219" s="3" t="s">
        <v>2399</v>
      </c>
      <c r="D2219" s="3" t="s">
        <v>2181</v>
      </c>
    </row>
    <row r="2220" spans="1:4" x14ac:dyDescent="0.2">
      <c r="A2220" s="3">
        <v>6545</v>
      </c>
      <c r="B2220" s="3" t="s">
        <v>2401</v>
      </c>
      <c r="C2220" s="3" t="s">
        <v>2399</v>
      </c>
      <c r="D2220" s="3" t="s">
        <v>2181</v>
      </c>
    </row>
    <row r="2221" spans="1:4" x14ac:dyDescent="0.2">
      <c r="A2221" s="3">
        <v>6546</v>
      </c>
      <c r="B2221" s="3" t="s">
        <v>2402</v>
      </c>
      <c r="C2221" s="3" t="s">
        <v>2399</v>
      </c>
      <c r="D2221" s="3" t="s">
        <v>2181</v>
      </c>
    </row>
    <row r="2222" spans="1:4" x14ac:dyDescent="0.2">
      <c r="A2222" s="3">
        <v>7532</v>
      </c>
      <c r="B2222" s="3" t="s">
        <v>2403</v>
      </c>
      <c r="C2222" s="3" t="s">
        <v>2404</v>
      </c>
      <c r="D2222" s="3" t="s">
        <v>2181</v>
      </c>
    </row>
    <row r="2223" spans="1:4" x14ac:dyDescent="0.2">
      <c r="A2223" s="3">
        <v>7533</v>
      </c>
      <c r="B2223" s="3" t="s">
        <v>2405</v>
      </c>
      <c r="C2223" s="3" t="s">
        <v>2404</v>
      </c>
      <c r="D2223" s="3" t="s">
        <v>2181</v>
      </c>
    </row>
    <row r="2224" spans="1:4" x14ac:dyDescent="0.2">
      <c r="A2224" s="3">
        <v>7534</v>
      </c>
      <c r="B2224" s="3" t="s">
        <v>2406</v>
      </c>
      <c r="C2224" s="3" t="s">
        <v>2404</v>
      </c>
      <c r="D2224" s="3" t="s">
        <v>2181</v>
      </c>
    </row>
    <row r="2225" spans="1:4" x14ac:dyDescent="0.2">
      <c r="A2225" s="3">
        <v>7535</v>
      </c>
      <c r="B2225" s="3" t="s">
        <v>2407</v>
      </c>
      <c r="C2225" s="3" t="s">
        <v>2404</v>
      </c>
      <c r="D2225" s="3" t="s">
        <v>2181</v>
      </c>
    </row>
    <row r="2226" spans="1:4" x14ac:dyDescent="0.2">
      <c r="A2226" s="3">
        <v>7536</v>
      </c>
      <c r="B2226" s="3" t="s">
        <v>2408</v>
      </c>
      <c r="C2226" s="3" t="s">
        <v>2404</v>
      </c>
      <c r="D2226" s="3" t="s">
        <v>2181</v>
      </c>
    </row>
    <row r="2227" spans="1:4" x14ac:dyDescent="0.2">
      <c r="A2227" s="3">
        <v>7537</v>
      </c>
      <c r="B2227" s="3" t="s">
        <v>2409</v>
      </c>
      <c r="C2227" s="3" t="s">
        <v>2404</v>
      </c>
      <c r="D2227" s="3" t="s">
        <v>2181</v>
      </c>
    </row>
    <row r="2228" spans="1:4" x14ac:dyDescent="0.2">
      <c r="A2228" s="3">
        <v>7260</v>
      </c>
      <c r="B2228" s="3" t="s">
        <v>2410</v>
      </c>
      <c r="C2228" s="3" t="s">
        <v>2411</v>
      </c>
      <c r="D2228" s="3" t="s">
        <v>2181</v>
      </c>
    </row>
    <row r="2229" spans="1:4" x14ac:dyDescent="0.2">
      <c r="A2229" s="3">
        <v>7265</v>
      </c>
      <c r="B2229" s="3" t="s">
        <v>2412</v>
      </c>
      <c r="C2229" s="3" t="s">
        <v>2411</v>
      </c>
      <c r="D2229" s="3" t="s">
        <v>2181</v>
      </c>
    </row>
    <row r="2230" spans="1:4" x14ac:dyDescent="0.2">
      <c r="A2230" s="3">
        <v>7270</v>
      </c>
      <c r="B2230" s="3" t="s">
        <v>2413</v>
      </c>
      <c r="C2230" s="3" t="s">
        <v>2411</v>
      </c>
      <c r="D2230" s="3" t="s">
        <v>2181</v>
      </c>
    </row>
    <row r="2231" spans="1:4" x14ac:dyDescent="0.2">
      <c r="A2231" s="3">
        <v>7272</v>
      </c>
      <c r="B2231" s="3" t="s">
        <v>2414</v>
      </c>
      <c r="C2231" s="3" t="s">
        <v>2411</v>
      </c>
      <c r="D2231" s="3" t="s">
        <v>2181</v>
      </c>
    </row>
    <row r="2232" spans="1:4" x14ac:dyDescent="0.2">
      <c r="A2232" s="3">
        <v>7276</v>
      </c>
      <c r="B2232" s="3" t="s">
        <v>2415</v>
      </c>
      <c r="C2232" s="3" t="s">
        <v>2411</v>
      </c>
      <c r="D2232" s="3" t="s">
        <v>2181</v>
      </c>
    </row>
    <row r="2233" spans="1:4" x14ac:dyDescent="0.2">
      <c r="A2233" s="3">
        <v>7277</v>
      </c>
      <c r="B2233" s="3" t="s">
        <v>2416</v>
      </c>
      <c r="C2233" s="3" t="s">
        <v>2411</v>
      </c>
      <c r="D2233" s="3" t="s">
        <v>2181</v>
      </c>
    </row>
    <row r="2234" spans="1:4" x14ac:dyDescent="0.2">
      <c r="A2234" s="3">
        <v>7278</v>
      </c>
      <c r="B2234" s="3" t="s">
        <v>2417</v>
      </c>
      <c r="C2234" s="3" t="s">
        <v>2411</v>
      </c>
      <c r="D2234" s="3" t="s">
        <v>2181</v>
      </c>
    </row>
    <row r="2235" spans="1:4" x14ac:dyDescent="0.2">
      <c r="A2235" s="3">
        <v>7494</v>
      </c>
      <c r="B2235" s="3" t="s">
        <v>2418</v>
      </c>
      <c r="C2235" s="3" t="s">
        <v>2411</v>
      </c>
      <c r="D2235" s="3" t="s">
        <v>2181</v>
      </c>
    </row>
    <row r="2236" spans="1:4" x14ac:dyDescent="0.2">
      <c r="A2236" s="3">
        <v>7235</v>
      </c>
      <c r="B2236" s="3" t="s">
        <v>2419</v>
      </c>
      <c r="C2236" s="3" t="s">
        <v>2419</v>
      </c>
      <c r="D2236" s="3" t="s">
        <v>2181</v>
      </c>
    </row>
    <row r="2237" spans="1:4" x14ac:dyDescent="0.2">
      <c r="A2237" s="3">
        <v>7232</v>
      </c>
      <c r="B2237" s="3" t="s">
        <v>2420</v>
      </c>
      <c r="C2237" s="3" t="s">
        <v>2420</v>
      </c>
      <c r="D2237" s="3" t="s">
        <v>2181</v>
      </c>
    </row>
    <row r="2238" spans="1:4" x14ac:dyDescent="0.2">
      <c r="A2238" s="3">
        <v>7231</v>
      </c>
      <c r="B2238" s="3" t="s">
        <v>2421</v>
      </c>
      <c r="C2238" s="3" t="s">
        <v>2422</v>
      </c>
      <c r="D2238" s="3" t="s">
        <v>2181</v>
      </c>
    </row>
    <row r="2239" spans="1:4" x14ac:dyDescent="0.2">
      <c r="A2239" s="3">
        <v>7233</v>
      </c>
      <c r="B2239" s="3" t="s">
        <v>2422</v>
      </c>
      <c r="C2239" s="3" t="s">
        <v>2422</v>
      </c>
      <c r="D2239" s="3" t="s">
        <v>2181</v>
      </c>
    </row>
    <row r="2240" spans="1:4" x14ac:dyDescent="0.2">
      <c r="A2240" s="3">
        <v>7247</v>
      </c>
      <c r="B2240" s="3" t="s">
        <v>2423</v>
      </c>
      <c r="C2240" s="3" t="s">
        <v>2424</v>
      </c>
      <c r="D2240" s="3" t="s">
        <v>2181</v>
      </c>
    </row>
    <row r="2241" spans="1:4" x14ac:dyDescent="0.2">
      <c r="A2241" s="3">
        <v>7249</v>
      </c>
      <c r="B2241" s="3" t="s">
        <v>2425</v>
      </c>
      <c r="C2241" s="3" t="s">
        <v>2424</v>
      </c>
      <c r="D2241" s="3" t="s">
        <v>2181</v>
      </c>
    </row>
    <row r="2242" spans="1:4" x14ac:dyDescent="0.2">
      <c r="A2242" s="3">
        <v>7250</v>
      </c>
      <c r="B2242" s="3" t="s">
        <v>2424</v>
      </c>
      <c r="C2242" s="3" t="s">
        <v>2424</v>
      </c>
      <c r="D2242" s="3" t="s">
        <v>2181</v>
      </c>
    </row>
    <row r="2243" spans="1:4" x14ac:dyDescent="0.2">
      <c r="A2243" s="3">
        <v>7252</v>
      </c>
      <c r="B2243" s="3" t="s">
        <v>2426</v>
      </c>
      <c r="C2243" s="3" t="s">
        <v>2424</v>
      </c>
      <c r="D2243" s="3" t="s">
        <v>2181</v>
      </c>
    </row>
    <row r="2244" spans="1:4" x14ac:dyDescent="0.2">
      <c r="A2244" s="3">
        <v>7241</v>
      </c>
      <c r="B2244" s="3" t="s">
        <v>2427</v>
      </c>
      <c r="C2244" s="3" t="s">
        <v>2427</v>
      </c>
      <c r="D2244" s="3" t="s">
        <v>2181</v>
      </c>
    </row>
    <row r="2245" spans="1:4" x14ac:dyDescent="0.2">
      <c r="A2245" s="3">
        <v>7240</v>
      </c>
      <c r="B2245" s="3" t="s">
        <v>2428</v>
      </c>
      <c r="C2245" s="3" t="s">
        <v>2428</v>
      </c>
      <c r="D2245" s="3" t="s">
        <v>2181</v>
      </c>
    </row>
    <row r="2246" spans="1:4" x14ac:dyDescent="0.2">
      <c r="A2246" s="3">
        <v>7223</v>
      </c>
      <c r="B2246" s="3" t="s">
        <v>2429</v>
      </c>
      <c r="C2246" s="3" t="s">
        <v>2430</v>
      </c>
      <c r="D2246" s="3" t="s">
        <v>2181</v>
      </c>
    </row>
    <row r="2247" spans="1:4" x14ac:dyDescent="0.2">
      <c r="A2247" s="3">
        <v>7224</v>
      </c>
      <c r="B2247" s="3" t="s">
        <v>2431</v>
      </c>
      <c r="C2247" s="3" t="s">
        <v>2430</v>
      </c>
      <c r="D2247" s="3" t="s">
        <v>2181</v>
      </c>
    </row>
    <row r="2248" spans="1:4" x14ac:dyDescent="0.2">
      <c r="A2248" s="3">
        <v>7242</v>
      </c>
      <c r="B2248" s="3" t="s">
        <v>2430</v>
      </c>
      <c r="C2248" s="3" t="s">
        <v>2430</v>
      </c>
      <c r="D2248" s="3" t="s">
        <v>2181</v>
      </c>
    </row>
    <row r="2249" spans="1:4" x14ac:dyDescent="0.2">
      <c r="A2249" s="3">
        <v>7243</v>
      </c>
      <c r="B2249" s="3" t="s">
        <v>2432</v>
      </c>
      <c r="C2249" s="3" t="s">
        <v>2430</v>
      </c>
      <c r="D2249" s="3" t="s">
        <v>2181</v>
      </c>
    </row>
    <row r="2250" spans="1:4" x14ac:dyDescent="0.2">
      <c r="A2250" s="3">
        <v>7244</v>
      </c>
      <c r="B2250" s="3" t="s">
        <v>2433</v>
      </c>
      <c r="C2250" s="3" t="s">
        <v>2430</v>
      </c>
      <c r="D2250" s="3" t="s">
        <v>2181</v>
      </c>
    </row>
    <row r="2251" spans="1:4" x14ac:dyDescent="0.2">
      <c r="A2251" s="3">
        <v>7245</v>
      </c>
      <c r="B2251" s="3" t="s">
        <v>2434</v>
      </c>
      <c r="C2251" s="3" t="s">
        <v>2430</v>
      </c>
      <c r="D2251" s="3" t="s">
        <v>2181</v>
      </c>
    </row>
    <row r="2252" spans="1:4" x14ac:dyDescent="0.2">
      <c r="A2252" s="3">
        <v>7246</v>
      </c>
      <c r="B2252" s="3" t="s">
        <v>2435</v>
      </c>
      <c r="C2252" s="3" t="s">
        <v>2430</v>
      </c>
      <c r="D2252" s="3" t="s">
        <v>2181</v>
      </c>
    </row>
    <row r="2253" spans="1:4" x14ac:dyDescent="0.2">
      <c r="A2253" s="3">
        <v>7000</v>
      </c>
      <c r="B2253" s="3" t="s">
        <v>2436</v>
      </c>
      <c r="C2253" s="3" t="s">
        <v>2436</v>
      </c>
      <c r="D2253" s="3" t="s">
        <v>2181</v>
      </c>
    </row>
    <row r="2254" spans="1:4" x14ac:dyDescent="0.2">
      <c r="A2254" s="3">
        <v>7023</v>
      </c>
      <c r="B2254" s="3" t="s">
        <v>2437</v>
      </c>
      <c r="C2254" s="3" t="s">
        <v>2436</v>
      </c>
      <c r="D2254" s="3" t="s">
        <v>2181</v>
      </c>
    </row>
    <row r="2255" spans="1:4" x14ac:dyDescent="0.2">
      <c r="A2255" s="3">
        <v>7026</v>
      </c>
      <c r="B2255" s="3" t="s">
        <v>2438</v>
      </c>
      <c r="C2255" s="3" t="s">
        <v>2436</v>
      </c>
      <c r="D2255" s="3" t="s">
        <v>2181</v>
      </c>
    </row>
    <row r="2256" spans="1:4" x14ac:dyDescent="0.2">
      <c r="A2256" s="3">
        <v>7062</v>
      </c>
      <c r="B2256" s="3" t="s">
        <v>2439</v>
      </c>
      <c r="C2256" s="3" t="s">
        <v>2440</v>
      </c>
      <c r="D2256" s="3" t="s">
        <v>2181</v>
      </c>
    </row>
    <row r="2257" spans="1:4" x14ac:dyDescent="0.2">
      <c r="A2257" s="3">
        <v>7074</v>
      </c>
      <c r="B2257" s="3" t="s">
        <v>2441</v>
      </c>
      <c r="C2257" s="3" t="s">
        <v>2440</v>
      </c>
      <c r="D2257" s="3" t="s">
        <v>2181</v>
      </c>
    </row>
    <row r="2258" spans="1:4" x14ac:dyDescent="0.2">
      <c r="A2258" s="3">
        <v>7075</v>
      </c>
      <c r="B2258" s="3" t="s">
        <v>2440</v>
      </c>
      <c r="C2258" s="3" t="s">
        <v>2440</v>
      </c>
      <c r="D2258" s="3" t="s">
        <v>2181</v>
      </c>
    </row>
    <row r="2259" spans="1:4" x14ac:dyDescent="0.2">
      <c r="A2259" s="3">
        <v>7076</v>
      </c>
      <c r="B2259" s="3" t="s">
        <v>2442</v>
      </c>
      <c r="C2259" s="3" t="s">
        <v>2440</v>
      </c>
      <c r="D2259" s="3" t="s">
        <v>2181</v>
      </c>
    </row>
    <row r="2260" spans="1:4" x14ac:dyDescent="0.2">
      <c r="A2260" s="3">
        <v>7027</v>
      </c>
      <c r="B2260" s="3" t="s">
        <v>2443</v>
      </c>
      <c r="C2260" s="3" t="s">
        <v>2444</v>
      </c>
      <c r="D2260" s="3" t="s">
        <v>2181</v>
      </c>
    </row>
    <row r="2261" spans="1:4" x14ac:dyDescent="0.2">
      <c r="A2261" s="3">
        <v>7027</v>
      </c>
      <c r="B2261" s="3" t="s">
        <v>2445</v>
      </c>
      <c r="C2261" s="3" t="s">
        <v>2444</v>
      </c>
      <c r="D2261" s="3" t="s">
        <v>2181</v>
      </c>
    </row>
    <row r="2262" spans="1:4" x14ac:dyDescent="0.2">
      <c r="A2262" s="3">
        <v>7027</v>
      </c>
      <c r="B2262" s="3" t="s">
        <v>2446</v>
      </c>
      <c r="C2262" s="3" t="s">
        <v>2444</v>
      </c>
      <c r="D2262" s="3" t="s">
        <v>2181</v>
      </c>
    </row>
    <row r="2263" spans="1:4" x14ac:dyDescent="0.2">
      <c r="A2263" s="3">
        <v>7028</v>
      </c>
      <c r="B2263" s="3" t="s">
        <v>2447</v>
      </c>
      <c r="C2263" s="3" t="s">
        <v>2444</v>
      </c>
      <c r="D2263" s="3" t="s">
        <v>2181</v>
      </c>
    </row>
    <row r="2264" spans="1:4" x14ac:dyDescent="0.2">
      <c r="A2264" s="3">
        <v>7028</v>
      </c>
      <c r="B2264" s="3" t="s">
        <v>2448</v>
      </c>
      <c r="C2264" s="3" t="s">
        <v>2444</v>
      </c>
      <c r="D2264" s="3" t="s">
        <v>2181</v>
      </c>
    </row>
    <row r="2265" spans="1:4" x14ac:dyDescent="0.2">
      <c r="A2265" s="3">
        <v>7029</v>
      </c>
      <c r="B2265" s="3" t="s">
        <v>2449</v>
      </c>
      <c r="C2265" s="3" t="s">
        <v>2444</v>
      </c>
      <c r="D2265" s="3" t="s">
        <v>2181</v>
      </c>
    </row>
    <row r="2266" spans="1:4" x14ac:dyDescent="0.2">
      <c r="A2266" s="3">
        <v>7050</v>
      </c>
      <c r="B2266" s="3" t="s">
        <v>2444</v>
      </c>
      <c r="C2266" s="3" t="s">
        <v>2444</v>
      </c>
      <c r="D2266" s="3" t="s">
        <v>2181</v>
      </c>
    </row>
    <row r="2267" spans="1:4" x14ac:dyDescent="0.2">
      <c r="A2267" s="3">
        <v>7056</v>
      </c>
      <c r="B2267" s="3" t="s">
        <v>2450</v>
      </c>
      <c r="C2267" s="3" t="s">
        <v>2444</v>
      </c>
      <c r="D2267" s="3" t="s">
        <v>2181</v>
      </c>
    </row>
    <row r="2268" spans="1:4" x14ac:dyDescent="0.2">
      <c r="A2268" s="3">
        <v>7057</v>
      </c>
      <c r="B2268" s="3" t="s">
        <v>2451</v>
      </c>
      <c r="C2268" s="3" t="s">
        <v>2444</v>
      </c>
      <c r="D2268" s="3" t="s">
        <v>2181</v>
      </c>
    </row>
    <row r="2269" spans="1:4" x14ac:dyDescent="0.2">
      <c r="A2269" s="3">
        <v>7058</v>
      </c>
      <c r="B2269" s="3" t="s">
        <v>2452</v>
      </c>
      <c r="C2269" s="3" t="s">
        <v>2444</v>
      </c>
      <c r="D2269" s="3" t="s">
        <v>2181</v>
      </c>
    </row>
    <row r="2270" spans="1:4" x14ac:dyDescent="0.2">
      <c r="A2270" s="3">
        <v>7063</v>
      </c>
      <c r="B2270" s="3" t="s">
        <v>2453</v>
      </c>
      <c r="C2270" s="3" t="s">
        <v>2454</v>
      </c>
      <c r="D2270" s="3" t="s">
        <v>2181</v>
      </c>
    </row>
    <row r="2271" spans="1:4" x14ac:dyDescent="0.2">
      <c r="A2271" s="3">
        <v>7064</v>
      </c>
      <c r="B2271" s="3" t="s">
        <v>2455</v>
      </c>
      <c r="C2271" s="3" t="s">
        <v>2454</v>
      </c>
      <c r="D2271" s="3" t="s">
        <v>2181</v>
      </c>
    </row>
    <row r="2272" spans="1:4" x14ac:dyDescent="0.2">
      <c r="A2272" s="3">
        <v>7202</v>
      </c>
      <c r="B2272" s="3" t="s">
        <v>2456</v>
      </c>
      <c r="C2272" s="3" t="s">
        <v>2457</v>
      </c>
      <c r="D2272" s="3" t="s">
        <v>2181</v>
      </c>
    </row>
    <row r="2273" spans="1:4" x14ac:dyDescent="0.2">
      <c r="A2273" s="3">
        <v>7203</v>
      </c>
      <c r="B2273" s="3" t="s">
        <v>2457</v>
      </c>
      <c r="C2273" s="3" t="s">
        <v>2457</v>
      </c>
      <c r="D2273" s="3" t="s">
        <v>2181</v>
      </c>
    </row>
    <row r="2274" spans="1:4" x14ac:dyDescent="0.2">
      <c r="A2274" s="3">
        <v>7204</v>
      </c>
      <c r="B2274" s="3" t="s">
        <v>2458</v>
      </c>
      <c r="C2274" s="3" t="s">
        <v>2458</v>
      </c>
      <c r="D2274" s="3" t="s">
        <v>2181</v>
      </c>
    </row>
    <row r="2275" spans="1:4" x14ac:dyDescent="0.2">
      <c r="A2275" s="3">
        <v>7205</v>
      </c>
      <c r="B2275" s="3" t="s">
        <v>2459</v>
      </c>
      <c r="C2275" s="3" t="s">
        <v>2459</v>
      </c>
      <c r="D2275" s="3" t="s">
        <v>2181</v>
      </c>
    </row>
    <row r="2276" spans="1:4" x14ac:dyDescent="0.2">
      <c r="A2276" s="3">
        <v>7306</v>
      </c>
      <c r="B2276" s="3" t="s">
        <v>2460</v>
      </c>
      <c r="C2276" s="3" t="s">
        <v>2460</v>
      </c>
      <c r="D2276" s="3" t="s">
        <v>2181</v>
      </c>
    </row>
    <row r="2277" spans="1:4" x14ac:dyDescent="0.2">
      <c r="A2277" s="3">
        <v>7307</v>
      </c>
      <c r="B2277" s="3" t="s">
        <v>2461</v>
      </c>
      <c r="C2277" s="3" t="s">
        <v>2461</v>
      </c>
      <c r="D2277" s="3" t="s">
        <v>2181</v>
      </c>
    </row>
    <row r="2278" spans="1:4" x14ac:dyDescent="0.2">
      <c r="A2278" s="3">
        <v>7304</v>
      </c>
      <c r="B2278" s="3" t="s">
        <v>2462</v>
      </c>
      <c r="C2278" s="3" t="s">
        <v>2462</v>
      </c>
      <c r="D2278" s="3" t="s">
        <v>2181</v>
      </c>
    </row>
    <row r="2279" spans="1:4" x14ac:dyDescent="0.2">
      <c r="A2279" s="3">
        <v>7208</v>
      </c>
      <c r="B2279" s="3" t="s">
        <v>2463</v>
      </c>
      <c r="C2279" s="3" t="s">
        <v>2464</v>
      </c>
      <c r="D2279" s="3" t="s">
        <v>2181</v>
      </c>
    </row>
    <row r="2280" spans="1:4" x14ac:dyDescent="0.2">
      <c r="A2280" s="3">
        <v>7206</v>
      </c>
      <c r="B2280" s="3" t="s">
        <v>2465</v>
      </c>
      <c r="C2280" s="3" t="s">
        <v>2466</v>
      </c>
      <c r="D2280" s="3" t="s">
        <v>2181</v>
      </c>
    </row>
    <row r="2281" spans="1:4" x14ac:dyDescent="0.2">
      <c r="A2281" s="3">
        <v>7302</v>
      </c>
      <c r="B2281" s="3" t="s">
        <v>2466</v>
      </c>
      <c r="C2281" s="3" t="s">
        <v>2466</v>
      </c>
      <c r="D2281" s="3" t="s">
        <v>2181</v>
      </c>
    </row>
    <row r="2282" spans="1:4" x14ac:dyDescent="0.2">
      <c r="A2282" s="3">
        <v>7303</v>
      </c>
      <c r="B2282" s="3" t="s">
        <v>2467</v>
      </c>
      <c r="C2282" s="3" t="s">
        <v>2466</v>
      </c>
      <c r="D2282" s="3" t="s">
        <v>2181</v>
      </c>
    </row>
    <row r="2283" spans="1:4" x14ac:dyDescent="0.2">
      <c r="A2283" s="3">
        <v>7213</v>
      </c>
      <c r="B2283" s="3" t="s">
        <v>2468</v>
      </c>
      <c r="C2283" s="3" t="s">
        <v>2469</v>
      </c>
      <c r="D2283" s="3" t="s">
        <v>2181</v>
      </c>
    </row>
    <row r="2284" spans="1:4" x14ac:dyDescent="0.2">
      <c r="A2284" s="3">
        <v>7214</v>
      </c>
      <c r="B2284" s="3" t="s">
        <v>2469</v>
      </c>
      <c r="C2284" s="3" t="s">
        <v>2469</v>
      </c>
      <c r="D2284" s="3" t="s">
        <v>2181</v>
      </c>
    </row>
    <row r="2285" spans="1:4" x14ac:dyDescent="0.2">
      <c r="A2285" s="3">
        <v>7215</v>
      </c>
      <c r="B2285" s="3" t="s">
        <v>2470</v>
      </c>
      <c r="C2285" s="3" t="s">
        <v>2469</v>
      </c>
      <c r="D2285" s="3" t="s">
        <v>2181</v>
      </c>
    </row>
    <row r="2286" spans="1:4" x14ac:dyDescent="0.2">
      <c r="A2286" s="3">
        <v>7220</v>
      </c>
      <c r="B2286" s="3" t="s">
        <v>2471</v>
      </c>
      <c r="C2286" s="3" t="s">
        <v>2471</v>
      </c>
      <c r="D2286" s="3" t="s">
        <v>2181</v>
      </c>
    </row>
    <row r="2287" spans="1:4" x14ac:dyDescent="0.2">
      <c r="A2287" s="3">
        <v>7220</v>
      </c>
      <c r="B2287" s="3" t="s">
        <v>2471</v>
      </c>
      <c r="C2287" s="3" t="s">
        <v>2471</v>
      </c>
      <c r="D2287" s="3" t="s">
        <v>2181</v>
      </c>
    </row>
    <row r="2288" spans="1:4" x14ac:dyDescent="0.2">
      <c r="A2288" s="3">
        <v>7222</v>
      </c>
      <c r="B2288" s="3" t="s">
        <v>2472</v>
      </c>
      <c r="C2288" s="3" t="s">
        <v>2471</v>
      </c>
      <c r="D2288" s="3" t="s">
        <v>2181</v>
      </c>
    </row>
    <row r="2289" spans="1:4" x14ac:dyDescent="0.2">
      <c r="A2289" s="3">
        <v>7226</v>
      </c>
      <c r="B2289" s="3" t="s">
        <v>2473</v>
      </c>
      <c r="C2289" s="3" t="s">
        <v>2471</v>
      </c>
      <c r="D2289" s="3" t="s">
        <v>2181</v>
      </c>
    </row>
    <row r="2290" spans="1:4" x14ac:dyDescent="0.2">
      <c r="A2290" s="3">
        <v>7226</v>
      </c>
      <c r="B2290" s="3" t="s">
        <v>2473</v>
      </c>
      <c r="C2290" s="3" t="s">
        <v>2471</v>
      </c>
      <c r="D2290" s="3" t="s">
        <v>2181</v>
      </c>
    </row>
    <row r="2291" spans="1:4" x14ac:dyDescent="0.2">
      <c r="A2291" s="3">
        <v>7226</v>
      </c>
      <c r="B2291" s="3" t="s">
        <v>2474</v>
      </c>
      <c r="C2291" s="3" t="s">
        <v>2471</v>
      </c>
      <c r="D2291" s="3" t="s">
        <v>2181</v>
      </c>
    </row>
    <row r="2292" spans="1:4" x14ac:dyDescent="0.2">
      <c r="A2292" s="3">
        <v>7228</v>
      </c>
      <c r="B2292" s="3" t="s">
        <v>2475</v>
      </c>
      <c r="C2292" s="3" t="s">
        <v>2471</v>
      </c>
      <c r="D2292" s="3" t="s">
        <v>2181</v>
      </c>
    </row>
    <row r="2293" spans="1:4" x14ac:dyDescent="0.2">
      <c r="A2293" s="3">
        <v>7228</v>
      </c>
      <c r="B2293" s="3" t="s">
        <v>2476</v>
      </c>
      <c r="C2293" s="3" t="s">
        <v>2471</v>
      </c>
      <c r="D2293" s="3" t="s">
        <v>2181</v>
      </c>
    </row>
    <row r="2294" spans="1:4" x14ac:dyDescent="0.2">
      <c r="A2294" s="3">
        <v>7212</v>
      </c>
      <c r="B2294" s="3" t="s">
        <v>2477</v>
      </c>
      <c r="C2294" s="3" t="s">
        <v>2478</v>
      </c>
      <c r="D2294" s="3" t="s">
        <v>2181</v>
      </c>
    </row>
    <row r="2295" spans="1:4" x14ac:dyDescent="0.2">
      <c r="A2295" s="3">
        <v>7212</v>
      </c>
      <c r="B2295" s="3" t="s">
        <v>2479</v>
      </c>
      <c r="C2295" s="3" t="s">
        <v>2478</v>
      </c>
      <c r="D2295" s="3" t="s">
        <v>2181</v>
      </c>
    </row>
    <row r="2296" spans="1:4" x14ac:dyDescent="0.2">
      <c r="A2296" s="3">
        <v>7212</v>
      </c>
      <c r="B2296" s="3" t="s">
        <v>2480</v>
      </c>
      <c r="C2296" s="3" t="s">
        <v>2478</v>
      </c>
      <c r="D2296" s="3" t="s">
        <v>2181</v>
      </c>
    </row>
    <row r="2297" spans="1:4" x14ac:dyDescent="0.2">
      <c r="A2297" s="3">
        <v>7158</v>
      </c>
      <c r="B2297" s="3" t="s">
        <v>2481</v>
      </c>
      <c r="C2297" s="3" t="s">
        <v>2482</v>
      </c>
      <c r="D2297" s="3" t="s">
        <v>2181</v>
      </c>
    </row>
    <row r="2298" spans="1:4" x14ac:dyDescent="0.2">
      <c r="A2298" s="3">
        <v>7159</v>
      </c>
      <c r="B2298" s="3" t="s">
        <v>2483</v>
      </c>
      <c r="C2298" s="3" t="s">
        <v>2482</v>
      </c>
      <c r="D2298" s="3" t="s">
        <v>2181</v>
      </c>
    </row>
    <row r="2299" spans="1:4" x14ac:dyDescent="0.2">
      <c r="A2299" s="3">
        <v>7162</v>
      </c>
      <c r="B2299" s="3" t="s">
        <v>2484</v>
      </c>
      <c r="C2299" s="3" t="s">
        <v>2482</v>
      </c>
      <c r="D2299" s="3" t="s">
        <v>2181</v>
      </c>
    </row>
    <row r="2300" spans="1:4" x14ac:dyDescent="0.2">
      <c r="A2300" s="3">
        <v>7163</v>
      </c>
      <c r="B2300" s="3" t="s">
        <v>2485</v>
      </c>
      <c r="C2300" s="3" t="s">
        <v>2482</v>
      </c>
      <c r="D2300" s="3" t="s">
        <v>2181</v>
      </c>
    </row>
    <row r="2301" spans="1:4" x14ac:dyDescent="0.2">
      <c r="A2301" s="3">
        <v>7164</v>
      </c>
      <c r="B2301" s="3" t="s">
        <v>2486</v>
      </c>
      <c r="C2301" s="3" t="s">
        <v>2482</v>
      </c>
      <c r="D2301" s="3" t="s">
        <v>2181</v>
      </c>
    </row>
    <row r="2302" spans="1:4" x14ac:dyDescent="0.2">
      <c r="A2302" s="3">
        <v>7165</v>
      </c>
      <c r="B2302" s="3" t="s">
        <v>2482</v>
      </c>
      <c r="C2302" s="3" t="s">
        <v>2482</v>
      </c>
      <c r="D2302" s="3" t="s">
        <v>2181</v>
      </c>
    </row>
    <row r="2303" spans="1:4" x14ac:dyDescent="0.2">
      <c r="A2303" s="3">
        <v>7180</v>
      </c>
      <c r="B2303" s="3" t="s">
        <v>2487</v>
      </c>
      <c r="C2303" s="3" t="s">
        <v>2487</v>
      </c>
      <c r="D2303" s="3" t="s">
        <v>2181</v>
      </c>
    </row>
    <row r="2304" spans="1:4" x14ac:dyDescent="0.2">
      <c r="A2304" s="3">
        <v>7182</v>
      </c>
      <c r="B2304" s="3" t="s">
        <v>2488</v>
      </c>
      <c r="C2304" s="3" t="s">
        <v>2487</v>
      </c>
      <c r="D2304" s="3" t="s">
        <v>2181</v>
      </c>
    </row>
    <row r="2305" spans="1:4" x14ac:dyDescent="0.2">
      <c r="A2305" s="3">
        <v>7183</v>
      </c>
      <c r="B2305" s="3" t="s">
        <v>2489</v>
      </c>
      <c r="C2305" s="3" t="s">
        <v>2487</v>
      </c>
      <c r="D2305" s="3" t="s">
        <v>2181</v>
      </c>
    </row>
    <row r="2306" spans="1:4" x14ac:dyDescent="0.2">
      <c r="A2306" s="3">
        <v>7186</v>
      </c>
      <c r="B2306" s="3" t="s">
        <v>2490</v>
      </c>
      <c r="C2306" s="3" t="s">
        <v>2487</v>
      </c>
      <c r="D2306" s="3" t="s">
        <v>2181</v>
      </c>
    </row>
    <row r="2307" spans="1:4" x14ac:dyDescent="0.2">
      <c r="A2307" s="3">
        <v>7184</v>
      </c>
      <c r="B2307" s="3" t="s">
        <v>2491</v>
      </c>
      <c r="C2307" s="3" t="s">
        <v>2492</v>
      </c>
      <c r="D2307" s="3" t="s">
        <v>2181</v>
      </c>
    </row>
    <row r="2308" spans="1:4" x14ac:dyDescent="0.2">
      <c r="A2308" s="3">
        <v>7185</v>
      </c>
      <c r="B2308" s="3" t="s">
        <v>2493</v>
      </c>
      <c r="C2308" s="3" t="s">
        <v>2492</v>
      </c>
      <c r="D2308" s="3" t="s">
        <v>2181</v>
      </c>
    </row>
    <row r="2309" spans="1:4" x14ac:dyDescent="0.2">
      <c r="A2309" s="3">
        <v>7172</v>
      </c>
      <c r="B2309" s="3" t="s">
        <v>2494</v>
      </c>
      <c r="C2309" s="3" t="s">
        <v>2495</v>
      </c>
      <c r="D2309" s="3" t="s">
        <v>2181</v>
      </c>
    </row>
    <row r="2310" spans="1:4" x14ac:dyDescent="0.2">
      <c r="A2310" s="3">
        <v>7173</v>
      </c>
      <c r="B2310" s="3" t="s">
        <v>2496</v>
      </c>
      <c r="C2310" s="3" t="s">
        <v>2495</v>
      </c>
      <c r="D2310" s="3" t="s">
        <v>2181</v>
      </c>
    </row>
    <row r="2311" spans="1:4" x14ac:dyDescent="0.2">
      <c r="A2311" s="3">
        <v>7174</v>
      </c>
      <c r="B2311" s="3" t="s">
        <v>2497</v>
      </c>
      <c r="C2311" s="3" t="s">
        <v>2495</v>
      </c>
      <c r="D2311" s="3" t="s">
        <v>2181</v>
      </c>
    </row>
    <row r="2312" spans="1:4" x14ac:dyDescent="0.2">
      <c r="A2312" s="3">
        <v>7175</v>
      </c>
      <c r="B2312" s="3" t="s">
        <v>2495</v>
      </c>
      <c r="C2312" s="3" t="s">
        <v>2495</v>
      </c>
      <c r="D2312" s="3" t="s">
        <v>2181</v>
      </c>
    </row>
    <row r="2313" spans="1:4" x14ac:dyDescent="0.2">
      <c r="A2313" s="3">
        <v>7176</v>
      </c>
      <c r="B2313" s="3" t="s">
        <v>2498</v>
      </c>
      <c r="C2313" s="3" t="s">
        <v>2495</v>
      </c>
      <c r="D2313" s="3" t="s">
        <v>2181</v>
      </c>
    </row>
    <row r="2314" spans="1:4" x14ac:dyDescent="0.2">
      <c r="A2314" s="3">
        <v>7187</v>
      </c>
      <c r="B2314" s="3" t="s">
        <v>2499</v>
      </c>
      <c r="C2314" s="3" t="s">
        <v>2500</v>
      </c>
      <c r="D2314" s="3" t="s">
        <v>2181</v>
      </c>
    </row>
    <row r="2315" spans="1:4" x14ac:dyDescent="0.2">
      <c r="A2315" s="3">
        <v>7188</v>
      </c>
      <c r="B2315" s="3" t="s">
        <v>2501</v>
      </c>
      <c r="C2315" s="3" t="s">
        <v>2500</v>
      </c>
      <c r="D2315" s="3" t="s">
        <v>2181</v>
      </c>
    </row>
    <row r="2316" spans="1:4" x14ac:dyDescent="0.2">
      <c r="A2316" s="3">
        <v>7189</v>
      </c>
      <c r="B2316" s="3" t="s">
        <v>2502</v>
      </c>
      <c r="C2316" s="3" t="s">
        <v>2500</v>
      </c>
      <c r="D2316" s="3" t="s">
        <v>2181</v>
      </c>
    </row>
    <row r="2317" spans="1:4" x14ac:dyDescent="0.2">
      <c r="A2317" s="3">
        <v>7166</v>
      </c>
      <c r="B2317" s="3" t="s">
        <v>2503</v>
      </c>
      <c r="C2317" s="3" t="s">
        <v>2503</v>
      </c>
      <c r="D2317" s="3" t="s">
        <v>2181</v>
      </c>
    </row>
    <row r="2318" spans="1:4" x14ac:dyDescent="0.2">
      <c r="A2318" s="3">
        <v>7167</v>
      </c>
      <c r="B2318" s="3" t="s">
        <v>2504</v>
      </c>
      <c r="C2318" s="3" t="s">
        <v>2503</v>
      </c>
      <c r="D2318" s="3" t="s">
        <v>2181</v>
      </c>
    </row>
    <row r="2319" spans="1:4" x14ac:dyDescent="0.2">
      <c r="A2319" s="3">
        <v>7168</v>
      </c>
      <c r="B2319" s="3" t="s">
        <v>2505</v>
      </c>
      <c r="C2319" s="3" t="s">
        <v>2503</v>
      </c>
      <c r="D2319" s="3" t="s">
        <v>2181</v>
      </c>
    </row>
    <row r="2320" spans="1:4" x14ac:dyDescent="0.2">
      <c r="A2320" s="3">
        <v>7134</v>
      </c>
      <c r="B2320" s="3" t="s">
        <v>2506</v>
      </c>
      <c r="C2320" s="3" t="s">
        <v>2507</v>
      </c>
      <c r="D2320" s="3" t="s">
        <v>2181</v>
      </c>
    </row>
    <row r="2321" spans="1:4" x14ac:dyDescent="0.2">
      <c r="A2321" s="3">
        <v>7137</v>
      </c>
      <c r="B2321" s="3" t="s">
        <v>2508</v>
      </c>
      <c r="C2321" s="3" t="s">
        <v>2507</v>
      </c>
      <c r="D2321" s="3" t="s">
        <v>2181</v>
      </c>
    </row>
    <row r="2322" spans="1:4" x14ac:dyDescent="0.2">
      <c r="A2322" s="3">
        <v>7138</v>
      </c>
      <c r="B2322" s="3" t="s">
        <v>2509</v>
      </c>
      <c r="C2322" s="3" t="s">
        <v>2507</v>
      </c>
      <c r="D2322" s="3" t="s">
        <v>2181</v>
      </c>
    </row>
    <row r="2323" spans="1:4" x14ac:dyDescent="0.2">
      <c r="A2323" s="3">
        <v>5000</v>
      </c>
      <c r="B2323" s="3" t="s">
        <v>2510</v>
      </c>
      <c r="C2323" s="3" t="s">
        <v>2510</v>
      </c>
      <c r="D2323" s="3" t="s">
        <v>2511</v>
      </c>
    </row>
    <row r="2324" spans="1:4" x14ac:dyDescent="0.2">
      <c r="A2324" s="3">
        <v>5004</v>
      </c>
      <c r="B2324" s="3" t="s">
        <v>2510</v>
      </c>
      <c r="C2324" s="3" t="s">
        <v>2510</v>
      </c>
      <c r="D2324" s="3" t="s">
        <v>2511</v>
      </c>
    </row>
    <row r="2325" spans="1:4" x14ac:dyDescent="0.2">
      <c r="A2325" s="3">
        <v>5032</v>
      </c>
      <c r="B2325" s="3" t="s">
        <v>2512</v>
      </c>
      <c r="C2325" s="3" t="s">
        <v>2510</v>
      </c>
      <c r="D2325" s="3" t="s">
        <v>2511</v>
      </c>
    </row>
    <row r="2326" spans="1:4" x14ac:dyDescent="0.2">
      <c r="A2326" s="3">
        <v>5023</v>
      </c>
      <c r="B2326" s="3" t="s">
        <v>2513</v>
      </c>
      <c r="C2326" s="3" t="s">
        <v>2513</v>
      </c>
      <c r="D2326" s="3" t="s">
        <v>2511</v>
      </c>
    </row>
    <row r="2327" spans="1:4" x14ac:dyDescent="0.2">
      <c r="A2327" s="3">
        <v>5033</v>
      </c>
      <c r="B2327" s="3" t="s">
        <v>2514</v>
      </c>
      <c r="C2327" s="3" t="s">
        <v>2515</v>
      </c>
      <c r="D2327" s="3" t="s">
        <v>2511</v>
      </c>
    </row>
    <row r="2328" spans="1:4" x14ac:dyDescent="0.2">
      <c r="A2328" s="3">
        <v>5025</v>
      </c>
      <c r="B2328" s="3" t="s">
        <v>2516</v>
      </c>
      <c r="C2328" s="3" t="s">
        <v>2517</v>
      </c>
      <c r="D2328" s="3" t="s">
        <v>2511</v>
      </c>
    </row>
    <row r="2329" spans="1:4" x14ac:dyDescent="0.2">
      <c r="A2329" s="3">
        <v>5026</v>
      </c>
      <c r="B2329" s="3" t="s">
        <v>2517</v>
      </c>
      <c r="C2329" s="3" t="s">
        <v>2517</v>
      </c>
      <c r="D2329" s="3" t="s">
        <v>2511</v>
      </c>
    </row>
    <row r="2330" spans="1:4" x14ac:dyDescent="0.2">
      <c r="A2330" s="3">
        <v>5017</v>
      </c>
      <c r="B2330" s="3" t="s">
        <v>2518</v>
      </c>
      <c r="C2330" s="3" t="s">
        <v>2519</v>
      </c>
      <c r="D2330" s="3" t="s">
        <v>2511</v>
      </c>
    </row>
    <row r="2331" spans="1:4" x14ac:dyDescent="0.2">
      <c r="A2331" s="3">
        <v>5018</v>
      </c>
      <c r="B2331" s="3" t="s">
        <v>2520</v>
      </c>
      <c r="C2331" s="3" t="s">
        <v>2519</v>
      </c>
      <c r="D2331" s="3" t="s">
        <v>2511</v>
      </c>
    </row>
    <row r="2332" spans="1:4" x14ac:dyDescent="0.2">
      <c r="A2332" s="3">
        <v>5722</v>
      </c>
      <c r="B2332" s="3" t="s">
        <v>2521</v>
      </c>
      <c r="C2332" s="3" t="s">
        <v>2521</v>
      </c>
      <c r="D2332" s="3" t="s">
        <v>2511</v>
      </c>
    </row>
    <row r="2333" spans="1:4" x14ac:dyDescent="0.2">
      <c r="A2333" s="3">
        <v>5042</v>
      </c>
      <c r="B2333" s="3" t="s">
        <v>2522</v>
      </c>
      <c r="C2333" s="3" t="s">
        <v>2522</v>
      </c>
      <c r="D2333" s="3" t="s">
        <v>2511</v>
      </c>
    </row>
    <row r="2334" spans="1:4" x14ac:dyDescent="0.2">
      <c r="A2334" s="3">
        <v>5022</v>
      </c>
      <c r="B2334" s="3" t="s">
        <v>2523</v>
      </c>
      <c r="C2334" s="3" t="s">
        <v>2524</v>
      </c>
      <c r="D2334" s="3" t="s">
        <v>2511</v>
      </c>
    </row>
    <row r="2335" spans="1:4" x14ac:dyDescent="0.2">
      <c r="A2335" s="3">
        <v>5024</v>
      </c>
      <c r="B2335" s="3" t="s">
        <v>2524</v>
      </c>
      <c r="C2335" s="3" t="s">
        <v>2524</v>
      </c>
      <c r="D2335" s="3" t="s">
        <v>2511</v>
      </c>
    </row>
    <row r="2336" spans="1:4" x14ac:dyDescent="0.2">
      <c r="A2336" s="3">
        <v>5037</v>
      </c>
      <c r="B2336" s="3" t="s">
        <v>2525</v>
      </c>
      <c r="C2336" s="3" t="s">
        <v>2525</v>
      </c>
      <c r="D2336" s="3" t="s">
        <v>2511</v>
      </c>
    </row>
    <row r="2337" spans="1:4" x14ac:dyDescent="0.2">
      <c r="A2337" s="3">
        <v>5036</v>
      </c>
      <c r="B2337" s="3" t="s">
        <v>2526</v>
      </c>
      <c r="C2337" s="3" t="s">
        <v>2526</v>
      </c>
      <c r="D2337" s="3" t="s">
        <v>2511</v>
      </c>
    </row>
    <row r="2338" spans="1:4" x14ac:dyDescent="0.2">
      <c r="A2338" s="3">
        <v>5034</v>
      </c>
      <c r="B2338" s="3" t="s">
        <v>2527</v>
      </c>
      <c r="C2338" s="3" t="s">
        <v>2527</v>
      </c>
      <c r="D2338" s="3" t="s">
        <v>2511</v>
      </c>
    </row>
    <row r="2339" spans="1:4" x14ac:dyDescent="0.2">
      <c r="A2339" s="3">
        <v>5035</v>
      </c>
      <c r="B2339" s="3" t="s">
        <v>2528</v>
      </c>
      <c r="C2339" s="3" t="s">
        <v>2528</v>
      </c>
      <c r="D2339" s="3" t="s">
        <v>2511</v>
      </c>
    </row>
    <row r="2340" spans="1:4" x14ac:dyDescent="0.2">
      <c r="A2340" s="3">
        <v>5400</v>
      </c>
      <c r="B2340" s="3" t="s">
        <v>2529</v>
      </c>
      <c r="C2340" s="3" t="s">
        <v>2529</v>
      </c>
      <c r="D2340" s="3" t="s">
        <v>2511</v>
      </c>
    </row>
    <row r="2341" spans="1:4" x14ac:dyDescent="0.2">
      <c r="A2341" s="3">
        <v>5404</v>
      </c>
      <c r="B2341" s="3" t="s">
        <v>2529</v>
      </c>
      <c r="C2341" s="3" t="s">
        <v>2529</v>
      </c>
      <c r="D2341" s="3" t="s">
        <v>2511</v>
      </c>
    </row>
    <row r="2342" spans="1:4" x14ac:dyDescent="0.2">
      <c r="A2342" s="3">
        <v>5405</v>
      </c>
      <c r="B2342" s="3" t="s">
        <v>2530</v>
      </c>
      <c r="C2342" s="3" t="s">
        <v>2529</v>
      </c>
      <c r="D2342" s="3" t="s">
        <v>2511</v>
      </c>
    </row>
    <row r="2343" spans="1:4" x14ac:dyDescent="0.2">
      <c r="A2343" s="3">
        <v>5406</v>
      </c>
      <c r="B2343" s="3" t="s">
        <v>2531</v>
      </c>
      <c r="C2343" s="3" t="s">
        <v>2529</v>
      </c>
      <c r="D2343" s="3" t="s">
        <v>2511</v>
      </c>
    </row>
    <row r="2344" spans="1:4" x14ac:dyDescent="0.2">
      <c r="A2344" s="3">
        <v>5454</v>
      </c>
      <c r="B2344" s="3" t="s">
        <v>2532</v>
      </c>
      <c r="C2344" s="3" t="s">
        <v>2532</v>
      </c>
      <c r="D2344" s="3" t="s">
        <v>2511</v>
      </c>
    </row>
    <row r="2345" spans="1:4" x14ac:dyDescent="0.2">
      <c r="A2345" s="3">
        <v>8962</v>
      </c>
      <c r="B2345" s="3" t="s">
        <v>2533</v>
      </c>
      <c r="C2345" s="3" t="s">
        <v>2533</v>
      </c>
      <c r="D2345" s="3" t="s">
        <v>2511</v>
      </c>
    </row>
    <row r="2346" spans="1:4" x14ac:dyDescent="0.2">
      <c r="A2346" s="3">
        <v>5413</v>
      </c>
      <c r="B2346" s="3" t="s">
        <v>2534</v>
      </c>
      <c r="C2346" s="3" t="s">
        <v>2535</v>
      </c>
      <c r="D2346" s="3" t="s">
        <v>2511</v>
      </c>
    </row>
    <row r="2347" spans="1:4" x14ac:dyDescent="0.2">
      <c r="A2347" s="3">
        <v>5408</v>
      </c>
      <c r="B2347" s="3" t="s">
        <v>2536</v>
      </c>
      <c r="C2347" s="3" t="s">
        <v>2536</v>
      </c>
      <c r="D2347" s="3" t="s">
        <v>2511</v>
      </c>
    </row>
    <row r="2348" spans="1:4" x14ac:dyDescent="0.2">
      <c r="A2348" s="3">
        <v>5442</v>
      </c>
      <c r="B2348" s="3" t="s">
        <v>2537</v>
      </c>
      <c r="C2348" s="3" t="s">
        <v>2537</v>
      </c>
      <c r="D2348" s="3" t="s">
        <v>2511</v>
      </c>
    </row>
    <row r="2349" spans="1:4" x14ac:dyDescent="0.2">
      <c r="A2349" s="3">
        <v>5423</v>
      </c>
      <c r="B2349" s="3" t="s">
        <v>2538</v>
      </c>
      <c r="C2349" s="3" t="s">
        <v>2538</v>
      </c>
      <c r="D2349" s="3" t="s">
        <v>2511</v>
      </c>
    </row>
    <row r="2350" spans="1:4" x14ac:dyDescent="0.2">
      <c r="A2350" s="3">
        <v>5412</v>
      </c>
      <c r="B2350" s="3" t="s">
        <v>2539</v>
      </c>
      <c r="C2350" s="3" t="s">
        <v>2539</v>
      </c>
      <c r="D2350" s="3" t="s">
        <v>2511</v>
      </c>
    </row>
    <row r="2351" spans="1:4" x14ac:dyDescent="0.2">
      <c r="A2351" s="3">
        <v>5412</v>
      </c>
      <c r="B2351" s="3" t="s">
        <v>2540</v>
      </c>
      <c r="C2351" s="3" t="s">
        <v>2539</v>
      </c>
      <c r="D2351" s="3" t="s">
        <v>2511</v>
      </c>
    </row>
    <row r="2352" spans="1:4" x14ac:dyDescent="0.2">
      <c r="A2352" s="3">
        <v>8956</v>
      </c>
      <c r="B2352" s="3" t="s">
        <v>2541</v>
      </c>
      <c r="C2352" s="3" t="s">
        <v>2541</v>
      </c>
      <c r="D2352" s="3" t="s">
        <v>2511</v>
      </c>
    </row>
    <row r="2353" spans="1:4" x14ac:dyDescent="0.2">
      <c r="A2353" s="3">
        <v>5444</v>
      </c>
      <c r="B2353" s="3" t="s">
        <v>2542</v>
      </c>
      <c r="C2353" s="3" t="s">
        <v>2542</v>
      </c>
      <c r="D2353" s="3" t="s">
        <v>2511</v>
      </c>
    </row>
    <row r="2354" spans="1:4" x14ac:dyDescent="0.2">
      <c r="A2354" s="3">
        <v>5506</v>
      </c>
      <c r="B2354" s="3" t="s">
        <v>2543</v>
      </c>
      <c r="C2354" s="3" t="s">
        <v>2543</v>
      </c>
      <c r="D2354" s="3" t="s">
        <v>2511</v>
      </c>
    </row>
    <row r="2355" spans="1:4" x14ac:dyDescent="0.2">
      <c r="A2355" s="3">
        <v>5507</v>
      </c>
      <c r="B2355" s="3" t="s">
        <v>2544</v>
      </c>
      <c r="C2355" s="3" t="s">
        <v>2544</v>
      </c>
      <c r="D2355" s="3" t="s">
        <v>2511</v>
      </c>
    </row>
    <row r="2356" spans="1:4" x14ac:dyDescent="0.2">
      <c r="A2356" s="3">
        <v>5432</v>
      </c>
      <c r="B2356" s="3" t="s">
        <v>2545</v>
      </c>
      <c r="C2356" s="3" t="s">
        <v>2545</v>
      </c>
      <c r="D2356" s="3" t="s">
        <v>2511</v>
      </c>
    </row>
    <row r="2357" spans="1:4" x14ac:dyDescent="0.2">
      <c r="A2357" s="3">
        <v>5443</v>
      </c>
      <c r="B2357" s="3" t="s">
        <v>2546</v>
      </c>
      <c r="C2357" s="3" t="s">
        <v>2546</v>
      </c>
      <c r="D2357" s="3" t="s">
        <v>2511</v>
      </c>
    </row>
    <row r="2358" spans="1:4" x14ac:dyDescent="0.2">
      <c r="A2358" s="3">
        <v>5452</v>
      </c>
      <c r="B2358" s="3" t="s">
        <v>2547</v>
      </c>
      <c r="C2358" s="3" t="s">
        <v>2547</v>
      </c>
      <c r="D2358" s="3" t="s">
        <v>2511</v>
      </c>
    </row>
    <row r="2359" spans="1:4" x14ac:dyDescent="0.2">
      <c r="A2359" s="3">
        <v>5415</v>
      </c>
      <c r="B2359" s="3" t="s">
        <v>2548</v>
      </c>
      <c r="C2359" s="3" t="s">
        <v>2549</v>
      </c>
      <c r="D2359" s="3" t="s">
        <v>2511</v>
      </c>
    </row>
    <row r="2360" spans="1:4" x14ac:dyDescent="0.2">
      <c r="A2360" s="3">
        <v>5415</v>
      </c>
      <c r="B2360" s="3" t="s">
        <v>2550</v>
      </c>
      <c r="C2360" s="3" t="s">
        <v>2549</v>
      </c>
      <c r="D2360" s="3" t="s">
        <v>2511</v>
      </c>
    </row>
    <row r="2361" spans="1:4" x14ac:dyDescent="0.2">
      <c r="A2361" s="3">
        <v>5415</v>
      </c>
      <c r="B2361" s="3" t="s">
        <v>2551</v>
      </c>
      <c r="C2361" s="3" t="s">
        <v>2549</v>
      </c>
      <c r="D2361" s="3" t="s">
        <v>2511</v>
      </c>
    </row>
    <row r="2362" spans="1:4" x14ac:dyDescent="0.2">
      <c r="A2362" s="3">
        <v>5416</v>
      </c>
      <c r="B2362" s="3" t="s">
        <v>2552</v>
      </c>
      <c r="C2362" s="3" t="s">
        <v>2549</v>
      </c>
      <c r="D2362" s="3" t="s">
        <v>2511</v>
      </c>
    </row>
    <row r="2363" spans="1:4" x14ac:dyDescent="0.2">
      <c r="A2363" s="3">
        <v>5453</v>
      </c>
      <c r="B2363" s="3" t="s">
        <v>2553</v>
      </c>
      <c r="C2363" s="3" t="s">
        <v>2553</v>
      </c>
      <c r="D2363" s="3" t="s">
        <v>2511</v>
      </c>
    </row>
    <row r="2364" spans="1:4" x14ac:dyDescent="0.2">
      <c r="A2364" s="3">
        <v>8957</v>
      </c>
      <c r="B2364" s="3" t="s">
        <v>2554</v>
      </c>
      <c r="C2364" s="3" t="s">
        <v>2554</v>
      </c>
      <c r="D2364" s="3" t="s">
        <v>2511</v>
      </c>
    </row>
    <row r="2365" spans="1:4" x14ac:dyDescent="0.2">
      <c r="A2365" s="3">
        <v>5608</v>
      </c>
      <c r="B2365" s="3" t="s">
        <v>2555</v>
      </c>
      <c r="C2365" s="3" t="s">
        <v>2556</v>
      </c>
      <c r="D2365" s="3" t="s">
        <v>2511</v>
      </c>
    </row>
    <row r="2366" spans="1:4" x14ac:dyDescent="0.2">
      <c r="A2366" s="3">
        <v>5300</v>
      </c>
      <c r="B2366" s="3" t="s">
        <v>2557</v>
      </c>
      <c r="C2366" s="3" t="s">
        <v>2557</v>
      </c>
      <c r="D2366" s="3" t="s">
        <v>2511</v>
      </c>
    </row>
    <row r="2367" spans="1:4" x14ac:dyDescent="0.2">
      <c r="A2367" s="3">
        <v>5301</v>
      </c>
      <c r="B2367" s="3" t="s">
        <v>2558</v>
      </c>
      <c r="C2367" s="3" t="s">
        <v>2559</v>
      </c>
      <c r="D2367" s="3" t="s">
        <v>2511</v>
      </c>
    </row>
    <row r="2368" spans="1:4" x14ac:dyDescent="0.2">
      <c r="A2368" s="3">
        <v>5417</v>
      </c>
      <c r="B2368" s="3" t="s">
        <v>2559</v>
      </c>
      <c r="C2368" s="3" t="s">
        <v>2559</v>
      </c>
      <c r="D2368" s="3" t="s">
        <v>2511</v>
      </c>
    </row>
    <row r="2369" spans="1:4" x14ac:dyDescent="0.2">
      <c r="A2369" s="3">
        <v>5430</v>
      </c>
      <c r="B2369" s="3" t="s">
        <v>2560</v>
      </c>
      <c r="C2369" s="3" t="s">
        <v>2560</v>
      </c>
      <c r="D2369" s="3" t="s">
        <v>2511</v>
      </c>
    </row>
    <row r="2370" spans="1:4" x14ac:dyDescent="0.2">
      <c r="A2370" s="3">
        <v>5512</v>
      </c>
      <c r="B2370" s="3" t="s">
        <v>2561</v>
      </c>
      <c r="C2370" s="3" t="s">
        <v>2561</v>
      </c>
      <c r="D2370" s="3" t="s">
        <v>2511</v>
      </c>
    </row>
    <row r="2371" spans="1:4" x14ac:dyDescent="0.2">
      <c r="A2371" s="3">
        <v>5303</v>
      </c>
      <c r="B2371" s="3" t="s">
        <v>2562</v>
      </c>
      <c r="C2371" s="3" t="s">
        <v>2562</v>
      </c>
      <c r="D2371" s="3" t="s">
        <v>2511</v>
      </c>
    </row>
    <row r="2372" spans="1:4" x14ac:dyDescent="0.2">
      <c r="A2372" s="3">
        <v>5436</v>
      </c>
      <c r="B2372" s="3" t="s">
        <v>2563</v>
      </c>
      <c r="C2372" s="3" t="s">
        <v>2563</v>
      </c>
      <c r="D2372" s="3" t="s">
        <v>2511</v>
      </c>
    </row>
    <row r="2373" spans="1:4" x14ac:dyDescent="0.2">
      <c r="A2373" s="3">
        <v>8109</v>
      </c>
      <c r="B2373" s="3" t="s">
        <v>2564</v>
      </c>
      <c r="C2373" s="3" t="s">
        <v>2563</v>
      </c>
      <c r="D2373" s="3" t="s">
        <v>2511</v>
      </c>
    </row>
    <row r="2374" spans="1:4" x14ac:dyDescent="0.2">
      <c r="A2374" s="3">
        <v>5420</v>
      </c>
      <c r="B2374" s="3" t="s">
        <v>2565</v>
      </c>
      <c r="C2374" s="3" t="s">
        <v>2565</v>
      </c>
      <c r="D2374" s="3" t="s">
        <v>2511</v>
      </c>
    </row>
    <row r="2375" spans="1:4" x14ac:dyDescent="0.2">
      <c r="A2375" s="3">
        <v>8905</v>
      </c>
      <c r="B2375" s="3" t="s">
        <v>2566</v>
      </c>
      <c r="C2375" s="3" t="s">
        <v>2567</v>
      </c>
      <c r="D2375" s="3" t="s">
        <v>2511</v>
      </c>
    </row>
    <row r="2376" spans="1:4" x14ac:dyDescent="0.2">
      <c r="A2376" s="3">
        <v>8965</v>
      </c>
      <c r="B2376" s="3" t="s">
        <v>2568</v>
      </c>
      <c r="C2376" s="3" t="s">
        <v>2568</v>
      </c>
      <c r="D2376" s="3" t="s">
        <v>2511</v>
      </c>
    </row>
    <row r="2377" spans="1:4" x14ac:dyDescent="0.2">
      <c r="A2377" s="3">
        <v>5620</v>
      </c>
      <c r="B2377" s="3" t="s">
        <v>2569</v>
      </c>
      <c r="C2377" s="3" t="s">
        <v>2570</v>
      </c>
      <c r="D2377" s="3" t="s">
        <v>2511</v>
      </c>
    </row>
    <row r="2378" spans="1:4" x14ac:dyDescent="0.2">
      <c r="A2378" s="3">
        <v>5626</v>
      </c>
      <c r="B2378" s="3" t="s">
        <v>2571</v>
      </c>
      <c r="C2378" s="3" t="s">
        <v>2570</v>
      </c>
      <c r="D2378" s="3" t="s">
        <v>2511</v>
      </c>
    </row>
    <row r="2379" spans="1:4" x14ac:dyDescent="0.2">
      <c r="A2379" s="3">
        <v>5619</v>
      </c>
      <c r="B2379" s="3" t="s">
        <v>2572</v>
      </c>
      <c r="C2379" s="3" t="s">
        <v>2573</v>
      </c>
      <c r="D2379" s="3" t="s">
        <v>2511</v>
      </c>
    </row>
    <row r="2380" spans="1:4" x14ac:dyDescent="0.2">
      <c r="A2380" s="3">
        <v>5605</v>
      </c>
      <c r="B2380" s="3" t="s">
        <v>2574</v>
      </c>
      <c r="C2380" s="3" t="s">
        <v>2574</v>
      </c>
      <c r="D2380" s="3" t="s">
        <v>2511</v>
      </c>
    </row>
    <row r="2381" spans="1:4" x14ac:dyDescent="0.2">
      <c r="A2381" s="3">
        <v>5445</v>
      </c>
      <c r="B2381" s="3" t="s">
        <v>2575</v>
      </c>
      <c r="C2381" s="3" t="s">
        <v>2575</v>
      </c>
      <c r="D2381" s="3" t="s">
        <v>2511</v>
      </c>
    </row>
    <row r="2382" spans="1:4" x14ac:dyDescent="0.2">
      <c r="A2382" s="3">
        <v>5525</v>
      </c>
      <c r="B2382" s="3" t="s">
        <v>2576</v>
      </c>
      <c r="C2382" s="3" t="s">
        <v>2576</v>
      </c>
      <c r="D2382" s="3" t="s">
        <v>2511</v>
      </c>
    </row>
    <row r="2383" spans="1:4" x14ac:dyDescent="0.2">
      <c r="A2383" s="3">
        <v>5607</v>
      </c>
      <c r="B2383" s="3" t="s">
        <v>2577</v>
      </c>
      <c r="C2383" s="3" t="s">
        <v>2577</v>
      </c>
      <c r="D2383" s="3" t="s">
        <v>2511</v>
      </c>
    </row>
    <row r="2384" spans="1:4" x14ac:dyDescent="0.2">
      <c r="A2384" s="3">
        <v>8916</v>
      </c>
      <c r="B2384" s="3" t="s">
        <v>2578</v>
      </c>
      <c r="C2384" s="3" t="s">
        <v>2578</v>
      </c>
      <c r="D2384" s="3" t="s">
        <v>2511</v>
      </c>
    </row>
    <row r="2385" spans="1:4" x14ac:dyDescent="0.2">
      <c r="A2385" s="3">
        <v>5524</v>
      </c>
      <c r="B2385" s="3" t="s">
        <v>2579</v>
      </c>
      <c r="C2385" s="3" t="s">
        <v>2580</v>
      </c>
      <c r="D2385" s="3" t="s">
        <v>2511</v>
      </c>
    </row>
    <row r="2386" spans="1:4" x14ac:dyDescent="0.2">
      <c r="A2386" s="3">
        <v>5524</v>
      </c>
      <c r="B2386" s="3" t="s">
        <v>2581</v>
      </c>
      <c r="C2386" s="3" t="s">
        <v>2580</v>
      </c>
      <c r="D2386" s="3" t="s">
        <v>2511</v>
      </c>
    </row>
    <row r="2387" spans="1:4" x14ac:dyDescent="0.2">
      <c r="A2387" s="3">
        <v>8917</v>
      </c>
      <c r="B2387" s="3" t="s">
        <v>2582</v>
      </c>
      <c r="C2387" s="3" t="s">
        <v>2582</v>
      </c>
      <c r="D2387" s="3" t="s">
        <v>2511</v>
      </c>
    </row>
    <row r="2388" spans="1:4" x14ac:dyDescent="0.2">
      <c r="A2388" s="3">
        <v>8966</v>
      </c>
      <c r="B2388" s="3" t="s">
        <v>2583</v>
      </c>
      <c r="C2388" s="3" t="s">
        <v>2583</v>
      </c>
      <c r="D2388" s="3" t="s">
        <v>2511</v>
      </c>
    </row>
    <row r="2389" spans="1:4" x14ac:dyDescent="0.2">
      <c r="A2389" s="3">
        <v>8964</v>
      </c>
      <c r="B2389" s="3" t="s">
        <v>2584</v>
      </c>
      <c r="C2389" s="3" t="s">
        <v>2585</v>
      </c>
      <c r="D2389" s="3" t="s">
        <v>2511</v>
      </c>
    </row>
    <row r="2390" spans="1:4" x14ac:dyDescent="0.2">
      <c r="A2390" s="3">
        <v>5614</v>
      </c>
      <c r="B2390" s="3" t="s">
        <v>2586</v>
      </c>
      <c r="C2390" s="3" t="s">
        <v>2586</v>
      </c>
      <c r="D2390" s="3" t="s">
        <v>2511</v>
      </c>
    </row>
    <row r="2391" spans="1:4" x14ac:dyDescent="0.2">
      <c r="A2391" s="3">
        <v>5522</v>
      </c>
      <c r="B2391" s="3" t="s">
        <v>2587</v>
      </c>
      <c r="C2391" s="3" t="s">
        <v>2587</v>
      </c>
      <c r="D2391" s="3" t="s">
        <v>2511</v>
      </c>
    </row>
    <row r="2392" spans="1:4" x14ac:dyDescent="0.2">
      <c r="A2392" s="3">
        <v>5619</v>
      </c>
      <c r="B2392" s="3" t="s">
        <v>2588</v>
      </c>
      <c r="C2392" s="3" t="s">
        <v>2588</v>
      </c>
      <c r="D2392" s="3" t="s">
        <v>2511</v>
      </c>
    </row>
    <row r="2393" spans="1:4" x14ac:dyDescent="0.2">
      <c r="A2393" s="3">
        <v>8918</v>
      </c>
      <c r="B2393" s="3" t="s">
        <v>2589</v>
      </c>
      <c r="C2393" s="3" t="s">
        <v>2589</v>
      </c>
      <c r="D2393" s="3" t="s">
        <v>2511</v>
      </c>
    </row>
    <row r="2394" spans="1:4" x14ac:dyDescent="0.2">
      <c r="A2394" s="3">
        <v>5612</v>
      </c>
      <c r="B2394" s="3" t="s">
        <v>2590</v>
      </c>
      <c r="C2394" s="3" t="s">
        <v>2590</v>
      </c>
      <c r="D2394" s="3" t="s">
        <v>2511</v>
      </c>
    </row>
    <row r="2395" spans="1:4" x14ac:dyDescent="0.2">
      <c r="A2395" s="3">
        <v>5613</v>
      </c>
      <c r="B2395" s="3" t="s">
        <v>2591</v>
      </c>
      <c r="C2395" s="3" t="s">
        <v>2590</v>
      </c>
      <c r="D2395" s="3" t="s">
        <v>2511</v>
      </c>
    </row>
    <row r="2396" spans="1:4" x14ac:dyDescent="0.2">
      <c r="A2396" s="3">
        <v>8967</v>
      </c>
      <c r="B2396" s="3" t="s">
        <v>2592</v>
      </c>
      <c r="C2396" s="3" t="s">
        <v>2592</v>
      </c>
      <c r="D2396" s="3" t="s">
        <v>2511</v>
      </c>
    </row>
    <row r="2397" spans="1:4" x14ac:dyDescent="0.2">
      <c r="A2397" s="3">
        <v>5610</v>
      </c>
      <c r="B2397" s="3" t="s">
        <v>2593</v>
      </c>
      <c r="C2397" s="3" t="s">
        <v>2594</v>
      </c>
      <c r="D2397" s="3" t="s">
        <v>2511</v>
      </c>
    </row>
    <row r="2398" spans="1:4" x14ac:dyDescent="0.2">
      <c r="A2398" s="3">
        <v>5611</v>
      </c>
      <c r="B2398" s="3" t="s">
        <v>2595</v>
      </c>
      <c r="C2398" s="3" t="s">
        <v>2594</v>
      </c>
      <c r="D2398" s="3" t="s">
        <v>2511</v>
      </c>
    </row>
    <row r="2399" spans="1:4" x14ac:dyDescent="0.2">
      <c r="A2399" s="3">
        <v>5621</v>
      </c>
      <c r="B2399" s="3" t="s">
        <v>2596</v>
      </c>
      <c r="C2399" s="3" t="s">
        <v>2596</v>
      </c>
      <c r="D2399" s="3" t="s">
        <v>2511</v>
      </c>
    </row>
    <row r="2400" spans="1:4" x14ac:dyDescent="0.2">
      <c r="A2400" s="3">
        <v>8905</v>
      </c>
      <c r="B2400" s="3" t="s">
        <v>2597</v>
      </c>
      <c r="C2400" s="3" t="s">
        <v>2597</v>
      </c>
      <c r="D2400" s="3" t="s">
        <v>2511</v>
      </c>
    </row>
    <row r="2401" spans="1:4" x14ac:dyDescent="0.2">
      <c r="A2401" s="3">
        <v>5105</v>
      </c>
      <c r="B2401" s="3" t="s">
        <v>2598</v>
      </c>
      <c r="C2401" s="3" t="s">
        <v>2598</v>
      </c>
      <c r="D2401" s="3" t="s">
        <v>2511</v>
      </c>
    </row>
    <row r="2402" spans="1:4" x14ac:dyDescent="0.2">
      <c r="A2402" s="3">
        <v>5242</v>
      </c>
      <c r="B2402" s="3" t="s">
        <v>2599</v>
      </c>
      <c r="C2402" s="3" t="s">
        <v>2599</v>
      </c>
      <c r="D2402" s="3" t="s">
        <v>2511</v>
      </c>
    </row>
    <row r="2403" spans="1:4" x14ac:dyDescent="0.2">
      <c r="A2403" s="3">
        <v>5244</v>
      </c>
      <c r="B2403" s="3" t="s">
        <v>2600</v>
      </c>
      <c r="C2403" s="3" t="s">
        <v>2600</v>
      </c>
      <c r="D2403" s="3" t="s">
        <v>2511</v>
      </c>
    </row>
    <row r="2404" spans="1:4" x14ac:dyDescent="0.2">
      <c r="A2404" s="3">
        <v>5116</v>
      </c>
      <c r="B2404" s="3" t="s">
        <v>2601</v>
      </c>
      <c r="C2404" s="3" t="s">
        <v>2602</v>
      </c>
      <c r="D2404" s="3" t="s">
        <v>2511</v>
      </c>
    </row>
    <row r="2405" spans="1:4" x14ac:dyDescent="0.2">
      <c r="A2405" s="3">
        <v>5200</v>
      </c>
      <c r="B2405" s="3" t="s">
        <v>2603</v>
      </c>
      <c r="C2405" s="3" t="s">
        <v>2602</v>
      </c>
      <c r="D2405" s="3" t="s">
        <v>2511</v>
      </c>
    </row>
    <row r="2406" spans="1:4" x14ac:dyDescent="0.2">
      <c r="A2406" s="3">
        <v>5222</v>
      </c>
      <c r="B2406" s="3" t="s">
        <v>2604</v>
      </c>
      <c r="C2406" s="3" t="s">
        <v>2602</v>
      </c>
      <c r="D2406" s="3" t="s">
        <v>2511</v>
      </c>
    </row>
    <row r="2407" spans="1:4" x14ac:dyDescent="0.2">
      <c r="A2407" s="3">
        <v>5245</v>
      </c>
      <c r="B2407" s="3" t="s">
        <v>2605</v>
      </c>
      <c r="C2407" s="3" t="s">
        <v>2605</v>
      </c>
      <c r="D2407" s="3" t="s">
        <v>2511</v>
      </c>
    </row>
    <row r="2408" spans="1:4" x14ac:dyDescent="0.2">
      <c r="A2408" s="3">
        <v>5212</v>
      </c>
      <c r="B2408" s="3" t="s">
        <v>2606</v>
      </c>
      <c r="C2408" s="3" t="s">
        <v>2607</v>
      </c>
      <c r="D2408" s="3" t="s">
        <v>2511</v>
      </c>
    </row>
    <row r="2409" spans="1:4" x14ac:dyDescent="0.2">
      <c r="A2409" s="3">
        <v>5242</v>
      </c>
      <c r="B2409" s="3" t="s">
        <v>2608</v>
      </c>
      <c r="C2409" s="3" t="s">
        <v>2608</v>
      </c>
      <c r="D2409" s="3" t="s">
        <v>2511</v>
      </c>
    </row>
    <row r="2410" spans="1:4" x14ac:dyDescent="0.2">
      <c r="A2410" s="3">
        <v>5246</v>
      </c>
      <c r="B2410" s="3" t="s">
        <v>2609</v>
      </c>
      <c r="C2410" s="3" t="s">
        <v>2608</v>
      </c>
      <c r="D2410" s="3" t="s">
        <v>2511</v>
      </c>
    </row>
    <row r="2411" spans="1:4" x14ac:dyDescent="0.2">
      <c r="A2411" s="3">
        <v>5318</v>
      </c>
      <c r="B2411" s="3" t="s">
        <v>2610</v>
      </c>
      <c r="C2411" s="3" t="s">
        <v>2610</v>
      </c>
      <c r="D2411" s="3" t="s">
        <v>2511</v>
      </c>
    </row>
    <row r="2412" spans="1:4" x14ac:dyDescent="0.2">
      <c r="A2412" s="3">
        <v>5237</v>
      </c>
      <c r="B2412" s="3" t="s">
        <v>2611</v>
      </c>
      <c r="C2412" s="3" t="s">
        <v>2611</v>
      </c>
      <c r="D2412" s="3" t="s">
        <v>2511</v>
      </c>
    </row>
    <row r="2413" spans="1:4" x14ac:dyDescent="0.2">
      <c r="A2413" s="3">
        <v>5243</v>
      </c>
      <c r="B2413" s="3" t="s">
        <v>2612</v>
      </c>
      <c r="C2413" s="3" t="s">
        <v>2612</v>
      </c>
      <c r="D2413" s="3" t="s">
        <v>2511</v>
      </c>
    </row>
    <row r="2414" spans="1:4" x14ac:dyDescent="0.2">
      <c r="A2414" s="3">
        <v>5236</v>
      </c>
      <c r="B2414" s="3" t="s">
        <v>2613</v>
      </c>
      <c r="C2414" s="3" t="s">
        <v>2613</v>
      </c>
      <c r="D2414" s="3" t="s">
        <v>2511</v>
      </c>
    </row>
    <row r="2415" spans="1:4" x14ac:dyDescent="0.2">
      <c r="A2415" s="3">
        <v>5223</v>
      </c>
      <c r="B2415" s="3" t="s">
        <v>2614</v>
      </c>
      <c r="C2415" s="3" t="s">
        <v>2614</v>
      </c>
      <c r="D2415" s="3" t="s">
        <v>2511</v>
      </c>
    </row>
    <row r="2416" spans="1:4" x14ac:dyDescent="0.2">
      <c r="A2416" s="3">
        <v>5235</v>
      </c>
      <c r="B2416" s="3" t="s">
        <v>2615</v>
      </c>
      <c r="C2416" s="3" t="s">
        <v>2616</v>
      </c>
      <c r="D2416" s="3" t="s">
        <v>2511</v>
      </c>
    </row>
    <row r="2417" spans="1:4" x14ac:dyDescent="0.2">
      <c r="A2417" s="3">
        <v>5112</v>
      </c>
      <c r="B2417" s="3" t="s">
        <v>2617</v>
      </c>
      <c r="C2417" s="3" t="s">
        <v>2618</v>
      </c>
      <c r="D2417" s="3" t="s">
        <v>2511</v>
      </c>
    </row>
    <row r="2418" spans="1:4" x14ac:dyDescent="0.2">
      <c r="A2418" s="3">
        <v>5106</v>
      </c>
      <c r="B2418" s="3" t="s">
        <v>2619</v>
      </c>
      <c r="C2418" s="3" t="s">
        <v>2620</v>
      </c>
      <c r="D2418" s="3" t="s">
        <v>2511</v>
      </c>
    </row>
    <row r="2419" spans="1:4" x14ac:dyDescent="0.2">
      <c r="A2419" s="3">
        <v>5233</v>
      </c>
      <c r="B2419" s="3" t="s">
        <v>2621</v>
      </c>
      <c r="C2419" s="3" t="s">
        <v>2622</v>
      </c>
      <c r="D2419" s="3" t="s">
        <v>2511</v>
      </c>
    </row>
    <row r="2420" spans="1:4" x14ac:dyDescent="0.2">
      <c r="A2420" s="3">
        <v>5234</v>
      </c>
      <c r="B2420" s="3" t="s">
        <v>2622</v>
      </c>
      <c r="C2420" s="3" t="s">
        <v>2622</v>
      </c>
      <c r="D2420" s="3" t="s">
        <v>2511</v>
      </c>
    </row>
    <row r="2421" spans="1:4" x14ac:dyDescent="0.2">
      <c r="A2421" s="3">
        <v>5213</v>
      </c>
      <c r="B2421" s="3" t="s">
        <v>2623</v>
      </c>
      <c r="C2421" s="3" t="s">
        <v>2623</v>
      </c>
      <c r="D2421" s="3" t="s">
        <v>2511</v>
      </c>
    </row>
    <row r="2422" spans="1:4" x14ac:dyDescent="0.2">
      <c r="A2422" s="3">
        <v>5210</v>
      </c>
      <c r="B2422" s="3" t="s">
        <v>2624</v>
      </c>
      <c r="C2422" s="3" t="s">
        <v>2624</v>
      </c>
      <c r="D2422" s="3" t="s">
        <v>2511</v>
      </c>
    </row>
    <row r="2423" spans="1:4" x14ac:dyDescent="0.2">
      <c r="A2423" s="3">
        <v>5225</v>
      </c>
      <c r="B2423" s="3" t="s">
        <v>2625</v>
      </c>
      <c r="C2423" s="3" t="s">
        <v>2625</v>
      </c>
      <c r="D2423" s="3" t="s">
        <v>2511</v>
      </c>
    </row>
    <row r="2424" spans="1:4" x14ac:dyDescent="0.2">
      <c r="A2424" s="3">
        <v>5107</v>
      </c>
      <c r="B2424" s="3" t="s">
        <v>2626</v>
      </c>
      <c r="C2424" s="3" t="s">
        <v>2627</v>
      </c>
      <c r="D2424" s="3" t="s">
        <v>2511</v>
      </c>
    </row>
    <row r="2425" spans="1:4" x14ac:dyDescent="0.2">
      <c r="A2425" s="3">
        <v>5108</v>
      </c>
      <c r="B2425" s="3" t="s">
        <v>2628</v>
      </c>
      <c r="C2425" s="3" t="s">
        <v>2627</v>
      </c>
      <c r="D2425" s="3" t="s">
        <v>2511</v>
      </c>
    </row>
    <row r="2426" spans="1:4" x14ac:dyDescent="0.2">
      <c r="A2426" s="3">
        <v>5712</v>
      </c>
      <c r="B2426" s="3" t="s">
        <v>2629</v>
      </c>
      <c r="C2426" s="3" t="s">
        <v>2629</v>
      </c>
      <c r="D2426" s="3" t="s">
        <v>2511</v>
      </c>
    </row>
    <row r="2427" spans="1:4" x14ac:dyDescent="0.2">
      <c r="A2427" s="3">
        <v>5708</v>
      </c>
      <c r="B2427" s="3" t="s">
        <v>2630</v>
      </c>
      <c r="C2427" s="3" t="s">
        <v>2630</v>
      </c>
      <c r="D2427" s="3" t="s">
        <v>2511</v>
      </c>
    </row>
    <row r="2428" spans="1:4" x14ac:dyDescent="0.2">
      <c r="A2428" s="3">
        <v>5736</v>
      </c>
      <c r="B2428" s="3" t="s">
        <v>2631</v>
      </c>
      <c r="C2428" s="3" t="s">
        <v>2632</v>
      </c>
      <c r="D2428" s="3" t="s">
        <v>2511</v>
      </c>
    </row>
    <row r="2429" spans="1:4" x14ac:dyDescent="0.2">
      <c r="A2429" s="3">
        <v>5724</v>
      </c>
      <c r="B2429" s="3" t="s">
        <v>2633</v>
      </c>
      <c r="C2429" s="3" t="s">
        <v>2633</v>
      </c>
      <c r="D2429" s="3" t="s">
        <v>2511</v>
      </c>
    </row>
    <row r="2430" spans="1:4" x14ac:dyDescent="0.2">
      <c r="A2430" s="3">
        <v>5728</v>
      </c>
      <c r="B2430" s="3" t="s">
        <v>2634</v>
      </c>
      <c r="C2430" s="3" t="s">
        <v>2634</v>
      </c>
      <c r="D2430" s="3" t="s">
        <v>2511</v>
      </c>
    </row>
    <row r="2431" spans="1:4" x14ac:dyDescent="0.2">
      <c r="A2431" s="3">
        <v>5043</v>
      </c>
      <c r="B2431" s="3" t="s">
        <v>2635</v>
      </c>
      <c r="C2431" s="3" t="s">
        <v>2635</v>
      </c>
      <c r="D2431" s="3" t="s">
        <v>2511</v>
      </c>
    </row>
    <row r="2432" spans="1:4" x14ac:dyDescent="0.2">
      <c r="A2432" s="3">
        <v>5733</v>
      </c>
      <c r="B2432" s="3" t="s">
        <v>2636</v>
      </c>
      <c r="C2432" s="3" t="s">
        <v>2637</v>
      </c>
      <c r="D2432" s="3" t="s">
        <v>2511</v>
      </c>
    </row>
    <row r="2433" spans="1:4" x14ac:dyDescent="0.2">
      <c r="A2433" s="3">
        <v>5725</v>
      </c>
      <c r="B2433" s="3" t="s">
        <v>2638</v>
      </c>
      <c r="C2433" s="3" t="s">
        <v>2638</v>
      </c>
      <c r="D2433" s="3" t="s">
        <v>2511</v>
      </c>
    </row>
    <row r="2434" spans="1:4" x14ac:dyDescent="0.2">
      <c r="A2434" s="3">
        <v>5737</v>
      </c>
      <c r="B2434" s="3" t="s">
        <v>2639</v>
      </c>
      <c r="C2434" s="3" t="s">
        <v>2639</v>
      </c>
      <c r="D2434" s="3" t="s">
        <v>2511</v>
      </c>
    </row>
    <row r="2435" spans="1:4" x14ac:dyDescent="0.2">
      <c r="A2435" s="3">
        <v>5727</v>
      </c>
      <c r="B2435" s="3" t="s">
        <v>2640</v>
      </c>
      <c r="C2435" s="3" t="s">
        <v>2640</v>
      </c>
      <c r="D2435" s="3" t="s">
        <v>2511</v>
      </c>
    </row>
    <row r="2436" spans="1:4" x14ac:dyDescent="0.2">
      <c r="A2436" s="3">
        <v>5734</v>
      </c>
      <c r="B2436" s="3" t="s">
        <v>2641</v>
      </c>
      <c r="C2436" s="3" t="s">
        <v>2642</v>
      </c>
      <c r="D2436" s="3" t="s">
        <v>2511</v>
      </c>
    </row>
    <row r="2437" spans="1:4" x14ac:dyDescent="0.2">
      <c r="A2437" s="3">
        <v>5044</v>
      </c>
      <c r="B2437" s="3" t="s">
        <v>2643</v>
      </c>
      <c r="C2437" s="3" t="s">
        <v>2643</v>
      </c>
      <c r="D2437" s="3" t="s">
        <v>2511</v>
      </c>
    </row>
    <row r="2438" spans="1:4" x14ac:dyDescent="0.2">
      <c r="A2438" s="3">
        <v>5046</v>
      </c>
      <c r="B2438" s="3" t="s">
        <v>2644</v>
      </c>
      <c r="C2438" s="3" t="s">
        <v>2644</v>
      </c>
      <c r="D2438" s="3" t="s">
        <v>2511</v>
      </c>
    </row>
    <row r="2439" spans="1:4" x14ac:dyDescent="0.2">
      <c r="A2439" s="3">
        <v>5046</v>
      </c>
      <c r="B2439" s="3" t="s">
        <v>2645</v>
      </c>
      <c r="C2439" s="3" t="s">
        <v>2644</v>
      </c>
      <c r="D2439" s="3" t="s">
        <v>2511</v>
      </c>
    </row>
    <row r="2440" spans="1:4" x14ac:dyDescent="0.2">
      <c r="A2440" s="3">
        <v>5040</v>
      </c>
      <c r="B2440" s="3" t="s">
        <v>2646</v>
      </c>
      <c r="C2440" s="3" t="s">
        <v>2646</v>
      </c>
      <c r="D2440" s="3" t="s">
        <v>2511</v>
      </c>
    </row>
    <row r="2441" spans="1:4" x14ac:dyDescent="0.2">
      <c r="A2441" s="3">
        <v>5723</v>
      </c>
      <c r="B2441" s="3" t="s">
        <v>2647</v>
      </c>
      <c r="C2441" s="3" t="s">
        <v>2648</v>
      </c>
      <c r="D2441" s="3" t="s">
        <v>2511</v>
      </c>
    </row>
    <row r="2442" spans="1:4" x14ac:dyDescent="0.2">
      <c r="A2442" s="3">
        <v>5726</v>
      </c>
      <c r="B2442" s="3" t="s">
        <v>2649</v>
      </c>
      <c r="C2442" s="3" t="s">
        <v>2649</v>
      </c>
      <c r="D2442" s="3" t="s">
        <v>2511</v>
      </c>
    </row>
    <row r="2443" spans="1:4" x14ac:dyDescent="0.2">
      <c r="A2443" s="3">
        <v>5732</v>
      </c>
      <c r="B2443" s="3" t="s">
        <v>2650</v>
      </c>
      <c r="C2443" s="3" t="s">
        <v>2650</v>
      </c>
      <c r="D2443" s="3" t="s">
        <v>2511</v>
      </c>
    </row>
    <row r="2444" spans="1:4" x14ac:dyDescent="0.2">
      <c r="A2444" s="3">
        <v>5074</v>
      </c>
      <c r="B2444" s="3" t="s">
        <v>2651</v>
      </c>
      <c r="C2444" s="3" t="s">
        <v>2651</v>
      </c>
      <c r="D2444" s="3" t="s">
        <v>2511</v>
      </c>
    </row>
    <row r="2445" spans="1:4" x14ac:dyDescent="0.2">
      <c r="A2445" s="3">
        <v>5070</v>
      </c>
      <c r="B2445" s="3" t="s">
        <v>2652</v>
      </c>
      <c r="C2445" s="3" t="s">
        <v>2652</v>
      </c>
      <c r="D2445" s="3" t="s">
        <v>2511</v>
      </c>
    </row>
    <row r="2446" spans="1:4" x14ac:dyDescent="0.2">
      <c r="A2446" s="3">
        <v>5272</v>
      </c>
      <c r="B2446" s="3" t="s">
        <v>2653</v>
      </c>
      <c r="C2446" s="3" t="s">
        <v>2653</v>
      </c>
      <c r="D2446" s="3" t="s">
        <v>2511</v>
      </c>
    </row>
    <row r="2447" spans="1:4" x14ac:dyDescent="0.2">
      <c r="A2447" s="3">
        <v>5073</v>
      </c>
      <c r="B2447" s="3" t="s">
        <v>2654</v>
      </c>
      <c r="C2447" s="3" t="s">
        <v>2654</v>
      </c>
      <c r="D2447" s="3" t="s">
        <v>2511</v>
      </c>
    </row>
    <row r="2448" spans="1:4" x14ac:dyDescent="0.2">
      <c r="A2448" s="3">
        <v>5027</v>
      </c>
      <c r="B2448" s="3" t="s">
        <v>2655</v>
      </c>
      <c r="C2448" s="3" t="s">
        <v>2655</v>
      </c>
      <c r="D2448" s="3" t="s">
        <v>2511</v>
      </c>
    </row>
    <row r="2449" spans="1:4" x14ac:dyDescent="0.2">
      <c r="A2449" s="3">
        <v>5082</v>
      </c>
      <c r="B2449" s="3" t="s">
        <v>2656</v>
      </c>
      <c r="C2449" s="3" t="s">
        <v>2656</v>
      </c>
      <c r="D2449" s="3" t="s">
        <v>2511</v>
      </c>
    </row>
    <row r="2450" spans="1:4" x14ac:dyDescent="0.2">
      <c r="A2450" s="3">
        <v>5083</v>
      </c>
      <c r="B2450" s="3" t="s">
        <v>2657</v>
      </c>
      <c r="C2450" s="3" t="s">
        <v>2656</v>
      </c>
      <c r="D2450" s="3" t="s">
        <v>2511</v>
      </c>
    </row>
    <row r="2451" spans="1:4" x14ac:dyDescent="0.2">
      <c r="A2451" s="3">
        <v>5080</v>
      </c>
      <c r="B2451" s="3" t="s">
        <v>2658</v>
      </c>
      <c r="C2451" s="3" t="s">
        <v>2658</v>
      </c>
      <c r="D2451" s="3" t="s">
        <v>2511</v>
      </c>
    </row>
    <row r="2452" spans="1:4" x14ac:dyDescent="0.2">
      <c r="A2452" s="3">
        <v>5084</v>
      </c>
      <c r="B2452" s="3" t="s">
        <v>2659</v>
      </c>
      <c r="C2452" s="3" t="s">
        <v>2658</v>
      </c>
      <c r="D2452" s="3" t="s">
        <v>2511</v>
      </c>
    </row>
    <row r="2453" spans="1:4" x14ac:dyDescent="0.2">
      <c r="A2453" s="3">
        <v>5085</v>
      </c>
      <c r="B2453" s="3" t="s">
        <v>2660</v>
      </c>
      <c r="C2453" s="3" t="s">
        <v>2658</v>
      </c>
      <c r="D2453" s="3" t="s">
        <v>2511</v>
      </c>
    </row>
    <row r="2454" spans="1:4" x14ac:dyDescent="0.2">
      <c r="A2454" s="3">
        <v>4333</v>
      </c>
      <c r="B2454" s="3" t="s">
        <v>2661</v>
      </c>
      <c r="C2454" s="3" t="s">
        <v>2662</v>
      </c>
      <c r="D2454" s="3" t="s">
        <v>2511</v>
      </c>
    </row>
    <row r="2455" spans="1:4" x14ac:dyDescent="0.2">
      <c r="A2455" s="3">
        <v>5062</v>
      </c>
      <c r="B2455" s="3" t="s">
        <v>2663</v>
      </c>
      <c r="C2455" s="3" t="s">
        <v>2663</v>
      </c>
      <c r="D2455" s="3" t="s">
        <v>2511</v>
      </c>
    </row>
    <row r="2456" spans="1:4" x14ac:dyDescent="0.2">
      <c r="A2456" s="3">
        <v>5072</v>
      </c>
      <c r="B2456" s="3" t="s">
        <v>2664</v>
      </c>
      <c r="C2456" s="3" t="s">
        <v>2664</v>
      </c>
      <c r="D2456" s="3" t="s">
        <v>2511</v>
      </c>
    </row>
    <row r="2457" spans="1:4" x14ac:dyDescent="0.2">
      <c r="A2457" s="3">
        <v>5326</v>
      </c>
      <c r="B2457" s="3" t="s">
        <v>2665</v>
      </c>
      <c r="C2457" s="3" t="s">
        <v>2665</v>
      </c>
      <c r="D2457" s="3" t="s">
        <v>2511</v>
      </c>
    </row>
    <row r="2458" spans="1:4" x14ac:dyDescent="0.2">
      <c r="A2458" s="3">
        <v>4334</v>
      </c>
      <c r="B2458" s="3" t="s">
        <v>2666</v>
      </c>
      <c r="C2458" s="3" t="s">
        <v>2667</v>
      </c>
      <c r="D2458" s="3" t="s">
        <v>2511</v>
      </c>
    </row>
    <row r="2459" spans="1:4" x14ac:dyDescent="0.2">
      <c r="A2459" s="3">
        <v>5028</v>
      </c>
      <c r="B2459" s="3" t="s">
        <v>2668</v>
      </c>
      <c r="C2459" s="3" t="s">
        <v>2668</v>
      </c>
      <c r="D2459" s="3" t="s">
        <v>2511</v>
      </c>
    </row>
    <row r="2460" spans="1:4" x14ac:dyDescent="0.2">
      <c r="A2460" s="3">
        <v>5064</v>
      </c>
      <c r="B2460" s="3" t="s">
        <v>2669</v>
      </c>
      <c r="C2460" s="3" t="s">
        <v>2669</v>
      </c>
      <c r="D2460" s="3" t="s">
        <v>2511</v>
      </c>
    </row>
    <row r="2461" spans="1:4" x14ac:dyDescent="0.2">
      <c r="A2461" s="3">
        <v>5063</v>
      </c>
      <c r="B2461" s="3" t="s">
        <v>2670</v>
      </c>
      <c r="C2461" s="3" t="s">
        <v>2670</v>
      </c>
      <c r="D2461" s="3" t="s">
        <v>2511</v>
      </c>
    </row>
    <row r="2462" spans="1:4" x14ac:dyDescent="0.2">
      <c r="A2462" s="3">
        <v>5079</v>
      </c>
      <c r="B2462" s="3" t="s">
        <v>2671</v>
      </c>
      <c r="C2462" s="3" t="s">
        <v>2671</v>
      </c>
      <c r="D2462" s="3" t="s">
        <v>2511</v>
      </c>
    </row>
    <row r="2463" spans="1:4" x14ac:dyDescent="0.2">
      <c r="A2463" s="3">
        <v>5273</v>
      </c>
      <c r="B2463" s="3" t="s">
        <v>2672</v>
      </c>
      <c r="C2463" s="3" t="s">
        <v>2673</v>
      </c>
      <c r="D2463" s="3" t="s">
        <v>2511</v>
      </c>
    </row>
    <row r="2464" spans="1:4" x14ac:dyDescent="0.2">
      <c r="A2464" s="3">
        <v>5274</v>
      </c>
      <c r="B2464" s="3" t="s">
        <v>2674</v>
      </c>
      <c r="C2464" s="3" t="s">
        <v>2673</v>
      </c>
      <c r="D2464" s="3" t="s">
        <v>2511</v>
      </c>
    </row>
    <row r="2465" spans="1:4" x14ac:dyDescent="0.2">
      <c r="A2465" s="3">
        <v>5275</v>
      </c>
      <c r="B2465" s="3" t="s">
        <v>2675</v>
      </c>
      <c r="C2465" s="3" t="s">
        <v>2673</v>
      </c>
      <c r="D2465" s="3" t="s">
        <v>2511</v>
      </c>
    </row>
    <row r="2466" spans="1:4" x14ac:dyDescent="0.2">
      <c r="A2466" s="3">
        <v>5276</v>
      </c>
      <c r="B2466" s="3" t="s">
        <v>2676</v>
      </c>
      <c r="C2466" s="3" t="s">
        <v>2673</v>
      </c>
      <c r="D2466" s="3" t="s">
        <v>2511</v>
      </c>
    </row>
    <row r="2467" spans="1:4" x14ac:dyDescent="0.2">
      <c r="A2467" s="3">
        <v>5277</v>
      </c>
      <c r="B2467" s="3" t="s">
        <v>2677</v>
      </c>
      <c r="C2467" s="3" t="s">
        <v>2673</v>
      </c>
      <c r="D2467" s="3" t="s">
        <v>2511</v>
      </c>
    </row>
    <row r="2468" spans="1:4" x14ac:dyDescent="0.2">
      <c r="A2468" s="3">
        <v>5075</v>
      </c>
      <c r="B2468" s="3" t="s">
        <v>2678</v>
      </c>
      <c r="C2468" s="3" t="s">
        <v>2679</v>
      </c>
      <c r="D2468" s="3" t="s">
        <v>2511</v>
      </c>
    </row>
    <row r="2469" spans="1:4" x14ac:dyDescent="0.2">
      <c r="A2469" s="3">
        <v>5076</v>
      </c>
      <c r="B2469" s="3" t="s">
        <v>2680</v>
      </c>
      <c r="C2469" s="3" t="s">
        <v>2679</v>
      </c>
      <c r="D2469" s="3" t="s">
        <v>2511</v>
      </c>
    </row>
    <row r="2470" spans="1:4" x14ac:dyDescent="0.2">
      <c r="A2470" s="3">
        <v>5077</v>
      </c>
      <c r="B2470" s="3" t="s">
        <v>2681</v>
      </c>
      <c r="C2470" s="3" t="s">
        <v>2679</v>
      </c>
      <c r="D2470" s="3" t="s">
        <v>2511</v>
      </c>
    </row>
    <row r="2471" spans="1:4" x14ac:dyDescent="0.2">
      <c r="A2471" s="3">
        <v>5078</v>
      </c>
      <c r="B2471" s="3" t="s">
        <v>2682</v>
      </c>
      <c r="C2471" s="3" t="s">
        <v>2679</v>
      </c>
      <c r="D2471" s="3" t="s">
        <v>2511</v>
      </c>
    </row>
    <row r="2472" spans="1:4" x14ac:dyDescent="0.2">
      <c r="A2472" s="3">
        <v>5600</v>
      </c>
      <c r="B2472" s="3" t="s">
        <v>2683</v>
      </c>
      <c r="C2472" s="3" t="s">
        <v>2684</v>
      </c>
      <c r="D2472" s="3" t="s">
        <v>2511</v>
      </c>
    </row>
    <row r="2473" spans="1:4" x14ac:dyDescent="0.2">
      <c r="A2473" s="3">
        <v>5706</v>
      </c>
      <c r="B2473" s="3" t="s">
        <v>2685</v>
      </c>
      <c r="C2473" s="3" t="s">
        <v>2685</v>
      </c>
      <c r="D2473" s="3" t="s">
        <v>2511</v>
      </c>
    </row>
    <row r="2474" spans="1:4" x14ac:dyDescent="0.2">
      <c r="A2474" s="3">
        <v>5505</v>
      </c>
      <c r="B2474" s="3" t="s">
        <v>2686</v>
      </c>
      <c r="C2474" s="3" t="s">
        <v>2686</v>
      </c>
      <c r="D2474" s="3" t="s">
        <v>2511</v>
      </c>
    </row>
    <row r="2475" spans="1:4" x14ac:dyDescent="0.2">
      <c r="A2475" s="3">
        <v>5606</v>
      </c>
      <c r="B2475" s="3" t="s">
        <v>2687</v>
      </c>
      <c r="C2475" s="3" t="s">
        <v>2687</v>
      </c>
      <c r="D2475" s="3" t="s">
        <v>2511</v>
      </c>
    </row>
    <row r="2476" spans="1:4" x14ac:dyDescent="0.2">
      <c r="A2476" s="3">
        <v>5704</v>
      </c>
      <c r="B2476" s="3" t="s">
        <v>2688</v>
      </c>
      <c r="C2476" s="3" t="s">
        <v>2688</v>
      </c>
      <c r="D2476" s="3" t="s">
        <v>2511</v>
      </c>
    </row>
    <row r="2477" spans="1:4" x14ac:dyDescent="0.2">
      <c r="A2477" s="3">
        <v>5615</v>
      </c>
      <c r="B2477" s="3" t="s">
        <v>2689</v>
      </c>
      <c r="C2477" s="3" t="s">
        <v>2689</v>
      </c>
      <c r="D2477" s="3" t="s">
        <v>2511</v>
      </c>
    </row>
    <row r="2478" spans="1:4" x14ac:dyDescent="0.2">
      <c r="A2478" s="3">
        <v>5705</v>
      </c>
      <c r="B2478" s="3" t="s">
        <v>2690</v>
      </c>
      <c r="C2478" s="3" t="s">
        <v>2690</v>
      </c>
      <c r="D2478" s="3" t="s">
        <v>2511</v>
      </c>
    </row>
    <row r="2479" spans="1:4" x14ac:dyDescent="0.2">
      <c r="A2479" s="3">
        <v>5604</v>
      </c>
      <c r="B2479" s="3" t="s">
        <v>2691</v>
      </c>
      <c r="C2479" s="3" t="s">
        <v>2691</v>
      </c>
      <c r="D2479" s="3" t="s">
        <v>2511</v>
      </c>
    </row>
    <row r="2480" spans="1:4" x14ac:dyDescent="0.2">
      <c r="A2480" s="3">
        <v>5113</v>
      </c>
      <c r="B2480" s="3" t="s">
        <v>2692</v>
      </c>
      <c r="C2480" s="3" t="s">
        <v>2693</v>
      </c>
      <c r="D2480" s="3" t="s">
        <v>2511</v>
      </c>
    </row>
    <row r="2481" spans="1:4" x14ac:dyDescent="0.2">
      <c r="A2481" s="3">
        <v>5502</v>
      </c>
      <c r="B2481" s="3" t="s">
        <v>2694</v>
      </c>
      <c r="C2481" s="3" t="s">
        <v>2694</v>
      </c>
      <c r="D2481" s="3" t="s">
        <v>2511</v>
      </c>
    </row>
    <row r="2482" spans="1:4" x14ac:dyDescent="0.2">
      <c r="A2482" s="3">
        <v>5600</v>
      </c>
      <c r="B2482" s="3" t="s">
        <v>2695</v>
      </c>
      <c r="C2482" s="3" t="s">
        <v>2695</v>
      </c>
      <c r="D2482" s="3" t="s">
        <v>2511</v>
      </c>
    </row>
    <row r="2483" spans="1:4" x14ac:dyDescent="0.2">
      <c r="A2483" s="3">
        <v>5616</v>
      </c>
      <c r="B2483" s="3" t="s">
        <v>2696</v>
      </c>
      <c r="C2483" s="3" t="s">
        <v>2696</v>
      </c>
      <c r="D2483" s="3" t="s">
        <v>2511</v>
      </c>
    </row>
    <row r="2484" spans="1:4" x14ac:dyDescent="0.2">
      <c r="A2484" s="3">
        <v>5617</v>
      </c>
      <c r="B2484" s="3" t="s">
        <v>2697</v>
      </c>
      <c r="C2484" s="3" t="s">
        <v>2696</v>
      </c>
      <c r="D2484" s="3" t="s">
        <v>2511</v>
      </c>
    </row>
    <row r="2485" spans="1:4" x14ac:dyDescent="0.2">
      <c r="A2485" s="3">
        <v>5103</v>
      </c>
      <c r="B2485" s="3" t="s">
        <v>2698</v>
      </c>
      <c r="C2485" s="3" t="s">
        <v>2699</v>
      </c>
      <c r="D2485" s="3" t="s">
        <v>2511</v>
      </c>
    </row>
    <row r="2486" spans="1:4" x14ac:dyDescent="0.2">
      <c r="A2486" s="3">
        <v>5103</v>
      </c>
      <c r="B2486" s="3" t="s">
        <v>2700</v>
      </c>
      <c r="C2486" s="3" t="s">
        <v>2699</v>
      </c>
      <c r="D2486" s="3" t="s">
        <v>2511</v>
      </c>
    </row>
    <row r="2487" spans="1:4" x14ac:dyDescent="0.2">
      <c r="A2487" s="3">
        <v>5702</v>
      </c>
      <c r="B2487" s="3" t="s">
        <v>2701</v>
      </c>
      <c r="C2487" s="3" t="s">
        <v>2701</v>
      </c>
      <c r="D2487" s="3" t="s">
        <v>2511</v>
      </c>
    </row>
    <row r="2488" spans="1:4" x14ac:dyDescent="0.2">
      <c r="A2488" s="3">
        <v>5504</v>
      </c>
      <c r="B2488" s="3" t="s">
        <v>2702</v>
      </c>
      <c r="C2488" s="3" t="s">
        <v>2702</v>
      </c>
      <c r="D2488" s="3" t="s">
        <v>2511</v>
      </c>
    </row>
    <row r="2489" spans="1:4" x14ac:dyDescent="0.2">
      <c r="A2489" s="3">
        <v>5102</v>
      </c>
      <c r="B2489" s="3" t="s">
        <v>2703</v>
      </c>
      <c r="C2489" s="3" t="s">
        <v>2703</v>
      </c>
      <c r="D2489" s="3" t="s">
        <v>2511</v>
      </c>
    </row>
    <row r="2490" spans="1:4" x14ac:dyDescent="0.2">
      <c r="A2490" s="3">
        <v>5503</v>
      </c>
      <c r="B2490" s="3" t="s">
        <v>2704</v>
      </c>
      <c r="C2490" s="3" t="s">
        <v>2704</v>
      </c>
      <c r="D2490" s="3" t="s">
        <v>2511</v>
      </c>
    </row>
    <row r="2491" spans="1:4" x14ac:dyDescent="0.2">
      <c r="A2491" s="3">
        <v>5707</v>
      </c>
      <c r="B2491" s="3" t="s">
        <v>2705</v>
      </c>
      <c r="C2491" s="3" t="s">
        <v>2705</v>
      </c>
      <c r="D2491" s="3" t="s">
        <v>2511</v>
      </c>
    </row>
    <row r="2492" spans="1:4" x14ac:dyDescent="0.2">
      <c r="A2492" s="3">
        <v>5703</v>
      </c>
      <c r="B2492" s="3" t="s">
        <v>2706</v>
      </c>
      <c r="C2492" s="3" t="s">
        <v>2706</v>
      </c>
      <c r="D2492" s="3" t="s">
        <v>2511</v>
      </c>
    </row>
    <row r="2493" spans="1:4" x14ac:dyDescent="0.2">
      <c r="A2493" s="3">
        <v>5603</v>
      </c>
      <c r="B2493" s="3" t="s">
        <v>2707</v>
      </c>
      <c r="C2493" s="3" t="s">
        <v>2707</v>
      </c>
      <c r="D2493" s="3" t="s">
        <v>2511</v>
      </c>
    </row>
    <row r="2494" spans="1:4" x14ac:dyDescent="0.2">
      <c r="A2494" s="3">
        <v>5646</v>
      </c>
      <c r="B2494" s="3" t="s">
        <v>2708</v>
      </c>
      <c r="C2494" s="3" t="s">
        <v>2709</v>
      </c>
      <c r="D2494" s="3" t="s">
        <v>2511</v>
      </c>
    </row>
    <row r="2495" spans="1:4" x14ac:dyDescent="0.2">
      <c r="A2495" s="3">
        <v>5628</v>
      </c>
      <c r="B2495" s="3" t="s">
        <v>2710</v>
      </c>
      <c r="C2495" s="3" t="s">
        <v>2710</v>
      </c>
      <c r="D2495" s="3" t="s">
        <v>2511</v>
      </c>
    </row>
    <row r="2496" spans="1:4" x14ac:dyDescent="0.2">
      <c r="A2496" s="3">
        <v>5644</v>
      </c>
      <c r="B2496" s="3" t="s">
        <v>2711</v>
      </c>
      <c r="C2496" s="3" t="s">
        <v>2711</v>
      </c>
      <c r="D2496" s="3" t="s">
        <v>2511</v>
      </c>
    </row>
    <row r="2497" spans="1:4" x14ac:dyDescent="0.2">
      <c r="A2497" s="3">
        <v>5637</v>
      </c>
      <c r="B2497" s="3" t="s">
        <v>2712</v>
      </c>
      <c r="C2497" s="3" t="s">
        <v>2712</v>
      </c>
      <c r="D2497" s="3" t="s">
        <v>2511</v>
      </c>
    </row>
    <row r="2498" spans="1:4" x14ac:dyDescent="0.2">
      <c r="A2498" s="3">
        <v>5627</v>
      </c>
      <c r="B2498" s="3" t="s">
        <v>2713</v>
      </c>
      <c r="C2498" s="3" t="s">
        <v>2713</v>
      </c>
      <c r="D2498" s="3" t="s">
        <v>2511</v>
      </c>
    </row>
    <row r="2499" spans="1:4" x14ac:dyDescent="0.2">
      <c r="A2499" s="3">
        <v>5618</v>
      </c>
      <c r="B2499" s="3" t="s">
        <v>2714</v>
      </c>
      <c r="C2499" s="3" t="s">
        <v>2714</v>
      </c>
      <c r="D2499" s="3" t="s">
        <v>2511</v>
      </c>
    </row>
    <row r="2500" spans="1:4" x14ac:dyDescent="0.2">
      <c r="A2500" s="3">
        <v>5623</v>
      </c>
      <c r="B2500" s="3" t="s">
        <v>2715</v>
      </c>
      <c r="C2500" s="3" t="s">
        <v>2715</v>
      </c>
      <c r="D2500" s="3" t="s">
        <v>2511</v>
      </c>
    </row>
    <row r="2501" spans="1:4" x14ac:dyDescent="0.2">
      <c r="A2501" s="3">
        <v>5624</v>
      </c>
      <c r="B2501" s="3" t="s">
        <v>2716</v>
      </c>
      <c r="C2501" s="3" t="s">
        <v>2716</v>
      </c>
      <c r="D2501" s="3" t="s">
        <v>2511</v>
      </c>
    </row>
    <row r="2502" spans="1:4" x14ac:dyDescent="0.2">
      <c r="A2502" s="3">
        <v>5624</v>
      </c>
      <c r="B2502" s="3" t="s">
        <v>2717</v>
      </c>
      <c r="C2502" s="3" t="s">
        <v>2716</v>
      </c>
      <c r="D2502" s="3" t="s">
        <v>2511</v>
      </c>
    </row>
    <row r="2503" spans="1:4" x14ac:dyDescent="0.2">
      <c r="A2503" s="3">
        <v>5632</v>
      </c>
      <c r="B2503" s="3" t="s">
        <v>2718</v>
      </c>
      <c r="C2503" s="3" t="s">
        <v>2718</v>
      </c>
      <c r="D2503" s="3" t="s">
        <v>2511</v>
      </c>
    </row>
    <row r="2504" spans="1:4" x14ac:dyDescent="0.2">
      <c r="A2504" s="3">
        <v>6042</v>
      </c>
      <c r="B2504" s="3" t="s">
        <v>2719</v>
      </c>
      <c r="C2504" s="3" t="s">
        <v>2719</v>
      </c>
      <c r="D2504" s="3" t="s">
        <v>2511</v>
      </c>
    </row>
    <row r="2505" spans="1:4" x14ac:dyDescent="0.2">
      <c r="A2505" s="3">
        <v>5637</v>
      </c>
      <c r="B2505" s="3" t="s">
        <v>2720</v>
      </c>
      <c r="C2505" s="3" t="s">
        <v>2720</v>
      </c>
      <c r="D2505" s="3" t="s">
        <v>2511</v>
      </c>
    </row>
    <row r="2506" spans="1:4" x14ac:dyDescent="0.2">
      <c r="A2506" s="3">
        <v>5625</v>
      </c>
      <c r="B2506" s="3" t="s">
        <v>2721</v>
      </c>
      <c r="C2506" s="3" t="s">
        <v>2721</v>
      </c>
      <c r="D2506" s="3" t="s">
        <v>2511</v>
      </c>
    </row>
    <row r="2507" spans="1:4" x14ac:dyDescent="0.2">
      <c r="A2507" s="3">
        <v>5634</v>
      </c>
      <c r="B2507" s="3" t="s">
        <v>2722</v>
      </c>
      <c r="C2507" s="3" t="s">
        <v>2722</v>
      </c>
      <c r="D2507" s="3" t="s">
        <v>2511</v>
      </c>
    </row>
    <row r="2508" spans="1:4" x14ac:dyDescent="0.2">
      <c r="A2508" s="3">
        <v>5636</v>
      </c>
      <c r="B2508" s="3" t="s">
        <v>2723</v>
      </c>
      <c r="C2508" s="3" t="s">
        <v>2722</v>
      </c>
      <c r="D2508" s="3" t="s">
        <v>2511</v>
      </c>
    </row>
    <row r="2509" spans="1:4" x14ac:dyDescent="0.2">
      <c r="A2509" s="3">
        <v>5642</v>
      </c>
      <c r="B2509" s="3" t="s">
        <v>2724</v>
      </c>
      <c r="C2509" s="3" t="s">
        <v>2724</v>
      </c>
      <c r="D2509" s="3" t="s">
        <v>2511</v>
      </c>
    </row>
    <row r="2510" spans="1:4" x14ac:dyDescent="0.2">
      <c r="A2510" s="3">
        <v>5630</v>
      </c>
      <c r="B2510" s="3" t="s">
        <v>2725</v>
      </c>
      <c r="C2510" s="3" t="s">
        <v>2726</v>
      </c>
      <c r="D2510" s="3" t="s">
        <v>2511</v>
      </c>
    </row>
    <row r="2511" spans="1:4" x14ac:dyDescent="0.2">
      <c r="A2511" s="3">
        <v>5647</v>
      </c>
      <c r="B2511" s="3" t="s">
        <v>2727</v>
      </c>
      <c r="C2511" s="3" t="s">
        <v>2727</v>
      </c>
      <c r="D2511" s="3" t="s">
        <v>2511</v>
      </c>
    </row>
    <row r="2512" spans="1:4" x14ac:dyDescent="0.2">
      <c r="A2512" s="3">
        <v>8919</v>
      </c>
      <c r="B2512" s="3" t="s">
        <v>2728</v>
      </c>
      <c r="C2512" s="3" t="s">
        <v>2728</v>
      </c>
      <c r="D2512" s="3" t="s">
        <v>2511</v>
      </c>
    </row>
    <row r="2513" spans="1:4" x14ac:dyDescent="0.2">
      <c r="A2513" s="3">
        <v>5643</v>
      </c>
      <c r="B2513" s="3" t="s">
        <v>2729</v>
      </c>
      <c r="C2513" s="3" t="s">
        <v>2729</v>
      </c>
      <c r="D2513" s="3" t="s">
        <v>2511</v>
      </c>
    </row>
    <row r="2514" spans="1:4" x14ac:dyDescent="0.2">
      <c r="A2514" s="3">
        <v>5643</v>
      </c>
      <c r="B2514" s="3" t="s">
        <v>2729</v>
      </c>
      <c r="C2514" s="3" t="s">
        <v>2729</v>
      </c>
      <c r="D2514" s="3" t="s">
        <v>2511</v>
      </c>
    </row>
    <row r="2515" spans="1:4" x14ac:dyDescent="0.2">
      <c r="A2515" s="3">
        <v>5643</v>
      </c>
      <c r="B2515" s="3" t="s">
        <v>2730</v>
      </c>
      <c r="C2515" s="3" t="s">
        <v>2729</v>
      </c>
      <c r="D2515" s="3" t="s">
        <v>2511</v>
      </c>
    </row>
    <row r="2516" spans="1:4" x14ac:dyDescent="0.2">
      <c r="A2516" s="3">
        <v>5643</v>
      </c>
      <c r="B2516" s="3" t="s">
        <v>2731</v>
      </c>
      <c r="C2516" s="3" t="s">
        <v>2729</v>
      </c>
      <c r="D2516" s="3" t="s">
        <v>2511</v>
      </c>
    </row>
    <row r="2517" spans="1:4" x14ac:dyDescent="0.2">
      <c r="A2517" s="3">
        <v>5645</v>
      </c>
      <c r="B2517" s="3" t="s">
        <v>2732</v>
      </c>
      <c r="C2517" s="3" t="s">
        <v>2729</v>
      </c>
      <c r="D2517" s="3" t="s">
        <v>2511</v>
      </c>
    </row>
    <row r="2518" spans="1:4" x14ac:dyDescent="0.2">
      <c r="A2518" s="3">
        <v>5645</v>
      </c>
      <c r="B2518" s="3" t="s">
        <v>2733</v>
      </c>
      <c r="C2518" s="3" t="s">
        <v>2729</v>
      </c>
      <c r="D2518" s="3" t="s">
        <v>2511</v>
      </c>
    </row>
    <row r="2519" spans="1:4" x14ac:dyDescent="0.2">
      <c r="A2519" s="3">
        <v>5622</v>
      </c>
      <c r="B2519" s="3" t="s">
        <v>2734</v>
      </c>
      <c r="C2519" s="3" t="s">
        <v>2734</v>
      </c>
      <c r="D2519" s="3" t="s">
        <v>2511</v>
      </c>
    </row>
    <row r="2520" spans="1:4" x14ac:dyDescent="0.2">
      <c r="A2520" s="3">
        <v>4316</v>
      </c>
      <c r="B2520" s="3" t="s">
        <v>2735</v>
      </c>
      <c r="C2520" s="3" t="s">
        <v>2735</v>
      </c>
      <c r="D2520" s="3" t="s">
        <v>2511</v>
      </c>
    </row>
    <row r="2521" spans="1:4" x14ac:dyDescent="0.2">
      <c r="A2521" s="3">
        <v>4303</v>
      </c>
      <c r="B2521" s="3" t="s">
        <v>2736</v>
      </c>
      <c r="C2521" s="3" t="s">
        <v>2736</v>
      </c>
      <c r="D2521" s="3" t="s">
        <v>2511</v>
      </c>
    </row>
    <row r="2522" spans="1:4" x14ac:dyDescent="0.2">
      <c r="A2522" s="3">
        <v>4312</v>
      </c>
      <c r="B2522" s="3" t="s">
        <v>2737</v>
      </c>
      <c r="C2522" s="3" t="s">
        <v>2737</v>
      </c>
      <c r="D2522" s="3" t="s">
        <v>2511</v>
      </c>
    </row>
    <row r="2523" spans="1:4" x14ac:dyDescent="0.2">
      <c r="A2523" s="3">
        <v>4313</v>
      </c>
      <c r="B2523" s="3" t="s">
        <v>2738</v>
      </c>
      <c r="C2523" s="3" t="s">
        <v>2738</v>
      </c>
      <c r="D2523" s="3" t="s">
        <v>2511</v>
      </c>
    </row>
    <row r="2524" spans="1:4" x14ac:dyDescent="0.2">
      <c r="A2524" s="3">
        <v>4322</v>
      </c>
      <c r="B2524" s="3" t="s">
        <v>2739</v>
      </c>
      <c r="C2524" s="3" t="s">
        <v>2739</v>
      </c>
      <c r="D2524" s="3" t="s">
        <v>2511</v>
      </c>
    </row>
    <row r="2525" spans="1:4" x14ac:dyDescent="0.2">
      <c r="A2525" s="3">
        <v>4324</v>
      </c>
      <c r="B2525" s="3" t="s">
        <v>2740</v>
      </c>
      <c r="C2525" s="3" t="s">
        <v>2740</v>
      </c>
      <c r="D2525" s="3" t="s">
        <v>2511</v>
      </c>
    </row>
    <row r="2526" spans="1:4" x14ac:dyDescent="0.2">
      <c r="A2526" s="3">
        <v>4305</v>
      </c>
      <c r="B2526" s="3" t="s">
        <v>2741</v>
      </c>
      <c r="C2526" s="3" t="s">
        <v>2741</v>
      </c>
      <c r="D2526" s="3" t="s">
        <v>2511</v>
      </c>
    </row>
    <row r="2527" spans="1:4" x14ac:dyDescent="0.2">
      <c r="A2527" s="3">
        <v>4310</v>
      </c>
      <c r="B2527" s="3" t="s">
        <v>2742</v>
      </c>
      <c r="C2527" s="3" t="s">
        <v>2742</v>
      </c>
      <c r="D2527" s="3" t="s">
        <v>2511</v>
      </c>
    </row>
    <row r="2528" spans="1:4" x14ac:dyDescent="0.2">
      <c r="A2528" s="3">
        <v>4325</v>
      </c>
      <c r="B2528" s="3" t="s">
        <v>2743</v>
      </c>
      <c r="C2528" s="3" t="s">
        <v>2743</v>
      </c>
      <c r="D2528" s="3" t="s">
        <v>2511</v>
      </c>
    </row>
    <row r="2529" spans="1:4" x14ac:dyDescent="0.2">
      <c r="A2529" s="3">
        <v>4332</v>
      </c>
      <c r="B2529" s="3" t="s">
        <v>2744</v>
      </c>
      <c r="C2529" s="3" t="s">
        <v>2745</v>
      </c>
      <c r="D2529" s="3" t="s">
        <v>2511</v>
      </c>
    </row>
    <row r="2530" spans="1:4" x14ac:dyDescent="0.2">
      <c r="A2530" s="3">
        <v>4323</v>
      </c>
      <c r="B2530" s="3" t="s">
        <v>2746</v>
      </c>
      <c r="C2530" s="3" t="s">
        <v>2746</v>
      </c>
      <c r="D2530" s="3" t="s">
        <v>2511</v>
      </c>
    </row>
    <row r="2531" spans="1:4" x14ac:dyDescent="0.2">
      <c r="A2531" s="3">
        <v>4317</v>
      </c>
      <c r="B2531" s="3" t="s">
        <v>2747</v>
      </c>
      <c r="C2531" s="3" t="s">
        <v>2747</v>
      </c>
      <c r="D2531" s="3" t="s">
        <v>2511</v>
      </c>
    </row>
    <row r="2532" spans="1:4" x14ac:dyDescent="0.2">
      <c r="A2532" s="3">
        <v>4314</v>
      </c>
      <c r="B2532" s="3" t="s">
        <v>2748</v>
      </c>
      <c r="C2532" s="3" t="s">
        <v>2748</v>
      </c>
      <c r="D2532" s="3" t="s">
        <v>2511</v>
      </c>
    </row>
    <row r="2533" spans="1:4" x14ac:dyDescent="0.2">
      <c r="A2533" s="3">
        <v>4315</v>
      </c>
      <c r="B2533" s="3" t="s">
        <v>2749</v>
      </c>
      <c r="C2533" s="3" t="s">
        <v>2749</v>
      </c>
      <c r="D2533" s="3" t="s">
        <v>2511</v>
      </c>
    </row>
    <row r="2534" spans="1:4" x14ac:dyDescent="0.2">
      <c r="A2534" s="3">
        <v>4663</v>
      </c>
      <c r="B2534" s="3" t="s">
        <v>2750</v>
      </c>
      <c r="C2534" s="3" t="s">
        <v>2750</v>
      </c>
      <c r="D2534" s="3" t="s">
        <v>2511</v>
      </c>
    </row>
    <row r="2535" spans="1:4" x14ac:dyDescent="0.2">
      <c r="A2535" s="3">
        <v>4814</v>
      </c>
      <c r="B2535" s="3" t="s">
        <v>2751</v>
      </c>
      <c r="C2535" s="3" t="s">
        <v>2751</v>
      </c>
      <c r="D2535" s="3" t="s">
        <v>2511</v>
      </c>
    </row>
    <row r="2536" spans="1:4" x14ac:dyDescent="0.2">
      <c r="A2536" s="3">
        <v>4805</v>
      </c>
      <c r="B2536" s="3" t="s">
        <v>2752</v>
      </c>
      <c r="C2536" s="3" t="s">
        <v>2752</v>
      </c>
      <c r="D2536" s="3" t="s">
        <v>2511</v>
      </c>
    </row>
    <row r="2537" spans="1:4" x14ac:dyDescent="0.2">
      <c r="A2537" s="3">
        <v>5054</v>
      </c>
      <c r="B2537" s="3" t="s">
        <v>2753</v>
      </c>
      <c r="C2537" s="3" t="s">
        <v>2753</v>
      </c>
      <c r="D2537" s="3" t="s">
        <v>2511</v>
      </c>
    </row>
    <row r="2538" spans="1:4" x14ac:dyDescent="0.2">
      <c r="A2538" s="3">
        <v>5742</v>
      </c>
      <c r="B2538" s="3" t="s">
        <v>2754</v>
      </c>
      <c r="C2538" s="3" t="s">
        <v>2754</v>
      </c>
      <c r="D2538" s="3" t="s">
        <v>2511</v>
      </c>
    </row>
    <row r="2539" spans="1:4" x14ac:dyDescent="0.2">
      <c r="A2539" s="3">
        <v>5054</v>
      </c>
      <c r="B2539" s="3" t="s">
        <v>2755</v>
      </c>
      <c r="C2539" s="3" t="s">
        <v>2755</v>
      </c>
      <c r="D2539" s="3" t="s">
        <v>2511</v>
      </c>
    </row>
    <row r="2540" spans="1:4" x14ac:dyDescent="0.2">
      <c r="A2540" s="3">
        <v>4853</v>
      </c>
      <c r="B2540" s="3" t="s">
        <v>2756</v>
      </c>
      <c r="C2540" s="3" t="s">
        <v>2756</v>
      </c>
      <c r="D2540" s="3" t="s">
        <v>2511</v>
      </c>
    </row>
    <row r="2541" spans="1:4" x14ac:dyDescent="0.2">
      <c r="A2541" s="3">
        <v>4853</v>
      </c>
      <c r="B2541" s="3" t="s">
        <v>2757</v>
      </c>
      <c r="C2541" s="3" t="s">
        <v>2756</v>
      </c>
      <c r="D2541" s="3" t="s">
        <v>2511</v>
      </c>
    </row>
    <row r="2542" spans="1:4" x14ac:dyDescent="0.2">
      <c r="A2542" s="3">
        <v>4856</v>
      </c>
      <c r="B2542" s="3" t="s">
        <v>2758</v>
      </c>
      <c r="C2542" s="3" t="s">
        <v>2756</v>
      </c>
      <c r="D2542" s="3" t="s">
        <v>2511</v>
      </c>
    </row>
    <row r="2543" spans="1:4" x14ac:dyDescent="0.2">
      <c r="A2543" s="3">
        <v>4665</v>
      </c>
      <c r="B2543" s="3" t="s">
        <v>2759</v>
      </c>
      <c r="C2543" s="3" t="s">
        <v>2759</v>
      </c>
      <c r="D2543" s="3" t="s">
        <v>2511</v>
      </c>
    </row>
    <row r="2544" spans="1:4" x14ac:dyDescent="0.2">
      <c r="A2544" s="3">
        <v>5056</v>
      </c>
      <c r="B2544" s="3" t="s">
        <v>2760</v>
      </c>
      <c r="C2544" s="3" t="s">
        <v>2761</v>
      </c>
      <c r="D2544" s="3" t="s">
        <v>2511</v>
      </c>
    </row>
    <row r="2545" spans="1:4" x14ac:dyDescent="0.2">
      <c r="A2545" s="3">
        <v>5057</v>
      </c>
      <c r="B2545" s="3" t="s">
        <v>2761</v>
      </c>
      <c r="C2545" s="3" t="s">
        <v>2761</v>
      </c>
      <c r="D2545" s="3" t="s">
        <v>2511</v>
      </c>
    </row>
    <row r="2546" spans="1:4" x14ac:dyDescent="0.2">
      <c r="A2546" s="3">
        <v>4852</v>
      </c>
      <c r="B2546" s="3" t="s">
        <v>2762</v>
      </c>
      <c r="C2546" s="3" t="s">
        <v>2762</v>
      </c>
      <c r="D2546" s="3" t="s">
        <v>2511</v>
      </c>
    </row>
    <row r="2547" spans="1:4" x14ac:dyDescent="0.2">
      <c r="A2547" s="3">
        <v>5745</v>
      </c>
      <c r="B2547" s="3" t="s">
        <v>2763</v>
      </c>
      <c r="C2547" s="3" t="s">
        <v>2763</v>
      </c>
      <c r="D2547" s="3" t="s">
        <v>2511</v>
      </c>
    </row>
    <row r="2548" spans="1:4" x14ac:dyDescent="0.2">
      <c r="A2548" s="3">
        <v>5053</v>
      </c>
      <c r="B2548" s="3" t="s">
        <v>2764</v>
      </c>
      <c r="C2548" s="3" t="s">
        <v>2764</v>
      </c>
      <c r="D2548" s="3" t="s">
        <v>2511</v>
      </c>
    </row>
    <row r="2549" spans="1:4" x14ac:dyDescent="0.2">
      <c r="A2549" s="3">
        <v>5053</v>
      </c>
      <c r="B2549" s="3" t="s">
        <v>2765</v>
      </c>
      <c r="C2549" s="3" t="s">
        <v>2764</v>
      </c>
      <c r="D2549" s="3" t="s">
        <v>2511</v>
      </c>
    </row>
    <row r="2550" spans="1:4" x14ac:dyDescent="0.2">
      <c r="A2550" s="3">
        <v>4802</v>
      </c>
      <c r="B2550" s="3" t="s">
        <v>2766</v>
      </c>
      <c r="C2550" s="3" t="s">
        <v>2766</v>
      </c>
      <c r="D2550" s="3" t="s">
        <v>2511</v>
      </c>
    </row>
    <row r="2551" spans="1:4" x14ac:dyDescent="0.2">
      <c r="A2551" s="3">
        <v>4813</v>
      </c>
      <c r="B2551" s="3" t="s">
        <v>2767</v>
      </c>
      <c r="C2551" s="3" t="s">
        <v>2767</v>
      </c>
      <c r="D2551" s="3" t="s">
        <v>2511</v>
      </c>
    </row>
    <row r="2552" spans="1:4" x14ac:dyDescent="0.2">
      <c r="A2552" s="3">
        <v>4803</v>
      </c>
      <c r="B2552" s="3" t="s">
        <v>2768</v>
      </c>
      <c r="C2552" s="3" t="s">
        <v>2768</v>
      </c>
      <c r="D2552" s="3" t="s">
        <v>2511</v>
      </c>
    </row>
    <row r="2553" spans="1:4" x14ac:dyDescent="0.2">
      <c r="A2553" s="3">
        <v>5058</v>
      </c>
      <c r="B2553" s="3" t="s">
        <v>2769</v>
      </c>
      <c r="C2553" s="3" t="s">
        <v>2769</v>
      </c>
      <c r="D2553" s="3" t="s">
        <v>2511</v>
      </c>
    </row>
    <row r="2554" spans="1:4" x14ac:dyDescent="0.2">
      <c r="A2554" s="3">
        <v>4800</v>
      </c>
      <c r="B2554" s="3" t="s">
        <v>2770</v>
      </c>
      <c r="C2554" s="3" t="s">
        <v>2770</v>
      </c>
      <c r="D2554" s="3" t="s">
        <v>2511</v>
      </c>
    </row>
    <row r="2555" spans="1:4" x14ac:dyDescent="0.2">
      <c r="A2555" s="3">
        <v>4812</v>
      </c>
      <c r="B2555" s="3" t="s">
        <v>2771</v>
      </c>
      <c r="C2555" s="3" t="s">
        <v>2770</v>
      </c>
      <c r="D2555" s="3" t="s">
        <v>2511</v>
      </c>
    </row>
    <row r="2556" spans="1:4" x14ac:dyDescent="0.2">
      <c r="A2556" s="3">
        <v>5314</v>
      </c>
      <c r="B2556" s="3" t="s">
        <v>2772</v>
      </c>
      <c r="C2556" s="3" t="s">
        <v>2773</v>
      </c>
      <c r="D2556" s="3" t="s">
        <v>2511</v>
      </c>
    </row>
    <row r="2557" spans="1:4" x14ac:dyDescent="0.2">
      <c r="A2557" s="3">
        <v>5315</v>
      </c>
      <c r="B2557" s="3" t="s">
        <v>2773</v>
      </c>
      <c r="C2557" s="3" t="s">
        <v>2773</v>
      </c>
      <c r="D2557" s="3" t="s">
        <v>2511</v>
      </c>
    </row>
    <row r="2558" spans="1:4" x14ac:dyDescent="0.2">
      <c r="A2558" s="3">
        <v>5312</v>
      </c>
      <c r="B2558" s="3" t="s">
        <v>2774</v>
      </c>
      <c r="C2558" s="3" t="s">
        <v>2774</v>
      </c>
      <c r="D2558" s="3" t="s">
        <v>2511</v>
      </c>
    </row>
    <row r="2559" spans="1:4" x14ac:dyDescent="0.2">
      <c r="A2559" s="3">
        <v>5304</v>
      </c>
      <c r="B2559" s="3" t="s">
        <v>2775</v>
      </c>
      <c r="C2559" s="3" t="s">
        <v>2775</v>
      </c>
      <c r="D2559" s="3" t="s">
        <v>2511</v>
      </c>
    </row>
    <row r="2560" spans="1:4" x14ac:dyDescent="0.2">
      <c r="A2560" s="3">
        <v>5305</v>
      </c>
      <c r="B2560" s="3" t="s">
        <v>2776</v>
      </c>
      <c r="C2560" s="3" t="s">
        <v>2775</v>
      </c>
      <c r="D2560" s="3" t="s">
        <v>2511</v>
      </c>
    </row>
    <row r="2561" spans="1:4" x14ac:dyDescent="0.2">
      <c r="A2561" s="3">
        <v>5467</v>
      </c>
      <c r="B2561" s="3" t="s">
        <v>2777</v>
      </c>
      <c r="C2561" s="3" t="s">
        <v>2777</v>
      </c>
      <c r="D2561" s="3" t="s">
        <v>2511</v>
      </c>
    </row>
    <row r="2562" spans="1:4" x14ac:dyDescent="0.2">
      <c r="A2562" s="3">
        <v>5324</v>
      </c>
      <c r="B2562" s="3" t="s">
        <v>2778</v>
      </c>
      <c r="C2562" s="3" t="s">
        <v>2778</v>
      </c>
      <c r="D2562" s="3" t="s">
        <v>2511</v>
      </c>
    </row>
    <row r="2563" spans="1:4" x14ac:dyDescent="0.2">
      <c r="A2563" s="3">
        <v>5313</v>
      </c>
      <c r="B2563" s="3" t="s">
        <v>2779</v>
      </c>
      <c r="C2563" s="3" t="s">
        <v>2779</v>
      </c>
      <c r="D2563" s="3" t="s">
        <v>2511</v>
      </c>
    </row>
    <row r="2564" spans="1:4" x14ac:dyDescent="0.2">
      <c r="A2564" s="3">
        <v>5322</v>
      </c>
      <c r="B2564" s="3" t="s">
        <v>2780</v>
      </c>
      <c r="C2564" s="3" t="s">
        <v>2780</v>
      </c>
      <c r="D2564" s="3" t="s">
        <v>2511</v>
      </c>
    </row>
    <row r="2565" spans="1:4" x14ac:dyDescent="0.2">
      <c r="A2565" s="3">
        <v>5325</v>
      </c>
      <c r="B2565" s="3" t="s">
        <v>2781</v>
      </c>
      <c r="C2565" s="3" t="s">
        <v>2781</v>
      </c>
      <c r="D2565" s="3" t="s">
        <v>2511</v>
      </c>
    </row>
    <row r="2566" spans="1:4" x14ac:dyDescent="0.2">
      <c r="A2566" s="3">
        <v>5426</v>
      </c>
      <c r="B2566" s="3" t="s">
        <v>2782</v>
      </c>
      <c r="C2566" s="3" t="s">
        <v>2783</v>
      </c>
      <c r="D2566" s="3" t="s">
        <v>2511</v>
      </c>
    </row>
    <row r="2567" spans="1:4" x14ac:dyDescent="0.2">
      <c r="A2567" s="3">
        <v>5316</v>
      </c>
      <c r="B2567" s="3" t="s">
        <v>2784</v>
      </c>
      <c r="C2567" s="3" t="s">
        <v>2784</v>
      </c>
      <c r="D2567" s="3" t="s">
        <v>2511</v>
      </c>
    </row>
    <row r="2568" spans="1:4" x14ac:dyDescent="0.2">
      <c r="A2568" s="3">
        <v>5317</v>
      </c>
      <c r="B2568" s="3" t="s">
        <v>2785</v>
      </c>
      <c r="C2568" s="3" t="s">
        <v>2784</v>
      </c>
      <c r="D2568" s="3" t="s">
        <v>2511</v>
      </c>
    </row>
    <row r="2569" spans="1:4" x14ac:dyDescent="0.2">
      <c r="A2569" s="3">
        <v>5465</v>
      </c>
      <c r="B2569" s="3" t="s">
        <v>2786</v>
      </c>
      <c r="C2569" s="3" t="s">
        <v>2786</v>
      </c>
      <c r="D2569" s="3" t="s">
        <v>2511</v>
      </c>
    </row>
    <row r="2570" spans="1:4" x14ac:dyDescent="0.2">
      <c r="A2570" s="3">
        <v>5425</v>
      </c>
      <c r="B2570" s="3" t="s">
        <v>2787</v>
      </c>
      <c r="C2570" s="3" t="s">
        <v>2787</v>
      </c>
      <c r="D2570" s="3" t="s">
        <v>2511</v>
      </c>
    </row>
    <row r="2571" spans="1:4" x14ac:dyDescent="0.2">
      <c r="A2571" s="3">
        <v>5462</v>
      </c>
      <c r="B2571" s="3" t="s">
        <v>2788</v>
      </c>
      <c r="C2571" s="3" t="s">
        <v>2788</v>
      </c>
      <c r="D2571" s="3" t="s">
        <v>2511</v>
      </c>
    </row>
    <row r="2572" spans="1:4" x14ac:dyDescent="0.2">
      <c r="A2572" s="3">
        <v>5306</v>
      </c>
      <c r="B2572" s="3" t="s">
        <v>2789</v>
      </c>
      <c r="C2572" s="3" t="s">
        <v>2789</v>
      </c>
      <c r="D2572" s="3" t="s">
        <v>2511</v>
      </c>
    </row>
    <row r="2573" spans="1:4" x14ac:dyDescent="0.2">
      <c r="A2573" s="3">
        <v>5323</v>
      </c>
      <c r="B2573" s="3" t="s">
        <v>2790</v>
      </c>
      <c r="C2573" s="3" t="s">
        <v>2791</v>
      </c>
      <c r="D2573" s="3" t="s">
        <v>2511</v>
      </c>
    </row>
    <row r="2574" spans="1:4" x14ac:dyDescent="0.2">
      <c r="A2574" s="3">
        <v>5330</v>
      </c>
      <c r="B2574" s="3" t="s">
        <v>2792</v>
      </c>
      <c r="C2574" s="3" t="s">
        <v>2791</v>
      </c>
      <c r="D2574" s="3" t="s">
        <v>2511</v>
      </c>
    </row>
    <row r="2575" spans="1:4" x14ac:dyDescent="0.2">
      <c r="A2575" s="3">
        <v>5332</v>
      </c>
      <c r="B2575" s="3" t="s">
        <v>2793</v>
      </c>
      <c r="C2575" s="3" t="s">
        <v>2791</v>
      </c>
      <c r="D2575" s="3" t="s">
        <v>2511</v>
      </c>
    </row>
    <row r="2576" spans="1:4" x14ac:dyDescent="0.2">
      <c r="A2576" s="3">
        <v>5333</v>
      </c>
      <c r="B2576" s="3" t="s">
        <v>2794</v>
      </c>
      <c r="C2576" s="3" t="s">
        <v>2791</v>
      </c>
      <c r="D2576" s="3" t="s">
        <v>2511</v>
      </c>
    </row>
    <row r="2577" spans="1:4" x14ac:dyDescent="0.2">
      <c r="A2577" s="3">
        <v>5334</v>
      </c>
      <c r="B2577" s="3" t="s">
        <v>2795</v>
      </c>
      <c r="C2577" s="3" t="s">
        <v>2791</v>
      </c>
      <c r="D2577" s="3" t="s">
        <v>2511</v>
      </c>
    </row>
    <row r="2578" spans="1:4" x14ac:dyDescent="0.2">
      <c r="A2578" s="3">
        <v>5463</v>
      </c>
      <c r="B2578" s="3" t="s">
        <v>2796</v>
      </c>
      <c r="C2578" s="3" t="s">
        <v>2791</v>
      </c>
      <c r="D2578" s="3" t="s">
        <v>2511</v>
      </c>
    </row>
    <row r="2579" spans="1:4" x14ac:dyDescent="0.2">
      <c r="A2579" s="3">
        <v>5464</v>
      </c>
      <c r="B2579" s="3" t="s">
        <v>2797</v>
      </c>
      <c r="C2579" s="3" t="s">
        <v>2791</v>
      </c>
      <c r="D2579" s="3" t="s">
        <v>2511</v>
      </c>
    </row>
    <row r="2580" spans="1:4" x14ac:dyDescent="0.2">
      <c r="A2580" s="3">
        <v>5466</v>
      </c>
      <c r="B2580" s="3" t="s">
        <v>2798</v>
      </c>
      <c r="C2580" s="3" t="s">
        <v>2791</v>
      </c>
      <c r="D2580" s="3" t="s">
        <v>2511</v>
      </c>
    </row>
    <row r="2581" spans="1:4" x14ac:dyDescent="0.2">
      <c r="A2581" s="3">
        <v>9320</v>
      </c>
      <c r="B2581" s="3" t="s">
        <v>2799</v>
      </c>
      <c r="C2581" s="3" t="s">
        <v>2799</v>
      </c>
      <c r="D2581" s="3" t="s">
        <v>2800</v>
      </c>
    </row>
    <row r="2582" spans="1:4" x14ac:dyDescent="0.2">
      <c r="A2582" s="3">
        <v>9320</v>
      </c>
      <c r="B2582" s="3" t="s">
        <v>2801</v>
      </c>
      <c r="C2582" s="3" t="s">
        <v>2799</v>
      </c>
      <c r="D2582" s="3" t="s">
        <v>2800</v>
      </c>
    </row>
    <row r="2583" spans="1:4" x14ac:dyDescent="0.2">
      <c r="A2583" s="3">
        <v>9320</v>
      </c>
      <c r="B2583" s="3" t="s">
        <v>2802</v>
      </c>
      <c r="C2583" s="3" t="s">
        <v>2799</v>
      </c>
      <c r="D2583" s="3" t="s">
        <v>2800</v>
      </c>
    </row>
    <row r="2584" spans="1:4" x14ac:dyDescent="0.2">
      <c r="A2584" s="3">
        <v>8582</v>
      </c>
      <c r="B2584" s="3" t="s">
        <v>2803</v>
      </c>
      <c r="C2584" s="3" t="s">
        <v>2803</v>
      </c>
      <c r="D2584" s="3" t="s">
        <v>2800</v>
      </c>
    </row>
    <row r="2585" spans="1:4" x14ac:dyDescent="0.2">
      <c r="A2585" s="3">
        <v>9314</v>
      </c>
      <c r="B2585" s="3" t="s">
        <v>2804</v>
      </c>
      <c r="C2585" s="3" t="s">
        <v>2805</v>
      </c>
      <c r="D2585" s="3" t="s">
        <v>2800</v>
      </c>
    </row>
    <row r="2586" spans="1:4" x14ac:dyDescent="0.2">
      <c r="A2586" s="3">
        <v>9315</v>
      </c>
      <c r="B2586" s="3" t="s">
        <v>2806</v>
      </c>
      <c r="C2586" s="3" t="s">
        <v>2805</v>
      </c>
      <c r="D2586" s="3" t="s">
        <v>2800</v>
      </c>
    </row>
    <row r="2587" spans="1:4" x14ac:dyDescent="0.2">
      <c r="A2587" s="3">
        <v>9315</v>
      </c>
      <c r="B2587" s="3" t="s">
        <v>2807</v>
      </c>
      <c r="C2587" s="3" t="s">
        <v>2805</v>
      </c>
      <c r="D2587" s="3" t="s">
        <v>2800</v>
      </c>
    </row>
    <row r="2588" spans="1:4" x14ac:dyDescent="0.2">
      <c r="A2588" s="3">
        <v>9322</v>
      </c>
      <c r="B2588" s="3" t="s">
        <v>2805</v>
      </c>
      <c r="C2588" s="3" t="s">
        <v>2805</v>
      </c>
      <c r="D2588" s="3" t="s">
        <v>2800</v>
      </c>
    </row>
    <row r="2589" spans="1:4" x14ac:dyDescent="0.2">
      <c r="A2589" s="3">
        <v>8580</v>
      </c>
      <c r="B2589" s="3" t="s">
        <v>2808</v>
      </c>
      <c r="C2589" s="3" t="s">
        <v>2808</v>
      </c>
      <c r="D2589" s="3" t="s">
        <v>2800</v>
      </c>
    </row>
    <row r="2590" spans="1:4" x14ac:dyDescent="0.2">
      <c r="A2590" s="3">
        <v>9326</v>
      </c>
      <c r="B2590" s="3" t="s">
        <v>2809</v>
      </c>
      <c r="C2590" s="3" t="s">
        <v>2809</v>
      </c>
      <c r="D2590" s="3" t="s">
        <v>2800</v>
      </c>
    </row>
    <row r="2591" spans="1:4" x14ac:dyDescent="0.2">
      <c r="A2591" s="3">
        <v>8593</v>
      </c>
      <c r="B2591" s="3" t="s">
        <v>2810</v>
      </c>
      <c r="C2591" s="3" t="s">
        <v>2810</v>
      </c>
      <c r="D2591" s="3" t="s">
        <v>2800</v>
      </c>
    </row>
    <row r="2592" spans="1:4" x14ac:dyDescent="0.2">
      <c r="A2592" s="3">
        <v>9306</v>
      </c>
      <c r="B2592" s="3" t="s">
        <v>2811</v>
      </c>
      <c r="C2592" s="3" t="s">
        <v>2812</v>
      </c>
      <c r="D2592" s="3" t="s">
        <v>2800</v>
      </c>
    </row>
    <row r="2593" spans="1:4" x14ac:dyDescent="0.2">
      <c r="A2593" s="3">
        <v>9325</v>
      </c>
      <c r="B2593" s="3" t="s">
        <v>2813</v>
      </c>
      <c r="C2593" s="3" t="s">
        <v>2812</v>
      </c>
      <c r="D2593" s="3" t="s">
        <v>2800</v>
      </c>
    </row>
    <row r="2594" spans="1:4" x14ac:dyDescent="0.2">
      <c r="A2594" s="3">
        <v>8590</v>
      </c>
      <c r="B2594" s="3" t="s">
        <v>2814</v>
      </c>
      <c r="C2594" s="3" t="s">
        <v>2814</v>
      </c>
      <c r="D2594" s="3" t="s">
        <v>2800</v>
      </c>
    </row>
    <row r="2595" spans="1:4" x14ac:dyDescent="0.2">
      <c r="A2595" s="3">
        <v>8599</v>
      </c>
      <c r="B2595" s="3" t="s">
        <v>2815</v>
      </c>
      <c r="C2595" s="3" t="s">
        <v>2815</v>
      </c>
      <c r="D2595" s="3" t="s">
        <v>2800</v>
      </c>
    </row>
    <row r="2596" spans="1:4" x14ac:dyDescent="0.2">
      <c r="A2596" s="3">
        <v>8580</v>
      </c>
      <c r="B2596" s="3" t="s">
        <v>2816</v>
      </c>
      <c r="C2596" s="3" t="s">
        <v>2816</v>
      </c>
      <c r="D2596" s="3" t="s">
        <v>2800</v>
      </c>
    </row>
    <row r="2597" spans="1:4" x14ac:dyDescent="0.2">
      <c r="A2597" s="3">
        <v>8592</v>
      </c>
      <c r="B2597" s="3" t="s">
        <v>2817</v>
      </c>
      <c r="C2597" s="3" t="s">
        <v>2817</v>
      </c>
      <c r="D2597" s="3" t="s">
        <v>2800</v>
      </c>
    </row>
    <row r="2598" spans="1:4" x14ac:dyDescent="0.2">
      <c r="A2598" s="3">
        <v>8580</v>
      </c>
      <c r="B2598" s="3" t="s">
        <v>2818</v>
      </c>
      <c r="C2598" s="3" t="s">
        <v>2818</v>
      </c>
      <c r="D2598" s="3" t="s">
        <v>2800</v>
      </c>
    </row>
    <row r="2599" spans="1:4" x14ac:dyDescent="0.2">
      <c r="A2599" s="3">
        <v>8580</v>
      </c>
      <c r="B2599" s="3" t="s">
        <v>2819</v>
      </c>
      <c r="C2599" s="3" t="s">
        <v>2818</v>
      </c>
      <c r="D2599" s="3" t="s">
        <v>2800</v>
      </c>
    </row>
    <row r="2600" spans="1:4" x14ac:dyDescent="0.2">
      <c r="A2600" s="3">
        <v>8580</v>
      </c>
      <c r="B2600" s="3" t="s">
        <v>2820</v>
      </c>
      <c r="C2600" s="3" t="s">
        <v>2818</v>
      </c>
      <c r="D2600" s="3" t="s">
        <v>2800</v>
      </c>
    </row>
    <row r="2601" spans="1:4" x14ac:dyDescent="0.2">
      <c r="A2601" s="3">
        <v>8581</v>
      </c>
      <c r="B2601" s="3" t="s">
        <v>2821</v>
      </c>
      <c r="C2601" s="3" t="s">
        <v>2818</v>
      </c>
      <c r="D2601" s="3" t="s">
        <v>2800</v>
      </c>
    </row>
    <row r="2602" spans="1:4" x14ac:dyDescent="0.2">
      <c r="A2602" s="3">
        <v>8587</v>
      </c>
      <c r="B2602" s="3" t="s">
        <v>2822</v>
      </c>
      <c r="C2602" s="3" t="s">
        <v>2818</v>
      </c>
      <c r="D2602" s="3" t="s">
        <v>2800</v>
      </c>
    </row>
    <row r="2603" spans="1:4" x14ac:dyDescent="0.2">
      <c r="A2603" s="3">
        <v>9220</v>
      </c>
      <c r="B2603" s="3" t="s">
        <v>2823</v>
      </c>
      <c r="C2603" s="3" t="s">
        <v>2823</v>
      </c>
      <c r="D2603" s="3" t="s">
        <v>2800</v>
      </c>
    </row>
    <row r="2604" spans="1:4" x14ac:dyDescent="0.2">
      <c r="A2604" s="3">
        <v>9223</v>
      </c>
      <c r="B2604" s="3" t="s">
        <v>2824</v>
      </c>
      <c r="C2604" s="3" t="s">
        <v>2823</v>
      </c>
      <c r="D2604" s="3" t="s">
        <v>2800</v>
      </c>
    </row>
    <row r="2605" spans="1:4" x14ac:dyDescent="0.2">
      <c r="A2605" s="3">
        <v>9223</v>
      </c>
      <c r="B2605" s="3" t="s">
        <v>2825</v>
      </c>
      <c r="C2605" s="3" t="s">
        <v>2823</v>
      </c>
      <c r="D2605" s="3" t="s">
        <v>2800</v>
      </c>
    </row>
    <row r="2606" spans="1:4" x14ac:dyDescent="0.2">
      <c r="A2606" s="3">
        <v>8586</v>
      </c>
      <c r="B2606" s="3" t="s">
        <v>2826</v>
      </c>
      <c r="C2606" s="3" t="s">
        <v>2826</v>
      </c>
      <c r="D2606" s="3" t="s">
        <v>2800</v>
      </c>
    </row>
    <row r="2607" spans="1:4" x14ac:dyDescent="0.2">
      <c r="A2607" s="3">
        <v>8586</v>
      </c>
      <c r="B2607" s="3" t="s">
        <v>2827</v>
      </c>
      <c r="C2607" s="3" t="s">
        <v>2826</v>
      </c>
      <c r="D2607" s="3" t="s">
        <v>2800</v>
      </c>
    </row>
    <row r="2608" spans="1:4" x14ac:dyDescent="0.2">
      <c r="A2608" s="3">
        <v>8586</v>
      </c>
      <c r="B2608" s="3" t="s">
        <v>2828</v>
      </c>
      <c r="C2608" s="3" t="s">
        <v>2826</v>
      </c>
      <c r="D2608" s="3" t="s">
        <v>2800</v>
      </c>
    </row>
    <row r="2609" spans="1:4" x14ac:dyDescent="0.2">
      <c r="A2609" s="3">
        <v>8586</v>
      </c>
      <c r="B2609" s="3" t="s">
        <v>2829</v>
      </c>
      <c r="C2609" s="3" t="s">
        <v>2826</v>
      </c>
      <c r="D2609" s="3" t="s">
        <v>2800</v>
      </c>
    </row>
    <row r="2610" spans="1:4" x14ac:dyDescent="0.2">
      <c r="A2610" s="3">
        <v>8586</v>
      </c>
      <c r="B2610" s="3" t="s">
        <v>2830</v>
      </c>
      <c r="C2610" s="3" t="s">
        <v>2826</v>
      </c>
      <c r="D2610" s="3" t="s">
        <v>2800</v>
      </c>
    </row>
    <row r="2611" spans="1:4" x14ac:dyDescent="0.2">
      <c r="A2611" s="3">
        <v>8586</v>
      </c>
      <c r="B2611" s="3" t="s">
        <v>2831</v>
      </c>
      <c r="C2611" s="3" t="s">
        <v>2826</v>
      </c>
      <c r="D2611" s="3" t="s">
        <v>2800</v>
      </c>
    </row>
    <row r="2612" spans="1:4" x14ac:dyDescent="0.2">
      <c r="A2612" s="3">
        <v>9213</v>
      </c>
      <c r="B2612" s="3" t="s">
        <v>2832</v>
      </c>
      <c r="C2612" s="3" t="s">
        <v>2833</v>
      </c>
      <c r="D2612" s="3" t="s">
        <v>2800</v>
      </c>
    </row>
    <row r="2613" spans="1:4" x14ac:dyDescent="0.2">
      <c r="A2613" s="3">
        <v>9225</v>
      </c>
      <c r="B2613" s="3" t="s">
        <v>2834</v>
      </c>
      <c r="C2613" s="3" t="s">
        <v>2833</v>
      </c>
      <c r="D2613" s="3" t="s">
        <v>2800</v>
      </c>
    </row>
    <row r="2614" spans="1:4" x14ac:dyDescent="0.2">
      <c r="A2614" s="3">
        <v>9225</v>
      </c>
      <c r="B2614" s="3" t="s">
        <v>2835</v>
      </c>
      <c r="C2614" s="3" t="s">
        <v>2833</v>
      </c>
      <c r="D2614" s="3" t="s">
        <v>2800</v>
      </c>
    </row>
    <row r="2615" spans="1:4" x14ac:dyDescent="0.2">
      <c r="A2615" s="3">
        <v>9216</v>
      </c>
      <c r="B2615" s="3" t="s">
        <v>2836</v>
      </c>
      <c r="C2615" s="3" t="s">
        <v>2837</v>
      </c>
      <c r="D2615" s="3" t="s">
        <v>2800</v>
      </c>
    </row>
    <row r="2616" spans="1:4" x14ac:dyDescent="0.2">
      <c r="A2616" s="3">
        <v>9216</v>
      </c>
      <c r="B2616" s="3" t="s">
        <v>2837</v>
      </c>
      <c r="C2616" s="3" t="s">
        <v>2837</v>
      </c>
      <c r="D2616" s="3" t="s">
        <v>2800</v>
      </c>
    </row>
    <row r="2617" spans="1:4" x14ac:dyDescent="0.2">
      <c r="A2617" s="3">
        <v>9214</v>
      </c>
      <c r="B2617" s="3" t="s">
        <v>2838</v>
      </c>
      <c r="C2617" s="3" t="s">
        <v>2839</v>
      </c>
      <c r="D2617" s="3" t="s">
        <v>2800</v>
      </c>
    </row>
    <row r="2618" spans="1:4" x14ac:dyDescent="0.2">
      <c r="A2618" s="3">
        <v>9215</v>
      </c>
      <c r="B2618" s="3" t="s">
        <v>2840</v>
      </c>
      <c r="C2618" s="3" t="s">
        <v>2839</v>
      </c>
      <c r="D2618" s="3" t="s">
        <v>2800</v>
      </c>
    </row>
    <row r="2619" spans="1:4" x14ac:dyDescent="0.2">
      <c r="A2619" s="3">
        <v>9215</v>
      </c>
      <c r="B2619" s="3" t="s">
        <v>2841</v>
      </c>
      <c r="C2619" s="3" t="s">
        <v>2839</v>
      </c>
      <c r="D2619" s="3" t="s">
        <v>2800</v>
      </c>
    </row>
    <row r="2620" spans="1:4" x14ac:dyDescent="0.2">
      <c r="A2620" s="3">
        <v>9217</v>
      </c>
      <c r="B2620" s="3" t="s">
        <v>2842</v>
      </c>
      <c r="C2620" s="3" t="s">
        <v>2839</v>
      </c>
      <c r="D2620" s="3" t="s">
        <v>2800</v>
      </c>
    </row>
    <row r="2621" spans="1:4" x14ac:dyDescent="0.2">
      <c r="A2621" s="3">
        <v>8583</v>
      </c>
      <c r="B2621" s="3" t="s">
        <v>2843</v>
      </c>
      <c r="C2621" s="3" t="s">
        <v>2843</v>
      </c>
      <c r="D2621" s="3" t="s">
        <v>2800</v>
      </c>
    </row>
    <row r="2622" spans="1:4" x14ac:dyDescent="0.2">
      <c r="A2622" s="3">
        <v>8583</v>
      </c>
      <c r="B2622" s="3" t="s">
        <v>2844</v>
      </c>
      <c r="C2622" s="3" t="s">
        <v>2843</v>
      </c>
      <c r="D2622" s="3" t="s">
        <v>2800</v>
      </c>
    </row>
    <row r="2623" spans="1:4" x14ac:dyDescent="0.2">
      <c r="A2623" s="3">
        <v>8583</v>
      </c>
      <c r="B2623" s="3" t="s">
        <v>2845</v>
      </c>
      <c r="C2623" s="3" t="s">
        <v>2843</v>
      </c>
      <c r="D2623" s="3" t="s">
        <v>2800</v>
      </c>
    </row>
    <row r="2624" spans="1:4" x14ac:dyDescent="0.2">
      <c r="A2624" s="3">
        <v>8588</v>
      </c>
      <c r="B2624" s="3" t="s">
        <v>2846</v>
      </c>
      <c r="C2624" s="3" t="s">
        <v>2847</v>
      </c>
      <c r="D2624" s="3" t="s">
        <v>2800</v>
      </c>
    </row>
    <row r="2625" spans="1:4" x14ac:dyDescent="0.2">
      <c r="A2625" s="3">
        <v>8589</v>
      </c>
      <c r="B2625" s="3" t="s">
        <v>2848</v>
      </c>
      <c r="C2625" s="3" t="s">
        <v>2847</v>
      </c>
      <c r="D2625" s="3" t="s">
        <v>2800</v>
      </c>
    </row>
    <row r="2626" spans="1:4" x14ac:dyDescent="0.2">
      <c r="A2626" s="3">
        <v>8254</v>
      </c>
      <c r="B2626" s="3" t="s">
        <v>2849</v>
      </c>
      <c r="C2626" s="3" t="s">
        <v>2850</v>
      </c>
      <c r="D2626" s="3" t="s">
        <v>2800</v>
      </c>
    </row>
    <row r="2627" spans="1:4" x14ac:dyDescent="0.2">
      <c r="A2627" s="3">
        <v>8255</v>
      </c>
      <c r="B2627" s="3" t="s">
        <v>2851</v>
      </c>
      <c r="C2627" s="3" t="s">
        <v>2850</v>
      </c>
      <c r="D2627" s="3" t="s">
        <v>2800</v>
      </c>
    </row>
    <row r="2628" spans="1:4" x14ac:dyDescent="0.2">
      <c r="A2628" s="3">
        <v>8253</v>
      </c>
      <c r="B2628" s="3" t="s">
        <v>2852</v>
      </c>
      <c r="C2628" s="3" t="s">
        <v>2852</v>
      </c>
      <c r="D2628" s="3" t="s">
        <v>2800</v>
      </c>
    </row>
    <row r="2629" spans="1:4" x14ac:dyDescent="0.2">
      <c r="A2629" s="3">
        <v>8253</v>
      </c>
      <c r="B2629" s="3" t="s">
        <v>2853</v>
      </c>
      <c r="C2629" s="3" t="s">
        <v>2852</v>
      </c>
      <c r="D2629" s="3" t="s">
        <v>2800</v>
      </c>
    </row>
    <row r="2630" spans="1:4" x14ac:dyDescent="0.2">
      <c r="A2630" s="3">
        <v>8252</v>
      </c>
      <c r="B2630" s="3" t="s">
        <v>2854</v>
      </c>
      <c r="C2630" s="3" t="s">
        <v>2855</v>
      </c>
      <c r="D2630" s="3" t="s">
        <v>2800</v>
      </c>
    </row>
    <row r="2631" spans="1:4" x14ac:dyDescent="0.2">
      <c r="A2631" s="3">
        <v>8355</v>
      </c>
      <c r="B2631" s="3" t="s">
        <v>2856</v>
      </c>
      <c r="C2631" s="3" t="s">
        <v>2856</v>
      </c>
      <c r="D2631" s="3" t="s">
        <v>2800</v>
      </c>
    </row>
    <row r="2632" spans="1:4" x14ac:dyDescent="0.2">
      <c r="A2632" s="3">
        <v>8356</v>
      </c>
      <c r="B2632" s="3" t="s">
        <v>2857</v>
      </c>
      <c r="C2632" s="3" t="s">
        <v>2856</v>
      </c>
      <c r="D2632" s="3" t="s">
        <v>2800</v>
      </c>
    </row>
    <row r="2633" spans="1:4" x14ac:dyDescent="0.2">
      <c r="A2633" s="3">
        <v>8357</v>
      </c>
      <c r="B2633" s="3" t="s">
        <v>2858</v>
      </c>
      <c r="C2633" s="3" t="s">
        <v>2856</v>
      </c>
      <c r="D2633" s="3" t="s">
        <v>2800</v>
      </c>
    </row>
    <row r="2634" spans="1:4" x14ac:dyDescent="0.2">
      <c r="A2634" s="3">
        <v>8522</v>
      </c>
      <c r="B2634" s="3" t="s">
        <v>2859</v>
      </c>
      <c r="C2634" s="3" t="s">
        <v>2856</v>
      </c>
      <c r="D2634" s="3" t="s">
        <v>2800</v>
      </c>
    </row>
    <row r="2635" spans="1:4" x14ac:dyDescent="0.2">
      <c r="A2635" s="3">
        <v>8522</v>
      </c>
      <c r="B2635" s="3" t="s">
        <v>2860</v>
      </c>
      <c r="C2635" s="3" t="s">
        <v>2856</v>
      </c>
      <c r="D2635" s="3" t="s">
        <v>2800</v>
      </c>
    </row>
    <row r="2636" spans="1:4" x14ac:dyDescent="0.2">
      <c r="A2636" s="3">
        <v>9547</v>
      </c>
      <c r="B2636" s="3" t="s">
        <v>2861</v>
      </c>
      <c r="C2636" s="3" t="s">
        <v>2856</v>
      </c>
      <c r="D2636" s="3" t="s">
        <v>2800</v>
      </c>
    </row>
    <row r="2637" spans="1:4" x14ac:dyDescent="0.2">
      <c r="A2637" s="3">
        <v>8552</v>
      </c>
      <c r="B2637" s="3" t="s">
        <v>2862</v>
      </c>
      <c r="C2637" s="3" t="s">
        <v>2862</v>
      </c>
      <c r="D2637" s="3" t="s">
        <v>2800</v>
      </c>
    </row>
    <row r="2638" spans="1:4" x14ac:dyDescent="0.2">
      <c r="A2638" s="3">
        <v>8500</v>
      </c>
      <c r="B2638" s="3" t="s">
        <v>2863</v>
      </c>
      <c r="C2638" s="3" t="s">
        <v>2863</v>
      </c>
      <c r="D2638" s="3" t="s">
        <v>2800</v>
      </c>
    </row>
    <row r="2639" spans="1:4" x14ac:dyDescent="0.2">
      <c r="A2639" s="3">
        <v>8500</v>
      </c>
      <c r="B2639" s="3" t="s">
        <v>2864</v>
      </c>
      <c r="C2639" s="3" t="s">
        <v>2863</v>
      </c>
      <c r="D2639" s="3" t="s">
        <v>2800</v>
      </c>
    </row>
    <row r="2640" spans="1:4" x14ac:dyDescent="0.2">
      <c r="A2640" s="3">
        <v>8546</v>
      </c>
      <c r="B2640" s="3" t="s">
        <v>2865</v>
      </c>
      <c r="C2640" s="3" t="s">
        <v>2866</v>
      </c>
      <c r="D2640" s="3" t="s">
        <v>2800</v>
      </c>
    </row>
    <row r="2641" spans="1:4" x14ac:dyDescent="0.2">
      <c r="A2641" s="3">
        <v>8546</v>
      </c>
      <c r="B2641" s="3" t="s">
        <v>2867</v>
      </c>
      <c r="C2641" s="3" t="s">
        <v>2866</v>
      </c>
      <c r="D2641" s="3" t="s">
        <v>2800</v>
      </c>
    </row>
    <row r="2642" spans="1:4" x14ac:dyDescent="0.2">
      <c r="A2642" s="3">
        <v>8547</v>
      </c>
      <c r="B2642" s="3" t="s">
        <v>2866</v>
      </c>
      <c r="C2642" s="3" t="s">
        <v>2866</v>
      </c>
      <c r="D2642" s="3" t="s">
        <v>2800</v>
      </c>
    </row>
    <row r="2643" spans="1:4" x14ac:dyDescent="0.2">
      <c r="A2643" s="3">
        <v>8553</v>
      </c>
      <c r="B2643" s="3" t="s">
        <v>2868</v>
      </c>
      <c r="C2643" s="3" t="s">
        <v>2869</v>
      </c>
      <c r="D2643" s="3" t="s">
        <v>2800</v>
      </c>
    </row>
    <row r="2644" spans="1:4" x14ac:dyDescent="0.2">
      <c r="A2644" s="3">
        <v>8553</v>
      </c>
      <c r="B2644" s="3" t="s">
        <v>2870</v>
      </c>
      <c r="C2644" s="3" t="s">
        <v>2869</v>
      </c>
      <c r="D2644" s="3" t="s">
        <v>2800</v>
      </c>
    </row>
    <row r="2645" spans="1:4" x14ac:dyDescent="0.2">
      <c r="A2645" s="3">
        <v>8553</v>
      </c>
      <c r="B2645" s="3" t="s">
        <v>2869</v>
      </c>
      <c r="C2645" s="3" t="s">
        <v>2869</v>
      </c>
      <c r="D2645" s="3" t="s">
        <v>2800</v>
      </c>
    </row>
    <row r="2646" spans="1:4" x14ac:dyDescent="0.2">
      <c r="A2646" s="3">
        <v>8553</v>
      </c>
      <c r="B2646" s="3" t="s">
        <v>2871</v>
      </c>
      <c r="C2646" s="3" t="s">
        <v>2869</v>
      </c>
      <c r="D2646" s="3" t="s">
        <v>2800</v>
      </c>
    </row>
    <row r="2647" spans="1:4" x14ac:dyDescent="0.2">
      <c r="A2647" s="3">
        <v>9548</v>
      </c>
      <c r="B2647" s="3" t="s">
        <v>2872</v>
      </c>
      <c r="C2647" s="3" t="s">
        <v>2872</v>
      </c>
      <c r="D2647" s="3" t="s">
        <v>2800</v>
      </c>
    </row>
    <row r="2648" spans="1:4" x14ac:dyDescent="0.2">
      <c r="A2648" s="3">
        <v>8525</v>
      </c>
      <c r="B2648" s="3" t="s">
        <v>2873</v>
      </c>
      <c r="C2648" s="3" t="s">
        <v>2874</v>
      </c>
      <c r="D2648" s="3" t="s">
        <v>2800</v>
      </c>
    </row>
    <row r="2649" spans="1:4" x14ac:dyDescent="0.2">
      <c r="A2649" s="3">
        <v>8526</v>
      </c>
      <c r="B2649" s="3" t="s">
        <v>2875</v>
      </c>
      <c r="C2649" s="3" t="s">
        <v>2874</v>
      </c>
      <c r="D2649" s="3" t="s">
        <v>2800</v>
      </c>
    </row>
    <row r="2650" spans="1:4" x14ac:dyDescent="0.2">
      <c r="A2650" s="3">
        <v>9507</v>
      </c>
      <c r="B2650" s="3" t="s">
        <v>2876</v>
      </c>
      <c r="C2650" s="3" t="s">
        <v>2876</v>
      </c>
      <c r="D2650" s="3" t="s">
        <v>2800</v>
      </c>
    </row>
    <row r="2651" spans="1:4" x14ac:dyDescent="0.2">
      <c r="A2651" s="3">
        <v>8512</v>
      </c>
      <c r="B2651" s="3" t="s">
        <v>2877</v>
      </c>
      <c r="C2651" s="3" t="s">
        <v>2877</v>
      </c>
      <c r="D2651" s="3" t="s">
        <v>2800</v>
      </c>
    </row>
    <row r="2652" spans="1:4" x14ac:dyDescent="0.2">
      <c r="A2652" s="3">
        <v>8512</v>
      </c>
      <c r="B2652" s="3" t="s">
        <v>2878</v>
      </c>
      <c r="C2652" s="3" t="s">
        <v>2877</v>
      </c>
      <c r="D2652" s="3" t="s">
        <v>2800</v>
      </c>
    </row>
    <row r="2653" spans="1:4" x14ac:dyDescent="0.2">
      <c r="A2653" s="3">
        <v>8512</v>
      </c>
      <c r="B2653" s="3" t="s">
        <v>2879</v>
      </c>
      <c r="C2653" s="3" t="s">
        <v>2877</v>
      </c>
      <c r="D2653" s="3" t="s">
        <v>2800</v>
      </c>
    </row>
    <row r="2654" spans="1:4" x14ac:dyDescent="0.2">
      <c r="A2654" s="3">
        <v>8524</v>
      </c>
      <c r="B2654" s="3" t="s">
        <v>2880</v>
      </c>
      <c r="C2654" s="3" t="s">
        <v>2881</v>
      </c>
      <c r="D2654" s="3" t="s">
        <v>2800</v>
      </c>
    </row>
    <row r="2655" spans="1:4" x14ac:dyDescent="0.2">
      <c r="A2655" s="3">
        <v>8524</v>
      </c>
      <c r="B2655" s="3" t="s">
        <v>2882</v>
      </c>
      <c r="C2655" s="3" t="s">
        <v>2881</v>
      </c>
      <c r="D2655" s="3" t="s">
        <v>2800</v>
      </c>
    </row>
    <row r="2656" spans="1:4" x14ac:dyDescent="0.2">
      <c r="A2656" s="3">
        <v>8532</v>
      </c>
      <c r="B2656" s="3" t="s">
        <v>2883</v>
      </c>
      <c r="C2656" s="3" t="s">
        <v>2884</v>
      </c>
      <c r="D2656" s="3" t="s">
        <v>2800</v>
      </c>
    </row>
    <row r="2657" spans="1:4" x14ac:dyDescent="0.2">
      <c r="A2657" s="3">
        <v>8532</v>
      </c>
      <c r="B2657" s="3" t="s">
        <v>2885</v>
      </c>
      <c r="C2657" s="3" t="s">
        <v>2884</v>
      </c>
      <c r="D2657" s="3" t="s">
        <v>2800</v>
      </c>
    </row>
    <row r="2658" spans="1:4" x14ac:dyDescent="0.2">
      <c r="A2658" s="3">
        <v>8595</v>
      </c>
      <c r="B2658" s="3" t="s">
        <v>2886</v>
      </c>
      <c r="C2658" s="3" t="s">
        <v>2886</v>
      </c>
      <c r="D2658" s="3" t="s">
        <v>2800</v>
      </c>
    </row>
    <row r="2659" spans="1:4" x14ac:dyDescent="0.2">
      <c r="A2659" s="3">
        <v>8598</v>
      </c>
      <c r="B2659" s="3" t="s">
        <v>2887</v>
      </c>
      <c r="C2659" s="3" t="s">
        <v>2887</v>
      </c>
      <c r="D2659" s="3" t="s">
        <v>2800</v>
      </c>
    </row>
    <row r="2660" spans="1:4" x14ac:dyDescent="0.2">
      <c r="A2660" s="3">
        <v>8272</v>
      </c>
      <c r="B2660" s="3" t="s">
        <v>2888</v>
      </c>
      <c r="C2660" s="3" t="s">
        <v>2888</v>
      </c>
      <c r="D2660" s="3" t="s">
        <v>2800</v>
      </c>
    </row>
    <row r="2661" spans="1:4" x14ac:dyDescent="0.2">
      <c r="A2661" s="3">
        <v>8273</v>
      </c>
      <c r="B2661" s="3" t="s">
        <v>2889</v>
      </c>
      <c r="C2661" s="3" t="s">
        <v>2888</v>
      </c>
      <c r="D2661" s="3" t="s">
        <v>2800</v>
      </c>
    </row>
    <row r="2662" spans="1:4" x14ac:dyDescent="0.2">
      <c r="A2662" s="3">
        <v>8274</v>
      </c>
      <c r="B2662" s="3" t="s">
        <v>2890</v>
      </c>
      <c r="C2662" s="3" t="s">
        <v>2890</v>
      </c>
      <c r="D2662" s="3" t="s">
        <v>2800</v>
      </c>
    </row>
    <row r="2663" spans="1:4" x14ac:dyDescent="0.2">
      <c r="A2663" s="3">
        <v>8594</v>
      </c>
      <c r="B2663" s="3" t="s">
        <v>2891</v>
      </c>
      <c r="C2663" s="3" t="s">
        <v>2891</v>
      </c>
      <c r="D2663" s="3" t="s">
        <v>2800</v>
      </c>
    </row>
    <row r="2664" spans="1:4" x14ac:dyDescent="0.2">
      <c r="A2664" s="3">
        <v>8565</v>
      </c>
      <c r="B2664" s="3" t="s">
        <v>2892</v>
      </c>
      <c r="C2664" s="3" t="s">
        <v>2893</v>
      </c>
      <c r="D2664" s="3" t="s">
        <v>2800</v>
      </c>
    </row>
    <row r="2665" spans="1:4" x14ac:dyDescent="0.2">
      <c r="A2665" s="3">
        <v>8566</v>
      </c>
      <c r="B2665" s="3" t="s">
        <v>2894</v>
      </c>
      <c r="C2665" s="3" t="s">
        <v>2893</v>
      </c>
      <c r="D2665" s="3" t="s">
        <v>2800</v>
      </c>
    </row>
    <row r="2666" spans="1:4" x14ac:dyDescent="0.2">
      <c r="A2666" s="3">
        <v>8566</v>
      </c>
      <c r="B2666" s="3" t="s">
        <v>2895</v>
      </c>
      <c r="C2666" s="3" t="s">
        <v>2893</v>
      </c>
      <c r="D2666" s="3" t="s">
        <v>2800</v>
      </c>
    </row>
    <row r="2667" spans="1:4" x14ac:dyDescent="0.2">
      <c r="A2667" s="3">
        <v>8566</v>
      </c>
      <c r="B2667" s="3" t="s">
        <v>2896</v>
      </c>
      <c r="C2667" s="3" t="s">
        <v>2893</v>
      </c>
      <c r="D2667" s="3" t="s">
        <v>2800</v>
      </c>
    </row>
    <row r="2668" spans="1:4" x14ac:dyDescent="0.2">
      <c r="A2668" s="3">
        <v>8566</v>
      </c>
      <c r="B2668" s="3" t="s">
        <v>2897</v>
      </c>
      <c r="C2668" s="3" t="s">
        <v>2893</v>
      </c>
      <c r="D2668" s="3" t="s">
        <v>2800</v>
      </c>
    </row>
    <row r="2669" spans="1:4" x14ac:dyDescent="0.2">
      <c r="A2669" s="3">
        <v>8573</v>
      </c>
      <c r="B2669" s="3" t="s">
        <v>2898</v>
      </c>
      <c r="C2669" s="3" t="s">
        <v>2893</v>
      </c>
      <c r="D2669" s="3" t="s">
        <v>2800</v>
      </c>
    </row>
    <row r="2670" spans="1:4" x14ac:dyDescent="0.2">
      <c r="A2670" s="3">
        <v>8573</v>
      </c>
      <c r="B2670" s="3" t="s">
        <v>2899</v>
      </c>
      <c r="C2670" s="3" t="s">
        <v>2893</v>
      </c>
      <c r="D2670" s="3" t="s">
        <v>2800</v>
      </c>
    </row>
    <row r="2671" spans="1:4" x14ac:dyDescent="0.2">
      <c r="A2671" s="3">
        <v>8573</v>
      </c>
      <c r="B2671" s="3" t="s">
        <v>2900</v>
      </c>
      <c r="C2671" s="3" t="s">
        <v>2893</v>
      </c>
      <c r="D2671" s="3" t="s">
        <v>2800</v>
      </c>
    </row>
    <row r="2672" spans="1:4" x14ac:dyDescent="0.2">
      <c r="A2672" s="3">
        <v>8280</v>
      </c>
      <c r="B2672" s="3" t="s">
        <v>2901</v>
      </c>
      <c r="C2672" s="3" t="s">
        <v>2901</v>
      </c>
      <c r="D2672" s="3" t="s">
        <v>2800</v>
      </c>
    </row>
    <row r="2673" spans="1:4" x14ac:dyDescent="0.2">
      <c r="A2673" s="3">
        <v>8585</v>
      </c>
      <c r="B2673" s="3" t="s">
        <v>2902</v>
      </c>
      <c r="C2673" s="3" t="s">
        <v>2902</v>
      </c>
      <c r="D2673" s="3" t="s">
        <v>2800</v>
      </c>
    </row>
    <row r="2674" spans="1:4" x14ac:dyDescent="0.2">
      <c r="A2674" s="3">
        <v>8585</v>
      </c>
      <c r="B2674" s="3" t="s">
        <v>2903</v>
      </c>
      <c r="C2674" s="3" t="s">
        <v>2902</v>
      </c>
      <c r="D2674" s="3" t="s">
        <v>2800</v>
      </c>
    </row>
    <row r="2675" spans="1:4" x14ac:dyDescent="0.2">
      <c r="A2675" s="3">
        <v>8585</v>
      </c>
      <c r="B2675" s="3" t="s">
        <v>2904</v>
      </c>
      <c r="C2675" s="3" t="s">
        <v>2902</v>
      </c>
      <c r="D2675" s="3" t="s">
        <v>2800</v>
      </c>
    </row>
    <row r="2676" spans="1:4" x14ac:dyDescent="0.2">
      <c r="A2676" s="3">
        <v>8585</v>
      </c>
      <c r="B2676" s="3" t="s">
        <v>2905</v>
      </c>
      <c r="C2676" s="3" t="s">
        <v>2902</v>
      </c>
      <c r="D2676" s="3" t="s">
        <v>2800</v>
      </c>
    </row>
    <row r="2677" spans="1:4" x14ac:dyDescent="0.2">
      <c r="A2677" s="3">
        <v>8574</v>
      </c>
      <c r="B2677" s="3" t="s">
        <v>2906</v>
      </c>
      <c r="C2677" s="3" t="s">
        <v>2907</v>
      </c>
      <c r="D2677" s="3" t="s">
        <v>2800</v>
      </c>
    </row>
    <row r="2678" spans="1:4" x14ac:dyDescent="0.2">
      <c r="A2678" s="3">
        <v>8574</v>
      </c>
      <c r="B2678" s="3" t="s">
        <v>2908</v>
      </c>
      <c r="C2678" s="3" t="s">
        <v>2907</v>
      </c>
      <c r="D2678" s="3" t="s">
        <v>2800</v>
      </c>
    </row>
    <row r="2679" spans="1:4" x14ac:dyDescent="0.2">
      <c r="A2679" s="3">
        <v>8574</v>
      </c>
      <c r="B2679" s="3" t="s">
        <v>2907</v>
      </c>
      <c r="C2679" s="3" t="s">
        <v>2907</v>
      </c>
      <c r="D2679" s="3" t="s">
        <v>2800</v>
      </c>
    </row>
    <row r="2680" spans="1:4" x14ac:dyDescent="0.2">
      <c r="A2680" s="3">
        <v>8574</v>
      </c>
      <c r="B2680" s="3" t="s">
        <v>2907</v>
      </c>
      <c r="C2680" s="3" t="s">
        <v>2907</v>
      </c>
      <c r="D2680" s="3" t="s">
        <v>2800</v>
      </c>
    </row>
    <row r="2681" spans="1:4" x14ac:dyDescent="0.2">
      <c r="A2681" s="3">
        <v>8574</v>
      </c>
      <c r="B2681" s="3" t="s">
        <v>2909</v>
      </c>
      <c r="C2681" s="3" t="s">
        <v>2907</v>
      </c>
      <c r="D2681" s="3" t="s">
        <v>2800</v>
      </c>
    </row>
    <row r="2682" spans="1:4" x14ac:dyDescent="0.2">
      <c r="A2682" s="3">
        <v>8596</v>
      </c>
      <c r="B2682" s="3" t="s">
        <v>2910</v>
      </c>
      <c r="C2682" s="3" t="s">
        <v>2911</v>
      </c>
      <c r="D2682" s="3" t="s">
        <v>2800</v>
      </c>
    </row>
    <row r="2683" spans="1:4" x14ac:dyDescent="0.2">
      <c r="A2683" s="3">
        <v>8596</v>
      </c>
      <c r="B2683" s="3" t="s">
        <v>2911</v>
      </c>
      <c r="C2683" s="3" t="s">
        <v>2911</v>
      </c>
      <c r="D2683" s="3" t="s">
        <v>2800</v>
      </c>
    </row>
    <row r="2684" spans="1:4" x14ac:dyDescent="0.2">
      <c r="A2684" s="3">
        <v>8597</v>
      </c>
      <c r="B2684" s="3" t="s">
        <v>2912</v>
      </c>
      <c r="C2684" s="3" t="s">
        <v>2911</v>
      </c>
      <c r="D2684" s="3" t="s">
        <v>2800</v>
      </c>
    </row>
    <row r="2685" spans="1:4" x14ac:dyDescent="0.2">
      <c r="A2685" s="3">
        <v>8274</v>
      </c>
      <c r="B2685" s="3" t="s">
        <v>2913</v>
      </c>
      <c r="C2685" s="3" t="s">
        <v>2913</v>
      </c>
      <c r="D2685" s="3" t="s">
        <v>2800</v>
      </c>
    </row>
    <row r="2686" spans="1:4" x14ac:dyDescent="0.2">
      <c r="A2686" s="3">
        <v>8564</v>
      </c>
      <c r="B2686" s="3" t="s">
        <v>2914</v>
      </c>
      <c r="C2686" s="3" t="s">
        <v>2915</v>
      </c>
      <c r="D2686" s="3" t="s">
        <v>2800</v>
      </c>
    </row>
    <row r="2687" spans="1:4" x14ac:dyDescent="0.2">
      <c r="A2687" s="3">
        <v>8564</v>
      </c>
      <c r="B2687" s="3" t="s">
        <v>2916</v>
      </c>
      <c r="C2687" s="3" t="s">
        <v>2915</v>
      </c>
      <c r="D2687" s="3" t="s">
        <v>2800</v>
      </c>
    </row>
    <row r="2688" spans="1:4" x14ac:dyDescent="0.2">
      <c r="A2688" s="3">
        <v>8564</v>
      </c>
      <c r="B2688" s="3" t="s">
        <v>2917</v>
      </c>
      <c r="C2688" s="3" t="s">
        <v>2915</v>
      </c>
      <c r="D2688" s="3" t="s">
        <v>2800</v>
      </c>
    </row>
    <row r="2689" spans="1:4" x14ac:dyDescent="0.2">
      <c r="A2689" s="3">
        <v>8564</v>
      </c>
      <c r="B2689" s="3" t="s">
        <v>2915</v>
      </c>
      <c r="C2689" s="3" t="s">
        <v>2915</v>
      </c>
      <c r="D2689" s="3" t="s">
        <v>2800</v>
      </c>
    </row>
    <row r="2690" spans="1:4" x14ac:dyDescent="0.2">
      <c r="A2690" s="3">
        <v>8564</v>
      </c>
      <c r="B2690" s="3" t="s">
        <v>2918</v>
      </c>
      <c r="C2690" s="3" t="s">
        <v>2915</v>
      </c>
      <c r="D2690" s="3" t="s">
        <v>2800</v>
      </c>
    </row>
    <row r="2691" spans="1:4" x14ac:dyDescent="0.2">
      <c r="A2691" s="3">
        <v>8564</v>
      </c>
      <c r="B2691" s="3" t="s">
        <v>2919</v>
      </c>
      <c r="C2691" s="3" t="s">
        <v>2915</v>
      </c>
      <c r="D2691" s="3" t="s">
        <v>2800</v>
      </c>
    </row>
    <row r="2692" spans="1:4" x14ac:dyDescent="0.2">
      <c r="A2692" s="3">
        <v>8564</v>
      </c>
      <c r="B2692" s="3" t="s">
        <v>2920</v>
      </c>
      <c r="C2692" s="3" t="s">
        <v>2915</v>
      </c>
      <c r="D2692" s="3" t="s">
        <v>2800</v>
      </c>
    </row>
    <row r="2693" spans="1:4" x14ac:dyDescent="0.2">
      <c r="A2693" s="3">
        <v>9556</v>
      </c>
      <c r="B2693" s="3" t="s">
        <v>2921</v>
      </c>
      <c r="C2693" s="3" t="s">
        <v>2921</v>
      </c>
      <c r="D2693" s="3" t="s">
        <v>2800</v>
      </c>
    </row>
    <row r="2694" spans="1:4" x14ac:dyDescent="0.2">
      <c r="A2694" s="3">
        <v>9556</v>
      </c>
      <c r="B2694" s="3" t="s">
        <v>2922</v>
      </c>
      <c r="C2694" s="3" t="s">
        <v>2921</v>
      </c>
      <c r="D2694" s="3" t="s">
        <v>2800</v>
      </c>
    </row>
    <row r="2695" spans="1:4" x14ac:dyDescent="0.2">
      <c r="A2695" s="3">
        <v>9562</v>
      </c>
      <c r="B2695" s="3" t="s">
        <v>2923</v>
      </c>
      <c r="C2695" s="3" t="s">
        <v>2921</v>
      </c>
      <c r="D2695" s="3" t="s">
        <v>2800</v>
      </c>
    </row>
    <row r="2696" spans="1:4" x14ac:dyDescent="0.2">
      <c r="A2696" s="3">
        <v>9562</v>
      </c>
      <c r="B2696" s="3" t="s">
        <v>2924</v>
      </c>
      <c r="C2696" s="3" t="s">
        <v>2921</v>
      </c>
      <c r="D2696" s="3" t="s">
        <v>2800</v>
      </c>
    </row>
    <row r="2697" spans="1:4" x14ac:dyDescent="0.2">
      <c r="A2697" s="3">
        <v>9553</v>
      </c>
      <c r="B2697" s="3" t="s">
        <v>2925</v>
      </c>
      <c r="C2697" s="3" t="s">
        <v>2925</v>
      </c>
      <c r="D2697" s="3" t="s">
        <v>2800</v>
      </c>
    </row>
    <row r="2698" spans="1:4" x14ac:dyDescent="0.2">
      <c r="A2698" s="3">
        <v>8362</v>
      </c>
      <c r="B2698" s="3" t="s">
        <v>2926</v>
      </c>
      <c r="C2698" s="3" t="s">
        <v>2927</v>
      </c>
      <c r="D2698" s="3" t="s">
        <v>2800</v>
      </c>
    </row>
    <row r="2699" spans="1:4" x14ac:dyDescent="0.2">
      <c r="A2699" s="3">
        <v>8363</v>
      </c>
      <c r="B2699" s="3" t="s">
        <v>2928</v>
      </c>
      <c r="C2699" s="3" t="s">
        <v>2927</v>
      </c>
      <c r="D2699" s="3" t="s">
        <v>2800</v>
      </c>
    </row>
    <row r="2700" spans="1:4" x14ac:dyDescent="0.2">
      <c r="A2700" s="3">
        <v>9502</v>
      </c>
      <c r="B2700" s="3" t="s">
        <v>2929</v>
      </c>
      <c r="C2700" s="3" t="s">
        <v>2929</v>
      </c>
      <c r="D2700" s="3" t="s">
        <v>2800</v>
      </c>
    </row>
    <row r="2701" spans="1:4" x14ac:dyDescent="0.2">
      <c r="A2701" s="3">
        <v>8360</v>
      </c>
      <c r="B2701" s="3" t="s">
        <v>2930</v>
      </c>
      <c r="C2701" s="3" t="s">
        <v>2931</v>
      </c>
      <c r="D2701" s="3" t="s">
        <v>2800</v>
      </c>
    </row>
    <row r="2702" spans="1:4" x14ac:dyDescent="0.2">
      <c r="A2702" s="3">
        <v>8360</v>
      </c>
      <c r="B2702" s="3" t="s">
        <v>2932</v>
      </c>
      <c r="C2702" s="3" t="s">
        <v>2931</v>
      </c>
      <c r="D2702" s="3" t="s">
        <v>2800</v>
      </c>
    </row>
    <row r="2703" spans="1:4" x14ac:dyDescent="0.2">
      <c r="A2703" s="3">
        <v>8374</v>
      </c>
      <c r="B2703" s="3" t="s">
        <v>2933</v>
      </c>
      <c r="C2703" s="3" t="s">
        <v>2934</v>
      </c>
      <c r="D2703" s="3" t="s">
        <v>2800</v>
      </c>
    </row>
    <row r="2704" spans="1:4" x14ac:dyDescent="0.2">
      <c r="A2704" s="3">
        <v>8374</v>
      </c>
      <c r="B2704" s="3" t="s">
        <v>2935</v>
      </c>
      <c r="C2704" s="3" t="s">
        <v>2934</v>
      </c>
      <c r="D2704" s="3" t="s">
        <v>2800</v>
      </c>
    </row>
    <row r="2705" spans="1:4" x14ac:dyDescent="0.2">
      <c r="A2705" s="3">
        <v>8376</v>
      </c>
      <c r="B2705" s="3" t="s">
        <v>2934</v>
      </c>
      <c r="C2705" s="3" t="s">
        <v>2934</v>
      </c>
      <c r="D2705" s="3" t="s">
        <v>2800</v>
      </c>
    </row>
    <row r="2706" spans="1:4" x14ac:dyDescent="0.2">
      <c r="A2706" s="3">
        <v>8376</v>
      </c>
      <c r="B2706" s="3" t="s">
        <v>2936</v>
      </c>
      <c r="C2706" s="3" t="s">
        <v>2934</v>
      </c>
      <c r="D2706" s="3" t="s">
        <v>2800</v>
      </c>
    </row>
    <row r="2707" spans="1:4" x14ac:dyDescent="0.2">
      <c r="A2707" s="3">
        <v>9506</v>
      </c>
      <c r="B2707" s="3" t="s">
        <v>2937</v>
      </c>
      <c r="C2707" s="3" t="s">
        <v>2937</v>
      </c>
      <c r="D2707" s="3" t="s">
        <v>2800</v>
      </c>
    </row>
    <row r="2708" spans="1:4" x14ac:dyDescent="0.2">
      <c r="A2708" s="3">
        <v>9508</v>
      </c>
      <c r="B2708" s="3" t="s">
        <v>2938</v>
      </c>
      <c r="C2708" s="3" t="s">
        <v>2937</v>
      </c>
      <c r="D2708" s="3" t="s">
        <v>2800</v>
      </c>
    </row>
    <row r="2709" spans="1:4" x14ac:dyDescent="0.2">
      <c r="A2709" s="3">
        <v>9542</v>
      </c>
      <c r="B2709" s="3" t="s">
        <v>2939</v>
      </c>
      <c r="C2709" s="3" t="s">
        <v>2940</v>
      </c>
      <c r="D2709" s="3" t="s">
        <v>2800</v>
      </c>
    </row>
    <row r="2710" spans="1:4" x14ac:dyDescent="0.2">
      <c r="A2710" s="3">
        <v>9543</v>
      </c>
      <c r="B2710" s="3" t="s">
        <v>2941</v>
      </c>
      <c r="C2710" s="3" t="s">
        <v>2940</v>
      </c>
      <c r="D2710" s="3" t="s">
        <v>2800</v>
      </c>
    </row>
    <row r="2711" spans="1:4" x14ac:dyDescent="0.2">
      <c r="A2711" s="3">
        <v>9532</v>
      </c>
      <c r="B2711" s="3" t="s">
        <v>2143</v>
      </c>
      <c r="C2711" s="3" t="s">
        <v>2942</v>
      </c>
      <c r="D2711" s="3" t="s">
        <v>2800</v>
      </c>
    </row>
    <row r="2712" spans="1:4" x14ac:dyDescent="0.2">
      <c r="A2712" s="3">
        <v>8577</v>
      </c>
      <c r="B2712" s="3" t="s">
        <v>2943</v>
      </c>
      <c r="C2712" s="3" t="s">
        <v>2943</v>
      </c>
      <c r="D2712" s="3" t="s">
        <v>2800</v>
      </c>
    </row>
    <row r="2713" spans="1:4" x14ac:dyDescent="0.2">
      <c r="A2713" s="3">
        <v>8370</v>
      </c>
      <c r="B2713" s="3" t="s">
        <v>2944</v>
      </c>
      <c r="C2713" s="3" t="s">
        <v>2944</v>
      </c>
      <c r="D2713" s="3" t="s">
        <v>2800</v>
      </c>
    </row>
    <row r="2714" spans="1:4" x14ac:dyDescent="0.2">
      <c r="A2714" s="3">
        <v>8371</v>
      </c>
      <c r="B2714" s="3" t="s">
        <v>2945</v>
      </c>
      <c r="C2714" s="3" t="s">
        <v>2944</v>
      </c>
      <c r="D2714" s="3" t="s">
        <v>2800</v>
      </c>
    </row>
    <row r="2715" spans="1:4" x14ac:dyDescent="0.2">
      <c r="A2715" s="3">
        <v>8372</v>
      </c>
      <c r="B2715" s="3" t="s">
        <v>2946</v>
      </c>
      <c r="C2715" s="3" t="s">
        <v>2944</v>
      </c>
      <c r="D2715" s="3" t="s">
        <v>2800</v>
      </c>
    </row>
    <row r="2716" spans="1:4" x14ac:dyDescent="0.2">
      <c r="A2716" s="3">
        <v>9573</v>
      </c>
      <c r="B2716" s="3" t="s">
        <v>2947</v>
      </c>
      <c r="C2716" s="3" t="s">
        <v>2944</v>
      </c>
      <c r="D2716" s="3" t="s">
        <v>2800</v>
      </c>
    </row>
    <row r="2717" spans="1:4" x14ac:dyDescent="0.2">
      <c r="A2717" s="3">
        <v>9554</v>
      </c>
      <c r="B2717" s="3" t="s">
        <v>2948</v>
      </c>
      <c r="C2717" s="3" t="s">
        <v>2949</v>
      </c>
      <c r="D2717" s="3" t="s">
        <v>2800</v>
      </c>
    </row>
    <row r="2718" spans="1:4" x14ac:dyDescent="0.2">
      <c r="A2718" s="3">
        <v>9555</v>
      </c>
      <c r="B2718" s="3" t="s">
        <v>2950</v>
      </c>
      <c r="C2718" s="3" t="s">
        <v>2949</v>
      </c>
      <c r="D2718" s="3" t="s">
        <v>2800</v>
      </c>
    </row>
    <row r="2719" spans="1:4" x14ac:dyDescent="0.2">
      <c r="A2719" s="3">
        <v>9545</v>
      </c>
      <c r="B2719" s="3" t="s">
        <v>2951</v>
      </c>
      <c r="C2719" s="3" t="s">
        <v>2951</v>
      </c>
      <c r="D2719" s="3" t="s">
        <v>2800</v>
      </c>
    </row>
    <row r="2720" spans="1:4" x14ac:dyDescent="0.2">
      <c r="A2720" s="3">
        <v>9546</v>
      </c>
      <c r="B2720" s="3" t="s">
        <v>2952</v>
      </c>
      <c r="C2720" s="3" t="s">
        <v>2951</v>
      </c>
      <c r="D2720" s="3" t="s">
        <v>2800</v>
      </c>
    </row>
    <row r="2721" spans="1:4" x14ac:dyDescent="0.2">
      <c r="A2721" s="3">
        <v>9535</v>
      </c>
      <c r="B2721" s="3" t="s">
        <v>2953</v>
      </c>
      <c r="C2721" s="3" t="s">
        <v>2954</v>
      </c>
      <c r="D2721" s="3" t="s">
        <v>2800</v>
      </c>
    </row>
    <row r="2722" spans="1:4" x14ac:dyDescent="0.2">
      <c r="A2722" s="3">
        <v>9514</v>
      </c>
      <c r="B2722" s="3" t="s">
        <v>2955</v>
      </c>
      <c r="C2722" s="3" t="s">
        <v>2955</v>
      </c>
      <c r="D2722" s="3" t="s">
        <v>2800</v>
      </c>
    </row>
    <row r="2723" spans="1:4" x14ac:dyDescent="0.2">
      <c r="A2723" s="3">
        <v>9515</v>
      </c>
      <c r="B2723" s="3" t="s">
        <v>2956</v>
      </c>
      <c r="C2723" s="3" t="s">
        <v>2955</v>
      </c>
      <c r="D2723" s="3" t="s">
        <v>2800</v>
      </c>
    </row>
    <row r="2724" spans="1:4" x14ac:dyDescent="0.2">
      <c r="A2724" s="3">
        <v>8267</v>
      </c>
      <c r="B2724" s="3" t="s">
        <v>2957</v>
      </c>
      <c r="C2724" s="3" t="s">
        <v>2957</v>
      </c>
      <c r="D2724" s="3" t="s">
        <v>2800</v>
      </c>
    </row>
    <row r="2725" spans="1:4" x14ac:dyDescent="0.2">
      <c r="A2725" s="3">
        <v>8264</v>
      </c>
      <c r="B2725" s="3" t="s">
        <v>2958</v>
      </c>
      <c r="C2725" s="3" t="s">
        <v>2958</v>
      </c>
      <c r="D2725" s="3" t="s">
        <v>2800</v>
      </c>
    </row>
    <row r="2726" spans="1:4" x14ac:dyDescent="0.2">
      <c r="A2726" s="3">
        <v>8506</v>
      </c>
      <c r="B2726" s="3" t="s">
        <v>2959</v>
      </c>
      <c r="C2726" s="3" t="s">
        <v>2960</v>
      </c>
      <c r="D2726" s="3" t="s">
        <v>2800</v>
      </c>
    </row>
    <row r="2727" spans="1:4" x14ac:dyDescent="0.2">
      <c r="A2727" s="3">
        <v>8535</v>
      </c>
      <c r="B2727" s="3" t="s">
        <v>2960</v>
      </c>
      <c r="C2727" s="3" t="s">
        <v>2960</v>
      </c>
      <c r="D2727" s="3" t="s">
        <v>2800</v>
      </c>
    </row>
    <row r="2728" spans="1:4" x14ac:dyDescent="0.2">
      <c r="A2728" s="3">
        <v>8507</v>
      </c>
      <c r="B2728" s="3" t="s">
        <v>2961</v>
      </c>
      <c r="C2728" s="3" t="s">
        <v>2962</v>
      </c>
      <c r="D2728" s="3" t="s">
        <v>2800</v>
      </c>
    </row>
    <row r="2729" spans="1:4" x14ac:dyDescent="0.2">
      <c r="A2729" s="3">
        <v>8508</v>
      </c>
      <c r="B2729" s="3" t="s">
        <v>2962</v>
      </c>
      <c r="C2729" s="3" t="s">
        <v>2962</v>
      </c>
      <c r="D2729" s="3" t="s">
        <v>2800</v>
      </c>
    </row>
    <row r="2730" spans="1:4" x14ac:dyDescent="0.2">
      <c r="A2730" s="3">
        <v>8536</v>
      </c>
      <c r="B2730" s="3" t="s">
        <v>2963</v>
      </c>
      <c r="C2730" s="3" t="s">
        <v>2963</v>
      </c>
      <c r="D2730" s="3" t="s">
        <v>2800</v>
      </c>
    </row>
    <row r="2731" spans="1:4" x14ac:dyDescent="0.2">
      <c r="A2731" s="3">
        <v>8537</v>
      </c>
      <c r="B2731" s="3" t="s">
        <v>2964</v>
      </c>
      <c r="C2731" s="3" t="s">
        <v>2963</v>
      </c>
      <c r="D2731" s="3" t="s">
        <v>2800</v>
      </c>
    </row>
    <row r="2732" spans="1:4" x14ac:dyDescent="0.2">
      <c r="A2732" s="3">
        <v>8537</v>
      </c>
      <c r="B2732" s="3" t="s">
        <v>2965</v>
      </c>
      <c r="C2732" s="3" t="s">
        <v>2963</v>
      </c>
      <c r="D2732" s="3" t="s">
        <v>2800</v>
      </c>
    </row>
    <row r="2733" spans="1:4" x14ac:dyDescent="0.2">
      <c r="A2733" s="3">
        <v>8265</v>
      </c>
      <c r="B2733" s="3" t="s">
        <v>2966</v>
      </c>
      <c r="C2733" s="3" t="s">
        <v>2966</v>
      </c>
      <c r="D2733" s="3" t="s">
        <v>2800</v>
      </c>
    </row>
    <row r="2734" spans="1:4" x14ac:dyDescent="0.2">
      <c r="A2734" s="3">
        <v>8555</v>
      </c>
      <c r="B2734" s="3" t="s">
        <v>2967</v>
      </c>
      <c r="C2734" s="3" t="s">
        <v>2968</v>
      </c>
      <c r="D2734" s="3" t="s">
        <v>2800</v>
      </c>
    </row>
    <row r="2735" spans="1:4" x14ac:dyDescent="0.2">
      <c r="A2735" s="3">
        <v>8505</v>
      </c>
      <c r="B2735" s="3" t="s">
        <v>2969</v>
      </c>
      <c r="C2735" s="3" t="s">
        <v>2969</v>
      </c>
      <c r="D2735" s="3" t="s">
        <v>2800</v>
      </c>
    </row>
    <row r="2736" spans="1:4" x14ac:dyDescent="0.2">
      <c r="A2736" s="3">
        <v>8505</v>
      </c>
      <c r="B2736" s="3" t="s">
        <v>2970</v>
      </c>
      <c r="C2736" s="3" t="s">
        <v>2969</v>
      </c>
      <c r="D2736" s="3" t="s">
        <v>2800</v>
      </c>
    </row>
    <row r="2737" spans="1:4" x14ac:dyDescent="0.2">
      <c r="A2737" s="3">
        <v>8558</v>
      </c>
      <c r="B2737" s="3" t="s">
        <v>2971</v>
      </c>
      <c r="C2737" s="3" t="s">
        <v>2971</v>
      </c>
      <c r="D2737" s="3" t="s">
        <v>2800</v>
      </c>
    </row>
    <row r="2738" spans="1:4" x14ac:dyDescent="0.2">
      <c r="A2738" s="3">
        <v>8268</v>
      </c>
      <c r="B2738" s="3" t="s">
        <v>2972</v>
      </c>
      <c r="C2738" s="3" t="s">
        <v>2973</v>
      </c>
      <c r="D2738" s="3" t="s">
        <v>2800</v>
      </c>
    </row>
    <row r="2739" spans="1:4" x14ac:dyDescent="0.2">
      <c r="A2739" s="3">
        <v>8268</v>
      </c>
      <c r="B2739" s="3" t="s">
        <v>2973</v>
      </c>
      <c r="C2739" s="3" t="s">
        <v>2973</v>
      </c>
      <c r="D2739" s="3" t="s">
        <v>2800</v>
      </c>
    </row>
    <row r="2740" spans="1:4" x14ac:dyDescent="0.2">
      <c r="A2740" s="3">
        <v>8269</v>
      </c>
      <c r="B2740" s="3" t="s">
        <v>2974</v>
      </c>
      <c r="C2740" s="3" t="s">
        <v>2973</v>
      </c>
      <c r="D2740" s="3" t="s">
        <v>2800</v>
      </c>
    </row>
    <row r="2741" spans="1:4" x14ac:dyDescent="0.2">
      <c r="A2741" s="3">
        <v>8266</v>
      </c>
      <c r="B2741" s="3" t="s">
        <v>2975</v>
      </c>
      <c r="C2741" s="3" t="s">
        <v>2975</v>
      </c>
      <c r="D2741" s="3" t="s">
        <v>2800</v>
      </c>
    </row>
    <row r="2742" spans="1:4" x14ac:dyDescent="0.2">
      <c r="A2742" s="3">
        <v>8259</v>
      </c>
      <c r="B2742" s="3" t="s">
        <v>2976</v>
      </c>
      <c r="C2742" s="3" t="s">
        <v>2977</v>
      </c>
      <c r="D2742" s="3" t="s">
        <v>2800</v>
      </c>
    </row>
    <row r="2743" spans="1:4" x14ac:dyDescent="0.2">
      <c r="A2743" s="3">
        <v>8259</v>
      </c>
      <c r="B2743" s="3" t="s">
        <v>2978</v>
      </c>
      <c r="C2743" s="3" t="s">
        <v>2977</v>
      </c>
      <c r="D2743" s="3" t="s">
        <v>2800</v>
      </c>
    </row>
    <row r="2744" spans="1:4" x14ac:dyDescent="0.2">
      <c r="A2744" s="3">
        <v>8259</v>
      </c>
      <c r="B2744" s="3" t="s">
        <v>2979</v>
      </c>
      <c r="C2744" s="3" t="s">
        <v>2977</v>
      </c>
      <c r="D2744" s="3" t="s">
        <v>2800</v>
      </c>
    </row>
    <row r="2745" spans="1:4" x14ac:dyDescent="0.2">
      <c r="A2745" s="3">
        <v>8259</v>
      </c>
      <c r="B2745" s="3" t="s">
        <v>2977</v>
      </c>
      <c r="C2745" s="3" t="s">
        <v>2977</v>
      </c>
      <c r="D2745" s="3" t="s">
        <v>2800</v>
      </c>
    </row>
    <row r="2746" spans="1:4" x14ac:dyDescent="0.2">
      <c r="A2746" s="3">
        <v>8514</v>
      </c>
      <c r="B2746" s="3" t="s">
        <v>2980</v>
      </c>
      <c r="C2746" s="3" t="s">
        <v>2980</v>
      </c>
      <c r="D2746" s="3" t="s">
        <v>2800</v>
      </c>
    </row>
    <row r="2747" spans="1:4" x14ac:dyDescent="0.2">
      <c r="A2747" s="3">
        <v>8572</v>
      </c>
      <c r="B2747" s="3" t="s">
        <v>2981</v>
      </c>
      <c r="C2747" s="3" t="s">
        <v>2982</v>
      </c>
      <c r="D2747" s="3" t="s">
        <v>2800</v>
      </c>
    </row>
    <row r="2748" spans="1:4" x14ac:dyDescent="0.2">
      <c r="A2748" s="3">
        <v>8572</v>
      </c>
      <c r="B2748" s="3" t="s">
        <v>2981</v>
      </c>
      <c r="C2748" s="3" t="s">
        <v>2982</v>
      </c>
      <c r="D2748" s="3" t="s">
        <v>2800</v>
      </c>
    </row>
    <row r="2749" spans="1:4" x14ac:dyDescent="0.2">
      <c r="A2749" s="3">
        <v>8572</v>
      </c>
      <c r="B2749" s="3" t="s">
        <v>2983</v>
      </c>
      <c r="C2749" s="3" t="s">
        <v>2982</v>
      </c>
      <c r="D2749" s="3" t="s">
        <v>2800</v>
      </c>
    </row>
    <row r="2750" spans="1:4" x14ac:dyDescent="0.2">
      <c r="A2750" s="3">
        <v>8572</v>
      </c>
      <c r="B2750" s="3" t="s">
        <v>2984</v>
      </c>
      <c r="C2750" s="3" t="s">
        <v>2982</v>
      </c>
      <c r="D2750" s="3" t="s">
        <v>2800</v>
      </c>
    </row>
    <row r="2751" spans="1:4" x14ac:dyDescent="0.2">
      <c r="A2751" s="3">
        <v>8572</v>
      </c>
      <c r="B2751" s="3" t="s">
        <v>2985</v>
      </c>
      <c r="C2751" s="3" t="s">
        <v>2982</v>
      </c>
      <c r="D2751" s="3" t="s">
        <v>2800</v>
      </c>
    </row>
    <row r="2752" spans="1:4" x14ac:dyDescent="0.2">
      <c r="A2752" s="3">
        <v>8576</v>
      </c>
      <c r="B2752" s="3" t="s">
        <v>2986</v>
      </c>
      <c r="C2752" s="3" t="s">
        <v>2982</v>
      </c>
      <c r="D2752" s="3" t="s">
        <v>2800</v>
      </c>
    </row>
    <row r="2753" spans="1:4" x14ac:dyDescent="0.2">
      <c r="A2753" s="3">
        <v>8585</v>
      </c>
      <c r="B2753" s="3" t="s">
        <v>2987</v>
      </c>
      <c r="C2753" s="3" t="s">
        <v>2988</v>
      </c>
      <c r="D2753" s="3" t="s">
        <v>2800</v>
      </c>
    </row>
    <row r="2754" spans="1:4" x14ac:dyDescent="0.2">
      <c r="A2754" s="3">
        <v>8585</v>
      </c>
      <c r="B2754" s="3" t="s">
        <v>2989</v>
      </c>
      <c r="C2754" s="3" t="s">
        <v>2988</v>
      </c>
      <c r="D2754" s="3" t="s">
        <v>2800</v>
      </c>
    </row>
    <row r="2755" spans="1:4" x14ac:dyDescent="0.2">
      <c r="A2755" s="3">
        <v>8585</v>
      </c>
      <c r="B2755" s="3" t="s">
        <v>2988</v>
      </c>
      <c r="C2755" s="3" t="s">
        <v>2988</v>
      </c>
      <c r="D2755" s="3" t="s">
        <v>2800</v>
      </c>
    </row>
    <row r="2756" spans="1:4" x14ac:dyDescent="0.2">
      <c r="A2756" s="3">
        <v>8585</v>
      </c>
      <c r="B2756" s="3" t="s">
        <v>2990</v>
      </c>
      <c r="C2756" s="3" t="s">
        <v>2988</v>
      </c>
      <c r="D2756" s="3" t="s">
        <v>2800</v>
      </c>
    </row>
    <row r="2757" spans="1:4" x14ac:dyDescent="0.2">
      <c r="A2757" s="3">
        <v>8586</v>
      </c>
      <c r="B2757" s="3" t="s">
        <v>2991</v>
      </c>
      <c r="C2757" s="3" t="s">
        <v>2988</v>
      </c>
      <c r="D2757" s="3" t="s">
        <v>2800</v>
      </c>
    </row>
    <row r="2758" spans="1:4" x14ac:dyDescent="0.2">
      <c r="A2758" s="3">
        <v>8586</v>
      </c>
      <c r="B2758" s="3" t="s">
        <v>2992</v>
      </c>
      <c r="C2758" s="3" t="s">
        <v>2988</v>
      </c>
      <c r="D2758" s="3" t="s">
        <v>2800</v>
      </c>
    </row>
    <row r="2759" spans="1:4" x14ac:dyDescent="0.2">
      <c r="A2759" s="3">
        <v>8575</v>
      </c>
      <c r="B2759" s="3" t="s">
        <v>2993</v>
      </c>
      <c r="C2759" s="3" t="s">
        <v>2994</v>
      </c>
      <c r="D2759" s="3" t="s">
        <v>2800</v>
      </c>
    </row>
    <row r="2760" spans="1:4" x14ac:dyDescent="0.2">
      <c r="A2760" s="3">
        <v>8575</v>
      </c>
      <c r="B2760" s="3" t="s">
        <v>2995</v>
      </c>
      <c r="C2760" s="3" t="s">
        <v>2994</v>
      </c>
      <c r="D2760" s="3" t="s">
        <v>2800</v>
      </c>
    </row>
    <row r="2761" spans="1:4" x14ac:dyDescent="0.2">
      <c r="A2761" s="3">
        <v>8584</v>
      </c>
      <c r="B2761" s="3" t="s">
        <v>2996</v>
      </c>
      <c r="C2761" s="3" t="s">
        <v>2994</v>
      </c>
      <c r="D2761" s="3" t="s">
        <v>2800</v>
      </c>
    </row>
    <row r="2762" spans="1:4" x14ac:dyDescent="0.2">
      <c r="A2762" s="3">
        <v>8584</v>
      </c>
      <c r="B2762" s="3" t="s">
        <v>2997</v>
      </c>
      <c r="C2762" s="3" t="s">
        <v>2994</v>
      </c>
      <c r="D2762" s="3" t="s">
        <v>2800</v>
      </c>
    </row>
    <row r="2763" spans="1:4" x14ac:dyDescent="0.2">
      <c r="A2763" s="3">
        <v>9503</v>
      </c>
      <c r="B2763" s="3" t="s">
        <v>2998</v>
      </c>
      <c r="C2763" s="3" t="s">
        <v>2999</v>
      </c>
      <c r="D2763" s="3" t="s">
        <v>2800</v>
      </c>
    </row>
    <row r="2764" spans="1:4" x14ac:dyDescent="0.2">
      <c r="A2764" s="3">
        <v>9503</v>
      </c>
      <c r="B2764" s="3" t="s">
        <v>3000</v>
      </c>
      <c r="C2764" s="3" t="s">
        <v>2999</v>
      </c>
      <c r="D2764" s="3" t="s">
        <v>2800</v>
      </c>
    </row>
    <row r="2765" spans="1:4" x14ac:dyDescent="0.2">
      <c r="A2765" s="3">
        <v>9504</v>
      </c>
      <c r="B2765" s="3" t="s">
        <v>3001</v>
      </c>
      <c r="C2765" s="3" t="s">
        <v>2999</v>
      </c>
      <c r="D2765" s="3" t="s">
        <v>2800</v>
      </c>
    </row>
    <row r="2766" spans="1:4" x14ac:dyDescent="0.2">
      <c r="A2766" s="3">
        <v>9517</v>
      </c>
      <c r="B2766" s="3" t="s">
        <v>3002</v>
      </c>
      <c r="C2766" s="3" t="s">
        <v>2999</v>
      </c>
      <c r="D2766" s="3" t="s">
        <v>2800</v>
      </c>
    </row>
    <row r="2767" spans="1:4" x14ac:dyDescent="0.2">
      <c r="A2767" s="3">
        <v>9565</v>
      </c>
      <c r="B2767" s="3" t="s">
        <v>2999</v>
      </c>
      <c r="C2767" s="3" t="s">
        <v>2999</v>
      </c>
      <c r="D2767" s="3" t="s">
        <v>2800</v>
      </c>
    </row>
    <row r="2768" spans="1:4" x14ac:dyDescent="0.2">
      <c r="A2768" s="3">
        <v>9565</v>
      </c>
      <c r="B2768" s="3" t="s">
        <v>3003</v>
      </c>
      <c r="C2768" s="3" t="s">
        <v>2999</v>
      </c>
      <c r="D2768" s="3" t="s">
        <v>2800</v>
      </c>
    </row>
    <row r="2769" spans="1:4" x14ac:dyDescent="0.2">
      <c r="A2769" s="3">
        <v>9565</v>
      </c>
      <c r="B2769" s="3" t="s">
        <v>3004</v>
      </c>
      <c r="C2769" s="3" t="s">
        <v>2999</v>
      </c>
      <c r="D2769" s="3" t="s">
        <v>2800</v>
      </c>
    </row>
    <row r="2770" spans="1:4" x14ac:dyDescent="0.2">
      <c r="A2770" s="3">
        <v>9565</v>
      </c>
      <c r="B2770" s="3" t="s">
        <v>3005</v>
      </c>
      <c r="C2770" s="3" t="s">
        <v>2999</v>
      </c>
      <c r="D2770" s="3" t="s">
        <v>2800</v>
      </c>
    </row>
    <row r="2771" spans="1:4" x14ac:dyDescent="0.2">
      <c r="A2771" s="3">
        <v>9565</v>
      </c>
      <c r="B2771" s="3" t="s">
        <v>3006</v>
      </c>
      <c r="C2771" s="3" t="s">
        <v>2999</v>
      </c>
      <c r="D2771" s="3" t="s">
        <v>2800</v>
      </c>
    </row>
    <row r="2772" spans="1:4" x14ac:dyDescent="0.2">
      <c r="A2772" s="3">
        <v>8560</v>
      </c>
      <c r="B2772" s="3" t="s">
        <v>3007</v>
      </c>
      <c r="C2772" s="3" t="s">
        <v>3007</v>
      </c>
      <c r="D2772" s="3" t="s">
        <v>2800</v>
      </c>
    </row>
    <row r="2773" spans="1:4" x14ac:dyDescent="0.2">
      <c r="A2773" s="3">
        <v>8561</v>
      </c>
      <c r="B2773" s="3" t="s">
        <v>3008</v>
      </c>
      <c r="C2773" s="3" t="s">
        <v>3007</v>
      </c>
      <c r="D2773" s="3" t="s">
        <v>2800</v>
      </c>
    </row>
    <row r="2774" spans="1:4" x14ac:dyDescent="0.2">
      <c r="A2774" s="3">
        <v>8570</v>
      </c>
      <c r="B2774" s="3" t="s">
        <v>3009</v>
      </c>
      <c r="C2774" s="3" t="s">
        <v>3009</v>
      </c>
      <c r="D2774" s="3" t="s">
        <v>2800</v>
      </c>
    </row>
    <row r="2775" spans="1:4" x14ac:dyDescent="0.2">
      <c r="A2775" s="3">
        <v>8554</v>
      </c>
      <c r="B2775" s="3" t="s">
        <v>3010</v>
      </c>
      <c r="C2775" s="3" t="s">
        <v>3011</v>
      </c>
      <c r="D2775" s="3" t="s">
        <v>2800</v>
      </c>
    </row>
    <row r="2776" spans="1:4" x14ac:dyDescent="0.2">
      <c r="A2776" s="3">
        <v>8554</v>
      </c>
      <c r="B2776" s="3" t="s">
        <v>3012</v>
      </c>
      <c r="C2776" s="3" t="s">
        <v>3011</v>
      </c>
      <c r="D2776" s="3" t="s">
        <v>2800</v>
      </c>
    </row>
    <row r="2777" spans="1:4" x14ac:dyDescent="0.2">
      <c r="A2777" s="3">
        <v>8556</v>
      </c>
      <c r="B2777" s="3" t="s">
        <v>3011</v>
      </c>
      <c r="C2777" s="3" t="s">
        <v>3011</v>
      </c>
      <c r="D2777" s="3" t="s">
        <v>2800</v>
      </c>
    </row>
    <row r="2778" spans="1:4" x14ac:dyDescent="0.2">
      <c r="A2778" s="3">
        <v>8556</v>
      </c>
      <c r="B2778" s="3" t="s">
        <v>3013</v>
      </c>
      <c r="C2778" s="3" t="s">
        <v>3011</v>
      </c>
      <c r="D2778" s="3" t="s">
        <v>2800</v>
      </c>
    </row>
    <row r="2779" spans="1:4" x14ac:dyDescent="0.2">
      <c r="A2779" s="3">
        <v>8556</v>
      </c>
      <c r="B2779" s="3" t="s">
        <v>3014</v>
      </c>
      <c r="C2779" s="3" t="s">
        <v>3011</v>
      </c>
      <c r="D2779" s="3" t="s">
        <v>2800</v>
      </c>
    </row>
    <row r="2780" spans="1:4" x14ac:dyDescent="0.2">
      <c r="A2780" s="3">
        <v>8556</v>
      </c>
      <c r="B2780" s="3" t="s">
        <v>3015</v>
      </c>
      <c r="C2780" s="3" t="s">
        <v>3011</v>
      </c>
      <c r="D2780" s="3" t="s">
        <v>2800</v>
      </c>
    </row>
    <row r="2781" spans="1:4" x14ac:dyDescent="0.2">
      <c r="A2781" s="3">
        <v>8564</v>
      </c>
      <c r="B2781" s="3" t="s">
        <v>3016</v>
      </c>
      <c r="C2781" s="3" t="s">
        <v>3011</v>
      </c>
      <c r="D2781" s="3" t="s">
        <v>2800</v>
      </c>
    </row>
    <row r="2782" spans="1:4" x14ac:dyDescent="0.2">
      <c r="A2782" s="3">
        <v>6517</v>
      </c>
      <c r="B2782" s="3" t="s">
        <v>3017</v>
      </c>
      <c r="C2782" s="3" t="s">
        <v>3018</v>
      </c>
      <c r="D2782" s="3" t="s">
        <v>3019</v>
      </c>
    </row>
    <row r="2783" spans="1:4" x14ac:dyDescent="0.2">
      <c r="A2783" s="3">
        <v>6532</v>
      </c>
      <c r="B2783" s="3" t="s">
        <v>3020</v>
      </c>
      <c r="C2783" s="3" t="s">
        <v>3018</v>
      </c>
      <c r="D2783" s="3" t="s">
        <v>3019</v>
      </c>
    </row>
    <row r="2784" spans="1:4" x14ac:dyDescent="0.2">
      <c r="A2784" s="3">
        <v>6500</v>
      </c>
      <c r="B2784" s="3" t="s">
        <v>3021</v>
      </c>
      <c r="C2784" s="3" t="s">
        <v>3021</v>
      </c>
      <c r="D2784" s="3" t="s">
        <v>3019</v>
      </c>
    </row>
    <row r="2785" spans="1:4" x14ac:dyDescent="0.2">
      <c r="A2785" s="3">
        <v>6503</v>
      </c>
      <c r="B2785" s="3" t="s">
        <v>3021</v>
      </c>
      <c r="C2785" s="3" t="s">
        <v>3021</v>
      </c>
      <c r="D2785" s="3" t="s">
        <v>3019</v>
      </c>
    </row>
    <row r="2786" spans="1:4" x14ac:dyDescent="0.2">
      <c r="A2786" s="3">
        <v>6512</v>
      </c>
      <c r="B2786" s="3" t="s">
        <v>3022</v>
      </c>
      <c r="C2786" s="3" t="s">
        <v>3021</v>
      </c>
      <c r="D2786" s="3" t="s">
        <v>3019</v>
      </c>
    </row>
    <row r="2787" spans="1:4" x14ac:dyDescent="0.2">
      <c r="A2787" s="3">
        <v>6513</v>
      </c>
      <c r="B2787" s="3" t="s">
        <v>3023</v>
      </c>
      <c r="C2787" s="3" t="s">
        <v>3021</v>
      </c>
      <c r="D2787" s="3" t="s">
        <v>3019</v>
      </c>
    </row>
    <row r="2788" spans="1:4" x14ac:dyDescent="0.2">
      <c r="A2788" s="3">
        <v>6514</v>
      </c>
      <c r="B2788" s="3" t="s">
        <v>3024</v>
      </c>
      <c r="C2788" s="3" t="s">
        <v>3021</v>
      </c>
      <c r="D2788" s="3" t="s">
        <v>3019</v>
      </c>
    </row>
    <row r="2789" spans="1:4" x14ac:dyDescent="0.2">
      <c r="A2789" s="3">
        <v>6515</v>
      </c>
      <c r="B2789" s="3" t="s">
        <v>3025</v>
      </c>
      <c r="C2789" s="3" t="s">
        <v>3021</v>
      </c>
      <c r="D2789" s="3" t="s">
        <v>3019</v>
      </c>
    </row>
    <row r="2790" spans="1:4" x14ac:dyDescent="0.2">
      <c r="A2790" s="3">
        <v>6518</v>
      </c>
      <c r="B2790" s="3" t="s">
        <v>3026</v>
      </c>
      <c r="C2790" s="3" t="s">
        <v>3021</v>
      </c>
      <c r="D2790" s="3" t="s">
        <v>3019</v>
      </c>
    </row>
    <row r="2791" spans="1:4" x14ac:dyDescent="0.2">
      <c r="A2791" s="3">
        <v>6523</v>
      </c>
      <c r="B2791" s="3" t="s">
        <v>3027</v>
      </c>
      <c r="C2791" s="3" t="s">
        <v>3021</v>
      </c>
      <c r="D2791" s="3" t="s">
        <v>3019</v>
      </c>
    </row>
    <row r="2792" spans="1:4" x14ac:dyDescent="0.2">
      <c r="A2792" s="3">
        <v>6524</v>
      </c>
      <c r="B2792" s="3" t="s">
        <v>3028</v>
      </c>
      <c r="C2792" s="3" t="s">
        <v>3021</v>
      </c>
      <c r="D2792" s="3" t="s">
        <v>3019</v>
      </c>
    </row>
    <row r="2793" spans="1:4" x14ac:dyDescent="0.2">
      <c r="A2793" s="3">
        <v>6525</v>
      </c>
      <c r="B2793" s="3" t="s">
        <v>3029</v>
      </c>
      <c r="C2793" s="3" t="s">
        <v>3021</v>
      </c>
      <c r="D2793" s="3" t="s">
        <v>3019</v>
      </c>
    </row>
    <row r="2794" spans="1:4" x14ac:dyDescent="0.2">
      <c r="A2794" s="3">
        <v>6528</v>
      </c>
      <c r="B2794" s="3" t="s">
        <v>3030</v>
      </c>
      <c r="C2794" s="3" t="s">
        <v>3021</v>
      </c>
      <c r="D2794" s="3" t="s">
        <v>3019</v>
      </c>
    </row>
    <row r="2795" spans="1:4" x14ac:dyDescent="0.2">
      <c r="A2795" s="3">
        <v>6582</v>
      </c>
      <c r="B2795" s="3" t="s">
        <v>3031</v>
      </c>
      <c r="C2795" s="3" t="s">
        <v>3021</v>
      </c>
      <c r="D2795" s="3" t="s">
        <v>3019</v>
      </c>
    </row>
    <row r="2796" spans="1:4" x14ac:dyDescent="0.2">
      <c r="A2796" s="3">
        <v>6583</v>
      </c>
      <c r="B2796" s="3" t="s">
        <v>3032</v>
      </c>
      <c r="C2796" s="3" t="s">
        <v>3021</v>
      </c>
      <c r="D2796" s="3" t="s">
        <v>3019</v>
      </c>
    </row>
    <row r="2797" spans="1:4" x14ac:dyDescent="0.2">
      <c r="A2797" s="3">
        <v>6584</v>
      </c>
      <c r="B2797" s="3" t="s">
        <v>3033</v>
      </c>
      <c r="C2797" s="3" t="s">
        <v>3021</v>
      </c>
      <c r="D2797" s="3" t="s">
        <v>3019</v>
      </c>
    </row>
    <row r="2798" spans="1:4" x14ac:dyDescent="0.2">
      <c r="A2798" s="3">
        <v>6702</v>
      </c>
      <c r="B2798" s="3" t="s">
        <v>3034</v>
      </c>
      <c r="C2798" s="3" t="s">
        <v>3021</v>
      </c>
      <c r="D2798" s="3" t="s">
        <v>3019</v>
      </c>
    </row>
    <row r="2799" spans="1:4" x14ac:dyDescent="0.2">
      <c r="A2799" s="3">
        <v>6593</v>
      </c>
      <c r="B2799" s="3" t="s">
        <v>3035</v>
      </c>
      <c r="C2799" s="3" t="s">
        <v>3035</v>
      </c>
      <c r="D2799" s="3" t="s">
        <v>3019</v>
      </c>
    </row>
    <row r="2800" spans="1:4" x14ac:dyDescent="0.2">
      <c r="A2800" s="3">
        <v>6599</v>
      </c>
      <c r="B2800" s="3" t="s">
        <v>3036</v>
      </c>
      <c r="C2800" s="3" t="s">
        <v>3035</v>
      </c>
      <c r="D2800" s="3" t="s">
        <v>3019</v>
      </c>
    </row>
    <row r="2801" spans="1:4" x14ac:dyDescent="0.2">
      <c r="A2801" s="3">
        <v>6810</v>
      </c>
      <c r="B2801" s="3" t="s">
        <v>3037</v>
      </c>
      <c r="C2801" s="3" t="s">
        <v>3037</v>
      </c>
      <c r="D2801" s="3" t="s">
        <v>3019</v>
      </c>
    </row>
    <row r="2802" spans="1:4" x14ac:dyDescent="0.2">
      <c r="A2802" s="3">
        <v>6533</v>
      </c>
      <c r="B2802" s="3" t="s">
        <v>3038</v>
      </c>
      <c r="C2802" s="3" t="s">
        <v>3038</v>
      </c>
      <c r="D2802" s="3" t="s">
        <v>3019</v>
      </c>
    </row>
    <row r="2803" spans="1:4" x14ac:dyDescent="0.2">
      <c r="A2803" s="3">
        <v>6592</v>
      </c>
      <c r="B2803" s="3" t="s">
        <v>3039</v>
      </c>
      <c r="C2803" s="3" t="s">
        <v>3040</v>
      </c>
      <c r="D2803" s="3" t="s">
        <v>3019</v>
      </c>
    </row>
    <row r="2804" spans="1:4" x14ac:dyDescent="0.2">
      <c r="A2804" s="3">
        <v>6715</v>
      </c>
      <c r="B2804" s="3" t="s">
        <v>3041</v>
      </c>
      <c r="C2804" s="3" t="s">
        <v>3042</v>
      </c>
      <c r="D2804" s="3" t="s">
        <v>3019</v>
      </c>
    </row>
    <row r="2805" spans="1:4" x14ac:dyDescent="0.2">
      <c r="A2805" s="3">
        <v>6716</v>
      </c>
      <c r="B2805" s="3" t="s">
        <v>3042</v>
      </c>
      <c r="C2805" s="3" t="s">
        <v>3042</v>
      </c>
      <c r="D2805" s="3" t="s">
        <v>3019</v>
      </c>
    </row>
    <row r="2806" spans="1:4" x14ac:dyDescent="0.2">
      <c r="A2806" s="3">
        <v>6716</v>
      </c>
      <c r="B2806" s="3" t="s">
        <v>3043</v>
      </c>
      <c r="C2806" s="3" t="s">
        <v>3042</v>
      </c>
      <c r="D2806" s="3" t="s">
        <v>3019</v>
      </c>
    </row>
    <row r="2807" spans="1:4" x14ac:dyDescent="0.2">
      <c r="A2807" s="3">
        <v>6716</v>
      </c>
      <c r="B2807" s="3" t="s">
        <v>3044</v>
      </c>
      <c r="C2807" s="3" t="s">
        <v>3042</v>
      </c>
      <c r="D2807" s="3" t="s">
        <v>3019</v>
      </c>
    </row>
    <row r="2808" spans="1:4" x14ac:dyDescent="0.2">
      <c r="A2808" s="3">
        <v>6721</v>
      </c>
      <c r="B2808" s="3" t="s">
        <v>3045</v>
      </c>
      <c r="C2808" s="3" t="s">
        <v>3042</v>
      </c>
      <c r="D2808" s="3" t="s">
        <v>3019</v>
      </c>
    </row>
    <row r="2809" spans="1:4" x14ac:dyDescent="0.2">
      <c r="A2809" s="3">
        <v>6722</v>
      </c>
      <c r="B2809" s="3" t="s">
        <v>3046</v>
      </c>
      <c r="C2809" s="3" t="s">
        <v>3042</v>
      </c>
      <c r="D2809" s="3" t="s">
        <v>3019</v>
      </c>
    </row>
    <row r="2810" spans="1:4" x14ac:dyDescent="0.2">
      <c r="A2810" s="3">
        <v>6723</v>
      </c>
      <c r="B2810" s="3" t="s">
        <v>3047</v>
      </c>
      <c r="C2810" s="3" t="s">
        <v>3042</v>
      </c>
      <c r="D2810" s="3" t="s">
        <v>3019</v>
      </c>
    </row>
    <row r="2811" spans="1:4" x14ac:dyDescent="0.2">
      <c r="A2811" s="3">
        <v>6723</v>
      </c>
      <c r="B2811" s="3" t="s">
        <v>3048</v>
      </c>
      <c r="C2811" s="3" t="s">
        <v>3042</v>
      </c>
      <c r="D2811" s="3" t="s">
        <v>3019</v>
      </c>
    </row>
    <row r="2812" spans="1:4" x14ac:dyDescent="0.2">
      <c r="A2812" s="3">
        <v>6723</v>
      </c>
      <c r="B2812" s="3" t="s">
        <v>3049</v>
      </c>
      <c r="C2812" s="3" t="s">
        <v>3042</v>
      </c>
      <c r="D2812" s="3" t="s">
        <v>3019</v>
      </c>
    </row>
    <row r="2813" spans="1:4" x14ac:dyDescent="0.2">
      <c r="A2813" s="3">
        <v>6724</v>
      </c>
      <c r="B2813" s="3" t="s">
        <v>3050</v>
      </c>
      <c r="C2813" s="3" t="s">
        <v>3042</v>
      </c>
      <c r="D2813" s="3" t="s">
        <v>3019</v>
      </c>
    </row>
    <row r="2814" spans="1:4" x14ac:dyDescent="0.2">
      <c r="A2814" s="3">
        <v>6724</v>
      </c>
      <c r="B2814" s="3" t="s">
        <v>3051</v>
      </c>
      <c r="C2814" s="3" t="s">
        <v>3042</v>
      </c>
      <c r="D2814" s="3" t="s">
        <v>3019</v>
      </c>
    </row>
    <row r="2815" spans="1:4" x14ac:dyDescent="0.2">
      <c r="A2815" s="3">
        <v>6717</v>
      </c>
      <c r="B2815" s="3" t="s">
        <v>3052</v>
      </c>
      <c r="C2815" s="3" t="s">
        <v>3053</v>
      </c>
      <c r="D2815" s="3" t="s">
        <v>3019</v>
      </c>
    </row>
    <row r="2816" spans="1:4" x14ac:dyDescent="0.2">
      <c r="A2816" s="3">
        <v>6717</v>
      </c>
      <c r="B2816" s="3" t="s">
        <v>3054</v>
      </c>
      <c r="C2816" s="3" t="s">
        <v>3053</v>
      </c>
      <c r="D2816" s="3" t="s">
        <v>3019</v>
      </c>
    </row>
    <row r="2817" spans="1:4" x14ac:dyDescent="0.2">
      <c r="A2817" s="3">
        <v>6718</v>
      </c>
      <c r="B2817" s="3" t="s">
        <v>3055</v>
      </c>
      <c r="C2817" s="3" t="s">
        <v>3053</v>
      </c>
      <c r="D2817" s="3" t="s">
        <v>3019</v>
      </c>
    </row>
    <row r="2818" spans="1:4" x14ac:dyDescent="0.2">
      <c r="A2818" s="3">
        <v>6718</v>
      </c>
      <c r="B2818" s="3" t="s">
        <v>3056</v>
      </c>
      <c r="C2818" s="3" t="s">
        <v>3053</v>
      </c>
      <c r="D2818" s="3" t="s">
        <v>3019</v>
      </c>
    </row>
    <row r="2819" spans="1:4" x14ac:dyDescent="0.2">
      <c r="A2819" s="3">
        <v>6719</v>
      </c>
      <c r="B2819" s="3" t="s">
        <v>3057</v>
      </c>
      <c r="C2819" s="3" t="s">
        <v>3053</v>
      </c>
      <c r="D2819" s="3" t="s">
        <v>3019</v>
      </c>
    </row>
    <row r="2820" spans="1:4" x14ac:dyDescent="0.2">
      <c r="A2820" s="3">
        <v>6719</v>
      </c>
      <c r="B2820" s="3" t="s">
        <v>3057</v>
      </c>
      <c r="C2820" s="3" t="s">
        <v>3053</v>
      </c>
      <c r="D2820" s="3" t="s">
        <v>3019</v>
      </c>
    </row>
    <row r="2821" spans="1:4" x14ac:dyDescent="0.2">
      <c r="A2821" s="3">
        <v>6720</v>
      </c>
      <c r="B2821" s="3" t="s">
        <v>3058</v>
      </c>
      <c r="C2821" s="3" t="s">
        <v>3053</v>
      </c>
      <c r="D2821" s="3" t="s">
        <v>3019</v>
      </c>
    </row>
    <row r="2822" spans="1:4" x14ac:dyDescent="0.2">
      <c r="A2822" s="3">
        <v>6720</v>
      </c>
      <c r="B2822" s="3" t="s">
        <v>3059</v>
      </c>
      <c r="C2822" s="3" t="s">
        <v>3053</v>
      </c>
      <c r="D2822" s="3" t="s">
        <v>3019</v>
      </c>
    </row>
    <row r="2823" spans="1:4" x14ac:dyDescent="0.2">
      <c r="A2823" s="3">
        <v>6713</v>
      </c>
      <c r="B2823" s="3" t="s">
        <v>3060</v>
      </c>
      <c r="C2823" s="3" t="s">
        <v>3061</v>
      </c>
      <c r="D2823" s="3" t="s">
        <v>3019</v>
      </c>
    </row>
    <row r="2824" spans="1:4" x14ac:dyDescent="0.2">
      <c r="A2824" s="3">
        <v>6714</v>
      </c>
      <c r="B2824" s="3" t="s">
        <v>3062</v>
      </c>
      <c r="C2824" s="3" t="s">
        <v>3061</v>
      </c>
      <c r="D2824" s="3" t="s">
        <v>3019</v>
      </c>
    </row>
    <row r="2825" spans="1:4" x14ac:dyDescent="0.2">
      <c r="A2825" s="3">
        <v>6721</v>
      </c>
      <c r="B2825" s="3" t="s">
        <v>3063</v>
      </c>
      <c r="C2825" s="3" t="s">
        <v>3061</v>
      </c>
      <c r="D2825" s="3" t="s">
        <v>3019</v>
      </c>
    </row>
    <row r="2826" spans="1:4" x14ac:dyDescent="0.2">
      <c r="A2826" s="3">
        <v>6780</v>
      </c>
      <c r="B2826" s="3" t="s">
        <v>3064</v>
      </c>
      <c r="C2826" s="3" t="s">
        <v>3064</v>
      </c>
      <c r="D2826" s="3" t="s">
        <v>3019</v>
      </c>
    </row>
    <row r="2827" spans="1:4" x14ac:dyDescent="0.2">
      <c r="A2827" s="3">
        <v>6780</v>
      </c>
      <c r="B2827" s="3" t="s">
        <v>3065</v>
      </c>
      <c r="C2827" s="3" t="s">
        <v>3064</v>
      </c>
      <c r="D2827" s="3" t="s">
        <v>3019</v>
      </c>
    </row>
    <row r="2828" spans="1:4" x14ac:dyDescent="0.2">
      <c r="A2828" s="3">
        <v>6781</v>
      </c>
      <c r="B2828" s="3" t="s">
        <v>3066</v>
      </c>
      <c r="C2828" s="3" t="s">
        <v>3067</v>
      </c>
      <c r="D2828" s="3" t="s">
        <v>3019</v>
      </c>
    </row>
    <row r="2829" spans="1:4" x14ac:dyDescent="0.2">
      <c r="A2829" s="3">
        <v>6781</v>
      </c>
      <c r="B2829" s="3" t="s">
        <v>3067</v>
      </c>
      <c r="C2829" s="3" t="s">
        <v>3067</v>
      </c>
      <c r="D2829" s="3" t="s">
        <v>3019</v>
      </c>
    </row>
    <row r="2830" spans="1:4" x14ac:dyDescent="0.2">
      <c r="A2830" s="3">
        <v>6743</v>
      </c>
      <c r="B2830" s="3" t="s">
        <v>3068</v>
      </c>
      <c r="C2830" s="3" t="s">
        <v>3069</v>
      </c>
      <c r="D2830" s="3" t="s">
        <v>3019</v>
      </c>
    </row>
    <row r="2831" spans="1:4" x14ac:dyDescent="0.2">
      <c r="A2831" s="3">
        <v>6774</v>
      </c>
      <c r="B2831" s="3" t="s">
        <v>3070</v>
      </c>
      <c r="C2831" s="3" t="s">
        <v>3070</v>
      </c>
      <c r="D2831" s="3" t="s">
        <v>3019</v>
      </c>
    </row>
    <row r="2832" spans="1:4" x14ac:dyDescent="0.2">
      <c r="A2832" s="3">
        <v>6746</v>
      </c>
      <c r="B2832" s="3" t="s">
        <v>3071</v>
      </c>
      <c r="C2832" s="3" t="s">
        <v>3072</v>
      </c>
      <c r="D2832" s="3" t="s">
        <v>3019</v>
      </c>
    </row>
    <row r="2833" spans="1:4" x14ac:dyDescent="0.2">
      <c r="A2833" s="3">
        <v>6746</v>
      </c>
      <c r="B2833" s="3" t="s">
        <v>3073</v>
      </c>
      <c r="C2833" s="3" t="s">
        <v>3072</v>
      </c>
      <c r="D2833" s="3" t="s">
        <v>3019</v>
      </c>
    </row>
    <row r="2834" spans="1:4" x14ac:dyDescent="0.2">
      <c r="A2834" s="3">
        <v>6746</v>
      </c>
      <c r="B2834" s="3" t="s">
        <v>3074</v>
      </c>
      <c r="C2834" s="3" t="s">
        <v>3072</v>
      </c>
      <c r="D2834" s="3" t="s">
        <v>3019</v>
      </c>
    </row>
    <row r="2835" spans="1:4" x14ac:dyDescent="0.2">
      <c r="A2835" s="3">
        <v>6747</v>
      </c>
      <c r="B2835" s="3" t="s">
        <v>3075</v>
      </c>
      <c r="C2835" s="3" t="s">
        <v>3072</v>
      </c>
      <c r="D2835" s="3" t="s">
        <v>3019</v>
      </c>
    </row>
    <row r="2836" spans="1:4" x14ac:dyDescent="0.2">
      <c r="A2836" s="3">
        <v>6748</v>
      </c>
      <c r="B2836" s="3" t="s">
        <v>3076</v>
      </c>
      <c r="C2836" s="3" t="s">
        <v>3072</v>
      </c>
      <c r="D2836" s="3" t="s">
        <v>3019</v>
      </c>
    </row>
    <row r="2837" spans="1:4" x14ac:dyDescent="0.2">
      <c r="A2837" s="3">
        <v>6749</v>
      </c>
      <c r="B2837" s="3" t="s">
        <v>3077</v>
      </c>
      <c r="C2837" s="3" t="s">
        <v>3072</v>
      </c>
      <c r="D2837" s="3" t="s">
        <v>3019</v>
      </c>
    </row>
    <row r="2838" spans="1:4" x14ac:dyDescent="0.2">
      <c r="A2838" s="3">
        <v>6749</v>
      </c>
      <c r="B2838" s="3" t="s">
        <v>3078</v>
      </c>
      <c r="C2838" s="3" t="s">
        <v>3072</v>
      </c>
      <c r="D2838" s="3" t="s">
        <v>3019</v>
      </c>
    </row>
    <row r="2839" spans="1:4" x14ac:dyDescent="0.2">
      <c r="A2839" s="3">
        <v>6760</v>
      </c>
      <c r="B2839" s="3" t="s">
        <v>3072</v>
      </c>
      <c r="C2839" s="3" t="s">
        <v>3072</v>
      </c>
      <c r="D2839" s="3" t="s">
        <v>3019</v>
      </c>
    </row>
    <row r="2840" spans="1:4" x14ac:dyDescent="0.2">
      <c r="A2840" s="3">
        <v>6760</v>
      </c>
      <c r="B2840" s="3" t="s">
        <v>3079</v>
      </c>
      <c r="C2840" s="3" t="s">
        <v>3072</v>
      </c>
      <c r="D2840" s="3" t="s">
        <v>3019</v>
      </c>
    </row>
    <row r="2841" spans="1:4" x14ac:dyDescent="0.2">
      <c r="A2841" s="3">
        <v>6760</v>
      </c>
      <c r="B2841" s="3" t="s">
        <v>3080</v>
      </c>
      <c r="C2841" s="3" t="s">
        <v>3072</v>
      </c>
      <c r="D2841" s="3" t="s">
        <v>3019</v>
      </c>
    </row>
    <row r="2842" spans="1:4" x14ac:dyDescent="0.2">
      <c r="A2842" s="3">
        <v>6760</v>
      </c>
      <c r="B2842" s="3" t="s">
        <v>3081</v>
      </c>
      <c r="C2842" s="3" t="s">
        <v>3072</v>
      </c>
      <c r="D2842" s="3" t="s">
        <v>3019</v>
      </c>
    </row>
    <row r="2843" spans="1:4" x14ac:dyDescent="0.2">
      <c r="A2843" s="3">
        <v>6760</v>
      </c>
      <c r="B2843" s="3" t="s">
        <v>3082</v>
      </c>
      <c r="C2843" s="3" t="s">
        <v>3072</v>
      </c>
      <c r="D2843" s="3" t="s">
        <v>3019</v>
      </c>
    </row>
    <row r="2844" spans="1:4" x14ac:dyDescent="0.2">
      <c r="A2844" s="3">
        <v>6760</v>
      </c>
      <c r="B2844" s="3" t="s">
        <v>3083</v>
      </c>
      <c r="C2844" s="3" t="s">
        <v>3072</v>
      </c>
      <c r="D2844" s="3" t="s">
        <v>3019</v>
      </c>
    </row>
    <row r="2845" spans="1:4" x14ac:dyDescent="0.2">
      <c r="A2845" s="3">
        <v>6763</v>
      </c>
      <c r="B2845" s="3" t="s">
        <v>3084</v>
      </c>
      <c r="C2845" s="3" t="s">
        <v>3072</v>
      </c>
      <c r="D2845" s="3" t="s">
        <v>3019</v>
      </c>
    </row>
    <row r="2846" spans="1:4" x14ac:dyDescent="0.2">
      <c r="A2846" s="3">
        <v>6763</v>
      </c>
      <c r="B2846" s="3" t="s">
        <v>3085</v>
      </c>
      <c r="C2846" s="3" t="s">
        <v>3072</v>
      </c>
      <c r="D2846" s="3" t="s">
        <v>3019</v>
      </c>
    </row>
    <row r="2847" spans="1:4" x14ac:dyDescent="0.2">
      <c r="A2847" s="3">
        <v>6764</v>
      </c>
      <c r="B2847" s="3" t="s">
        <v>3086</v>
      </c>
      <c r="C2847" s="3" t="s">
        <v>3072</v>
      </c>
      <c r="D2847" s="3" t="s">
        <v>3019</v>
      </c>
    </row>
    <row r="2848" spans="1:4" x14ac:dyDescent="0.2">
      <c r="A2848" s="3">
        <v>6745</v>
      </c>
      <c r="B2848" s="3" t="s">
        <v>3087</v>
      </c>
      <c r="C2848" s="3" t="s">
        <v>3087</v>
      </c>
      <c r="D2848" s="3" t="s">
        <v>3019</v>
      </c>
    </row>
    <row r="2849" spans="1:4" x14ac:dyDescent="0.2">
      <c r="A2849" s="3">
        <v>6744</v>
      </c>
      <c r="B2849" s="3" t="s">
        <v>3088</v>
      </c>
      <c r="C2849" s="3" t="s">
        <v>3088</v>
      </c>
      <c r="D2849" s="3" t="s">
        <v>3019</v>
      </c>
    </row>
    <row r="2850" spans="1:4" x14ac:dyDescent="0.2">
      <c r="A2850" s="3">
        <v>6742</v>
      </c>
      <c r="B2850" s="3" t="s">
        <v>3089</v>
      </c>
      <c r="C2850" s="3" t="s">
        <v>3089</v>
      </c>
      <c r="D2850" s="3" t="s">
        <v>3019</v>
      </c>
    </row>
    <row r="2851" spans="1:4" x14ac:dyDescent="0.2">
      <c r="A2851" s="3">
        <v>6772</v>
      </c>
      <c r="B2851" s="3" t="s">
        <v>3090</v>
      </c>
      <c r="C2851" s="3" t="s">
        <v>3091</v>
      </c>
      <c r="D2851" s="3" t="s">
        <v>3019</v>
      </c>
    </row>
    <row r="2852" spans="1:4" x14ac:dyDescent="0.2">
      <c r="A2852" s="3">
        <v>6773</v>
      </c>
      <c r="B2852" s="3" t="s">
        <v>3091</v>
      </c>
      <c r="C2852" s="3" t="s">
        <v>3091</v>
      </c>
      <c r="D2852" s="3" t="s">
        <v>3019</v>
      </c>
    </row>
    <row r="2853" spans="1:4" x14ac:dyDescent="0.2">
      <c r="A2853" s="3">
        <v>6775</v>
      </c>
      <c r="B2853" s="3" t="s">
        <v>3092</v>
      </c>
      <c r="C2853" s="3" t="s">
        <v>3093</v>
      </c>
      <c r="D2853" s="3" t="s">
        <v>3019</v>
      </c>
    </row>
    <row r="2854" spans="1:4" x14ac:dyDescent="0.2">
      <c r="A2854" s="3">
        <v>6776</v>
      </c>
      <c r="B2854" s="3" t="s">
        <v>3094</v>
      </c>
      <c r="C2854" s="3" t="s">
        <v>3093</v>
      </c>
      <c r="D2854" s="3" t="s">
        <v>3019</v>
      </c>
    </row>
    <row r="2855" spans="1:4" x14ac:dyDescent="0.2">
      <c r="A2855" s="3">
        <v>6777</v>
      </c>
      <c r="B2855" s="3" t="s">
        <v>3093</v>
      </c>
      <c r="C2855" s="3" t="s">
        <v>3093</v>
      </c>
      <c r="D2855" s="3" t="s">
        <v>3019</v>
      </c>
    </row>
    <row r="2856" spans="1:4" x14ac:dyDescent="0.2">
      <c r="A2856" s="3">
        <v>6777</v>
      </c>
      <c r="B2856" s="3" t="s">
        <v>3095</v>
      </c>
      <c r="C2856" s="3" t="s">
        <v>3093</v>
      </c>
      <c r="D2856" s="3" t="s">
        <v>3019</v>
      </c>
    </row>
    <row r="2857" spans="1:4" x14ac:dyDescent="0.2">
      <c r="A2857" s="3">
        <v>6612</v>
      </c>
      <c r="B2857" s="3" t="s">
        <v>3096</v>
      </c>
      <c r="C2857" s="3" t="s">
        <v>3096</v>
      </c>
      <c r="D2857" s="3" t="s">
        <v>3019</v>
      </c>
    </row>
    <row r="2858" spans="1:4" x14ac:dyDescent="0.2">
      <c r="A2858" s="3">
        <v>6645</v>
      </c>
      <c r="B2858" s="3" t="s">
        <v>3097</v>
      </c>
      <c r="C2858" s="3" t="s">
        <v>3097</v>
      </c>
      <c r="D2858" s="3" t="s">
        <v>3019</v>
      </c>
    </row>
    <row r="2859" spans="1:4" x14ac:dyDescent="0.2">
      <c r="A2859" s="3">
        <v>6614</v>
      </c>
      <c r="B2859" s="3" t="s">
        <v>3098</v>
      </c>
      <c r="C2859" s="3" t="s">
        <v>3098</v>
      </c>
      <c r="D2859" s="3" t="s">
        <v>3019</v>
      </c>
    </row>
    <row r="2860" spans="1:4" x14ac:dyDescent="0.2">
      <c r="A2860" s="3">
        <v>6614</v>
      </c>
      <c r="B2860" s="3" t="s">
        <v>3099</v>
      </c>
      <c r="C2860" s="3" t="s">
        <v>3098</v>
      </c>
      <c r="D2860" s="3" t="s">
        <v>3019</v>
      </c>
    </row>
    <row r="2861" spans="1:4" x14ac:dyDescent="0.2">
      <c r="A2861" s="3">
        <v>6596</v>
      </c>
      <c r="B2861" s="3" t="s">
        <v>3100</v>
      </c>
      <c r="C2861" s="3" t="s">
        <v>3100</v>
      </c>
      <c r="D2861" s="3" t="s">
        <v>3019</v>
      </c>
    </row>
    <row r="2862" spans="1:4" x14ac:dyDescent="0.2">
      <c r="A2862" s="3">
        <v>6595</v>
      </c>
      <c r="B2862" s="3" t="s">
        <v>3101</v>
      </c>
      <c r="C2862" s="3" t="s">
        <v>3102</v>
      </c>
      <c r="D2862" s="3" t="s">
        <v>3019</v>
      </c>
    </row>
    <row r="2863" spans="1:4" x14ac:dyDescent="0.2">
      <c r="A2863" s="3">
        <v>6600</v>
      </c>
      <c r="B2863" s="3" t="s">
        <v>3103</v>
      </c>
      <c r="C2863" s="3" t="s">
        <v>3103</v>
      </c>
      <c r="D2863" s="3" t="s">
        <v>3019</v>
      </c>
    </row>
    <row r="2864" spans="1:4" x14ac:dyDescent="0.2">
      <c r="A2864" s="3">
        <v>6600</v>
      </c>
      <c r="B2864" s="3" t="s">
        <v>3103</v>
      </c>
      <c r="C2864" s="3" t="s">
        <v>3103</v>
      </c>
      <c r="D2864" s="3" t="s">
        <v>3019</v>
      </c>
    </row>
    <row r="2865" spans="1:4" x14ac:dyDescent="0.2">
      <c r="A2865" s="3">
        <v>6600</v>
      </c>
      <c r="B2865" s="3" t="s">
        <v>3104</v>
      </c>
      <c r="C2865" s="3" t="s">
        <v>3103</v>
      </c>
      <c r="D2865" s="3" t="s">
        <v>3019</v>
      </c>
    </row>
    <row r="2866" spans="1:4" x14ac:dyDescent="0.2">
      <c r="A2866" s="3">
        <v>6605</v>
      </c>
      <c r="B2866" s="3" t="s">
        <v>3103</v>
      </c>
      <c r="C2866" s="3" t="s">
        <v>3103</v>
      </c>
      <c r="D2866" s="3" t="s">
        <v>3019</v>
      </c>
    </row>
    <row r="2867" spans="1:4" x14ac:dyDescent="0.2">
      <c r="A2867" s="3">
        <v>6616</v>
      </c>
      <c r="B2867" s="3" t="s">
        <v>3105</v>
      </c>
      <c r="C2867" s="3" t="s">
        <v>3105</v>
      </c>
      <c r="D2867" s="3" t="s">
        <v>3019</v>
      </c>
    </row>
    <row r="2868" spans="1:4" x14ac:dyDescent="0.2">
      <c r="A2868" s="3">
        <v>6618</v>
      </c>
      <c r="B2868" s="3" t="s">
        <v>3106</v>
      </c>
      <c r="C2868" s="3" t="s">
        <v>3105</v>
      </c>
      <c r="D2868" s="3" t="s">
        <v>3019</v>
      </c>
    </row>
    <row r="2869" spans="1:4" x14ac:dyDescent="0.2">
      <c r="A2869" s="3">
        <v>6647</v>
      </c>
      <c r="B2869" s="3" t="s">
        <v>3107</v>
      </c>
      <c r="C2869" s="3" t="s">
        <v>3107</v>
      </c>
      <c r="D2869" s="3" t="s">
        <v>3019</v>
      </c>
    </row>
    <row r="2870" spans="1:4" x14ac:dyDescent="0.2">
      <c r="A2870" s="3">
        <v>6648</v>
      </c>
      <c r="B2870" s="3" t="s">
        <v>3108</v>
      </c>
      <c r="C2870" s="3" t="s">
        <v>3108</v>
      </c>
      <c r="D2870" s="3" t="s">
        <v>3019</v>
      </c>
    </row>
    <row r="2871" spans="1:4" x14ac:dyDescent="0.2">
      <c r="A2871" s="3">
        <v>6600</v>
      </c>
      <c r="B2871" s="3" t="s">
        <v>3109</v>
      </c>
      <c r="C2871" s="3" t="s">
        <v>3109</v>
      </c>
      <c r="D2871" s="3" t="s">
        <v>3019</v>
      </c>
    </row>
    <row r="2872" spans="1:4" x14ac:dyDescent="0.2">
      <c r="A2872" s="3">
        <v>6644</v>
      </c>
      <c r="B2872" s="3" t="s">
        <v>3110</v>
      </c>
      <c r="C2872" s="3" t="s">
        <v>3110</v>
      </c>
      <c r="D2872" s="3" t="s">
        <v>3019</v>
      </c>
    </row>
    <row r="2873" spans="1:4" x14ac:dyDescent="0.2">
      <c r="A2873" s="3">
        <v>6613</v>
      </c>
      <c r="B2873" s="3" t="s">
        <v>3111</v>
      </c>
      <c r="C2873" s="3" t="s">
        <v>3112</v>
      </c>
      <c r="D2873" s="3" t="s">
        <v>3019</v>
      </c>
    </row>
    <row r="2874" spans="1:4" x14ac:dyDescent="0.2">
      <c r="A2874" s="3">
        <v>6622</v>
      </c>
      <c r="B2874" s="3" t="s">
        <v>3112</v>
      </c>
      <c r="C2874" s="3" t="s">
        <v>3112</v>
      </c>
      <c r="D2874" s="3" t="s">
        <v>3019</v>
      </c>
    </row>
    <row r="2875" spans="1:4" x14ac:dyDescent="0.2">
      <c r="A2875" s="3">
        <v>6598</v>
      </c>
      <c r="B2875" s="3" t="s">
        <v>3113</v>
      </c>
      <c r="C2875" s="3" t="s">
        <v>3114</v>
      </c>
      <c r="D2875" s="3" t="s">
        <v>3019</v>
      </c>
    </row>
    <row r="2876" spans="1:4" x14ac:dyDescent="0.2">
      <c r="A2876" s="3">
        <v>6646</v>
      </c>
      <c r="B2876" s="3" t="s">
        <v>3115</v>
      </c>
      <c r="C2876" s="3" t="s">
        <v>3114</v>
      </c>
      <c r="D2876" s="3" t="s">
        <v>3019</v>
      </c>
    </row>
    <row r="2877" spans="1:4" x14ac:dyDescent="0.2">
      <c r="A2877" s="3">
        <v>6611</v>
      </c>
      <c r="B2877" s="3" t="s">
        <v>3116</v>
      </c>
      <c r="C2877" s="3" t="s">
        <v>3117</v>
      </c>
      <c r="D2877" s="3" t="s">
        <v>3019</v>
      </c>
    </row>
    <row r="2878" spans="1:4" x14ac:dyDescent="0.2">
      <c r="A2878" s="3">
        <v>6611</v>
      </c>
      <c r="B2878" s="3" t="s">
        <v>3118</v>
      </c>
      <c r="C2878" s="3" t="s">
        <v>3117</v>
      </c>
      <c r="D2878" s="3" t="s">
        <v>3019</v>
      </c>
    </row>
    <row r="2879" spans="1:4" x14ac:dyDescent="0.2">
      <c r="A2879" s="3">
        <v>6611</v>
      </c>
      <c r="B2879" s="3" t="s">
        <v>3119</v>
      </c>
      <c r="C2879" s="3" t="s">
        <v>3117</v>
      </c>
      <c r="D2879" s="3" t="s">
        <v>3019</v>
      </c>
    </row>
    <row r="2880" spans="1:4" x14ac:dyDescent="0.2">
      <c r="A2880" s="3">
        <v>6661</v>
      </c>
      <c r="B2880" s="3" t="s">
        <v>3120</v>
      </c>
      <c r="C2880" s="3" t="s">
        <v>3117</v>
      </c>
      <c r="D2880" s="3" t="s">
        <v>3019</v>
      </c>
    </row>
    <row r="2881" spans="1:4" x14ac:dyDescent="0.2">
      <c r="A2881" s="3">
        <v>6661</v>
      </c>
      <c r="B2881" s="3" t="s">
        <v>3121</v>
      </c>
      <c r="C2881" s="3" t="s">
        <v>3117</v>
      </c>
      <c r="D2881" s="3" t="s">
        <v>3019</v>
      </c>
    </row>
    <row r="2882" spans="1:4" x14ac:dyDescent="0.2">
      <c r="A2882" s="3">
        <v>6661</v>
      </c>
      <c r="B2882" s="3" t="s">
        <v>3122</v>
      </c>
      <c r="C2882" s="3" t="s">
        <v>3117</v>
      </c>
      <c r="D2882" s="3" t="s">
        <v>3019</v>
      </c>
    </row>
    <row r="2883" spans="1:4" x14ac:dyDescent="0.2">
      <c r="A2883" s="3">
        <v>6662</v>
      </c>
      <c r="B2883" s="3" t="s">
        <v>3123</v>
      </c>
      <c r="C2883" s="3" t="s">
        <v>3117</v>
      </c>
      <c r="D2883" s="3" t="s">
        <v>3019</v>
      </c>
    </row>
    <row r="2884" spans="1:4" x14ac:dyDescent="0.2">
      <c r="A2884" s="3">
        <v>6663</v>
      </c>
      <c r="B2884" s="3" t="s">
        <v>3124</v>
      </c>
      <c r="C2884" s="3" t="s">
        <v>3117</v>
      </c>
      <c r="D2884" s="3" t="s">
        <v>3019</v>
      </c>
    </row>
    <row r="2885" spans="1:4" x14ac:dyDescent="0.2">
      <c r="A2885" s="3">
        <v>6663</v>
      </c>
      <c r="B2885" s="3" t="s">
        <v>3125</v>
      </c>
      <c r="C2885" s="3" t="s">
        <v>3117</v>
      </c>
      <c r="D2885" s="3" t="s">
        <v>3019</v>
      </c>
    </row>
    <row r="2886" spans="1:4" x14ac:dyDescent="0.2">
      <c r="A2886" s="3">
        <v>6664</v>
      </c>
      <c r="B2886" s="3" t="s">
        <v>3126</v>
      </c>
      <c r="C2886" s="3" t="s">
        <v>3117</v>
      </c>
      <c r="D2886" s="3" t="s">
        <v>3019</v>
      </c>
    </row>
    <row r="2887" spans="1:4" x14ac:dyDescent="0.2">
      <c r="A2887" s="3">
        <v>6516</v>
      </c>
      <c r="B2887" s="3" t="s">
        <v>3127</v>
      </c>
      <c r="C2887" s="3" t="s">
        <v>3128</v>
      </c>
      <c r="D2887" s="3" t="s">
        <v>3019</v>
      </c>
    </row>
    <row r="2888" spans="1:4" x14ac:dyDescent="0.2">
      <c r="A2888" s="3">
        <v>6597</v>
      </c>
      <c r="B2888" s="3" t="s">
        <v>3129</v>
      </c>
      <c r="C2888" s="3" t="s">
        <v>3128</v>
      </c>
      <c r="D2888" s="3" t="s">
        <v>3019</v>
      </c>
    </row>
    <row r="2889" spans="1:4" x14ac:dyDescent="0.2">
      <c r="A2889" s="3">
        <v>6982</v>
      </c>
      <c r="B2889" s="3" t="s">
        <v>3130</v>
      </c>
      <c r="C2889" s="3" t="s">
        <v>3130</v>
      </c>
      <c r="D2889" s="3" t="s">
        <v>3019</v>
      </c>
    </row>
    <row r="2890" spans="1:4" x14ac:dyDescent="0.2">
      <c r="A2890" s="3">
        <v>6990</v>
      </c>
      <c r="B2890" s="3" t="s">
        <v>3131</v>
      </c>
      <c r="C2890" s="3" t="s">
        <v>3130</v>
      </c>
      <c r="D2890" s="3" t="s">
        <v>3019</v>
      </c>
    </row>
    <row r="2891" spans="1:4" x14ac:dyDescent="0.2">
      <c r="A2891" s="3">
        <v>6994</v>
      </c>
      <c r="B2891" s="3" t="s">
        <v>3132</v>
      </c>
      <c r="C2891" s="3" t="s">
        <v>3132</v>
      </c>
      <c r="D2891" s="3" t="s">
        <v>3019</v>
      </c>
    </row>
    <row r="2892" spans="1:4" x14ac:dyDescent="0.2">
      <c r="A2892" s="3">
        <v>6822</v>
      </c>
      <c r="B2892" s="3" t="s">
        <v>3133</v>
      </c>
      <c r="C2892" s="3" t="s">
        <v>3133</v>
      </c>
      <c r="D2892" s="3" t="s">
        <v>3019</v>
      </c>
    </row>
    <row r="2893" spans="1:4" x14ac:dyDescent="0.2">
      <c r="A2893" s="3">
        <v>6823</v>
      </c>
      <c r="B2893" s="3" t="s">
        <v>3134</v>
      </c>
      <c r="C2893" s="3" t="s">
        <v>3133</v>
      </c>
      <c r="D2893" s="3" t="s">
        <v>3019</v>
      </c>
    </row>
    <row r="2894" spans="1:4" x14ac:dyDescent="0.2">
      <c r="A2894" s="3">
        <v>6999</v>
      </c>
      <c r="B2894" s="3" t="s">
        <v>3135</v>
      </c>
      <c r="C2894" s="3" t="s">
        <v>3135</v>
      </c>
      <c r="D2894" s="3" t="s">
        <v>3019</v>
      </c>
    </row>
    <row r="2895" spans="1:4" x14ac:dyDescent="0.2">
      <c r="A2895" s="3">
        <v>6930</v>
      </c>
      <c r="B2895" s="3" t="s">
        <v>3136</v>
      </c>
      <c r="C2895" s="3" t="s">
        <v>3136</v>
      </c>
      <c r="D2895" s="3" t="s">
        <v>3019</v>
      </c>
    </row>
    <row r="2896" spans="1:4" x14ac:dyDescent="0.2">
      <c r="A2896" s="3">
        <v>6981</v>
      </c>
      <c r="B2896" s="3" t="s">
        <v>3137</v>
      </c>
      <c r="C2896" s="3" t="s">
        <v>3137</v>
      </c>
      <c r="D2896" s="3" t="s">
        <v>3019</v>
      </c>
    </row>
    <row r="2897" spans="1:4" x14ac:dyDescent="0.2">
      <c r="A2897" s="3">
        <v>6981</v>
      </c>
      <c r="B2897" s="3" t="s">
        <v>3137</v>
      </c>
      <c r="C2897" s="3" t="s">
        <v>3137</v>
      </c>
      <c r="D2897" s="3" t="s">
        <v>3019</v>
      </c>
    </row>
    <row r="2898" spans="1:4" x14ac:dyDescent="0.2">
      <c r="A2898" s="3">
        <v>6981</v>
      </c>
      <c r="B2898" s="3" t="s">
        <v>3138</v>
      </c>
      <c r="C2898" s="3" t="s">
        <v>3137</v>
      </c>
      <c r="D2898" s="3" t="s">
        <v>3019</v>
      </c>
    </row>
    <row r="2899" spans="1:4" x14ac:dyDescent="0.2">
      <c r="A2899" s="3">
        <v>6981</v>
      </c>
      <c r="B2899" s="3" t="s">
        <v>3139</v>
      </c>
      <c r="C2899" s="3" t="s">
        <v>3137</v>
      </c>
      <c r="D2899" s="3" t="s">
        <v>3019</v>
      </c>
    </row>
    <row r="2900" spans="1:4" x14ac:dyDescent="0.2">
      <c r="A2900" s="3">
        <v>6934</v>
      </c>
      <c r="B2900" s="3" t="s">
        <v>3140</v>
      </c>
      <c r="C2900" s="3" t="s">
        <v>3140</v>
      </c>
      <c r="D2900" s="3" t="s">
        <v>3019</v>
      </c>
    </row>
    <row r="2901" spans="1:4" x14ac:dyDescent="0.2">
      <c r="A2901" s="3">
        <v>6935</v>
      </c>
      <c r="B2901" s="3" t="s">
        <v>3141</v>
      </c>
      <c r="C2901" s="3" t="s">
        <v>3140</v>
      </c>
      <c r="D2901" s="3" t="s">
        <v>3019</v>
      </c>
    </row>
    <row r="2902" spans="1:4" x14ac:dyDescent="0.2">
      <c r="A2902" s="3">
        <v>6992</v>
      </c>
      <c r="B2902" s="3" t="s">
        <v>3142</v>
      </c>
      <c r="C2902" s="3" t="s">
        <v>3140</v>
      </c>
      <c r="D2902" s="3" t="s">
        <v>3019</v>
      </c>
    </row>
    <row r="2903" spans="1:4" x14ac:dyDescent="0.2">
      <c r="A2903" s="3">
        <v>6993</v>
      </c>
      <c r="B2903" s="3" t="s">
        <v>3143</v>
      </c>
      <c r="C2903" s="3" t="s">
        <v>3140</v>
      </c>
      <c r="D2903" s="3" t="s">
        <v>3019</v>
      </c>
    </row>
    <row r="2904" spans="1:4" x14ac:dyDescent="0.2">
      <c r="A2904" s="3">
        <v>6816</v>
      </c>
      <c r="B2904" s="3" t="s">
        <v>3144</v>
      </c>
      <c r="C2904" s="3" t="s">
        <v>3144</v>
      </c>
      <c r="D2904" s="3" t="s">
        <v>3019</v>
      </c>
    </row>
    <row r="2905" spans="1:4" x14ac:dyDescent="0.2">
      <c r="A2905" s="3">
        <v>6827</v>
      </c>
      <c r="B2905" s="3" t="s">
        <v>3145</v>
      </c>
      <c r="C2905" s="3" t="s">
        <v>3145</v>
      </c>
      <c r="D2905" s="3" t="s">
        <v>3019</v>
      </c>
    </row>
    <row r="2906" spans="1:4" x14ac:dyDescent="0.2">
      <c r="A2906" s="3">
        <v>6867</v>
      </c>
      <c r="B2906" s="3" t="s">
        <v>3146</v>
      </c>
      <c r="C2906" s="3" t="s">
        <v>3145</v>
      </c>
      <c r="D2906" s="3" t="s">
        <v>3019</v>
      </c>
    </row>
    <row r="2907" spans="1:4" x14ac:dyDescent="0.2">
      <c r="A2907" s="3">
        <v>6936</v>
      </c>
      <c r="B2907" s="3" t="s">
        <v>3147</v>
      </c>
      <c r="C2907" s="3" t="s">
        <v>3147</v>
      </c>
      <c r="D2907" s="3" t="s">
        <v>3019</v>
      </c>
    </row>
    <row r="2908" spans="1:4" x14ac:dyDescent="0.2">
      <c r="A2908" s="3">
        <v>6814</v>
      </c>
      <c r="B2908" s="3" t="s">
        <v>3148</v>
      </c>
      <c r="C2908" s="3" t="s">
        <v>3148</v>
      </c>
      <c r="D2908" s="3" t="s">
        <v>3019</v>
      </c>
    </row>
    <row r="2909" spans="1:4" x14ac:dyDescent="0.2">
      <c r="A2909" s="3">
        <v>6952</v>
      </c>
      <c r="B2909" s="3" t="s">
        <v>3149</v>
      </c>
      <c r="C2909" s="3" t="s">
        <v>3149</v>
      </c>
      <c r="D2909" s="3" t="s">
        <v>3019</v>
      </c>
    </row>
    <row r="2910" spans="1:4" x14ac:dyDescent="0.2">
      <c r="A2910" s="3">
        <v>6987</v>
      </c>
      <c r="B2910" s="3" t="s">
        <v>3150</v>
      </c>
      <c r="C2910" s="3" t="s">
        <v>3150</v>
      </c>
      <c r="D2910" s="3" t="s">
        <v>3019</v>
      </c>
    </row>
    <row r="2911" spans="1:4" x14ac:dyDescent="0.2">
      <c r="A2911" s="3">
        <v>6949</v>
      </c>
      <c r="B2911" s="3" t="s">
        <v>3151</v>
      </c>
      <c r="C2911" s="3" t="s">
        <v>3151</v>
      </c>
      <c r="D2911" s="3" t="s">
        <v>3019</v>
      </c>
    </row>
    <row r="2912" spans="1:4" x14ac:dyDescent="0.2">
      <c r="A2912" s="3">
        <v>6944</v>
      </c>
      <c r="B2912" s="3" t="s">
        <v>3152</v>
      </c>
      <c r="C2912" s="3" t="s">
        <v>3152</v>
      </c>
      <c r="D2912" s="3" t="s">
        <v>3019</v>
      </c>
    </row>
    <row r="2913" spans="1:4" x14ac:dyDescent="0.2">
      <c r="A2913" s="3">
        <v>6981</v>
      </c>
      <c r="B2913" s="3" t="s">
        <v>3153</v>
      </c>
      <c r="C2913" s="3" t="s">
        <v>3154</v>
      </c>
      <c r="D2913" s="3" t="s">
        <v>3019</v>
      </c>
    </row>
    <row r="2914" spans="1:4" x14ac:dyDescent="0.2">
      <c r="A2914" s="3">
        <v>6986</v>
      </c>
      <c r="B2914" s="3" t="s">
        <v>3154</v>
      </c>
      <c r="C2914" s="3" t="s">
        <v>3154</v>
      </c>
      <c r="D2914" s="3" t="s">
        <v>3019</v>
      </c>
    </row>
    <row r="2915" spans="1:4" x14ac:dyDescent="0.2">
      <c r="A2915" s="3">
        <v>6916</v>
      </c>
      <c r="B2915" s="3" t="s">
        <v>3155</v>
      </c>
      <c r="C2915" s="3" t="s">
        <v>3155</v>
      </c>
      <c r="D2915" s="3" t="s">
        <v>3019</v>
      </c>
    </row>
    <row r="2916" spans="1:4" x14ac:dyDescent="0.2">
      <c r="A2916" s="3">
        <v>6929</v>
      </c>
      <c r="B2916" s="3" t="s">
        <v>3156</v>
      </c>
      <c r="C2916" s="3" t="s">
        <v>3156</v>
      </c>
      <c r="D2916" s="3" t="s">
        <v>3019</v>
      </c>
    </row>
    <row r="2917" spans="1:4" x14ac:dyDescent="0.2">
      <c r="A2917" s="3">
        <v>6814</v>
      </c>
      <c r="B2917" s="3" t="s">
        <v>3157</v>
      </c>
      <c r="C2917" s="3" t="s">
        <v>3157</v>
      </c>
      <c r="D2917" s="3" t="s">
        <v>3019</v>
      </c>
    </row>
    <row r="2918" spans="1:4" x14ac:dyDescent="0.2">
      <c r="A2918" s="3">
        <v>6900</v>
      </c>
      <c r="B2918" s="3" t="s">
        <v>3158</v>
      </c>
      <c r="C2918" s="3" t="s">
        <v>3158</v>
      </c>
      <c r="D2918" s="3" t="s">
        <v>3019</v>
      </c>
    </row>
    <row r="2919" spans="1:4" x14ac:dyDescent="0.2">
      <c r="A2919" s="3">
        <v>6912</v>
      </c>
      <c r="B2919" s="3" t="s">
        <v>3159</v>
      </c>
      <c r="C2919" s="3" t="s">
        <v>3158</v>
      </c>
      <c r="D2919" s="3" t="s">
        <v>3019</v>
      </c>
    </row>
    <row r="2920" spans="1:4" x14ac:dyDescent="0.2">
      <c r="A2920" s="3">
        <v>6913</v>
      </c>
      <c r="B2920" s="3" t="s">
        <v>3160</v>
      </c>
      <c r="C2920" s="3" t="s">
        <v>3158</v>
      </c>
      <c r="D2920" s="3" t="s">
        <v>3019</v>
      </c>
    </row>
    <row r="2921" spans="1:4" x14ac:dyDescent="0.2">
      <c r="A2921" s="3">
        <v>6914</v>
      </c>
      <c r="B2921" s="3" t="s">
        <v>3161</v>
      </c>
      <c r="C2921" s="3" t="s">
        <v>3158</v>
      </c>
      <c r="D2921" s="3" t="s">
        <v>3019</v>
      </c>
    </row>
    <row r="2922" spans="1:4" x14ac:dyDescent="0.2">
      <c r="A2922" s="3">
        <v>6915</v>
      </c>
      <c r="B2922" s="3" t="s">
        <v>3162</v>
      </c>
      <c r="C2922" s="3" t="s">
        <v>3158</v>
      </c>
      <c r="D2922" s="3" t="s">
        <v>3019</v>
      </c>
    </row>
    <row r="2923" spans="1:4" x14ac:dyDescent="0.2">
      <c r="A2923" s="3">
        <v>6917</v>
      </c>
      <c r="B2923" s="3" t="s">
        <v>3163</v>
      </c>
      <c r="C2923" s="3" t="s">
        <v>3158</v>
      </c>
      <c r="D2923" s="3" t="s">
        <v>3019</v>
      </c>
    </row>
    <row r="2924" spans="1:4" x14ac:dyDescent="0.2">
      <c r="A2924" s="3">
        <v>6918</v>
      </c>
      <c r="B2924" s="3" t="s">
        <v>3164</v>
      </c>
      <c r="C2924" s="3" t="s">
        <v>3158</v>
      </c>
      <c r="D2924" s="3" t="s">
        <v>3019</v>
      </c>
    </row>
    <row r="2925" spans="1:4" x14ac:dyDescent="0.2">
      <c r="A2925" s="3">
        <v>6932</v>
      </c>
      <c r="B2925" s="3" t="s">
        <v>3165</v>
      </c>
      <c r="C2925" s="3" t="s">
        <v>3158</v>
      </c>
      <c r="D2925" s="3" t="s">
        <v>3019</v>
      </c>
    </row>
    <row r="2926" spans="1:4" x14ac:dyDescent="0.2">
      <c r="A2926" s="3">
        <v>6951</v>
      </c>
      <c r="B2926" s="3" t="s">
        <v>3166</v>
      </c>
      <c r="C2926" s="3" t="s">
        <v>3158</v>
      </c>
      <c r="D2926" s="3" t="s">
        <v>3019</v>
      </c>
    </row>
    <row r="2927" spans="1:4" x14ac:dyDescent="0.2">
      <c r="A2927" s="3">
        <v>6951</v>
      </c>
      <c r="B2927" s="3" t="s">
        <v>3167</v>
      </c>
      <c r="C2927" s="3" t="s">
        <v>3158</v>
      </c>
      <c r="D2927" s="3" t="s">
        <v>3019</v>
      </c>
    </row>
    <row r="2928" spans="1:4" x14ac:dyDescent="0.2">
      <c r="A2928" s="3">
        <v>6951</v>
      </c>
      <c r="B2928" s="3" t="s">
        <v>3168</v>
      </c>
      <c r="C2928" s="3" t="s">
        <v>3158</v>
      </c>
      <c r="D2928" s="3" t="s">
        <v>3019</v>
      </c>
    </row>
    <row r="2929" spans="1:4" x14ac:dyDescent="0.2">
      <c r="A2929" s="3">
        <v>6951</v>
      </c>
      <c r="B2929" s="3" t="s">
        <v>3169</v>
      </c>
      <c r="C2929" s="3" t="s">
        <v>3158</v>
      </c>
      <c r="D2929" s="3" t="s">
        <v>3019</v>
      </c>
    </row>
    <row r="2930" spans="1:4" x14ac:dyDescent="0.2">
      <c r="A2930" s="3">
        <v>6951</v>
      </c>
      <c r="B2930" s="3" t="s">
        <v>3170</v>
      </c>
      <c r="C2930" s="3" t="s">
        <v>3158</v>
      </c>
      <c r="D2930" s="3" t="s">
        <v>3019</v>
      </c>
    </row>
    <row r="2931" spans="1:4" x14ac:dyDescent="0.2">
      <c r="A2931" s="3">
        <v>6951</v>
      </c>
      <c r="B2931" s="3" t="s">
        <v>3171</v>
      </c>
      <c r="C2931" s="3" t="s">
        <v>3158</v>
      </c>
      <c r="D2931" s="3" t="s">
        <v>3019</v>
      </c>
    </row>
    <row r="2932" spans="1:4" x14ac:dyDescent="0.2">
      <c r="A2932" s="3">
        <v>6959</v>
      </c>
      <c r="B2932" s="3" t="s">
        <v>3172</v>
      </c>
      <c r="C2932" s="3" t="s">
        <v>3158</v>
      </c>
      <c r="D2932" s="3" t="s">
        <v>3019</v>
      </c>
    </row>
    <row r="2933" spans="1:4" x14ac:dyDescent="0.2">
      <c r="A2933" s="3">
        <v>6959</v>
      </c>
      <c r="B2933" s="3" t="s">
        <v>3173</v>
      </c>
      <c r="C2933" s="3" t="s">
        <v>3158</v>
      </c>
      <c r="D2933" s="3" t="s">
        <v>3019</v>
      </c>
    </row>
    <row r="2934" spans="1:4" x14ac:dyDescent="0.2">
      <c r="A2934" s="3">
        <v>6959</v>
      </c>
      <c r="B2934" s="3" t="s">
        <v>3174</v>
      </c>
      <c r="C2934" s="3" t="s">
        <v>3158</v>
      </c>
      <c r="D2934" s="3" t="s">
        <v>3019</v>
      </c>
    </row>
    <row r="2935" spans="1:4" x14ac:dyDescent="0.2">
      <c r="A2935" s="3">
        <v>6959</v>
      </c>
      <c r="B2935" s="3" t="s">
        <v>3175</v>
      </c>
      <c r="C2935" s="3" t="s">
        <v>3158</v>
      </c>
      <c r="D2935" s="3" t="s">
        <v>3019</v>
      </c>
    </row>
    <row r="2936" spans="1:4" x14ac:dyDescent="0.2">
      <c r="A2936" s="3">
        <v>6959</v>
      </c>
      <c r="B2936" s="3" t="s">
        <v>3176</v>
      </c>
      <c r="C2936" s="3" t="s">
        <v>3158</v>
      </c>
      <c r="D2936" s="3" t="s">
        <v>3019</v>
      </c>
    </row>
    <row r="2937" spans="1:4" x14ac:dyDescent="0.2">
      <c r="A2937" s="3">
        <v>6959</v>
      </c>
      <c r="B2937" s="3" t="s">
        <v>3176</v>
      </c>
      <c r="C2937" s="3" t="s">
        <v>3158</v>
      </c>
      <c r="D2937" s="3" t="s">
        <v>3019</v>
      </c>
    </row>
    <row r="2938" spans="1:4" x14ac:dyDescent="0.2">
      <c r="A2938" s="3">
        <v>6962</v>
      </c>
      <c r="B2938" s="3" t="s">
        <v>3177</v>
      </c>
      <c r="C2938" s="3" t="s">
        <v>3158</v>
      </c>
      <c r="D2938" s="3" t="s">
        <v>3019</v>
      </c>
    </row>
    <row r="2939" spans="1:4" x14ac:dyDescent="0.2">
      <c r="A2939" s="3">
        <v>6963</v>
      </c>
      <c r="B2939" s="3" t="s">
        <v>3178</v>
      </c>
      <c r="C2939" s="3" t="s">
        <v>3158</v>
      </c>
      <c r="D2939" s="3" t="s">
        <v>3019</v>
      </c>
    </row>
    <row r="2940" spans="1:4" x14ac:dyDescent="0.2">
      <c r="A2940" s="3">
        <v>6963</v>
      </c>
      <c r="B2940" s="3" t="s">
        <v>3179</v>
      </c>
      <c r="C2940" s="3" t="s">
        <v>3158</v>
      </c>
      <c r="D2940" s="3" t="s">
        <v>3019</v>
      </c>
    </row>
    <row r="2941" spans="1:4" x14ac:dyDescent="0.2">
      <c r="A2941" s="3">
        <v>6964</v>
      </c>
      <c r="B2941" s="3" t="s">
        <v>3180</v>
      </c>
      <c r="C2941" s="3" t="s">
        <v>3158</v>
      </c>
      <c r="D2941" s="3" t="s">
        <v>3019</v>
      </c>
    </row>
    <row r="2942" spans="1:4" x14ac:dyDescent="0.2">
      <c r="A2942" s="3">
        <v>6965</v>
      </c>
      <c r="B2942" s="3" t="s">
        <v>3181</v>
      </c>
      <c r="C2942" s="3" t="s">
        <v>3158</v>
      </c>
      <c r="D2942" s="3" t="s">
        <v>3019</v>
      </c>
    </row>
    <row r="2943" spans="1:4" x14ac:dyDescent="0.2">
      <c r="A2943" s="3">
        <v>6966</v>
      </c>
      <c r="B2943" s="3" t="s">
        <v>3182</v>
      </c>
      <c r="C2943" s="3" t="s">
        <v>3158</v>
      </c>
      <c r="D2943" s="3" t="s">
        <v>3019</v>
      </c>
    </row>
    <row r="2944" spans="1:4" x14ac:dyDescent="0.2">
      <c r="A2944" s="3">
        <v>6967</v>
      </c>
      <c r="B2944" s="3" t="s">
        <v>3183</v>
      </c>
      <c r="C2944" s="3" t="s">
        <v>3158</v>
      </c>
      <c r="D2944" s="3" t="s">
        <v>3019</v>
      </c>
    </row>
    <row r="2945" spans="1:4" x14ac:dyDescent="0.2">
      <c r="A2945" s="3">
        <v>6968</v>
      </c>
      <c r="B2945" s="3" t="s">
        <v>3184</v>
      </c>
      <c r="C2945" s="3" t="s">
        <v>3158</v>
      </c>
      <c r="D2945" s="3" t="s">
        <v>3019</v>
      </c>
    </row>
    <row r="2946" spans="1:4" x14ac:dyDescent="0.2">
      <c r="A2946" s="3">
        <v>6974</v>
      </c>
      <c r="B2946" s="3" t="s">
        <v>3185</v>
      </c>
      <c r="C2946" s="3" t="s">
        <v>3158</v>
      </c>
      <c r="D2946" s="3" t="s">
        <v>3019</v>
      </c>
    </row>
    <row r="2947" spans="1:4" x14ac:dyDescent="0.2">
      <c r="A2947" s="3">
        <v>6976</v>
      </c>
      <c r="B2947" s="3" t="s">
        <v>3186</v>
      </c>
      <c r="C2947" s="3" t="s">
        <v>3158</v>
      </c>
      <c r="D2947" s="3" t="s">
        <v>3019</v>
      </c>
    </row>
    <row r="2948" spans="1:4" x14ac:dyDescent="0.2">
      <c r="A2948" s="3">
        <v>6977</v>
      </c>
      <c r="B2948" s="3" t="s">
        <v>3187</v>
      </c>
      <c r="C2948" s="3" t="s">
        <v>3158</v>
      </c>
      <c r="D2948" s="3" t="s">
        <v>3019</v>
      </c>
    </row>
    <row r="2949" spans="1:4" x14ac:dyDescent="0.2">
      <c r="A2949" s="3">
        <v>6978</v>
      </c>
      <c r="B2949" s="3" t="s">
        <v>3188</v>
      </c>
      <c r="C2949" s="3" t="s">
        <v>3158</v>
      </c>
      <c r="D2949" s="3" t="s">
        <v>3019</v>
      </c>
    </row>
    <row r="2950" spans="1:4" x14ac:dyDescent="0.2">
      <c r="A2950" s="3">
        <v>6979</v>
      </c>
      <c r="B2950" s="3" t="s">
        <v>3189</v>
      </c>
      <c r="C2950" s="3" t="s">
        <v>3158</v>
      </c>
      <c r="D2950" s="3" t="s">
        <v>3019</v>
      </c>
    </row>
    <row r="2951" spans="1:4" x14ac:dyDescent="0.2">
      <c r="A2951" s="3">
        <v>6983</v>
      </c>
      <c r="B2951" s="3" t="s">
        <v>3190</v>
      </c>
      <c r="C2951" s="3" t="s">
        <v>3190</v>
      </c>
      <c r="D2951" s="3" t="s">
        <v>3019</v>
      </c>
    </row>
    <row r="2952" spans="1:4" x14ac:dyDescent="0.2">
      <c r="A2952" s="3">
        <v>6928</v>
      </c>
      <c r="B2952" s="3" t="s">
        <v>3191</v>
      </c>
      <c r="C2952" s="3" t="s">
        <v>3191</v>
      </c>
      <c r="D2952" s="3" t="s">
        <v>3019</v>
      </c>
    </row>
    <row r="2953" spans="1:4" x14ac:dyDescent="0.2">
      <c r="A2953" s="3">
        <v>6900</v>
      </c>
      <c r="B2953" s="3" t="s">
        <v>3192</v>
      </c>
      <c r="C2953" s="3" t="s">
        <v>3192</v>
      </c>
      <c r="D2953" s="3" t="s">
        <v>3019</v>
      </c>
    </row>
    <row r="2954" spans="1:4" x14ac:dyDescent="0.2">
      <c r="A2954" s="3">
        <v>6815</v>
      </c>
      <c r="B2954" s="3" t="s">
        <v>3193</v>
      </c>
      <c r="C2954" s="3" t="s">
        <v>3193</v>
      </c>
      <c r="D2954" s="3" t="s">
        <v>3019</v>
      </c>
    </row>
    <row r="2955" spans="1:4" x14ac:dyDescent="0.2">
      <c r="A2955" s="3">
        <v>6805</v>
      </c>
      <c r="B2955" s="3" t="s">
        <v>3194</v>
      </c>
      <c r="C2955" s="3" t="s">
        <v>3195</v>
      </c>
      <c r="D2955" s="3" t="s">
        <v>3019</v>
      </c>
    </row>
    <row r="2956" spans="1:4" x14ac:dyDescent="0.2">
      <c r="A2956" s="3">
        <v>6805</v>
      </c>
      <c r="B2956" s="3" t="s">
        <v>3194</v>
      </c>
      <c r="C2956" s="3" t="s">
        <v>3195</v>
      </c>
      <c r="D2956" s="3" t="s">
        <v>3019</v>
      </c>
    </row>
    <row r="2957" spans="1:4" x14ac:dyDescent="0.2">
      <c r="A2957" s="3">
        <v>6986</v>
      </c>
      <c r="B2957" s="3" t="s">
        <v>3196</v>
      </c>
      <c r="C2957" s="3" t="s">
        <v>3196</v>
      </c>
      <c r="D2957" s="3" t="s">
        <v>3019</v>
      </c>
    </row>
    <row r="2958" spans="1:4" x14ac:dyDescent="0.2">
      <c r="A2958" s="3">
        <v>6922</v>
      </c>
      <c r="B2958" s="3" t="s">
        <v>3197</v>
      </c>
      <c r="C2958" s="3" t="s">
        <v>3197</v>
      </c>
      <c r="D2958" s="3" t="s">
        <v>3019</v>
      </c>
    </row>
    <row r="2959" spans="1:4" x14ac:dyDescent="0.2">
      <c r="A2959" s="3">
        <v>6933</v>
      </c>
      <c r="B2959" s="3" t="s">
        <v>3198</v>
      </c>
      <c r="C2959" s="3" t="s">
        <v>3198</v>
      </c>
      <c r="D2959" s="3" t="s">
        <v>3019</v>
      </c>
    </row>
    <row r="2960" spans="1:4" x14ac:dyDescent="0.2">
      <c r="A2960" s="3">
        <v>6991</v>
      </c>
      <c r="B2960" s="3" t="s">
        <v>3199</v>
      </c>
      <c r="C2960" s="3" t="s">
        <v>3199</v>
      </c>
      <c r="D2960" s="3" t="s">
        <v>3019</v>
      </c>
    </row>
    <row r="2961" spans="1:4" x14ac:dyDescent="0.2">
      <c r="A2961" s="3">
        <v>6986</v>
      </c>
      <c r="B2961" s="3" t="s">
        <v>3200</v>
      </c>
      <c r="C2961" s="3" t="s">
        <v>3200</v>
      </c>
      <c r="D2961" s="3" t="s">
        <v>3019</v>
      </c>
    </row>
    <row r="2962" spans="1:4" x14ac:dyDescent="0.2">
      <c r="A2962" s="3">
        <v>6945</v>
      </c>
      <c r="B2962" s="3" t="s">
        <v>3201</v>
      </c>
      <c r="C2962" s="3" t="s">
        <v>3201</v>
      </c>
      <c r="D2962" s="3" t="s">
        <v>3019</v>
      </c>
    </row>
    <row r="2963" spans="1:4" x14ac:dyDescent="0.2">
      <c r="A2963" s="3">
        <v>6900</v>
      </c>
      <c r="B2963" s="3" t="s">
        <v>3202</v>
      </c>
      <c r="C2963" s="3" t="s">
        <v>3202</v>
      </c>
      <c r="D2963" s="3" t="s">
        <v>3019</v>
      </c>
    </row>
    <row r="2964" spans="1:4" x14ac:dyDescent="0.2">
      <c r="A2964" s="3">
        <v>6946</v>
      </c>
      <c r="B2964" s="3" t="s">
        <v>3203</v>
      </c>
      <c r="C2964" s="3" t="s">
        <v>3203</v>
      </c>
      <c r="D2964" s="3" t="s">
        <v>3019</v>
      </c>
    </row>
    <row r="2965" spans="1:4" x14ac:dyDescent="0.2">
      <c r="A2965" s="3">
        <v>6946</v>
      </c>
      <c r="B2965" s="3" t="s">
        <v>3203</v>
      </c>
      <c r="C2965" s="3" t="s">
        <v>3203</v>
      </c>
      <c r="D2965" s="3" t="s">
        <v>3019</v>
      </c>
    </row>
    <row r="2966" spans="1:4" x14ac:dyDescent="0.2">
      <c r="A2966" s="3">
        <v>6948</v>
      </c>
      <c r="B2966" s="3" t="s">
        <v>3204</v>
      </c>
      <c r="C2966" s="3" t="s">
        <v>3204</v>
      </c>
      <c r="D2966" s="3" t="s">
        <v>3019</v>
      </c>
    </row>
    <row r="2967" spans="1:4" x14ac:dyDescent="0.2">
      <c r="A2967" s="3">
        <v>6984</v>
      </c>
      <c r="B2967" s="3" t="s">
        <v>3205</v>
      </c>
      <c r="C2967" s="3" t="s">
        <v>3205</v>
      </c>
      <c r="D2967" s="3" t="s">
        <v>3019</v>
      </c>
    </row>
    <row r="2968" spans="1:4" x14ac:dyDescent="0.2">
      <c r="A2968" s="3">
        <v>6942</v>
      </c>
      <c r="B2968" s="3" t="s">
        <v>3206</v>
      </c>
      <c r="C2968" s="3" t="s">
        <v>3206</v>
      </c>
      <c r="D2968" s="3" t="s">
        <v>3019</v>
      </c>
    </row>
    <row r="2969" spans="1:4" x14ac:dyDescent="0.2">
      <c r="A2969" s="3">
        <v>6924</v>
      </c>
      <c r="B2969" s="3" t="s">
        <v>3207</v>
      </c>
      <c r="C2969" s="3" t="s">
        <v>3207</v>
      </c>
      <c r="D2969" s="3" t="s">
        <v>3019</v>
      </c>
    </row>
    <row r="2970" spans="1:4" x14ac:dyDescent="0.2">
      <c r="A2970" s="3">
        <v>6807</v>
      </c>
      <c r="B2970" s="3" t="s">
        <v>3208</v>
      </c>
      <c r="C2970" s="3" t="s">
        <v>3209</v>
      </c>
      <c r="D2970" s="3" t="s">
        <v>3019</v>
      </c>
    </row>
    <row r="2971" spans="1:4" x14ac:dyDescent="0.2">
      <c r="A2971" s="3">
        <v>6947</v>
      </c>
      <c r="B2971" s="3" t="s">
        <v>3210</v>
      </c>
      <c r="C2971" s="3" t="s">
        <v>3209</v>
      </c>
      <c r="D2971" s="3" t="s">
        <v>3019</v>
      </c>
    </row>
    <row r="2972" spans="1:4" x14ac:dyDescent="0.2">
      <c r="A2972" s="3">
        <v>6950</v>
      </c>
      <c r="B2972" s="3" t="s">
        <v>3211</v>
      </c>
      <c r="C2972" s="3" t="s">
        <v>3209</v>
      </c>
      <c r="D2972" s="3" t="s">
        <v>3019</v>
      </c>
    </row>
    <row r="2973" spans="1:4" x14ac:dyDescent="0.2">
      <c r="A2973" s="3">
        <v>6953</v>
      </c>
      <c r="B2973" s="3" t="s">
        <v>3212</v>
      </c>
      <c r="C2973" s="3" t="s">
        <v>3209</v>
      </c>
      <c r="D2973" s="3" t="s">
        <v>3019</v>
      </c>
    </row>
    <row r="2974" spans="1:4" x14ac:dyDescent="0.2">
      <c r="A2974" s="3">
        <v>6954</v>
      </c>
      <c r="B2974" s="3" t="s">
        <v>3213</v>
      </c>
      <c r="C2974" s="3" t="s">
        <v>3209</v>
      </c>
      <c r="D2974" s="3" t="s">
        <v>3019</v>
      </c>
    </row>
    <row r="2975" spans="1:4" x14ac:dyDescent="0.2">
      <c r="A2975" s="3">
        <v>6954</v>
      </c>
      <c r="B2975" s="3" t="s">
        <v>3214</v>
      </c>
      <c r="C2975" s="3" t="s">
        <v>3209</v>
      </c>
      <c r="D2975" s="3" t="s">
        <v>3019</v>
      </c>
    </row>
    <row r="2976" spans="1:4" x14ac:dyDescent="0.2">
      <c r="A2976" s="3">
        <v>6955</v>
      </c>
      <c r="B2976" s="3" t="s">
        <v>3215</v>
      </c>
      <c r="C2976" s="3" t="s">
        <v>3209</v>
      </c>
      <c r="D2976" s="3" t="s">
        <v>3019</v>
      </c>
    </row>
    <row r="2977" spans="1:4" x14ac:dyDescent="0.2">
      <c r="A2977" s="3">
        <v>6955</v>
      </c>
      <c r="B2977" s="3" t="s">
        <v>3216</v>
      </c>
      <c r="C2977" s="3" t="s">
        <v>3209</v>
      </c>
      <c r="D2977" s="3" t="s">
        <v>3019</v>
      </c>
    </row>
    <row r="2978" spans="1:4" x14ac:dyDescent="0.2">
      <c r="A2978" s="3">
        <v>6956</v>
      </c>
      <c r="B2978" s="3" t="s">
        <v>3217</v>
      </c>
      <c r="C2978" s="3" t="s">
        <v>3209</v>
      </c>
      <c r="D2978" s="3" t="s">
        <v>3019</v>
      </c>
    </row>
    <row r="2979" spans="1:4" x14ac:dyDescent="0.2">
      <c r="A2979" s="3">
        <v>6957</v>
      </c>
      <c r="B2979" s="3" t="s">
        <v>3218</v>
      </c>
      <c r="C2979" s="3" t="s">
        <v>3209</v>
      </c>
      <c r="D2979" s="3" t="s">
        <v>3019</v>
      </c>
    </row>
    <row r="2980" spans="1:4" x14ac:dyDescent="0.2">
      <c r="A2980" s="3">
        <v>6958</v>
      </c>
      <c r="B2980" s="3" t="s">
        <v>3219</v>
      </c>
      <c r="C2980" s="3" t="s">
        <v>3209</v>
      </c>
      <c r="D2980" s="3" t="s">
        <v>3019</v>
      </c>
    </row>
    <row r="2981" spans="1:4" x14ac:dyDescent="0.2">
      <c r="A2981" s="3">
        <v>6958</v>
      </c>
      <c r="B2981" s="3" t="s">
        <v>3220</v>
      </c>
      <c r="C2981" s="3" t="s">
        <v>3209</v>
      </c>
      <c r="D2981" s="3" t="s">
        <v>3019</v>
      </c>
    </row>
    <row r="2982" spans="1:4" x14ac:dyDescent="0.2">
      <c r="A2982" s="3">
        <v>6958</v>
      </c>
      <c r="B2982" s="3" t="s">
        <v>3220</v>
      </c>
      <c r="C2982" s="3" t="s">
        <v>3209</v>
      </c>
      <c r="D2982" s="3" t="s">
        <v>3019</v>
      </c>
    </row>
    <row r="2983" spans="1:4" x14ac:dyDescent="0.2">
      <c r="A2983" s="3">
        <v>6960</v>
      </c>
      <c r="B2983" s="3" t="s">
        <v>3221</v>
      </c>
      <c r="C2983" s="3" t="s">
        <v>3209</v>
      </c>
      <c r="D2983" s="3" t="s">
        <v>3019</v>
      </c>
    </row>
    <row r="2984" spans="1:4" x14ac:dyDescent="0.2">
      <c r="A2984" s="3">
        <v>6807</v>
      </c>
      <c r="B2984" s="3" t="s">
        <v>3208</v>
      </c>
      <c r="C2984" s="3" t="s">
        <v>3222</v>
      </c>
      <c r="D2984" s="3" t="s">
        <v>3019</v>
      </c>
    </row>
    <row r="2985" spans="1:4" x14ac:dyDescent="0.2">
      <c r="A2985" s="3">
        <v>6808</v>
      </c>
      <c r="B2985" s="3" t="s">
        <v>3223</v>
      </c>
      <c r="C2985" s="3" t="s">
        <v>3222</v>
      </c>
      <c r="D2985" s="3" t="s">
        <v>3019</v>
      </c>
    </row>
    <row r="2986" spans="1:4" x14ac:dyDescent="0.2">
      <c r="A2986" s="3">
        <v>6992</v>
      </c>
      <c r="B2986" s="3" t="s">
        <v>3224</v>
      </c>
      <c r="C2986" s="3" t="s">
        <v>3224</v>
      </c>
      <c r="D2986" s="3" t="s">
        <v>3019</v>
      </c>
    </row>
    <row r="2987" spans="1:4" x14ac:dyDescent="0.2">
      <c r="A2987" s="3">
        <v>6943</v>
      </c>
      <c r="B2987" s="3" t="s">
        <v>3225</v>
      </c>
      <c r="C2987" s="3" t="s">
        <v>3225</v>
      </c>
      <c r="D2987" s="3" t="s">
        <v>3019</v>
      </c>
    </row>
    <row r="2988" spans="1:4" x14ac:dyDescent="0.2">
      <c r="A2988" s="3">
        <v>6921</v>
      </c>
      <c r="B2988" s="3" t="s">
        <v>3226</v>
      </c>
      <c r="C2988" s="3" t="s">
        <v>3226</v>
      </c>
      <c r="D2988" s="3" t="s">
        <v>3019</v>
      </c>
    </row>
    <row r="2989" spans="1:4" x14ac:dyDescent="0.2">
      <c r="A2989" s="3">
        <v>6919</v>
      </c>
      <c r="B2989" s="3" t="s">
        <v>3227</v>
      </c>
      <c r="C2989" s="3" t="s">
        <v>3228</v>
      </c>
      <c r="D2989" s="3" t="s">
        <v>3019</v>
      </c>
    </row>
    <row r="2990" spans="1:4" x14ac:dyDescent="0.2">
      <c r="A2990" s="3">
        <v>6925</v>
      </c>
      <c r="B2990" s="3" t="s">
        <v>3229</v>
      </c>
      <c r="C2990" s="3" t="s">
        <v>3228</v>
      </c>
      <c r="D2990" s="3" t="s">
        <v>3019</v>
      </c>
    </row>
    <row r="2991" spans="1:4" x14ac:dyDescent="0.2">
      <c r="A2991" s="3">
        <v>6926</v>
      </c>
      <c r="B2991" s="3" t="s">
        <v>3230</v>
      </c>
      <c r="C2991" s="3" t="s">
        <v>3228</v>
      </c>
      <c r="D2991" s="3" t="s">
        <v>3019</v>
      </c>
    </row>
    <row r="2992" spans="1:4" x14ac:dyDescent="0.2">
      <c r="A2992" s="3">
        <v>6927</v>
      </c>
      <c r="B2992" s="3" t="s">
        <v>3231</v>
      </c>
      <c r="C2992" s="3" t="s">
        <v>3228</v>
      </c>
      <c r="D2992" s="3" t="s">
        <v>3019</v>
      </c>
    </row>
    <row r="2993" spans="1:4" x14ac:dyDescent="0.2">
      <c r="A2993" s="3">
        <v>6937</v>
      </c>
      <c r="B2993" s="3" t="s">
        <v>3232</v>
      </c>
      <c r="C2993" s="3" t="s">
        <v>3233</v>
      </c>
      <c r="D2993" s="3" t="s">
        <v>3019</v>
      </c>
    </row>
    <row r="2994" spans="1:4" x14ac:dyDescent="0.2">
      <c r="A2994" s="3">
        <v>6938</v>
      </c>
      <c r="B2994" s="3" t="s">
        <v>3234</v>
      </c>
      <c r="C2994" s="3" t="s">
        <v>3233</v>
      </c>
      <c r="D2994" s="3" t="s">
        <v>3019</v>
      </c>
    </row>
    <row r="2995" spans="1:4" x14ac:dyDescent="0.2">
      <c r="A2995" s="3">
        <v>6938</v>
      </c>
      <c r="B2995" s="3" t="s">
        <v>3235</v>
      </c>
      <c r="C2995" s="3" t="s">
        <v>3233</v>
      </c>
      <c r="D2995" s="3" t="s">
        <v>3019</v>
      </c>
    </row>
    <row r="2996" spans="1:4" x14ac:dyDescent="0.2">
      <c r="A2996" s="3">
        <v>6939</v>
      </c>
      <c r="B2996" s="3" t="s">
        <v>3236</v>
      </c>
      <c r="C2996" s="3" t="s">
        <v>3233</v>
      </c>
      <c r="D2996" s="3" t="s">
        <v>3019</v>
      </c>
    </row>
    <row r="2997" spans="1:4" x14ac:dyDescent="0.2">
      <c r="A2997" s="3">
        <v>6939</v>
      </c>
      <c r="B2997" s="3" t="s">
        <v>3237</v>
      </c>
      <c r="C2997" s="3" t="s">
        <v>3233</v>
      </c>
      <c r="D2997" s="3" t="s">
        <v>3019</v>
      </c>
    </row>
    <row r="2998" spans="1:4" x14ac:dyDescent="0.2">
      <c r="A2998" s="3">
        <v>6802</v>
      </c>
      <c r="B2998" s="3" t="s">
        <v>3238</v>
      </c>
      <c r="C2998" s="3" t="s">
        <v>3239</v>
      </c>
      <c r="D2998" s="3" t="s">
        <v>3019</v>
      </c>
    </row>
    <row r="2999" spans="1:4" x14ac:dyDescent="0.2">
      <c r="A2999" s="3">
        <v>6803</v>
      </c>
      <c r="B2999" s="3" t="s">
        <v>3240</v>
      </c>
      <c r="C2999" s="3" t="s">
        <v>3239</v>
      </c>
      <c r="D2999" s="3" t="s">
        <v>3019</v>
      </c>
    </row>
    <row r="3000" spans="1:4" x14ac:dyDescent="0.2">
      <c r="A3000" s="3">
        <v>6804</v>
      </c>
      <c r="B3000" s="3" t="s">
        <v>3241</v>
      </c>
      <c r="C3000" s="3" t="s">
        <v>3239</v>
      </c>
      <c r="D3000" s="3" t="s">
        <v>3019</v>
      </c>
    </row>
    <row r="3001" spans="1:4" x14ac:dyDescent="0.2">
      <c r="A3001" s="3">
        <v>6806</v>
      </c>
      <c r="B3001" s="3" t="s">
        <v>3242</v>
      </c>
      <c r="C3001" s="3" t="s">
        <v>3239</v>
      </c>
      <c r="D3001" s="3" t="s">
        <v>3019</v>
      </c>
    </row>
    <row r="3002" spans="1:4" x14ac:dyDescent="0.2">
      <c r="A3002" s="3">
        <v>6809</v>
      </c>
      <c r="B3002" s="3" t="s">
        <v>3243</v>
      </c>
      <c r="C3002" s="3" t="s">
        <v>3239</v>
      </c>
      <c r="D3002" s="3" t="s">
        <v>3019</v>
      </c>
    </row>
    <row r="3003" spans="1:4" x14ac:dyDescent="0.2">
      <c r="A3003" s="3">
        <v>6980</v>
      </c>
      <c r="B3003" s="3" t="s">
        <v>3244</v>
      </c>
      <c r="C3003" s="3" t="s">
        <v>3245</v>
      </c>
      <c r="D3003" s="3" t="s">
        <v>3019</v>
      </c>
    </row>
    <row r="3004" spans="1:4" x14ac:dyDescent="0.2">
      <c r="A3004" s="3">
        <v>6988</v>
      </c>
      <c r="B3004" s="3" t="s">
        <v>3246</v>
      </c>
      <c r="C3004" s="3" t="s">
        <v>3245</v>
      </c>
      <c r="D3004" s="3" t="s">
        <v>3019</v>
      </c>
    </row>
    <row r="3005" spans="1:4" x14ac:dyDescent="0.2">
      <c r="A3005" s="3">
        <v>6989</v>
      </c>
      <c r="B3005" s="3" t="s">
        <v>3247</v>
      </c>
      <c r="C3005" s="3" t="s">
        <v>3245</v>
      </c>
      <c r="D3005" s="3" t="s">
        <v>3019</v>
      </c>
    </row>
    <row r="3006" spans="1:4" x14ac:dyDescent="0.2">
      <c r="A3006" s="3">
        <v>6995</v>
      </c>
      <c r="B3006" s="3" t="s">
        <v>3248</v>
      </c>
      <c r="C3006" s="3" t="s">
        <v>3245</v>
      </c>
      <c r="D3006" s="3" t="s">
        <v>3019</v>
      </c>
    </row>
    <row r="3007" spans="1:4" x14ac:dyDescent="0.2">
      <c r="A3007" s="3">
        <v>6997</v>
      </c>
      <c r="B3007" s="3" t="s">
        <v>3249</v>
      </c>
      <c r="C3007" s="3" t="s">
        <v>3245</v>
      </c>
      <c r="D3007" s="3" t="s">
        <v>3019</v>
      </c>
    </row>
    <row r="3008" spans="1:4" x14ac:dyDescent="0.2">
      <c r="A3008" s="3">
        <v>6998</v>
      </c>
      <c r="B3008" s="3" t="s">
        <v>3250</v>
      </c>
      <c r="C3008" s="3" t="s">
        <v>3245</v>
      </c>
      <c r="D3008" s="3" t="s">
        <v>3019</v>
      </c>
    </row>
    <row r="3009" spans="1:4" x14ac:dyDescent="0.2">
      <c r="A3009" s="3">
        <v>6817</v>
      </c>
      <c r="B3009" s="3" t="s">
        <v>3251</v>
      </c>
      <c r="C3009" s="3" t="s">
        <v>3252</v>
      </c>
      <c r="D3009" s="3" t="s">
        <v>3019</v>
      </c>
    </row>
    <row r="3010" spans="1:4" x14ac:dyDescent="0.2">
      <c r="A3010" s="3">
        <v>6818</v>
      </c>
      <c r="B3010" s="3" t="s">
        <v>3253</v>
      </c>
      <c r="C3010" s="3" t="s">
        <v>3252</v>
      </c>
      <c r="D3010" s="3" t="s">
        <v>3019</v>
      </c>
    </row>
    <row r="3011" spans="1:4" x14ac:dyDescent="0.2">
      <c r="A3011" s="3">
        <v>6821</v>
      </c>
      <c r="B3011" s="3" t="s">
        <v>3254</v>
      </c>
      <c r="C3011" s="3" t="s">
        <v>3252</v>
      </c>
      <c r="D3011" s="3" t="s">
        <v>3019</v>
      </c>
    </row>
    <row r="3012" spans="1:4" x14ac:dyDescent="0.2">
      <c r="A3012" s="3">
        <v>6825</v>
      </c>
      <c r="B3012" s="3" t="s">
        <v>3255</v>
      </c>
      <c r="C3012" s="3" t="s">
        <v>3252</v>
      </c>
      <c r="D3012" s="3" t="s">
        <v>3019</v>
      </c>
    </row>
    <row r="3013" spans="1:4" x14ac:dyDescent="0.2">
      <c r="A3013" s="3">
        <v>6828</v>
      </c>
      <c r="B3013" s="3" t="s">
        <v>3256</v>
      </c>
      <c r="C3013" s="3" t="s">
        <v>3256</v>
      </c>
      <c r="D3013" s="3" t="s">
        <v>3019</v>
      </c>
    </row>
    <row r="3014" spans="1:4" x14ac:dyDescent="0.2">
      <c r="A3014" s="3">
        <v>6873</v>
      </c>
      <c r="B3014" s="3" t="s">
        <v>3257</v>
      </c>
      <c r="C3014" s="3" t="s">
        <v>3258</v>
      </c>
      <c r="D3014" s="3" t="s">
        <v>3019</v>
      </c>
    </row>
    <row r="3015" spans="1:4" x14ac:dyDescent="0.2">
      <c r="A3015" s="3">
        <v>6874</v>
      </c>
      <c r="B3015" s="3" t="s">
        <v>3258</v>
      </c>
      <c r="C3015" s="3" t="s">
        <v>3258</v>
      </c>
      <c r="D3015" s="3" t="s">
        <v>3019</v>
      </c>
    </row>
    <row r="3016" spans="1:4" x14ac:dyDescent="0.2">
      <c r="A3016" s="3">
        <v>6875</v>
      </c>
      <c r="B3016" s="3" t="s">
        <v>3259</v>
      </c>
      <c r="C3016" s="3" t="s">
        <v>3258</v>
      </c>
      <c r="D3016" s="3" t="s">
        <v>3019</v>
      </c>
    </row>
    <row r="3017" spans="1:4" x14ac:dyDescent="0.2">
      <c r="A3017" s="3">
        <v>6875</v>
      </c>
      <c r="B3017" s="3" t="s">
        <v>3260</v>
      </c>
      <c r="C3017" s="3" t="s">
        <v>3258</v>
      </c>
      <c r="D3017" s="3" t="s">
        <v>3019</v>
      </c>
    </row>
    <row r="3018" spans="1:4" x14ac:dyDescent="0.2">
      <c r="A3018" s="3">
        <v>6875</v>
      </c>
      <c r="B3018" s="3" t="s">
        <v>3261</v>
      </c>
      <c r="C3018" s="3" t="s">
        <v>3258</v>
      </c>
      <c r="D3018" s="3" t="s">
        <v>3019</v>
      </c>
    </row>
    <row r="3019" spans="1:4" x14ac:dyDescent="0.2">
      <c r="A3019" s="3">
        <v>6830</v>
      </c>
      <c r="B3019" s="3" t="s">
        <v>3262</v>
      </c>
      <c r="C3019" s="3" t="s">
        <v>3262</v>
      </c>
      <c r="D3019" s="3" t="s">
        <v>3019</v>
      </c>
    </row>
    <row r="3020" spans="1:4" x14ac:dyDescent="0.2">
      <c r="A3020" s="3">
        <v>6832</v>
      </c>
      <c r="B3020" s="3" t="s">
        <v>3263</v>
      </c>
      <c r="C3020" s="3" t="s">
        <v>3262</v>
      </c>
      <c r="D3020" s="3" t="s">
        <v>3019</v>
      </c>
    </row>
    <row r="3021" spans="1:4" x14ac:dyDescent="0.2">
      <c r="A3021" s="3">
        <v>6832</v>
      </c>
      <c r="B3021" s="3" t="s">
        <v>3264</v>
      </c>
      <c r="C3021" s="3" t="s">
        <v>3262</v>
      </c>
      <c r="D3021" s="3" t="s">
        <v>3019</v>
      </c>
    </row>
    <row r="3022" spans="1:4" x14ac:dyDescent="0.2">
      <c r="A3022" s="3">
        <v>6877</v>
      </c>
      <c r="B3022" s="3" t="s">
        <v>3265</v>
      </c>
      <c r="C3022" s="3" t="s">
        <v>3265</v>
      </c>
      <c r="D3022" s="3" t="s">
        <v>3019</v>
      </c>
    </row>
    <row r="3023" spans="1:4" x14ac:dyDescent="0.2">
      <c r="A3023" s="3">
        <v>6825</v>
      </c>
      <c r="B3023" s="3" t="s">
        <v>3255</v>
      </c>
      <c r="C3023" s="3" t="s">
        <v>3266</v>
      </c>
      <c r="D3023" s="3" t="s">
        <v>3019</v>
      </c>
    </row>
    <row r="3024" spans="1:4" x14ac:dyDescent="0.2">
      <c r="A3024" s="3">
        <v>6850</v>
      </c>
      <c r="B3024" s="3" t="s">
        <v>3266</v>
      </c>
      <c r="C3024" s="3" t="s">
        <v>3266</v>
      </c>
      <c r="D3024" s="3" t="s">
        <v>3019</v>
      </c>
    </row>
    <row r="3025" spans="1:4" x14ac:dyDescent="0.2">
      <c r="A3025" s="3">
        <v>6852</v>
      </c>
      <c r="B3025" s="3" t="s">
        <v>3267</v>
      </c>
      <c r="C3025" s="3" t="s">
        <v>3266</v>
      </c>
      <c r="D3025" s="3" t="s">
        <v>3019</v>
      </c>
    </row>
    <row r="3026" spans="1:4" x14ac:dyDescent="0.2">
      <c r="A3026" s="3">
        <v>6853</v>
      </c>
      <c r="B3026" s="3" t="s">
        <v>3268</v>
      </c>
      <c r="C3026" s="3" t="s">
        <v>3266</v>
      </c>
      <c r="D3026" s="3" t="s">
        <v>3019</v>
      </c>
    </row>
    <row r="3027" spans="1:4" x14ac:dyDescent="0.2">
      <c r="A3027" s="3">
        <v>6862</v>
      </c>
      <c r="B3027" s="3" t="s">
        <v>3269</v>
      </c>
      <c r="C3027" s="3" t="s">
        <v>3266</v>
      </c>
      <c r="D3027" s="3" t="s">
        <v>3019</v>
      </c>
    </row>
    <row r="3028" spans="1:4" x14ac:dyDescent="0.2">
      <c r="A3028" s="3">
        <v>6863</v>
      </c>
      <c r="B3028" s="3" t="s">
        <v>3270</v>
      </c>
      <c r="C3028" s="3" t="s">
        <v>3266</v>
      </c>
      <c r="D3028" s="3" t="s">
        <v>3019</v>
      </c>
    </row>
    <row r="3029" spans="1:4" x14ac:dyDescent="0.2">
      <c r="A3029" s="3">
        <v>6864</v>
      </c>
      <c r="B3029" s="3" t="s">
        <v>3271</v>
      </c>
      <c r="C3029" s="3" t="s">
        <v>3266</v>
      </c>
      <c r="D3029" s="3" t="s">
        <v>3019</v>
      </c>
    </row>
    <row r="3030" spans="1:4" x14ac:dyDescent="0.2">
      <c r="A3030" s="3">
        <v>6865</v>
      </c>
      <c r="B3030" s="3" t="s">
        <v>3272</v>
      </c>
      <c r="C3030" s="3" t="s">
        <v>3266</v>
      </c>
      <c r="D3030" s="3" t="s">
        <v>3019</v>
      </c>
    </row>
    <row r="3031" spans="1:4" x14ac:dyDescent="0.2">
      <c r="A3031" s="3">
        <v>6866</v>
      </c>
      <c r="B3031" s="3" t="s">
        <v>3273</v>
      </c>
      <c r="C3031" s="3" t="s">
        <v>3266</v>
      </c>
      <c r="D3031" s="3" t="s">
        <v>3019</v>
      </c>
    </row>
    <row r="3032" spans="1:4" x14ac:dyDescent="0.2">
      <c r="A3032" s="3">
        <v>6872</v>
      </c>
      <c r="B3032" s="3" t="s">
        <v>3274</v>
      </c>
      <c r="C3032" s="3" t="s">
        <v>3266</v>
      </c>
      <c r="D3032" s="3" t="s">
        <v>3019</v>
      </c>
    </row>
    <row r="3033" spans="1:4" x14ac:dyDescent="0.2">
      <c r="A3033" s="3">
        <v>6872</v>
      </c>
      <c r="B3033" s="3" t="s">
        <v>3275</v>
      </c>
      <c r="C3033" s="3" t="s">
        <v>3266</v>
      </c>
      <c r="D3033" s="3" t="s">
        <v>3019</v>
      </c>
    </row>
    <row r="3034" spans="1:4" x14ac:dyDescent="0.2">
      <c r="A3034" s="3">
        <v>6834</v>
      </c>
      <c r="B3034" s="3" t="s">
        <v>3276</v>
      </c>
      <c r="C3034" s="3" t="s">
        <v>3276</v>
      </c>
      <c r="D3034" s="3" t="s">
        <v>3019</v>
      </c>
    </row>
    <row r="3035" spans="1:4" x14ac:dyDescent="0.2">
      <c r="A3035" s="3">
        <v>6883</v>
      </c>
      <c r="B3035" s="3" t="s">
        <v>3277</v>
      </c>
      <c r="C3035" s="3" t="s">
        <v>3277</v>
      </c>
      <c r="D3035" s="3" t="s">
        <v>3019</v>
      </c>
    </row>
    <row r="3036" spans="1:4" x14ac:dyDescent="0.2">
      <c r="A3036" s="3">
        <v>6826</v>
      </c>
      <c r="B3036" s="3" t="s">
        <v>3278</v>
      </c>
      <c r="C3036" s="3" t="s">
        <v>3278</v>
      </c>
      <c r="D3036" s="3" t="s">
        <v>3019</v>
      </c>
    </row>
    <row r="3037" spans="1:4" x14ac:dyDescent="0.2">
      <c r="A3037" s="3">
        <v>6854</v>
      </c>
      <c r="B3037" s="3" t="s">
        <v>3279</v>
      </c>
      <c r="C3037" s="3" t="s">
        <v>3280</v>
      </c>
      <c r="D3037" s="3" t="s">
        <v>3019</v>
      </c>
    </row>
    <row r="3038" spans="1:4" x14ac:dyDescent="0.2">
      <c r="A3038" s="3">
        <v>6855</v>
      </c>
      <c r="B3038" s="3" t="s">
        <v>3280</v>
      </c>
      <c r="C3038" s="3" t="s">
        <v>3280</v>
      </c>
      <c r="D3038" s="3" t="s">
        <v>3019</v>
      </c>
    </row>
    <row r="3039" spans="1:4" x14ac:dyDescent="0.2">
      <c r="A3039" s="3">
        <v>6833</v>
      </c>
      <c r="B3039" s="3" t="s">
        <v>3281</v>
      </c>
      <c r="C3039" s="3" t="s">
        <v>3281</v>
      </c>
      <c r="D3039" s="3" t="s">
        <v>3019</v>
      </c>
    </row>
    <row r="3040" spans="1:4" x14ac:dyDescent="0.2">
      <c r="A3040" s="3">
        <v>6835</v>
      </c>
      <c r="B3040" s="3" t="s">
        <v>3282</v>
      </c>
      <c r="C3040" s="3" t="s">
        <v>3283</v>
      </c>
      <c r="D3040" s="3" t="s">
        <v>3019</v>
      </c>
    </row>
    <row r="3041" spans="1:4" x14ac:dyDescent="0.2">
      <c r="A3041" s="3">
        <v>6837</v>
      </c>
      <c r="B3041" s="3" t="s">
        <v>3284</v>
      </c>
      <c r="C3041" s="3" t="s">
        <v>3283</v>
      </c>
      <c r="D3041" s="3" t="s">
        <v>3019</v>
      </c>
    </row>
    <row r="3042" spans="1:4" x14ac:dyDescent="0.2">
      <c r="A3042" s="3">
        <v>6837</v>
      </c>
      <c r="B3042" s="3" t="s">
        <v>3285</v>
      </c>
      <c r="C3042" s="3" t="s">
        <v>3283</v>
      </c>
      <c r="D3042" s="3" t="s">
        <v>3019</v>
      </c>
    </row>
    <row r="3043" spans="1:4" x14ac:dyDescent="0.2">
      <c r="A3043" s="3">
        <v>6838</v>
      </c>
      <c r="B3043" s="3" t="s">
        <v>3286</v>
      </c>
      <c r="C3043" s="3" t="s">
        <v>3283</v>
      </c>
      <c r="D3043" s="3" t="s">
        <v>3019</v>
      </c>
    </row>
    <row r="3044" spans="1:4" x14ac:dyDescent="0.2">
      <c r="A3044" s="3">
        <v>6838</v>
      </c>
      <c r="B3044" s="3" t="s">
        <v>3287</v>
      </c>
      <c r="C3044" s="3" t="s">
        <v>3283</v>
      </c>
      <c r="D3044" s="3" t="s">
        <v>3019</v>
      </c>
    </row>
    <row r="3045" spans="1:4" x14ac:dyDescent="0.2">
      <c r="A3045" s="3">
        <v>6839</v>
      </c>
      <c r="B3045" s="3" t="s">
        <v>3288</v>
      </c>
      <c r="C3045" s="3" t="s">
        <v>3283</v>
      </c>
      <c r="D3045" s="3" t="s">
        <v>3019</v>
      </c>
    </row>
    <row r="3046" spans="1:4" x14ac:dyDescent="0.2">
      <c r="A3046" s="3">
        <v>6710</v>
      </c>
      <c r="B3046" s="3" t="s">
        <v>3289</v>
      </c>
      <c r="C3046" s="3" t="s">
        <v>3289</v>
      </c>
      <c r="D3046" s="3" t="s">
        <v>3019</v>
      </c>
    </row>
    <row r="3047" spans="1:4" x14ac:dyDescent="0.2">
      <c r="A3047" s="3">
        <v>6526</v>
      </c>
      <c r="B3047" s="3" t="s">
        <v>3290</v>
      </c>
      <c r="C3047" s="3" t="s">
        <v>3291</v>
      </c>
      <c r="D3047" s="3" t="s">
        <v>3019</v>
      </c>
    </row>
    <row r="3048" spans="1:4" x14ac:dyDescent="0.2">
      <c r="A3048" s="3">
        <v>6527</v>
      </c>
      <c r="B3048" s="3" t="s">
        <v>3292</v>
      </c>
      <c r="C3048" s="3" t="s">
        <v>3291</v>
      </c>
      <c r="D3048" s="3" t="s">
        <v>3019</v>
      </c>
    </row>
    <row r="3049" spans="1:4" x14ac:dyDescent="0.2">
      <c r="A3049" s="3">
        <v>6703</v>
      </c>
      <c r="B3049" s="3" t="s">
        <v>3293</v>
      </c>
      <c r="C3049" s="3" t="s">
        <v>3291</v>
      </c>
      <c r="D3049" s="3" t="s">
        <v>3019</v>
      </c>
    </row>
    <row r="3050" spans="1:4" x14ac:dyDescent="0.2">
      <c r="A3050" s="3">
        <v>6705</v>
      </c>
      <c r="B3050" s="3" t="s">
        <v>3294</v>
      </c>
      <c r="C3050" s="3" t="s">
        <v>3291</v>
      </c>
      <c r="D3050" s="3" t="s">
        <v>3019</v>
      </c>
    </row>
    <row r="3051" spans="1:4" x14ac:dyDescent="0.2">
      <c r="A3051" s="3">
        <v>6707</v>
      </c>
      <c r="B3051" s="3" t="s">
        <v>3295</v>
      </c>
      <c r="C3051" s="3" t="s">
        <v>3291</v>
      </c>
      <c r="D3051" s="3" t="s">
        <v>3019</v>
      </c>
    </row>
    <row r="3052" spans="1:4" x14ac:dyDescent="0.2">
      <c r="A3052" s="3">
        <v>6685</v>
      </c>
      <c r="B3052" s="3" t="s">
        <v>3296</v>
      </c>
      <c r="C3052" s="3" t="s">
        <v>3296</v>
      </c>
      <c r="D3052" s="3" t="s">
        <v>3019</v>
      </c>
    </row>
    <row r="3053" spans="1:4" x14ac:dyDescent="0.2">
      <c r="A3053" s="3">
        <v>6683</v>
      </c>
      <c r="B3053" s="3" t="s">
        <v>3297</v>
      </c>
      <c r="C3053" s="3" t="s">
        <v>3298</v>
      </c>
      <c r="D3053" s="3" t="s">
        <v>3019</v>
      </c>
    </row>
    <row r="3054" spans="1:4" x14ac:dyDescent="0.2">
      <c r="A3054" s="3">
        <v>6684</v>
      </c>
      <c r="B3054" s="3" t="s">
        <v>3298</v>
      </c>
      <c r="C3054" s="3" t="s">
        <v>3298</v>
      </c>
      <c r="D3054" s="3" t="s">
        <v>3019</v>
      </c>
    </row>
    <row r="3055" spans="1:4" x14ac:dyDescent="0.2">
      <c r="A3055" s="3">
        <v>6684</v>
      </c>
      <c r="B3055" s="3" t="s">
        <v>3299</v>
      </c>
      <c r="C3055" s="3" t="s">
        <v>3298</v>
      </c>
      <c r="D3055" s="3" t="s">
        <v>3019</v>
      </c>
    </row>
    <row r="3056" spans="1:4" x14ac:dyDescent="0.2">
      <c r="A3056" s="3">
        <v>6683</v>
      </c>
      <c r="B3056" s="3" t="s">
        <v>3300</v>
      </c>
      <c r="C3056" s="3" t="s">
        <v>3300</v>
      </c>
      <c r="D3056" s="3" t="s">
        <v>3019</v>
      </c>
    </row>
    <row r="3057" spans="1:4" x14ac:dyDescent="0.2">
      <c r="A3057" s="3">
        <v>6675</v>
      </c>
      <c r="B3057" s="3" t="s">
        <v>3301</v>
      </c>
      <c r="C3057" s="3" t="s">
        <v>3301</v>
      </c>
      <c r="D3057" s="3" t="s">
        <v>3019</v>
      </c>
    </row>
    <row r="3058" spans="1:4" x14ac:dyDescent="0.2">
      <c r="A3058" s="3">
        <v>6676</v>
      </c>
      <c r="B3058" s="3" t="s">
        <v>3302</v>
      </c>
      <c r="C3058" s="3" t="s">
        <v>3301</v>
      </c>
      <c r="D3058" s="3" t="s">
        <v>3019</v>
      </c>
    </row>
    <row r="3059" spans="1:4" x14ac:dyDescent="0.2">
      <c r="A3059" s="3">
        <v>6690</v>
      </c>
      <c r="B3059" s="3" t="s">
        <v>3303</v>
      </c>
      <c r="C3059" s="3" t="s">
        <v>3301</v>
      </c>
      <c r="D3059" s="3" t="s">
        <v>3019</v>
      </c>
    </row>
    <row r="3060" spans="1:4" x14ac:dyDescent="0.2">
      <c r="A3060" s="3">
        <v>6690</v>
      </c>
      <c r="B3060" s="3" t="s">
        <v>3304</v>
      </c>
      <c r="C3060" s="3" t="s">
        <v>3301</v>
      </c>
      <c r="D3060" s="3" t="s">
        <v>3019</v>
      </c>
    </row>
    <row r="3061" spans="1:4" x14ac:dyDescent="0.2">
      <c r="A3061" s="3">
        <v>6682</v>
      </c>
      <c r="B3061" s="3" t="s">
        <v>3305</v>
      </c>
      <c r="C3061" s="3" t="s">
        <v>3305</v>
      </c>
      <c r="D3061" s="3" t="s">
        <v>3019</v>
      </c>
    </row>
    <row r="3062" spans="1:4" x14ac:dyDescent="0.2">
      <c r="A3062" s="3">
        <v>6673</v>
      </c>
      <c r="B3062" s="3" t="s">
        <v>3306</v>
      </c>
      <c r="C3062" s="3" t="s">
        <v>3306</v>
      </c>
      <c r="D3062" s="3" t="s">
        <v>3019</v>
      </c>
    </row>
    <row r="3063" spans="1:4" x14ac:dyDescent="0.2">
      <c r="A3063" s="3">
        <v>6674</v>
      </c>
      <c r="B3063" s="3" t="s">
        <v>3307</v>
      </c>
      <c r="C3063" s="3" t="s">
        <v>3306</v>
      </c>
      <c r="D3063" s="3" t="s">
        <v>3019</v>
      </c>
    </row>
    <row r="3064" spans="1:4" x14ac:dyDescent="0.2">
      <c r="A3064" s="3">
        <v>6674</v>
      </c>
      <c r="B3064" s="3" t="s">
        <v>3308</v>
      </c>
      <c r="C3064" s="3" t="s">
        <v>3306</v>
      </c>
      <c r="D3064" s="3" t="s">
        <v>3019</v>
      </c>
    </row>
    <row r="3065" spans="1:4" x14ac:dyDescent="0.2">
      <c r="A3065" s="3">
        <v>6677</v>
      </c>
      <c r="B3065" s="3" t="s">
        <v>3309</v>
      </c>
      <c r="C3065" s="3" t="s">
        <v>3306</v>
      </c>
      <c r="D3065" s="3" t="s">
        <v>3019</v>
      </c>
    </row>
    <row r="3066" spans="1:4" x14ac:dyDescent="0.2">
      <c r="A3066" s="3">
        <v>6677</v>
      </c>
      <c r="B3066" s="3" t="s">
        <v>3310</v>
      </c>
      <c r="C3066" s="3" t="s">
        <v>3306</v>
      </c>
      <c r="D3066" s="3" t="s">
        <v>3019</v>
      </c>
    </row>
    <row r="3067" spans="1:4" x14ac:dyDescent="0.2">
      <c r="A3067" s="3">
        <v>6678</v>
      </c>
      <c r="B3067" s="3" t="s">
        <v>3311</v>
      </c>
      <c r="C3067" s="3" t="s">
        <v>3306</v>
      </c>
      <c r="D3067" s="3" t="s">
        <v>3019</v>
      </c>
    </row>
    <row r="3068" spans="1:4" x14ac:dyDescent="0.2">
      <c r="A3068" s="3">
        <v>6678</v>
      </c>
      <c r="B3068" s="3" t="s">
        <v>3312</v>
      </c>
      <c r="C3068" s="3" t="s">
        <v>3306</v>
      </c>
      <c r="D3068" s="3" t="s">
        <v>3019</v>
      </c>
    </row>
    <row r="3069" spans="1:4" x14ac:dyDescent="0.2">
      <c r="A3069" s="3">
        <v>6678</v>
      </c>
      <c r="B3069" s="3" t="s">
        <v>3313</v>
      </c>
      <c r="C3069" s="3" t="s">
        <v>3306</v>
      </c>
      <c r="D3069" s="3" t="s">
        <v>3019</v>
      </c>
    </row>
    <row r="3070" spans="1:4" x14ac:dyDescent="0.2">
      <c r="A3070" s="3">
        <v>6692</v>
      </c>
      <c r="B3070" s="3" t="s">
        <v>3314</v>
      </c>
      <c r="C3070" s="3" t="s">
        <v>3315</v>
      </c>
      <c r="D3070" s="3" t="s">
        <v>3019</v>
      </c>
    </row>
    <row r="3071" spans="1:4" x14ac:dyDescent="0.2">
      <c r="A3071" s="3">
        <v>6692</v>
      </c>
      <c r="B3071" s="3" t="s">
        <v>3316</v>
      </c>
      <c r="C3071" s="3" t="s">
        <v>3315</v>
      </c>
      <c r="D3071" s="3" t="s">
        <v>3019</v>
      </c>
    </row>
    <row r="3072" spans="1:4" x14ac:dyDescent="0.2">
      <c r="A3072" s="3">
        <v>6693</v>
      </c>
      <c r="B3072" s="3" t="s">
        <v>3317</v>
      </c>
      <c r="C3072" s="3" t="s">
        <v>3315</v>
      </c>
      <c r="D3072" s="3" t="s">
        <v>3019</v>
      </c>
    </row>
    <row r="3073" spans="1:4" x14ac:dyDescent="0.2">
      <c r="A3073" s="3">
        <v>6694</v>
      </c>
      <c r="B3073" s="3" t="s">
        <v>3318</v>
      </c>
      <c r="C3073" s="3" t="s">
        <v>3315</v>
      </c>
      <c r="D3073" s="3" t="s">
        <v>3019</v>
      </c>
    </row>
    <row r="3074" spans="1:4" x14ac:dyDescent="0.2">
      <c r="A3074" s="3">
        <v>6695</v>
      </c>
      <c r="B3074" s="3" t="s">
        <v>3319</v>
      </c>
      <c r="C3074" s="3" t="s">
        <v>3315</v>
      </c>
      <c r="D3074" s="3" t="s">
        <v>3019</v>
      </c>
    </row>
    <row r="3075" spans="1:4" x14ac:dyDescent="0.2">
      <c r="A3075" s="3">
        <v>6695</v>
      </c>
      <c r="B3075" s="3" t="s">
        <v>3320</v>
      </c>
      <c r="C3075" s="3" t="s">
        <v>3315</v>
      </c>
      <c r="D3075" s="3" t="s">
        <v>3019</v>
      </c>
    </row>
    <row r="3076" spans="1:4" x14ac:dyDescent="0.2">
      <c r="A3076" s="3">
        <v>6696</v>
      </c>
      <c r="B3076" s="3" t="s">
        <v>3321</v>
      </c>
      <c r="C3076" s="3" t="s">
        <v>3315</v>
      </c>
      <c r="D3076" s="3" t="s">
        <v>3019</v>
      </c>
    </row>
    <row r="3077" spans="1:4" x14ac:dyDescent="0.2">
      <c r="A3077" s="3">
        <v>6670</v>
      </c>
      <c r="B3077" s="3" t="s">
        <v>3322</v>
      </c>
      <c r="C3077" s="3" t="s">
        <v>3323</v>
      </c>
      <c r="D3077" s="3" t="s">
        <v>3019</v>
      </c>
    </row>
    <row r="3078" spans="1:4" x14ac:dyDescent="0.2">
      <c r="A3078" s="3">
        <v>6672</v>
      </c>
      <c r="B3078" s="3" t="s">
        <v>3324</v>
      </c>
      <c r="C3078" s="3" t="s">
        <v>3323</v>
      </c>
      <c r="D3078" s="3" t="s">
        <v>3019</v>
      </c>
    </row>
    <row r="3079" spans="1:4" x14ac:dyDescent="0.2">
      <c r="A3079" s="3">
        <v>6809</v>
      </c>
      <c r="B3079" s="3" t="s">
        <v>3243</v>
      </c>
      <c r="C3079" s="3" t="s">
        <v>3325</v>
      </c>
      <c r="D3079" s="3" t="s">
        <v>3019</v>
      </c>
    </row>
    <row r="3080" spans="1:4" x14ac:dyDescent="0.2">
      <c r="A3080" s="3">
        <v>6652</v>
      </c>
      <c r="B3080" s="3" t="s">
        <v>3326</v>
      </c>
      <c r="C3080" s="3" t="s">
        <v>3327</v>
      </c>
      <c r="D3080" s="3" t="s">
        <v>3019</v>
      </c>
    </row>
    <row r="3081" spans="1:4" x14ac:dyDescent="0.2">
      <c r="A3081" s="3">
        <v>6653</v>
      </c>
      <c r="B3081" s="3" t="s">
        <v>3328</v>
      </c>
      <c r="C3081" s="3" t="s">
        <v>3327</v>
      </c>
      <c r="D3081" s="3" t="s">
        <v>3019</v>
      </c>
    </row>
    <row r="3082" spans="1:4" x14ac:dyDescent="0.2">
      <c r="A3082" s="3">
        <v>6654</v>
      </c>
      <c r="B3082" s="3" t="s">
        <v>3329</v>
      </c>
      <c r="C3082" s="3" t="s">
        <v>3327</v>
      </c>
      <c r="D3082" s="3" t="s">
        <v>3019</v>
      </c>
    </row>
    <row r="3083" spans="1:4" x14ac:dyDescent="0.2">
      <c r="A3083" s="3">
        <v>6655</v>
      </c>
      <c r="B3083" s="3" t="s">
        <v>3330</v>
      </c>
      <c r="C3083" s="3" t="s">
        <v>3331</v>
      </c>
      <c r="D3083" s="3" t="s">
        <v>3019</v>
      </c>
    </row>
    <row r="3084" spans="1:4" x14ac:dyDescent="0.2">
      <c r="A3084" s="3">
        <v>6655</v>
      </c>
      <c r="B3084" s="3" t="s">
        <v>3332</v>
      </c>
      <c r="C3084" s="3" t="s">
        <v>3331</v>
      </c>
      <c r="D3084" s="3" t="s">
        <v>3019</v>
      </c>
    </row>
    <row r="3085" spans="1:4" x14ac:dyDescent="0.2">
      <c r="A3085" s="3">
        <v>6655</v>
      </c>
      <c r="B3085" s="3" t="s">
        <v>3333</v>
      </c>
      <c r="C3085" s="3" t="s">
        <v>3331</v>
      </c>
      <c r="D3085" s="3" t="s">
        <v>3019</v>
      </c>
    </row>
    <row r="3086" spans="1:4" x14ac:dyDescent="0.2">
      <c r="A3086" s="3">
        <v>6656</v>
      </c>
      <c r="B3086" s="3" t="s">
        <v>3334</v>
      </c>
      <c r="C3086" s="3" t="s">
        <v>3331</v>
      </c>
      <c r="D3086" s="3" t="s">
        <v>3019</v>
      </c>
    </row>
    <row r="3087" spans="1:4" x14ac:dyDescent="0.2">
      <c r="A3087" s="3">
        <v>6657</v>
      </c>
      <c r="B3087" s="3" t="s">
        <v>3335</v>
      </c>
      <c r="C3087" s="3" t="s">
        <v>3331</v>
      </c>
      <c r="D3087" s="3" t="s">
        <v>3019</v>
      </c>
    </row>
    <row r="3088" spans="1:4" x14ac:dyDescent="0.2">
      <c r="A3088" s="3">
        <v>6658</v>
      </c>
      <c r="B3088" s="3" t="s">
        <v>3336</v>
      </c>
      <c r="C3088" s="3" t="s">
        <v>3331</v>
      </c>
      <c r="D3088" s="3" t="s">
        <v>3019</v>
      </c>
    </row>
    <row r="3089" spans="1:4" x14ac:dyDescent="0.2">
      <c r="A3089" s="3">
        <v>6659</v>
      </c>
      <c r="B3089" s="3" t="s">
        <v>3337</v>
      </c>
      <c r="C3089" s="3" t="s">
        <v>3331</v>
      </c>
      <c r="D3089" s="3" t="s">
        <v>3019</v>
      </c>
    </row>
    <row r="3090" spans="1:4" x14ac:dyDescent="0.2">
      <c r="A3090" s="3">
        <v>6659</v>
      </c>
      <c r="B3090" s="3" t="s">
        <v>3338</v>
      </c>
      <c r="C3090" s="3" t="s">
        <v>3331</v>
      </c>
      <c r="D3090" s="3" t="s">
        <v>3019</v>
      </c>
    </row>
    <row r="3091" spans="1:4" x14ac:dyDescent="0.2">
      <c r="A3091" s="3">
        <v>6571</v>
      </c>
      <c r="B3091" s="3" t="s">
        <v>3339</v>
      </c>
      <c r="C3091" s="3" t="s">
        <v>3340</v>
      </c>
      <c r="D3091" s="3" t="s">
        <v>3019</v>
      </c>
    </row>
    <row r="3092" spans="1:4" x14ac:dyDescent="0.2">
      <c r="A3092" s="3">
        <v>6572</v>
      </c>
      <c r="B3092" s="3" t="s">
        <v>3341</v>
      </c>
      <c r="C3092" s="3" t="s">
        <v>3340</v>
      </c>
      <c r="D3092" s="3" t="s">
        <v>3019</v>
      </c>
    </row>
    <row r="3093" spans="1:4" x14ac:dyDescent="0.2">
      <c r="A3093" s="3">
        <v>6573</v>
      </c>
      <c r="B3093" s="3" t="s">
        <v>3342</v>
      </c>
      <c r="C3093" s="3" t="s">
        <v>3340</v>
      </c>
      <c r="D3093" s="3" t="s">
        <v>3019</v>
      </c>
    </row>
    <row r="3094" spans="1:4" x14ac:dyDescent="0.2">
      <c r="A3094" s="3">
        <v>6574</v>
      </c>
      <c r="B3094" s="3" t="s">
        <v>3343</v>
      </c>
      <c r="C3094" s="3" t="s">
        <v>3340</v>
      </c>
      <c r="D3094" s="3" t="s">
        <v>3019</v>
      </c>
    </row>
    <row r="3095" spans="1:4" x14ac:dyDescent="0.2">
      <c r="A3095" s="3">
        <v>6575</v>
      </c>
      <c r="B3095" s="3" t="s">
        <v>3344</v>
      </c>
      <c r="C3095" s="3" t="s">
        <v>3340</v>
      </c>
      <c r="D3095" s="3" t="s">
        <v>3019</v>
      </c>
    </row>
    <row r="3096" spans="1:4" x14ac:dyDescent="0.2">
      <c r="A3096" s="3">
        <v>6575</v>
      </c>
      <c r="B3096" s="3" t="s">
        <v>3345</v>
      </c>
      <c r="C3096" s="3" t="s">
        <v>3340</v>
      </c>
      <c r="D3096" s="3" t="s">
        <v>3019</v>
      </c>
    </row>
    <row r="3097" spans="1:4" x14ac:dyDescent="0.2">
      <c r="A3097" s="3">
        <v>6576</v>
      </c>
      <c r="B3097" s="3" t="s">
        <v>3346</v>
      </c>
      <c r="C3097" s="3" t="s">
        <v>3340</v>
      </c>
      <c r="D3097" s="3" t="s">
        <v>3019</v>
      </c>
    </row>
    <row r="3098" spans="1:4" x14ac:dyDescent="0.2">
      <c r="A3098" s="3">
        <v>6577</v>
      </c>
      <c r="B3098" s="3" t="s">
        <v>3347</v>
      </c>
      <c r="C3098" s="3" t="s">
        <v>3340</v>
      </c>
      <c r="D3098" s="3" t="s">
        <v>3019</v>
      </c>
    </row>
    <row r="3099" spans="1:4" x14ac:dyDescent="0.2">
      <c r="A3099" s="3">
        <v>6578</v>
      </c>
      <c r="B3099" s="3" t="s">
        <v>3348</v>
      </c>
      <c r="C3099" s="3" t="s">
        <v>3340</v>
      </c>
      <c r="D3099" s="3" t="s">
        <v>3019</v>
      </c>
    </row>
    <row r="3100" spans="1:4" x14ac:dyDescent="0.2">
      <c r="A3100" s="3">
        <v>6579</v>
      </c>
      <c r="B3100" s="3" t="s">
        <v>3349</v>
      </c>
      <c r="C3100" s="3" t="s">
        <v>3340</v>
      </c>
      <c r="D3100" s="3" t="s">
        <v>3019</v>
      </c>
    </row>
    <row r="3101" spans="1:4" x14ac:dyDescent="0.2">
      <c r="A3101" s="3">
        <v>6594</v>
      </c>
      <c r="B3101" s="3" t="s">
        <v>3350</v>
      </c>
      <c r="C3101" s="3" t="s">
        <v>3340</v>
      </c>
      <c r="D3101" s="3" t="s">
        <v>3019</v>
      </c>
    </row>
    <row r="3102" spans="1:4" x14ac:dyDescent="0.2">
      <c r="A3102" s="3">
        <v>6631</v>
      </c>
      <c r="B3102" s="3" t="s">
        <v>3351</v>
      </c>
      <c r="C3102" s="3" t="s">
        <v>3352</v>
      </c>
      <c r="D3102" s="3" t="s">
        <v>3019</v>
      </c>
    </row>
    <row r="3103" spans="1:4" x14ac:dyDescent="0.2">
      <c r="A3103" s="3">
        <v>6632</v>
      </c>
      <c r="B3103" s="3" t="s">
        <v>3353</v>
      </c>
      <c r="C3103" s="3" t="s">
        <v>3352</v>
      </c>
      <c r="D3103" s="3" t="s">
        <v>3019</v>
      </c>
    </row>
    <row r="3104" spans="1:4" x14ac:dyDescent="0.2">
      <c r="A3104" s="3">
        <v>6633</v>
      </c>
      <c r="B3104" s="3" t="s">
        <v>3102</v>
      </c>
      <c r="C3104" s="3" t="s">
        <v>3352</v>
      </c>
      <c r="D3104" s="3" t="s">
        <v>3019</v>
      </c>
    </row>
    <row r="3105" spans="1:4" x14ac:dyDescent="0.2">
      <c r="A3105" s="3">
        <v>6634</v>
      </c>
      <c r="B3105" s="3" t="s">
        <v>3354</v>
      </c>
      <c r="C3105" s="3" t="s">
        <v>3352</v>
      </c>
      <c r="D3105" s="3" t="s">
        <v>3019</v>
      </c>
    </row>
    <row r="3106" spans="1:4" x14ac:dyDescent="0.2">
      <c r="A3106" s="3">
        <v>6635</v>
      </c>
      <c r="B3106" s="3" t="s">
        <v>3355</v>
      </c>
      <c r="C3106" s="3" t="s">
        <v>3352</v>
      </c>
      <c r="D3106" s="3" t="s">
        <v>3019</v>
      </c>
    </row>
    <row r="3107" spans="1:4" x14ac:dyDescent="0.2">
      <c r="A3107" s="3">
        <v>6636</v>
      </c>
      <c r="B3107" s="3" t="s">
        <v>3356</v>
      </c>
      <c r="C3107" s="3" t="s">
        <v>3352</v>
      </c>
      <c r="D3107" s="3" t="s">
        <v>3019</v>
      </c>
    </row>
    <row r="3108" spans="1:4" x14ac:dyDescent="0.2">
      <c r="A3108" s="3">
        <v>6637</v>
      </c>
      <c r="B3108" s="3" t="s">
        <v>3357</v>
      </c>
      <c r="C3108" s="3" t="s">
        <v>3352</v>
      </c>
      <c r="D3108" s="3" t="s">
        <v>3019</v>
      </c>
    </row>
    <row r="3109" spans="1:4" x14ac:dyDescent="0.2">
      <c r="A3109" s="3">
        <v>1860</v>
      </c>
      <c r="B3109" s="3" t="s">
        <v>3358</v>
      </c>
      <c r="C3109" s="3" t="s">
        <v>3358</v>
      </c>
      <c r="D3109" s="3" t="s">
        <v>3359</v>
      </c>
    </row>
    <row r="3110" spans="1:4" x14ac:dyDescent="0.2">
      <c r="A3110" s="3">
        <v>1880</v>
      </c>
      <c r="B3110" s="3" t="s">
        <v>3360</v>
      </c>
      <c r="C3110" s="3" t="s">
        <v>3360</v>
      </c>
      <c r="D3110" s="3" t="s">
        <v>3359</v>
      </c>
    </row>
    <row r="3111" spans="1:4" x14ac:dyDescent="0.2">
      <c r="A3111" s="3">
        <v>1880</v>
      </c>
      <c r="B3111" s="3" t="s">
        <v>3361</v>
      </c>
      <c r="C3111" s="3" t="s">
        <v>3360</v>
      </c>
      <c r="D3111" s="3" t="s">
        <v>3359</v>
      </c>
    </row>
    <row r="3112" spans="1:4" x14ac:dyDescent="0.2">
      <c r="A3112" s="3">
        <v>1880</v>
      </c>
      <c r="B3112" s="3" t="s">
        <v>3362</v>
      </c>
      <c r="C3112" s="3" t="s">
        <v>3360</v>
      </c>
      <c r="D3112" s="3" t="s">
        <v>3359</v>
      </c>
    </row>
    <row r="3113" spans="1:4" x14ac:dyDescent="0.2">
      <c r="A3113" s="3">
        <v>1880</v>
      </c>
      <c r="B3113" s="3" t="s">
        <v>3363</v>
      </c>
      <c r="C3113" s="3" t="s">
        <v>3360</v>
      </c>
      <c r="D3113" s="3" t="s">
        <v>3359</v>
      </c>
    </row>
    <row r="3114" spans="1:4" x14ac:dyDescent="0.2">
      <c r="A3114" s="3">
        <v>1880</v>
      </c>
      <c r="B3114" s="3" t="s">
        <v>3364</v>
      </c>
      <c r="C3114" s="3" t="s">
        <v>3360</v>
      </c>
      <c r="D3114" s="3" t="s">
        <v>3359</v>
      </c>
    </row>
    <row r="3115" spans="1:4" x14ac:dyDescent="0.2">
      <c r="A3115" s="3">
        <v>1846</v>
      </c>
      <c r="B3115" s="3" t="s">
        <v>3365</v>
      </c>
      <c r="C3115" s="3" t="s">
        <v>3365</v>
      </c>
      <c r="D3115" s="3" t="s">
        <v>3359</v>
      </c>
    </row>
    <row r="3116" spans="1:4" x14ac:dyDescent="0.2">
      <c r="A3116" s="3">
        <v>1856</v>
      </c>
      <c r="B3116" s="3" t="s">
        <v>3366</v>
      </c>
      <c r="C3116" s="3" t="s">
        <v>3366</v>
      </c>
      <c r="D3116" s="3" t="s">
        <v>3359</v>
      </c>
    </row>
    <row r="3117" spans="1:4" x14ac:dyDescent="0.2">
      <c r="A3117" s="3">
        <v>1882</v>
      </c>
      <c r="B3117" s="3" t="s">
        <v>3367</v>
      </c>
      <c r="C3117" s="3" t="s">
        <v>3367</v>
      </c>
      <c r="D3117" s="3" t="s">
        <v>3359</v>
      </c>
    </row>
    <row r="3118" spans="1:4" x14ac:dyDescent="0.2">
      <c r="A3118" s="3">
        <v>1892</v>
      </c>
      <c r="B3118" s="3" t="s">
        <v>3368</v>
      </c>
      <c r="C3118" s="3" t="s">
        <v>3369</v>
      </c>
      <c r="D3118" s="3" t="s">
        <v>3359</v>
      </c>
    </row>
    <row r="3119" spans="1:4" x14ac:dyDescent="0.2">
      <c r="A3119" s="3">
        <v>1892</v>
      </c>
      <c r="B3119" s="3" t="s">
        <v>3370</v>
      </c>
      <c r="C3119" s="3" t="s">
        <v>3369</v>
      </c>
      <c r="D3119" s="3" t="s">
        <v>3359</v>
      </c>
    </row>
    <row r="3120" spans="1:4" x14ac:dyDescent="0.2">
      <c r="A3120" s="3">
        <v>1892</v>
      </c>
      <c r="B3120" s="3" t="s">
        <v>3371</v>
      </c>
      <c r="C3120" s="3" t="s">
        <v>3369</v>
      </c>
      <c r="D3120" s="3" t="s">
        <v>3359</v>
      </c>
    </row>
    <row r="3121" spans="1:4" x14ac:dyDescent="0.2">
      <c r="A3121" s="3">
        <v>1854</v>
      </c>
      <c r="B3121" s="3" t="s">
        <v>3372</v>
      </c>
      <c r="C3121" s="3" t="s">
        <v>3372</v>
      </c>
      <c r="D3121" s="3" t="s">
        <v>3359</v>
      </c>
    </row>
    <row r="3122" spans="1:4" x14ac:dyDescent="0.2">
      <c r="A3122" s="3">
        <v>1845</v>
      </c>
      <c r="B3122" s="3" t="s">
        <v>3373</v>
      </c>
      <c r="C3122" s="3" t="s">
        <v>3373</v>
      </c>
      <c r="D3122" s="3" t="s">
        <v>3359</v>
      </c>
    </row>
    <row r="3123" spans="1:4" x14ac:dyDescent="0.2">
      <c r="A3123" s="3">
        <v>1867</v>
      </c>
      <c r="B3123" s="3" t="s">
        <v>3374</v>
      </c>
      <c r="C3123" s="3" t="s">
        <v>3375</v>
      </c>
      <c r="D3123" s="3" t="s">
        <v>3359</v>
      </c>
    </row>
    <row r="3124" spans="1:4" x14ac:dyDescent="0.2">
      <c r="A3124" s="3">
        <v>1867</v>
      </c>
      <c r="B3124" s="3" t="s">
        <v>3376</v>
      </c>
      <c r="C3124" s="3" t="s">
        <v>3375</v>
      </c>
      <c r="D3124" s="3" t="s">
        <v>3359</v>
      </c>
    </row>
    <row r="3125" spans="1:4" x14ac:dyDescent="0.2">
      <c r="A3125" s="3">
        <v>1867</v>
      </c>
      <c r="B3125" s="3" t="s">
        <v>3377</v>
      </c>
      <c r="C3125" s="3" t="s">
        <v>3375</v>
      </c>
      <c r="D3125" s="3" t="s">
        <v>3359</v>
      </c>
    </row>
    <row r="3126" spans="1:4" x14ac:dyDescent="0.2">
      <c r="A3126" s="3">
        <v>1884</v>
      </c>
      <c r="B3126" s="3" t="s">
        <v>3378</v>
      </c>
      <c r="C3126" s="3" t="s">
        <v>3375</v>
      </c>
      <c r="D3126" s="3" t="s">
        <v>3359</v>
      </c>
    </row>
    <row r="3127" spans="1:4" x14ac:dyDescent="0.2">
      <c r="A3127" s="3">
        <v>1884</v>
      </c>
      <c r="B3127" s="3" t="s">
        <v>3379</v>
      </c>
      <c r="C3127" s="3" t="s">
        <v>3375</v>
      </c>
      <c r="D3127" s="3" t="s">
        <v>3359</v>
      </c>
    </row>
    <row r="3128" spans="1:4" x14ac:dyDescent="0.2">
      <c r="A3128" s="3">
        <v>1884</v>
      </c>
      <c r="B3128" s="3" t="s">
        <v>3380</v>
      </c>
      <c r="C3128" s="3" t="s">
        <v>3375</v>
      </c>
      <c r="D3128" s="3" t="s">
        <v>3359</v>
      </c>
    </row>
    <row r="3129" spans="1:4" x14ac:dyDescent="0.2">
      <c r="A3129" s="3">
        <v>1885</v>
      </c>
      <c r="B3129" s="3" t="s">
        <v>3381</v>
      </c>
      <c r="C3129" s="3" t="s">
        <v>3375</v>
      </c>
      <c r="D3129" s="3" t="s">
        <v>3359</v>
      </c>
    </row>
    <row r="3130" spans="1:4" x14ac:dyDescent="0.2">
      <c r="A3130" s="3">
        <v>1862</v>
      </c>
      <c r="B3130" s="3" t="s">
        <v>3382</v>
      </c>
      <c r="C3130" s="3" t="s">
        <v>3383</v>
      </c>
      <c r="D3130" s="3" t="s">
        <v>3359</v>
      </c>
    </row>
    <row r="3131" spans="1:4" x14ac:dyDescent="0.2">
      <c r="A3131" s="3">
        <v>1862</v>
      </c>
      <c r="B3131" s="3" t="s">
        <v>3384</v>
      </c>
      <c r="C3131" s="3" t="s">
        <v>3383</v>
      </c>
      <c r="D3131" s="3" t="s">
        <v>3359</v>
      </c>
    </row>
    <row r="3132" spans="1:4" x14ac:dyDescent="0.2">
      <c r="A3132" s="3">
        <v>1863</v>
      </c>
      <c r="B3132" s="3" t="s">
        <v>3385</v>
      </c>
      <c r="C3132" s="3" t="s">
        <v>3383</v>
      </c>
      <c r="D3132" s="3" t="s">
        <v>3359</v>
      </c>
    </row>
    <row r="3133" spans="1:4" x14ac:dyDescent="0.2">
      <c r="A3133" s="3">
        <v>1866</v>
      </c>
      <c r="B3133" s="3" t="s">
        <v>3386</v>
      </c>
      <c r="C3133" s="3" t="s">
        <v>3383</v>
      </c>
      <c r="D3133" s="3" t="s">
        <v>3359</v>
      </c>
    </row>
    <row r="3134" spans="1:4" x14ac:dyDescent="0.2">
      <c r="A3134" s="3">
        <v>1864</v>
      </c>
      <c r="B3134" s="3" t="s">
        <v>3387</v>
      </c>
      <c r="C3134" s="3" t="s">
        <v>3388</v>
      </c>
      <c r="D3134" s="3" t="s">
        <v>3359</v>
      </c>
    </row>
    <row r="3135" spans="1:4" x14ac:dyDescent="0.2">
      <c r="A3135" s="3">
        <v>1865</v>
      </c>
      <c r="B3135" s="3" t="s">
        <v>3389</v>
      </c>
      <c r="C3135" s="3" t="s">
        <v>3388</v>
      </c>
      <c r="D3135" s="3" t="s">
        <v>3359</v>
      </c>
    </row>
    <row r="3136" spans="1:4" x14ac:dyDescent="0.2">
      <c r="A3136" s="3">
        <v>1847</v>
      </c>
      <c r="B3136" s="3" t="s">
        <v>3390</v>
      </c>
      <c r="C3136" s="3" t="s">
        <v>3390</v>
      </c>
      <c r="D3136" s="3" t="s">
        <v>3359</v>
      </c>
    </row>
    <row r="3137" spans="1:4" x14ac:dyDescent="0.2">
      <c r="A3137" s="3">
        <v>1852</v>
      </c>
      <c r="B3137" s="3" t="s">
        <v>3391</v>
      </c>
      <c r="C3137" s="3" t="s">
        <v>3392</v>
      </c>
      <c r="D3137" s="3" t="s">
        <v>3359</v>
      </c>
    </row>
    <row r="3138" spans="1:4" x14ac:dyDescent="0.2">
      <c r="A3138" s="3">
        <v>1844</v>
      </c>
      <c r="B3138" s="3" t="s">
        <v>3393</v>
      </c>
      <c r="C3138" s="3" t="s">
        <v>3394</v>
      </c>
      <c r="D3138" s="3" t="s">
        <v>3359</v>
      </c>
    </row>
    <row r="3139" spans="1:4" x14ac:dyDescent="0.2">
      <c r="A3139" s="3">
        <v>1853</v>
      </c>
      <c r="B3139" s="3" t="s">
        <v>3395</v>
      </c>
      <c r="C3139" s="3" t="s">
        <v>3395</v>
      </c>
      <c r="D3139" s="3" t="s">
        <v>3359</v>
      </c>
    </row>
    <row r="3140" spans="1:4" x14ac:dyDescent="0.2">
      <c r="A3140" s="3">
        <v>1170</v>
      </c>
      <c r="B3140" s="3" t="s">
        <v>3396</v>
      </c>
      <c r="C3140" s="3" t="s">
        <v>3396</v>
      </c>
      <c r="D3140" s="3" t="s">
        <v>3359</v>
      </c>
    </row>
    <row r="3141" spans="1:4" x14ac:dyDescent="0.2">
      <c r="A3141" s="3">
        <v>1174</v>
      </c>
      <c r="B3141" s="3" t="s">
        <v>3397</v>
      </c>
      <c r="C3141" s="3" t="s">
        <v>3396</v>
      </c>
      <c r="D3141" s="3" t="s">
        <v>3359</v>
      </c>
    </row>
    <row r="3142" spans="1:4" x14ac:dyDescent="0.2">
      <c r="A3142" s="3">
        <v>1174</v>
      </c>
      <c r="B3142" s="3" t="s">
        <v>3398</v>
      </c>
      <c r="C3142" s="3" t="s">
        <v>3396</v>
      </c>
      <c r="D3142" s="3" t="s">
        <v>3359</v>
      </c>
    </row>
    <row r="3143" spans="1:4" x14ac:dyDescent="0.2">
      <c r="A3143" s="3">
        <v>1144</v>
      </c>
      <c r="B3143" s="3" t="s">
        <v>3399</v>
      </c>
      <c r="C3143" s="3" t="s">
        <v>3399</v>
      </c>
      <c r="D3143" s="3" t="s">
        <v>3359</v>
      </c>
    </row>
    <row r="3144" spans="1:4" x14ac:dyDescent="0.2">
      <c r="A3144" s="3">
        <v>1149</v>
      </c>
      <c r="B3144" s="3" t="s">
        <v>3400</v>
      </c>
      <c r="C3144" s="3" t="s">
        <v>3400</v>
      </c>
      <c r="D3144" s="3" t="s">
        <v>3359</v>
      </c>
    </row>
    <row r="3145" spans="1:4" x14ac:dyDescent="0.2">
      <c r="A3145" s="3">
        <v>1145</v>
      </c>
      <c r="B3145" s="3" t="s">
        <v>3401</v>
      </c>
      <c r="C3145" s="3" t="s">
        <v>3401</v>
      </c>
      <c r="D3145" s="3" t="s">
        <v>3359</v>
      </c>
    </row>
    <row r="3146" spans="1:4" x14ac:dyDescent="0.2">
      <c r="A3146" s="3">
        <v>1172</v>
      </c>
      <c r="B3146" s="3" t="s">
        <v>3402</v>
      </c>
      <c r="C3146" s="3" t="s">
        <v>3402</v>
      </c>
      <c r="D3146" s="3" t="s">
        <v>3359</v>
      </c>
    </row>
    <row r="3147" spans="1:4" x14ac:dyDescent="0.2">
      <c r="A3147" s="3">
        <v>1173</v>
      </c>
      <c r="B3147" s="3" t="s">
        <v>3403</v>
      </c>
      <c r="C3147" s="3" t="s">
        <v>3403</v>
      </c>
      <c r="D3147" s="3" t="s">
        <v>3359</v>
      </c>
    </row>
    <row r="3148" spans="1:4" x14ac:dyDescent="0.2">
      <c r="A3148" s="3">
        <v>1188</v>
      </c>
      <c r="B3148" s="3" t="s">
        <v>3404</v>
      </c>
      <c r="C3148" s="3" t="s">
        <v>3404</v>
      </c>
      <c r="D3148" s="3" t="s">
        <v>3359</v>
      </c>
    </row>
    <row r="3149" spans="1:4" x14ac:dyDescent="0.2">
      <c r="A3149" s="3">
        <v>1261</v>
      </c>
      <c r="B3149" s="3" t="s">
        <v>3405</v>
      </c>
      <c r="C3149" s="3" t="s">
        <v>3405</v>
      </c>
      <c r="D3149" s="3" t="s">
        <v>3359</v>
      </c>
    </row>
    <row r="3150" spans="1:4" x14ac:dyDescent="0.2">
      <c r="A3150" s="3">
        <v>1261</v>
      </c>
      <c r="B3150" s="3" t="s">
        <v>3406</v>
      </c>
      <c r="C3150" s="3" t="s">
        <v>3406</v>
      </c>
      <c r="D3150" s="3" t="s">
        <v>3359</v>
      </c>
    </row>
    <row r="3151" spans="1:4" x14ac:dyDescent="0.2">
      <c r="A3151" s="3">
        <v>1146</v>
      </c>
      <c r="B3151" s="3" t="s">
        <v>3407</v>
      </c>
      <c r="C3151" s="3" t="s">
        <v>3408</v>
      </c>
      <c r="D3151" s="3" t="s">
        <v>3359</v>
      </c>
    </row>
    <row r="3152" spans="1:4" x14ac:dyDescent="0.2">
      <c r="A3152" s="3">
        <v>1188</v>
      </c>
      <c r="B3152" s="3" t="s">
        <v>3409</v>
      </c>
      <c r="C3152" s="3" t="s">
        <v>3410</v>
      </c>
      <c r="D3152" s="3" t="s">
        <v>3359</v>
      </c>
    </row>
    <row r="3153" spans="1:4" x14ac:dyDescent="0.2">
      <c r="A3153" s="3">
        <v>1176</v>
      </c>
      <c r="B3153" s="3" t="s">
        <v>3411</v>
      </c>
      <c r="C3153" s="3" t="s">
        <v>3412</v>
      </c>
      <c r="D3153" s="3" t="s">
        <v>3359</v>
      </c>
    </row>
    <row r="3154" spans="1:4" x14ac:dyDescent="0.2">
      <c r="A3154" s="3">
        <v>1187</v>
      </c>
      <c r="B3154" s="3" t="s">
        <v>3413</v>
      </c>
      <c r="C3154" s="3" t="s">
        <v>3414</v>
      </c>
      <c r="D3154" s="3" t="s">
        <v>3359</v>
      </c>
    </row>
    <row r="3155" spans="1:4" x14ac:dyDescent="0.2">
      <c r="A3155" s="3">
        <v>1189</v>
      </c>
      <c r="B3155" s="3" t="s">
        <v>3415</v>
      </c>
      <c r="C3155" s="3" t="s">
        <v>3415</v>
      </c>
      <c r="D3155" s="3" t="s">
        <v>3359</v>
      </c>
    </row>
    <row r="3156" spans="1:4" x14ac:dyDescent="0.2">
      <c r="A3156" s="3">
        <v>1580</v>
      </c>
      <c r="B3156" s="3" t="s">
        <v>3416</v>
      </c>
      <c r="C3156" s="3" t="s">
        <v>3416</v>
      </c>
      <c r="D3156" s="3" t="s">
        <v>3359</v>
      </c>
    </row>
    <row r="3157" spans="1:4" x14ac:dyDescent="0.2">
      <c r="A3157" s="3">
        <v>1580</v>
      </c>
      <c r="B3157" s="3" t="s">
        <v>3417</v>
      </c>
      <c r="C3157" s="3" t="s">
        <v>3416</v>
      </c>
      <c r="D3157" s="3" t="s">
        <v>3359</v>
      </c>
    </row>
    <row r="3158" spans="1:4" x14ac:dyDescent="0.2">
      <c r="A3158" s="3">
        <v>1580</v>
      </c>
      <c r="B3158" s="3" t="s">
        <v>3418</v>
      </c>
      <c r="C3158" s="3" t="s">
        <v>3416</v>
      </c>
      <c r="D3158" s="3" t="s">
        <v>3359</v>
      </c>
    </row>
    <row r="3159" spans="1:4" x14ac:dyDescent="0.2">
      <c r="A3159" s="3">
        <v>1588</v>
      </c>
      <c r="B3159" s="3" t="s">
        <v>3419</v>
      </c>
      <c r="C3159" s="3" t="s">
        <v>3419</v>
      </c>
      <c r="D3159" s="3" t="s">
        <v>3359</v>
      </c>
    </row>
    <row r="3160" spans="1:4" x14ac:dyDescent="0.2">
      <c r="A3160" s="3">
        <v>1595</v>
      </c>
      <c r="B3160" s="3" t="s">
        <v>3420</v>
      </c>
      <c r="C3160" s="3" t="s">
        <v>3420</v>
      </c>
      <c r="D3160" s="3" t="s">
        <v>3359</v>
      </c>
    </row>
    <row r="3161" spans="1:4" x14ac:dyDescent="0.2">
      <c r="A3161" s="3">
        <v>1584</v>
      </c>
      <c r="B3161" s="3" t="s">
        <v>3421</v>
      </c>
      <c r="C3161" s="3" t="s">
        <v>3422</v>
      </c>
      <c r="D3161" s="3" t="s">
        <v>3359</v>
      </c>
    </row>
    <row r="3162" spans="1:4" x14ac:dyDescent="0.2">
      <c r="A3162" s="3">
        <v>1585</v>
      </c>
      <c r="B3162" s="3" t="s">
        <v>3423</v>
      </c>
      <c r="C3162" s="3" t="s">
        <v>3422</v>
      </c>
      <c r="D3162" s="3" t="s">
        <v>3359</v>
      </c>
    </row>
    <row r="3163" spans="1:4" x14ac:dyDescent="0.2">
      <c r="A3163" s="3">
        <v>1585</v>
      </c>
      <c r="B3163" s="3" t="s">
        <v>3424</v>
      </c>
      <c r="C3163" s="3" t="s">
        <v>3422</v>
      </c>
      <c r="D3163" s="3" t="s">
        <v>3359</v>
      </c>
    </row>
    <row r="3164" spans="1:4" x14ac:dyDescent="0.2">
      <c r="A3164" s="3">
        <v>1585</v>
      </c>
      <c r="B3164" s="3" t="s">
        <v>3425</v>
      </c>
      <c r="C3164" s="3" t="s">
        <v>3422</v>
      </c>
      <c r="D3164" s="3" t="s">
        <v>3359</v>
      </c>
    </row>
    <row r="3165" spans="1:4" x14ac:dyDescent="0.2">
      <c r="A3165" s="3">
        <v>1586</v>
      </c>
      <c r="B3165" s="3" t="s">
        <v>3426</v>
      </c>
      <c r="C3165" s="3" t="s">
        <v>3422</v>
      </c>
      <c r="D3165" s="3" t="s">
        <v>3359</v>
      </c>
    </row>
    <row r="3166" spans="1:4" x14ac:dyDescent="0.2">
      <c r="A3166" s="3">
        <v>1587</v>
      </c>
      <c r="B3166" s="3" t="s">
        <v>3427</v>
      </c>
      <c r="C3166" s="3" t="s">
        <v>3422</v>
      </c>
      <c r="D3166" s="3" t="s">
        <v>3359</v>
      </c>
    </row>
    <row r="3167" spans="1:4" x14ac:dyDescent="0.2">
      <c r="A3167" s="3">
        <v>1587</v>
      </c>
      <c r="B3167" s="3" t="s">
        <v>3428</v>
      </c>
      <c r="C3167" s="3" t="s">
        <v>3422</v>
      </c>
      <c r="D3167" s="3" t="s">
        <v>3359</v>
      </c>
    </row>
    <row r="3168" spans="1:4" x14ac:dyDescent="0.2">
      <c r="A3168" s="3">
        <v>1589</v>
      </c>
      <c r="B3168" s="3" t="s">
        <v>3429</v>
      </c>
      <c r="C3168" s="3" t="s">
        <v>3422</v>
      </c>
      <c r="D3168" s="3" t="s">
        <v>3359</v>
      </c>
    </row>
    <row r="3169" spans="1:4" x14ac:dyDescent="0.2">
      <c r="A3169" s="3">
        <v>1787</v>
      </c>
      <c r="B3169" s="3" t="s">
        <v>3430</v>
      </c>
      <c r="C3169" s="3" t="s">
        <v>3422</v>
      </c>
      <c r="D3169" s="3" t="s">
        <v>3359</v>
      </c>
    </row>
    <row r="3170" spans="1:4" x14ac:dyDescent="0.2">
      <c r="A3170" s="3">
        <v>1042</v>
      </c>
      <c r="B3170" s="3" t="s">
        <v>3431</v>
      </c>
      <c r="C3170" s="3" t="s">
        <v>3431</v>
      </c>
      <c r="D3170" s="3" t="s">
        <v>3359</v>
      </c>
    </row>
    <row r="3171" spans="1:4" x14ac:dyDescent="0.2">
      <c r="A3171" s="3">
        <v>1035</v>
      </c>
      <c r="B3171" s="3" t="s">
        <v>3432</v>
      </c>
      <c r="C3171" s="3" t="s">
        <v>3432</v>
      </c>
      <c r="D3171" s="3" t="s">
        <v>3359</v>
      </c>
    </row>
    <row r="3172" spans="1:4" x14ac:dyDescent="0.2">
      <c r="A3172" s="3">
        <v>1034</v>
      </c>
      <c r="B3172" s="3" t="s">
        <v>3433</v>
      </c>
      <c r="C3172" s="3" t="s">
        <v>3433</v>
      </c>
      <c r="D3172" s="3" t="s">
        <v>3359</v>
      </c>
    </row>
    <row r="3173" spans="1:4" x14ac:dyDescent="0.2">
      <c r="A3173" s="3">
        <v>1308</v>
      </c>
      <c r="B3173" s="3" t="s">
        <v>3434</v>
      </c>
      <c r="C3173" s="3" t="s">
        <v>3434</v>
      </c>
      <c r="D3173" s="3" t="s">
        <v>3359</v>
      </c>
    </row>
    <row r="3174" spans="1:4" x14ac:dyDescent="0.2">
      <c r="A3174" s="3">
        <v>1148</v>
      </c>
      <c r="B3174" s="3" t="s">
        <v>3435</v>
      </c>
      <c r="C3174" s="3" t="s">
        <v>3435</v>
      </c>
      <c r="D3174" s="3" t="s">
        <v>3359</v>
      </c>
    </row>
    <row r="3175" spans="1:4" x14ac:dyDescent="0.2">
      <c r="A3175" s="3">
        <v>1316</v>
      </c>
      <c r="B3175" s="3" t="s">
        <v>3436</v>
      </c>
      <c r="C3175" s="3" t="s">
        <v>3436</v>
      </c>
      <c r="D3175" s="3" t="s">
        <v>3359</v>
      </c>
    </row>
    <row r="3176" spans="1:4" x14ac:dyDescent="0.2">
      <c r="A3176" s="3">
        <v>1304</v>
      </c>
      <c r="B3176" s="3" t="s">
        <v>3437</v>
      </c>
      <c r="C3176" s="3" t="s">
        <v>3438</v>
      </c>
      <c r="D3176" s="3" t="s">
        <v>3359</v>
      </c>
    </row>
    <row r="3177" spans="1:4" x14ac:dyDescent="0.2">
      <c r="A3177" s="3">
        <v>1304</v>
      </c>
      <c r="B3177" s="3" t="s">
        <v>3439</v>
      </c>
      <c r="C3177" s="3" t="s">
        <v>3438</v>
      </c>
      <c r="D3177" s="3" t="s">
        <v>3359</v>
      </c>
    </row>
    <row r="3178" spans="1:4" x14ac:dyDescent="0.2">
      <c r="A3178" s="3">
        <v>1148</v>
      </c>
      <c r="B3178" s="3" t="s">
        <v>3440</v>
      </c>
      <c r="C3178" s="3" t="s">
        <v>3440</v>
      </c>
      <c r="D3178" s="3" t="s">
        <v>3359</v>
      </c>
    </row>
    <row r="3179" spans="1:4" x14ac:dyDescent="0.2">
      <c r="A3179" s="3">
        <v>1306</v>
      </c>
      <c r="B3179" s="3" t="s">
        <v>3441</v>
      </c>
      <c r="C3179" s="3" t="s">
        <v>3441</v>
      </c>
      <c r="D3179" s="3" t="s">
        <v>3359</v>
      </c>
    </row>
    <row r="3180" spans="1:4" x14ac:dyDescent="0.2">
      <c r="A3180" s="3">
        <v>1304</v>
      </c>
      <c r="B3180" s="3" t="s">
        <v>3442</v>
      </c>
      <c r="C3180" s="3" t="s">
        <v>3442</v>
      </c>
      <c r="D3180" s="3" t="s">
        <v>3359</v>
      </c>
    </row>
    <row r="3181" spans="1:4" x14ac:dyDescent="0.2">
      <c r="A3181" s="3">
        <v>1312</v>
      </c>
      <c r="B3181" s="3" t="s">
        <v>3443</v>
      </c>
      <c r="C3181" s="3" t="s">
        <v>3443</v>
      </c>
      <c r="D3181" s="3" t="s">
        <v>3359</v>
      </c>
    </row>
    <row r="3182" spans="1:4" x14ac:dyDescent="0.2">
      <c r="A3182" s="3">
        <v>1313</v>
      </c>
      <c r="B3182" s="3" t="s">
        <v>3444</v>
      </c>
      <c r="C3182" s="3" t="s">
        <v>3444</v>
      </c>
      <c r="D3182" s="3" t="s">
        <v>3359</v>
      </c>
    </row>
    <row r="3183" spans="1:4" x14ac:dyDescent="0.2">
      <c r="A3183" s="3">
        <v>1124</v>
      </c>
      <c r="B3183" s="3" t="s">
        <v>3445</v>
      </c>
      <c r="C3183" s="3" t="s">
        <v>3445</v>
      </c>
      <c r="D3183" s="3" t="s">
        <v>3359</v>
      </c>
    </row>
    <row r="3184" spans="1:4" x14ac:dyDescent="0.2">
      <c r="A3184" s="3">
        <v>1117</v>
      </c>
      <c r="B3184" s="3" t="s">
        <v>3446</v>
      </c>
      <c r="C3184" s="3" t="s">
        <v>3446</v>
      </c>
      <c r="D3184" s="3" t="s">
        <v>3359</v>
      </c>
    </row>
    <row r="3185" spans="1:4" x14ac:dyDescent="0.2">
      <c r="A3185" s="3">
        <v>1148</v>
      </c>
      <c r="B3185" s="3" t="s">
        <v>3447</v>
      </c>
      <c r="C3185" s="3" t="s">
        <v>3447</v>
      </c>
      <c r="D3185" s="3" t="s">
        <v>3359</v>
      </c>
    </row>
    <row r="3186" spans="1:4" x14ac:dyDescent="0.2">
      <c r="A3186" s="3">
        <v>1148</v>
      </c>
      <c r="B3186" s="3" t="s">
        <v>3448</v>
      </c>
      <c r="C3186" s="3" t="s">
        <v>3447</v>
      </c>
      <c r="D3186" s="3" t="s">
        <v>3359</v>
      </c>
    </row>
    <row r="3187" spans="1:4" x14ac:dyDescent="0.2">
      <c r="A3187" s="3">
        <v>1148</v>
      </c>
      <c r="B3187" s="3" t="s">
        <v>3449</v>
      </c>
      <c r="C3187" s="3" t="s">
        <v>3447</v>
      </c>
      <c r="D3187" s="3" t="s">
        <v>3359</v>
      </c>
    </row>
    <row r="3188" spans="1:4" x14ac:dyDescent="0.2">
      <c r="A3188" s="3">
        <v>1307</v>
      </c>
      <c r="B3188" s="3" t="s">
        <v>3450</v>
      </c>
      <c r="C3188" s="3" t="s">
        <v>3450</v>
      </c>
      <c r="D3188" s="3" t="s">
        <v>3359</v>
      </c>
    </row>
    <row r="3189" spans="1:4" x14ac:dyDescent="0.2">
      <c r="A3189" s="3">
        <v>1148</v>
      </c>
      <c r="B3189" s="3" t="s">
        <v>3451</v>
      </c>
      <c r="C3189" s="3" t="s">
        <v>3451</v>
      </c>
      <c r="D3189" s="3" t="s">
        <v>3359</v>
      </c>
    </row>
    <row r="3190" spans="1:4" x14ac:dyDescent="0.2">
      <c r="A3190" s="3">
        <v>1031</v>
      </c>
      <c r="B3190" s="3" t="s">
        <v>3452</v>
      </c>
      <c r="C3190" s="3" t="s">
        <v>3453</v>
      </c>
      <c r="D3190" s="3" t="s">
        <v>3359</v>
      </c>
    </row>
    <row r="3191" spans="1:4" x14ac:dyDescent="0.2">
      <c r="A3191" s="3">
        <v>1148</v>
      </c>
      <c r="B3191" s="3" t="s">
        <v>3454</v>
      </c>
      <c r="C3191" s="3" t="s">
        <v>3455</v>
      </c>
      <c r="D3191" s="3" t="s">
        <v>3359</v>
      </c>
    </row>
    <row r="3192" spans="1:4" x14ac:dyDescent="0.2">
      <c r="A3192" s="3">
        <v>1148</v>
      </c>
      <c r="B3192" s="3" t="s">
        <v>3456</v>
      </c>
      <c r="C3192" s="3" t="s">
        <v>3456</v>
      </c>
      <c r="D3192" s="3" t="s">
        <v>3359</v>
      </c>
    </row>
    <row r="3193" spans="1:4" x14ac:dyDescent="0.2">
      <c r="A3193" s="3">
        <v>1147</v>
      </c>
      <c r="B3193" s="3" t="s">
        <v>3457</v>
      </c>
      <c r="C3193" s="3" t="s">
        <v>3457</v>
      </c>
      <c r="D3193" s="3" t="s">
        <v>3359</v>
      </c>
    </row>
    <row r="3194" spans="1:4" x14ac:dyDescent="0.2">
      <c r="A3194" s="3">
        <v>1317</v>
      </c>
      <c r="B3194" s="3" t="s">
        <v>3458</v>
      </c>
      <c r="C3194" s="3" t="s">
        <v>3458</v>
      </c>
      <c r="D3194" s="3" t="s">
        <v>3359</v>
      </c>
    </row>
    <row r="3195" spans="1:4" x14ac:dyDescent="0.2">
      <c r="A3195" s="3">
        <v>1305</v>
      </c>
      <c r="B3195" s="3" t="s">
        <v>3459</v>
      </c>
      <c r="C3195" s="3" t="s">
        <v>3459</v>
      </c>
      <c r="D3195" s="3" t="s">
        <v>3359</v>
      </c>
    </row>
    <row r="3196" spans="1:4" x14ac:dyDescent="0.2">
      <c r="A3196" s="3">
        <v>1303</v>
      </c>
      <c r="B3196" s="3" t="s">
        <v>3460</v>
      </c>
      <c r="C3196" s="3" t="s">
        <v>3460</v>
      </c>
      <c r="D3196" s="3" t="s">
        <v>3359</v>
      </c>
    </row>
    <row r="3197" spans="1:4" x14ac:dyDescent="0.2">
      <c r="A3197" s="3">
        <v>1318</v>
      </c>
      <c r="B3197" s="3" t="s">
        <v>3461</v>
      </c>
      <c r="C3197" s="3" t="s">
        <v>3461</v>
      </c>
      <c r="D3197" s="3" t="s">
        <v>3359</v>
      </c>
    </row>
    <row r="3198" spans="1:4" x14ac:dyDescent="0.2">
      <c r="A3198" s="3">
        <v>1315</v>
      </c>
      <c r="B3198" s="3" t="s">
        <v>3462</v>
      </c>
      <c r="C3198" s="3" t="s">
        <v>3462</v>
      </c>
      <c r="D3198" s="3" t="s">
        <v>3359</v>
      </c>
    </row>
    <row r="3199" spans="1:4" x14ac:dyDescent="0.2">
      <c r="A3199" s="3">
        <v>1304</v>
      </c>
      <c r="B3199" s="3" t="s">
        <v>3463</v>
      </c>
      <c r="C3199" s="3" t="s">
        <v>3463</v>
      </c>
      <c r="D3199" s="3" t="s">
        <v>3359</v>
      </c>
    </row>
    <row r="3200" spans="1:4" x14ac:dyDescent="0.2">
      <c r="A3200" s="3">
        <v>1036</v>
      </c>
      <c r="B3200" s="3" t="s">
        <v>3464</v>
      </c>
      <c r="C3200" s="3" t="s">
        <v>3464</v>
      </c>
      <c r="D3200" s="3" t="s">
        <v>3359</v>
      </c>
    </row>
    <row r="3201" spans="1:4" x14ac:dyDescent="0.2">
      <c r="A3201" s="3">
        <v>1302</v>
      </c>
      <c r="B3201" s="3" t="s">
        <v>3465</v>
      </c>
      <c r="C3201" s="3" t="s">
        <v>3465</v>
      </c>
      <c r="D3201" s="3" t="s">
        <v>3359</v>
      </c>
    </row>
    <row r="3202" spans="1:4" x14ac:dyDescent="0.2">
      <c r="A3202" s="3">
        <v>1042</v>
      </c>
      <c r="B3202" s="3" t="s">
        <v>3466</v>
      </c>
      <c r="C3202" s="3" t="s">
        <v>3466</v>
      </c>
      <c r="D3202" s="3" t="s">
        <v>3359</v>
      </c>
    </row>
    <row r="3203" spans="1:4" x14ac:dyDescent="0.2">
      <c r="A3203" s="3">
        <v>1042</v>
      </c>
      <c r="B3203" s="3" t="s">
        <v>3467</v>
      </c>
      <c r="C3203" s="3" t="s">
        <v>3466</v>
      </c>
      <c r="D3203" s="3" t="s">
        <v>3359</v>
      </c>
    </row>
    <row r="3204" spans="1:4" x14ac:dyDescent="0.2">
      <c r="A3204" s="3">
        <v>1038</v>
      </c>
      <c r="B3204" s="3" t="s">
        <v>3468</v>
      </c>
      <c r="C3204" s="3" t="s">
        <v>3468</v>
      </c>
      <c r="D3204" s="3" t="s">
        <v>3359</v>
      </c>
    </row>
    <row r="3205" spans="1:4" x14ac:dyDescent="0.2">
      <c r="A3205" s="3">
        <v>1041</v>
      </c>
      <c r="B3205" s="3" t="s">
        <v>3469</v>
      </c>
      <c r="C3205" s="3" t="s">
        <v>3469</v>
      </c>
      <c r="D3205" s="3" t="s">
        <v>3359</v>
      </c>
    </row>
    <row r="3206" spans="1:4" x14ac:dyDescent="0.2">
      <c r="A3206" s="3">
        <v>1053</v>
      </c>
      <c r="B3206" s="3" t="s">
        <v>3470</v>
      </c>
      <c r="C3206" s="3" t="s">
        <v>3470</v>
      </c>
      <c r="D3206" s="3" t="s">
        <v>3359</v>
      </c>
    </row>
    <row r="3207" spans="1:4" x14ac:dyDescent="0.2">
      <c r="A3207" s="3">
        <v>1053</v>
      </c>
      <c r="B3207" s="3" t="s">
        <v>3471</v>
      </c>
      <c r="C3207" s="3" t="s">
        <v>3472</v>
      </c>
      <c r="D3207" s="3" t="s">
        <v>3359</v>
      </c>
    </row>
    <row r="3208" spans="1:4" x14ac:dyDescent="0.2">
      <c r="A3208" s="3">
        <v>1040</v>
      </c>
      <c r="B3208" s="3" t="s">
        <v>3473</v>
      </c>
      <c r="C3208" s="3" t="s">
        <v>3473</v>
      </c>
      <c r="D3208" s="3" t="s">
        <v>3359</v>
      </c>
    </row>
    <row r="3209" spans="1:4" x14ac:dyDescent="0.2">
      <c r="A3209" s="3">
        <v>1417</v>
      </c>
      <c r="B3209" s="3" t="s">
        <v>3474</v>
      </c>
      <c r="C3209" s="3" t="s">
        <v>3474</v>
      </c>
      <c r="D3209" s="3" t="s">
        <v>3359</v>
      </c>
    </row>
    <row r="3210" spans="1:4" x14ac:dyDescent="0.2">
      <c r="A3210" s="3">
        <v>1417</v>
      </c>
      <c r="B3210" s="3" t="s">
        <v>3475</v>
      </c>
      <c r="C3210" s="3" t="s">
        <v>3474</v>
      </c>
      <c r="D3210" s="3" t="s">
        <v>3359</v>
      </c>
    </row>
    <row r="3211" spans="1:4" x14ac:dyDescent="0.2">
      <c r="A3211" s="3">
        <v>1037</v>
      </c>
      <c r="B3211" s="3" t="s">
        <v>3476</v>
      </c>
      <c r="C3211" s="3" t="s">
        <v>3476</v>
      </c>
      <c r="D3211" s="3" t="s">
        <v>3359</v>
      </c>
    </row>
    <row r="3212" spans="1:4" x14ac:dyDescent="0.2">
      <c r="A3212" s="3">
        <v>1044</v>
      </c>
      <c r="B3212" s="3" t="s">
        <v>3477</v>
      </c>
      <c r="C3212" s="3" t="s">
        <v>3477</v>
      </c>
      <c r="D3212" s="3" t="s">
        <v>3359</v>
      </c>
    </row>
    <row r="3213" spans="1:4" x14ac:dyDescent="0.2">
      <c r="A3213" s="3">
        <v>1055</v>
      </c>
      <c r="B3213" s="3" t="s">
        <v>3478</v>
      </c>
      <c r="C3213" s="3" t="s">
        <v>3478</v>
      </c>
      <c r="D3213" s="3" t="s">
        <v>3359</v>
      </c>
    </row>
    <row r="3214" spans="1:4" x14ac:dyDescent="0.2">
      <c r="A3214" s="3">
        <v>1054</v>
      </c>
      <c r="B3214" s="3" t="s">
        <v>3479</v>
      </c>
      <c r="C3214" s="3" t="s">
        <v>3480</v>
      </c>
      <c r="D3214" s="3" t="s">
        <v>3359</v>
      </c>
    </row>
    <row r="3215" spans="1:4" x14ac:dyDescent="0.2">
      <c r="A3215" s="3">
        <v>1377</v>
      </c>
      <c r="B3215" s="3" t="s">
        <v>3481</v>
      </c>
      <c r="C3215" s="3" t="s">
        <v>3481</v>
      </c>
      <c r="D3215" s="3" t="s">
        <v>3359</v>
      </c>
    </row>
    <row r="3216" spans="1:4" x14ac:dyDescent="0.2">
      <c r="A3216" s="3">
        <v>1416</v>
      </c>
      <c r="B3216" s="3" t="s">
        <v>3482</v>
      </c>
      <c r="C3216" s="3" t="s">
        <v>3482</v>
      </c>
      <c r="D3216" s="3" t="s">
        <v>3359</v>
      </c>
    </row>
    <row r="3217" spans="1:4" x14ac:dyDescent="0.2">
      <c r="A3217" s="3">
        <v>1375</v>
      </c>
      <c r="B3217" s="3" t="s">
        <v>3483</v>
      </c>
      <c r="C3217" s="3" t="s">
        <v>3483</v>
      </c>
      <c r="D3217" s="3" t="s">
        <v>3359</v>
      </c>
    </row>
    <row r="3218" spans="1:4" x14ac:dyDescent="0.2">
      <c r="A3218" s="3">
        <v>1041</v>
      </c>
      <c r="B3218" s="3" t="s">
        <v>3484</v>
      </c>
      <c r="C3218" s="3" t="s">
        <v>3484</v>
      </c>
      <c r="D3218" s="3" t="s">
        <v>3359</v>
      </c>
    </row>
    <row r="3219" spans="1:4" x14ac:dyDescent="0.2">
      <c r="A3219" s="3">
        <v>1046</v>
      </c>
      <c r="B3219" s="3" t="s">
        <v>3485</v>
      </c>
      <c r="C3219" s="3" t="s">
        <v>3485</v>
      </c>
      <c r="D3219" s="3" t="s">
        <v>3359</v>
      </c>
    </row>
    <row r="3220" spans="1:4" x14ac:dyDescent="0.2">
      <c r="A3220" s="3">
        <v>1040</v>
      </c>
      <c r="B3220" s="3" t="s">
        <v>3486</v>
      </c>
      <c r="C3220" s="3" t="s">
        <v>3487</v>
      </c>
      <c r="D3220" s="3" t="s">
        <v>3359</v>
      </c>
    </row>
    <row r="3221" spans="1:4" x14ac:dyDescent="0.2">
      <c r="A3221" s="3">
        <v>1040</v>
      </c>
      <c r="B3221" s="3" t="s">
        <v>3488</v>
      </c>
      <c r="C3221" s="3" t="s">
        <v>3488</v>
      </c>
      <c r="D3221" s="3" t="s">
        <v>3359</v>
      </c>
    </row>
    <row r="3222" spans="1:4" x14ac:dyDescent="0.2">
      <c r="A3222" s="3">
        <v>1418</v>
      </c>
      <c r="B3222" s="3" t="s">
        <v>3489</v>
      </c>
      <c r="C3222" s="3" t="s">
        <v>3489</v>
      </c>
      <c r="D3222" s="3" t="s">
        <v>3359</v>
      </c>
    </row>
    <row r="3223" spans="1:4" x14ac:dyDescent="0.2">
      <c r="A3223" s="3">
        <v>1041</v>
      </c>
      <c r="B3223" s="3" t="s">
        <v>3490</v>
      </c>
      <c r="C3223" s="3" t="s">
        <v>3491</v>
      </c>
      <c r="D3223" s="3" t="s">
        <v>3359</v>
      </c>
    </row>
    <row r="3224" spans="1:4" x14ac:dyDescent="0.2">
      <c r="A3224" s="3">
        <v>1041</v>
      </c>
      <c r="B3224" s="3" t="s">
        <v>3492</v>
      </c>
      <c r="C3224" s="3" t="s">
        <v>3491</v>
      </c>
      <c r="D3224" s="3" t="s">
        <v>3359</v>
      </c>
    </row>
    <row r="3225" spans="1:4" x14ac:dyDescent="0.2">
      <c r="A3225" s="3">
        <v>1041</v>
      </c>
      <c r="B3225" s="3" t="s">
        <v>3493</v>
      </c>
      <c r="C3225" s="3" t="s">
        <v>3491</v>
      </c>
      <c r="D3225" s="3" t="s">
        <v>3359</v>
      </c>
    </row>
    <row r="3226" spans="1:4" x14ac:dyDescent="0.2">
      <c r="A3226" s="3">
        <v>1043</v>
      </c>
      <c r="B3226" s="3" t="s">
        <v>3494</v>
      </c>
      <c r="C3226" s="3" t="s">
        <v>3491</v>
      </c>
      <c r="D3226" s="3" t="s">
        <v>3359</v>
      </c>
    </row>
    <row r="3227" spans="1:4" x14ac:dyDescent="0.2">
      <c r="A3227" s="3">
        <v>1376</v>
      </c>
      <c r="B3227" s="3" t="s">
        <v>3495</v>
      </c>
      <c r="C3227" s="3" t="s">
        <v>3496</v>
      </c>
      <c r="D3227" s="3" t="s">
        <v>3359</v>
      </c>
    </row>
    <row r="3228" spans="1:4" x14ac:dyDescent="0.2">
      <c r="A3228" s="3">
        <v>1376</v>
      </c>
      <c r="B3228" s="3" t="s">
        <v>3497</v>
      </c>
      <c r="C3228" s="3" t="s">
        <v>3496</v>
      </c>
      <c r="D3228" s="3" t="s">
        <v>3359</v>
      </c>
    </row>
    <row r="3229" spans="1:4" x14ac:dyDescent="0.2">
      <c r="A3229" s="3">
        <v>1376</v>
      </c>
      <c r="B3229" s="3" t="s">
        <v>3498</v>
      </c>
      <c r="C3229" s="3" t="s">
        <v>3496</v>
      </c>
      <c r="D3229" s="3" t="s">
        <v>3359</v>
      </c>
    </row>
    <row r="3230" spans="1:4" x14ac:dyDescent="0.2">
      <c r="A3230" s="3">
        <v>1427</v>
      </c>
      <c r="B3230" s="3" t="s">
        <v>3499</v>
      </c>
      <c r="C3230" s="3" t="s">
        <v>3499</v>
      </c>
      <c r="D3230" s="3" t="s">
        <v>3359</v>
      </c>
    </row>
    <row r="3231" spans="1:4" x14ac:dyDescent="0.2">
      <c r="A3231" s="3">
        <v>1452</v>
      </c>
      <c r="B3231" s="3" t="s">
        <v>3500</v>
      </c>
      <c r="C3231" s="3" t="s">
        <v>3501</v>
      </c>
      <c r="D3231" s="3" t="s">
        <v>3359</v>
      </c>
    </row>
    <row r="3232" spans="1:4" x14ac:dyDescent="0.2">
      <c r="A3232" s="3">
        <v>1453</v>
      </c>
      <c r="B3232" s="3" t="s">
        <v>3501</v>
      </c>
      <c r="C3232" s="3" t="s">
        <v>3501</v>
      </c>
      <c r="D3232" s="3" t="s">
        <v>3359</v>
      </c>
    </row>
    <row r="3233" spans="1:4" x14ac:dyDescent="0.2">
      <c r="A3233" s="3">
        <v>1424</v>
      </c>
      <c r="B3233" s="3" t="s">
        <v>3502</v>
      </c>
      <c r="C3233" s="3" t="s">
        <v>3502</v>
      </c>
      <c r="D3233" s="3" t="s">
        <v>3359</v>
      </c>
    </row>
    <row r="3234" spans="1:4" x14ac:dyDescent="0.2">
      <c r="A3234" s="3">
        <v>1426</v>
      </c>
      <c r="B3234" s="3" t="s">
        <v>3503</v>
      </c>
      <c r="C3234" s="3" t="s">
        <v>3503</v>
      </c>
      <c r="D3234" s="3" t="s">
        <v>3359</v>
      </c>
    </row>
    <row r="3235" spans="1:4" x14ac:dyDescent="0.2">
      <c r="A3235" s="3">
        <v>1426</v>
      </c>
      <c r="B3235" s="3" t="s">
        <v>3504</v>
      </c>
      <c r="C3235" s="3" t="s">
        <v>3504</v>
      </c>
      <c r="D3235" s="3" t="s">
        <v>3359</v>
      </c>
    </row>
    <row r="3236" spans="1:4" x14ac:dyDescent="0.2">
      <c r="A3236" s="3">
        <v>1420</v>
      </c>
      <c r="B3236" s="3" t="s">
        <v>3505</v>
      </c>
      <c r="C3236" s="3" t="s">
        <v>3505</v>
      </c>
      <c r="D3236" s="3" t="s">
        <v>3359</v>
      </c>
    </row>
    <row r="3237" spans="1:4" x14ac:dyDescent="0.2">
      <c r="A3237" s="3">
        <v>1421</v>
      </c>
      <c r="B3237" s="3" t="s">
        <v>3506</v>
      </c>
      <c r="C3237" s="3" t="s">
        <v>3506</v>
      </c>
      <c r="D3237" s="3" t="s">
        <v>3359</v>
      </c>
    </row>
    <row r="3238" spans="1:4" x14ac:dyDescent="0.2">
      <c r="A3238" s="3">
        <v>1429</v>
      </c>
      <c r="B3238" s="3" t="s">
        <v>3507</v>
      </c>
      <c r="C3238" s="3" t="s">
        <v>3507</v>
      </c>
      <c r="D3238" s="3" t="s">
        <v>3359</v>
      </c>
    </row>
    <row r="3239" spans="1:4" x14ac:dyDescent="0.2">
      <c r="A3239" s="3">
        <v>1421</v>
      </c>
      <c r="B3239" s="3" t="s">
        <v>3508</v>
      </c>
      <c r="C3239" s="3" t="s">
        <v>3508</v>
      </c>
      <c r="D3239" s="3" t="s">
        <v>3359</v>
      </c>
    </row>
    <row r="3240" spans="1:4" x14ac:dyDescent="0.2">
      <c r="A3240" s="3">
        <v>1422</v>
      </c>
      <c r="B3240" s="3" t="s">
        <v>3509</v>
      </c>
      <c r="C3240" s="3" t="s">
        <v>3509</v>
      </c>
      <c r="D3240" s="3" t="s">
        <v>3359</v>
      </c>
    </row>
    <row r="3241" spans="1:4" x14ac:dyDescent="0.2">
      <c r="A3241" s="3">
        <v>1453</v>
      </c>
      <c r="B3241" s="3" t="s">
        <v>3510</v>
      </c>
      <c r="C3241" s="3" t="s">
        <v>3510</v>
      </c>
      <c r="D3241" s="3" t="s">
        <v>3359</v>
      </c>
    </row>
    <row r="3242" spans="1:4" x14ac:dyDescent="0.2">
      <c r="A3242" s="3">
        <v>1428</v>
      </c>
      <c r="B3242" s="3" t="s">
        <v>3511</v>
      </c>
      <c r="C3242" s="3" t="s">
        <v>3511</v>
      </c>
      <c r="D3242" s="3" t="s">
        <v>3359</v>
      </c>
    </row>
    <row r="3243" spans="1:4" x14ac:dyDescent="0.2">
      <c r="A3243" s="3">
        <v>1431</v>
      </c>
      <c r="B3243" s="3" t="s">
        <v>3512</v>
      </c>
      <c r="C3243" s="3" t="s">
        <v>3512</v>
      </c>
      <c r="D3243" s="3" t="s">
        <v>3359</v>
      </c>
    </row>
    <row r="3244" spans="1:4" x14ac:dyDescent="0.2">
      <c r="A3244" s="3">
        <v>1425</v>
      </c>
      <c r="B3244" s="3" t="s">
        <v>3513</v>
      </c>
      <c r="C3244" s="3" t="s">
        <v>3514</v>
      </c>
      <c r="D3244" s="3" t="s">
        <v>3359</v>
      </c>
    </row>
    <row r="3245" spans="1:4" x14ac:dyDescent="0.2">
      <c r="A3245" s="3">
        <v>1428</v>
      </c>
      <c r="B3245" s="3" t="s">
        <v>3515</v>
      </c>
      <c r="C3245" s="3" t="s">
        <v>3515</v>
      </c>
      <c r="D3245" s="3" t="s">
        <v>3359</v>
      </c>
    </row>
    <row r="3246" spans="1:4" x14ac:dyDescent="0.2">
      <c r="A3246" s="3">
        <v>1450</v>
      </c>
      <c r="B3246" s="3" t="s">
        <v>3516</v>
      </c>
      <c r="C3246" s="3" t="s">
        <v>3517</v>
      </c>
      <c r="D3246" s="3" t="s">
        <v>3359</v>
      </c>
    </row>
    <row r="3247" spans="1:4" x14ac:dyDescent="0.2">
      <c r="A3247" s="3">
        <v>1450</v>
      </c>
      <c r="B3247" s="3" t="s">
        <v>3518</v>
      </c>
      <c r="C3247" s="3" t="s">
        <v>3517</v>
      </c>
      <c r="D3247" s="3" t="s">
        <v>3359</v>
      </c>
    </row>
    <row r="3248" spans="1:4" x14ac:dyDescent="0.2">
      <c r="A3248" s="3">
        <v>1450</v>
      </c>
      <c r="B3248" s="3" t="s">
        <v>3519</v>
      </c>
      <c r="C3248" s="3" t="s">
        <v>3517</v>
      </c>
      <c r="D3248" s="3" t="s">
        <v>3359</v>
      </c>
    </row>
    <row r="3249" spans="1:4" x14ac:dyDescent="0.2">
      <c r="A3249" s="3">
        <v>1454</v>
      </c>
      <c r="B3249" s="3" t="s">
        <v>3520</v>
      </c>
      <c r="C3249" s="3" t="s">
        <v>3517</v>
      </c>
      <c r="D3249" s="3" t="s">
        <v>3359</v>
      </c>
    </row>
    <row r="3250" spans="1:4" x14ac:dyDescent="0.2">
      <c r="A3250" s="3">
        <v>1454</v>
      </c>
      <c r="B3250" s="3" t="s">
        <v>3521</v>
      </c>
      <c r="C3250" s="3" t="s">
        <v>3517</v>
      </c>
      <c r="D3250" s="3" t="s">
        <v>3359</v>
      </c>
    </row>
    <row r="3251" spans="1:4" x14ac:dyDescent="0.2">
      <c r="A3251" s="3">
        <v>1423</v>
      </c>
      <c r="B3251" s="3" t="s">
        <v>3522</v>
      </c>
      <c r="C3251" s="3" t="s">
        <v>3523</v>
      </c>
      <c r="D3251" s="3" t="s">
        <v>3359</v>
      </c>
    </row>
    <row r="3252" spans="1:4" x14ac:dyDescent="0.2">
      <c r="A3252" s="3">
        <v>1423</v>
      </c>
      <c r="B3252" s="3" t="s">
        <v>3524</v>
      </c>
      <c r="C3252" s="3" t="s">
        <v>3523</v>
      </c>
      <c r="D3252" s="3" t="s">
        <v>3359</v>
      </c>
    </row>
    <row r="3253" spans="1:4" x14ac:dyDescent="0.2">
      <c r="A3253" s="3">
        <v>1423</v>
      </c>
      <c r="B3253" s="3" t="s">
        <v>3525</v>
      </c>
      <c r="C3253" s="3" t="s">
        <v>3523</v>
      </c>
      <c r="D3253" s="3" t="s">
        <v>3359</v>
      </c>
    </row>
    <row r="3254" spans="1:4" x14ac:dyDescent="0.2">
      <c r="A3254" s="3">
        <v>1423</v>
      </c>
      <c r="B3254" s="3" t="s">
        <v>3526</v>
      </c>
      <c r="C3254" s="3" t="s">
        <v>3523</v>
      </c>
      <c r="D3254" s="3" t="s">
        <v>3359</v>
      </c>
    </row>
    <row r="3255" spans="1:4" x14ac:dyDescent="0.2">
      <c r="A3255" s="3">
        <v>1092</v>
      </c>
      <c r="B3255" s="3" t="s">
        <v>3527</v>
      </c>
      <c r="C3255" s="3" t="s">
        <v>3527</v>
      </c>
      <c r="D3255" s="3" t="s">
        <v>3359</v>
      </c>
    </row>
    <row r="3256" spans="1:4" x14ac:dyDescent="0.2">
      <c r="A3256" s="3">
        <v>1033</v>
      </c>
      <c r="B3256" s="3" t="s">
        <v>3528</v>
      </c>
      <c r="C3256" s="3" t="s">
        <v>3528</v>
      </c>
      <c r="D3256" s="3" t="s">
        <v>3359</v>
      </c>
    </row>
    <row r="3257" spans="1:4" x14ac:dyDescent="0.2">
      <c r="A3257" s="3">
        <v>1023</v>
      </c>
      <c r="B3257" s="3" t="s">
        <v>3529</v>
      </c>
      <c r="C3257" s="3" t="s">
        <v>3529</v>
      </c>
      <c r="D3257" s="3" t="s">
        <v>3359</v>
      </c>
    </row>
    <row r="3258" spans="1:4" x14ac:dyDescent="0.2">
      <c r="A3258" s="3">
        <v>1066</v>
      </c>
      <c r="B3258" s="3" t="s">
        <v>3530</v>
      </c>
      <c r="C3258" s="3" t="s">
        <v>3530</v>
      </c>
      <c r="D3258" s="3" t="s">
        <v>3359</v>
      </c>
    </row>
    <row r="3259" spans="1:4" x14ac:dyDescent="0.2">
      <c r="A3259" s="3">
        <v>1008</v>
      </c>
      <c r="B3259" s="3" t="s">
        <v>3531</v>
      </c>
      <c r="C3259" s="3" t="s">
        <v>3531</v>
      </c>
      <c r="D3259" s="3" t="s">
        <v>3359</v>
      </c>
    </row>
    <row r="3260" spans="1:4" x14ac:dyDescent="0.2">
      <c r="A3260" s="3">
        <v>1000</v>
      </c>
      <c r="B3260" s="3" t="s">
        <v>3532</v>
      </c>
      <c r="C3260" s="3" t="s">
        <v>3533</v>
      </c>
      <c r="D3260" s="3" t="s">
        <v>3359</v>
      </c>
    </row>
    <row r="3261" spans="1:4" x14ac:dyDescent="0.2">
      <c r="A3261" s="3">
        <v>1000</v>
      </c>
      <c r="B3261" s="3" t="s">
        <v>3534</v>
      </c>
      <c r="C3261" s="3" t="s">
        <v>3533</v>
      </c>
      <c r="D3261" s="3" t="s">
        <v>3359</v>
      </c>
    </row>
    <row r="3262" spans="1:4" x14ac:dyDescent="0.2">
      <c r="A3262" s="3">
        <v>1000</v>
      </c>
      <c r="B3262" s="3" t="s">
        <v>3535</v>
      </c>
      <c r="C3262" s="3" t="s">
        <v>3533</v>
      </c>
      <c r="D3262" s="3" t="s">
        <v>3359</v>
      </c>
    </row>
    <row r="3263" spans="1:4" x14ac:dyDescent="0.2">
      <c r="A3263" s="3">
        <v>1003</v>
      </c>
      <c r="B3263" s="3" t="s">
        <v>3533</v>
      </c>
      <c r="C3263" s="3" t="s">
        <v>3533</v>
      </c>
      <c r="D3263" s="3" t="s">
        <v>3359</v>
      </c>
    </row>
    <row r="3264" spans="1:4" x14ac:dyDescent="0.2">
      <c r="A3264" s="3">
        <v>1004</v>
      </c>
      <c r="B3264" s="3" t="s">
        <v>3533</v>
      </c>
      <c r="C3264" s="3" t="s">
        <v>3533</v>
      </c>
      <c r="D3264" s="3" t="s">
        <v>3359</v>
      </c>
    </row>
    <row r="3265" spans="1:4" x14ac:dyDescent="0.2">
      <c r="A3265" s="3">
        <v>1005</v>
      </c>
      <c r="B3265" s="3" t="s">
        <v>3533</v>
      </c>
      <c r="C3265" s="3" t="s">
        <v>3533</v>
      </c>
      <c r="D3265" s="3" t="s">
        <v>3359</v>
      </c>
    </row>
    <row r="3266" spans="1:4" x14ac:dyDescent="0.2">
      <c r="A3266" s="3">
        <v>1006</v>
      </c>
      <c r="B3266" s="3" t="s">
        <v>3533</v>
      </c>
      <c r="C3266" s="3" t="s">
        <v>3533</v>
      </c>
      <c r="D3266" s="3" t="s">
        <v>3359</v>
      </c>
    </row>
    <row r="3267" spans="1:4" x14ac:dyDescent="0.2">
      <c r="A3267" s="3">
        <v>1007</v>
      </c>
      <c r="B3267" s="3" t="s">
        <v>3533</v>
      </c>
      <c r="C3267" s="3" t="s">
        <v>3533</v>
      </c>
      <c r="D3267" s="3" t="s">
        <v>3359</v>
      </c>
    </row>
    <row r="3268" spans="1:4" x14ac:dyDescent="0.2">
      <c r="A3268" s="3">
        <v>1010</v>
      </c>
      <c r="B3268" s="3" t="s">
        <v>3533</v>
      </c>
      <c r="C3268" s="3" t="s">
        <v>3533</v>
      </c>
      <c r="D3268" s="3" t="s">
        <v>3359</v>
      </c>
    </row>
    <row r="3269" spans="1:4" x14ac:dyDescent="0.2">
      <c r="A3269" s="3">
        <v>1011</v>
      </c>
      <c r="B3269" s="3" t="s">
        <v>3533</v>
      </c>
      <c r="C3269" s="3" t="s">
        <v>3533</v>
      </c>
      <c r="D3269" s="3" t="s">
        <v>3359</v>
      </c>
    </row>
    <row r="3270" spans="1:4" x14ac:dyDescent="0.2">
      <c r="A3270" s="3">
        <v>1012</v>
      </c>
      <c r="B3270" s="3" t="s">
        <v>3533</v>
      </c>
      <c r="C3270" s="3" t="s">
        <v>3533</v>
      </c>
      <c r="D3270" s="3" t="s">
        <v>3359</v>
      </c>
    </row>
    <row r="3271" spans="1:4" x14ac:dyDescent="0.2">
      <c r="A3271" s="3">
        <v>1015</v>
      </c>
      <c r="B3271" s="3" t="s">
        <v>3533</v>
      </c>
      <c r="C3271" s="3" t="s">
        <v>3533</v>
      </c>
      <c r="D3271" s="3" t="s">
        <v>3359</v>
      </c>
    </row>
    <row r="3272" spans="1:4" x14ac:dyDescent="0.2">
      <c r="A3272" s="3">
        <v>1018</v>
      </c>
      <c r="B3272" s="3" t="s">
        <v>3533</v>
      </c>
      <c r="C3272" s="3" t="s">
        <v>3533</v>
      </c>
      <c r="D3272" s="3" t="s">
        <v>3359</v>
      </c>
    </row>
    <row r="3273" spans="1:4" x14ac:dyDescent="0.2">
      <c r="A3273" s="3">
        <v>1052</v>
      </c>
      <c r="B3273" s="3" t="s">
        <v>3536</v>
      </c>
      <c r="C3273" s="3" t="s">
        <v>3536</v>
      </c>
      <c r="D3273" s="3" t="s">
        <v>3359</v>
      </c>
    </row>
    <row r="3274" spans="1:4" x14ac:dyDescent="0.2">
      <c r="A3274" s="3">
        <v>1094</v>
      </c>
      <c r="B3274" s="3" t="s">
        <v>3537</v>
      </c>
      <c r="C3274" s="3" t="s">
        <v>3537</v>
      </c>
      <c r="D3274" s="3" t="s">
        <v>3359</v>
      </c>
    </row>
    <row r="3275" spans="1:4" x14ac:dyDescent="0.2">
      <c r="A3275" s="3">
        <v>1008</v>
      </c>
      <c r="B3275" s="3" t="s">
        <v>3538</v>
      </c>
      <c r="C3275" s="3" t="s">
        <v>3538</v>
      </c>
      <c r="D3275" s="3" t="s">
        <v>3359</v>
      </c>
    </row>
    <row r="3276" spans="1:4" x14ac:dyDescent="0.2">
      <c r="A3276" s="3">
        <v>1009</v>
      </c>
      <c r="B3276" s="3" t="s">
        <v>3539</v>
      </c>
      <c r="C3276" s="3" t="s">
        <v>3539</v>
      </c>
      <c r="D3276" s="3" t="s">
        <v>3359</v>
      </c>
    </row>
    <row r="3277" spans="1:4" x14ac:dyDescent="0.2">
      <c r="A3277" s="3">
        <v>1068</v>
      </c>
      <c r="B3277" s="3" t="s">
        <v>3540</v>
      </c>
      <c r="C3277" s="3" t="s">
        <v>3539</v>
      </c>
      <c r="D3277" s="3" t="s">
        <v>3359</v>
      </c>
    </row>
    <row r="3278" spans="1:4" x14ac:dyDescent="0.2">
      <c r="A3278" s="3">
        <v>1020</v>
      </c>
      <c r="B3278" s="3" t="s">
        <v>3541</v>
      </c>
      <c r="C3278" s="3" t="s">
        <v>3542</v>
      </c>
      <c r="D3278" s="3" t="s">
        <v>3359</v>
      </c>
    </row>
    <row r="3279" spans="1:4" x14ac:dyDescent="0.2">
      <c r="A3279" s="3">
        <v>1032</v>
      </c>
      <c r="B3279" s="3" t="s">
        <v>3543</v>
      </c>
      <c r="C3279" s="3" t="s">
        <v>3543</v>
      </c>
      <c r="D3279" s="3" t="s">
        <v>3359</v>
      </c>
    </row>
    <row r="3280" spans="1:4" x14ac:dyDescent="0.2">
      <c r="A3280" s="3">
        <v>1071</v>
      </c>
      <c r="B3280" s="3" t="s">
        <v>3544</v>
      </c>
      <c r="C3280" s="3" t="s">
        <v>3544</v>
      </c>
      <c r="D3280" s="3" t="s">
        <v>3359</v>
      </c>
    </row>
    <row r="3281" spans="1:4" x14ac:dyDescent="0.2">
      <c r="A3281" s="3">
        <v>1072</v>
      </c>
      <c r="B3281" s="3" t="s">
        <v>3545</v>
      </c>
      <c r="C3281" s="3" t="s">
        <v>3545</v>
      </c>
      <c r="D3281" s="3" t="s">
        <v>3359</v>
      </c>
    </row>
    <row r="3282" spans="1:4" x14ac:dyDescent="0.2">
      <c r="A3282" s="3">
        <v>1090</v>
      </c>
      <c r="B3282" s="3" t="s">
        <v>3546</v>
      </c>
      <c r="C3282" s="3" t="s">
        <v>3547</v>
      </c>
      <c r="D3282" s="3" t="s">
        <v>3359</v>
      </c>
    </row>
    <row r="3283" spans="1:4" x14ac:dyDescent="0.2">
      <c r="A3283" s="3">
        <v>1093</v>
      </c>
      <c r="B3283" s="3" t="s">
        <v>3548</v>
      </c>
      <c r="C3283" s="3" t="s">
        <v>3547</v>
      </c>
      <c r="D3283" s="3" t="s">
        <v>3359</v>
      </c>
    </row>
    <row r="3284" spans="1:4" x14ac:dyDescent="0.2">
      <c r="A3284" s="3">
        <v>1095</v>
      </c>
      <c r="B3284" s="3" t="s">
        <v>3547</v>
      </c>
      <c r="C3284" s="3" t="s">
        <v>3547</v>
      </c>
      <c r="D3284" s="3" t="s">
        <v>3359</v>
      </c>
    </row>
    <row r="3285" spans="1:4" x14ac:dyDescent="0.2">
      <c r="A3285" s="3">
        <v>1070</v>
      </c>
      <c r="B3285" s="3" t="s">
        <v>3549</v>
      </c>
      <c r="C3285" s="3" t="s">
        <v>3549</v>
      </c>
      <c r="D3285" s="3" t="s">
        <v>3359</v>
      </c>
    </row>
    <row r="3286" spans="1:4" x14ac:dyDescent="0.2">
      <c r="A3286" s="3">
        <v>1071</v>
      </c>
      <c r="B3286" s="3" t="s">
        <v>3550</v>
      </c>
      <c r="C3286" s="3" t="s">
        <v>3550</v>
      </c>
      <c r="D3286" s="3" t="s">
        <v>3359</v>
      </c>
    </row>
    <row r="3287" spans="1:4" x14ac:dyDescent="0.2">
      <c r="A3287" s="3">
        <v>1071</v>
      </c>
      <c r="B3287" s="3" t="s">
        <v>3551</v>
      </c>
      <c r="C3287" s="3" t="s">
        <v>3552</v>
      </c>
      <c r="D3287" s="3" t="s">
        <v>3359</v>
      </c>
    </row>
    <row r="3288" spans="1:4" x14ac:dyDescent="0.2">
      <c r="A3288" s="3">
        <v>1073</v>
      </c>
      <c r="B3288" s="3" t="s">
        <v>3553</v>
      </c>
      <c r="C3288" s="3" t="s">
        <v>3553</v>
      </c>
      <c r="D3288" s="3" t="s">
        <v>3359</v>
      </c>
    </row>
    <row r="3289" spans="1:4" x14ac:dyDescent="0.2">
      <c r="A3289" s="3">
        <v>1073</v>
      </c>
      <c r="B3289" s="3" t="s">
        <v>3554</v>
      </c>
      <c r="C3289" s="3" t="s">
        <v>3553</v>
      </c>
      <c r="D3289" s="3" t="s">
        <v>3359</v>
      </c>
    </row>
    <row r="3290" spans="1:4" x14ac:dyDescent="0.2">
      <c r="A3290" s="3">
        <v>1091</v>
      </c>
      <c r="B3290" s="3" t="s">
        <v>3555</v>
      </c>
      <c r="C3290" s="3" t="s">
        <v>3556</v>
      </c>
      <c r="D3290" s="3" t="s">
        <v>3359</v>
      </c>
    </row>
    <row r="3291" spans="1:4" x14ac:dyDescent="0.2">
      <c r="A3291" s="3">
        <v>1091</v>
      </c>
      <c r="B3291" s="3" t="s">
        <v>3557</v>
      </c>
      <c r="C3291" s="3" t="s">
        <v>3556</v>
      </c>
      <c r="D3291" s="3" t="s">
        <v>3359</v>
      </c>
    </row>
    <row r="3292" spans="1:4" x14ac:dyDescent="0.2">
      <c r="A3292" s="3">
        <v>1091</v>
      </c>
      <c r="B3292" s="3" t="s">
        <v>3558</v>
      </c>
      <c r="C3292" s="3" t="s">
        <v>3556</v>
      </c>
      <c r="D3292" s="3" t="s">
        <v>3359</v>
      </c>
    </row>
    <row r="3293" spans="1:4" x14ac:dyDescent="0.2">
      <c r="A3293" s="3">
        <v>1096</v>
      </c>
      <c r="B3293" s="3" t="s">
        <v>3559</v>
      </c>
      <c r="C3293" s="3" t="s">
        <v>3556</v>
      </c>
      <c r="D3293" s="3" t="s">
        <v>3359</v>
      </c>
    </row>
    <row r="3294" spans="1:4" x14ac:dyDescent="0.2">
      <c r="A3294" s="3">
        <v>1096</v>
      </c>
      <c r="B3294" s="3" t="s">
        <v>3560</v>
      </c>
      <c r="C3294" s="3" t="s">
        <v>3556</v>
      </c>
      <c r="D3294" s="3" t="s">
        <v>3359</v>
      </c>
    </row>
    <row r="3295" spans="1:4" x14ac:dyDescent="0.2">
      <c r="A3295" s="3">
        <v>1097</v>
      </c>
      <c r="B3295" s="3" t="s">
        <v>3561</v>
      </c>
      <c r="C3295" s="3" t="s">
        <v>3556</v>
      </c>
      <c r="D3295" s="3" t="s">
        <v>3359</v>
      </c>
    </row>
    <row r="3296" spans="1:4" x14ac:dyDescent="0.2">
      <c r="A3296" s="3">
        <v>1098</v>
      </c>
      <c r="B3296" s="3" t="s">
        <v>3562</v>
      </c>
      <c r="C3296" s="3" t="s">
        <v>3556</v>
      </c>
      <c r="D3296" s="3" t="s">
        <v>3359</v>
      </c>
    </row>
    <row r="3297" spans="1:4" x14ac:dyDescent="0.2">
      <c r="A3297" s="3">
        <v>1123</v>
      </c>
      <c r="B3297" s="3" t="s">
        <v>3563</v>
      </c>
      <c r="C3297" s="3" t="s">
        <v>3563</v>
      </c>
      <c r="D3297" s="3" t="s">
        <v>3359</v>
      </c>
    </row>
    <row r="3298" spans="1:4" x14ac:dyDescent="0.2">
      <c r="A3298" s="3">
        <v>1121</v>
      </c>
      <c r="B3298" s="3" t="s">
        <v>3564</v>
      </c>
      <c r="C3298" s="3" t="s">
        <v>3564</v>
      </c>
      <c r="D3298" s="3" t="s">
        <v>3359</v>
      </c>
    </row>
    <row r="3299" spans="1:4" x14ac:dyDescent="0.2">
      <c r="A3299" s="3">
        <v>1164</v>
      </c>
      <c r="B3299" s="3" t="s">
        <v>3565</v>
      </c>
      <c r="C3299" s="3" t="s">
        <v>3565</v>
      </c>
      <c r="D3299" s="3" t="s">
        <v>3359</v>
      </c>
    </row>
    <row r="3300" spans="1:4" x14ac:dyDescent="0.2">
      <c r="A3300" s="3">
        <v>1030</v>
      </c>
      <c r="B3300" s="3" t="s">
        <v>3566</v>
      </c>
      <c r="C3300" s="3" t="s">
        <v>3566</v>
      </c>
      <c r="D3300" s="3" t="s">
        <v>3359</v>
      </c>
    </row>
    <row r="3301" spans="1:4" x14ac:dyDescent="0.2">
      <c r="A3301" s="3">
        <v>1022</v>
      </c>
      <c r="B3301" s="3" t="s">
        <v>3567</v>
      </c>
      <c r="C3301" s="3" t="s">
        <v>3567</v>
      </c>
      <c r="D3301" s="3" t="s">
        <v>3359</v>
      </c>
    </row>
    <row r="3302" spans="1:4" x14ac:dyDescent="0.2">
      <c r="A3302" s="3">
        <v>1134</v>
      </c>
      <c r="B3302" s="3" t="s">
        <v>3568</v>
      </c>
      <c r="C3302" s="3" t="s">
        <v>3568</v>
      </c>
      <c r="D3302" s="3" t="s">
        <v>3359</v>
      </c>
    </row>
    <row r="3303" spans="1:4" x14ac:dyDescent="0.2">
      <c r="A3303" s="3">
        <v>1127</v>
      </c>
      <c r="B3303" s="3" t="s">
        <v>3569</v>
      </c>
      <c r="C3303" s="3" t="s">
        <v>3569</v>
      </c>
      <c r="D3303" s="3" t="s">
        <v>3359</v>
      </c>
    </row>
    <row r="3304" spans="1:4" x14ac:dyDescent="0.2">
      <c r="A3304" s="3">
        <v>1135</v>
      </c>
      <c r="B3304" s="3" t="s">
        <v>3570</v>
      </c>
      <c r="C3304" s="3" t="s">
        <v>3570</v>
      </c>
      <c r="D3304" s="3" t="s">
        <v>3359</v>
      </c>
    </row>
    <row r="3305" spans="1:4" x14ac:dyDescent="0.2">
      <c r="A3305" s="3">
        <v>1026</v>
      </c>
      <c r="B3305" s="3" t="s">
        <v>3571</v>
      </c>
      <c r="C3305" s="3" t="s">
        <v>3571</v>
      </c>
      <c r="D3305" s="3" t="s">
        <v>3359</v>
      </c>
    </row>
    <row r="3306" spans="1:4" x14ac:dyDescent="0.2">
      <c r="A3306" s="3">
        <v>1026</v>
      </c>
      <c r="B3306" s="3" t="s">
        <v>3572</v>
      </c>
      <c r="C3306" s="3" t="s">
        <v>3572</v>
      </c>
      <c r="D3306" s="3" t="s">
        <v>3359</v>
      </c>
    </row>
    <row r="3307" spans="1:4" x14ac:dyDescent="0.2">
      <c r="A3307" s="3">
        <v>1112</v>
      </c>
      <c r="B3307" s="3" t="s">
        <v>3573</v>
      </c>
      <c r="C3307" s="3" t="s">
        <v>3573</v>
      </c>
      <c r="D3307" s="3" t="s">
        <v>3359</v>
      </c>
    </row>
    <row r="3308" spans="1:4" x14ac:dyDescent="0.2">
      <c r="A3308" s="3">
        <v>1113</v>
      </c>
      <c r="B3308" s="3" t="s">
        <v>3574</v>
      </c>
      <c r="C3308" s="3" t="s">
        <v>3573</v>
      </c>
      <c r="D3308" s="3" t="s">
        <v>3359</v>
      </c>
    </row>
    <row r="3309" spans="1:4" x14ac:dyDescent="0.2">
      <c r="A3309" s="3">
        <v>1114</v>
      </c>
      <c r="B3309" s="3" t="s">
        <v>3575</v>
      </c>
      <c r="C3309" s="3" t="s">
        <v>3573</v>
      </c>
      <c r="D3309" s="3" t="s">
        <v>3359</v>
      </c>
    </row>
    <row r="3310" spans="1:4" x14ac:dyDescent="0.2">
      <c r="A3310" s="3">
        <v>1125</v>
      </c>
      <c r="B3310" s="3" t="s">
        <v>3576</v>
      </c>
      <c r="C3310" s="3" t="s">
        <v>3573</v>
      </c>
      <c r="D3310" s="3" t="s">
        <v>3359</v>
      </c>
    </row>
    <row r="3311" spans="1:4" x14ac:dyDescent="0.2">
      <c r="A3311" s="3">
        <v>1024</v>
      </c>
      <c r="B3311" s="3" t="s">
        <v>3577</v>
      </c>
      <c r="C3311" s="3" t="s">
        <v>3578</v>
      </c>
      <c r="D3311" s="3" t="s">
        <v>3359</v>
      </c>
    </row>
    <row r="3312" spans="1:4" x14ac:dyDescent="0.2">
      <c r="A3312" s="3">
        <v>1163</v>
      </c>
      <c r="B3312" s="3" t="s">
        <v>3579</v>
      </c>
      <c r="C3312" s="3" t="s">
        <v>3579</v>
      </c>
      <c r="D3312" s="3" t="s">
        <v>3359</v>
      </c>
    </row>
    <row r="3313" spans="1:4" x14ac:dyDescent="0.2">
      <c r="A3313" s="3">
        <v>1175</v>
      </c>
      <c r="B3313" s="3" t="s">
        <v>3580</v>
      </c>
      <c r="C3313" s="3" t="s">
        <v>3580</v>
      </c>
      <c r="D3313" s="3" t="s">
        <v>3359</v>
      </c>
    </row>
    <row r="3314" spans="1:4" x14ac:dyDescent="0.2">
      <c r="A3314" s="3">
        <v>1027</v>
      </c>
      <c r="B3314" s="3" t="s">
        <v>3581</v>
      </c>
      <c r="C3314" s="3" t="s">
        <v>3581</v>
      </c>
      <c r="D3314" s="3" t="s">
        <v>3359</v>
      </c>
    </row>
    <row r="3315" spans="1:4" x14ac:dyDescent="0.2">
      <c r="A3315" s="3">
        <v>1132</v>
      </c>
      <c r="B3315" s="3" t="s">
        <v>3582</v>
      </c>
      <c r="C3315" s="3" t="s">
        <v>3583</v>
      </c>
      <c r="D3315" s="3" t="s">
        <v>3359</v>
      </c>
    </row>
    <row r="3316" spans="1:4" x14ac:dyDescent="0.2">
      <c r="A3316" s="3">
        <v>1167</v>
      </c>
      <c r="B3316" s="3" t="s">
        <v>3584</v>
      </c>
      <c r="C3316" s="3" t="s">
        <v>3584</v>
      </c>
      <c r="D3316" s="3" t="s">
        <v>3359</v>
      </c>
    </row>
    <row r="3317" spans="1:4" x14ac:dyDescent="0.2">
      <c r="A3317" s="3">
        <v>1110</v>
      </c>
      <c r="B3317" s="3" t="s">
        <v>3585</v>
      </c>
      <c r="C3317" s="3" t="s">
        <v>3585</v>
      </c>
      <c r="D3317" s="3" t="s">
        <v>3359</v>
      </c>
    </row>
    <row r="3318" spans="1:4" x14ac:dyDescent="0.2">
      <c r="A3318" s="3">
        <v>1028</v>
      </c>
      <c r="B3318" s="3" t="s">
        <v>3586</v>
      </c>
      <c r="C3318" s="3" t="s">
        <v>3586</v>
      </c>
      <c r="D3318" s="3" t="s">
        <v>3359</v>
      </c>
    </row>
    <row r="3319" spans="1:4" x14ac:dyDescent="0.2">
      <c r="A3319" s="3">
        <v>1122</v>
      </c>
      <c r="B3319" s="3" t="s">
        <v>3587</v>
      </c>
      <c r="C3319" s="3" t="s">
        <v>3587</v>
      </c>
      <c r="D3319" s="3" t="s">
        <v>3359</v>
      </c>
    </row>
    <row r="3320" spans="1:4" x14ac:dyDescent="0.2">
      <c r="A3320" s="3">
        <v>1162</v>
      </c>
      <c r="B3320" s="3" t="s">
        <v>3588</v>
      </c>
      <c r="C3320" s="3" t="s">
        <v>3589</v>
      </c>
      <c r="D3320" s="3" t="s">
        <v>3359</v>
      </c>
    </row>
    <row r="3321" spans="1:4" x14ac:dyDescent="0.2">
      <c r="A3321" s="3">
        <v>1025</v>
      </c>
      <c r="B3321" s="3" t="s">
        <v>3590</v>
      </c>
      <c r="C3321" s="3" t="s">
        <v>3591</v>
      </c>
      <c r="D3321" s="3" t="s">
        <v>3359</v>
      </c>
    </row>
    <row r="3322" spans="1:4" x14ac:dyDescent="0.2">
      <c r="A3322" s="3">
        <v>1131</v>
      </c>
      <c r="B3322" s="3" t="s">
        <v>3592</v>
      </c>
      <c r="C3322" s="3" t="s">
        <v>3592</v>
      </c>
      <c r="D3322" s="3" t="s">
        <v>3359</v>
      </c>
    </row>
    <row r="3323" spans="1:4" x14ac:dyDescent="0.2">
      <c r="A3323" s="3">
        <v>1126</v>
      </c>
      <c r="B3323" s="3" t="s">
        <v>3593</v>
      </c>
      <c r="C3323" s="3" t="s">
        <v>3593</v>
      </c>
      <c r="D3323" s="3" t="s">
        <v>3359</v>
      </c>
    </row>
    <row r="3324" spans="1:4" x14ac:dyDescent="0.2">
      <c r="A3324" s="3">
        <v>1029</v>
      </c>
      <c r="B3324" s="3" t="s">
        <v>3594</v>
      </c>
      <c r="C3324" s="3" t="s">
        <v>3595</v>
      </c>
      <c r="D3324" s="3" t="s">
        <v>3359</v>
      </c>
    </row>
    <row r="3325" spans="1:4" x14ac:dyDescent="0.2">
      <c r="A3325" s="3">
        <v>1168</v>
      </c>
      <c r="B3325" s="3" t="s">
        <v>3596</v>
      </c>
      <c r="C3325" s="3" t="s">
        <v>3596</v>
      </c>
      <c r="D3325" s="3" t="s">
        <v>3359</v>
      </c>
    </row>
    <row r="3326" spans="1:4" x14ac:dyDescent="0.2">
      <c r="A3326" s="3">
        <v>1134</v>
      </c>
      <c r="B3326" s="3" t="s">
        <v>3597</v>
      </c>
      <c r="C3326" s="3" t="s">
        <v>3597</v>
      </c>
      <c r="D3326" s="3" t="s">
        <v>3359</v>
      </c>
    </row>
    <row r="3327" spans="1:4" x14ac:dyDescent="0.2">
      <c r="A3327" s="3">
        <v>1115</v>
      </c>
      <c r="B3327" s="3" t="s">
        <v>3598</v>
      </c>
      <c r="C3327" s="3" t="s">
        <v>3598</v>
      </c>
      <c r="D3327" s="3" t="s">
        <v>3359</v>
      </c>
    </row>
    <row r="3328" spans="1:4" x14ac:dyDescent="0.2">
      <c r="A3328" s="3">
        <v>1169</v>
      </c>
      <c r="B3328" s="3" t="s">
        <v>3599</v>
      </c>
      <c r="C3328" s="3" t="s">
        <v>3599</v>
      </c>
      <c r="D3328" s="3" t="s">
        <v>3359</v>
      </c>
    </row>
    <row r="3329" spans="1:4" x14ac:dyDescent="0.2">
      <c r="A3329" s="3">
        <v>1116</v>
      </c>
      <c r="B3329" s="3" t="s">
        <v>3600</v>
      </c>
      <c r="C3329" s="3" t="s">
        <v>3601</v>
      </c>
      <c r="D3329" s="3" t="s">
        <v>3359</v>
      </c>
    </row>
    <row r="3330" spans="1:4" x14ac:dyDescent="0.2">
      <c r="A3330" s="3">
        <v>1128</v>
      </c>
      <c r="B3330" s="3" t="s">
        <v>3602</v>
      </c>
      <c r="C3330" s="3" t="s">
        <v>3601</v>
      </c>
      <c r="D3330" s="3" t="s">
        <v>3359</v>
      </c>
    </row>
    <row r="3331" spans="1:4" x14ac:dyDescent="0.2">
      <c r="A3331" s="3">
        <v>1136</v>
      </c>
      <c r="B3331" s="3" t="s">
        <v>3603</v>
      </c>
      <c r="C3331" s="3" t="s">
        <v>3601</v>
      </c>
      <c r="D3331" s="3" t="s">
        <v>3359</v>
      </c>
    </row>
    <row r="3332" spans="1:4" x14ac:dyDescent="0.2">
      <c r="A3332" s="3">
        <v>1141</v>
      </c>
      <c r="B3332" s="3" t="s">
        <v>3604</v>
      </c>
      <c r="C3332" s="3" t="s">
        <v>3601</v>
      </c>
      <c r="D3332" s="3" t="s">
        <v>3359</v>
      </c>
    </row>
    <row r="3333" spans="1:4" x14ac:dyDescent="0.2">
      <c r="A3333" s="3">
        <v>1142</v>
      </c>
      <c r="B3333" s="3" t="s">
        <v>3605</v>
      </c>
      <c r="C3333" s="3" t="s">
        <v>3601</v>
      </c>
      <c r="D3333" s="3" t="s">
        <v>3359</v>
      </c>
    </row>
    <row r="3334" spans="1:4" x14ac:dyDescent="0.2">
      <c r="A3334" s="3">
        <v>1143</v>
      </c>
      <c r="B3334" s="3" t="s">
        <v>3606</v>
      </c>
      <c r="C3334" s="3" t="s">
        <v>3601</v>
      </c>
      <c r="D3334" s="3" t="s">
        <v>3359</v>
      </c>
    </row>
    <row r="3335" spans="1:4" x14ac:dyDescent="0.2">
      <c r="A3335" s="3">
        <v>1063</v>
      </c>
      <c r="B3335" s="3" t="s">
        <v>3607</v>
      </c>
      <c r="C3335" s="3" t="s">
        <v>3607</v>
      </c>
      <c r="D3335" s="3" t="s">
        <v>3359</v>
      </c>
    </row>
    <row r="3336" spans="1:4" x14ac:dyDescent="0.2">
      <c r="A3336" s="3">
        <v>1514</v>
      </c>
      <c r="B3336" s="3" t="s">
        <v>3608</v>
      </c>
      <c r="C3336" s="3" t="s">
        <v>3608</v>
      </c>
      <c r="D3336" s="3" t="s">
        <v>3359</v>
      </c>
    </row>
    <row r="3337" spans="1:4" x14ac:dyDescent="0.2">
      <c r="A3337" s="3">
        <v>1512</v>
      </c>
      <c r="B3337" s="3" t="s">
        <v>3609</v>
      </c>
      <c r="C3337" s="3" t="s">
        <v>3609</v>
      </c>
      <c r="D3337" s="3" t="s">
        <v>3359</v>
      </c>
    </row>
    <row r="3338" spans="1:4" x14ac:dyDescent="0.2">
      <c r="A3338" s="3">
        <v>1521</v>
      </c>
      <c r="B3338" s="3" t="s">
        <v>3610</v>
      </c>
      <c r="C3338" s="3" t="s">
        <v>3610</v>
      </c>
      <c r="D3338" s="3" t="s">
        <v>3359</v>
      </c>
    </row>
    <row r="3339" spans="1:4" x14ac:dyDescent="0.2">
      <c r="A3339" s="3">
        <v>1682</v>
      </c>
      <c r="B3339" s="3" t="s">
        <v>3611</v>
      </c>
      <c r="C3339" s="3" t="s">
        <v>3612</v>
      </c>
      <c r="D3339" s="3" t="s">
        <v>3359</v>
      </c>
    </row>
    <row r="3340" spans="1:4" x14ac:dyDescent="0.2">
      <c r="A3340" s="3">
        <v>1513</v>
      </c>
      <c r="B3340" s="3" t="s">
        <v>3613</v>
      </c>
      <c r="C3340" s="3" t="s">
        <v>3613</v>
      </c>
      <c r="D3340" s="3" t="s">
        <v>3359</v>
      </c>
    </row>
    <row r="3341" spans="1:4" x14ac:dyDescent="0.2">
      <c r="A3341" s="3">
        <v>1682</v>
      </c>
      <c r="B3341" s="3" t="s">
        <v>3614</v>
      </c>
      <c r="C3341" s="3" t="s">
        <v>3614</v>
      </c>
      <c r="D3341" s="3" t="s">
        <v>3359</v>
      </c>
    </row>
    <row r="3342" spans="1:4" x14ac:dyDescent="0.2">
      <c r="A3342" s="3">
        <v>1522</v>
      </c>
      <c r="B3342" s="3" t="s">
        <v>3615</v>
      </c>
      <c r="C3342" s="3" t="s">
        <v>3615</v>
      </c>
      <c r="D3342" s="3" t="s">
        <v>3359</v>
      </c>
    </row>
    <row r="3343" spans="1:4" x14ac:dyDescent="0.2">
      <c r="A3343" s="3">
        <v>1522</v>
      </c>
      <c r="B3343" s="3" t="s">
        <v>3616</v>
      </c>
      <c r="C3343" s="3" t="s">
        <v>3615</v>
      </c>
      <c r="D3343" s="3" t="s">
        <v>3359</v>
      </c>
    </row>
    <row r="3344" spans="1:4" x14ac:dyDescent="0.2">
      <c r="A3344" s="3">
        <v>1526</v>
      </c>
      <c r="B3344" s="3" t="s">
        <v>3617</v>
      </c>
      <c r="C3344" s="3" t="s">
        <v>3615</v>
      </c>
      <c r="D3344" s="3" t="s">
        <v>3359</v>
      </c>
    </row>
    <row r="3345" spans="1:4" x14ac:dyDescent="0.2">
      <c r="A3345" s="3">
        <v>1526</v>
      </c>
      <c r="B3345" s="3" t="s">
        <v>3618</v>
      </c>
      <c r="C3345" s="3" t="s">
        <v>3615</v>
      </c>
      <c r="D3345" s="3" t="s">
        <v>3359</v>
      </c>
    </row>
    <row r="3346" spans="1:4" x14ac:dyDescent="0.2">
      <c r="A3346" s="3">
        <v>1683</v>
      </c>
      <c r="B3346" s="3" t="s">
        <v>3619</v>
      </c>
      <c r="C3346" s="3" t="s">
        <v>3615</v>
      </c>
      <c r="D3346" s="3" t="s">
        <v>3359</v>
      </c>
    </row>
    <row r="3347" spans="1:4" x14ac:dyDescent="0.2">
      <c r="A3347" s="3">
        <v>1683</v>
      </c>
      <c r="B3347" s="3" t="s">
        <v>3620</v>
      </c>
      <c r="C3347" s="3" t="s">
        <v>3615</v>
      </c>
      <c r="D3347" s="3" t="s">
        <v>3359</v>
      </c>
    </row>
    <row r="3348" spans="1:4" x14ac:dyDescent="0.2">
      <c r="A3348" s="3">
        <v>1683</v>
      </c>
      <c r="B3348" s="3" t="s">
        <v>3621</v>
      </c>
      <c r="C3348" s="3" t="s">
        <v>3615</v>
      </c>
      <c r="D3348" s="3" t="s">
        <v>3359</v>
      </c>
    </row>
    <row r="3349" spans="1:4" x14ac:dyDescent="0.2">
      <c r="A3349" s="3">
        <v>1510</v>
      </c>
      <c r="B3349" s="3" t="s">
        <v>3622</v>
      </c>
      <c r="C3349" s="3" t="s">
        <v>3622</v>
      </c>
      <c r="D3349" s="3" t="s">
        <v>3359</v>
      </c>
    </row>
    <row r="3350" spans="1:4" x14ac:dyDescent="0.2">
      <c r="A3350" s="3">
        <v>1045</v>
      </c>
      <c r="B3350" s="3" t="s">
        <v>3623</v>
      </c>
      <c r="C3350" s="3" t="s">
        <v>3623</v>
      </c>
      <c r="D3350" s="3" t="s">
        <v>3359</v>
      </c>
    </row>
    <row r="3351" spans="1:4" x14ac:dyDescent="0.2">
      <c r="A3351" s="3">
        <v>1682</v>
      </c>
      <c r="B3351" s="3" t="s">
        <v>3624</v>
      </c>
      <c r="C3351" s="3" t="s">
        <v>3624</v>
      </c>
      <c r="D3351" s="3" t="s">
        <v>3359</v>
      </c>
    </row>
    <row r="3352" spans="1:4" x14ac:dyDescent="0.2">
      <c r="A3352" s="3">
        <v>1513</v>
      </c>
      <c r="B3352" s="3" t="s">
        <v>3625</v>
      </c>
      <c r="C3352" s="3" t="s">
        <v>3625</v>
      </c>
      <c r="D3352" s="3" t="s">
        <v>3359</v>
      </c>
    </row>
    <row r="3353" spans="1:4" x14ac:dyDescent="0.2">
      <c r="A3353" s="3">
        <v>1510</v>
      </c>
      <c r="B3353" s="3" t="s">
        <v>3626</v>
      </c>
      <c r="C3353" s="3" t="s">
        <v>3626</v>
      </c>
      <c r="D3353" s="3" t="s">
        <v>3359</v>
      </c>
    </row>
    <row r="3354" spans="1:4" x14ac:dyDescent="0.2">
      <c r="A3354" s="3">
        <v>1515</v>
      </c>
      <c r="B3354" s="3" t="s">
        <v>3627</v>
      </c>
      <c r="C3354" s="3" t="s">
        <v>3627</v>
      </c>
      <c r="D3354" s="3" t="s">
        <v>3359</v>
      </c>
    </row>
    <row r="3355" spans="1:4" x14ac:dyDescent="0.2">
      <c r="A3355" s="3">
        <v>1509</v>
      </c>
      <c r="B3355" s="3" t="s">
        <v>3628</v>
      </c>
      <c r="C3355" s="3" t="s">
        <v>3628</v>
      </c>
      <c r="D3355" s="3" t="s">
        <v>3359</v>
      </c>
    </row>
    <row r="3356" spans="1:4" x14ac:dyDescent="0.2">
      <c r="A3356" s="3">
        <v>1063</v>
      </c>
      <c r="B3356" s="3" t="s">
        <v>3629</v>
      </c>
      <c r="C3356" s="3" t="s">
        <v>3630</v>
      </c>
      <c r="D3356" s="3" t="s">
        <v>3359</v>
      </c>
    </row>
    <row r="3357" spans="1:4" x14ac:dyDescent="0.2">
      <c r="A3357" s="3">
        <v>1063</v>
      </c>
      <c r="B3357" s="3" t="s">
        <v>3631</v>
      </c>
      <c r="C3357" s="3" t="s">
        <v>3630</v>
      </c>
      <c r="D3357" s="3" t="s">
        <v>3359</v>
      </c>
    </row>
    <row r="3358" spans="1:4" x14ac:dyDescent="0.2">
      <c r="A3358" s="3">
        <v>1063</v>
      </c>
      <c r="B3358" s="3" t="s">
        <v>3632</v>
      </c>
      <c r="C3358" s="3" t="s">
        <v>3630</v>
      </c>
      <c r="D3358" s="3" t="s">
        <v>3359</v>
      </c>
    </row>
    <row r="3359" spans="1:4" x14ac:dyDescent="0.2">
      <c r="A3359" s="3">
        <v>1409</v>
      </c>
      <c r="B3359" s="3" t="s">
        <v>3633</v>
      </c>
      <c r="C3359" s="3" t="s">
        <v>3630</v>
      </c>
      <c r="D3359" s="3" t="s">
        <v>3359</v>
      </c>
    </row>
    <row r="3360" spans="1:4" x14ac:dyDescent="0.2">
      <c r="A3360" s="3">
        <v>1410</v>
      </c>
      <c r="B3360" s="3" t="s">
        <v>3634</v>
      </c>
      <c r="C3360" s="3" t="s">
        <v>3630</v>
      </c>
      <c r="D3360" s="3" t="s">
        <v>3359</v>
      </c>
    </row>
    <row r="3361" spans="1:4" x14ac:dyDescent="0.2">
      <c r="A3361" s="3">
        <v>1410</v>
      </c>
      <c r="B3361" s="3" t="s">
        <v>3635</v>
      </c>
      <c r="C3361" s="3" t="s">
        <v>3630</v>
      </c>
      <c r="D3361" s="3" t="s">
        <v>3359</v>
      </c>
    </row>
    <row r="3362" spans="1:4" x14ac:dyDescent="0.2">
      <c r="A3362" s="3">
        <v>1410</v>
      </c>
      <c r="B3362" s="3" t="s">
        <v>3636</v>
      </c>
      <c r="C3362" s="3" t="s">
        <v>3630</v>
      </c>
      <c r="D3362" s="3" t="s">
        <v>3359</v>
      </c>
    </row>
    <row r="3363" spans="1:4" x14ac:dyDescent="0.2">
      <c r="A3363" s="3">
        <v>1410</v>
      </c>
      <c r="B3363" s="3" t="s">
        <v>3637</v>
      </c>
      <c r="C3363" s="3" t="s">
        <v>3630</v>
      </c>
      <c r="D3363" s="3" t="s">
        <v>3359</v>
      </c>
    </row>
    <row r="3364" spans="1:4" x14ac:dyDescent="0.2">
      <c r="A3364" s="3">
        <v>1515</v>
      </c>
      <c r="B3364" s="3" t="s">
        <v>3638</v>
      </c>
      <c r="C3364" s="3" t="s">
        <v>3630</v>
      </c>
      <c r="D3364" s="3" t="s">
        <v>3359</v>
      </c>
    </row>
    <row r="3365" spans="1:4" x14ac:dyDescent="0.2">
      <c r="A3365" s="3">
        <v>1277</v>
      </c>
      <c r="B3365" s="3" t="s">
        <v>3639</v>
      </c>
      <c r="C3365" s="3" t="s">
        <v>3639</v>
      </c>
      <c r="D3365" s="3" t="s">
        <v>3359</v>
      </c>
    </row>
    <row r="3366" spans="1:4" x14ac:dyDescent="0.2">
      <c r="A3366" s="3">
        <v>1273</v>
      </c>
      <c r="B3366" s="3" t="s">
        <v>3640</v>
      </c>
      <c r="C3366" s="3" t="s">
        <v>3640</v>
      </c>
      <c r="D3366" s="3" t="s">
        <v>3359</v>
      </c>
    </row>
    <row r="3367" spans="1:4" x14ac:dyDescent="0.2">
      <c r="A3367" s="3">
        <v>1269</v>
      </c>
      <c r="B3367" s="3" t="s">
        <v>3641</v>
      </c>
      <c r="C3367" s="3" t="s">
        <v>3641</v>
      </c>
      <c r="D3367" s="3" t="s">
        <v>3359</v>
      </c>
    </row>
    <row r="3368" spans="1:4" x14ac:dyDescent="0.2">
      <c r="A3368" s="3">
        <v>1268</v>
      </c>
      <c r="B3368" s="3" t="s">
        <v>3642</v>
      </c>
      <c r="C3368" s="3" t="s">
        <v>3642</v>
      </c>
      <c r="D3368" s="3" t="s">
        <v>3359</v>
      </c>
    </row>
    <row r="3369" spans="1:4" x14ac:dyDescent="0.2">
      <c r="A3369" s="3">
        <v>1279</v>
      </c>
      <c r="B3369" s="3" t="s">
        <v>3643</v>
      </c>
      <c r="C3369" s="3" t="s">
        <v>3643</v>
      </c>
      <c r="D3369" s="3" t="s">
        <v>3359</v>
      </c>
    </row>
    <row r="3370" spans="1:4" x14ac:dyDescent="0.2">
      <c r="A3370" s="3">
        <v>1277</v>
      </c>
      <c r="B3370" s="3" t="s">
        <v>3644</v>
      </c>
      <c r="C3370" s="3" t="s">
        <v>3644</v>
      </c>
      <c r="D3370" s="3" t="s">
        <v>3359</v>
      </c>
    </row>
    <row r="3371" spans="1:4" x14ac:dyDescent="0.2">
      <c r="A3371" s="3">
        <v>1279</v>
      </c>
      <c r="B3371" s="3" t="s">
        <v>3645</v>
      </c>
      <c r="C3371" s="3" t="s">
        <v>3645</v>
      </c>
      <c r="D3371" s="3" t="s">
        <v>3359</v>
      </c>
    </row>
    <row r="3372" spans="1:4" x14ac:dyDescent="0.2">
      <c r="A3372" s="3">
        <v>1290</v>
      </c>
      <c r="B3372" s="3" t="s">
        <v>3646</v>
      </c>
      <c r="C3372" s="3" t="s">
        <v>3646</v>
      </c>
      <c r="D3372" s="3" t="s">
        <v>3359</v>
      </c>
    </row>
    <row r="3373" spans="1:4" x14ac:dyDescent="0.2">
      <c r="A3373" s="3">
        <v>1275</v>
      </c>
      <c r="B3373" s="3" t="s">
        <v>3647</v>
      </c>
      <c r="C3373" s="3" t="s">
        <v>3647</v>
      </c>
      <c r="D3373" s="3" t="s">
        <v>3359</v>
      </c>
    </row>
    <row r="3374" spans="1:4" x14ac:dyDescent="0.2">
      <c r="A3374" s="3">
        <v>1267</v>
      </c>
      <c r="B3374" s="3" t="s">
        <v>3648</v>
      </c>
      <c r="C3374" s="3" t="s">
        <v>3648</v>
      </c>
      <c r="D3374" s="3" t="s">
        <v>3359</v>
      </c>
    </row>
    <row r="3375" spans="1:4" x14ac:dyDescent="0.2">
      <c r="A3375" s="3">
        <v>1291</v>
      </c>
      <c r="B3375" s="3" t="s">
        <v>3649</v>
      </c>
      <c r="C3375" s="3" t="s">
        <v>3649</v>
      </c>
      <c r="D3375" s="3" t="s">
        <v>3359</v>
      </c>
    </row>
    <row r="3376" spans="1:4" x14ac:dyDescent="0.2">
      <c r="A3376" s="3">
        <v>1296</v>
      </c>
      <c r="B3376" s="3" t="s">
        <v>3650</v>
      </c>
      <c r="C3376" s="3" t="s">
        <v>3650</v>
      </c>
      <c r="D3376" s="3" t="s">
        <v>3359</v>
      </c>
    </row>
    <row r="3377" spans="1:4" x14ac:dyDescent="0.2">
      <c r="A3377" s="3">
        <v>1299</v>
      </c>
      <c r="B3377" s="3" t="s">
        <v>3651</v>
      </c>
      <c r="C3377" s="3" t="s">
        <v>3652</v>
      </c>
      <c r="D3377" s="3" t="s">
        <v>3359</v>
      </c>
    </row>
    <row r="3378" spans="1:4" x14ac:dyDescent="0.2">
      <c r="A3378" s="3">
        <v>1263</v>
      </c>
      <c r="B3378" s="3" t="s">
        <v>3653</v>
      </c>
      <c r="C3378" s="3" t="s">
        <v>3653</v>
      </c>
      <c r="D3378" s="3" t="s">
        <v>3359</v>
      </c>
    </row>
    <row r="3379" spans="1:4" x14ac:dyDescent="0.2">
      <c r="A3379" s="3">
        <v>1266</v>
      </c>
      <c r="B3379" s="3" t="s">
        <v>3654</v>
      </c>
      <c r="C3379" s="3" t="s">
        <v>3654</v>
      </c>
      <c r="D3379" s="3" t="s">
        <v>3359</v>
      </c>
    </row>
    <row r="3380" spans="1:4" x14ac:dyDescent="0.2">
      <c r="A3380" s="3">
        <v>1262</v>
      </c>
      <c r="B3380" s="3" t="s">
        <v>3655</v>
      </c>
      <c r="C3380" s="3" t="s">
        <v>3655</v>
      </c>
      <c r="D3380" s="3" t="s">
        <v>3359</v>
      </c>
    </row>
    <row r="3381" spans="1:4" x14ac:dyDescent="0.2">
      <c r="A3381" s="3">
        <v>1297</v>
      </c>
      <c r="B3381" s="3" t="s">
        <v>3656</v>
      </c>
      <c r="C3381" s="3" t="s">
        <v>3656</v>
      </c>
      <c r="D3381" s="3" t="s">
        <v>3359</v>
      </c>
    </row>
    <row r="3382" spans="1:4" x14ac:dyDescent="0.2">
      <c r="A3382" s="3">
        <v>1272</v>
      </c>
      <c r="B3382" s="3" t="s">
        <v>3657</v>
      </c>
      <c r="C3382" s="3" t="s">
        <v>3657</v>
      </c>
      <c r="D3382" s="3" t="s">
        <v>3359</v>
      </c>
    </row>
    <row r="3383" spans="1:4" x14ac:dyDescent="0.2">
      <c r="A3383" s="3">
        <v>1276</v>
      </c>
      <c r="B3383" s="3" t="s">
        <v>3658</v>
      </c>
      <c r="C3383" s="3" t="s">
        <v>3658</v>
      </c>
      <c r="D3383" s="3" t="s">
        <v>3359</v>
      </c>
    </row>
    <row r="3384" spans="1:4" x14ac:dyDescent="0.2">
      <c r="A3384" s="3">
        <v>1271</v>
      </c>
      <c r="B3384" s="3" t="s">
        <v>3659</v>
      </c>
      <c r="C3384" s="3" t="s">
        <v>3659</v>
      </c>
      <c r="D3384" s="3" t="s">
        <v>3359</v>
      </c>
    </row>
    <row r="3385" spans="1:4" x14ac:dyDescent="0.2">
      <c r="A3385" s="3">
        <v>1196</v>
      </c>
      <c r="B3385" s="3" t="s">
        <v>3660</v>
      </c>
      <c r="C3385" s="3" t="s">
        <v>3660</v>
      </c>
      <c r="D3385" s="3" t="s">
        <v>3359</v>
      </c>
    </row>
    <row r="3386" spans="1:4" x14ac:dyDescent="0.2">
      <c r="A3386" s="3">
        <v>1274</v>
      </c>
      <c r="B3386" s="3" t="s">
        <v>3661</v>
      </c>
      <c r="C3386" s="3" t="s">
        <v>3661</v>
      </c>
      <c r="D3386" s="3" t="s">
        <v>3359</v>
      </c>
    </row>
    <row r="3387" spans="1:4" x14ac:dyDescent="0.2">
      <c r="A3387" s="3">
        <v>1295</v>
      </c>
      <c r="B3387" s="3" t="s">
        <v>3662</v>
      </c>
      <c r="C3387" s="3" t="s">
        <v>3662</v>
      </c>
      <c r="D3387" s="3" t="s">
        <v>3359</v>
      </c>
    </row>
    <row r="3388" spans="1:4" x14ac:dyDescent="0.2">
      <c r="A3388" s="3">
        <v>1260</v>
      </c>
      <c r="B3388" s="3" t="s">
        <v>3663</v>
      </c>
      <c r="C3388" s="3" t="s">
        <v>3663</v>
      </c>
      <c r="D3388" s="3" t="s">
        <v>3359</v>
      </c>
    </row>
    <row r="3389" spans="1:4" x14ac:dyDescent="0.2">
      <c r="A3389" s="3">
        <v>1197</v>
      </c>
      <c r="B3389" s="3" t="s">
        <v>3664</v>
      </c>
      <c r="C3389" s="3" t="s">
        <v>3664</v>
      </c>
      <c r="D3389" s="3" t="s">
        <v>3359</v>
      </c>
    </row>
    <row r="3390" spans="1:4" x14ac:dyDescent="0.2">
      <c r="A3390" s="3">
        <v>1278</v>
      </c>
      <c r="B3390" s="3" t="s">
        <v>3665</v>
      </c>
      <c r="C3390" s="3" t="s">
        <v>3665</v>
      </c>
      <c r="D3390" s="3" t="s">
        <v>3359</v>
      </c>
    </row>
    <row r="3391" spans="1:4" x14ac:dyDescent="0.2">
      <c r="A3391" s="3">
        <v>1264</v>
      </c>
      <c r="B3391" s="3" t="s">
        <v>3666</v>
      </c>
      <c r="C3391" s="3" t="s">
        <v>3667</v>
      </c>
      <c r="D3391" s="3" t="s">
        <v>3359</v>
      </c>
    </row>
    <row r="3392" spans="1:4" x14ac:dyDescent="0.2">
      <c r="A3392" s="3">
        <v>1265</v>
      </c>
      <c r="B3392" s="3" t="s">
        <v>3668</v>
      </c>
      <c r="C3392" s="3" t="s">
        <v>3667</v>
      </c>
      <c r="D3392" s="3" t="s">
        <v>3359</v>
      </c>
    </row>
    <row r="3393" spans="1:4" x14ac:dyDescent="0.2">
      <c r="A3393" s="3">
        <v>1274</v>
      </c>
      <c r="B3393" s="3" t="s">
        <v>3669</v>
      </c>
      <c r="C3393" s="3" t="s">
        <v>3670</v>
      </c>
      <c r="D3393" s="3" t="s">
        <v>3359</v>
      </c>
    </row>
    <row r="3394" spans="1:4" x14ac:dyDescent="0.2">
      <c r="A3394" s="3">
        <v>1295</v>
      </c>
      <c r="B3394" s="3" t="s">
        <v>3671</v>
      </c>
      <c r="C3394" s="3" t="s">
        <v>3671</v>
      </c>
      <c r="D3394" s="3" t="s">
        <v>3359</v>
      </c>
    </row>
    <row r="3395" spans="1:4" x14ac:dyDescent="0.2">
      <c r="A3395" s="3">
        <v>1270</v>
      </c>
      <c r="B3395" s="3" t="s">
        <v>3672</v>
      </c>
      <c r="C3395" s="3" t="s">
        <v>3672</v>
      </c>
      <c r="D3395" s="3" t="s">
        <v>3359</v>
      </c>
    </row>
    <row r="3396" spans="1:4" x14ac:dyDescent="0.2">
      <c r="A3396" s="3">
        <v>1261</v>
      </c>
      <c r="B3396" s="3" t="s">
        <v>3673</v>
      </c>
      <c r="C3396" s="3" t="s">
        <v>3673</v>
      </c>
      <c r="D3396" s="3" t="s">
        <v>3359</v>
      </c>
    </row>
    <row r="3397" spans="1:4" x14ac:dyDescent="0.2">
      <c r="A3397" s="3">
        <v>1267</v>
      </c>
      <c r="B3397" s="3" t="s">
        <v>3674</v>
      </c>
      <c r="C3397" s="3" t="s">
        <v>3674</v>
      </c>
      <c r="D3397" s="3" t="s">
        <v>3359</v>
      </c>
    </row>
    <row r="3398" spans="1:4" x14ac:dyDescent="0.2">
      <c r="A3398" s="3">
        <v>1355</v>
      </c>
      <c r="B3398" s="3" t="s">
        <v>3675</v>
      </c>
      <c r="C3398" s="3" t="s">
        <v>3675</v>
      </c>
      <c r="D3398" s="3" t="s">
        <v>3359</v>
      </c>
    </row>
    <row r="3399" spans="1:4" x14ac:dyDescent="0.2">
      <c r="A3399" s="3">
        <v>1352</v>
      </c>
      <c r="B3399" s="3" t="s">
        <v>3676</v>
      </c>
      <c r="C3399" s="3" t="s">
        <v>3676</v>
      </c>
      <c r="D3399" s="3" t="s">
        <v>3359</v>
      </c>
    </row>
    <row r="3400" spans="1:4" x14ac:dyDescent="0.2">
      <c r="A3400" s="3">
        <v>1321</v>
      </c>
      <c r="B3400" s="3" t="s">
        <v>3677</v>
      </c>
      <c r="C3400" s="3" t="s">
        <v>3677</v>
      </c>
      <c r="D3400" s="3" t="s">
        <v>3359</v>
      </c>
    </row>
    <row r="3401" spans="1:4" x14ac:dyDescent="0.2">
      <c r="A3401" s="3">
        <v>1338</v>
      </c>
      <c r="B3401" s="3" t="s">
        <v>3678</v>
      </c>
      <c r="C3401" s="3" t="s">
        <v>3678</v>
      </c>
      <c r="D3401" s="3" t="s">
        <v>3359</v>
      </c>
    </row>
    <row r="3402" spans="1:4" x14ac:dyDescent="0.2">
      <c r="A3402" s="3">
        <v>1446</v>
      </c>
      <c r="B3402" s="3" t="s">
        <v>3679</v>
      </c>
      <c r="C3402" s="3" t="s">
        <v>3679</v>
      </c>
      <c r="D3402" s="3" t="s">
        <v>3359</v>
      </c>
    </row>
    <row r="3403" spans="1:4" x14ac:dyDescent="0.2">
      <c r="A3403" s="3">
        <v>1372</v>
      </c>
      <c r="B3403" s="3" t="s">
        <v>3680</v>
      </c>
      <c r="C3403" s="3" t="s">
        <v>3680</v>
      </c>
      <c r="D3403" s="3" t="s">
        <v>3359</v>
      </c>
    </row>
    <row r="3404" spans="1:4" x14ac:dyDescent="0.2">
      <c r="A3404" s="3">
        <v>1353</v>
      </c>
      <c r="B3404" s="3" t="s">
        <v>3681</v>
      </c>
      <c r="C3404" s="3" t="s">
        <v>3681</v>
      </c>
      <c r="D3404" s="3" t="s">
        <v>3359</v>
      </c>
    </row>
    <row r="3405" spans="1:4" x14ac:dyDescent="0.2">
      <c r="A3405" s="3">
        <v>1329</v>
      </c>
      <c r="B3405" s="3" t="s">
        <v>3682</v>
      </c>
      <c r="C3405" s="3" t="s">
        <v>3682</v>
      </c>
      <c r="D3405" s="3" t="s">
        <v>3359</v>
      </c>
    </row>
    <row r="3406" spans="1:4" x14ac:dyDescent="0.2">
      <c r="A3406" s="3">
        <v>1373</v>
      </c>
      <c r="B3406" s="3" t="s">
        <v>3683</v>
      </c>
      <c r="C3406" s="3" t="s">
        <v>3683</v>
      </c>
      <c r="D3406" s="3" t="s">
        <v>3359</v>
      </c>
    </row>
    <row r="3407" spans="1:4" x14ac:dyDescent="0.2">
      <c r="A3407" s="3">
        <v>1374</v>
      </c>
      <c r="B3407" s="3" t="s">
        <v>3684</v>
      </c>
      <c r="C3407" s="3" t="s">
        <v>3683</v>
      </c>
      <c r="D3407" s="3" t="s">
        <v>3359</v>
      </c>
    </row>
    <row r="3408" spans="1:4" x14ac:dyDescent="0.2">
      <c r="A3408" s="3">
        <v>1435</v>
      </c>
      <c r="B3408" s="3" t="s">
        <v>3685</v>
      </c>
      <c r="C3408" s="3" t="s">
        <v>3683</v>
      </c>
      <c r="D3408" s="3" t="s">
        <v>3359</v>
      </c>
    </row>
    <row r="3409" spans="1:4" x14ac:dyDescent="0.2">
      <c r="A3409" s="3">
        <v>1356</v>
      </c>
      <c r="B3409" s="3" t="s">
        <v>3686</v>
      </c>
      <c r="C3409" s="3" t="s">
        <v>3686</v>
      </c>
      <c r="D3409" s="3" t="s">
        <v>3359</v>
      </c>
    </row>
    <row r="3410" spans="1:4" x14ac:dyDescent="0.2">
      <c r="A3410" s="3">
        <v>1356</v>
      </c>
      <c r="B3410" s="3" t="s">
        <v>3687</v>
      </c>
      <c r="C3410" s="3" t="s">
        <v>3686</v>
      </c>
      <c r="D3410" s="3" t="s">
        <v>3359</v>
      </c>
    </row>
    <row r="3411" spans="1:4" x14ac:dyDescent="0.2">
      <c r="A3411" s="3">
        <v>1322</v>
      </c>
      <c r="B3411" s="3" t="s">
        <v>3688</v>
      </c>
      <c r="C3411" s="3" t="s">
        <v>3688</v>
      </c>
      <c r="D3411" s="3" t="s">
        <v>3359</v>
      </c>
    </row>
    <row r="3412" spans="1:4" x14ac:dyDescent="0.2">
      <c r="A3412" s="3">
        <v>1326</v>
      </c>
      <c r="B3412" s="3" t="s">
        <v>3689</v>
      </c>
      <c r="C3412" s="3" t="s">
        <v>3689</v>
      </c>
      <c r="D3412" s="3" t="s">
        <v>3359</v>
      </c>
    </row>
    <row r="3413" spans="1:4" x14ac:dyDescent="0.2">
      <c r="A3413" s="3">
        <v>1357</v>
      </c>
      <c r="B3413" s="3" t="s">
        <v>3690</v>
      </c>
      <c r="C3413" s="3" t="s">
        <v>3690</v>
      </c>
      <c r="D3413" s="3" t="s">
        <v>3359</v>
      </c>
    </row>
    <row r="3414" spans="1:4" x14ac:dyDescent="0.2">
      <c r="A3414" s="3">
        <v>1354</v>
      </c>
      <c r="B3414" s="3" t="s">
        <v>3691</v>
      </c>
      <c r="C3414" s="3" t="s">
        <v>3691</v>
      </c>
      <c r="D3414" s="3" t="s">
        <v>3359</v>
      </c>
    </row>
    <row r="3415" spans="1:4" x14ac:dyDescent="0.2">
      <c r="A3415" s="3">
        <v>1350</v>
      </c>
      <c r="B3415" s="3" t="s">
        <v>3692</v>
      </c>
      <c r="C3415" s="3" t="s">
        <v>3692</v>
      </c>
      <c r="D3415" s="3" t="s">
        <v>3359</v>
      </c>
    </row>
    <row r="3416" spans="1:4" x14ac:dyDescent="0.2">
      <c r="A3416" s="3">
        <v>1148</v>
      </c>
      <c r="B3416" s="3" t="s">
        <v>3693</v>
      </c>
      <c r="C3416" s="3" t="s">
        <v>3693</v>
      </c>
      <c r="D3416" s="3" t="s">
        <v>3359</v>
      </c>
    </row>
    <row r="3417" spans="1:4" x14ac:dyDescent="0.2">
      <c r="A3417" s="3">
        <v>1324</v>
      </c>
      <c r="B3417" s="3" t="s">
        <v>3694</v>
      </c>
      <c r="C3417" s="3" t="s">
        <v>3694</v>
      </c>
      <c r="D3417" s="3" t="s">
        <v>3359</v>
      </c>
    </row>
    <row r="3418" spans="1:4" x14ac:dyDescent="0.2">
      <c r="A3418" s="3">
        <v>1439</v>
      </c>
      <c r="B3418" s="3" t="s">
        <v>3695</v>
      </c>
      <c r="C3418" s="3" t="s">
        <v>3695</v>
      </c>
      <c r="D3418" s="3" t="s">
        <v>3359</v>
      </c>
    </row>
    <row r="3419" spans="1:4" x14ac:dyDescent="0.2">
      <c r="A3419" s="3">
        <v>1323</v>
      </c>
      <c r="B3419" s="3" t="s">
        <v>3696</v>
      </c>
      <c r="C3419" s="3" t="s">
        <v>3697</v>
      </c>
      <c r="D3419" s="3" t="s">
        <v>3359</v>
      </c>
    </row>
    <row r="3420" spans="1:4" x14ac:dyDescent="0.2">
      <c r="A3420" s="3">
        <v>1355</v>
      </c>
      <c r="B3420" s="3" t="s">
        <v>3698</v>
      </c>
      <c r="C3420" s="3" t="s">
        <v>3698</v>
      </c>
      <c r="D3420" s="3" t="s">
        <v>3359</v>
      </c>
    </row>
    <row r="3421" spans="1:4" x14ac:dyDescent="0.2">
      <c r="A3421" s="3">
        <v>1358</v>
      </c>
      <c r="B3421" s="3" t="s">
        <v>3699</v>
      </c>
      <c r="C3421" s="3" t="s">
        <v>3699</v>
      </c>
      <c r="D3421" s="3" t="s">
        <v>3359</v>
      </c>
    </row>
    <row r="3422" spans="1:4" x14ac:dyDescent="0.2">
      <c r="A3422" s="3">
        <v>1337</v>
      </c>
      <c r="B3422" s="3" t="s">
        <v>3700</v>
      </c>
      <c r="C3422" s="3" t="s">
        <v>3700</v>
      </c>
      <c r="D3422" s="3" t="s">
        <v>3359</v>
      </c>
    </row>
    <row r="3423" spans="1:4" x14ac:dyDescent="0.2">
      <c r="A3423" s="3">
        <v>1325</v>
      </c>
      <c r="B3423" s="3" t="s">
        <v>3701</v>
      </c>
      <c r="C3423" s="3" t="s">
        <v>3701</v>
      </c>
      <c r="D3423" s="3" t="s">
        <v>3359</v>
      </c>
    </row>
    <row r="3424" spans="1:4" x14ac:dyDescent="0.2">
      <c r="A3424" s="3">
        <v>1445</v>
      </c>
      <c r="B3424" s="3" t="s">
        <v>3702</v>
      </c>
      <c r="C3424" s="3" t="s">
        <v>3702</v>
      </c>
      <c r="D3424" s="3" t="s">
        <v>3359</v>
      </c>
    </row>
    <row r="3425" spans="1:4" x14ac:dyDescent="0.2">
      <c r="A3425" s="3">
        <v>1082</v>
      </c>
      <c r="B3425" s="3" t="s">
        <v>3703</v>
      </c>
      <c r="C3425" s="3" t="s">
        <v>3703</v>
      </c>
      <c r="D3425" s="3" t="s">
        <v>3359</v>
      </c>
    </row>
    <row r="3426" spans="1:4" x14ac:dyDescent="0.2">
      <c r="A3426" s="3">
        <v>1613</v>
      </c>
      <c r="B3426" s="3" t="s">
        <v>3704</v>
      </c>
      <c r="C3426" s="3" t="s">
        <v>3704</v>
      </c>
      <c r="D3426" s="3" t="s">
        <v>3359</v>
      </c>
    </row>
    <row r="3427" spans="1:4" x14ac:dyDescent="0.2">
      <c r="A3427" s="3">
        <v>1081</v>
      </c>
      <c r="B3427" s="3" t="s">
        <v>3705</v>
      </c>
      <c r="C3427" s="3" t="s">
        <v>3705</v>
      </c>
      <c r="D3427" s="3" t="s">
        <v>3359</v>
      </c>
    </row>
    <row r="3428" spans="1:4" x14ac:dyDescent="0.2">
      <c r="A3428" s="3">
        <v>1088</v>
      </c>
      <c r="B3428" s="3" t="s">
        <v>3706</v>
      </c>
      <c r="C3428" s="3" t="s">
        <v>3706</v>
      </c>
      <c r="D3428" s="3" t="s">
        <v>3359</v>
      </c>
    </row>
    <row r="3429" spans="1:4" x14ac:dyDescent="0.2">
      <c r="A3429" s="3">
        <v>1077</v>
      </c>
      <c r="B3429" s="3" t="s">
        <v>3707</v>
      </c>
      <c r="C3429" s="3" t="s">
        <v>3707</v>
      </c>
      <c r="D3429" s="3" t="s">
        <v>3359</v>
      </c>
    </row>
    <row r="3430" spans="1:4" x14ac:dyDescent="0.2">
      <c r="A3430" s="3">
        <v>1080</v>
      </c>
      <c r="B3430" s="3" t="s">
        <v>3708</v>
      </c>
      <c r="C3430" s="3" t="s">
        <v>3707</v>
      </c>
      <c r="D3430" s="3" t="s">
        <v>3359</v>
      </c>
    </row>
    <row r="3431" spans="1:4" x14ac:dyDescent="0.2">
      <c r="A3431" s="3">
        <v>1085</v>
      </c>
      <c r="B3431" s="3" t="s">
        <v>3709</v>
      </c>
      <c r="C3431" s="3" t="s">
        <v>3709</v>
      </c>
      <c r="D3431" s="3" t="s">
        <v>3359</v>
      </c>
    </row>
    <row r="3432" spans="1:4" x14ac:dyDescent="0.2">
      <c r="A3432" s="3">
        <v>1041</v>
      </c>
      <c r="B3432" s="3" t="s">
        <v>3710</v>
      </c>
      <c r="C3432" s="3" t="s">
        <v>3711</v>
      </c>
      <c r="D3432" s="3" t="s">
        <v>3359</v>
      </c>
    </row>
    <row r="3433" spans="1:4" x14ac:dyDescent="0.2">
      <c r="A3433" s="3">
        <v>1058</v>
      </c>
      <c r="B3433" s="3" t="s">
        <v>3712</v>
      </c>
      <c r="C3433" s="3" t="s">
        <v>3711</v>
      </c>
      <c r="D3433" s="3" t="s">
        <v>3359</v>
      </c>
    </row>
    <row r="3434" spans="1:4" x14ac:dyDescent="0.2">
      <c r="A3434" s="3">
        <v>1059</v>
      </c>
      <c r="B3434" s="3" t="s">
        <v>3713</v>
      </c>
      <c r="C3434" s="3" t="s">
        <v>3711</v>
      </c>
      <c r="D3434" s="3" t="s">
        <v>3359</v>
      </c>
    </row>
    <row r="3435" spans="1:4" x14ac:dyDescent="0.2">
      <c r="A3435" s="3">
        <v>1061</v>
      </c>
      <c r="B3435" s="3" t="s">
        <v>3714</v>
      </c>
      <c r="C3435" s="3" t="s">
        <v>3711</v>
      </c>
      <c r="D3435" s="3" t="s">
        <v>3359</v>
      </c>
    </row>
    <row r="3436" spans="1:4" x14ac:dyDescent="0.2">
      <c r="A3436" s="3">
        <v>1062</v>
      </c>
      <c r="B3436" s="3" t="s">
        <v>3715</v>
      </c>
      <c r="C3436" s="3" t="s">
        <v>3711</v>
      </c>
      <c r="D3436" s="3" t="s">
        <v>3359</v>
      </c>
    </row>
    <row r="3437" spans="1:4" x14ac:dyDescent="0.2">
      <c r="A3437" s="3">
        <v>1078</v>
      </c>
      <c r="B3437" s="3" t="s">
        <v>3716</v>
      </c>
      <c r="C3437" s="3" t="s">
        <v>3717</v>
      </c>
      <c r="D3437" s="3" t="s">
        <v>3359</v>
      </c>
    </row>
    <row r="3438" spans="1:4" x14ac:dyDescent="0.2">
      <c r="A3438" s="3">
        <v>1607</v>
      </c>
      <c r="B3438" s="3" t="s">
        <v>3718</v>
      </c>
      <c r="C3438" s="3" t="s">
        <v>3717</v>
      </c>
      <c r="D3438" s="3" t="s">
        <v>3359</v>
      </c>
    </row>
    <row r="3439" spans="1:4" x14ac:dyDescent="0.2">
      <c r="A3439" s="3">
        <v>1607</v>
      </c>
      <c r="B3439" s="3" t="s">
        <v>3719</v>
      </c>
      <c r="C3439" s="3" t="s">
        <v>3717</v>
      </c>
      <c r="D3439" s="3" t="s">
        <v>3359</v>
      </c>
    </row>
    <row r="3440" spans="1:4" x14ac:dyDescent="0.2">
      <c r="A3440" s="3">
        <v>1607</v>
      </c>
      <c r="B3440" s="3" t="s">
        <v>3720</v>
      </c>
      <c r="C3440" s="3" t="s">
        <v>3717</v>
      </c>
      <c r="D3440" s="3" t="s">
        <v>3359</v>
      </c>
    </row>
    <row r="3441" spans="1:4" x14ac:dyDescent="0.2">
      <c r="A3441" s="3">
        <v>1607</v>
      </c>
      <c r="B3441" s="3" t="s">
        <v>3721</v>
      </c>
      <c r="C3441" s="3" t="s">
        <v>3717</v>
      </c>
      <c r="D3441" s="3" t="s">
        <v>3359</v>
      </c>
    </row>
    <row r="3442" spans="1:4" x14ac:dyDescent="0.2">
      <c r="A3442" s="3">
        <v>1608</v>
      </c>
      <c r="B3442" s="3" t="s">
        <v>3722</v>
      </c>
      <c r="C3442" s="3" t="s">
        <v>3717</v>
      </c>
      <c r="D3442" s="3" t="s">
        <v>3359</v>
      </c>
    </row>
    <row r="3443" spans="1:4" x14ac:dyDescent="0.2">
      <c r="A3443" s="3">
        <v>1608</v>
      </c>
      <c r="B3443" s="3" t="s">
        <v>3723</v>
      </c>
      <c r="C3443" s="3" t="s">
        <v>3717</v>
      </c>
      <c r="D3443" s="3" t="s">
        <v>3359</v>
      </c>
    </row>
    <row r="3444" spans="1:4" x14ac:dyDescent="0.2">
      <c r="A3444" s="3">
        <v>1608</v>
      </c>
      <c r="B3444" s="3" t="s">
        <v>3724</v>
      </c>
      <c r="C3444" s="3" t="s">
        <v>3717</v>
      </c>
      <c r="D3444" s="3" t="s">
        <v>3359</v>
      </c>
    </row>
    <row r="3445" spans="1:4" x14ac:dyDescent="0.2">
      <c r="A3445" s="3">
        <v>1610</v>
      </c>
      <c r="B3445" s="3" t="s">
        <v>3725</v>
      </c>
      <c r="C3445" s="3" t="s">
        <v>3717</v>
      </c>
      <c r="D3445" s="3" t="s">
        <v>3359</v>
      </c>
    </row>
    <row r="3446" spans="1:4" x14ac:dyDescent="0.2">
      <c r="A3446" s="3">
        <v>1610</v>
      </c>
      <c r="B3446" s="3" t="s">
        <v>3726</v>
      </c>
      <c r="C3446" s="3" t="s">
        <v>3717</v>
      </c>
      <c r="D3446" s="3" t="s">
        <v>3359</v>
      </c>
    </row>
    <row r="3447" spans="1:4" x14ac:dyDescent="0.2">
      <c r="A3447" s="3">
        <v>1610</v>
      </c>
      <c r="B3447" s="3" t="s">
        <v>3727</v>
      </c>
      <c r="C3447" s="3" t="s">
        <v>3717</v>
      </c>
      <c r="D3447" s="3" t="s">
        <v>3359</v>
      </c>
    </row>
    <row r="3448" spans="1:4" x14ac:dyDescent="0.2">
      <c r="A3448" s="3">
        <v>1612</v>
      </c>
      <c r="B3448" s="3" t="s">
        <v>3728</v>
      </c>
      <c r="C3448" s="3" t="s">
        <v>3717</v>
      </c>
      <c r="D3448" s="3" t="s">
        <v>3359</v>
      </c>
    </row>
    <row r="3449" spans="1:4" x14ac:dyDescent="0.2">
      <c r="A3449" s="3">
        <v>1076</v>
      </c>
      <c r="B3449" s="3" t="s">
        <v>3729</v>
      </c>
      <c r="C3449" s="3" t="s">
        <v>3730</v>
      </c>
      <c r="D3449" s="3" t="s">
        <v>3359</v>
      </c>
    </row>
    <row r="3450" spans="1:4" x14ac:dyDescent="0.2">
      <c r="A3450" s="3">
        <v>1083</v>
      </c>
      <c r="B3450" s="3" t="s">
        <v>3731</v>
      </c>
      <c r="C3450" s="3" t="s">
        <v>3730</v>
      </c>
      <c r="D3450" s="3" t="s">
        <v>3359</v>
      </c>
    </row>
    <row r="3451" spans="1:4" x14ac:dyDescent="0.2">
      <c r="A3451" s="3">
        <v>1084</v>
      </c>
      <c r="B3451" s="3" t="s">
        <v>3732</v>
      </c>
      <c r="C3451" s="3" t="s">
        <v>3730</v>
      </c>
      <c r="D3451" s="3" t="s">
        <v>3359</v>
      </c>
    </row>
    <row r="3452" spans="1:4" x14ac:dyDescent="0.2">
      <c r="A3452" s="3">
        <v>1537</v>
      </c>
      <c r="B3452" s="3" t="s">
        <v>3733</v>
      </c>
      <c r="C3452" s="3" t="s">
        <v>3733</v>
      </c>
      <c r="D3452" s="3" t="s">
        <v>3359</v>
      </c>
    </row>
    <row r="3453" spans="1:4" x14ac:dyDescent="0.2">
      <c r="A3453" s="3">
        <v>1545</v>
      </c>
      <c r="B3453" s="3" t="s">
        <v>3734</v>
      </c>
      <c r="C3453" s="3" t="s">
        <v>3734</v>
      </c>
      <c r="D3453" s="3" t="s">
        <v>3359</v>
      </c>
    </row>
    <row r="3454" spans="1:4" x14ac:dyDescent="0.2">
      <c r="A3454" s="3">
        <v>1562</v>
      </c>
      <c r="B3454" s="3" t="s">
        <v>3735</v>
      </c>
      <c r="C3454" s="3" t="s">
        <v>3735</v>
      </c>
      <c r="D3454" s="3" t="s">
        <v>3359</v>
      </c>
    </row>
    <row r="3455" spans="1:4" x14ac:dyDescent="0.2">
      <c r="A3455" s="3">
        <v>1543</v>
      </c>
      <c r="B3455" s="3" t="s">
        <v>3736</v>
      </c>
      <c r="C3455" s="3" t="s">
        <v>3736</v>
      </c>
      <c r="D3455" s="3" t="s">
        <v>3359</v>
      </c>
    </row>
    <row r="3456" spans="1:4" x14ac:dyDescent="0.2">
      <c r="A3456" s="3">
        <v>1525</v>
      </c>
      <c r="B3456" s="3" t="s">
        <v>3737</v>
      </c>
      <c r="C3456" s="3" t="s">
        <v>3737</v>
      </c>
      <c r="D3456" s="3" t="s">
        <v>3359</v>
      </c>
    </row>
    <row r="3457" spans="1:4" x14ac:dyDescent="0.2">
      <c r="A3457" s="3">
        <v>1565</v>
      </c>
      <c r="B3457" s="3" t="s">
        <v>3738</v>
      </c>
      <c r="C3457" s="3" t="s">
        <v>3738</v>
      </c>
      <c r="D3457" s="3" t="s">
        <v>3359</v>
      </c>
    </row>
    <row r="3458" spans="1:4" x14ac:dyDescent="0.2">
      <c r="A3458" s="3">
        <v>1530</v>
      </c>
      <c r="B3458" s="3" t="s">
        <v>3739</v>
      </c>
      <c r="C3458" s="3" t="s">
        <v>3739</v>
      </c>
      <c r="D3458" s="3" t="s">
        <v>3359</v>
      </c>
    </row>
    <row r="3459" spans="1:4" x14ac:dyDescent="0.2">
      <c r="A3459" s="3">
        <v>1551</v>
      </c>
      <c r="B3459" s="3" t="s">
        <v>3740</v>
      </c>
      <c r="C3459" s="3" t="s">
        <v>3739</v>
      </c>
      <c r="D3459" s="3" t="s">
        <v>3359</v>
      </c>
    </row>
    <row r="3460" spans="1:4" x14ac:dyDescent="0.2">
      <c r="A3460" s="3">
        <v>1552</v>
      </c>
      <c r="B3460" s="3" t="s">
        <v>3741</v>
      </c>
      <c r="C3460" s="3" t="s">
        <v>3741</v>
      </c>
      <c r="D3460" s="3" t="s">
        <v>3359</v>
      </c>
    </row>
    <row r="3461" spans="1:4" x14ac:dyDescent="0.2">
      <c r="A3461" s="3">
        <v>1538</v>
      </c>
      <c r="B3461" s="3" t="s">
        <v>3742</v>
      </c>
      <c r="C3461" s="3" t="s">
        <v>3742</v>
      </c>
      <c r="D3461" s="3" t="s">
        <v>3359</v>
      </c>
    </row>
    <row r="3462" spans="1:4" x14ac:dyDescent="0.2">
      <c r="A3462" s="3">
        <v>1554</v>
      </c>
      <c r="B3462" s="3" t="s">
        <v>3743</v>
      </c>
      <c r="C3462" s="3" t="s">
        <v>3744</v>
      </c>
      <c r="D3462" s="3" t="s">
        <v>3359</v>
      </c>
    </row>
    <row r="3463" spans="1:4" x14ac:dyDescent="0.2">
      <c r="A3463" s="3">
        <v>1554</v>
      </c>
      <c r="B3463" s="3" t="s">
        <v>3745</v>
      </c>
      <c r="C3463" s="3" t="s">
        <v>3744</v>
      </c>
      <c r="D3463" s="3" t="s">
        <v>3359</v>
      </c>
    </row>
    <row r="3464" spans="1:4" x14ac:dyDescent="0.2">
      <c r="A3464" s="3">
        <v>1555</v>
      </c>
      <c r="B3464" s="3" t="s">
        <v>3744</v>
      </c>
      <c r="C3464" s="3" t="s">
        <v>3744</v>
      </c>
      <c r="D3464" s="3" t="s">
        <v>3359</v>
      </c>
    </row>
    <row r="3465" spans="1:4" x14ac:dyDescent="0.2">
      <c r="A3465" s="3">
        <v>1523</v>
      </c>
      <c r="B3465" s="3" t="s">
        <v>3746</v>
      </c>
      <c r="C3465" s="3" t="s">
        <v>3747</v>
      </c>
      <c r="D3465" s="3" t="s">
        <v>3359</v>
      </c>
    </row>
    <row r="3466" spans="1:4" x14ac:dyDescent="0.2">
      <c r="A3466" s="3">
        <v>1524</v>
      </c>
      <c r="B3466" s="3" t="s">
        <v>3748</v>
      </c>
      <c r="C3466" s="3" t="s">
        <v>3747</v>
      </c>
      <c r="D3466" s="3" t="s">
        <v>3359</v>
      </c>
    </row>
    <row r="3467" spans="1:4" x14ac:dyDescent="0.2">
      <c r="A3467" s="3">
        <v>1525</v>
      </c>
      <c r="B3467" s="3" t="s">
        <v>3749</v>
      </c>
      <c r="C3467" s="3" t="s">
        <v>3747</v>
      </c>
      <c r="D3467" s="3" t="s">
        <v>3359</v>
      </c>
    </row>
    <row r="3468" spans="1:4" x14ac:dyDescent="0.2">
      <c r="A3468" s="3">
        <v>1534</v>
      </c>
      <c r="B3468" s="3" t="s">
        <v>3750</v>
      </c>
      <c r="C3468" s="3" t="s">
        <v>3747</v>
      </c>
      <c r="D3468" s="3" t="s">
        <v>3359</v>
      </c>
    </row>
    <row r="3469" spans="1:4" x14ac:dyDescent="0.2">
      <c r="A3469" s="3">
        <v>1535</v>
      </c>
      <c r="B3469" s="3" t="s">
        <v>3751</v>
      </c>
      <c r="C3469" s="3" t="s">
        <v>3747</v>
      </c>
      <c r="D3469" s="3" t="s">
        <v>3359</v>
      </c>
    </row>
    <row r="3470" spans="1:4" x14ac:dyDescent="0.2">
      <c r="A3470" s="3">
        <v>1536</v>
      </c>
      <c r="B3470" s="3" t="s">
        <v>3752</v>
      </c>
      <c r="C3470" s="3" t="s">
        <v>3747</v>
      </c>
      <c r="D3470" s="3" t="s">
        <v>3359</v>
      </c>
    </row>
    <row r="3471" spans="1:4" x14ac:dyDescent="0.2">
      <c r="A3471" s="3">
        <v>1682</v>
      </c>
      <c r="B3471" s="3" t="s">
        <v>3753</v>
      </c>
      <c r="C3471" s="3" t="s">
        <v>3747</v>
      </c>
      <c r="D3471" s="3" t="s">
        <v>3359</v>
      </c>
    </row>
    <row r="3472" spans="1:4" x14ac:dyDescent="0.2">
      <c r="A3472" s="3">
        <v>1682</v>
      </c>
      <c r="B3472" s="3" t="s">
        <v>3754</v>
      </c>
      <c r="C3472" s="3" t="s">
        <v>3747</v>
      </c>
      <c r="D3472" s="3" t="s">
        <v>3359</v>
      </c>
    </row>
    <row r="3473" spans="1:4" x14ac:dyDescent="0.2">
      <c r="A3473" s="3">
        <v>1660</v>
      </c>
      <c r="B3473" s="3" t="s">
        <v>3755</v>
      </c>
      <c r="C3473" s="3" t="s">
        <v>3755</v>
      </c>
      <c r="D3473" s="3" t="s">
        <v>3359</v>
      </c>
    </row>
    <row r="3474" spans="1:4" x14ac:dyDescent="0.2">
      <c r="A3474" s="3">
        <v>1660</v>
      </c>
      <c r="B3474" s="3" t="s">
        <v>3756</v>
      </c>
      <c r="C3474" s="3" t="s">
        <v>3755</v>
      </c>
      <c r="D3474" s="3" t="s">
        <v>3359</v>
      </c>
    </row>
    <row r="3475" spans="1:4" x14ac:dyDescent="0.2">
      <c r="A3475" s="3">
        <v>1660</v>
      </c>
      <c r="B3475" s="3" t="s">
        <v>3757</v>
      </c>
      <c r="C3475" s="3" t="s">
        <v>3755</v>
      </c>
      <c r="D3475" s="3" t="s">
        <v>3359</v>
      </c>
    </row>
    <row r="3476" spans="1:4" x14ac:dyDescent="0.2">
      <c r="A3476" s="3">
        <v>1660</v>
      </c>
      <c r="B3476" s="3" t="s">
        <v>3758</v>
      </c>
      <c r="C3476" s="3" t="s">
        <v>3755</v>
      </c>
      <c r="D3476" s="3" t="s">
        <v>3359</v>
      </c>
    </row>
    <row r="3477" spans="1:4" x14ac:dyDescent="0.2">
      <c r="A3477" s="3">
        <v>1658</v>
      </c>
      <c r="B3477" s="3" t="s">
        <v>3759</v>
      </c>
      <c r="C3477" s="3" t="s">
        <v>3759</v>
      </c>
      <c r="D3477" s="3" t="s">
        <v>3359</v>
      </c>
    </row>
    <row r="3478" spans="1:4" x14ac:dyDescent="0.2">
      <c r="A3478" s="3">
        <v>1658</v>
      </c>
      <c r="B3478" s="3" t="s">
        <v>3760</v>
      </c>
      <c r="C3478" s="3" t="s">
        <v>3759</v>
      </c>
      <c r="D3478" s="3" t="s">
        <v>3359</v>
      </c>
    </row>
    <row r="3479" spans="1:4" x14ac:dyDescent="0.2">
      <c r="A3479" s="3">
        <v>1659</v>
      </c>
      <c r="B3479" s="3" t="s">
        <v>3761</v>
      </c>
      <c r="C3479" s="3" t="s">
        <v>3761</v>
      </c>
      <c r="D3479" s="3" t="s">
        <v>3359</v>
      </c>
    </row>
    <row r="3480" spans="1:4" x14ac:dyDescent="0.2">
      <c r="A3480" s="3">
        <v>1659</v>
      </c>
      <c r="B3480" s="3" t="s">
        <v>3762</v>
      </c>
      <c r="C3480" s="3" t="s">
        <v>3761</v>
      </c>
      <c r="D3480" s="3" t="s">
        <v>3359</v>
      </c>
    </row>
    <row r="3481" spans="1:4" x14ac:dyDescent="0.2">
      <c r="A3481" s="3">
        <v>1165</v>
      </c>
      <c r="B3481" s="3" t="s">
        <v>3763</v>
      </c>
      <c r="C3481" s="3" t="s">
        <v>3763</v>
      </c>
      <c r="D3481" s="3" t="s">
        <v>3359</v>
      </c>
    </row>
    <row r="3482" spans="1:4" x14ac:dyDescent="0.2">
      <c r="A3482" s="3">
        <v>1195</v>
      </c>
      <c r="B3482" s="3" t="s">
        <v>3764</v>
      </c>
      <c r="C3482" s="3" t="s">
        <v>3764</v>
      </c>
      <c r="D3482" s="3" t="s">
        <v>3359</v>
      </c>
    </row>
    <row r="3483" spans="1:4" x14ac:dyDescent="0.2">
      <c r="A3483" s="3">
        <v>1183</v>
      </c>
      <c r="B3483" s="3" t="s">
        <v>3765</v>
      </c>
      <c r="C3483" s="3" t="s">
        <v>3765</v>
      </c>
      <c r="D3483" s="3" t="s">
        <v>3359</v>
      </c>
    </row>
    <row r="3484" spans="1:4" x14ac:dyDescent="0.2">
      <c r="A3484" s="3">
        <v>1268</v>
      </c>
      <c r="B3484" s="3" t="s">
        <v>3766</v>
      </c>
      <c r="C3484" s="3" t="s">
        <v>3766</v>
      </c>
      <c r="D3484" s="3" t="s">
        <v>3359</v>
      </c>
    </row>
    <row r="3485" spans="1:4" x14ac:dyDescent="0.2">
      <c r="A3485" s="3">
        <v>1195</v>
      </c>
      <c r="B3485" s="3" t="s">
        <v>3767</v>
      </c>
      <c r="C3485" s="3" t="s">
        <v>3767</v>
      </c>
      <c r="D3485" s="3" t="s">
        <v>3359</v>
      </c>
    </row>
    <row r="3486" spans="1:4" x14ac:dyDescent="0.2">
      <c r="A3486" s="3">
        <v>1186</v>
      </c>
      <c r="B3486" s="3" t="s">
        <v>3768</v>
      </c>
      <c r="C3486" s="3" t="s">
        <v>3768</v>
      </c>
      <c r="D3486" s="3" t="s">
        <v>3359</v>
      </c>
    </row>
    <row r="3487" spans="1:4" x14ac:dyDescent="0.2">
      <c r="A3487" s="3">
        <v>1182</v>
      </c>
      <c r="B3487" s="3" t="s">
        <v>3769</v>
      </c>
      <c r="C3487" s="3" t="s">
        <v>3769</v>
      </c>
      <c r="D3487" s="3" t="s">
        <v>3359</v>
      </c>
    </row>
    <row r="3488" spans="1:4" x14ac:dyDescent="0.2">
      <c r="A3488" s="3">
        <v>1184</v>
      </c>
      <c r="B3488" s="3" t="s">
        <v>3770</v>
      </c>
      <c r="C3488" s="3" t="s">
        <v>3770</v>
      </c>
      <c r="D3488" s="3" t="s">
        <v>3359</v>
      </c>
    </row>
    <row r="3489" spans="1:4" x14ac:dyDescent="0.2">
      <c r="A3489" s="3">
        <v>1185</v>
      </c>
      <c r="B3489" s="3" t="s">
        <v>3771</v>
      </c>
      <c r="C3489" s="3" t="s">
        <v>3771</v>
      </c>
      <c r="D3489" s="3" t="s">
        <v>3359</v>
      </c>
    </row>
    <row r="3490" spans="1:4" x14ac:dyDescent="0.2">
      <c r="A3490" s="3">
        <v>1166</v>
      </c>
      <c r="B3490" s="3" t="s">
        <v>3772</v>
      </c>
      <c r="C3490" s="3" t="s">
        <v>3772</v>
      </c>
      <c r="D3490" s="3" t="s">
        <v>3359</v>
      </c>
    </row>
    <row r="3491" spans="1:4" x14ac:dyDescent="0.2">
      <c r="A3491" s="3">
        <v>1180</v>
      </c>
      <c r="B3491" s="3" t="s">
        <v>3773</v>
      </c>
      <c r="C3491" s="3" t="s">
        <v>3773</v>
      </c>
      <c r="D3491" s="3" t="s">
        <v>3359</v>
      </c>
    </row>
    <row r="3492" spans="1:4" x14ac:dyDescent="0.2">
      <c r="A3492" s="3">
        <v>1180</v>
      </c>
      <c r="B3492" s="3" t="s">
        <v>3774</v>
      </c>
      <c r="C3492" s="3" t="s">
        <v>3774</v>
      </c>
      <c r="D3492" s="3" t="s">
        <v>3359</v>
      </c>
    </row>
    <row r="3493" spans="1:4" x14ac:dyDescent="0.2">
      <c r="A3493" s="3">
        <v>1184</v>
      </c>
      <c r="B3493" s="3" t="s">
        <v>3775</v>
      </c>
      <c r="C3493" s="3" t="s">
        <v>3775</v>
      </c>
      <c r="D3493" s="3" t="s">
        <v>3359</v>
      </c>
    </row>
    <row r="3494" spans="1:4" x14ac:dyDescent="0.2">
      <c r="A3494" s="3">
        <v>1342</v>
      </c>
      <c r="B3494" s="3" t="s">
        <v>3776</v>
      </c>
      <c r="C3494" s="3" t="s">
        <v>3777</v>
      </c>
      <c r="D3494" s="3" t="s">
        <v>3359</v>
      </c>
    </row>
    <row r="3495" spans="1:4" x14ac:dyDescent="0.2">
      <c r="A3495" s="3">
        <v>1344</v>
      </c>
      <c r="B3495" s="3" t="s">
        <v>3777</v>
      </c>
      <c r="C3495" s="3" t="s">
        <v>3777</v>
      </c>
      <c r="D3495" s="3" t="s">
        <v>3359</v>
      </c>
    </row>
    <row r="3496" spans="1:4" x14ac:dyDescent="0.2">
      <c r="A3496" s="3">
        <v>1346</v>
      </c>
      <c r="B3496" s="3" t="s">
        <v>3778</v>
      </c>
      <c r="C3496" s="3" t="s">
        <v>3777</v>
      </c>
      <c r="D3496" s="3" t="s">
        <v>3359</v>
      </c>
    </row>
    <row r="3497" spans="1:4" x14ac:dyDescent="0.2">
      <c r="A3497" s="3">
        <v>1341</v>
      </c>
      <c r="B3497" s="3" t="s">
        <v>3779</v>
      </c>
      <c r="C3497" s="3" t="s">
        <v>3780</v>
      </c>
      <c r="D3497" s="3" t="s">
        <v>3359</v>
      </c>
    </row>
    <row r="3498" spans="1:4" x14ac:dyDescent="0.2">
      <c r="A3498" s="3">
        <v>1347</v>
      </c>
      <c r="B3498" s="3" t="s">
        <v>3781</v>
      </c>
      <c r="C3498" s="3" t="s">
        <v>3780</v>
      </c>
      <c r="D3498" s="3" t="s">
        <v>3359</v>
      </c>
    </row>
    <row r="3499" spans="1:4" x14ac:dyDescent="0.2">
      <c r="A3499" s="3">
        <v>1347</v>
      </c>
      <c r="B3499" s="3" t="s">
        <v>3782</v>
      </c>
      <c r="C3499" s="3" t="s">
        <v>3780</v>
      </c>
      <c r="D3499" s="3" t="s">
        <v>3359</v>
      </c>
    </row>
    <row r="3500" spans="1:4" x14ac:dyDescent="0.2">
      <c r="A3500" s="3">
        <v>1348</v>
      </c>
      <c r="B3500" s="3" t="s">
        <v>3783</v>
      </c>
      <c r="C3500" s="3" t="s">
        <v>3780</v>
      </c>
      <c r="D3500" s="3" t="s">
        <v>3359</v>
      </c>
    </row>
    <row r="3501" spans="1:4" x14ac:dyDescent="0.2">
      <c r="A3501" s="3">
        <v>1343</v>
      </c>
      <c r="B3501" s="3" t="s">
        <v>3784</v>
      </c>
      <c r="C3501" s="3" t="s">
        <v>3785</v>
      </c>
      <c r="D3501" s="3" t="s">
        <v>3359</v>
      </c>
    </row>
    <row r="3502" spans="1:4" x14ac:dyDescent="0.2">
      <c r="A3502" s="3">
        <v>1345</v>
      </c>
      <c r="B3502" s="3" t="s">
        <v>3785</v>
      </c>
      <c r="C3502" s="3" t="s">
        <v>3785</v>
      </c>
      <c r="D3502" s="3" t="s">
        <v>3359</v>
      </c>
    </row>
    <row r="3503" spans="1:4" x14ac:dyDescent="0.2">
      <c r="A3503" s="3">
        <v>1345</v>
      </c>
      <c r="B3503" s="3" t="s">
        <v>3786</v>
      </c>
      <c r="C3503" s="3" t="s">
        <v>3785</v>
      </c>
      <c r="D3503" s="3" t="s">
        <v>3359</v>
      </c>
    </row>
    <row r="3504" spans="1:4" x14ac:dyDescent="0.2">
      <c r="A3504" s="3">
        <v>1801</v>
      </c>
      <c r="B3504" s="3" t="s">
        <v>3787</v>
      </c>
      <c r="C3504" s="3" t="s">
        <v>3788</v>
      </c>
      <c r="D3504" s="3" t="s">
        <v>3359</v>
      </c>
    </row>
    <row r="3505" spans="1:4" x14ac:dyDescent="0.2">
      <c r="A3505" s="3">
        <v>1803</v>
      </c>
      <c r="B3505" s="3" t="s">
        <v>3788</v>
      </c>
      <c r="C3505" s="3" t="s">
        <v>3788</v>
      </c>
      <c r="D3505" s="3" t="s">
        <v>3359</v>
      </c>
    </row>
    <row r="3506" spans="1:4" x14ac:dyDescent="0.2">
      <c r="A3506" s="3">
        <v>1802</v>
      </c>
      <c r="B3506" s="3" t="s">
        <v>3789</v>
      </c>
      <c r="C3506" s="3" t="s">
        <v>3789</v>
      </c>
      <c r="D3506" s="3" t="s">
        <v>3359</v>
      </c>
    </row>
    <row r="3507" spans="1:4" x14ac:dyDescent="0.2">
      <c r="A3507" s="3">
        <v>1804</v>
      </c>
      <c r="B3507" s="3" t="s">
        <v>3790</v>
      </c>
      <c r="C3507" s="3" t="s">
        <v>3790</v>
      </c>
      <c r="D3507" s="3" t="s">
        <v>3359</v>
      </c>
    </row>
    <row r="3508" spans="1:4" x14ac:dyDescent="0.2">
      <c r="A3508" s="3">
        <v>1808</v>
      </c>
      <c r="B3508" s="3" t="s">
        <v>3791</v>
      </c>
      <c r="C3508" s="3" t="s">
        <v>3790</v>
      </c>
      <c r="D3508" s="3" t="s">
        <v>3359</v>
      </c>
    </row>
    <row r="3509" spans="1:4" x14ac:dyDescent="0.2">
      <c r="A3509" s="3">
        <v>1809</v>
      </c>
      <c r="B3509" s="3" t="s">
        <v>3792</v>
      </c>
      <c r="C3509" s="3" t="s">
        <v>3790</v>
      </c>
      <c r="D3509" s="3" t="s">
        <v>3359</v>
      </c>
    </row>
    <row r="3510" spans="1:4" x14ac:dyDescent="0.2">
      <c r="A3510" s="3">
        <v>1805</v>
      </c>
      <c r="B3510" s="3" t="s">
        <v>3793</v>
      </c>
      <c r="C3510" s="3" t="s">
        <v>3793</v>
      </c>
      <c r="D3510" s="3" t="s">
        <v>3359</v>
      </c>
    </row>
    <row r="3511" spans="1:4" x14ac:dyDescent="0.2">
      <c r="A3511" s="3">
        <v>1815</v>
      </c>
      <c r="B3511" s="3" t="s">
        <v>3794</v>
      </c>
      <c r="C3511" s="3" t="s">
        <v>3795</v>
      </c>
      <c r="D3511" s="3" t="s">
        <v>3359</v>
      </c>
    </row>
    <row r="3512" spans="1:4" x14ac:dyDescent="0.2">
      <c r="A3512" s="3">
        <v>1816</v>
      </c>
      <c r="B3512" s="3" t="s">
        <v>3796</v>
      </c>
      <c r="C3512" s="3" t="s">
        <v>3795</v>
      </c>
      <c r="D3512" s="3" t="s">
        <v>3359</v>
      </c>
    </row>
    <row r="3513" spans="1:4" x14ac:dyDescent="0.2">
      <c r="A3513" s="3">
        <v>1817</v>
      </c>
      <c r="B3513" s="3" t="s">
        <v>3797</v>
      </c>
      <c r="C3513" s="3" t="s">
        <v>3795</v>
      </c>
      <c r="D3513" s="3" t="s">
        <v>3359</v>
      </c>
    </row>
    <row r="3514" spans="1:4" x14ac:dyDescent="0.2">
      <c r="A3514" s="3">
        <v>1820</v>
      </c>
      <c r="B3514" s="3" t="s">
        <v>3795</v>
      </c>
      <c r="C3514" s="3" t="s">
        <v>3795</v>
      </c>
      <c r="D3514" s="3" t="s">
        <v>3359</v>
      </c>
    </row>
    <row r="3515" spans="1:4" x14ac:dyDescent="0.2">
      <c r="A3515" s="3">
        <v>1820</v>
      </c>
      <c r="B3515" s="3" t="s">
        <v>3798</v>
      </c>
      <c r="C3515" s="3" t="s">
        <v>3795</v>
      </c>
      <c r="D3515" s="3" t="s">
        <v>3359</v>
      </c>
    </row>
    <row r="3516" spans="1:4" x14ac:dyDescent="0.2">
      <c r="A3516" s="3">
        <v>1822</v>
      </c>
      <c r="B3516" s="3" t="s">
        <v>3799</v>
      </c>
      <c r="C3516" s="3" t="s">
        <v>3795</v>
      </c>
      <c r="D3516" s="3" t="s">
        <v>3359</v>
      </c>
    </row>
    <row r="3517" spans="1:4" x14ac:dyDescent="0.2">
      <c r="A3517" s="3">
        <v>1823</v>
      </c>
      <c r="B3517" s="3" t="s">
        <v>3800</v>
      </c>
      <c r="C3517" s="3" t="s">
        <v>3795</v>
      </c>
      <c r="D3517" s="3" t="s">
        <v>3359</v>
      </c>
    </row>
    <row r="3518" spans="1:4" x14ac:dyDescent="0.2">
      <c r="A3518" s="3">
        <v>1824</v>
      </c>
      <c r="B3518" s="3" t="s">
        <v>3801</v>
      </c>
      <c r="C3518" s="3" t="s">
        <v>3795</v>
      </c>
      <c r="D3518" s="3" t="s">
        <v>3359</v>
      </c>
    </row>
    <row r="3519" spans="1:4" x14ac:dyDescent="0.2">
      <c r="A3519" s="3">
        <v>1832</v>
      </c>
      <c r="B3519" s="3" t="s">
        <v>3802</v>
      </c>
      <c r="C3519" s="3" t="s">
        <v>3795</v>
      </c>
      <c r="D3519" s="3" t="s">
        <v>3359</v>
      </c>
    </row>
    <row r="3520" spans="1:4" x14ac:dyDescent="0.2">
      <c r="A3520" s="3">
        <v>1832</v>
      </c>
      <c r="B3520" s="3" t="s">
        <v>3803</v>
      </c>
      <c r="C3520" s="3" t="s">
        <v>3795</v>
      </c>
      <c r="D3520" s="3" t="s">
        <v>3359</v>
      </c>
    </row>
    <row r="3521" spans="1:4" x14ac:dyDescent="0.2">
      <c r="A3521" s="3">
        <v>1833</v>
      </c>
      <c r="B3521" s="3" t="s">
        <v>3804</v>
      </c>
      <c r="C3521" s="3" t="s">
        <v>3795</v>
      </c>
      <c r="D3521" s="3" t="s">
        <v>3359</v>
      </c>
    </row>
    <row r="3522" spans="1:4" x14ac:dyDescent="0.2">
      <c r="A3522" s="3">
        <v>1814</v>
      </c>
      <c r="B3522" s="3" t="s">
        <v>3805</v>
      </c>
      <c r="C3522" s="3" t="s">
        <v>3805</v>
      </c>
      <c r="D3522" s="3" t="s">
        <v>3359</v>
      </c>
    </row>
    <row r="3523" spans="1:4" x14ac:dyDescent="0.2">
      <c r="A3523" s="3">
        <v>1800</v>
      </c>
      <c r="B3523" s="3" t="s">
        <v>3806</v>
      </c>
      <c r="C3523" s="3" t="s">
        <v>3806</v>
      </c>
      <c r="D3523" s="3" t="s">
        <v>3359</v>
      </c>
    </row>
    <row r="3524" spans="1:4" x14ac:dyDescent="0.2">
      <c r="A3524" s="3">
        <v>1820</v>
      </c>
      <c r="B3524" s="3" t="s">
        <v>3807</v>
      </c>
      <c r="C3524" s="3" t="s">
        <v>3807</v>
      </c>
      <c r="D3524" s="3" t="s">
        <v>3359</v>
      </c>
    </row>
    <row r="3525" spans="1:4" x14ac:dyDescent="0.2">
      <c r="A3525" s="3">
        <v>1806</v>
      </c>
      <c r="B3525" s="3" t="s">
        <v>3808</v>
      </c>
      <c r="C3525" s="3" t="s">
        <v>3809</v>
      </c>
      <c r="D3525" s="3" t="s">
        <v>3359</v>
      </c>
    </row>
    <row r="3526" spans="1:4" x14ac:dyDescent="0.2">
      <c r="A3526" s="3">
        <v>1807</v>
      </c>
      <c r="B3526" s="3" t="s">
        <v>3810</v>
      </c>
      <c r="C3526" s="3" t="s">
        <v>3809</v>
      </c>
      <c r="D3526" s="3" t="s">
        <v>3359</v>
      </c>
    </row>
    <row r="3527" spans="1:4" x14ac:dyDescent="0.2">
      <c r="A3527" s="3">
        <v>1432</v>
      </c>
      <c r="B3527" s="3" t="s">
        <v>3811</v>
      </c>
      <c r="C3527" s="3" t="s">
        <v>3811</v>
      </c>
      <c r="D3527" s="3" t="s">
        <v>3359</v>
      </c>
    </row>
    <row r="3528" spans="1:4" x14ac:dyDescent="0.2">
      <c r="A3528" s="3">
        <v>1407</v>
      </c>
      <c r="B3528" s="3" t="s">
        <v>3812</v>
      </c>
      <c r="C3528" s="3" t="s">
        <v>3812</v>
      </c>
      <c r="D3528" s="3" t="s">
        <v>3359</v>
      </c>
    </row>
    <row r="3529" spans="1:4" x14ac:dyDescent="0.2">
      <c r="A3529" s="3">
        <v>1436</v>
      </c>
      <c r="B3529" s="3" t="s">
        <v>3813</v>
      </c>
      <c r="C3529" s="3" t="s">
        <v>3813</v>
      </c>
      <c r="D3529" s="3" t="s">
        <v>3359</v>
      </c>
    </row>
    <row r="3530" spans="1:4" x14ac:dyDescent="0.2">
      <c r="A3530" s="3">
        <v>1443</v>
      </c>
      <c r="B3530" s="3" t="s">
        <v>3814</v>
      </c>
      <c r="C3530" s="3" t="s">
        <v>3814</v>
      </c>
      <c r="D3530" s="3" t="s">
        <v>3359</v>
      </c>
    </row>
    <row r="3531" spans="1:4" x14ac:dyDescent="0.2">
      <c r="A3531" s="3">
        <v>1443</v>
      </c>
      <c r="B3531" s="3" t="s">
        <v>3815</v>
      </c>
      <c r="C3531" s="3" t="s">
        <v>3814</v>
      </c>
      <c r="D3531" s="3" t="s">
        <v>3359</v>
      </c>
    </row>
    <row r="3532" spans="1:4" x14ac:dyDescent="0.2">
      <c r="A3532" s="3">
        <v>1443</v>
      </c>
      <c r="B3532" s="3" t="s">
        <v>3816</v>
      </c>
      <c r="C3532" s="3" t="s">
        <v>3814</v>
      </c>
      <c r="D3532" s="3" t="s">
        <v>3359</v>
      </c>
    </row>
    <row r="3533" spans="1:4" x14ac:dyDescent="0.2">
      <c r="A3533" s="3">
        <v>1464</v>
      </c>
      <c r="B3533" s="3" t="s">
        <v>3817</v>
      </c>
      <c r="C3533" s="3" t="s">
        <v>3817</v>
      </c>
      <c r="D3533" s="3" t="s">
        <v>3359</v>
      </c>
    </row>
    <row r="3534" spans="1:4" x14ac:dyDescent="0.2">
      <c r="A3534" s="3">
        <v>1464</v>
      </c>
      <c r="B3534" s="3" t="s">
        <v>3818</v>
      </c>
      <c r="C3534" s="3" t="s">
        <v>3818</v>
      </c>
      <c r="D3534" s="3" t="s">
        <v>3359</v>
      </c>
    </row>
    <row r="3535" spans="1:4" x14ac:dyDescent="0.2">
      <c r="A3535" s="3">
        <v>1400</v>
      </c>
      <c r="B3535" s="3" t="s">
        <v>3819</v>
      </c>
      <c r="C3535" s="3" t="s">
        <v>3819</v>
      </c>
      <c r="D3535" s="3" t="s">
        <v>3359</v>
      </c>
    </row>
    <row r="3536" spans="1:4" x14ac:dyDescent="0.2">
      <c r="A3536" s="3">
        <v>1406</v>
      </c>
      <c r="B3536" s="3" t="s">
        <v>3820</v>
      </c>
      <c r="C3536" s="3" t="s">
        <v>3820</v>
      </c>
      <c r="D3536" s="3" t="s">
        <v>3359</v>
      </c>
    </row>
    <row r="3537" spans="1:4" x14ac:dyDescent="0.2">
      <c r="A3537" s="3">
        <v>1404</v>
      </c>
      <c r="B3537" s="3" t="s">
        <v>3821</v>
      </c>
      <c r="C3537" s="3" t="s">
        <v>3821</v>
      </c>
      <c r="D3537" s="3" t="s">
        <v>3359</v>
      </c>
    </row>
    <row r="3538" spans="1:4" x14ac:dyDescent="0.2">
      <c r="A3538" s="3">
        <v>1415</v>
      </c>
      <c r="B3538" s="3" t="s">
        <v>3822</v>
      </c>
      <c r="C3538" s="3" t="s">
        <v>3822</v>
      </c>
      <c r="D3538" s="3" t="s">
        <v>3359</v>
      </c>
    </row>
    <row r="3539" spans="1:4" x14ac:dyDescent="0.2">
      <c r="A3539" s="3">
        <v>1407</v>
      </c>
      <c r="B3539" s="3" t="s">
        <v>3823</v>
      </c>
      <c r="C3539" s="3" t="s">
        <v>3823</v>
      </c>
      <c r="D3539" s="3" t="s">
        <v>3359</v>
      </c>
    </row>
    <row r="3540" spans="1:4" x14ac:dyDescent="0.2">
      <c r="A3540" s="3">
        <v>1407</v>
      </c>
      <c r="B3540" s="3" t="s">
        <v>3824</v>
      </c>
      <c r="C3540" s="3" t="s">
        <v>3823</v>
      </c>
      <c r="D3540" s="3" t="s">
        <v>3359</v>
      </c>
    </row>
    <row r="3541" spans="1:4" x14ac:dyDescent="0.2">
      <c r="A3541" s="3">
        <v>1407</v>
      </c>
      <c r="B3541" s="3" t="s">
        <v>3825</v>
      </c>
      <c r="C3541" s="3" t="s">
        <v>3823</v>
      </c>
      <c r="D3541" s="3" t="s">
        <v>3359</v>
      </c>
    </row>
    <row r="3542" spans="1:4" x14ac:dyDescent="0.2">
      <c r="A3542" s="3">
        <v>1408</v>
      </c>
      <c r="B3542" s="3" t="s">
        <v>3826</v>
      </c>
      <c r="C3542" s="3" t="s">
        <v>3823</v>
      </c>
      <c r="D3542" s="3" t="s">
        <v>3359</v>
      </c>
    </row>
    <row r="3543" spans="1:4" x14ac:dyDescent="0.2">
      <c r="A3543" s="3">
        <v>1434</v>
      </c>
      <c r="B3543" s="3" t="s">
        <v>3827</v>
      </c>
      <c r="C3543" s="3" t="s">
        <v>3828</v>
      </c>
      <c r="D3543" s="3" t="s">
        <v>3359</v>
      </c>
    </row>
    <row r="3544" spans="1:4" x14ac:dyDescent="0.2">
      <c r="A3544" s="3">
        <v>1438</v>
      </c>
      <c r="B3544" s="3" t="s">
        <v>3829</v>
      </c>
      <c r="C3544" s="3" t="s">
        <v>3829</v>
      </c>
      <c r="D3544" s="3" t="s">
        <v>3359</v>
      </c>
    </row>
    <row r="3545" spans="1:4" x14ac:dyDescent="0.2">
      <c r="A3545" s="3">
        <v>1415</v>
      </c>
      <c r="B3545" s="3" t="s">
        <v>3830</v>
      </c>
      <c r="C3545" s="3" t="s">
        <v>3830</v>
      </c>
      <c r="D3545" s="3" t="s">
        <v>3359</v>
      </c>
    </row>
    <row r="3546" spans="1:4" x14ac:dyDescent="0.2">
      <c r="A3546" s="3">
        <v>1442</v>
      </c>
      <c r="B3546" s="3" t="s">
        <v>3831</v>
      </c>
      <c r="C3546" s="3" t="s">
        <v>3831</v>
      </c>
      <c r="D3546" s="3" t="s">
        <v>3359</v>
      </c>
    </row>
    <row r="3547" spans="1:4" x14ac:dyDescent="0.2">
      <c r="A3547" s="3">
        <v>1047</v>
      </c>
      <c r="B3547" s="3" t="s">
        <v>3832</v>
      </c>
      <c r="C3547" s="3" t="s">
        <v>3832</v>
      </c>
      <c r="D3547" s="3" t="s">
        <v>3359</v>
      </c>
    </row>
    <row r="3548" spans="1:4" x14ac:dyDescent="0.2">
      <c r="A3548" s="3">
        <v>1430</v>
      </c>
      <c r="B3548" s="3" t="s">
        <v>3833</v>
      </c>
      <c r="C3548" s="3" t="s">
        <v>3833</v>
      </c>
      <c r="D3548" s="3" t="s">
        <v>3359</v>
      </c>
    </row>
    <row r="3549" spans="1:4" x14ac:dyDescent="0.2">
      <c r="A3549" s="3">
        <v>1413</v>
      </c>
      <c r="B3549" s="3" t="s">
        <v>3834</v>
      </c>
      <c r="C3549" s="3" t="s">
        <v>3834</v>
      </c>
      <c r="D3549" s="3" t="s">
        <v>3359</v>
      </c>
    </row>
    <row r="3550" spans="1:4" x14ac:dyDescent="0.2">
      <c r="A3550" s="3">
        <v>1405</v>
      </c>
      <c r="B3550" s="3" t="s">
        <v>3835</v>
      </c>
      <c r="C3550" s="3" t="s">
        <v>3835</v>
      </c>
      <c r="D3550" s="3" t="s">
        <v>3359</v>
      </c>
    </row>
    <row r="3551" spans="1:4" x14ac:dyDescent="0.2">
      <c r="A3551" s="3">
        <v>1463</v>
      </c>
      <c r="B3551" s="3" t="s">
        <v>3836</v>
      </c>
      <c r="C3551" s="3" t="s">
        <v>3836</v>
      </c>
      <c r="D3551" s="3" t="s">
        <v>3359</v>
      </c>
    </row>
    <row r="3552" spans="1:4" x14ac:dyDescent="0.2">
      <c r="A3552" s="3">
        <v>1433</v>
      </c>
      <c r="B3552" s="3" t="s">
        <v>3837</v>
      </c>
      <c r="C3552" s="3" t="s">
        <v>3837</v>
      </c>
      <c r="D3552" s="3" t="s">
        <v>3359</v>
      </c>
    </row>
    <row r="3553" spans="1:4" x14ac:dyDescent="0.2">
      <c r="A3553" s="3">
        <v>1437</v>
      </c>
      <c r="B3553" s="3" t="s">
        <v>3838</v>
      </c>
      <c r="C3553" s="3" t="s">
        <v>3838</v>
      </c>
      <c r="D3553" s="3" t="s">
        <v>3359</v>
      </c>
    </row>
    <row r="3554" spans="1:4" x14ac:dyDescent="0.2">
      <c r="A3554" s="3">
        <v>1436</v>
      </c>
      <c r="B3554" s="3" t="s">
        <v>3839</v>
      </c>
      <c r="C3554" s="3" t="s">
        <v>3839</v>
      </c>
      <c r="D3554" s="3" t="s">
        <v>3359</v>
      </c>
    </row>
    <row r="3555" spans="1:4" x14ac:dyDescent="0.2">
      <c r="A3555" s="3">
        <v>1412</v>
      </c>
      <c r="B3555" s="3" t="s">
        <v>3840</v>
      </c>
      <c r="C3555" s="3" t="s">
        <v>3840</v>
      </c>
      <c r="D3555" s="3" t="s">
        <v>3359</v>
      </c>
    </row>
    <row r="3556" spans="1:4" x14ac:dyDescent="0.2">
      <c r="A3556" s="3">
        <v>1441</v>
      </c>
      <c r="B3556" s="3" t="s">
        <v>3841</v>
      </c>
      <c r="C3556" s="3" t="s">
        <v>3841</v>
      </c>
      <c r="D3556" s="3" t="s">
        <v>3359</v>
      </c>
    </row>
    <row r="3557" spans="1:4" x14ac:dyDescent="0.2">
      <c r="A3557" s="3">
        <v>1412</v>
      </c>
      <c r="B3557" s="3" t="s">
        <v>3842</v>
      </c>
      <c r="C3557" s="3" t="s">
        <v>3842</v>
      </c>
      <c r="D3557" s="3" t="s">
        <v>3359</v>
      </c>
    </row>
    <row r="3558" spans="1:4" x14ac:dyDescent="0.2">
      <c r="A3558" s="3">
        <v>1404</v>
      </c>
      <c r="B3558" s="3" t="s">
        <v>3843</v>
      </c>
      <c r="C3558" s="3" t="s">
        <v>3843</v>
      </c>
      <c r="D3558" s="3" t="s">
        <v>3359</v>
      </c>
    </row>
    <row r="3559" spans="1:4" x14ac:dyDescent="0.2">
      <c r="A3559" s="3">
        <v>1431</v>
      </c>
      <c r="B3559" s="3" t="s">
        <v>3844</v>
      </c>
      <c r="C3559" s="3" t="s">
        <v>3844</v>
      </c>
      <c r="D3559" s="3" t="s">
        <v>3359</v>
      </c>
    </row>
    <row r="3560" spans="1:4" x14ac:dyDescent="0.2">
      <c r="A3560" s="3">
        <v>1400</v>
      </c>
      <c r="B3560" s="3" t="s">
        <v>3845</v>
      </c>
      <c r="C3560" s="3" t="s">
        <v>3845</v>
      </c>
      <c r="D3560" s="3" t="s">
        <v>3359</v>
      </c>
    </row>
    <row r="3561" spans="1:4" x14ac:dyDescent="0.2">
      <c r="A3561" s="3">
        <v>1432</v>
      </c>
      <c r="B3561" s="3" t="s">
        <v>3846</v>
      </c>
      <c r="C3561" s="3" t="s">
        <v>3845</v>
      </c>
      <c r="D3561" s="3" t="s">
        <v>3359</v>
      </c>
    </row>
    <row r="3562" spans="1:4" x14ac:dyDescent="0.2">
      <c r="A3562" s="3">
        <v>1462</v>
      </c>
      <c r="B3562" s="3" t="s">
        <v>3847</v>
      </c>
      <c r="C3562" s="3" t="s">
        <v>3847</v>
      </c>
      <c r="D3562" s="3" t="s">
        <v>3359</v>
      </c>
    </row>
    <row r="3563" spans="1:4" x14ac:dyDescent="0.2">
      <c r="A3563" s="3">
        <v>3900</v>
      </c>
      <c r="B3563" s="3" t="s">
        <v>3848</v>
      </c>
      <c r="C3563" s="3" t="s">
        <v>3849</v>
      </c>
      <c r="D3563" s="3" t="s">
        <v>3850</v>
      </c>
    </row>
    <row r="3564" spans="1:4" x14ac:dyDescent="0.2">
      <c r="A3564" s="3">
        <v>3900</v>
      </c>
      <c r="B3564" s="3" t="s">
        <v>3851</v>
      </c>
      <c r="C3564" s="3" t="s">
        <v>3849</v>
      </c>
      <c r="D3564" s="3" t="s">
        <v>3850</v>
      </c>
    </row>
    <row r="3565" spans="1:4" x14ac:dyDescent="0.2">
      <c r="A3565" s="3">
        <v>3900</v>
      </c>
      <c r="B3565" s="3" t="s">
        <v>3852</v>
      </c>
      <c r="C3565" s="3" t="s">
        <v>3849</v>
      </c>
      <c r="D3565" s="3" t="s">
        <v>3850</v>
      </c>
    </row>
    <row r="3566" spans="1:4" x14ac:dyDescent="0.2">
      <c r="A3566" s="3">
        <v>3902</v>
      </c>
      <c r="B3566" s="3" t="s">
        <v>3853</v>
      </c>
      <c r="C3566" s="3" t="s">
        <v>3849</v>
      </c>
      <c r="D3566" s="3" t="s">
        <v>3850</v>
      </c>
    </row>
    <row r="3567" spans="1:4" x14ac:dyDescent="0.2">
      <c r="A3567" s="3">
        <v>3939</v>
      </c>
      <c r="B3567" s="3" t="s">
        <v>3854</v>
      </c>
      <c r="C3567" s="3" t="s">
        <v>3854</v>
      </c>
      <c r="D3567" s="3" t="s">
        <v>3850</v>
      </c>
    </row>
    <row r="3568" spans="1:4" x14ac:dyDescent="0.2">
      <c r="A3568" s="3">
        <v>3903</v>
      </c>
      <c r="B3568" s="3" t="s">
        <v>3855</v>
      </c>
      <c r="C3568" s="3" t="s">
        <v>3856</v>
      </c>
      <c r="D3568" s="3" t="s">
        <v>3850</v>
      </c>
    </row>
    <row r="3569" spans="1:4" x14ac:dyDescent="0.2">
      <c r="A3569" s="3">
        <v>3903</v>
      </c>
      <c r="B3569" s="3" t="s">
        <v>3857</v>
      </c>
      <c r="C3569" s="3" t="s">
        <v>3856</v>
      </c>
      <c r="D3569" s="3" t="s">
        <v>3850</v>
      </c>
    </row>
    <row r="3570" spans="1:4" x14ac:dyDescent="0.2">
      <c r="A3570" s="3">
        <v>3904</v>
      </c>
      <c r="B3570" s="3" t="s">
        <v>3856</v>
      </c>
      <c r="C3570" s="3" t="s">
        <v>3856</v>
      </c>
      <c r="D3570" s="3" t="s">
        <v>3850</v>
      </c>
    </row>
    <row r="3571" spans="1:4" x14ac:dyDescent="0.2">
      <c r="A3571" s="3">
        <v>3914</v>
      </c>
      <c r="B3571" s="3" t="s">
        <v>3858</v>
      </c>
      <c r="C3571" s="3" t="s">
        <v>3856</v>
      </c>
      <c r="D3571" s="3" t="s">
        <v>3850</v>
      </c>
    </row>
    <row r="3572" spans="1:4" x14ac:dyDescent="0.2">
      <c r="A3572" s="3">
        <v>3914</v>
      </c>
      <c r="B3572" s="3" t="s">
        <v>3859</v>
      </c>
      <c r="C3572" s="3" t="s">
        <v>3856</v>
      </c>
      <c r="D3572" s="3" t="s">
        <v>3850</v>
      </c>
    </row>
    <row r="3573" spans="1:4" x14ac:dyDescent="0.2">
      <c r="A3573" s="3">
        <v>3901</v>
      </c>
      <c r="B3573" s="3" t="s">
        <v>3860</v>
      </c>
      <c r="C3573" s="3" t="s">
        <v>3861</v>
      </c>
      <c r="D3573" s="3" t="s">
        <v>3850</v>
      </c>
    </row>
    <row r="3574" spans="1:4" x14ac:dyDescent="0.2">
      <c r="A3574" s="3">
        <v>3911</v>
      </c>
      <c r="B3574" s="3" t="s">
        <v>3861</v>
      </c>
      <c r="C3574" s="3" t="s">
        <v>3861</v>
      </c>
      <c r="D3574" s="3" t="s">
        <v>3850</v>
      </c>
    </row>
    <row r="3575" spans="1:4" x14ac:dyDescent="0.2">
      <c r="A3575" s="3">
        <v>3907</v>
      </c>
      <c r="B3575" s="3" t="s">
        <v>3862</v>
      </c>
      <c r="C3575" s="3" t="s">
        <v>3863</v>
      </c>
      <c r="D3575" s="3" t="s">
        <v>3850</v>
      </c>
    </row>
    <row r="3576" spans="1:4" x14ac:dyDescent="0.2">
      <c r="A3576" s="3">
        <v>3907</v>
      </c>
      <c r="B3576" s="3" t="s">
        <v>3864</v>
      </c>
      <c r="C3576" s="3" t="s">
        <v>3863</v>
      </c>
      <c r="D3576" s="3" t="s">
        <v>3850</v>
      </c>
    </row>
    <row r="3577" spans="1:4" x14ac:dyDescent="0.2">
      <c r="A3577" s="3">
        <v>3907</v>
      </c>
      <c r="B3577" s="3" t="s">
        <v>3865</v>
      </c>
      <c r="C3577" s="3" t="s">
        <v>3863</v>
      </c>
      <c r="D3577" s="3" t="s">
        <v>3850</v>
      </c>
    </row>
    <row r="3578" spans="1:4" x14ac:dyDescent="0.2">
      <c r="A3578" s="3">
        <v>3912</v>
      </c>
      <c r="B3578" s="3" t="s">
        <v>3866</v>
      </c>
      <c r="C3578" s="3" t="s">
        <v>3866</v>
      </c>
      <c r="D3578" s="3" t="s">
        <v>3850</v>
      </c>
    </row>
    <row r="3579" spans="1:4" x14ac:dyDescent="0.2">
      <c r="A3579" s="3">
        <v>3913</v>
      </c>
      <c r="B3579" s="3" t="s">
        <v>3867</v>
      </c>
      <c r="C3579" s="3" t="s">
        <v>3866</v>
      </c>
      <c r="D3579" s="3" t="s">
        <v>3850</v>
      </c>
    </row>
    <row r="3580" spans="1:4" x14ac:dyDescent="0.2">
      <c r="A3580" s="3">
        <v>3907</v>
      </c>
      <c r="B3580" s="3" t="s">
        <v>3868</v>
      </c>
      <c r="C3580" s="3" t="s">
        <v>3869</v>
      </c>
      <c r="D3580" s="3" t="s">
        <v>3850</v>
      </c>
    </row>
    <row r="3581" spans="1:4" x14ac:dyDescent="0.2">
      <c r="A3581" s="3">
        <v>1957</v>
      </c>
      <c r="B3581" s="3" t="s">
        <v>3870</v>
      </c>
      <c r="C3581" s="3" t="s">
        <v>3870</v>
      </c>
      <c r="D3581" s="3" t="s">
        <v>3850</v>
      </c>
    </row>
    <row r="3582" spans="1:4" x14ac:dyDescent="0.2">
      <c r="A3582" s="3">
        <v>1955</v>
      </c>
      <c r="B3582" s="3" t="s">
        <v>3871</v>
      </c>
      <c r="C3582" s="3" t="s">
        <v>3871</v>
      </c>
      <c r="D3582" s="3" t="s">
        <v>3850</v>
      </c>
    </row>
    <row r="3583" spans="1:4" x14ac:dyDescent="0.2">
      <c r="A3583" s="3">
        <v>1955</v>
      </c>
      <c r="B3583" s="3" t="s">
        <v>3872</v>
      </c>
      <c r="C3583" s="3" t="s">
        <v>3871</v>
      </c>
      <c r="D3583" s="3" t="s">
        <v>3850</v>
      </c>
    </row>
    <row r="3584" spans="1:4" x14ac:dyDescent="0.2">
      <c r="A3584" s="3">
        <v>1955</v>
      </c>
      <c r="B3584" s="3" t="s">
        <v>3873</v>
      </c>
      <c r="C3584" s="3" t="s">
        <v>3871</v>
      </c>
      <c r="D3584" s="3" t="s">
        <v>3850</v>
      </c>
    </row>
    <row r="3585" spans="1:4" x14ac:dyDescent="0.2">
      <c r="A3585" s="3">
        <v>1955</v>
      </c>
      <c r="B3585" s="3" t="s">
        <v>3874</v>
      </c>
      <c r="C3585" s="3" t="s">
        <v>3871</v>
      </c>
      <c r="D3585" s="3" t="s">
        <v>3850</v>
      </c>
    </row>
    <row r="3586" spans="1:4" x14ac:dyDescent="0.2">
      <c r="A3586" s="3">
        <v>1955</v>
      </c>
      <c r="B3586" s="3" t="s">
        <v>3875</v>
      </c>
      <c r="C3586" s="3" t="s">
        <v>3871</v>
      </c>
      <c r="D3586" s="3" t="s">
        <v>3850</v>
      </c>
    </row>
    <row r="3587" spans="1:4" x14ac:dyDescent="0.2">
      <c r="A3587" s="3">
        <v>1955</v>
      </c>
      <c r="B3587" s="3" t="s">
        <v>3876</v>
      </c>
      <c r="C3587" s="3" t="s">
        <v>3871</v>
      </c>
      <c r="D3587" s="3" t="s">
        <v>3850</v>
      </c>
    </row>
    <row r="3588" spans="1:4" x14ac:dyDescent="0.2">
      <c r="A3588" s="3">
        <v>1964</v>
      </c>
      <c r="B3588" s="3" t="s">
        <v>3877</v>
      </c>
      <c r="C3588" s="3" t="s">
        <v>3877</v>
      </c>
      <c r="D3588" s="3" t="s">
        <v>3850</v>
      </c>
    </row>
    <row r="3589" spans="1:4" x14ac:dyDescent="0.2">
      <c r="A3589" s="3">
        <v>1975</v>
      </c>
      <c r="B3589" s="3" t="s">
        <v>3878</v>
      </c>
      <c r="C3589" s="3" t="s">
        <v>3877</v>
      </c>
      <c r="D3589" s="3" t="s">
        <v>3850</v>
      </c>
    </row>
    <row r="3590" spans="1:4" x14ac:dyDescent="0.2">
      <c r="A3590" s="3">
        <v>1976</v>
      </c>
      <c r="B3590" s="3" t="s">
        <v>3879</v>
      </c>
      <c r="C3590" s="3" t="s">
        <v>3877</v>
      </c>
      <c r="D3590" s="3" t="s">
        <v>3850</v>
      </c>
    </row>
    <row r="3591" spans="1:4" x14ac:dyDescent="0.2">
      <c r="A3591" s="3">
        <v>1976</v>
      </c>
      <c r="B3591" s="3" t="s">
        <v>3880</v>
      </c>
      <c r="C3591" s="3" t="s">
        <v>3877</v>
      </c>
      <c r="D3591" s="3" t="s">
        <v>3850</v>
      </c>
    </row>
    <row r="3592" spans="1:4" x14ac:dyDescent="0.2">
      <c r="A3592" s="3">
        <v>1976</v>
      </c>
      <c r="B3592" s="3" t="s">
        <v>3881</v>
      </c>
      <c r="C3592" s="3" t="s">
        <v>3877</v>
      </c>
      <c r="D3592" s="3" t="s">
        <v>3850</v>
      </c>
    </row>
    <row r="3593" spans="1:4" x14ac:dyDescent="0.2">
      <c r="A3593" s="3">
        <v>1993</v>
      </c>
      <c r="B3593" s="3" t="s">
        <v>3882</v>
      </c>
      <c r="C3593" s="3" t="s">
        <v>3883</v>
      </c>
      <c r="D3593" s="3" t="s">
        <v>3850</v>
      </c>
    </row>
    <row r="3594" spans="1:4" x14ac:dyDescent="0.2">
      <c r="A3594" s="3">
        <v>1994</v>
      </c>
      <c r="B3594" s="3" t="s">
        <v>3884</v>
      </c>
      <c r="C3594" s="3" t="s">
        <v>3883</v>
      </c>
      <c r="D3594" s="3" t="s">
        <v>3850</v>
      </c>
    </row>
    <row r="3595" spans="1:4" x14ac:dyDescent="0.2">
      <c r="A3595" s="3">
        <v>1996</v>
      </c>
      <c r="B3595" s="3" t="s">
        <v>3885</v>
      </c>
      <c r="C3595" s="3" t="s">
        <v>3883</v>
      </c>
      <c r="D3595" s="3" t="s">
        <v>3850</v>
      </c>
    </row>
    <row r="3596" spans="1:4" x14ac:dyDescent="0.2">
      <c r="A3596" s="3">
        <v>1996</v>
      </c>
      <c r="B3596" s="3" t="s">
        <v>3886</v>
      </c>
      <c r="C3596" s="3" t="s">
        <v>3883</v>
      </c>
      <c r="D3596" s="3" t="s">
        <v>3850</v>
      </c>
    </row>
    <row r="3597" spans="1:4" x14ac:dyDescent="0.2">
      <c r="A3597" s="3">
        <v>1996</v>
      </c>
      <c r="B3597" s="3" t="s">
        <v>3887</v>
      </c>
      <c r="C3597" s="3" t="s">
        <v>3883</v>
      </c>
      <c r="D3597" s="3" t="s">
        <v>3850</v>
      </c>
    </row>
    <row r="3598" spans="1:4" x14ac:dyDescent="0.2">
      <c r="A3598" s="3">
        <v>1996</v>
      </c>
      <c r="B3598" s="3" t="s">
        <v>3888</v>
      </c>
      <c r="C3598" s="3" t="s">
        <v>3883</v>
      </c>
      <c r="D3598" s="3" t="s">
        <v>3850</v>
      </c>
    </row>
    <row r="3599" spans="1:4" x14ac:dyDescent="0.2">
      <c r="A3599" s="3">
        <v>1996</v>
      </c>
      <c r="B3599" s="3" t="s">
        <v>3889</v>
      </c>
      <c r="C3599" s="3" t="s">
        <v>3883</v>
      </c>
      <c r="D3599" s="3" t="s">
        <v>3850</v>
      </c>
    </row>
    <row r="3600" spans="1:4" x14ac:dyDescent="0.2">
      <c r="A3600" s="3">
        <v>1996</v>
      </c>
      <c r="B3600" s="3" t="s">
        <v>3890</v>
      </c>
      <c r="C3600" s="3" t="s">
        <v>3883</v>
      </c>
      <c r="D3600" s="3" t="s">
        <v>3850</v>
      </c>
    </row>
    <row r="3601" spans="1:4" x14ac:dyDescent="0.2">
      <c r="A3601" s="3">
        <v>1996</v>
      </c>
      <c r="B3601" s="3" t="s">
        <v>3891</v>
      </c>
      <c r="C3601" s="3" t="s">
        <v>3883</v>
      </c>
      <c r="D3601" s="3" t="s">
        <v>3850</v>
      </c>
    </row>
    <row r="3602" spans="1:4" x14ac:dyDescent="0.2">
      <c r="A3602" s="3">
        <v>1996</v>
      </c>
      <c r="B3602" s="3" t="s">
        <v>3892</v>
      </c>
      <c r="C3602" s="3" t="s">
        <v>3883</v>
      </c>
      <c r="D3602" s="3" t="s">
        <v>3850</v>
      </c>
    </row>
    <row r="3603" spans="1:4" x14ac:dyDescent="0.2">
      <c r="A3603" s="3">
        <v>1997</v>
      </c>
      <c r="B3603" s="3" t="s">
        <v>3893</v>
      </c>
      <c r="C3603" s="3" t="s">
        <v>3883</v>
      </c>
      <c r="D3603" s="3" t="s">
        <v>3850</v>
      </c>
    </row>
    <row r="3604" spans="1:4" x14ac:dyDescent="0.2">
      <c r="A3604" s="3">
        <v>1997</v>
      </c>
      <c r="B3604" s="3" t="s">
        <v>3894</v>
      </c>
      <c r="C3604" s="3" t="s">
        <v>3883</v>
      </c>
      <c r="D3604" s="3" t="s">
        <v>3850</v>
      </c>
    </row>
    <row r="3605" spans="1:4" x14ac:dyDescent="0.2">
      <c r="A3605" s="3">
        <v>1997</v>
      </c>
      <c r="B3605" s="3" t="s">
        <v>3895</v>
      </c>
      <c r="C3605" s="3" t="s">
        <v>3883</v>
      </c>
      <c r="D3605" s="3" t="s">
        <v>3850</v>
      </c>
    </row>
    <row r="3606" spans="1:4" x14ac:dyDescent="0.2">
      <c r="A3606" s="3">
        <v>1963</v>
      </c>
      <c r="B3606" s="3" t="s">
        <v>3896</v>
      </c>
      <c r="C3606" s="3" t="s">
        <v>3896</v>
      </c>
      <c r="D3606" s="3" t="s">
        <v>3850</v>
      </c>
    </row>
    <row r="3607" spans="1:4" x14ac:dyDescent="0.2">
      <c r="A3607" s="3">
        <v>1946</v>
      </c>
      <c r="B3607" s="3" t="s">
        <v>3897</v>
      </c>
      <c r="C3607" s="3" t="s">
        <v>3898</v>
      </c>
      <c r="D3607" s="3" t="s">
        <v>3850</v>
      </c>
    </row>
    <row r="3608" spans="1:4" x14ac:dyDescent="0.2">
      <c r="A3608" s="3">
        <v>1945</v>
      </c>
      <c r="B3608" s="3" t="s">
        <v>3899</v>
      </c>
      <c r="C3608" s="3" t="s">
        <v>3899</v>
      </c>
      <c r="D3608" s="3" t="s">
        <v>3850</v>
      </c>
    </row>
    <row r="3609" spans="1:4" x14ac:dyDescent="0.2">
      <c r="A3609" s="3">
        <v>1945</v>
      </c>
      <c r="B3609" s="3" t="s">
        <v>3900</v>
      </c>
      <c r="C3609" s="3" t="s">
        <v>3899</v>
      </c>
      <c r="D3609" s="3" t="s">
        <v>3850</v>
      </c>
    </row>
    <row r="3610" spans="1:4" x14ac:dyDescent="0.2">
      <c r="A3610" s="3">
        <v>1945</v>
      </c>
      <c r="B3610" s="3" t="s">
        <v>3901</v>
      </c>
      <c r="C3610" s="3" t="s">
        <v>3899</v>
      </c>
      <c r="D3610" s="3" t="s">
        <v>3850</v>
      </c>
    </row>
    <row r="3611" spans="1:4" x14ac:dyDescent="0.2">
      <c r="A3611" s="3">
        <v>1945</v>
      </c>
      <c r="B3611" s="3" t="s">
        <v>3902</v>
      </c>
      <c r="C3611" s="3" t="s">
        <v>3899</v>
      </c>
      <c r="D3611" s="3" t="s">
        <v>3850</v>
      </c>
    </row>
    <row r="3612" spans="1:4" x14ac:dyDescent="0.2">
      <c r="A3612" s="3">
        <v>1945</v>
      </c>
      <c r="B3612" s="3" t="s">
        <v>3903</v>
      </c>
      <c r="C3612" s="3" t="s">
        <v>3899</v>
      </c>
      <c r="D3612" s="3" t="s">
        <v>3850</v>
      </c>
    </row>
    <row r="3613" spans="1:4" x14ac:dyDescent="0.2">
      <c r="A3613" s="3">
        <v>1945</v>
      </c>
      <c r="B3613" s="3" t="s">
        <v>3904</v>
      </c>
      <c r="C3613" s="3" t="s">
        <v>3899</v>
      </c>
      <c r="D3613" s="3" t="s">
        <v>3850</v>
      </c>
    </row>
    <row r="3614" spans="1:4" x14ac:dyDescent="0.2">
      <c r="A3614" s="3">
        <v>1945</v>
      </c>
      <c r="B3614" s="3" t="s">
        <v>3905</v>
      </c>
      <c r="C3614" s="3" t="s">
        <v>3899</v>
      </c>
      <c r="D3614" s="3" t="s">
        <v>3850</v>
      </c>
    </row>
    <row r="3615" spans="1:4" x14ac:dyDescent="0.2">
      <c r="A3615" s="3">
        <v>1945</v>
      </c>
      <c r="B3615" s="3" t="s">
        <v>3906</v>
      </c>
      <c r="C3615" s="3" t="s">
        <v>3899</v>
      </c>
      <c r="D3615" s="3" t="s">
        <v>3850</v>
      </c>
    </row>
    <row r="3616" spans="1:4" x14ac:dyDescent="0.2">
      <c r="A3616" s="3">
        <v>1945</v>
      </c>
      <c r="B3616" s="3" t="s">
        <v>3907</v>
      </c>
      <c r="C3616" s="3" t="s">
        <v>3899</v>
      </c>
      <c r="D3616" s="3" t="s">
        <v>3850</v>
      </c>
    </row>
    <row r="3617" spans="1:4" x14ac:dyDescent="0.2">
      <c r="A3617" s="3">
        <v>1945</v>
      </c>
      <c r="B3617" s="3" t="s">
        <v>3908</v>
      </c>
      <c r="C3617" s="3" t="s">
        <v>3899</v>
      </c>
      <c r="D3617" s="3" t="s">
        <v>3850</v>
      </c>
    </row>
    <row r="3618" spans="1:4" x14ac:dyDescent="0.2">
      <c r="A3618" s="3">
        <v>1945</v>
      </c>
      <c r="B3618" s="3" t="s">
        <v>3909</v>
      </c>
      <c r="C3618" s="3" t="s">
        <v>3899</v>
      </c>
      <c r="D3618" s="3" t="s">
        <v>3850</v>
      </c>
    </row>
    <row r="3619" spans="1:4" x14ac:dyDescent="0.2">
      <c r="A3619" s="3">
        <v>1945</v>
      </c>
      <c r="B3619" s="3" t="s">
        <v>3910</v>
      </c>
      <c r="C3619" s="3" t="s">
        <v>3899</v>
      </c>
      <c r="D3619" s="3" t="s">
        <v>3850</v>
      </c>
    </row>
    <row r="3620" spans="1:4" x14ac:dyDescent="0.2">
      <c r="A3620" s="3">
        <v>1937</v>
      </c>
      <c r="B3620" s="3" t="s">
        <v>3911</v>
      </c>
      <c r="C3620" s="3" t="s">
        <v>3911</v>
      </c>
      <c r="D3620" s="3" t="s">
        <v>3850</v>
      </c>
    </row>
    <row r="3621" spans="1:4" x14ac:dyDescent="0.2">
      <c r="A3621" s="3">
        <v>1938</v>
      </c>
      <c r="B3621" s="3" t="s">
        <v>3912</v>
      </c>
      <c r="C3621" s="3" t="s">
        <v>3911</v>
      </c>
      <c r="D3621" s="3" t="s">
        <v>3850</v>
      </c>
    </row>
    <row r="3622" spans="1:4" x14ac:dyDescent="0.2">
      <c r="A3622" s="3">
        <v>1943</v>
      </c>
      <c r="B3622" s="3" t="s">
        <v>3913</v>
      </c>
      <c r="C3622" s="3" t="s">
        <v>3911</v>
      </c>
      <c r="D3622" s="3" t="s">
        <v>3850</v>
      </c>
    </row>
    <row r="3623" spans="1:4" x14ac:dyDescent="0.2">
      <c r="A3623" s="3">
        <v>1944</v>
      </c>
      <c r="B3623" s="3" t="s">
        <v>3914</v>
      </c>
      <c r="C3623" s="3" t="s">
        <v>3911</v>
      </c>
      <c r="D3623" s="3" t="s">
        <v>3850</v>
      </c>
    </row>
    <row r="3624" spans="1:4" x14ac:dyDescent="0.2">
      <c r="A3624" s="3">
        <v>1933</v>
      </c>
      <c r="B3624" s="3" t="s">
        <v>3915</v>
      </c>
      <c r="C3624" s="3" t="s">
        <v>3915</v>
      </c>
      <c r="D3624" s="3" t="s">
        <v>3850</v>
      </c>
    </row>
    <row r="3625" spans="1:4" x14ac:dyDescent="0.2">
      <c r="A3625" s="3">
        <v>1933</v>
      </c>
      <c r="B3625" s="3" t="s">
        <v>3916</v>
      </c>
      <c r="C3625" s="3" t="s">
        <v>3915</v>
      </c>
      <c r="D3625" s="3" t="s">
        <v>3850</v>
      </c>
    </row>
    <row r="3626" spans="1:4" x14ac:dyDescent="0.2">
      <c r="A3626" s="3">
        <v>1933</v>
      </c>
      <c r="B3626" s="3" t="s">
        <v>3917</v>
      </c>
      <c r="C3626" s="3" t="s">
        <v>3915</v>
      </c>
      <c r="D3626" s="3" t="s">
        <v>3850</v>
      </c>
    </row>
    <row r="3627" spans="1:4" x14ac:dyDescent="0.2">
      <c r="A3627" s="3">
        <v>1927</v>
      </c>
      <c r="B3627" s="3" t="s">
        <v>3918</v>
      </c>
      <c r="C3627" s="3" t="s">
        <v>3919</v>
      </c>
      <c r="D3627" s="3" t="s">
        <v>3850</v>
      </c>
    </row>
    <row r="3628" spans="1:4" x14ac:dyDescent="0.2">
      <c r="A3628" s="3">
        <v>1933</v>
      </c>
      <c r="B3628" s="3" t="s">
        <v>3920</v>
      </c>
      <c r="C3628" s="3" t="s">
        <v>3919</v>
      </c>
      <c r="D3628" s="3" t="s">
        <v>3850</v>
      </c>
    </row>
    <row r="3629" spans="1:4" x14ac:dyDescent="0.2">
      <c r="A3629" s="3">
        <v>1934</v>
      </c>
      <c r="B3629" s="3" t="s">
        <v>3921</v>
      </c>
      <c r="C3629" s="3" t="s">
        <v>3919</v>
      </c>
      <c r="D3629" s="3" t="s">
        <v>3850</v>
      </c>
    </row>
    <row r="3630" spans="1:4" x14ac:dyDescent="0.2">
      <c r="A3630" s="3">
        <v>1934</v>
      </c>
      <c r="B3630" s="3" t="s">
        <v>3922</v>
      </c>
      <c r="C3630" s="3" t="s">
        <v>3919</v>
      </c>
      <c r="D3630" s="3" t="s">
        <v>3850</v>
      </c>
    </row>
    <row r="3631" spans="1:4" x14ac:dyDescent="0.2">
      <c r="A3631" s="3">
        <v>1936</v>
      </c>
      <c r="B3631" s="3" t="s">
        <v>3923</v>
      </c>
      <c r="C3631" s="3" t="s">
        <v>3919</v>
      </c>
      <c r="D3631" s="3" t="s">
        <v>3850</v>
      </c>
    </row>
    <row r="3632" spans="1:4" x14ac:dyDescent="0.2">
      <c r="A3632" s="3">
        <v>1941</v>
      </c>
      <c r="B3632" s="3" t="s">
        <v>3924</v>
      </c>
      <c r="C3632" s="3" t="s">
        <v>3919</v>
      </c>
      <c r="D3632" s="3" t="s">
        <v>3850</v>
      </c>
    </row>
    <row r="3633" spans="1:4" x14ac:dyDescent="0.2">
      <c r="A3633" s="3">
        <v>1941</v>
      </c>
      <c r="B3633" s="3" t="s">
        <v>3925</v>
      </c>
      <c r="C3633" s="3" t="s">
        <v>3919</v>
      </c>
      <c r="D3633" s="3" t="s">
        <v>3850</v>
      </c>
    </row>
    <row r="3634" spans="1:4" x14ac:dyDescent="0.2">
      <c r="A3634" s="3">
        <v>1942</v>
      </c>
      <c r="B3634" s="3" t="s">
        <v>3926</v>
      </c>
      <c r="C3634" s="3" t="s">
        <v>3919</v>
      </c>
      <c r="D3634" s="3" t="s">
        <v>3850</v>
      </c>
    </row>
    <row r="3635" spans="1:4" x14ac:dyDescent="0.2">
      <c r="A3635" s="3">
        <v>1947</v>
      </c>
      <c r="B3635" s="3" t="s">
        <v>3927</v>
      </c>
      <c r="C3635" s="3" t="s">
        <v>3919</v>
      </c>
      <c r="D3635" s="3" t="s">
        <v>3850</v>
      </c>
    </row>
    <row r="3636" spans="1:4" x14ac:dyDescent="0.2">
      <c r="A3636" s="3">
        <v>1947</v>
      </c>
      <c r="B3636" s="3" t="s">
        <v>3928</v>
      </c>
      <c r="C3636" s="3" t="s">
        <v>3919</v>
      </c>
      <c r="D3636" s="3" t="s">
        <v>3850</v>
      </c>
    </row>
    <row r="3637" spans="1:4" x14ac:dyDescent="0.2">
      <c r="A3637" s="3">
        <v>1948</v>
      </c>
      <c r="B3637" s="3" t="s">
        <v>3929</v>
      </c>
      <c r="C3637" s="3" t="s">
        <v>3919</v>
      </c>
      <c r="D3637" s="3" t="s">
        <v>3850</v>
      </c>
    </row>
    <row r="3638" spans="1:4" x14ac:dyDescent="0.2">
      <c r="A3638" s="3">
        <v>1948</v>
      </c>
      <c r="B3638" s="3" t="s">
        <v>3930</v>
      </c>
      <c r="C3638" s="3" t="s">
        <v>3919</v>
      </c>
      <c r="D3638" s="3" t="s">
        <v>3850</v>
      </c>
    </row>
    <row r="3639" spans="1:4" x14ac:dyDescent="0.2">
      <c r="A3639" s="3">
        <v>1948</v>
      </c>
      <c r="B3639" s="3" t="s">
        <v>3931</v>
      </c>
      <c r="C3639" s="3" t="s">
        <v>3919</v>
      </c>
      <c r="D3639" s="3" t="s">
        <v>3850</v>
      </c>
    </row>
    <row r="3640" spans="1:4" x14ac:dyDescent="0.2">
      <c r="A3640" s="3">
        <v>3997</v>
      </c>
      <c r="B3640" s="3" t="s">
        <v>3932</v>
      </c>
      <c r="C3640" s="3" t="s">
        <v>3932</v>
      </c>
      <c r="D3640" s="3" t="s">
        <v>3850</v>
      </c>
    </row>
    <row r="3641" spans="1:4" x14ac:dyDescent="0.2">
      <c r="A3641" s="3">
        <v>3996</v>
      </c>
      <c r="B3641" s="3" t="s">
        <v>3933</v>
      </c>
      <c r="C3641" s="3" t="s">
        <v>3933</v>
      </c>
      <c r="D3641" s="3" t="s">
        <v>3850</v>
      </c>
    </row>
    <row r="3642" spans="1:4" x14ac:dyDescent="0.2">
      <c r="A3642" s="3">
        <v>3995</v>
      </c>
      <c r="B3642" s="3" t="s">
        <v>3934</v>
      </c>
      <c r="C3642" s="3" t="s">
        <v>3934</v>
      </c>
      <c r="D3642" s="3" t="s">
        <v>3850</v>
      </c>
    </row>
    <row r="3643" spans="1:4" x14ac:dyDescent="0.2">
      <c r="A3643" s="3">
        <v>3995</v>
      </c>
      <c r="B3643" s="3" t="s">
        <v>3935</v>
      </c>
      <c r="C3643" s="3" t="s">
        <v>3934</v>
      </c>
      <c r="D3643" s="3" t="s">
        <v>3850</v>
      </c>
    </row>
    <row r="3644" spans="1:4" x14ac:dyDescent="0.2">
      <c r="A3644" s="3">
        <v>3995</v>
      </c>
      <c r="B3644" s="3" t="s">
        <v>3936</v>
      </c>
      <c r="C3644" s="3" t="s">
        <v>3934</v>
      </c>
      <c r="D3644" s="3" t="s">
        <v>3850</v>
      </c>
    </row>
    <row r="3645" spans="1:4" x14ac:dyDescent="0.2">
      <c r="A3645" s="3">
        <v>3995</v>
      </c>
      <c r="B3645" s="3" t="s">
        <v>3937</v>
      </c>
      <c r="C3645" s="3" t="s">
        <v>3934</v>
      </c>
      <c r="D3645" s="3" t="s">
        <v>3850</v>
      </c>
    </row>
    <row r="3646" spans="1:4" x14ac:dyDescent="0.2">
      <c r="A3646" s="3">
        <v>3984</v>
      </c>
      <c r="B3646" s="3" t="s">
        <v>3938</v>
      </c>
      <c r="C3646" s="3" t="s">
        <v>3938</v>
      </c>
      <c r="D3646" s="3" t="s">
        <v>3850</v>
      </c>
    </row>
    <row r="3647" spans="1:4" x14ac:dyDescent="0.2">
      <c r="A3647" s="3">
        <v>3801</v>
      </c>
      <c r="B3647" s="3" t="s">
        <v>3939</v>
      </c>
      <c r="C3647" s="3" t="s">
        <v>3940</v>
      </c>
      <c r="D3647" s="3" t="s">
        <v>3850</v>
      </c>
    </row>
    <row r="3648" spans="1:4" x14ac:dyDescent="0.2">
      <c r="A3648" s="3">
        <v>3984</v>
      </c>
      <c r="B3648" s="3" t="s">
        <v>3940</v>
      </c>
      <c r="C3648" s="3" t="s">
        <v>3940</v>
      </c>
      <c r="D3648" s="3" t="s">
        <v>3850</v>
      </c>
    </row>
    <row r="3649" spans="1:4" x14ac:dyDescent="0.2">
      <c r="A3649" s="3">
        <v>3994</v>
      </c>
      <c r="B3649" s="3" t="s">
        <v>3941</v>
      </c>
      <c r="C3649" s="3" t="s">
        <v>3941</v>
      </c>
      <c r="D3649" s="3" t="s">
        <v>3850</v>
      </c>
    </row>
    <row r="3650" spans="1:4" x14ac:dyDescent="0.2">
      <c r="A3650" s="3">
        <v>3988</v>
      </c>
      <c r="B3650" s="3" t="s">
        <v>3942</v>
      </c>
      <c r="C3650" s="3" t="s">
        <v>3943</v>
      </c>
      <c r="D3650" s="3" t="s">
        <v>3850</v>
      </c>
    </row>
    <row r="3651" spans="1:4" x14ac:dyDescent="0.2">
      <c r="A3651" s="3">
        <v>3988</v>
      </c>
      <c r="B3651" s="3" t="s">
        <v>3944</v>
      </c>
      <c r="C3651" s="3" t="s">
        <v>3943</v>
      </c>
      <c r="D3651" s="3" t="s">
        <v>3850</v>
      </c>
    </row>
    <row r="3652" spans="1:4" x14ac:dyDescent="0.2">
      <c r="A3652" s="3">
        <v>3999</v>
      </c>
      <c r="B3652" s="3" t="s">
        <v>3945</v>
      </c>
      <c r="C3652" s="3" t="s">
        <v>3943</v>
      </c>
      <c r="D3652" s="3" t="s">
        <v>3850</v>
      </c>
    </row>
    <row r="3653" spans="1:4" x14ac:dyDescent="0.2">
      <c r="A3653" s="3">
        <v>3985</v>
      </c>
      <c r="B3653" s="3" t="s">
        <v>3946</v>
      </c>
      <c r="C3653" s="3" t="s">
        <v>3947</v>
      </c>
      <c r="D3653" s="3" t="s">
        <v>3850</v>
      </c>
    </row>
    <row r="3654" spans="1:4" x14ac:dyDescent="0.2">
      <c r="A3654" s="3">
        <v>3985</v>
      </c>
      <c r="B3654" s="3" t="s">
        <v>3948</v>
      </c>
      <c r="C3654" s="3" t="s">
        <v>3947</v>
      </c>
      <c r="D3654" s="3" t="s">
        <v>3850</v>
      </c>
    </row>
    <row r="3655" spans="1:4" x14ac:dyDescent="0.2">
      <c r="A3655" s="3">
        <v>3989</v>
      </c>
      <c r="B3655" s="3" t="s">
        <v>3949</v>
      </c>
      <c r="C3655" s="3" t="s">
        <v>3947</v>
      </c>
      <c r="D3655" s="3" t="s">
        <v>3850</v>
      </c>
    </row>
    <row r="3656" spans="1:4" x14ac:dyDescent="0.2">
      <c r="A3656" s="3">
        <v>3989</v>
      </c>
      <c r="B3656" s="3" t="s">
        <v>3950</v>
      </c>
      <c r="C3656" s="3" t="s">
        <v>3947</v>
      </c>
      <c r="D3656" s="3" t="s">
        <v>3850</v>
      </c>
    </row>
    <row r="3657" spans="1:4" x14ac:dyDescent="0.2">
      <c r="A3657" s="3">
        <v>3989</v>
      </c>
      <c r="B3657" s="3" t="s">
        <v>3951</v>
      </c>
      <c r="C3657" s="3" t="s">
        <v>3947</v>
      </c>
      <c r="D3657" s="3" t="s">
        <v>3850</v>
      </c>
    </row>
    <row r="3658" spans="1:4" x14ac:dyDescent="0.2">
      <c r="A3658" s="3">
        <v>3989</v>
      </c>
      <c r="B3658" s="3" t="s">
        <v>3952</v>
      </c>
      <c r="C3658" s="3" t="s">
        <v>3947</v>
      </c>
      <c r="D3658" s="3" t="s">
        <v>3850</v>
      </c>
    </row>
    <row r="3659" spans="1:4" x14ac:dyDescent="0.2">
      <c r="A3659" s="3">
        <v>3989</v>
      </c>
      <c r="B3659" s="3" t="s">
        <v>3953</v>
      </c>
      <c r="C3659" s="3" t="s">
        <v>3947</v>
      </c>
      <c r="D3659" s="3" t="s">
        <v>3850</v>
      </c>
    </row>
    <row r="3660" spans="1:4" x14ac:dyDescent="0.2">
      <c r="A3660" s="3">
        <v>3998</v>
      </c>
      <c r="B3660" s="3" t="s">
        <v>3954</v>
      </c>
      <c r="C3660" s="3" t="s">
        <v>3947</v>
      </c>
      <c r="D3660" s="3" t="s">
        <v>3850</v>
      </c>
    </row>
    <row r="3661" spans="1:4" x14ac:dyDescent="0.2">
      <c r="A3661" s="3">
        <v>3998</v>
      </c>
      <c r="B3661" s="3" t="s">
        <v>3955</v>
      </c>
      <c r="C3661" s="3" t="s">
        <v>3947</v>
      </c>
      <c r="D3661" s="3" t="s">
        <v>3850</v>
      </c>
    </row>
    <row r="3662" spans="1:4" x14ac:dyDescent="0.2">
      <c r="A3662" s="3">
        <v>1966</v>
      </c>
      <c r="B3662" s="3" t="s">
        <v>3956</v>
      </c>
      <c r="C3662" s="3" t="s">
        <v>3957</v>
      </c>
      <c r="D3662" s="3" t="s">
        <v>3850</v>
      </c>
    </row>
    <row r="3663" spans="1:4" x14ac:dyDescent="0.2">
      <c r="A3663" s="3">
        <v>1966</v>
      </c>
      <c r="B3663" s="3" t="s">
        <v>3958</v>
      </c>
      <c r="C3663" s="3" t="s">
        <v>3957</v>
      </c>
      <c r="D3663" s="3" t="s">
        <v>3850</v>
      </c>
    </row>
    <row r="3664" spans="1:4" x14ac:dyDescent="0.2">
      <c r="A3664" s="3">
        <v>1966</v>
      </c>
      <c r="B3664" s="3" t="s">
        <v>3959</v>
      </c>
      <c r="C3664" s="3" t="s">
        <v>3957</v>
      </c>
      <c r="D3664" s="3" t="s">
        <v>3850</v>
      </c>
    </row>
    <row r="3665" spans="1:4" x14ac:dyDescent="0.2">
      <c r="A3665" s="3">
        <v>1966</v>
      </c>
      <c r="B3665" s="3" t="s">
        <v>3960</v>
      </c>
      <c r="C3665" s="3" t="s">
        <v>3957</v>
      </c>
      <c r="D3665" s="3" t="s">
        <v>3850</v>
      </c>
    </row>
    <row r="3666" spans="1:4" x14ac:dyDescent="0.2">
      <c r="A3666" s="3">
        <v>1966</v>
      </c>
      <c r="B3666" s="3" t="s">
        <v>3961</v>
      </c>
      <c r="C3666" s="3" t="s">
        <v>3957</v>
      </c>
      <c r="D3666" s="3" t="s">
        <v>3850</v>
      </c>
    </row>
    <row r="3667" spans="1:4" x14ac:dyDescent="0.2">
      <c r="A3667" s="3">
        <v>1966</v>
      </c>
      <c r="B3667" s="3" t="s">
        <v>3962</v>
      </c>
      <c r="C3667" s="3" t="s">
        <v>3957</v>
      </c>
      <c r="D3667" s="3" t="s">
        <v>3850</v>
      </c>
    </row>
    <row r="3668" spans="1:4" x14ac:dyDescent="0.2">
      <c r="A3668" s="3">
        <v>1966</v>
      </c>
      <c r="B3668" s="3" t="s">
        <v>3963</v>
      </c>
      <c r="C3668" s="3" t="s">
        <v>3957</v>
      </c>
      <c r="D3668" s="3" t="s">
        <v>3850</v>
      </c>
    </row>
    <row r="3669" spans="1:4" x14ac:dyDescent="0.2">
      <c r="A3669" s="3">
        <v>1966</v>
      </c>
      <c r="B3669" s="3" t="s">
        <v>3964</v>
      </c>
      <c r="C3669" s="3" t="s">
        <v>3957</v>
      </c>
      <c r="D3669" s="3" t="s">
        <v>3850</v>
      </c>
    </row>
    <row r="3670" spans="1:4" x14ac:dyDescent="0.2">
      <c r="A3670" s="3">
        <v>1966</v>
      </c>
      <c r="B3670" s="3" t="s">
        <v>3965</v>
      </c>
      <c r="C3670" s="3" t="s">
        <v>3957</v>
      </c>
      <c r="D3670" s="3" t="s">
        <v>3850</v>
      </c>
    </row>
    <row r="3671" spans="1:4" x14ac:dyDescent="0.2">
      <c r="A3671" s="3">
        <v>1966</v>
      </c>
      <c r="B3671" s="3" t="s">
        <v>3966</v>
      </c>
      <c r="C3671" s="3" t="s">
        <v>3957</v>
      </c>
      <c r="D3671" s="3" t="s">
        <v>3850</v>
      </c>
    </row>
    <row r="3672" spans="1:4" x14ac:dyDescent="0.2">
      <c r="A3672" s="3">
        <v>1972</v>
      </c>
      <c r="B3672" s="3" t="s">
        <v>3967</v>
      </c>
      <c r="C3672" s="3" t="s">
        <v>3957</v>
      </c>
      <c r="D3672" s="3" t="s">
        <v>3850</v>
      </c>
    </row>
    <row r="3673" spans="1:4" x14ac:dyDescent="0.2">
      <c r="A3673" s="3">
        <v>1983</v>
      </c>
      <c r="B3673" s="3" t="s">
        <v>3968</v>
      </c>
      <c r="C3673" s="3" t="s">
        <v>3968</v>
      </c>
      <c r="D3673" s="3" t="s">
        <v>3850</v>
      </c>
    </row>
    <row r="3674" spans="1:4" x14ac:dyDescent="0.2">
      <c r="A3674" s="3">
        <v>1983</v>
      </c>
      <c r="B3674" s="3" t="s">
        <v>3969</v>
      </c>
      <c r="C3674" s="3" t="s">
        <v>3968</v>
      </c>
      <c r="D3674" s="3" t="s">
        <v>3850</v>
      </c>
    </row>
    <row r="3675" spans="1:4" x14ac:dyDescent="0.2">
      <c r="A3675" s="3">
        <v>1984</v>
      </c>
      <c r="B3675" s="3" t="s">
        <v>3970</v>
      </c>
      <c r="C3675" s="3" t="s">
        <v>3968</v>
      </c>
      <c r="D3675" s="3" t="s">
        <v>3850</v>
      </c>
    </row>
    <row r="3676" spans="1:4" x14ac:dyDescent="0.2">
      <c r="A3676" s="3">
        <v>1984</v>
      </c>
      <c r="B3676" s="3" t="s">
        <v>3971</v>
      </c>
      <c r="C3676" s="3" t="s">
        <v>3968</v>
      </c>
      <c r="D3676" s="3" t="s">
        <v>3850</v>
      </c>
    </row>
    <row r="3677" spans="1:4" x14ac:dyDescent="0.2">
      <c r="A3677" s="3">
        <v>1985</v>
      </c>
      <c r="B3677" s="3" t="s">
        <v>3972</v>
      </c>
      <c r="C3677" s="3" t="s">
        <v>3968</v>
      </c>
      <c r="D3677" s="3" t="s">
        <v>3850</v>
      </c>
    </row>
    <row r="3678" spans="1:4" x14ac:dyDescent="0.2">
      <c r="A3678" s="3">
        <v>1985</v>
      </c>
      <c r="B3678" s="3" t="s">
        <v>3973</v>
      </c>
      <c r="C3678" s="3" t="s">
        <v>3968</v>
      </c>
      <c r="D3678" s="3" t="s">
        <v>3850</v>
      </c>
    </row>
    <row r="3679" spans="1:4" x14ac:dyDescent="0.2">
      <c r="A3679" s="3">
        <v>1985</v>
      </c>
      <c r="B3679" s="3" t="s">
        <v>3974</v>
      </c>
      <c r="C3679" s="3" t="s">
        <v>3968</v>
      </c>
      <c r="D3679" s="3" t="s">
        <v>3850</v>
      </c>
    </row>
    <row r="3680" spans="1:4" x14ac:dyDescent="0.2">
      <c r="A3680" s="3">
        <v>1986</v>
      </c>
      <c r="B3680" s="3" t="s">
        <v>3975</v>
      </c>
      <c r="C3680" s="3" t="s">
        <v>3968</v>
      </c>
      <c r="D3680" s="3" t="s">
        <v>3850</v>
      </c>
    </row>
    <row r="3681" spans="1:4" x14ac:dyDescent="0.2">
      <c r="A3681" s="3">
        <v>1982</v>
      </c>
      <c r="B3681" s="3" t="s">
        <v>3976</v>
      </c>
      <c r="C3681" s="3" t="s">
        <v>3977</v>
      </c>
      <c r="D3681" s="3" t="s">
        <v>3850</v>
      </c>
    </row>
    <row r="3682" spans="1:4" x14ac:dyDescent="0.2">
      <c r="A3682" s="3">
        <v>1987</v>
      </c>
      <c r="B3682" s="3" t="s">
        <v>3977</v>
      </c>
      <c r="C3682" s="3" t="s">
        <v>3977</v>
      </c>
      <c r="D3682" s="3" t="s">
        <v>3850</v>
      </c>
    </row>
    <row r="3683" spans="1:4" x14ac:dyDescent="0.2">
      <c r="A3683" s="3">
        <v>1969</v>
      </c>
      <c r="B3683" s="3" t="s">
        <v>3978</v>
      </c>
      <c r="C3683" s="3" t="s">
        <v>3979</v>
      </c>
      <c r="D3683" s="3" t="s">
        <v>3850</v>
      </c>
    </row>
    <row r="3684" spans="1:4" x14ac:dyDescent="0.2">
      <c r="A3684" s="3">
        <v>1969</v>
      </c>
      <c r="B3684" s="3" t="s">
        <v>3980</v>
      </c>
      <c r="C3684" s="3" t="s">
        <v>3979</v>
      </c>
      <c r="D3684" s="3" t="s">
        <v>3850</v>
      </c>
    </row>
    <row r="3685" spans="1:4" x14ac:dyDescent="0.2">
      <c r="A3685" s="3">
        <v>1969</v>
      </c>
      <c r="B3685" s="3" t="s">
        <v>3981</v>
      </c>
      <c r="C3685" s="3" t="s">
        <v>3979</v>
      </c>
      <c r="D3685" s="3" t="s">
        <v>3850</v>
      </c>
    </row>
    <row r="3686" spans="1:4" x14ac:dyDescent="0.2">
      <c r="A3686" s="3">
        <v>1969</v>
      </c>
      <c r="B3686" s="3" t="s">
        <v>3982</v>
      </c>
      <c r="C3686" s="3" t="s">
        <v>3979</v>
      </c>
      <c r="D3686" s="3" t="s">
        <v>3850</v>
      </c>
    </row>
    <row r="3687" spans="1:4" x14ac:dyDescent="0.2">
      <c r="A3687" s="3">
        <v>1969</v>
      </c>
      <c r="B3687" s="3" t="s">
        <v>3983</v>
      </c>
      <c r="C3687" s="3" t="s">
        <v>3979</v>
      </c>
      <c r="D3687" s="3" t="s">
        <v>3850</v>
      </c>
    </row>
    <row r="3688" spans="1:4" x14ac:dyDescent="0.2">
      <c r="A3688" s="3">
        <v>1981</v>
      </c>
      <c r="B3688" s="3" t="s">
        <v>3984</v>
      </c>
      <c r="C3688" s="3" t="s">
        <v>3984</v>
      </c>
      <c r="D3688" s="3" t="s">
        <v>3850</v>
      </c>
    </row>
    <row r="3689" spans="1:4" x14ac:dyDescent="0.2">
      <c r="A3689" s="3">
        <v>1988</v>
      </c>
      <c r="B3689" s="3" t="s">
        <v>3985</v>
      </c>
      <c r="C3689" s="3" t="s">
        <v>3984</v>
      </c>
      <c r="D3689" s="3" t="s">
        <v>3850</v>
      </c>
    </row>
    <row r="3690" spans="1:4" x14ac:dyDescent="0.2">
      <c r="A3690" s="3">
        <v>1988</v>
      </c>
      <c r="B3690" s="3" t="s">
        <v>3986</v>
      </c>
      <c r="C3690" s="3" t="s">
        <v>3984</v>
      </c>
      <c r="D3690" s="3" t="s">
        <v>3850</v>
      </c>
    </row>
    <row r="3691" spans="1:4" x14ac:dyDescent="0.2">
      <c r="A3691" s="3">
        <v>1992</v>
      </c>
      <c r="B3691" s="3" t="s">
        <v>3987</v>
      </c>
      <c r="C3691" s="3" t="s">
        <v>3984</v>
      </c>
      <c r="D3691" s="3" t="s">
        <v>3850</v>
      </c>
    </row>
    <row r="3692" spans="1:4" x14ac:dyDescent="0.2">
      <c r="A3692" s="3">
        <v>1961</v>
      </c>
      <c r="B3692" s="3" t="s">
        <v>3988</v>
      </c>
      <c r="C3692" s="3" t="s">
        <v>3989</v>
      </c>
      <c r="D3692" s="3" t="s">
        <v>3850</v>
      </c>
    </row>
    <row r="3693" spans="1:4" x14ac:dyDescent="0.2">
      <c r="A3693" s="3">
        <v>1968</v>
      </c>
      <c r="B3693" s="3" t="s">
        <v>3990</v>
      </c>
      <c r="C3693" s="3" t="s">
        <v>3989</v>
      </c>
      <c r="D3693" s="3" t="s">
        <v>3850</v>
      </c>
    </row>
    <row r="3694" spans="1:4" x14ac:dyDescent="0.2">
      <c r="A3694" s="3">
        <v>1973</v>
      </c>
      <c r="B3694" s="3" t="s">
        <v>3991</v>
      </c>
      <c r="C3694" s="3" t="s">
        <v>3989</v>
      </c>
      <c r="D3694" s="3" t="s">
        <v>3850</v>
      </c>
    </row>
    <row r="3695" spans="1:4" x14ac:dyDescent="0.2">
      <c r="A3695" s="3">
        <v>3951</v>
      </c>
      <c r="B3695" s="3" t="s">
        <v>3992</v>
      </c>
      <c r="C3695" s="3" t="s">
        <v>3992</v>
      </c>
      <c r="D3695" s="3" t="s">
        <v>3850</v>
      </c>
    </row>
    <row r="3696" spans="1:4" x14ac:dyDescent="0.2">
      <c r="A3696" s="3">
        <v>3955</v>
      </c>
      <c r="B3696" s="3" t="s">
        <v>3993</v>
      </c>
      <c r="C3696" s="3" t="s">
        <v>3993</v>
      </c>
      <c r="D3696" s="3" t="s">
        <v>3850</v>
      </c>
    </row>
    <row r="3697" spans="1:4" x14ac:dyDescent="0.2">
      <c r="A3697" s="3">
        <v>3947</v>
      </c>
      <c r="B3697" s="3" t="s">
        <v>3994</v>
      </c>
      <c r="C3697" s="3" t="s">
        <v>3994</v>
      </c>
      <c r="D3697" s="3" t="s">
        <v>3850</v>
      </c>
    </row>
    <row r="3698" spans="1:4" x14ac:dyDescent="0.2">
      <c r="A3698" s="3">
        <v>3953</v>
      </c>
      <c r="B3698" s="3" t="s">
        <v>3995</v>
      </c>
      <c r="C3698" s="3" t="s">
        <v>3995</v>
      </c>
      <c r="D3698" s="3" t="s">
        <v>3850</v>
      </c>
    </row>
    <row r="3699" spans="1:4" x14ac:dyDescent="0.2">
      <c r="A3699" s="3">
        <v>3952</v>
      </c>
      <c r="B3699" s="3" t="s">
        <v>3996</v>
      </c>
      <c r="C3699" s="3" t="s">
        <v>3997</v>
      </c>
      <c r="D3699" s="3" t="s">
        <v>3850</v>
      </c>
    </row>
    <row r="3700" spans="1:4" x14ac:dyDescent="0.2">
      <c r="A3700" s="3">
        <v>3953</v>
      </c>
      <c r="B3700" s="3" t="s">
        <v>3998</v>
      </c>
      <c r="C3700" s="3" t="s">
        <v>3997</v>
      </c>
      <c r="D3700" s="3" t="s">
        <v>3850</v>
      </c>
    </row>
    <row r="3701" spans="1:4" x14ac:dyDescent="0.2">
      <c r="A3701" s="3">
        <v>3957</v>
      </c>
      <c r="B3701" s="3" t="s">
        <v>3999</v>
      </c>
      <c r="C3701" s="3" t="s">
        <v>3997</v>
      </c>
      <c r="D3701" s="3" t="s">
        <v>3850</v>
      </c>
    </row>
    <row r="3702" spans="1:4" x14ac:dyDescent="0.2">
      <c r="A3702" s="3">
        <v>3954</v>
      </c>
      <c r="B3702" s="3" t="s">
        <v>4000</v>
      </c>
      <c r="C3702" s="3" t="s">
        <v>4000</v>
      </c>
      <c r="D3702" s="3" t="s">
        <v>3850</v>
      </c>
    </row>
    <row r="3703" spans="1:4" x14ac:dyDescent="0.2">
      <c r="A3703" s="3">
        <v>3948</v>
      </c>
      <c r="B3703" s="3" t="s">
        <v>4001</v>
      </c>
      <c r="C3703" s="3" t="s">
        <v>4001</v>
      </c>
      <c r="D3703" s="3" t="s">
        <v>3850</v>
      </c>
    </row>
    <row r="3704" spans="1:4" x14ac:dyDescent="0.2">
      <c r="A3704" s="3">
        <v>3970</v>
      </c>
      <c r="B3704" s="3" t="s">
        <v>4002</v>
      </c>
      <c r="C3704" s="3" t="s">
        <v>4002</v>
      </c>
      <c r="D3704" s="3" t="s">
        <v>3850</v>
      </c>
    </row>
    <row r="3705" spans="1:4" x14ac:dyDescent="0.2">
      <c r="A3705" s="3">
        <v>3953</v>
      </c>
      <c r="B3705" s="3" t="s">
        <v>4003</v>
      </c>
      <c r="C3705" s="3" t="s">
        <v>4003</v>
      </c>
      <c r="D3705" s="3" t="s">
        <v>3850</v>
      </c>
    </row>
    <row r="3706" spans="1:4" x14ac:dyDescent="0.2">
      <c r="A3706" s="3">
        <v>3956</v>
      </c>
      <c r="B3706" s="3" t="s">
        <v>4004</v>
      </c>
      <c r="C3706" s="3" t="s">
        <v>4004</v>
      </c>
      <c r="D3706" s="3" t="s">
        <v>3850</v>
      </c>
    </row>
    <row r="3707" spans="1:4" x14ac:dyDescent="0.2">
      <c r="A3707" s="3">
        <v>3945</v>
      </c>
      <c r="B3707" s="3" t="s">
        <v>4005</v>
      </c>
      <c r="C3707" s="3" t="s">
        <v>4006</v>
      </c>
      <c r="D3707" s="3" t="s">
        <v>3850</v>
      </c>
    </row>
    <row r="3708" spans="1:4" x14ac:dyDescent="0.2">
      <c r="A3708" s="3">
        <v>3945</v>
      </c>
      <c r="B3708" s="3" t="s">
        <v>4007</v>
      </c>
      <c r="C3708" s="3" t="s">
        <v>4006</v>
      </c>
      <c r="D3708" s="3" t="s">
        <v>3850</v>
      </c>
    </row>
    <row r="3709" spans="1:4" x14ac:dyDescent="0.2">
      <c r="A3709" s="3">
        <v>3957</v>
      </c>
      <c r="B3709" s="3" t="s">
        <v>4008</v>
      </c>
      <c r="C3709" s="3" t="s">
        <v>4006</v>
      </c>
      <c r="D3709" s="3" t="s">
        <v>3850</v>
      </c>
    </row>
    <row r="3710" spans="1:4" x14ac:dyDescent="0.2">
      <c r="A3710" s="3">
        <v>3946</v>
      </c>
      <c r="B3710" s="3" t="s">
        <v>4009</v>
      </c>
      <c r="C3710" s="3" t="s">
        <v>4010</v>
      </c>
      <c r="D3710" s="3" t="s">
        <v>3850</v>
      </c>
    </row>
    <row r="3711" spans="1:4" x14ac:dyDescent="0.2">
      <c r="A3711" s="3">
        <v>3946</v>
      </c>
      <c r="B3711" s="3" t="s">
        <v>4011</v>
      </c>
      <c r="C3711" s="3" t="s">
        <v>4010</v>
      </c>
      <c r="D3711" s="3" t="s">
        <v>3850</v>
      </c>
    </row>
    <row r="3712" spans="1:4" x14ac:dyDescent="0.2">
      <c r="A3712" s="3">
        <v>3948</v>
      </c>
      <c r="B3712" s="3" t="s">
        <v>4012</v>
      </c>
      <c r="C3712" s="3" t="s">
        <v>4010</v>
      </c>
      <c r="D3712" s="3" t="s">
        <v>3850</v>
      </c>
    </row>
    <row r="3713" spans="1:4" x14ac:dyDescent="0.2">
      <c r="A3713" s="3">
        <v>1932</v>
      </c>
      <c r="B3713" s="3" t="s">
        <v>4013</v>
      </c>
      <c r="C3713" s="3" t="s">
        <v>4013</v>
      </c>
      <c r="D3713" s="3" t="s">
        <v>3850</v>
      </c>
    </row>
    <row r="3714" spans="1:4" x14ac:dyDescent="0.2">
      <c r="A3714" s="3">
        <v>1932</v>
      </c>
      <c r="B3714" s="3" t="s">
        <v>4014</v>
      </c>
      <c r="C3714" s="3" t="s">
        <v>4013</v>
      </c>
      <c r="D3714" s="3" t="s">
        <v>3850</v>
      </c>
    </row>
    <row r="3715" spans="1:4" x14ac:dyDescent="0.2">
      <c r="A3715" s="3">
        <v>1926</v>
      </c>
      <c r="B3715" s="3" t="s">
        <v>4015</v>
      </c>
      <c r="C3715" s="3" t="s">
        <v>4015</v>
      </c>
      <c r="D3715" s="3" t="s">
        <v>3850</v>
      </c>
    </row>
    <row r="3716" spans="1:4" x14ac:dyDescent="0.2">
      <c r="A3716" s="3">
        <v>1914</v>
      </c>
      <c r="B3716" s="3" t="s">
        <v>4016</v>
      </c>
      <c r="C3716" s="3" t="s">
        <v>4016</v>
      </c>
      <c r="D3716" s="3" t="s">
        <v>3850</v>
      </c>
    </row>
    <row r="3717" spans="1:4" x14ac:dyDescent="0.2">
      <c r="A3717" s="3">
        <v>1911</v>
      </c>
      <c r="B3717" s="3" t="s">
        <v>4017</v>
      </c>
      <c r="C3717" s="3" t="s">
        <v>4018</v>
      </c>
      <c r="D3717" s="3" t="s">
        <v>3850</v>
      </c>
    </row>
    <row r="3718" spans="1:4" x14ac:dyDescent="0.2">
      <c r="A3718" s="3">
        <v>1912</v>
      </c>
      <c r="B3718" s="3" t="s">
        <v>4018</v>
      </c>
      <c r="C3718" s="3" t="s">
        <v>4018</v>
      </c>
      <c r="D3718" s="3" t="s">
        <v>3850</v>
      </c>
    </row>
    <row r="3719" spans="1:4" x14ac:dyDescent="0.2">
      <c r="A3719" s="3">
        <v>1912</v>
      </c>
      <c r="B3719" s="3" t="s">
        <v>4019</v>
      </c>
      <c r="C3719" s="3" t="s">
        <v>4018</v>
      </c>
      <c r="D3719" s="3" t="s">
        <v>3850</v>
      </c>
    </row>
    <row r="3720" spans="1:4" x14ac:dyDescent="0.2">
      <c r="A3720" s="3">
        <v>1912</v>
      </c>
      <c r="B3720" s="3" t="s">
        <v>4020</v>
      </c>
      <c r="C3720" s="3" t="s">
        <v>4018</v>
      </c>
      <c r="D3720" s="3" t="s">
        <v>3850</v>
      </c>
    </row>
    <row r="3721" spans="1:4" x14ac:dyDescent="0.2">
      <c r="A3721" s="3">
        <v>1912</v>
      </c>
      <c r="B3721" s="3" t="s">
        <v>4021</v>
      </c>
      <c r="C3721" s="3" t="s">
        <v>4018</v>
      </c>
      <c r="D3721" s="3" t="s">
        <v>3850</v>
      </c>
    </row>
    <row r="3722" spans="1:4" x14ac:dyDescent="0.2">
      <c r="A3722" s="3">
        <v>1906</v>
      </c>
      <c r="B3722" s="3" t="s">
        <v>4022</v>
      </c>
      <c r="C3722" s="3" t="s">
        <v>4023</v>
      </c>
      <c r="D3722" s="3" t="s">
        <v>3850</v>
      </c>
    </row>
    <row r="3723" spans="1:4" x14ac:dyDescent="0.2">
      <c r="A3723" s="3">
        <v>1920</v>
      </c>
      <c r="B3723" s="3" t="s">
        <v>4023</v>
      </c>
      <c r="C3723" s="3" t="s">
        <v>4023</v>
      </c>
      <c r="D3723" s="3" t="s">
        <v>3850</v>
      </c>
    </row>
    <row r="3724" spans="1:4" x14ac:dyDescent="0.2">
      <c r="A3724" s="3">
        <v>1921</v>
      </c>
      <c r="B3724" s="3" t="s">
        <v>4024</v>
      </c>
      <c r="C3724" s="3" t="s">
        <v>4025</v>
      </c>
      <c r="D3724" s="3" t="s">
        <v>3850</v>
      </c>
    </row>
    <row r="3725" spans="1:4" x14ac:dyDescent="0.2">
      <c r="A3725" s="3">
        <v>1928</v>
      </c>
      <c r="B3725" s="3" t="s">
        <v>4026</v>
      </c>
      <c r="C3725" s="3" t="s">
        <v>4025</v>
      </c>
      <c r="D3725" s="3" t="s">
        <v>3850</v>
      </c>
    </row>
    <row r="3726" spans="1:4" x14ac:dyDescent="0.2">
      <c r="A3726" s="3">
        <v>1908</v>
      </c>
      <c r="B3726" s="3" t="s">
        <v>4027</v>
      </c>
      <c r="C3726" s="3" t="s">
        <v>4027</v>
      </c>
      <c r="D3726" s="3" t="s">
        <v>3850</v>
      </c>
    </row>
    <row r="3727" spans="1:4" x14ac:dyDescent="0.2">
      <c r="A3727" s="3">
        <v>1914</v>
      </c>
      <c r="B3727" s="3" t="s">
        <v>4028</v>
      </c>
      <c r="C3727" s="3" t="s">
        <v>4027</v>
      </c>
      <c r="D3727" s="3" t="s">
        <v>3850</v>
      </c>
    </row>
    <row r="3728" spans="1:4" x14ac:dyDescent="0.2">
      <c r="A3728" s="3">
        <v>1918</v>
      </c>
      <c r="B3728" s="3" t="s">
        <v>4029</v>
      </c>
      <c r="C3728" s="3" t="s">
        <v>4027</v>
      </c>
      <c r="D3728" s="3" t="s">
        <v>3850</v>
      </c>
    </row>
    <row r="3729" spans="1:4" x14ac:dyDescent="0.2">
      <c r="A3729" s="3">
        <v>1913</v>
      </c>
      <c r="B3729" s="3" t="s">
        <v>4030</v>
      </c>
      <c r="C3729" s="3" t="s">
        <v>4030</v>
      </c>
      <c r="D3729" s="3" t="s">
        <v>3850</v>
      </c>
    </row>
    <row r="3730" spans="1:4" x14ac:dyDescent="0.2">
      <c r="A3730" s="3">
        <v>1907</v>
      </c>
      <c r="B3730" s="3" t="s">
        <v>4031</v>
      </c>
      <c r="C3730" s="3" t="s">
        <v>4031</v>
      </c>
      <c r="D3730" s="3" t="s">
        <v>3850</v>
      </c>
    </row>
    <row r="3731" spans="1:4" x14ac:dyDescent="0.2">
      <c r="A3731" s="3">
        <v>1929</v>
      </c>
      <c r="B3731" s="3" t="s">
        <v>4032</v>
      </c>
      <c r="C3731" s="3" t="s">
        <v>4032</v>
      </c>
      <c r="D3731" s="3" t="s">
        <v>3850</v>
      </c>
    </row>
    <row r="3732" spans="1:4" x14ac:dyDescent="0.2">
      <c r="A3732" s="3">
        <v>1874</v>
      </c>
      <c r="B3732" s="3" t="s">
        <v>4033</v>
      </c>
      <c r="C3732" s="3" t="s">
        <v>4033</v>
      </c>
      <c r="D3732" s="3" t="s">
        <v>3850</v>
      </c>
    </row>
    <row r="3733" spans="1:4" x14ac:dyDescent="0.2">
      <c r="A3733" s="3">
        <v>1868</v>
      </c>
      <c r="B3733" s="3" t="s">
        <v>4034</v>
      </c>
      <c r="C3733" s="3" t="s">
        <v>4035</v>
      </c>
      <c r="D3733" s="3" t="s">
        <v>3850</v>
      </c>
    </row>
    <row r="3734" spans="1:4" x14ac:dyDescent="0.2">
      <c r="A3734" s="3">
        <v>1868</v>
      </c>
      <c r="B3734" s="3" t="s">
        <v>4034</v>
      </c>
      <c r="C3734" s="3" t="s">
        <v>4035</v>
      </c>
      <c r="D3734" s="3" t="s">
        <v>3850</v>
      </c>
    </row>
    <row r="3735" spans="1:4" x14ac:dyDescent="0.2">
      <c r="A3735" s="3">
        <v>1893</v>
      </c>
      <c r="B3735" s="3" t="s">
        <v>4036</v>
      </c>
      <c r="C3735" s="3" t="s">
        <v>4035</v>
      </c>
      <c r="D3735" s="3" t="s">
        <v>3850</v>
      </c>
    </row>
    <row r="3736" spans="1:4" x14ac:dyDescent="0.2">
      <c r="A3736" s="3">
        <v>1870</v>
      </c>
      <c r="B3736" s="3" t="s">
        <v>4037</v>
      </c>
      <c r="C3736" s="3" t="s">
        <v>4037</v>
      </c>
      <c r="D3736" s="3" t="s">
        <v>3850</v>
      </c>
    </row>
    <row r="3737" spans="1:4" x14ac:dyDescent="0.2">
      <c r="A3737" s="3">
        <v>1870</v>
      </c>
      <c r="B3737" s="3" t="s">
        <v>4037</v>
      </c>
      <c r="C3737" s="3" t="s">
        <v>4037</v>
      </c>
      <c r="D3737" s="3" t="s">
        <v>3850</v>
      </c>
    </row>
    <row r="3738" spans="1:4" x14ac:dyDescent="0.2">
      <c r="A3738" s="3">
        <v>1871</v>
      </c>
      <c r="B3738" s="3" t="s">
        <v>4038</v>
      </c>
      <c r="C3738" s="3" t="s">
        <v>4037</v>
      </c>
      <c r="D3738" s="3" t="s">
        <v>3850</v>
      </c>
    </row>
    <row r="3739" spans="1:4" x14ac:dyDescent="0.2">
      <c r="A3739" s="3">
        <v>1871</v>
      </c>
      <c r="B3739" s="3" t="s">
        <v>4039</v>
      </c>
      <c r="C3739" s="3" t="s">
        <v>4037</v>
      </c>
      <c r="D3739" s="3" t="s">
        <v>3850</v>
      </c>
    </row>
    <row r="3740" spans="1:4" x14ac:dyDescent="0.2">
      <c r="A3740" s="3">
        <v>1897</v>
      </c>
      <c r="B3740" s="3" t="s">
        <v>4040</v>
      </c>
      <c r="C3740" s="3" t="s">
        <v>4041</v>
      </c>
      <c r="D3740" s="3" t="s">
        <v>3850</v>
      </c>
    </row>
    <row r="3741" spans="1:4" x14ac:dyDescent="0.2">
      <c r="A3741" s="3">
        <v>1897</v>
      </c>
      <c r="B3741" s="3" t="s">
        <v>4042</v>
      </c>
      <c r="C3741" s="3" t="s">
        <v>4041</v>
      </c>
      <c r="D3741" s="3" t="s">
        <v>3850</v>
      </c>
    </row>
    <row r="3742" spans="1:4" x14ac:dyDescent="0.2">
      <c r="A3742" s="3">
        <v>1898</v>
      </c>
      <c r="B3742" s="3" t="s">
        <v>4043</v>
      </c>
      <c r="C3742" s="3" t="s">
        <v>4044</v>
      </c>
      <c r="D3742" s="3" t="s">
        <v>3850</v>
      </c>
    </row>
    <row r="3743" spans="1:4" x14ac:dyDescent="0.2">
      <c r="A3743" s="3">
        <v>1872</v>
      </c>
      <c r="B3743" s="3" t="s">
        <v>4045</v>
      </c>
      <c r="C3743" s="3" t="s">
        <v>4045</v>
      </c>
      <c r="D3743" s="3" t="s">
        <v>3850</v>
      </c>
    </row>
    <row r="3744" spans="1:4" x14ac:dyDescent="0.2">
      <c r="A3744" s="3">
        <v>1875</v>
      </c>
      <c r="B3744" s="3" t="s">
        <v>4046</v>
      </c>
      <c r="C3744" s="3" t="s">
        <v>4045</v>
      </c>
      <c r="D3744" s="3" t="s">
        <v>3850</v>
      </c>
    </row>
    <row r="3745" spans="1:4" x14ac:dyDescent="0.2">
      <c r="A3745" s="3">
        <v>1873</v>
      </c>
      <c r="B3745" s="3" t="s">
        <v>4047</v>
      </c>
      <c r="C3745" s="3" t="s">
        <v>4047</v>
      </c>
      <c r="D3745" s="3" t="s">
        <v>3850</v>
      </c>
    </row>
    <row r="3746" spans="1:4" x14ac:dyDescent="0.2">
      <c r="A3746" s="3">
        <v>1873</v>
      </c>
      <c r="B3746" s="3" t="s">
        <v>4048</v>
      </c>
      <c r="C3746" s="3" t="s">
        <v>4047</v>
      </c>
      <c r="D3746" s="3" t="s">
        <v>3850</v>
      </c>
    </row>
    <row r="3747" spans="1:4" x14ac:dyDescent="0.2">
      <c r="A3747" s="3">
        <v>1873</v>
      </c>
      <c r="B3747" s="3" t="s">
        <v>4049</v>
      </c>
      <c r="C3747" s="3" t="s">
        <v>4047</v>
      </c>
      <c r="D3747" s="3" t="s">
        <v>3850</v>
      </c>
    </row>
    <row r="3748" spans="1:4" x14ac:dyDescent="0.2">
      <c r="A3748" s="3">
        <v>1895</v>
      </c>
      <c r="B3748" s="3" t="s">
        <v>4050</v>
      </c>
      <c r="C3748" s="3" t="s">
        <v>4050</v>
      </c>
      <c r="D3748" s="3" t="s">
        <v>3850</v>
      </c>
    </row>
    <row r="3749" spans="1:4" x14ac:dyDescent="0.2">
      <c r="A3749" s="3">
        <v>1899</v>
      </c>
      <c r="B3749" s="3" t="s">
        <v>4051</v>
      </c>
      <c r="C3749" s="3" t="s">
        <v>4050</v>
      </c>
      <c r="D3749" s="3" t="s">
        <v>3850</v>
      </c>
    </row>
    <row r="3750" spans="1:4" x14ac:dyDescent="0.2">
      <c r="A3750" s="3">
        <v>1896</v>
      </c>
      <c r="B3750" s="3" t="s">
        <v>4052</v>
      </c>
      <c r="C3750" s="3" t="s">
        <v>4052</v>
      </c>
      <c r="D3750" s="3" t="s">
        <v>3850</v>
      </c>
    </row>
    <row r="3751" spans="1:4" x14ac:dyDescent="0.2">
      <c r="A3751" s="3">
        <v>1896</v>
      </c>
      <c r="B3751" s="3" t="s">
        <v>4053</v>
      </c>
      <c r="C3751" s="3" t="s">
        <v>4052</v>
      </c>
      <c r="D3751" s="3" t="s">
        <v>3850</v>
      </c>
    </row>
    <row r="3752" spans="1:4" x14ac:dyDescent="0.2">
      <c r="A3752" s="3">
        <v>3983</v>
      </c>
      <c r="B3752" s="3" t="s">
        <v>4054</v>
      </c>
      <c r="C3752" s="3" t="s">
        <v>4054</v>
      </c>
      <c r="D3752" s="3" t="s">
        <v>3850</v>
      </c>
    </row>
    <row r="3753" spans="1:4" x14ac:dyDescent="0.2">
      <c r="A3753" s="3">
        <v>3982</v>
      </c>
      <c r="B3753" s="3" t="s">
        <v>4055</v>
      </c>
      <c r="C3753" s="3" t="s">
        <v>4055</v>
      </c>
      <c r="D3753" s="3" t="s">
        <v>3850</v>
      </c>
    </row>
    <row r="3754" spans="1:4" x14ac:dyDescent="0.2">
      <c r="A3754" s="3">
        <v>3993</v>
      </c>
      <c r="B3754" s="3" t="s">
        <v>4056</v>
      </c>
      <c r="C3754" s="3" t="s">
        <v>4056</v>
      </c>
      <c r="D3754" s="3" t="s">
        <v>3850</v>
      </c>
    </row>
    <row r="3755" spans="1:4" x14ac:dyDescent="0.2">
      <c r="A3755" s="3">
        <v>3983</v>
      </c>
      <c r="B3755" s="3" t="s">
        <v>4057</v>
      </c>
      <c r="C3755" s="3" t="s">
        <v>4058</v>
      </c>
      <c r="D3755" s="3" t="s">
        <v>3850</v>
      </c>
    </row>
    <row r="3756" spans="1:4" x14ac:dyDescent="0.2">
      <c r="A3756" s="3">
        <v>3983</v>
      </c>
      <c r="B3756" s="3" t="s">
        <v>4059</v>
      </c>
      <c r="C3756" s="3" t="s">
        <v>4058</v>
      </c>
      <c r="D3756" s="3" t="s">
        <v>3850</v>
      </c>
    </row>
    <row r="3757" spans="1:4" x14ac:dyDescent="0.2">
      <c r="A3757" s="3">
        <v>3986</v>
      </c>
      <c r="B3757" s="3" t="s">
        <v>4060</v>
      </c>
      <c r="C3757" s="3" t="s">
        <v>4058</v>
      </c>
      <c r="D3757" s="3" t="s">
        <v>3850</v>
      </c>
    </row>
    <row r="3758" spans="1:4" x14ac:dyDescent="0.2">
      <c r="A3758" s="3">
        <v>3987</v>
      </c>
      <c r="B3758" s="3" t="s">
        <v>4058</v>
      </c>
      <c r="C3758" s="3" t="s">
        <v>4058</v>
      </c>
      <c r="D3758" s="3" t="s">
        <v>3850</v>
      </c>
    </row>
    <row r="3759" spans="1:4" x14ac:dyDescent="0.2">
      <c r="A3759" s="3">
        <v>3938</v>
      </c>
      <c r="B3759" s="3" t="s">
        <v>4061</v>
      </c>
      <c r="C3759" s="3" t="s">
        <v>4061</v>
      </c>
      <c r="D3759" s="3" t="s">
        <v>3850</v>
      </c>
    </row>
    <row r="3760" spans="1:4" x14ac:dyDescent="0.2">
      <c r="A3760" s="3">
        <v>3919</v>
      </c>
      <c r="B3760" s="3" t="s">
        <v>4062</v>
      </c>
      <c r="C3760" s="3" t="s">
        <v>4063</v>
      </c>
      <c r="D3760" s="3" t="s">
        <v>3850</v>
      </c>
    </row>
    <row r="3761" spans="1:4" x14ac:dyDescent="0.2">
      <c r="A3761" s="3">
        <v>3935</v>
      </c>
      <c r="B3761" s="3" t="s">
        <v>4064</v>
      </c>
      <c r="C3761" s="3" t="s">
        <v>4064</v>
      </c>
      <c r="D3761" s="3" t="s">
        <v>3850</v>
      </c>
    </row>
    <row r="3762" spans="1:4" x14ac:dyDescent="0.2">
      <c r="A3762" s="3">
        <v>3943</v>
      </c>
      <c r="B3762" s="3" t="s">
        <v>4065</v>
      </c>
      <c r="C3762" s="3" t="s">
        <v>4065</v>
      </c>
      <c r="D3762" s="3" t="s">
        <v>3850</v>
      </c>
    </row>
    <row r="3763" spans="1:4" x14ac:dyDescent="0.2">
      <c r="A3763" s="3">
        <v>3916</v>
      </c>
      <c r="B3763" s="3" t="s">
        <v>4066</v>
      </c>
      <c r="C3763" s="3" t="s">
        <v>4066</v>
      </c>
      <c r="D3763" s="3" t="s">
        <v>3850</v>
      </c>
    </row>
    <row r="3764" spans="1:4" x14ac:dyDescent="0.2">
      <c r="A3764" s="3">
        <v>3917</v>
      </c>
      <c r="B3764" s="3" t="s">
        <v>4067</v>
      </c>
      <c r="C3764" s="3" t="s">
        <v>4066</v>
      </c>
      <c r="D3764" s="3" t="s">
        <v>3850</v>
      </c>
    </row>
    <row r="3765" spans="1:4" x14ac:dyDescent="0.2">
      <c r="A3765" s="3">
        <v>3917</v>
      </c>
      <c r="B3765" s="3" t="s">
        <v>4068</v>
      </c>
      <c r="C3765" s="3" t="s">
        <v>4068</v>
      </c>
      <c r="D3765" s="3" t="s">
        <v>3850</v>
      </c>
    </row>
    <row r="3766" spans="1:4" x14ac:dyDescent="0.2">
      <c r="A3766" s="3">
        <v>3942</v>
      </c>
      <c r="B3766" s="3" t="s">
        <v>4069</v>
      </c>
      <c r="C3766" s="3" t="s">
        <v>4069</v>
      </c>
      <c r="D3766" s="3" t="s">
        <v>3850</v>
      </c>
    </row>
    <row r="3767" spans="1:4" x14ac:dyDescent="0.2">
      <c r="A3767" s="3">
        <v>3942</v>
      </c>
      <c r="B3767" s="3" t="s">
        <v>4070</v>
      </c>
      <c r="C3767" s="3" t="s">
        <v>4070</v>
      </c>
      <c r="D3767" s="3" t="s">
        <v>3850</v>
      </c>
    </row>
    <row r="3768" spans="1:4" x14ac:dyDescent="0.2">
      <c r="A3768" s="3">
        <v>3942</v>
      </c>
      <c r="B3768" s="3" t="s">
        <v>4071</v>
      </c>
      <c r="C3768" s="3" t="s">
        <v>4070</v>
      </c>
      <c r="D3768" s="3" t="s">
        <v>3850</v>
      </c>
    </row>
    <row r="3769" spans="1:4" x14ac:dyDescent="0.2">
      <c r="A3769" s="3">
        <v>3944</v>
      </c>
      <c r="B3769" s="3" t="s">
        <v>4072</v>
      </c>
      <c r="C3769" s="3" t="s">
        <v>4073</v>
      </c>
      <c r="D3769" s="3" t="s">
        <v>3850</v>
      </c>
    </row>
    <row r="3770" spans="1:4" x14ac:dyDescent="0.2">
      <c r="A3770" s="3">
        <v>3918</v>
      </c>
      <c r="B3770" s="3" t="s">
        <v>4074</v>
      </c>
      <c r="C3770" s="3" t="s">
        <v>4074</v>
      </c>
      <c r="D3770" s="3" t="s">
        <v>3850</v>
      </c>
    </row>
    <row r="3771" spans="1:4" x14ac:dyDescent="0.2">
      <c r="A3771" s="3">
        <v>3983</v>
      </c>
      <c r="B3771" s="3" t="s">
        <v>4075</v>
      </c>
      <c r="C3771" s="3" t="s">
        <v>4076</v>
      </c>
      <c r="D3771" s="3" t="s">
        <v>3850</v>
      </c>
    </row>
    <row r="3772" spans="1:4" x14ac:dyDescent="0.2">
      <c r="A3772" s="3">
        <v>3983</v>
      </c>
      <c r="B3772" s="3" t="s">
        <v>4077</v>
      </c>
      <c r="C3772" s="3" t="s">
        <v>4076</v>
      </c>
      <c r="D3772" s="3" t="s">
        <v>3850</v>
      </c>
    </row>
    <row r="3773" spans="1:4" x14ac:dyDescent="0.2">
      <c r="A3773" s="3">
        <v>3940</v>
      </c>
      <c r="B3773" s="3" t="s">
        <v>4078</v>
      </c>
      <c r="C3773" s="3" t="s">
        <v>4079</v>
      </c>
      <c r="D3773" s="3" t="s">
        <v>3850</v>
      </c>
    </row>
    <row r="3774" spans="1:4" x14ac:dyDescent="0.2">
      <c r="A3774" s="3">
        <v>3949</v>
      </c>
      <c r="B3774" s="3" t="s">
        <v>4080</v>
      </c>
      <c r="C3774" s="3" t="s">
        <v>4079</v>
      </c>
      <c r="D3774" s="3" t="s">
        <v>3850</v>
      </c>
    </row>
    <row r="3775" spans="1:4" x14ac:dyDescent="0.2">
      <c r="A3775" s="3">
        <v>3991</v>
      </c>
      <c r="B3775" s="3" t="s">
        <v>4081</v>
      </c>
      <c r="C3775" s="3" t="s">
        <v>4082</v>
      </c>
      <c r="D3775" s="3" t="s">
        <v>3850</v>
      </c>
    </row>
    <row r="3776" spans="1:4" x14ac:dyDescent="0.2">
      <c r="A3776" s="3">
        <v>3992</v>
      </c>
      <c r="B3776" s="3" t="s">
        <v>4082</v>
      </c>
      <c r="C3776" s="3" t="s">
        <v>4082</v>
      </c>
      <c r="D3776" s="3" t="s">
        <v>3850</v>
      </c>
    </row>
    <row r="3777" spans="1:4" x14ac:dyDescent="0.2">
      <c r="A3777" s="3">
        <v>3994</v>
      </c>
      <c r="B3777" s="3" t="s">
        <v>4083</v>
      </c>
      <c r="C3777" s="3" t="s">
        <v>4082</v>
      </c>
      <c r="D3777" s="3" t="s">
        <v>3850</v>
      </c>
    </row>
    <row r="3778" spans="1:4" x14ac:dyDescent="0.2">
      <c r="A3778" s="3">
        <v>1903</v>
      </c>
      <c r="B3778" s="3" t="s">
        <v>4084</v>
      </c>
      <c r="C3778" s="3" t="s">
        <v>4084</v>
      </c>
      <c r="D3778" s="3" t="s">
        <v>3850</v>
      </c>
    </row>
    <row r="3779" spans="1:4" x14ac:dyDescent="0.2">
      <c r="A3779" s="3">
        <v>1905</v>
      </c>
      <c r="B3779" s="3" t="s">
        <v>4085</v>
      </c>
      <c r="C3779" s="3" t="s">
        <v>4085</v>
      </c>
      <c r="D3779" s="3" t="s">
        <v>3850</v>
      </c>
    </row>
    <row r="3780" spans="1:4" x14ac:dyDescent="0.2">
      <c r="A3780" s="3">
        <v>1902</v>
      </c>
      <c r="B3780" s="3" t="s">
        <v>4086</v>
      </c>
      <c r="C3780" s="3" t="s">
        <v>4086</v>
      </c>
      <c r="D3780" s="3" t="s">
        <v>3850</v>
      </c>
    </row>
    <row r="3781" spans="1:4" x14ac:dyDescent="0.2">
      <c r="A3781" s="3">
        <v>1925</v>
      </c>
      <c r="B3781" s="3" t="s">
        <v>4087</v>
      </c>
      <c r="C3781" s="3" t="s">
        <v>4087</v>
      </c>
      <c r="D3781" s="3" t="s">
        <v>3850</v>
      </c>
    </row>
    <row r="3782" spans="1:4" x14ac:dyDescent="0.2">
      <c r="A3782" s="3">
        <v>1925</v>
      </c>
      <c r="B3782" s="3" t="s">
        <v>4088</v>
      </c>
      <c r="C3782" s="3" t="s">
        <v>4087</v>
      </c>
      <c r="D3782" s="3" t="s">
        <v>3850</v>
      </c>
    </row>
    <row r="3783" spans="1:4" x14ac:dyDescent="0.2">
      <c r="A3783" s="3">
        <v>1869</v>
      </c>
      <c r="B3783" s="3" t="s">
        <v>4089</v>
      </c>
      <c r="C3783" s="3" t="s">
        <v>4089</v>
      </c>
      <c r="D3783" s="3" t="s">
        <v>3850</v>
      </c>
    </row>
    <row r="3784" spans="1:4" x14ac:dyDescent="0.2">
      <c r="A3784" s="3">
        <v>1890</v>
      </c>
      <c r="B3784" s="3" t="s">
        <v>4090</v>
      </c>
      <c r="C3784" s="3" t="s">
        <v>4091</v>
      </c>
      <c r="D3784" s="3" t="s">
        <v>3850</v>
      </c>
    </row>
    <row r="3785" spans="1:4" x14ac:dyDescent="0.2">
      <c r="A3785" s="3">
        <v>1890</v>
      </c>
      <c r="B3785" s="3" t="s">
        <v>4092</v>
      </c>
      <c r="C3785" s="3" t="s">
        <v>4091</v>
      </c>
      <c r="D3785" s="3" t="s">
        <v>3850</v>
      </c>
    </row>
    <row r="3786" spans="1:4" x14ac:dyDescent="0.2">
      <c r="A3786" s="3">
        <v>1922</v>
      </c>
      <c r="B3786" s="3" t="s">
        <v>4093</v>
      </c>
      <c r="C3786" s="3" t="s">
        <v>4093</v>
      </c>
      <c r="D3786" s="3" t="s">
        <v>3850</v>
      </c>
    </row>
    <row r="3787" spans="1:4" x14ac:dyDescent="0.2">
      <c r="A3787" s="3">
        <v>1922</v>
      </c>
      <c r="B3787" s="3" t="s">
        <v>4094</v>
      </c>
      <c r="C3787" s="3" t="s">
        <v>4093</v>
      </c>
      <c r="D3787" s="3" t="s">
        <v>3850</v>
      </c>
    </row>
    <row r="3788" spans="1:4" x14ac:dyDescent="0.2">
      <c r="A3788" s="3">
        <v>1923</v>
      </c>
      <c r="B3788" s="3" t="s">
        <v>4095</v>
      </c>
      <c r="C3788" s="3" t="s">
        <v>4093</v>
      </c>
      <c r="D3788" s="3" t="s">
        <v>3850</v>
      </c>
    </row>
    <row r="3789" spans="1:4" x14ac:dyDescent="0.2">
      <c r="A3789" s="3">
        <v>1923</v>
      </c>
      <c r="B3789" s="3" t="s">
        <v>4096</v>
      </c>
      <c r="C3789" s="3" t="s">
        <v>4093</v>
      </c>
      <c r="D3789" s="3" t="s">
        <v>3850</v>
      </c>
    </row>
    <row r="3790" spans="1:4" x14ac:dyDescent="0.2">
      <c r="A3790" s="3">
        <v>1904</v>
      </c>
      <c r="B3790" s="3" t="s">
        <v>4097</v>
      </c>
      <c r="C3790" s="3" t="s">
        <v>4097</v>
      </c>
      <c r="D3790" s="3" t="s">
        <v>3850</v>
      </c>
    </row>
    <row r="3791" spans="1:4" x14ac:dyDescent="0.2">
      <c r="A3791" s="3">
        <v>1891</v>
      </c>
      <c r="B3791" s="3" t="s">
        <v>4098</v>
      </c>
      <c r="C3791" s="3" t="s">
        <v>4098</v>
      </c>
      <c r="D3791" s="3" t="s">
        <v>3850</v>
      </c>
    </row>
    <row r="3792" spans="1:4" x14ac:dyDescent="0.2">
      <c r="A3792" s="3">
        <v>3966</v>
      </c>
      <c r="B3792" s="3" t="s">
        <v>4099</v>
      </c>
      <c r="C3792" s="3" t="s">
        <v>4099</v>
      </c>
      <c r="D3792" s="3" t="s">
        <v>3850</v>
      </c>
    </row>
    <row r="3793" spans="1:4" x14ac:dyDescent="0.2">
      <c r="A3793" s="3">
        <v>3966</v>
      </c>
      <c r="B3793" s="3" t="s">
        <v>4100</v>
      </c>
      <c r="C3793" s="3" t="s">
        <v>4099</v>
      </c>
      <c r="D3793" s="3" t="s">
        <v>3850</v>
      </c>
    </row>
    <row r="3794" spans="1:4" x14ac:dyDescent="0.2">
      <c r="A3794" s="3">
        <v>3967</v>
      </c>
      <c r="B3794" s="3" t="s">
        <v>4101</v>
      </c>
      <c r="C3794" s="3" t="s">
        <v>4099</v>
      </c>
      <c r="D3794" s="3" t="s">
        <v>3850</v>
      </c>
    </row>
    <row r="3795" spans="1:4" x14ac:dyDescent="0.2">
      <c r="A3795" s="3">
        <v>3965</v>
      </c>
      <c r="B3795" s="3" t="s">
        <v>4102</v>
      </c>
      <c r="C3795" s="3" t="s">
        <v>4102</v>
      </c>
      <c r="D3795" s="3" t="s">
        <v>3850</v>
      </c>
    </row>
    <row r="3796" spans="1:4" x14ac:dyDescent="0.2">
      <c r="A3796" s="3">
        <v>3979</v>
      </c>
      <c r="B3796" s="3" t="s">
        <v>4103</v>
      </c>
      <c r="C3796" s="3" t="s">
        <v>4103</v>
      </c>
      <c r="D3796" s="3" t="s">
        <v>3850</v>
      </c>
    </row>
    <row r="3797" spans="1:4" x14ac:dyDescent="0.2">
      <c r="A3797" s="3">
        <v>1977</v>
      </c>
      <c r="B3797" s="3" t="s">
        <v>4104</v>
      </c>
      <c r="C3797" s="3" t="s">
        <v>4104</v>
      </c>
      <c r="D3797" s="3" t="s">
        <v>3850</v>
      </c>
    </row>
    <row r="3798" spans="1:4" x14ac:dyDescent="0.2">
      <c r="A3798" s="3">
        <v>1978</v>
      </c>
      <c r="B3798" s="3" t="s">
        <v>4105</v>
      </c>
      <c r="C3798" s="3" t="s">
        <v>4105</v>
      </c>
      <c r="D3798" s="3" t="s">
        <v>3850</v>
      </c>
    </row>
    <row r="3799" spans="1:4" x14ac:dyDescent="0.2">
      <c r="A3799" s="3">
        <v>3978</v>
      </c>
      <c r="B3799" s="3" t="s">
        <v>4106</v>
      </c>
      <c r="C3799" s="3" t="s">
        <v>4105</v>
      </c>
      <c r="D3799" s="3" t="s">
        <v>3850</v>
      </c>
    </row>
    <row r="3800" spans="1:4" x14ac:dyDescent="0.2">
      <c r="A3800" s="3">
        <v>1958</v>
      </c>
      <c r="B3800" s="3" t="s">
        <v>4107</v>
      </c>
      <c r="C3800" s="3" t="s">
        <v>4108</v>
      </c>
      <c r="D3800" s="3" t="s">
        <v>3850</v>
      </c>
    </row>
    <row r="3801" spans="1:4" x14ac:dyDescent="0.2">
      <c r="A3801" s="3">
        <v>3960</v>
      </c>
      <c r="B3801" s="3" t="s">
        <v>4109</v>
      </c>
      <c r="C3801" s="3" t="s">
        <v>4109</v>
      </c>
      <c r="D3801" s="3" t="s">
        <v>3850</v>
      </c>
    </row>
    <row r="3802" spans="1:4" x14ac:dyDescent="0.2">
      <c r="A3802" s="3">
        <v>3960</v>
      </c>
      <c r="B3802" s="3" t="s">
        <v>4110</v>
      </c>
      <c r="C3802" s="3" t="s">
        <v>4109</v>
      </c>
      <c r="D3802" s="3" t="s">
        <v>3850</v>
      </c>
    </row>
    <row r="3803" spans="1:4" x14ac:dyDescent="0.2">
      <c r="A3803" s="3">
        <v>3976</v>
      </c>
      <c r="B3803" s="3" t="s">
        <v>4111</v>
      </c>
      <c r="C3803" s="3" t="s">
        <v>4109</v>
      </c>
      <c r="D3803" s="3" t="s">
        <v>3850</v>
      </c>
    </row>
    <row r="3804" spans="1:4" x14ac:dyDescent="0.2">
      <c r="A3804" s="3">
        <v>3977</v>
      </c>
      <c r="B3804" s="3" t="s">
        <v>4112</v>
      </c>
      <c r="C3804" s="3" t="s">
        <v>4109</v>
      </c>
      <c r="D3804" s="3" t="s">
        <v>3850</v>
      </c>
    </row>
    <row r="3805" spans="1:4" x14ac:dyDescent="0.2">
      <c r="A3805" s="3">
        <v>3960</v>
      </c>
      <c r="B3805" s="3" t="s">
        <v>4113</v>
      </c>
      <c r="C3805" s="3" t="s">
        <v>4114</v>
      </c>
      <c r="D3805" s="3" t="s">
        <v>3850</v>
      </c>
    </row>
    <row r="3806" spans="1:4" x14ac:dyDescent="0.2">
      <c r="A3806" s="3">
        <v>3961</v>
      </c>
      <c r="B3806" s="3" t="s">
        <v>4115</v>
      </c>
      <c r="C3806" s="3" t="s">
        <v>4114</v>
      </c>
      <c r="D3806" s="3" t="s">
        <v>3850</v>
      </c>
    </row>
    <row r="3807" spans="1:4" x14ac:dyDescent="0.2">
      <c r="A3807" s="3">
        <v>3961</v>
      </c>
      <c r="B3807" s="3" t="s">
        <v>4116</v>
      </c>
      <c r="C3807" s="3" t="s">
        <v>4114</v>
      </c>
      <c r="D3807" s="3" t="s">
        <v>3850</v>
      </c>
    </row>
    <row r="3808" spans="1:4" x14ac:dyDescent="0.2">
      <c r="A3808" s="3">
        <v>3961</v>
      </c>
      <c r="B3808" s="3" t="s">
        <v>4117</v>
      </c>
      <c r="C3808" s="3" t="s">
        <v>4114</v>
      </c>
      <c r="D3808" s="3" t="s">
        <v>3850</v>
      </c>
    </row>
    <row r="3809" spans="1:4" x14ac:dyDescent="0.2">
      <c r="A3809" s="3">
        <v>3961</v>
      </c>
      <c r="B3809" s="3" t="s">
        <v>4118</v>
      </c>
      <c r="C3809" s="3" t="s">
        <v>4114</v>
      </c>
      <c r="D3809" s="3" t="s">
        <v>3850</v>
      </c>
    </row>
    <row r="3810" spans="1:4" x14ac:dyDescent="0.2">
      <c r="A3810" s="3">
        <v>3961</v>
      </c>
      <c r="B3810" s="3" t="s">
        <v>4119</v>
      </c>
      <c r="C3810" s="3" t="s">
        <v>4114</v>
      </c>
      <c r="D3810" s="3" t="s">
        <v>3850</v>
      </c>
    </row>
    <row r="3811" spans="1:4" x14ac:dyDescent="0.2">
      <c r="A3811" s="3">
        <v>3961</v>
      </c>
      <c r="B3811" s="3" t="s">
        <v>4120</v>
      </c>
      <c r="C3811" s="3" t="s">
        <v>4114</v>
      </c>
      <c r="D3811" s="3" t="s">
        <v>3850</v>
      </c>
    </row>
    <row r="3812" spans="1:4" x14ac:dyDescent="0.2">
      <c r="A3812" s="3">
        <v>3961</v>
      </c>
      <c r="B3812" s="3" t="s">
        <v>4121</v>
      </c>
      <c r="C3812" s="3" t="s">
        <v>4114</v>
      </c>
      <c r="D3812" s="3" t="s">
        <v>3850</v>
      </c>
    </row>
    <row r="3813" spans="1:4" x14ac:dyDescent="0.2">
      <c r="A3813" s="3">
        <v>3961</v>
      </c>
      <c r="B3813" s="3" t="s">
        <v>4122</v>
      </c>
      <c r="C3813" s="3" t="s">
        <v>4114</v>
      </c>
      <c r="D3813" s="3" t="s">
        <v>3850</v>
      </c>
    </row>
    <row r="3814" spans="1:4" x14ac:dyDescent="0.2">
      <c r="A3814" s="3">
        <v>3960</v>
      </c>
      <c r="B3814" s="3" t="s">
        <v>4123</v>
      </c>
      <c r="C3814" s="3" t="s">
        <v>4124</v>
      </c>
      <c r="D3814" s="3" t="s">
        <v>3850</v>
      </c>
    </row>
    <row r="3815" spans="1:4" x14ac:dyDescent="0.2">
      <c r="A3815" s="3">
        <v>3960</v>
      </c>
      <c r="B3815" s="3" t="s">
        <v>4125</v>
      </c>
      <c r="C3815" s="3" t="s">
        <v>4124</v>
      </c>
      <c r="D3815" s="3" t="s">
        <v>3850</v>
      </c>
    </row>
    <row r="3816" spans="1:4" x14ac:dyDescent="0.2">
      <c r="A3816" s="3">
        <v>3963</v>
      </c>
      <c r="B3816" s="3" t="s">
        <v>4124</v>
      </c>
      <c r="C3816" s="3" t="s">
        <v>4124</v>
      </c>
      <c r="D3816" s="3" t="s">
        <v>3850</v>
      </c>
    </row>
    <row r="3817" spans="1:4" x14ac:dyDescent="0.2">
      <c r="A3817" s="3">
        <v>3963</v>
      </c>
      <c r="B3817" s="3" t="s">
        <v>4126</v>
      </c>
      <c r="C3817" s="3" t="s">
        <v>4124</v>
      </c>
      <c r="D3817" s="3" t="s">
        <v>3850</v>
      </c>
    </row>
    <row r="3818" spans="1:4" x14ac:dyDescent="0.2">
      <c r="A3818" s="3">
        <v>3963</v>
      </c>
      <c r="B3818" s="3" t="s">
        <v>4127</v>
      </c>
      <c r="C3818" s="3" t="s">
        <v>4124</v>
      </c>
      <c r="D3818" s="3" t="s">
        <v>3850</v>
      </c>
    </row>
    <row r="3819" spans="1:4" x14ac:dyDescent="0.2">
      <c r="A3819" s="3">
        <v>3971</v>
      </c>
      <c r="B3819" s="3" t="s">
        <v>4128</v>
      </c>
      <c r="C3819" s="3" t="s">
        <v>4124</v>
      </c>
      <c r="D3819" s="3" t="s">
        <v>3850</v>
      </c>
    </row>
    <row r="3820" spans="1:4" x14ac:dyDescent="0.2">
      <c r="A3820" s="3">
        <v>3971</v>
      </c>
      <c r="B3820" s="3" t="s">
        <v>4129</v>
      </c>
      <c r="C3820" s="3" t="s">
        <v>4124</v>
      </c>
      <c r="D3820" s="3" t="s">
        <v>3850</v>
      </c>
    </row>
    <row r="3821" spans="1:4" x14ac:dyDescent="0.2">
      <c r="A3821" s="3">
        <v>3971</v>
      </c>
      <c r="B3821" s="3" t="s">
        <v>4130</v>
      </c>
      <c r="C3821" s="3" t="s">
        <v>4124</v>
      </c>
      <c r="D3821" s="3" t="s">
        <v>3850</v>
      </c>
    </row>
    <row r="3822" spans="1:4" x14ac:dyDescent="0.2">
      <c r="A3822" s="3">
        <v>3974</v>
      </c>
      <c r="B3822" s="3" t="s">
        <v>4131</v>
      </c>
      <c r="C3822" s="3" t="s">
        <v>4124</v>
      </c>
      <c r="D3822" s="3" t="s">
        <v>3850</v>
      </c>
    </row>
    <row r="3823" spans="1:4" x14ac:dyDescent="0.2">
      <c r="A3823" s="3">
        <v>3975</v>
      </c>
      <c r="B3823" s="3" t="s">
        <v>4132</v>
      </c>
      <c r="C3823" s="3" t="s">
        <v>4124</v>
      </c>
      <c r="D3823" s="3" t="s">
        <v>3850</v>
      </c>
    </row>
    <row r="3824" spans="1:4" x14ac:dyDescent="0.2">
      <c r="A3824" s="3">
        <v>3976</v>
      </c>
      <c r="B3824" s="3" t="s">
        <v>4133</v>
      </c>
      <c r="C3824" s="3" t="s">
        <v>4124</v>
      </c>
      <c r="D3824" s="3" t="s">
        <v>3850</v>
      </c>
    </row>
    <row r="3825" spans="1:4" x14ac:dyDescent="0.2">
      <c r="A3825" s="3">
        <v>3968</v>
      </c>
      <c r="B3825" s="3" t="s">
        <v>4134</v>
      </c>
      <c r="C3825" s="3" t="s">
        <v>4135</v>
      </c>
      <c r="D3825" s="3" t="s">
        <v>3850</v>
      </c>
    </row>
    <row r="3826" spans="1:4" x14ac:dyDescent="0.2">
      <c r="A3826" s="3">
        <v>3972</v>
      </c>
      <c r="B3826" s="3" t="s">
        <v>4136</v>
      </c>
      <c r="C3826" s="3" t="s">
        <v>4135</v>
      </c>
      <c r="D3826" s="3" t="s">
        <v>3850</v>
      </c>
    </row>
    <row r="3827" spans="1:4" x14ac:dyDescent="0.2">
      <c r="A3827" s="3">
        <v>3973</v>
      </c>
      <c r="B3827" s="3" t="s">
        <v>4137</v>
      </c>
      <c r="C3827" s="3" t="s">
        <v>4135</v>
      </c>
      <c r="D3827" s="3" t="s">
        <v>3850</v>
      </c>
    </row>
    <row r="3828" spans="1:4" x14ac:dyDescent="0.2">
      <c r="A3828" s="3">
        <v>1974</v>
      </c>
      <c r="B3828" s="3" t="s">
        <v>4138</v>
      </c>
      <c r="C3828" s="3" t="s">
        <v>4138</v>
      </c>
      <c r="D3828" s="3" t="s">
        <v>3850</v>
      </c>
    </row>
    <row r="3829" spans="1:4" x14ac:dyDescent="0.2">
      <c r="A3829" s="3">
        <v>1971</v>
      </c>
      <c r="B3829" s="3" t="s">
        <v>4139</v>
      </c>
      <c r="C3829" s="3" t="s">
        <v>4139</v>
      </c>
      <c r="D3829" s="3" t="s">
        <v>3850</v>
      </c>
    </row>
    <row r="3830" spans="1:4" x14ac:dyDescent="0.2">
      <c r="A3830" s="3">
        <v>1971</v>
      </c>
      <c r="B3830" s="3" t="s">
        <v>4140</v>
      </c>
      <c r="C3830" s="3" t="s">
        <v>4139</v>
      </c>
      <c r="D3830" s="3" t="s">
        <v>3850</v>
      </c>
    </row>
    <row r="3831" spans="1:4" x14ac:dyDescent="0.2">
      <c r="A3831" s="3">
        <v>1965</v>
      </c>
      <c r="B3831" s="3" t="s">
        <v>4141</v>
      </c>
      <c r="C3831" s="3" t="s">
        <v>4141</v>
      </c>
      <c r="D3831" s="3" t="s">
        <v>3850</v>
      </c>
    </row>
    <row r="3832" spans="1:4" x14ac:dyDescent="0.2">
      <c r="A3832" s="3">
        <v>1950</v>
      </c>
      <c r="B3832" s="3" t="s">
        <v>4142</v>
      </c>
      <c r="C3832" s="3" t="s">
        <v>4142</v>
      </c>
      <c r="D3832" s="3" t="s">
        <v>3850</v>
      </c>
    </row>
    <row r="3833" spans="1:4" x14ac:dyDescent="0.2">
      <c r="A3833" s="3">
        <v>1958</v>
      </c>
      <c r="B3833" s="3" t="s">
        <v>4143</v>
      </c>
      <c r="C3833" s="3" t="s">
        <v>4142</v>
      </c>
      <c r="D3833" s="3" t="s">
        <v>3850</v>
      </c>
    </row>
    <row r="3834" spans="1:4" x14ac:dyDescent="0.2">
      <c r="A3834" s="3">
        <v>1962</v>
      </c>
      <c r="B3834" s="3" t="s">
        <v>4144</v>
      </c>
      <c r="C3834" s="3" t="s">
        <v>4142</v>
      </c>
      <c r="D3834" s="3" t="s">
        <v>3850</v>
      </c>
    </row>
    <row r="3835" spans="1:4" x14ac:dyDescent="0.2">
      <c r="A3835" s="3">
        <v>1967</v>
      </c>
      <c r="B3835" s="3" t="s">
        <v>4145</v>
      </c>
      <c r="C3835" s="3" t="s">
        <v>4142</v>
      </c>
      <c r="D3835" s="3" t="s">
        <v>3850</v>
      </c>
    </row>
    <row r="3836" spans="1:4" x14ac:dyDescent="0.2">
      <c r="A3836" s="3">
        <v>1991</v>
      </c>
      <c r="B3836" s="3" t="s">
        <v>4146</v>
      </c>
      <c r="C3836" s="3" t="s">
        <v>4142</v>
      </c>
      <c r="D3836" s="3" t="s">
        <v>3850</v>
      </c>
    </row>
    <row r="3837" spans="1:4" x14ac:dyDescent="0.2">
      <c r="A3837" s="3">
        <v>1991</v>
      </c>
      <c r="B3837" s="3" t="s">
        <v>4147</v>
      </c>
      <c r="C3837" s="3" t="s">
        <v>4142</v>
      </c>
      <c r="D3837" s="3" t="s">
        <v>3850</v>
      </c>
    </row>
    <row r="3838" spans="1:4" x14ac:dyDescent="0.2">
      <c r="A3838" s="3">
        <v>1991</v>
      </c>
      <c r="B3838" s="3" t="s">
        <v>4148</v>
      </c>
      <c r="C3838" s="3" t="s">
        <v>4142</v>
      </c>
      <c r="D3838" s="3" t="s">
        <v>3850</v>
      </c>
    </row>
    <row r="3839" spans="1:4" x14ac:dyDescent="0.2">
      <c r="A3839" s="3">
        <v>1991</v>
      </c>
      <c r="B3839" s="3" t="s">
        <v>4149</v>
      </c>
      <c r="C3839" s="3" t="s">
        <v>4142</v>
      </c>
      <c r="D3839" s="3" t="s">
        <v>3850</v>
      </c>
    </row>
    <row r="3840" spans="1:4" x14ac:dyDescent="0.2">
      <c r="A3840" s="3">
        <v>1991</v>
      </c>
      <c r="B3840" s="3" t="s">
        <v>4150</v>
      </c>
      <c r="C3840" s="3" t="s">
        <v>4142</v>
      </c>
      <c r="D3840" s="3" t="s">
        <v>3850</v>
      </c>
    </row>
    <row r="3841" spans="1:4" x14ac:dyDescent="0.2">
      <c r="A3841" s="3">
        <v>1992</v>
      </c>
      <c r="B3841" s="3" t="s">
        <v>4151</v>
      </c>
      <c r="C3841" s="3" t="s">
        <v>4142</v>
      </c>
      <c r="D3841" s="3" t="s">
        <v>3850</v>
      </c>
    </row>
    <row r="3842" spans="1:4" x14ac:dyDescent="0.2">
      <c r="A3842" s="3">
        <v>1992</v>
      </c>
      <c r="B3842" s="3" t="s">
        <v>4152</v>
      </c>
      <c r="C3842" s="3" t="s">
        <v>4142</v>
      </c>
      <c r="D3842" s="3" t="s">
        <v>3850</v>
      </c>
    </row>
    <row r="3843" spans="1:4" x14ac:dyDescent="0.2">
      <c r="A3843" s="3">
        <v>1992</v>
      </c>
      <c r="B3843" s="3" t="s">
        <v>4153</v>
      </c>
      <c r="C3843" s="3" t="s">
        <v>4142</v>
      </c>
      <c r="D3843" s="3" t="s">
        <v>3850</v>
      </c>
    </row>
    <row r="3844" spans="1:4" x14ac:dyDescent="0.2">
      <c r="A3844" s="3">
        <v>1993</v>
      </c>
      <c r="B3844" s="3" t="s">
        <v>4154</v>
      </c>
      <c r="C3844" s="3" t="s">
        <v>4154</v>
      </c>
      <c r="D3844" s="3" t="s">
        <v>3850</v>
      </c>
    </row>
    <row r="3845" spans="1:4" x14ac:dyDescent="0.2">
      <c r="A3845" s="3">
        <v>3937</v>
      </c>
      <c r="B3845" s="3" t="s">
        <v>4155</v>
      </c>
      <c r="C3845" s="3" t="s">
        <v>4155</v>
      </c>
      <c r="D3845" s="3" t="s">
        <v>3850</v>
      </c>
    </row>
    <row r="3846" spans="1:4" x14ac:dyDescent="0.2">
      <c r="A3846" s="3">
        <v>3937</v>
      </c>
      <c r="B3846" s="3" t="s">
        <v>4155</v>
      </c>
      <c r="C3846" s="3" t="s">
        <v>4155</v>
      </c>
      <c r="D3846" s="3" t="s">
        <v>3850</v>
      </c>
    </row>
    <row r="3847" spans="1:4" x14ac:dyDescent="0.2">
      <c r="A3847" s="3">
        <v>3922</v>
      </c>
      <c r="B3847" s="3" t="s">
        <v>4156</v>
      </c>
      <c r="C3847" s="3" t="s">
        <v>4156</v>
      </c>
      <c r="D3847" s="3" t="s">
        <v>3850</v>
      </c>
    </row>
    <row r="3848" spans="1:4" x14ac:dyDescent="0.2">
      <c r="A3848" s="3">
        <v>3922</v>
      </c>
      <c r="B3848" s="3" t="s">
        <v>4157</v>
      </c>
      <c r="C3848" s="3" t="s">
        <v>4158</v>
      </c>
      <c r="D3848" s="3" t="s">
        <v>3850</v>
      </c>
    </row>
    <row r="3849" spans="1:4" x14ac:dyDescent="0.2">
      <c r="A3849" s="3">
        <v>3926</v>
      </c>
      <c r="B3849" s="3" t="s">
        <v>4158</v>
      </c>
      <c r="C3849" s="3" t="s">
        <v>4158</v>
      </c>
      <c r="D3849" s="3" t="s">
        <v>3850</v>
      </c>
    </row>
    <row r="3850" spans="1:4" x14ac:dyDescent="0.2">
      <c r="A3850" s="3">
        <v>3925</v>
      </c>
      <c r="B3850" s="3" t="s">
        <v>4159</v>
      </c>
      <c r="C3850" s="3" t="s">
        <v>4159</v>
      </c>
      <c r="D3850" s="3" t="s">
        <v>3850</v>
      </c>
    </row>
    <row r="3851" spans="1:4" x14ac:dyDescent="0.2">
      <c r="A3851" s="3">
        <v>3931</v>
      </c>
      <c r="B3851" s="3" t="s">
        <v>4160</v>
      </c>
      <c r="C3851" s="3" t="s">
        <v>4160</v>
      </c>
      <c r="D3851" s="3" t="s">
        <v>3850</v>
      </c>
    </row>
    <row r="3852" spans="1:4" x14ac:dyDescent="0.2">
      <c r="A3852" s="3">
        <v>3928</v>
      </c>
      <c r="B3852" s="3" t="s">
        <v>4161</v>
      </c>
      <c r="C3852" s="3" t="s">
        <v>4161</v>
      </c>
      <c r="D3852" s="3" t="s">
        <v>3850</v>
      </c>
    </row>
    <row r="3853" spans="1:4" x14ac:dyDescent="0.2">
      <c r="A3853" s="3">
        <v>3905</v>
      </c>
      <c r="B3853" s="3" t="s">
        <v>4162</v>
      </c>
      <c r="C3853" s="3" t="s">
        <v>4162</v>
      </c>
      <c r="D3853" s="3" t="s">
        <v>3850</v>
      </c>
    </row>
    <row r="3854" spans="1:4" x14ac:dyDescent="0.2">
      <c r="A3854" s="3">
        <v>3908</v>
      </c>
      <c r="B3854" s="3" t="s">
        <v>4163</v>
      </c>
      <c r="C3854" s="3" t="s">
        <v>4163</v>
      </c>
      <c r="D3854" s="3" t="s">
        <v>3850</v>
      </c>
    </row>
    <row r="3855" spans="1:4" x14ac:dyDescent="0.2">
      <c r="A3855" s="3">
        <v>3906</v>
      </c>
      <c r="B3855" s="3" t="s">
        <v>4164</v>
      </c>
      <c r="C3855" s="3" t="s">
        <v>4164</v>
      </c>
      <c r="D3855" s="3" t="s">
        <v>3850</v>
      </c>
    </row>
    <row r="3856" spans="1:4" x14ac:dyDescent="0.2">
      <c r="A3856" s="3">
        <v>3910</v>
      </c>
      <c r="B3856" s="3" t="s">
        <v>4165</v>
      </c>
      <c r="C3856" s="3" t="s">
        <v>4165</v>
      </c>
      <c r="D3856" s="3" t="s">
        <v>3850</v>
      </c>
    </row>
    <row r="3857" spans="1:4" x14ac:dyDescent="0.2">
      <c r="A3857" s="3">
        <v>3924</v>
      </c>
      <c r="B3857" s="3" t="s">
        <v>4166</v>
      </c>
      <c r="C3857" s="3" t="s">
        <v>4167</v>
      </c>
      <c r="D3857" s="3" t="s">
        <v>3850</v>
      </c>
    </row>
    <row r="3858" spans="1:4" x14ac:dyDescent="0.2">
      <c r="A3858" s="3">
        <v>3927</v>
      </c>
      <c r="B3858" s="3" t="s">
        <v>4168</v>
      </c>
      <c r="C3858" s="3" t="s">
        <v>4167</v>
      </c>
      <c r="D3858" s="3" t="s">
        <v>3850</v>
      </c>
    </row>
    <row r="3859" spans="1:4" x14ac:dyDescent="0.2">
      <c r="A3859" s="3">
        <v>3922</v>
      </c>
      <c r="B3859" s="3" t="s">
        <v>4169</v>
      </c>
      <c r="C3859" s="3" t="s">
        <v>4170</v>
      </c>
      <c r="D3859" s="3" t="s">
        <v>3850</v>
      </c>
    </row>
    <row r="3860" spans="1:4" x14ac:dyDescent="0.2">
      <c r="A3860" s="3">
        <v>3933</v>
      </c>
      <c r="B3860" s="3" t="s">
        <v>4171</v>
      </c>
      <c r="C3860" s="3" t="s">
        <v>4171</v>
      </c>
      <c r="D3860" s="3" t="s">
        <v>3850</v>
      </c>
    </row>
    <row r="3861" spans="1:4" x14ac:dyDescent="0.2">
      <c r="A3861" s="3">
        <v>3929</v>
      </c>
      <c r="B3861" s="3" t="s">
        <v>4172</v>
      </c>
      <c r="C3861" s="3" t="s">
        <v>4172</v>
      </c>
      <c r="D3861" s="3" t="s">
        <v>3850</v>
      </c>
    </row>
    <row r="3862" spans="1:4" x14ac:dyDescent="0.2">
      <c r="A3862" s="3">
        <v>3923</v>
      </c>
      <c r="B3862" s="3" t="s">
        <v>4173</v>
      </c>
      <c r="C3862" s="3" t="s">
        <v>4173</v>
      </c>
      <c r="D3862" s="3" t="s">
        <v>3850</v>
      </c>
    </row>
    <row r="3863" spans="1:4" x14ac:dyDescent="0.2">
      <c r="A3863" s="3">
        <v>3930</v>
      </c>
      <c r="B3863" s="3" t="s">
        <v>4174</v>
      </c>
      <c r="C3863" s="3" t="s">
        <v>4174</v>
      </c>
      <c r="D3863" s="3" t="s">
        <v>3850</v>
      </c>
    </row>
    <row r="3864" spans="1:4" x14ac:dyDescent="0.2">
      <c r="A3864" s="3">
        <v>3930</v>
      </c>
      <c r="B3864" s="3" t="s">
        <v>4175</v>
      </c>
      <c r="C3864" s="3" t="s">
        <v>4174</v>
      </c>
      <c r="D3864" s="3" t="s">
        <v>3850</v>
      </c>
    </row>
    <row r="3865" spans="1:4" x14ac:dyDescent="0.2">
      <c r="A3865" s="3">
        <v>3932</v>
      </c>
      <c r="B3865" s="3" t="s">
        <v>4176</v>
      </c>
      <c r="C3865" s="3" t="s">
        <v>4176</v>
      </c>
      <c r="D3865" s="3" t="s">
        <v>3850</v>
      </c>
    </row>
    <row r="3866" spans="1:4" x14ac:dyDescent="0.2">
      <c r="A3866" s="3">
        <v>3934</v>
      </c>
      <c r="B3866" s="3" t="s">
        <v>4177</v>
      </c>
      <c r="C3866" s="3" t="s">
        <v>4177</v>
      </c>
      <c r="D3866" s="3" t="s">
        <v>3850</v>
      </c>
    </row>
    <row r="3867" spans="1:4" x14ac:dyDescent="0.2">
      <c r="A3867" s="3">
        <v>3920</v>
      </c>
      <c r="B3867" s="3" t="s">
        <v>4178</v>
      </c>
      <c r="C3867" s="3" t="s">
        <v>4178</v>
      </c>
      <c r="D3867" s="3" t="s">
        <v>3850</v>
      </c>
    </row>
    <row r="3868" spans="1:4" x14ac:dyDescent="0.2">
      <c r="A3868" s="3">
        <v>2015</v>
      </c>
      <c r="B3868" s="3" t="s">
        <v>4179</v>
      </c>
      <c r="C3868" s="3" t="s">
        <v>4180</v>
      </c>
      <c r="D3868" s="3" t="s">
        <v>4181</v>
      </c>
    </row>
    <row r="3869" spans="1:4" x14ac:dyDescent="0.2">
      <c r="A3869" s="3">
        <v>2017</v>
      </c>
      <c r="B3869" s="3" t="s">
        <v>4180</v>
      </c>
      <c r="C3869" s="3" t="s">
        <v>4180</v>
      </c>
      <c r="D3869" s="3" t="s">
        <v>4181</v>
      </c>
    </row>
    <row r="3870" spans="1:4" x14ac:dyDescent="0.2">
      <c r="A3870" s="3">
        <v>2016</v>
      </c>
      <c r="B3870" s="3" t="s">
        <v>4182</v>
      </c>
      <c r="C3870" s="3" t="s">
        <v>4182</v>
      </c>
      <c r="D3870" s="3" t="s">
        <v>4181</v>
      </c>
    </row>
    <row r="3871" spans="1:4" x14ac:dyDescent="0.2">
      <c r="A3871" s="3">
        <v>2019</v>
      </c>
      <c r="B3871" s="3" t="s">
        <v>4183</v>
      </c>
      <c r="C3871" s="3" t="s">
        <v>4183</v>
      </c>
      <c r="D3871" s="3" t="s">
        <v>4181</v>
      </c>
    </row>
    <row r="3872" spans="1:4" x14ac:dyDescent="0.2">
      <c r="A3872" s="3">
        <v>2019</v>
      </c>
      <c r="B3872" s="3" t="s">
        <v>4184</v>
      </c>
      <c r="C3872" s="3" t="s">
        <v>4183</v>
      </c>
      <c r="D3872" s="3" t="s">
        <v>4181</v>
      </c>
    </row>
    <row r="3873" spans="1:4" x14ac:dyDescent="0.2">
      <c r="A3873" s="3">
        <v>2037</v>
      </c>
      <c r="B3873" s="3" t="s">
        <v>4185</v>
      </c>
      <c r="C3873" s="3" t="s">
        <v>4183</v>
      </c>
      <c r="D3873" s="3" t="s">
        <v>4181</v>
      </c>
    </row>
    <row r="3874" spans="1:4" x14ac:dyDescent="0.2">
      <c r="A3874" s="3">
        <v>2149</v>
      </c>
      <c r="B3874" s="3" t="s">
        <v>4186</v>
      </c>
      <c r="C3874" s="3" t="s">
        <v>4183</v>
      </c>
      <c r="D3874" s="3" t="s">
        <v>4181</v>
      </c>
    </row>
    <row r="3875" spans="1:4" x14ac:dyDescent="0.2">
      <c r="A3875" s="3">
        <v>2149</v>
      </c>
      <c r="B3875" s="3" t="s">
        <v>4187</v>
      </c>
      <c r="C3875" s="3" t="s">
        <v>4183</v>
      </c>
      <c r="D3875" s="3" t="s">
        <v>4181</v>
      </c>
    </row>
    <row r="3876" spans="1:4" x14ac:dyDescent="0.2">
      <c r="A3876" s="3">
        <v>2149</v>
      </c>
      <c r="B3876" s="3" t="s">
        <v>4188</v>
      </c>
      <c r="C3876" s="3" t="s">
        <v>4183</v>
      </c>
      <c r="D3876" s="3" t="s">
        <v>4181</v>
      </c>
    </row>
    <row r="3877" spans="1:4" x14ac:dyDescent="0.2">
      <c r="A3877" s="3">
        <v>2012</v>
      </c>
      <c r="B3877" s="3" t="s">
        <v>4189</v>
      </c>
      <c r="C3877" s="3" t="s">
        <v>4190</v>
      </c>
      <c r="D3877" s="3" t="s">
        <v>4181</v>
      </c>
    </row>
    <row r="3878" spans="1:4" x14ac:dyDescent="0.2">
      <c r="A3878" s="3">
        <v>2013</v>
      </c>
      <c r="B3878" s="3" t="s">
        <v>4191</v>
      </c>
      <c r="C3878" s="3" t="s">
        <v>4190</v>
      </c>
      <c r="D3878" s="3" t="s">
        <v>4181</v>
      </c>
    </row>
    <row r="3879" spans="1:4" x14ac:dyDescent="0.2">
      <c r="A3879" s="3">
        <v>2014</v>
      </c>
      <c r="B3879" s="3" t="s">
        <v>4192</v>
      </c>
      <c r="C3879" s="3" t="s">
        <v>4190</v>
      </c>
      <c r="D3879" s="3" t="s">
        <v>4181</v>
      </c>
    </row>
    <row r="3880" spans="1:4" x14ac:dyDescent="0.2">
      <c r="A3880" s="3">
        <v>2022</v>
      </c>
      <c r="B3880" s="3" t="s">
        <v>4193</v>
      </c>
      <c r="C3880" s="3" t="s">
        <v>4194</v>
      </c>
      <c r="D3880" s="3" t="s">
        <v>4181</v>
      </c>
    </row>
    <row r="3881" spans="1:4" x14ac:dyDescent="0.2">
      <c r="A3881" s="3">
        <v>2023</v>
      </c>
      <c r="B3881" s="3" t="s">
        <v>4195</v>
      </c>
      <c r="C3881" s="3" t="s">
        <v>4194</v>
      </c>
      <c r="D3881" s="3" t="s">
        <v>4181</v>
      </c>
    </row>
    <row r="3882" spans="1:4" x14ac:dyDescent="0.2">
      <c r="A3882" s="3">
        <v>2024</v>
      </c>
      <c r="B3882" s="3" t="s">
        <v>4196</v>
      </c>
      <c r="C3882" s="3" t="s">
        <v>4194</v>
      </c>
      <c r="D3882" s="3" t="s">
        <v>4181</v>
      </c>
    </row>
    <row r="3883" spans="1:4" x14ac:dyDescent="0.2">
      <c r="A3883" s="3">
        <v>2025</v>
      </c>
      <c r="B3883" s="3" t="s">
        <v>4197</v>
      </c>
      <c r="C3883" s="3" t="s">
        <v>4194</v>
      </c>
      <c r="D3883" s="3" t="s">
        <v>4181</v>
      </c>
    </row>
    <row r="3884" spans="1:4" x14ac:dyDescent="0.2">
      <c r="A3884" s="3">
        <v>2027</v>
      </c>
      <c r="B3884" s="3" t="s">
        <v>4198</v>
      </c>
      <c r="C3884" s="3" t="s">
        <v>4194</v>
      </c>
      <c r="D3884" s="3" t="s">
        <v>4181</v>
      </c>
    </row>
    <row r="3885" spans="1:4" x14ac:dyDescent="0.2">
      <c r="A3885" s="3">
        <v>2027</v>
      </c>
      <c r="B3885" s="3" t="s">
        <v>4199</v>
      </c>
      <c r="C3885" s="3" t="s">
        <v>4194</v>
      </c>
      <c r="D3885" s="3" t="s">
        <v>4181</v>
      </c>
    </row>
    <row r="3886" spans="1:4" x14ac:dyDescent="0.2">
      <c r="A3886" s="3">
        <v>2028</v>
      </c>
      <c r="B3886" s="3" t="s">
        <v>4200</v>
      </c>
      <c r="C3886" s="3" t="s">
        <v>4194</v>
      </c>
      <c r="D3886" s="3" t="s">
        <v>4181</v>
      </c>
    </row>
    <row r="3887" spans="1:4" x14ac:dyDescent="0.2">
      <c r="A3887" s="3">
        <v>2300</v>
      </c>
      <c r="B3887" s="3" t="s">
        <v>4201</v>
      </c>
      <c r="C3887" s="3" t="s">
        <v>4201</v>
      </c>
      <c r="D3887" s="3" t="s">
        <v>4181</v>
      </c>
    </row>
    <row r="3888" spans="1:4" x14ac:dyDescent="0.2">
      <c r="A3888" s="3">
        <v>2300</v>
      </c>
      <c r="B3888" s="3" t="s">
        <v>4202</v>
      </c>
      <c r="C3888" s="3" t="s">
        <v>4201</v>
      </c>
      <c r="D3888" s="3" t="s">
        <v>4181</v>
      </c>
    </row>
    <row r="3889" spans="1:4" x14ac:dyDescent="0.2">
      <c r="A3889" s="3">
        <v>2322</v>
      </c>
      <c r="B3889" s="3" t="s">
        <v>4203</v>
      </c>
      <c r="C3889" s="3" t="s">
        <v>4201</v>
      </c>
      <c r="D3889" s="3" t="s">
        <v>4181</v>
      </c>
    </row>
    <row r="3890" spans="1:4" x14ac:dyDescent="0.2">
      <c r="A3890" s="3">
        <v>2333</v>
      </c>
      <c r="B3890" s="3" t="s">
        <v>4202</v>
      </c>
      <c r="C3890" s="3" t="s">
        <v>466</v>
      </c>
      <c r="D3890" s="3" t="s">
        <v>310</v>
      </c>
    </row>
    <row r="3891" spans="1:4" x14ac:dyDescent="0.2">
      <c r="A3891" s="3">
        <v>2616</v>
      </c>
      <c r="B3891" s="3" t="s">
        <v>4202</v>
      </c>
      <c r="C3891" s="3" t="s">
        <v>471</v>
      </c>
      <c r="D3891" s="3" t="s">
        <v>310</v>
      </c>
    </row>
    <row r="3892" spans="1:4" x14ac:dyDescent="0.2">
      <c r="A3892" s="3">
        <v>2325</v>
      </c>
      <c r="B3892" s="3" t="s">
        <v>4204</v>
      </c>
      <c r="C3892" s="3" t="s">
        <v>4204</v>
      </c>
      <c r="D3892" s="3" t="s">
        <v>4181</v>
      </c>
    </row>
    <row r="3893" spans="1:4" x14ac:dyDescent="0.2">
      <c r="A3893" s="3">
        <v>2314</v>
      </c>
      <c r="B3893" s="3" t="s">
        <v>4205</v>
      </c>
      <c r="C3893" s="3" t="s">
        <v>4206</v>
      </c>
      <c r="D3893" s="3" t="s">
        <v>4181</v>
      </c>
    </row>
    <row r="3894" spans="1:4" x14ac:dyDescent="0.2">
      <c r="A3894" s="3">
        <v>2406</v>
      </c>
      <c r="B3894" s="3" t="s">
        <v>4207</v>
      </c>
      <c r="C3894" s="3" t="s">
        <v>4207</v>
      </c>
      <c r="D3894" s="3" t="s">
        <v>4181</v>
      </c>
    </row>
    <row r="3895" spans="1:4" x14ac:dyDescent="0.2">
      <c r="A3895" s="3">
        <v>2406</v>
      </c>
      <c r="B3895" s="3" t="s">
        <v>4208</v>
      </c>
      <c r="C3895" s="3" t="s">
        <v>4207</v>
      </c>
      <c r="D3895" s="3" t="s">
        <v>4181</v>
      </c>
    </row>
    <row r="3896" spans="1:4" x14ac:dyDescent="0.2">
      <c r="A3896" s="3">
        <v>2406</v>
      </c>
      <c r="B3896" s="3" t="s">
        <v>4209</v>
      </c>
      <c r="C3896" s="3" t="s">
        <v>4207</v>
      </c>
      <c r="D3896" s="3" t="s">
        <v>4181</v>
      </c>
    </row>
    <row r="3897" spans="1:4" x14ac:dyDescent="0.2">
      <c r="A3897" s="3">
        <v>2406</v>
      </c>
      <c r="B3897" s="3" t="s">
        <v>4210</v>
      </c>
      <c r="C3897" s="3" t="s">
        <v>4207</v>
      </c>
      <c r="D3897" s="3" t="s">
        <v>4181</v>
      </c>
    </row>
    <row r="3898" spans="1:4" x14ac:dyDescent="0.2">
      <c r="A3898" s="3">
        <v>2318</v>
      </c>
      <c r="B3898" s="3" t="s">
        <v>4211</v>
      </c>
      <c r="C3898" s="3" t="s">
        <v>4211</v>
      </c>
      <c r="D3898" s="3" t="s">
        <v>4181</v>
      </c>
    </row>
    <row r="3899" spans="1:4" x14ac:dyDescent="0.2">
      <c r="A3899" s="3">
        <v>2414</v>
      </c>
      <c r="B3899" s="3" t="s">
        <v>4212</v>
      </c>
      <c r="C3899" s="3" t="s">
        <v>4212</v>
      </c>
      <c r="D3899" s="3" t="s">
        <v>4181</v>
      </c>
    </row>
    <row r="3900" spans="1:4" x14ac:dyDescent="0.2">
      <c r="A3900" s="3">
        <v>2405</v>
      </c>
      <c r="B3900" s="3" t="s">
        <v>4213</v>
      </c>
      <c r="C3900" s="3" t="s">
        <v>4213</v>
      </c>
      <c r="D3900" s="3" t="s">
        <v>4181</v>
      </c>
    </row>
    <row r="3901" spans="1:4" x14ac:dyDescent="0.2">
      <c r="A3901" s="3">
        <v>2400</v>
      </c>
      <c r="B3901" s="3" t="s">
        <v>4214</v>
      </c>
      <c r="C3901" s="3" t="s">
        <v>4214</v>
      </c>
      <c r="D3901" s="3" t="s">
        <v>4181</v>
      </c>
    </row>
    <row r="3902" spans="1:4" x14ac:dyDescent="0.2">
      <c r="A3902" s="3">
        <v>2400</v>
      </c>
      <c r="B3902" s="3" t="s">
        <v>4215</v>
      </c>
      <c r="C3902" s="3" t="s">
        <v>4214</v>
      </c>
      <c r="D3902" s="3" t="s">
        <v>4181</v>
      </c>
    </row>
    <row r="3903" spans="1:4" x14ac:dyDescent="0.2">
      <c r="A3903" s="3">
        <v>2416</v>
      </c>
      <c r="B3903" s="3" t="s">
        <v>4216</v>
      </c>
      <c r="C3903" s="3" t="s">
        <v>4214</v>
      </c>
      <c r="D3903" s="3" t="s">
        <v>4181</v>
      </c>
    </row>
    <row r="3904" spans="1:4" x14ac:dyDescent="0.2">
      <c r="A3904" s="3">
        <v>2316</v>
      </c>
      <c r="B3904" s="3" t="s">
        <v>4217</v>
      </c>
      <c r="C3904" s="3" t="s">
        <v>4217</v>
      </c>
      <c r="D3904" s="3" t="s">
        <v>4181</v>
      </c>
    </row>
    <row r="3905" spans="1:4" x14ac:dyDescent="0.2">
      <c r="A3905" s="3">
        <v>2316</v>
      </c>
      <c r="B3905" s="3" t="s">
        <v>4218</v>
      </c>
      <c r="C3905" s="3" t="s">
        <v>4217</v>
      </c>
      <c r="D3905" s="3" t="s">
        <v>4181</v>
      </c>
    </row>
    <row r="3906" spans="1:4" x14ac:dyDescent="0.2">
      <c r="A3906" s="3">
        <v>2087</v>
      </c>
      <c r="B3906" s="3" t="s">
        <v>4219</v>
      </c>
      <c r="C3906" s="3" t="s">
        <v>4220</v>
      </c>
      <c r="D3906" s="3" t="s">
        <v>4181</v>
      </c>
    </row>
    <row r="3907" spans="1:4" x14ac:dyDescent="0.2">
      <c r="A3907" s="3">
        <v>2088</v>
      </c>
      <c r="B3907" s="3" t="s">
        <v>4221</v>
      </c>
      <c r="C3907" s="3" t="s">
        <v>4222</v>
      </c>
      <c r="D3907" s="3" t="s">
        <v>4181</v>
      </c>
    </row>
    <row r="3908" spans="1:4" x14ac:dyDescent="0.2">
      <c r="A3908" s="3">
        <v>2073</v>
      </c>
      <c r="B3908" s="3" t="s">
        <v>4223</v>
      </c>
      <c r="C3908" s="3" t="s">
        <v>4223</v>
      </c>
      <c r="D3908" s="3" t="s">
        <v>4181</v>
      </c>
    </row>
    <row r="3909" spans="1:4" x14ac:dyDescent="0.2">
      <c r="A3909" s="3">
        <v>2068</v>
      </c>
      <c r="B3909" s="3" t="s">
        <v>4224</v>
      </c>
      <c r="C3909" s="3" t="s">
        <v>4225</v>
      </c>
      <c r="D3909" s="3" t="s">
        <v>4181</v>
      </c>
    </row>
    <row r="3910" spans="1:4" x14ac:dyDescent="0.2">
      <c r="A3910" s="3">
        <v>2525</v>
      </c>
      <c r="B3910" s="3" t="s">
        <v>4226</v>
      </c>
      <c r="C3910" s="3" t="s">
        <v>4226</v>
      </c>
      <c r="D3910" s="3" t="s">
        <v>4181</v>
      </c>
    </row>
    <row r="3911" spans="1:4" x14ac:dyDescent="0.2">
      <c r="A3911" s="3">
        <v>2523</v>
      </c>
      <c r="B3911" s="3" t="s">
        <v>4227</v>
      </c>
      <c r="C3911" s="3" t="s">
        <v>4227</v>
      </c>
      <c r="D3911" s="3" t="s">
        <v>4181</v>
      </c>
    </row>
    <row r="3912" spans="1:4" x14ac:dyDescent="0.2">
      <c r="A3912" s="3">
        <v>2000</v>
      </c>
      <c r="B3912" s="3" t="s">
        <v>4228</v>
      </c>
      <c r="C3912" s="3" t="s">
        <v>4228</v>
      </c>
      <c r="D3912" s="3" t="s">
        <v>4181</v>
      </c>
    </row>
    <row r="3913" spans="1:4" x14ac:dyDescent="0.2">
      <c r="A3913" s="3">
        <v>2034</v>
      </c>
      <c r="B3913" s="3" t="s">
        <v>4229</v>
      </c>
      <c r="C3913" s="3" t="s">
        <v>4228</v>
      </c>
      <c r="D3913" s="3" t="s">
        <v>4181</v>
      </c>
    </row>
    <row r="3914" spans="1:4" x14ac:dyDescent="0.2">
      <c r="A3914" s="3">
        <v>2035</v>
      </c>
      <c r="B3914" s="3" t="s">
        <v>4230</v>
      </c>
      <c r="C3914" s="3" t="s">
        <v>4228</v>
      </c>
      <c r="D3914" s="3" t="s">
        <v>4181</v>
      </c>
    </row>
    <row r="3915" spans="1:4" x14ac:dyDescent="0.2">
      <c r="A3915" s="3">
        <v>2036</v>
      </c>
      <c r="B3915" s="3" t="s">
        <v>4231</v>
      </c>
      <c r="C3915" s="3" t="s">
        <v>4228</v>
      </c>
      <c r="D3915" s="3" t="s">
        <v>4181</v>
      </c>
    </row>
    <row r="3916" spans="1:4" x14ac:dyDescent="0.2">
      <c r="A3916" s="3">
        <v>2042</v>
      </c>
      <c r="B3916" s="3" t="s">
        <v>4232</v>
      </c>
      <c r="C3916" s="3" t="s">
        <v>4228</v>
      </c>
      <c r="D3916" s="3" t="s">
        <v>4181</v>
      </c>
    </row>
    <row r="3917" spans="1:4" x14ac:dyDescent="0.2">
      <c r="A3917" s="3">
        <v>2067</v>
      </c>
      <c r="B3917" s="3" t="s">
        <v>4233</v>
      </c>
      <c r="C3917" s="3" t="s">
        <v>4228</v>
      </c>
      <c r="D3917" s="3" t="s">
        <v>4181</v>
      </c>
    </row>
    <row r="3918" spans="1:4" x14ac:dyDescent="0.2">
      <c r="A3918" s="3">
        <v>2072</v>
      </c>
      <c r="B3918" s="3" t="s">
        <v>4234</v>
      </c>
      <c r="C3918" s="3" t="s">
        <v>4235</v>
      </c>
      <c r="D3918" s="3" t="s">
        <v>4181</v>
      </c>
    </row>
    <row r="3919" spans="1:4" x14ac:dyDescent="0.2">
      <c r="A3919" s="3">
        <v>2074</v>
      </c>
      <c r="B3919" s="3" t="s">
        <v>4236</v>
      </c>
      <c r="C3919" s="3" t="s">
        <v>4237</v>
      </c>
      <c r="D3919" s="3" t="s">
        <v>4181</v>
      </c>
    </row>
    <row r="3920" spans="1:4" x14ac:dyDescent="0.2">
      <c r="A3920" s="3">
        <v>2075</v>
      </c>
      <c r="B3920" s="3" t="s">
        <v>4238</v>
      </c>
      <c r="C3920" s="3" t="s">
        <v>4237</v>
      </c>
      <c r="D3920" s="3" t="s">
        <v>4181</v>
      </c>
    </row>
    <row r="3921" spans="1:4" x14ac:dyDescent="0.2">
      <c r="A3921" s="3">
        <v>2075</v>
      </c>
      <c r="B3921" s="3" t="s">
        <v>4239</v>
      </c>
      <c r="C3921" s="3" t="s">
        <v>4237</v>
      </c>
      <c r="D3921" s="3" t="s">
        <v>4181</v>
      </c>
    </row>
    <row r="3922" spans="1:4" x14ac:dyDescent="0.2">
      <c r="A3922" s="3">
        <v>2037</v>
      </c>
      <c r="B3922" s="3" t="s">
        <v>4240</v>
      </c>
      <c r="C3922" s="3" t="s">
        <v>4241</v>
      </c>
      <c r="D3922" s="3" t="s">
        <v>4181</v>
      </c>
    </row>
    <row r="3923" spans="1:4" x14ac:dyDescent="0.2">
      <c r="A3923" s="3">
        <v>2043</v>
      </c>
      <c r="B3923" s="3" t="s">
        <v>4242</v>
      </c>
      <c r="C3923" s="3" t="s">
        <v>4241</v>
      </c>
      <c r="D3923" s="3" t="s">
        <v>4181</v>
      </c>
    </row>
    <row r="3924" spans="1:4" x14ac:dyDescent="0.2">
      <c r="A3924" s="3">
        <v>2046</v>
      </c>
      <c r="B3924" s="3" t="s">
        <v>4243</v>
      </c>
      <c r="C3924" s="3" t="s">
        <v>4241</v>
      </c>
      <c r="D3924" s="3" t="s">
        <v>4181</v>
      </c>
    </row>
    <row r="3925" spans="1:4" x14ac:dyDescent="0.2">
      <c r="A3925" s="3">
        <v>2052</v>
      </c>
      <c r="B3925" s="3" t="s">
        <v>4244</v>
      </c>
      <c r="C3925" s="3" t="s">
        <v>4241</v>
      </c>
      <c r="D3925" s="3" t="s">
        <v>4181</v>
      </c>
    </row>
    <row r="3926" spans="1:4" x14ac:dyDescent="0.2">
      <c r="A3926" s="3">
        <v>2052</v>
      </c>
      <c r="B3926" s="3" t="s">
        <v>4245</v>
      </c>
      <c r="C3926" s="3" t="s">
        <v>4241</v>
      </c>
      <c r="D3926" s="3" t="s">
        <v>4181</v>
      </c>
    </row>
    <row r="3927" spans="1:4" x14ac:dyDescent="0.2">
      <c r="A3927" s="3">
        <v>2053</v>
      </c>
      <c r="B3927" s="3" t="s">
        <v>4246</v>
      </c>
      <c r="C3927" s="3" t="s">
        <v>4241</v>
      </c>
      <c r="D3927" s="3" t="s">
        <v>4181</v>
      </c>
    </row>
    <row r="3928" spans="1:4" x14ac:dyDescent="0.2">
      <c r="A3928" s="3">
        <v>2054</v>
      </c>
      <c r="B3928" s="3" t="s">
        <v>4247</v>
      </c>
      <c r="C3928" s="3" t="s">
        <v>4241</v>
      </c>
      <c r="D3928" s="3" t="s">
        <v>4181</v>
      </c>
    </row>
    <row r="3929" spans="1:4" x14ac:dyDescent="0.2">
      <c r="A3929" s="3">
        <v>2054</v>
      </c>
      <c r="B3929" s="3" t="s">
        <v>4248</v>
      </c>
      <c r="C3929" s="3" t="s">
        <v>4241</v>
      </c>
      <c r="D3929" s="3" t="s">
        <v>4181</v>
      </c>
    </row>
    <row r="3930" spans="1:4" x14ac:dyDescent="0.2">
      <c r="A3930" s="3">
        <v>2056</v>
      </c>
      <c r="B3930" s="3" t="s">
        <v>4249</v>
      </c>
      <c r="C3930" s="3" t="s">
        <v>4241</v>
      </c>
      <c r="D3930" s="3" t="s">
        <v>4181</v>
      </c>
    </row>
    <row r="3931" spans="1:4" x14ac:dyDescent="0.2">
      <c r="A3931" s="3">
        <v>2057</v>
      </c>
      <c r="B3931" s="3" t="s">
        <v>4250</v>
      </c>
      <c r="C3931" s="3" t="s">
        <v>4241</v>
      </c>
      <c r="D3931" s="3" t="s">
        <v>4181</v>
      </c>
    </row>
    <row r="3932" spans="1:4" x14ac:dyDescent="0.2">
      <c r="A3932" s="3">
        <v>2058</v>
      </c>
      <c r="B3932" s="3" t="s">
        <v>4251</v>
      </c>
      <c r="C3932" s="3" t="s">
        <v>4241</v>
      </c>
      <c r="D3932" s="3" t="s">
        <v>4181</v>
      </c>
    </row>
    <row r="3933" spans="1:4" x14ac:dyDescent="0.2">
      <c r="A3933" s="3">
        <v>2063</v>
      </c>
      <c r="B3933" s="3" t="s">
        <v>4252</v>
      </c>
      <c r="C3933" s="3" t="s">
        <v>4241</v>
      </c>
      <c r="D3933" s="3" t="s">
        <v>4181</v>
      </c>
    </row>
    <row r="3934" spans="1:4" x14ac:dyDescent="0.2">
      <c r="A3934" s="3">
        <v>2063</v>
      </c>
      <c r="B3934" s="3" t="s">
        <v>4253</v>
      </c>
      <c r="C3934" s="3" t="s">
        <v>4241</v>
      </c>
      <c r="D3934" s="3" t="s">
        <v>4181</v>
      </c>
    </row>
    <row r="3935" spans="1:4" x14ac:dyDescent="0.2">
      <c r="A3935" s="3">
        <v>2063</v>
      </c>
      <c r="B3935" s="3" t="s">
        <v>4254</v>
      </c>
      <c r="C3935" s="3" t="s">
        <v>4241</v>
      </c>
      <c r="D3935" s="3" t="s">
        <v>4181</v>
      </c>
    </row>
    <row r="3936" spans="1:4" x14ac:dyDescent="0.2">
      <c r="A3936" s="3">
        <v>2063</v>
      </c>
      <c r="B3936" s="3" t="s">
        <v>4255</v>
      </c>
      <c r="C3936" s="3" t="s">
        <v>4241</v>
      </c>
      <c r="D3936" s="3" t="s">
        <v>4181</v>
      </c>
    </row>
    <row r="3937" spans="1:4" x14ac:dyDescent="0.2">
      <c r="A3937" s="3">
        <v>2065</v>
      </c>
      <c r="B3937" s="3" t="s">
        <v>4256</v>
      </c>
      <c r="C3937" s="3" t="s">
        <v>4241</v>
      </c>
      <c r="D3937" s="3" t="s">
        <v>4181</v>
      </c>
    </row>
    <row r="3938" spans="1:4" x14ac:dyDescent="0.2">
      <c r="A3938" s="3">
        <v>2206</v>
      </c>
      <c r="B3938" s="3" t="s">
        <v>4257</v>
      </c>
      <c r="C3938" s="3" t="s">
        <v>4241</v>
      </c>
      <c r="D3938" s="3" t="s">
        <v>4181</v>
      </c>
    </row>
    <row r="3939" spans="1:4" x14ac:dyDescent="0.2">
      <c r="A3939" s="3">
        <v>2207</v>
      </c>
      <c r="B3939" s="3" t="s">
        <v>4258</v>
      </c>
      <c r="C3939" s="3" t="s">
        <v>4241</v>
      </c>
      <c r="D3939" s="3" t="s">
        <v>4181</v>
      </c>
    </row>
    <row r="3940" spans="1:4" x14ac:dyDescent="0.2">
      <c r="A3940" s="3">
        <v>2208</v>
      </c>
      <c r="B3940" s="3" t="s">
        <v>4259</v>
      </c>
      <c r="C3940" s="3" t="s">
        <v>4241</v>
      </c>
      <c r="D3940" s="3" t="s">
        <v>4181</v>
      </c>
    </row>
    <row r="3941" spans="1:4" x14ac:dyDescent="0.2">
      <c r="A3941" s="3">
        <v>2117</v>
      </c>
      <c r="B3941" s="3" t="s">
        <v>4260</v>
      </c>
      <c r="C3941" s="3" t="s">
        <v>4260</v>
      </c>
      <c r="D3941" s="3" t="s">
        <v>4181</v>
      </c>
    </row>
    <row r="3942" spans="1:4" x14ac:dyDescent="0.2">
      <c r="A3942" s="3">
        <v>2126</v>
      </c>
      <c r="B3942" s="3" t="s">
        <v>4261</v>
      </c>
      <c r="C3942" s="3" t="s">
        <v>4261</v>
      </c>
      <c r="D3942" s="3" t="s">
        <v>4181</v>
      </c>
    </row>
    <row r="3943" spans="1:4" x14ac:dyDescent="0.2">
      <c r="A3943" s="3">
        <v>2103</v>
      </c>
      <c r="B3943" s="3" t="s">
        <v>4262</v>
      </c>
      <c r="C3943" s="3" t="s">
        <v>4263</v>
      </c>
      <c r="D3943" s="3" t="s">
        <v>4181</v>
      </c>
    </row>
    <row r="3944" spans="1:4" x14ac:dyDescent="0.2">
      <c r="A3944" s="3">
        <v>2105</v>
      </c>
      <c r="B3944" s="3" t="s">
        <v>4264</v>
      </c>
      <c r="C3944" s="3" t="s">
        <v>4263</v>
      </c>
      <c r="D3944" s="3" t="s">
        <v>4181</v>
      </c>
    </row>
    <row r="3945" spans="1:4" x14ac:dyDescent="0.2">
      <c r="A3945" s="3">
        <v>2108</v>
      </c>
      <c r="B3945" s="3" t="s">
        <v>4265</v>
      </c>
      <c r="C3945" s="3" t="s">
        <v>4263</v>
      </c>
      <c r="D3945" s="3" t="s">
        <v>4181</v>
      </c>
    </row>
    <row r="3946" spans="1:4" x14ac:dyDescent="0.2">
      <c r="A3946" s="3">
        <v>2112</v>
      </c>
      <c r="B3946" s="3" t="s">
        <v>4266</v>
      </c>
      <c r="C3946" s="3" t="s">
        <v>4263</v>
      </c>
      <c r="D3946" s="3" t="s">
        <v>4181</v>
      </c>
    </row>
    <row r="3947" spans="1:4" x14ac:dyDescent="0.2">
      <c r="A3947" s="3">
        <v>2113</v>
      </c>
      <c r="B3947" s="3" t="s">
        <v>4267</v>
      </c>
      <c r="C3947" s="3" t="s">
        <v>4263</v>
      </c>
      <c r="D3947" s="3" t="s">
        <v>4181</v>
      </c>
    </row>
    <row r="3948" spans="1:4" x14ac:dyDescent="0.2">
      <c r="A3948" s="3">
        <v>2114</v>
      </c>
      <c r="B3948" s="3" t="s">
        <v>4268</v>
      </c>
      <c r="C3948" s="3" t="s">
        <v>4263</v>
      </c>
      <c r="D3948" s="3" t="s">
        <v>4181</v>
      </c>
    </row>
    <row r="3949" spans="1:4" x14ac:dyDescent="0.2">
      <c r="A3949" s="3">
        <v>2115</v>
      </c>
      <c r="B3949" s="3" t="s">
        <v>4269</v>
      </c>
      <c r="C3949" s="3" t="s">
        <v>4263</v>
      </c>
      <c r="D3949" s="3" t="s">
        <v>4181</v>
      </c>
    </row>
    <row r="3950" spans="1:4" x14ac:dyDescent="0.2">
      <c r="A3950" s="3">
        <v>2116</v>
      </c>
      <c r="B3950" s="3" t="s">
        <v>4270</v>
      </c>
      <c r="C3950" s="3" t="s">
        <v>4263</v>
      </c>
      <c r="D3950" s="3" t="s">
        <v>4181</v>
      </c>
    </row>
    <row r="3951" spans="1:4" x14ac:dyDescent="0.2">
      <c r="A3951" s="3">
        <v>2123</v>
      </c>
      <c r="B3951" s="3" t="s">
        <v>4271</v>
      </c>
      <c r="C3951" s="3" t="s">
        <v>4263</v>
      </c>
      <c r="D3951" s="3" t="s">
        <v>4181</v>
      </c>
    </row>
    <row r="3952" spans="1:4" x14ac:dyDescent="0.2">
      <c r="A3952" s="3">
        <v>2124</v>
      </c>
      <c r="B3952" s="3" t="s">
        <v>4272</v>
      </c>
      <c r="C3952" s="3" t="s">
        <v>4263</v>
      </c>
      <c r="D3952" s="3" t="s">
        <v>4181</v>
      </c>
    </row>
    <row r="3953" spans="1:4" x14ac:dyDescent="0.2">
      <c r="A3953" s="3">
        <v>2127</v>
      </c>
      <c r="B3953" s="3" t="s">
        <v>4273</v>
      </c>
      <c r="C3953" s="3" t="s">
        <v>4263</v>
      </c>
      <c r="D3953" s="3" t="s">
        <v>4181</v>
      </c>
    </row>
    <row r="3954" spans="1:4" x14ac:dyDescent="0.2">
      <c r="A3954" s="3">
        <v>1288</v>
      </c>
      <c r="B3954" s="3" t="s">
        <v>4274</v>
      </c>
      <c r="C3954" s="3" t="s">
        <v>4274</v>
      </c>
      <c r="D3954" s="3" t="s">
        <v>4275</v>
      </c>
    </row>
    <row r="3955" spans="1:4" x14ac:dyDescent="0.2">
      <c r="A3955" s="3">
        <v>1247</v>
      </c>
      <c r="B3955" s="3" t="s">
        <v>4276</v>
      </c>
      <c r="C3955" s="3" t="s">
        <v>4276</v>
      </c>
      <c r="D3955" s="3" t="s">
        <v>4275</v>
      </c>
    </row>
    <row r="3956" spans="1:4" x14ac:dyDescent="0.2">
      <c r="A3956" s="3">
        <v>1237</v>
      </c>
      <c r="B3956" s="3" t="s">
        <v>4277</v>
      </c>
      <c r="C3956" s="3" t="s">
        <v>4277</v>
      </c>
      <c r="D3956" s="3" t="s">
        <v>4275</v>
      </c>
    </row>
    <row r="3957" spans="1:4" x14ac:dyDescent="0.2">
      <c r="A3957" s="3">
        <v>1285</v>
      </c>
      <c r="B3957" s="3" t="s">
        <v>4278</v>
      </c>
      <c r="C3957" s="3" t="s">
        <v>4279</v>
      </c>
      <c r="D3957" s="3" t="s">
        <v>4275</v>
      </c>
    </row>
    <row r="3958" spans="1:4" x14ac:dyDescent="0.2">
      <c r="A3958" s="3">
        <v>1257</v>
      </c>
      <c r="B3958" s="3" t="s">
        <v>4280</v>
      </c>
      <c r="C3958" s="3" t="s">
        <v>4281</v>
      </c>
      <c r="D3958" s="3" t="s">
        <v>4275</v>
      </c>
    </row>
    <row r="3959" spans="1:4" x14ac:dyDescent="0.2">
      <c r="A3959" s="3">
        <v>1293</v>
      </c>
      <c r="B3959" s="3" t="s">
        <v>4282</v>
      </c>
      <c r="C3959" s="3" t="s">
        <v>4282</v>
      </c>
      <c r="D3959" s="3" t="s">
        <v>4275</v>
      </c>
    </row>
    <row r="3960" spans="1:4" x14ac:dyDescent="0.2">
      <c r="A3960" s="3">
        <v>1233</v>
      </c>
      <c r="B3960" s="3" t="s">
        <v>4283</v>
      </c>
      <c r="C3960" s="3" t="s">
        <v>4283</v>
      </c>
      <c r="D3960" s="3" t="s">
        <v>4275</v>
      </c>
    </row>
    <row r="3961" spans="1:4" x14ac:dyDescent="0.2">
      <c r="A3961" s="3">
        <v>1227</v>
      </c>
      <c r="B3961" s="3" t="s">
        <v>4284</v>
      </c>
      <c r="C3961" s="3" t="s">
        <v>4285</v>
      </c>
      <c r="D3961" s="3" t="s">
        <v>4275</v>
      </c>
    </row>
    <row r="3962" spans="1:4" x14ac:dyDescent="0.2">
      <c r="A3962" s="3">
        <v>1236</v>
      </c>
      <c r="B3962" s="3" t="s">
        <v>4286</v>
      </c>
      <c r="C3962" s="3" t="s">
        <v>4286</v>
      </c>
      <c r="D3962" s="3" t="s">
        <v>4275</v>
      </c>
    </row>
    <row r="3963" spans="1:4" x14ac:dyDescent="0.2">
      <c r="A3963" s="3">
        <v>1298</v>
      </c>
      <c r="B3963" s="3" t="s">
        <v>4287</v>
      </c>
      <c r="C3963" s="3" t="s">
        <v>4287</v>
      </c>
      <c r="D3963" s="3" t="s">
        <v>4275</v>
      </c>
    </row>
    <row r="3964" spans="1:4" x14ac:dyDescent="0.2">
      <c r="A3964" s="3">
        <v>1298</v>
      </c>
      <c r="B3964" s="3" t="s">
        <v>4287</v>
      </c>
      <c r="C3964" s="3" t="s">
        <v>4287</v>
      </c>
      <c r="D3964" s="3" t="s">
        <v>4275</v>
      </c>
    </row>
    <row r="3965" spans="1:4" x14ac:dyDescent="0.2">
      <c r="A3965" s="3">
        <v>1284</v>
      </c>
      <c r="B3965" s="3" t="s">
        <v>4288</v>
      </c>
      <c r="C3965" s="3" t="s">
        <v>4288</v>
      </c>
      <c r="D3965" s="3" t="s">
        <v>4275</v>
      </c>
    </row>
    <row r="3966" spans="1:4" x14ac:dyDescent="0.2">
      <c r="A3966" s="3">
        <v>1224</v>
      </c>
      <c r="B3966" s="3" t="s">
        <v>4289</v>
      </c>
      <c r="C3966" s="3" t="s">
        <v>4289</v>
      </c>
      <c r="D3966" s="3" t="s">
        <v>4275</v>
      </c>
    </row>
    <row r="3967" spans="1:4" x14ac:dyDescent="0.2">
      <c r="A3967" s="3">
        <v>1231</v>
      </c>
      <c r="B3967" s="3" t="s">
        <v>4290</v>
      </c>
      <c r="C3967" s="3" t="s">
        <v>4289</v>
      </c>
      <c r="D3967" s="3" t="s">
        <v>4275</v>
      </c>
    </row>
    <row r="3968" spans="1:4" x14ac:dyDescent="0.2">
      <c r="A3968" s="3">
        <v>1225</v>
      </c>
      <c r="B3968" s="3" t="s">
        <v>4291</v>
      </c>
      <c r="C3968" s="3" t="s">
        <v>4291</v>
      </c>
      <c r="D3968" s="3" t="s">
        <v>4275</v>
      </c>
    </row>
    <row r="3969" spans="1:4" x14ac:dyDescent="0.2">
      <c r="A3969" s="3">
        <v>1244</v>
      </c>
      <c r="B3969" s="3" t="s">
        <v>4292</v>
      </c>
      <c r="C3969" s="3" t="s">
        <v>4292</v>
      </c>
      <c r="D3969" s="3" t="s">
        <v>4275</v>
      </c>
    </row>
    <row r="3970" spans="1:4" x14ac:dyDescent="0.2">
      <c r="A3970" s="3">
        <v>1239</v>
      </c>
      <c r="B3970" s="3" t="s">
        <v>4293</v>
      </c>
      <c r="C3970" s="3" t="s">
        <v>4294</v>
      </c>
      <c r="D3970" s="3" t="s">
        <v>4275</v>
      </c>
    </row>
    <row r="3971" spans="1:4" x14ac:dyDescent="0.2">
      <c r="A3971" s="3">
        <v>1222</v>
      </c>
      <c r="B3971" s="3" t="s">
        <v>4295</v>
      </c>
      <c r="C3971" s="3" t="s">
        <v>4296</v>
      </c>
      <c r="D3971" s="3" t="s">
        <v>4275</v>
      </c>
    </row>
    <row r="3972" spans="1:4" x14ac:dyDescent="0.2">
      <c r="A3972" s="3">
        <v>1245</v>
      </c>
      <c r="B3972" s="3" t="s">
        <v>4296</v>
      </c>
      <c r="C3972" s="3" t="s">
        <v>4296</v>
      </c>
      <c r="D3972" s="3" t="s">
        <v>4275</v>
      </c>
    </row>
    <row r="3973" spans="1:4" x14ac:dyDescent="0.2">
      <c r="A3973" s="3">
        <v>1223</v>
      </c>
      <c r="B3973" s="3" t="s">
        <v>4297</v>
      </c>
      <c r="C3973" s="3" t="s">
        <v>4297</v>
      </c>
      <c r="D3973" s="3" t="s">
        <v>4275</v>
      </c>
    </row>
    <row r="3974" spans="1:4" x14ac:dyDescent="0.2">
      <c r="A3974" s="3">
        <v>1232</v>
      </c>
      <c r="B3974" s="3" t="s">
        <v>4298</v>
      </c>
      <c r="C3974" s="3" t="s">
        <v>4298</v>
      </c>
      <c r="D3974" s="3" t="s">
        <v>4275</v>
      </c>
    </row>
    <row r="3975" spans="1:4" x14ac:dyDescent="0.2">
      <c r="A3975" s="3">
        <v>1246</v>
      </c>
      <c r="B3975" s="3" t="s">
        <v>4299</v>
      </c>
      <c r="C3975" s="3" t="s">
        <v>4300</v>
      </c>
      <c r="D3975" s="3" t="s">
        <v>4275</v>
      </c>
    </row>
    <row r="3976" spans="1:4" x14ac:dyDescent="0.2">
      <c r="A3976" s="3">
        <v>1283</v>
      </c>
      <c r="B3976" s="3" t="s">
        <v>4301</v>
      </c>
      <c r="C3976" s="3" t="s">
        <v>4302</v>
      </c>
      <c r="D3976" s="3" t="s">
        <v>4275</v>
      </c>
    </row>
    <row r="3977" spans="1:4" x14ac:dyDescent="0.2">
      <c r="A3977" s="3">
        <v>1283</v>
      </c>
      <c r="B3977" s="3" t="s">
        <v>4302</v>
      </c>
      <c r="C3977" s="3" t="s">
        <v>4302</v>
      </c>
      <c r="D3977" s="3" t="s">
        <v>4275</v>
      </c>
    </row>
    <row r="3978" spans="1:4" x14ac:dyDescent="0.2">
      <c r="A3978" s="3">
        <v>1201</v>
      </c>
      <c r="B3978" s="3" t="s">
        <v>4303</v>
      </c>
      <c r="C3978" s="3" t="s">
        <v>4303</v>
      </c>
      <c r="D3978" s="3" t="s">
        <v>4275</v>
      </c>
    </row>
    <row r="3979" spans="1:4" x14ac:dyDescent="0.2">
      <c r="A3979" s="3">
        <v>1202</v>
      </c>
      <c r="B3979" s="3" t="s">
        <v>4303</v>
      </c>
      <c r="C3979" s="3" t="s">
        <v>4303</v>
      </c>
      <c r="D3979" s="3" t="s">
        <v>4275</v>
      </c>
    </row>
    <row r="3980" spans="1:4" x14ac:dyDescent="0.2">
      <c r="A3980" s="3">
        <v>1203</v>
      </c>
      <c r="B3980" s="3" t="s">
        <v>4303</v>
      </c>
      <c r="C3980" s="3" t="s">
        <v>4303</v>
      </c>
      <c r="D3980" s="3" t="s">
        <v>4275</v>
      </c>
    </row>
    <row r="3981" spans="1:4" x14ac:dyDescent="0.2">
      <c r="A3981" s="3">
        <v>1204</v>
      </c>
      <c r="B3981" s="3" t="s">
        <v>4303</v>
      </c>
      <c r="C3981" s="3" t="s">
        <v>4303</v>
      </c>
      <c r="D3981" s="3" t="s">
        <v>4275</v>
      </c>
    </row>
    <row r="3982" spans="1:4" x14ac:dyDescent="0.2">
      <c r="A3982" s="3">
        <v>1205</v>
      </c>
      <c r="B3982" s="3" t="s">
        <v>4303</v>
      </c>
      <c r="C3982" s="3" t="s">
        <v>4303</v>
      </c>
      <c r="D3982" s="3" t="s">
        <v>4275</v>
      </c>
    </row>
    <row r="3983" spans="1:4" x14ac:dyDescent="0.2">
      <c r="A3983" s="3">
        <v>1206</v>
      </c>
      <c r="B3983" s="3" t="s">
        <v>4303</v>
      </c>
      <c r="C3983" s="3" t="s">
        <v>4303</v>
      </c>
      <c r="D3983" s="3" t="s">
        <v>4275</v>
      </c>
    </row>
    <row r="3984" spans="1:4" x14ac:dyDescent="0.2">
      <c r="A3984" s="3">
        <v>1207</v>
      </c>
      <c r="B3984" s="3" t="s">
        <v>4303</v>
      </c>
      <c r="C3984" s="3" t="s">
        <v>4303</v>
      </c>
      <c r="D3984" s="3" t="s">
        <v>4275</v>
      </c>
    </row>
    <row r="3985" spans="1:4" x14ac:dyDescent="0.2">
      <c r="A3985" s="3">
        <v>1208</v>
      </c>
      <c r="B3985" s="3" t="s">
        <v>4303</v>
      </c>
      <c r="C3985" s="3" t="s">
        <v>4303</v>
      </c>
      <c r="D3985" s="3" t="s">
        <v>4275</v>
      </c>
    </row>
    <row r="3986" spans="1:4" x14ac:dyDescent="0.2">
      <c r="A3986" s="3">
        <v>1209</v>
      </c>
      <c r="B3986" s="3" t="s">
        <v>4303</v>
      </c>
      <c r="C3986" s="3" t="s">
        <v>4303</v>
      </c>
      <c r="D3986" s="3" t="s">
        <v>4275</v>
      </c>
    </row>
    <row r="3987" spans="1:4" x14ac:dyDescent="0.2">
      <c r="A3987" s="3">
        <v>1227</v>
      </c>
      <c r="B3987" s="3" t="s">
        <v>4304</v>
      </c>
      <c r="C3987" s="3" t="s">
        <v>4303</v>
      </c>
      <c r="D3987" s="3" t="s">
        <v>4275</v>
      </c>
    </row>
    <row r="3988" spans="1:4" x14ac:dyDescent="0.2">
      <c r="A3988" s="3">
        <v>1294</v>
      </c>
      <c r="B3988" s="3" t="s">
        <v>4305</v>
      </c>
      <c r="C3988" s="3" t="s">
        <v>4305</v>
      </c>
      <c r="D3988" s="3" t="s">
        <v>4275</v>
      </c>
    </row>
    <row r="3989" spans="1:4" x14ac:dyDescent="0.2">
      <c r="A3989" s="3">
        <v>1215</v>
      </c>
      <c r="B3989" s="3" t="s">
        <v>4303</v>
      </c>
      <c r="C3989" s="3" t="s">
        <v>4306</v>
      </c>
      <c r="D3989" s="3" t="s">
        <v>4275</v>
      </c>
    </row>
    <row r="3990" spans="1:4" x14ac:dyDescent="0.2">
      <c r="A3990" s="3">
        <v>1218</v>
      </c>
      <c r="B3990" s="3" t="s">
        <v>4306</v>
      </c>
      <c r="C3990" s="3" t="s">
        <v>4306</v>
      </c>
      <c r="D3990" s="3" t="s">
        <v>4275</v>
      </c>
    </row>
    <row r="3991" spans="1:4" x14ac:dyDescent="0.2">
      <c r="A3991" s="3">
        <v>1251</v>
      </c>
      <c r="B3991" s="3" t="s">
        <v>4307</v>
      </c>
      <c r="C3991" s="3" t="s">
        <v>4307</v>
      </c>
      <c r="D3991" s="3" t="s">
        <v>4275</v>
      </c>
    </row>
    <row r="3992" spans="1:4" x14ac:dyDescent="0.2">
      <c r="A3992" s="3">
        <v>1248</v>
      </c>
      <c r="B3992" s="3" t="s">
        <v>4308</v>
      </c>
      <c r="C3992" s="3" t="s">
        <v>4308</v>
      </c>
      <c r="D3992" s="3" t="s">
        <v>4275</v>
      </c>
    </row>
    <row r="3993" spans="1:4" x14ac:dyDescent="0.2">
      <c r="A3993" s="3">
        <v>1254</v>
      </c>
      <c r="B3993" s="3" t="s">
        <v>4309</v>
      </c>
      <c r="C3993" s="3" t="s">
        <v>4309</v>
      </c>
      <c r="D3993" s="3" t="s">
        <v>4275</v>
      </c>
    </row>
    <row r="3994" spans="1:4" x14ac:dyDescent="0.2">
      <c r="A3994" s="3">
        <v>1287</v>
      </c>
      <c r="B3994" s="3" t="s">
        <v>4310</v>
      </c>
      <c r="C3994" s="3" t="s">
        <v>4310</v>
      </c>
      <c r="D3994" s="3" t="s">
        <v>4275</v>
      </c>
    </row>
    <row r="3995" spans="1:4" x14ac:dyDescent="0.2">
      <c r="A3995" s="3">
        <v>1212</v>
      </c>
      <c r="B3995" s="3" t="s">
        <v>4311</v>
      </c>
      <c r="C3995" s="3" t="s">
        <v>4312</v>
      </c>
      <c r="D3995" s="3" t="s">
        <v>4275</v>
      </c>
    </row>
    <row r="3996" spans="1:4" x14ac:dyDescent="0.2">
      <c r="A3996" s="3">
        <v>1213</v>
      </c>
      <c r="B3996" s="3" t="s">
        <v>4313</v>
      </c>
      <c r="C3996" s="3" t="s">
        <v>4312</v>
      </c>
      <c r="D3996" s="3" t="s">
        <v>4275</v>
      </c>
    </row>
    <row r="3997" spans="1:4" x14ac:dyDescent="0.2">
      <c r="A3997" s="3">
        <v>1252</v>
      </c>
      <c r="B3997" s="3" t="s">
        <v>4314</v>
      </c>
      <c r="C3997" s="3" t="s">
        <v>4314</v>
      </c>
      <c r="D3997" s="3" t="s">
        <v>4275</v>
      </c>
    </row>
    <row r="3998" spans="1:4" x14ac:dyDescent="0.2">
      <c r="A3998" s="3">
        <v>1216</v>
      </c>
      <c r="B3998" s="3" t="s">
        <v>4315</v>
      </c>
      <c r="C3998" s="3" t="s">
        <v>4316</v>
      </c>
      <c r="D3998" s="3" t="s">
        <v>4275</v>
      </c>
    </row>
    <row r="3999" spans="1:4" x14ac:dyDescent="0.2">
      <c r="A3999" s="3">
        <v>1217</v>
      </c>
      <c r="B3999" s="3" t="s">
        <v>4316</v>
      </c>
      <c r="C3999" s="3" t="s">
        <v>4316</v>
      </c>
      <c r="D3999" s="3" t="s">
        <v>4275</v>
      </c>
    </row>
    <row r="4000" spans="1:4" x14ac:dyDescent="0.2">
      <c r="A4000" s="3">
        <v>1213</v>
      </c>
      <c r="B4000" s="3" t="s">
        <v>4317</v>
      </c>
      <c r="C4000" s="3" t="s">
        <v>4317</v>
      </c>
      <c r="D4000" s="3" t="s">
        <v>4275</v>
      </c>
    </row>
    <row r="4001" spans="1:4" x14ac:dyDescent="0.2">
      <c r="A4001" s="3">
        <v>1258</v>
      </c>
      <c r="B4001" s="3" t="s">
        <v>4318</v>
      </c>
      <c r="C4001" s="3" t="s">
        <v>4319</v>
      </c>
      <c r="D4001" s="3" t="s">
        <v>4275</v>
      </c>
    </row>
    <row r="4002" spans="1:4" x14ac:dyDescent="0.2">
      <c r="A4002" s="3">
        <v>1228</v>
      </c>
      <c r="B4002" s="3" t="s">
        <v>4320</v>
      </c>
      <c r="C4002" s="3" t="s">
        <v>4320</v>
      </c>
      <c r="D4002" s="3" t="s">
        <v>4275</v>
      </c>
    </row>
    <row r="4003" spans="1:4" x14ac:dyDescent="0.2">
      <c r="A4003" s="3">
        <v>1292</v>
      </c>
      <c r="B4003" s="3" t="s">
        <v>4321</v>
      </c>
      <c r="C4003" s="3" t="s">
        <v>4322</v>
      </c>
      <c r="D4003" s="3" t="s">
        <v>4275</v>
      </c>
    </row>
    <row r="4004" spans="1:4" x14ac:dyDescent="0.2">
      <c r="A4004" s="3">
        <v>1243</v>
      </c>
      <c r="B4004" s="3" t="s">
        <v>4323</v>
      </c>
      <c r="C4004" s="3" t="s">
        <v>4323</v>
      </c>
      <c r="D4004" s="3" t="s">
        <v>4275</v>
      </c>
    </row>
    <row r="4005" spans="1:4" x14ac:dyDescent="0.2">
      <c r="A4005" s="3">
        <v>1241</v>
      </c>
      <c r="B4005" s="3" t="s">
        <v>4324</v>
      </c>
      <c r="C4005" s="3" t="s">
        <v>4324</v>
      </c>
      <c r="D4005" s="3" t="s">
        <v>4275</v>
      </c>
    </row>
    <row r="4006" spans="1:4" x14ac:dyDescent="0.2">
      <c r="A4006" s="3">
        <v>1281</v>
      </c>
      <c r="B4006" s="3" t="s">
        <v>4325</v>
      </c>
      <c r="C4006" s="3" t="s">
        <v>4325</v>
      </c>
      <c r="D4006" s="3" t="s">
        <v>4275</v>
      </c>
    </row>
    <row r="4007" spans="1:4" x14ac:dyDescent="0.2">
      <c r="A4007" s="3">
        <v>1242</v>
      </c>
      <c r="B4007" s="3" t="s">
        <v>4326</v>
      </c>
      <c r="C4007" s="3" t="s">
        <v>4326</v>
      </c>
      <c r="D4007" s="3" t="s">
        <v>4275</v>
      </c>
    </row>
    <row r="4008" spans="1:4" x14ac:dyDescent="0.2">
      <c r="A4008" s="3">
        <v>1286</v>
      </c>
      <c r="B4008" s="3" t="s">
        <v>4327</v>
      </c>
      <c r="C4008" s="3" t="s">
        <v>4327</v>
      </c>
      <c r="D4008" s="3" t="s">
        <v>4275</v>
      </c>
    </row>
    <row r="4009" spans="1:4" x14ac:dyDescent="0.2">
      <c r="A4009" s="3">
        <v>1226</v>
      </c>
      <c r="B4009" s="3" t="s">
        <v>4328</v>
      </c>
      <c r="C4009" s="3" t="s">
        <v>4328</v>
      </c>
      <c r="D4009" s="3" t="s">
        <v>4275</v>
      </c>
    </row>
    <row r="4010" spans="1:4" x14ac:dyDescent="0.2">
      <c r="A4010" s="3">
        <v>1256</v>
      </c>
      <c r="B4010" s="3" t="s">
        <v>4329</v>
      </c>
      <c r="C4010" s="3" t="s">
        <v>4329</v>
      </c>
      <c r="D4010" s="3" t="s">
        <v>4275</v>
      </c>
    </row>
    <row r="4011" spans="1:4" x14ac:dyDescent="0.2">
      <c r="A4011" s="3">
        <v>1253</v>
      </c>
      <c r="B4011" s="3" t="s">
        <v>4330</v>
      </c>
      <c r="C4011" s="3" t="s">
        <v>4330</v>
      </c>
      <c r="D4011" s="3" t="s">
        <v>4275</v>
      </c>
    </row>
    <row r="4012" spans="1:4" x14ac:dyDescent="0.2">
      <c r="A4012" s="3">
        <v>1214</v>
      </c>
      <c r="B4012" s="3" t="s">
        <v>4331</v>
      </c>
      <c r="C4012" s="3" t="s">
        <v>4331</v>
      </c>
      <c r="D4012" s="3" t="s">
        <v>4275</v>
      </c>
    </row>
    <row r="4013" spans="1:4" x14ac:dyDescent="0.2">
      <c r="A4013" s="3">
        <v>1219</v>
      </c>
      <c r="B4013" s="3" t="s">
        <v>4332</v>
      </c>
      <c r="C4013" s="3" t="s">
        <v>4331</v>
      </c>
      <c r="D4013" s="3" t="s">
        <v>4275</v>
      </c>
    </row>
    <row r="4014" spans="1:4" x14ac:dyDescent="0.2">
      <c r="A4014" s="3">
        <v>1219</v>
      </c>
      <c r="B4014" s="3" t="s">
        <v>4333</v>
      </c>
      <c r="C4014" s="3" t="s">
        <v>4331</v>
      </c>
      <c r="D4014" s="3" t="s">
        <v>4275</v>
      </c>
    </row>
    <row r="4015" spans="1:4" x14ac:dyDescent="0.2">
      <c r="A4015" s="3">
        <v>1219</v>
      </c>
      <c r="B4015" s="3" t="s">
        <v>4334</v>
      </c>
      <c r="C4015" s="3" t="s">
        <v>4331</v>
      </c>
      <c r="D4015" s="3" t="s">
        <v>4275</v>
      </c>
    </row>
    <row r="4016" spans="1:4" x14ac:dyDescent="0.2">
      <c r="A4016" s="3">
        <v>1220</v>
      </c>
      <c r="B4016" s="3" t="s">
        <v>4335</v>
      </c>
      <c r="C4016" s="3" t="s">
        <v>4331</v>
      </c>
      <c r="D4016" s="3" t="s">
        <v>4275</v>
      </c>
    </row>
    <row r="4017" spans="1:4" x14ac:dyDescent="0.2">
      <c r="A4017" s="3">
        <v>1290</v>
      </c>
      <c r="B4017" s="3" t="s">
        <v>4336</v>
      </c>
      <c r="C4017" s="3" t="s">
        <v>4336</v>
      </c>
      <c r="D4017" s="3" t="s">
        <v>4275</v>
      </c>
    </row>
    <row r="4018" spans="1:4" x14ac:dyDescent="0.2">
      <c r="A4018" s="3">
        <v>1234</v>
      </c>
      <c r="B4018" s="3" t="s">
        <v>4337</v>
      </c>
      <c r="C4018" s="3" t="s">
        <v>4338</v>
      </c>
      <c r="D4018" s="3" t="s">
        <v>4275</v>
      </c>
    </row>
    <row r="4019" spans="1:4" x14ac:dyDescent="0.2">
      <c r="A4019" s="3">
        <v>1255</v>
      </c>
      <c r="B4019" s="3" t="s">
        <v>4338</v>
      </c>
      <c r="C4019" s="3" t="s">
        <v>4338</v>
      </c>
      <c r="D4019" s="3" t="s">
        <v>4275</v>
      </c>
    </row>
    <row r="4020" spans="1:4" x14ac:dyDescent="0.2">
      <c r="A4020" s="3">
        <v>2856</v>
      </c>
      <c r="B4020" s="3" t="s">
        <v>4339</v>
      </c>
      <c r="C4020" s="3" t="s">
        <v>4339</v>
      </c>
      <c r="D4020" s="3" t="s">
        <v>4340</v>
      </c>
    </row>
    <row r="4021" spans="1:4" x14ac:dyDescent="0.2">
      <c r="A4021" s="3">
        <v>2857</v>
      </c>
      <c r="B4021" s="3" t="s">
        <v>4341</v>
      </c>
      <c r="C4021" s="3" t="s">
        <v>4339</v>
      </c>
      <c r="D4021" s="3" t="s">
        <v>4340</v>
      </c>
    </row>
    <row r="4022" spans="1:4" x14ac:dyDescent="0.2">
      <c r="A4022" s="3">
        <v>2803</v>
      </c>
      <c r="B4022" s="3" t="s">
        <v>4342</v>
      </c>
      <c r="C4022" s="3" t="s">
        <v>4342</v>
      </c>
      <c r="D4022" s="3" t="s">
        <v>4340</v>
      </c>
    </row>
    <row r="4023" spans="1:4" x14ac:dyDescent="0.2">
      <c r="A4023" s="3">
        <v>2843</v>
      </c>
      <c r="B4023" s="3" t="s">
        <v>4343</v>
      </c>
      <c r="C4023" s="3" t="s">
        <v>4344</v>
      </c>
      <c r="D4023" s="3" t="s">
        <v>4340</v>
      </c>
    </row>
    <row r="4024" spans="1:4" x14ac:dyDescent="0.2">
      <c r="A4024" s="3">
        <v>2825</v>
      </c>
      <c r="B4024" s="3" t="s">
        <v>4345</v>
      </c>
      <c r="C4024" s="3" t="s">
        <v>4345</v>
      </c>
      <c r="D4024" s="3" t="s">
        <v>4340</v>
      </c>
    </row>
    <row r="4025" spans="1:4" x14ac:dyDescent="0.2">
      <c r="A4025" s="3">
        <v>2830</v>
      </c>
      <c r="B4025" s="3" t="s">
        <v>4346</v>
      </c>
      <c r="C4025" s="3" t="s">
        <v>4346</v>
      </c>
      <c r="D4025" s="3" t="s">
        <v>4340</v>
      </c>
    </row>
    <row r="4026" spans="1:4" x14ac:dyDescent="0.2">
      <c r="A4026" s="3">
        <v>2830</v>
      </c>
      <c r="B4026" s="3" t="s">
        <v>4347</v>
      </c>
      <c r="C4026" s="3" t="s">
        <v>4346</v>
      </c>
      <c r="D4026" s="3" t="s">
        <v>4340</v>
      </c>
    </row>
    <row r="4027" spans="1:4" x14ac:dyDescent="0.2">
      <c r="A4027" s="3">
        <v>2832</v>
      </c>
      <c r="B4027" s="3" t="s">
        <v>4348</v>
      </c>
      <c r="C4027" s="3" t="s">
        <v>4346</v>
      </c>
      <c r="D4027" s="3" t="s">
        <v>4340</v>
      </c>
    </row>
    <row r="4028" spans="1:4" x14ac:dyDescent="0.2">
      <c r="A4028" s="3">
        <v>2822</v>
      </c>
      <c r="B4028" s="3" t="s">
        <v>4349</v>
      </c>
      <c r="C4028" s="3" t="s">
        <v>4349</v>
      </c>
      <c r="D4028" s="3" t="s">
        <v>4340</v>
      </c>
    </row>
    <row r="4029" spans="1:4" x14ac:dyDescent="0.2">
      <c r="A4029" s="3">
        <v>2823</v>
      </c>
      <c r="B4029" s="3" t="s">
        <v>4350</v>
      </c>
      <c r="C4029" s="3" t="s">
        <v>4349</v>
      </c>
      <c r="D4029" s="3" t="s">
        <v>4340</v>
      </c>
    </row>
    <row r="4030" spans="1:4" x14ac:dyDescent="0.2">
      <c r="A4030" s="3">
        <v>2852</v>
      </c>
      <c r="B4030" s="3" t="s">
        <v>4351</v>
      </c>
      <c r="C4030" s="3" t="s">
        <v>4351</v>
      </c>
      <c r="D4030" s="3" t="s">
        <v>4340</v>
      </c>
    </row>
    <row r="4031" spans="1:4" x14ac:dyDescent="0.2">
      <c r="A4031" s="3">
        <v>2800</v>
      </c>
      <c r="B4031" s="3" t="s">
        <v>4352</v>
      </c>
      <c r="C4031" s="3" t="s">
        <v>4352</v>
      </c>
      <c r="D4031" s="3" t="s">
        <v>4340</v>
      </c>
    </row>
    <row r="4032" spans="1:4" x14ac:dyDescent="0.2">
      <c r="A4032" s="3">
        <v>2802</v>
      </c>
      <c r="B4032" s="3" t="s">
        <v>4353</v>
      </c>
      <c r="C4032" s="3" t="s">
        <v>4353</v>
      </c>
      <c r="D4032" s="3" t="s">
        <v>4340</v>
      </c>
    </row>
    <row r="4033" spans="1:4" x14ac:dyDescent="0.2">
      <c r="A4033" s="3">
        <v>2813</v>
      </c>
      <c r="B4033" s="3" t="s">
        <v>4354</v>
      </c>
      <c r="C4033" s="3" t="s">
        <v>4354</v>
      </c>
      <c r="D4033" s="3" t="s">
        <v>4340</v>
      </c>
    </row>
    <row r="4034" spans="1:4" x14ac:dyDescent="0.2">
      <c r="A4034" s="3">
        <v>2827</v>
      </c>
      <c r="B4034" s="3" t="s">
        <v>4355</v>
      </c>
      <c r="C4034" s="3" t="s">
        <v>4355</v>
      </c>
      <c r="D4034" s="3" t="s">
        <v>4340</v>
      </c>
    </row>
    <row r="4035" spans="1:4" x14ac:dyDescent="0.2">
      <c r="A4035" s="3">
        <v>2806</v>
      </c>
      <c r="B4035" s="3" t="s">
        <v>4356</v>
      </c>
      <c r="C4035" s="3" t="s">
        <v>4356</v>
      </c>
      <c r="D4035" s="3" t="s">
        <v>4340</v>
      </c>
    </row>
    <row r="4036" spans="1:4" x14ac:dyDescent="0.2">
      <c r="A4036" s="3">
        <v>2812</v>
      </c>
      <c r="B4036" s="3" t="s">
        <v>4357</v>
      </c>
      <c r="C4036" s="3" t="s">
        <v>4357</v>
      </c>
      <c r="D4036" s="3" t="s">
        <v>4340</v>
      </c>
    </row>
    <row r="4037" spans="1:4" x14ac:dyDescent="0.2">
      <c r="A4037" s="3">
        <v>2807</v>
      </c>
      <c r="B4037" s="3" t="s">
        <v>4358</v>
      </c>
      <c r="C4037" s="3" t="s">
        <v>4358</v>
      </c>
      <c r="D4037" s="3" t="s">
        <v>4340</v>
      </c>
    </row>
    <row r="4038" spans="1:4" x14ac:dyDescent="0.2">
      <c r="A4038" s="3">
        <v>2807</v>
      </c>
      <c r="B4038" s="3" t="s">
        <v>4359</v>
      </c>
      <c r="C4038" s="3" t="s">
        <v>4358</v>
      </c>
      <c r="D4038" s="3" t="s">
        <v>4340</v>
      </c>
    </row>
    <row r="4039" spans="1:4" x14ac:dyDescent="0.2">
      <c r="A4039" s="3">
        <v>2842</v>
      </c>
      <c r="B4039" s="3" t="s">
        <v>4360</v>
      </c>
      <c r="C4039" s="3" t="s">
        <v>4360</v>
      </c>
      <c r="D4039" s="3" t="s">
        <v>4340</v>
      </c>
    </row>
    <row r="4040" spans="1:4" x14ac:dyDescent="0.2">
      <c r="A4040" s="3">
        <v>2873</v>
      </c>
      <c r="B4040" s="3" t="s">
        <v>4361</v>
      </c>
      <c r="C4040" s="3" t="s">
        <v>4361</v>
      </c>
      <c r="D4040" s="3" t="s">
        <v>4340</v>
      </c>
    </row>
    <row r="4041" spans="1:4" x14ac:dyDescent="0.2">
      <c r="A4041" s="3">
        <v>2805</v>
      </c>
      <c r="B4041" s="3" t="s">
        <v>4362</v>
      </c>
      <c r="C4041" s="3" t="s">
        <v>4362</v>
      </c>
      <c r="D4041" s="3" t="s">
        <v>4340</v>
      </c>
    </row>
    <row r="4042" spans="1:4" x14ac:dyDescent="0.2">
      <c r="A4042" s="3">
        <v>2853</v>
      </c>
      <c r="B4042" s="3" t="s">
        <v>4363</v>
      </c>
      <c r="C4042" s="3" t="s">
        <v>4364</v>
      </c>
      <c r="D4042" s="3" t="s">
        <v>4340</v>
      </c>
    </row>
    <row r="4043" spans="1:4" x14ac:dyDescent="0.2">
      <c r="A4043" s="3">
        <v>2854</v>
      </c>
      <c r="B4043" s="3" t="s">
        <v>4365</v>
      </c>
      <c r="C4043" s="3" t="s">
        <v>4364</v>
      </c>
      <c r="D4043" s="3" t="s">
        <v>4340</v>
      </c>
    </row>
    <row r="4044" spans="1:4" x14ac:dyDescent="0.2">
      <c r="A4044" s="3">
        <v>2855</v>
      </c>
      <c r="B4044" s="3" t="s">
        <v>4366</v>
      </c>
      <c r="C4044" s="3" t="s">
        <v>4364</v>
      </c>
      <c r="D4044" s="3" t="s">
        <v>4340</v>
      </c>
    </row>
    <row r="4045" spans="1:4" x14ac:dyDescent="0.2">
      <c r="A4045" s="3">
        <v>2863</v>
      </c>
      <c r="B4045" s="3" t="s">
        <v>4367</v>
      </c>
      <c r="C4045" s="3" t="s">
        <v>4364</v>
      </c>
      <c r="D4045" s="3" t="s">
        <v>4340</v>
      </c>
    </row>
    <row r="4046" spans="1:4" x14ac:dyDescent="0.2">
      <c r="A4046" s="3">
        <v>2864</v>
      </c>
      <c r="B4046" s="3" t="s">
        <v>4368</v>
      </c>
      <c r="C4046" s="3" t="s">
        <v>4364</v>
      </c>
      <c r="D4046" s="3" t="s">
        <v>4340</v>
      </c>
    </row>
    <row r="4047" spans="1:4" x14ac:dyDescent="0.2">
      <c r="A4047" s="3">
        <v>2824</v>
      </c>
      <c r="B4047" s="3" t="s">
        <v>4369</v>
      </c>
      <c r="C4047" s="3" t="s">
        <v>4370</v>
      </c>
      <c r="D4047" s="3" t="s">
        <v>4340</v>
      </c>
    </row>
    <row r="4048" spans="1:4" x14ac:dyDescent="0.2">
      <c r="A4048" s="3">
        <v>2826</v>
      </c>
      <c r="B4048" s="3" t="s">
        <v>4371</v>
      </c>
      <c r="C4048" s="3" t="s">
        <v>4370</v>
      </c>
      <c r="D4048" s="3" t="s">
        <v>4340</v>
      </c>
    </row>
    <row r="4049" spans="1:4" x14ac:dyDescent="0.2">
      <c r="A4049" s="3">
        <v>2828</v>
      </c>
      <c r="B4049" s="3" t="s">
        <v>4372</v>
      </c>
      <c r="C4049" s="3" t="s">
        <v>4370</v>
      </c>
      <c r="D4049" s="3" t="s">
        <v>4340</v>
      </c>
    </row>
    <row r="4050" spans="1:4" x14ac:dyDescent="0.2">
      <c r="A4050" s="3">
        <v>2829</v>
      </c>
      <c r="B4050" s="3" t="s">
        <v>4373</v>
      </c>
      <c r="C4050" s="3" t="s">
        <v>4370</v>
      </c>
      <c r="D4050" s="3" t="s">
        <v>4340</v>
      </c>
    </row>
    <row r="4051" spans="1:4" x14ac:dyDescent="0.2">
      <c r="A4051" s="3">
        <v>2360</v>
      </c>
      <c r="B4051" s="3" t="s">
        <v>4374</v>
      </c>
      <c r="C4051" s="3" t="s">
        <v>4375</v>
      </c>
      <c r="D4051" s="3" t="s">
        <v>4340</v>
      </c>
    </row>
    <row r="4052" spans="1:4" x14ac:dyDescent="0.2">
      <c r="A4052" s="3">
        <v>2336</v>
      </c>
      <c r="B4052" s="3" t="s">
        <v>4376</v>
      </c>
      <c r="C4052" s="3" t="s">
        <v>4376</v>
      </c>
      <c r="D4052" s="3" t="s">
        <v>4340</v>
      </c>
    </row>
    <row r="4053" spans="1:4" x14ac:dyDescent="0.2">
      <c r="A4053" s="3">
        <v>2345</v>
      </c>
      <c r="B4053" s="3" t="s">
        <v>4377</v>
      </c>
      <c r="C4053" s="3" t="s">
        <v>4377</v>
      </c>
      <c r="D4053" s="3" t="s">
        <v>4340</v>
      </c>
    </row>
    <row r="4054" spans="1:4" x14ac:dyDescent="0.2">
      <c r="A4054" s="3">
        <v>2345</v>
      </c>
      <c r="B4054" s="3" t="s">
        <v>4378</v>
      </c>
      <c r="C4054" s="3" t="s">
        <v>4378</v>
      </c>
      <c r="D4054" s="3" t="s">
        <v>4340</v>
      </c>
    </row>
    <row r="4055" spans="1:4" x14ac:dyDescent="0.2">
      <c r="A4055" s="3">
        <v>2363</v>
      </c>
      <c r="B4055" s="3" t="s">
        <v>4379</v>
      </c>
      <c r="C4055" s="3" t="s">
        <v>4379</v>
      </c>
      <c r="D4055" s="3" t="s">
        <v>4340</v>
      </c>
    </row>
    <row r="4056" spans="1:4" x14ac:dyDescent="0.2">
      <c r="A4056" s="3">
        <v>2714</v>
      </c>
      <c r="B4056" s="3" t="s">
        <v>4380</v>
      </c>
      <c r="C4056" s="3" t="s">
        <v>4381</v>
      </c>
      <c r="D4056" s="3" t="s">
        <v>4340</v>
      </c>
    </row>
    <row r="4057" spans="1:4" x14ac:dyDescent="0.2">
      <c r="A4057" s="3">
        <v>2714</v>
      </c>
      <c r="B4057" s="3" t="s">
        <v>4382</v>
      </c>
      <c r="C4057" s="3" t="s">
        <v>4381</v>
      </c>
      <c r="D4057" s="3" t="s">
        <v>4340</v>
      </c>
    </row>
    <row r="4058" spans="1:4" x14ac:dyDescent="0.2">
      <c r="A4058" s="3">
        <v>2718</v>
      </c>
      <c r="B4058" s="3" t="s">
        <v>4383</v>
      </c>
      <c r="C4058" s="3" t="s">
        <v>4384</v>
      </c>
      <c r="D4058" s="3" t="s">
        <v>4340</v>
      </c>
    </row>
    <row r="4059" spans="1:4" x14ac:dyDescent="0.2">
      <c r="A4059" s="3">
        <v>2718</v>
      </c>
      <c r="B4059" s="3" t="s">
        <v>4385</v>
      </c>
      <c r="C4059" s="3" t="s">
        <v>4384</v>
      </c>
      <c r="D4059" s="3" t="s">
        <v>4340</v>
      </c>
    </row>
    <row r="4060" spans="1:4" x14ac:dyDescent="0.2">
      <c r="A4060" s="3">
        <v>2362</v>
      </c>
      <c r="B4060" s="3" t="s">
        <v>4386</v>
      </c>
      <c r="C4060" s="3" t="s">
        <v>4386</v>
      </c>
      <c r="D4060" s="3" t="s">
        <v>4340</v>
      </c>
    </row>
    <row r="4061" spans="1:4" x14ac:dyDescent="0.2">
      <c r="A4061" s="3">
        <v>2362</v>
      </c>
      <c r="B4061" s="3" t="s">
        <v>4387</v>
      </c>
      <c r="C4061" s="3" t="s">
        <v>4386</v>
      </c>
      <c r="D4061" s="3" t="s">
        <v>4340</v>
      </c>
    </row>
    <row r="4062" spans="1:4" x14ac:dyDescent="0.2">
      <c r="A4062" s="3">
        <v>2338</v>
      </c>
      <c r="B4062" s="3" t="s">
        <v>4388</v>
      </c>
      <c r="C4062" s="3" t="s">
        <v>4389</v>
      </c>
      <c r="D4062" s="3" t="s">
        <v>4340</v>
      </c>
    </row>
    <row r="4063" spans="1:4" x14ac:dyDescent="0.2">
      <c r="A4063" s="3">
        <v>2338</v>
      </c>
      <c r="B4063" s="3" t="s">
        <v>4389</v>
      </c>
      <c r="C4063" s="3" t="s">
        <v>4389</v>
      </c>
      <c r="D4063" s="3" t="s">
        <v>4340</v>
      </c>
    </row>
    <row r="4064" spans="1:4" x14ac:dyDescent="0.2">
      <c r="A4064" s="3">
        <v>2345</v>
      </c>
      <c r="B4064" s="3" t="s">
        <v>4390</v>
      </c>
      <c r="C4064" s="3" t="s">
        <v>4389</v>
      </c>
      <c r="D4064" s="3" t="s">
        <v>4340</v>
      </c>
    </row>
    <row r="4065" spans="1:4" x14ac:dyDescent="0.2">
      <c r="A4065" s="3">
        <v>2340</v>
      </c>
      <c r="B4065" s="3" t="s">
        <v>4391</v>
      </c>
      <c r="C4065" s="3" t="s">
        <v>4391</v>
      </c>
      <c r="D4065" s="3" t="s">
        <v>4340</v>
      </c>
    </row>
    <row r="4066" spans="1:4" x14ac:dyDescent="0.2">
      <c r="A4066" s="3">
        <v>2350</v>
      </c>
      <c r="B4066" s="3" t="s">
        <v>4392</v>
      </c>
      <c r="C4066" s="3" t="s">
        <v>4392</v>
      </c>
      <c r="D4066" s="3" t="s">
        <v>4340</v>
      </c>
    </row>
    <row r="4067" spans="1:4" x14ac:dyDescent="0.2">
      <c r="A4067" s="3">
        <v>2353</v>
      </c>
      <c r="B4067" s="3" t="s">
        <v>4393</v>
      </c>
      <c r="C4067" s="3" t="s">
        <v>4392</v>
      </c>
      <c r="D4067" s="3" t="s">
        <v>4340</v>
      </c>
    </row>
    <row r="4068" spans="1:4" x14ac:dyDescent="0.2">
      <c r="A4068" s="3">
        <v>2354</v>
      </c>
      <c r="B4068" s="3" t="s">
        <v>4394</v>
      </c>
      <c r="C4068" s="3" t="s">
        <v>4392</v>
      </c>
      <c r="D4068" s="3" t="s">
        <v>4340</v>
      </c>
    </row>
    <row r="4069" spans="1:4" x14ac:dyDescent="0.2">
      <c r="A4069" s="3">
        <v>2364</v>
      </c>
      <c r="B4069" s="3" t="s">
        <v>4395</v>
      </c>
      <c r="C4069" s="3" t="s">
        <v>4396</v>
      </c>
      <c r="D4069" s="3" t="s">
        <v>4340</v>
      </c>
    </row>
    <row r="4070" spans="1:4" x14ac:dyDescent="0.2">
      <c r="A4070" s="3">
        <v>2882</v>
      </c>
      <c r="B4070" s="3" t="s">
        <v>4397</v>
      </c>
      <c r="C4070" s="3" t="s">
        <v>4396</v>
      </c>
      <c r="D4070" s="3" t="s">
        <v>4340</v>
      </c>
    </row>
    <row r="4071" spans="1:4" x14ac:dyDescent="0.2">
      <c r="A4071" s="3">
        <v>2887</v>
      </c>
      <c r="B4071" s="3" t="s">
        <v>4398</v>
      </c>
      <c r="C4071" s="3" t="s">
        <v>4398</v>
      </c>
      <c r="D4071" s="3" t="s">
        <v>4340</v>
      </c>
    </row>
    <row r="4072" spans="1:4" x14ac:dyDescent="0.2">
      <c r="A4072" s="3">
        <v>2942</v>
      </c>
      <c r="B4072" s="3" t="s">
        <v>4399</v>
      </c>
      <c r="C4072" s="3" t="s">
        <v>4399</v>
      </c>
      <c r="D4072" s="3" t="s">
        <v>4340</v>
      </c>
    </row>
    <row r="4073" spans="1:4" x14ac:dyDescent="0.2">
      <c r="A4073" s="3">
        <v>2935</v>
      </c>
      <c r="B4073" s="3" t="s">
        <v>4400</v>
      </c>
      <c r="C4073" s="3" t="s">
        <v>4400</v>
      </c>
      <c r="D4073" s="3" t="s">
        <v>4340</v>
      </c>
    </row>
    <row r="4074" spans="1:4" x14ac:dyDescent="0.2">
      <c r="A4074" s="3">
        <v>2926</v>
      </c>
      <c r="B4074" s="3" t="s">
        <v>4401</v>
      </c>
      <c r="C4074" s="3" t="s">
        <v>4401</v>
      </c>
      <c r="D4074" s="3" t="s">
        <v>4340</v>
      </c>
    </row>
    <row r="4075" spans="1:4" x14ac:dyDescent="0.2">
      <c r="A4075" s="3">
        <v>2944</v>
      </c>
      <c r="B4075" s="3" t="s">
        <v>4402</v>
      </c>
      <c r="C4075" s="3" t="s">
        <v>4402</v>
      </c>
      <c r="D4075" s="3" t="s">
        <v>4340</v>
      </c>
    </row>
    <row r="4076" spans="1:4" x14ac:dyDescent="0.2">
      <c r="A4076" s="3">
        <v>2915</v>
      </c>
      <c r="B4076" s="3" t="s">
        <v>4403</v>
      </c>
      <c r="C4076" s="3" t="s">
        <v>4403</v>
      </c>
      <c r="D4076" s="3" t="s">
        <v>4340</v>
      </c>
    </row>
    <row r="4077" spans="1:4" x14ac:dyDescent="0.2">
      <c r="A4077" s="3">
        <v>2932</v>
      </c>
      <c r="B4077" s="3" t="s">
        <v>4404</v>
      </c>
      <c r="C4077" s="3" t="s">
        <v>4404</v>
      </c>
      <c r="D4077" s="3" t="s">
        <v>4340</v>
      </c>
    </row>
    <row r="4078" spans="1:4" x14ac:dyDescent="0.2">
      <c r="A4078" s="3">
        <v>2952</v>
      </c>
      <c r="B4078" s="3" t="s">
        <v>4405</v>
      </c>
      <c r="C4078" s="3" t="s">
        <v>4405</v>
      </c>
      <c r="D4078" s="3" t="s">
        <v>4340</v>
      </c>
    </row>
    <row r="4079" spans="1:4" x14ac:dyDescent="0.2">
      <c r="A4079" s="3">
        <v>2922</v>
      </c>
      <c r="B4079" s="3" t="s">
        <v>4406</v>
      </c>
      <c r="C4079" s="3" t="s">
        <v>4406</v>
      </c>
      <c r="D4079" s="3" t="s">
        <v>4340</v>
      </c>
    </row>
    <row r="4080" spans="1:4" x14ac:dyDescent="0.2">
      <c r="A4080" s="3">
        <v>2950</v>
      </c>
      <c r="B4080" s="3" t="s">
        <v>4407</v>
      </c>
      <c r="C4080" s="3" t="s">
        <v>4407</v>
      </c>
      <c r="D4080" s="3" t="s">
        <v>4340</v>
      </c>
    </row>
    <row r="4081" spans="1:4" x14ac:dyDescent="0.2">
      <c r="A4081" s="3">
        <v>2950</v>
      </c>
      <c r="B4081" s="3" t="s">
        <v>4408</v>
      </c>
      <c r="C4081" s="3" t="s">
        <v>4407</v>
      </c>
      <c r="D4081" s="3" t="s">
        <v>4340</v>
      </c>
    </row>
    <row r="4082" spans="1:4" x14ac:dyDescent="0.2">
      <c r="A4082" s="3">
        <v>2905</v>
      </c>
      <c r="B4082" s="3" t="s">
        <v>4409</v>
      </c>
      <c r="C4082" s="3" t="s">
        <v>4409</v>
      </c>
      <c r="D4082" s="3" t="s">
        <v>4340</v>
      </c>
    </row>
    <row r="4083" spans="1:4" x14ac:dyDescent="0.2">
      <c r="A4083" s="3">
        <v>2933</v>
      </c>
      <c r="B4083" s="3" t="s">
        <v>4410</v>
      </c>
      <c r="C4083" s="3" t="s">
        <v>4410</v>
      </c>
      <c r="D4083" s="3" t="s">
        <v>4340</v>
      </c>
    </row>
    <row r="4084" spans="1:4" x14ac:dyDescent="0.2">
      <c r="A4084" s="3">
        <v>2916</v>
      </c>
      <c r="B4084" s="3" t="s">
        <v>4411</v>
      </c>
      <c r="C4084" s="3" t="s">
        <v>4411</v>
      </c>
      <c r="D4084" s="3" t="s">
        <v>4340</v>
      </c>
    </row>
    <row r="4085" spans="1:4" x14ac:dyDescent="0.2">
      <c r="A4085" s="3">
        <v>2902</v>
      </c>
      <c r="B4085" s="3" t="s">
        <v>4412</v>
      </c>
      <c r="C4085" s="3" t="s">
        <v>4412</v>
      </c>
      <c r="D4085" s="3" t="s">
        <v>4340</v>
      </c>
    </row>
    <row r="4086" spans="1:4" x14ac:dyDescent="0.2">
      <c r="A4086" s="3">
        <v>2903</v>
      </c>
      <c r="B4086" s="3" t="s">
        <v>4413</v>
      </c>
      <c r="C4086" s="3" t="s">
        <v>4412</v>
      </c>
      <c r="D4086" s="3" t="s">
        <v>4340</v>
      </c>
    </row>
    <row r="4087" spans="1:4" x14ac:dyDescent="0.2">
      <c r="A4087" s="3">
        <v>2904</v>
      </c>
      <c r="B4087" s="3" t="s">
        <v>4414</v>
      </c>
      <c r="C4087" s="3" t="s">
        <v>4412</v>
      </c>
      <c r="D4087" s="3" t="s">
        <v>4340</v>
      </c>
    </row>
    <row r="4088" spans="1:4" x14ac:dyDescent="0.2">
      <c r="A4088" s="3">
        <v>2908</v>
      </c>
      <c r="B4088" s="3" t="s">
        <v>4415</v>
      </c>
      <c r="C4088" s="3" t="s">
        <v>4415</v>
      </c>
      <c r="D4088" s="3" t="s">
        <v>4340</v>
      </c>
    </row>
    <row r="4089" spans="1:4" x14ac:dyDescent="0.2">
      <c r="A4089" s="3">
        <v>2933</v>
      </c>
      <c r="B4089" s="3" t="s">
        <v>4416</v>
      </c>
      <c r="C4089" s="3" t="s">
        <v>4416</v>
      </c>
      <c r="D4089" s="3" t="s">
        <v>4340</v>
      </c>
    </row>
    <row r="4090" spans="1:4" x14ac:dyDescent="0.2">
      <c r="A4090" s="3">
        <v>2900</v>
      </c>
      <c r="B4090" s="3" t="s">
        <v>4417</v>
      </c>
      <c r="C4090" s="3" t="s">
        <v>4417</v>
      </c>
      <c r="D4090" s="3" t="s">
        <v>4340</v>
      </c>
    </row>
    <row r="4091" spans="1:4" x14ac:dyDescent="0.2">
      <c r="A4091" s="3">
        <v>2943</v>
      </c>
      <c r="B4091" s="3" t="s">
        <v>4418</v>
      </c>
      <c r="C4091" s="3" t="s">
        <v>4418</v>
      </c>
      <c r="D4091" s="3" t="s">
        <v>4340</v>
      </c>
    </row>
    <row r="4092" spans="1:4" x14ac:dyDescent="0.2">
      <c r="A4092" s="3">
        <v>2923</v>
      </c>
      <c r="B4092" s="3" t="s">
        <v>4419</v>
      </c>
      <c r="C4092" s="3" t="s">
        <v>4420</v>
      </c>
      <c r="D4092" s="3" t="s">
        <v>4340</v>
      </c>
    </row>
    <row r="4093" spans="1:4" x14ac:dyDescent="0.2">
      <c r="A4093" s="3">
        <v>2924</v>
      </c>
      <c r="B4093" s="3" t="s">
        <v>4421</v>
      </c>
      <c r="C4093" s="3" t="s">
        <v>4420</v>
      </c>
      <c r="D4093" s="3" t="s">
        <v>4340</v>
      </c>
    </row>
    <row r="4094" spans="1:4" x14ac:dyDescent="0.2">
      <c r="A4094" s="3">
        <v>2925</v>
      </c>
      <c r="B4094" s="3" t="s">
        <v>4422</v>
      </c>
      <c r="C4094" s="3" t="s">
        <v>4420</v>
      </c>
      <c r="D4094" s="3" t="s">
        <v>4340</v>
      </c>
    </row>
    <row r="4095" spans="1:4" x14ac:dyDescent="0.2">
      <c r="A4095" s="3">
        <v>2882</v>
      </c>
      <c r="B4095" s="3" t="s">
        <v>4397</v>
      </c>
      <c r="C4095" s="3" t="s">
        <v>4423</v>
      </c>
      <c r="D4095" s="3" t="s">
        <v>4340</v>
      </c>
    </row>
    <row r="4096" spans="1:4" x14ac:dyDescent="0.2">
      <c r="A4096" s="3">
        <v>2883</v>
      </c>
      <c r="B4096" s="3" t="s">
        <v>4424</v>
      </c>
      <c r="C4096" s="3" t="s">
        <v>4423</v>
      </c>
      <c r="D4096" s="3" t="s">
        <v>4340</v>
      </c>
    </row>
    <row r="4097" spans="1:4" x14ac:dyDescent="0.2">
      <c r="A4097" s="3">
        <v>2884</v>
      </c>
      <c r="B4097" s="3" t="s">
        <v>4425</v>
      </c>
      <c r="C4097" s="3" t="s">
        <v>4423</v>
      </c>
      <c r="D4097" s="3" t="s">
        <v>4340</v>
      </c>
    </row>
    <row r="4098" spans="1:4" x14ac:dyDescent="0.2">
      <c r="A4098" s="3">
        <v>2885</v>
      </c>
      <c r="B4098" s="3" t="s">
        <v>4426</v>
      </c>
      <c r="C4098" s="3" t="s">
        <v>4423</v>
      </c>
      <c r="D4098" s="3" t="s">
        <v>4340</v>
      </c>
    </row>
    <row r="4099" spans="1:4" x14ac:dyDescent="0.2">
      <c r="A4099" s="3">
        <v>2886</v>
      </c>
      <c r="B4099" s="3" t="s">
        <v>4427</v>
      </c>
      <c r="C4099" s="3" t="s">
        <v>4423</v>
      </c>
      <c r="D4099" s="3" t="s">
        <v>4340</v>
      </c>
    </row>
    <row r="4100" spans="1:4" x14ac:dyDescent="0.2">
      <c r="A4100" s="3">
        <v>2888</v>
      </c>
      <c r="B4100" s="3" t="s">
        <v>4428</v>
      </c>
      <c r="C4100" s="3" t="s">
        <v>4423</v>
      </c>
      <c r="D4100" s="3" t="s">
        <v>4340</v>
      </c>
    </row>
    <row r="4101" spans="1:4" x14ac:dyDescent="0.2">
      <c r="A4101" s="3">
        <v>2889</v>
      </c>
      <c r="B4101" s="3" t="s">
        <v>4429</v>
      </c>
      <c r="C4101" s="3" t="s">
        <v>4423</v>
      </c>
      <c r="D4101" s="3" t="s">
        <v>4340</v>
      </c>
    </row>
    <row r="4102" spans="1:4" x14ac:dyDescent="0.2">
      <c r="A4102" s="3">
        <v>2906</v>
      </c>
      <c r="B4102" s="3" t="s">
        <v>4430</v>
      </c>
      <c r="C4102" s="3" t="s">
        <v>4431</v>
      </c>
      <c r="D4102" s="3" t="s">
        <v>4340</v>
      </c>
    </row>
    <row r="4103" spans="1:4" x14ac:dyDescent="0.2">
      <c r="A4103" s="3">
        <v>2907</v>
      </c>
      <c r="B4103" s="3" t="s">
        <v>4432</v>
      </c>
      <c r="C4103" s="3" t="s">
        <v>4431</v>
      </c>
      <c r="D4103" s="3" t="s">
        <v>4340</v>
      </c>
    </row>
    <row r="4104" spans="1:4" x14ac:dyDescent="0.2">
      <c r="A4104" s="3">
        <v>2912</v>
      </c>
      <c r="B4104" s="3" t="s">
        <v>4433</v>
      </c>
      <c r="C4104" s="3" t="s">
        <v>4431</v>
      </c>
      <c r="D4104" s="3" t="s">
        <v>4340</v>
      </c>
    </row>
    <row r="4105" spans="1:4" x14ac:dyDescent="0.2">
      <c r="A4105" s="3">
        <v>2912</v>
      </c>
      <c r="B4105" s="3" t="s">
        <v>4434</v>
      </c>
      <c r="C4105" s="3" t="s">
        <v>4431</v>
      </c>
      <c r="D4105" s="3" t="s">
        <v>4340</v>
      </c>
    </row>
    <row r="4106" spans="1:4" x14ac:dyDescent="0.2">
      <c r="A4106" s="3">
        <v>2914</v>
      </c>
      <c r="B4106" s="3" t="s">
        <v>4435</v>
      </c>
      <c r="C4106" s="3" t="s">
        <v>4431</v>
      </c>
      <c r="D4106" s="3" t="s">
        <v>4340</v>
      </c>
    </row>
    <row r="4107" spans="1:4" x14ac:dyDescent="0.2">
      <c r="A4107" s="3">
        <v>2946</v>
      </c>
      <c r="B4107" s="3" t="s">
        <v>4436</v>
      </c>
      <c r="C4107" s="3" t="s">
        <v>4437</v>
      </c>
      <c r="D4107" s="3" t="s">
        <v>4340</v>
      </c>
    </row>
    <row r="4108" spans="1:4" x14ac:dyDescent="0.2">
      <c r="A4108" s="3">
        <v>2947</v>
      </c>
      <c r="B4108" s="3" t="s">
        <v>4438</v>
      </c>
      <c r="C4108" s="3" t="s">
        <v>4437</v>
      </c>
      <c r="D4108" s="3" t="s">
        <v>4340</v>
      </c>
    </row>
    <row r="4109" spans="1:4" x14ac:dyDescent="0.2">
      <c r="A4109" s="3">
        <v>2953</v>
      </c>
      <c r="B4109" s="3" t="s">
        <v>4439</v>
      </c>
      <c r="C4109" s="3" t="s">
        <v>4437</v>
      </c>
      <c r="D4109" s="3" t="s">
        <v>4340</v>
      </c>
    </row>
    <row r="4110" spans="1:4" x14ac:dyDescent="0.2">
      <c r="A4110" s="3">
        <v>2953</v>
      </c>
      <c r="B4110" s="3" t="s">
        <v>4440</v>
      </c>
      <c r="C4110" s="3" t="s">
        <v>4437</v>
      </c>
      <c r="D4110" s="3" t="s">
        <v>4340</v>
      </c>
    </row>
    <row r="4111" spans="1:4" x14ac:dyDescent="0.2">
      <c r="A4111" s="3">
        <v>2954</v>
      </c>
      <c r="B4111" s="3" t="s">
        <v>4441</v>
      </c>
      <c r="C4111" s="3" t="s">
        <v>4437</v>
      </c>
      <c r="D4111" s="3" t="s">
        <v>4340</v>
      </c>
    </row>
    <row r="4112" spans="1:4" x14ac:dyDescent="0.2">
      <c r="A4112" s="3">
        <v>9490</v>
      </c>
      <c r="B4112" s="3" t="s">
        <v>4442</v>
      </c>
      <c r="C4112" s="3" t="s">
        <v>4442</v>
      </c>
      <c r="D4112" s="3"/>
    </row>
    <row r="4113" spans="1:4" x14ac:dyDescent="0.2">
      <c r="A4113" s="3">
        <v>9495</v>
      </c>
      <c r="B4113" s="3" t="s">
        <v>4443</v>
      </c>
      <c r="C4113" s="3" t="s">
        <v>4443</v>
      </c>
      <c r="D4113" s="3"/>
    </row>
    <row r="4114" spans="1:4" x14ac:dyDescent="0.2">
      <c r="A4114" s="3">
        <v>9496</v>
      </c>
      <c r="B4114" s="3" t="s">
        <v>4444</v>
      </c>
      <c r="C4114" s="3" t="s">
        <v>4444</v>
      </c>
      <c r="D4114" s="3"/>
    </row>
    <row r="4115" spans="1:4" x14ac:dyDescent="0.2">
      <c r="A4115" s="3">
        <v>9497</v>
      </c>
      <c r="B4115" s="3" t="s">
        <v>4445</v>
      </c>
      <c r="C4115" s="3" t="s">
        <v>4445</v>
      </c>
      <c r="D4115" s="3"/>
    </row>
    <row r="4116" spans="1:4" x14ac:dyDescent="0.2">
      <c r="A4116" s="3">
        <v>9494</v>
      </c>
      <c r="B4116" s="3" t="s">
        <v>4446</v>
      </c>
      <c r="C4116" s="3" t="s">
        <v>4446</v>
      </c>
      <c r="D4116" s="3"/>
    </row>
    <row r="4117" spans="1:4" x14ac:dyDescent="0.2">
      <c r="A4117" s="3">
        <v>9498</v>
      </c>
      <c r="B4117" s="3" t="s">
        <v>4447</v>
      </c>
      <c r="C4117" s="3" t="s">
        <v>4447</v>
      </c>
      <c r="D4117" s="3"/>
    </row>
    <row r="4118" spans="1:4" x14ac:dyDescent="0.2">
      <c r="A4118" s="3">
        <v>9485</v>
      </c>
      <c r="B4118" s="3" t="s">
        <v>4448</v>
      </c>
      <c r="C4118" s="3" t="s">
        <v>4449</v>
      </c>
      <c r="D4118" s="3"/>
    </row>
    <row r="4119" spans="1:4" x14ac:dyDescent="0.2">
      <c r="A4119" s="3">
        <v>9492</v>
      </c>
      <c r="B4119" s="3" t="s">
        <v>4449</v>
      </c>
      <c r="C4119" s="3" t="s">
        <v>4449</v>
      </c>
      <c r="D4119" s="3"/>
    </row>
    <row r="4120" spans="1:4" x14ac:dyDescent="0.2">
      <c r="A4120" s="3">
        <v>9486</v>
      </c>
      <c r="B4120" s="3" t="s">
        <v>4450</v>
      </c>
      <c r="C4120" s="3" t="s">
        <v>4451</v>
      </c>
      <c r="D4120" s="3"/>
    </row>
    <row r="4121" spans="1:4" x14ac:dyDescent="0.2">
      <c r="A4121" s="3">
        <v>9493</v>
      </c>
      <c r="B4121" s="3" t="s">
        <v>4452</v>
      </c>
      <c r="C4121" s="3" t="s">
        <v>4451</v>
      </c>
      <c r="D4121" s="3"/>
    </row>
    <row r="4122" spans="1:4" x14ac:dyDescent="0.2">
      <c r="A4122" s="3">
        <v>9487</v>
      </c>
      <c r="B4122" s="3" t="s">
        <v>4453</v>
      </c>
      <c r="C4122" s="3" t="s">
        <v>4454</v>
      </c>
      <c r="D4122" s="3"/>
    </row>
    <row r="4123" spans="1:4" x14ac:dyDescent="0.2">
      <c r="A4123" s="3">
        <v>9491</v>
      </c>
      <c r="B4123" s="3" t="s">
        <v>4455</v>
      </c>
      <c r="C4123" s="3" t="s">
        <v>4455</v>
      </c>
      <c r="D4123" s="3"/>
    </row>
    <row r="4124" spans="1:4" x14ac:dyDescent="0.2">
      <c r="A4124" s="3">
        <v>9488</v>
      </c>
      <c r="B4124" s="3" t="s">
        <v>4456</v>
      </c>
      <c r="C4124" s="3" t="s">
        <v>4456</v>
      </c>
      <c r="D4124" s="3"/>
    </row>
    <row r="4125" spans="1:4" x14ac:dyDescent="0.2">
      <c r="A4125" s="3">
        <v>9999</v>
      </c>
      <c r="B4125" s="3" t="s">
        <v>4457</v>
      </c>
      <c r="C4125" s="3" t="s">
        <v>4457</v>
      </c>
      <c r="D4125" s="3" t="s">
        <v>310</v>
      </c>
    </row>
    <row r="4126" spans="1:4" x14ac:dyDescent="0.2">
      <c r="A4126" s="3">
        <v>9999</v>
      </c>
      <c r="B4126" s="3" t="s">
        <v>4458</v>
      </c>
      <c r="C4126" s="3" t="s">
        <v>4458</v>
      </c>
      <c r="D4126" s="3" t="s">
        <v>310</v>
      </c>
    </row>
    <row r="4127" spans="1:4" x14ac:dyDescent="0.2">
      <c r="A4127" s="3">
        <v>9999</v>
      </c>
      <c r="B4127" s="3" t="s">
        <v>4459</v>
      </c>
      <c r="C4127" s="3" t="s">
        <v>4460</v>
      </c>
      <c r="D4127" s="3" t="s">
        <v>310</v>
      </c>
    </row>
    <row r="4128" spans="1:4" x14ac:dyDescent="0.2">
      <c r="B4128" s="4">
        <v>44749</v>
      </c>
      <c r="C4128" s="5" t="s">
        <v>4461</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8D0A8FF1-6C84-4814-A95D-E38BAC1013D7}"/>
</file>

<file path=customXml/itemProps2.xml><?xml version="1.0" encoding="utf-8"?>
<ds:datastoreItem xmlns:ds="http://schemas.openxmlformats.org/officeDocument/2006/customXml" ds:itemID="{FCBF8702-E01A-46AB-A1DB-CEFD7A99DD01}"/>
</file>

<file path=customXml/itemProps3.xml><?xml version="1.0" encoding="utf-8"?>
<ds:datastoreItem xmlns:ds="http://schemas.openxmlformats.org/officeDocument/2006/customXml" ds:itemID="{099D2285-0D56-4EE5-BEA7-5FB5532E862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10</vt:i4>
      </vt:variant>
    </vt:vector>
  </HeadingPairs>
  <TitlesOfParts>
    <vt:vector size="17" baseType="lpstr">
      <vt:lpstr>Version</vt:lpstr>
      <vt:lpstr>A</vt:lpstr>
      <vt:lpstr>A1</vt:lpstr>
      <vt:lpstr>B</vt:lpstr>
      <vt:lpstr>Y</vt:lpstr>
      <vt:lpstr>SIA</vt:lpstr>
      <vt:lpstr>Z</vt:lpstr>
      <vt:lpstr>categories</vt:lpstr>
      <vt:lpstr>lang</vt:lpstr>
      <vt:lpstr>Lang_measure</vt:lpstr>
      <vt:lpstr>measure_id</vt:lpstr>
      <vt:lpstr>measure_version</vt:lpstr>
      <vt:lpstr>Regulation</vt:lpstr>
      <vt:lpstr>speed_regulation</vt:lpstr>
      <vt:lpstr>Trad</vt:lpstr>
      <vt:lpstr>Transmission</vt:lpstr>
      <vt:lpstr>A!Zone_d_impression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2025-11-21T21:08:21Z</cp:lastPrinted>
  <dcterms:created xsi:type="dcterms:W3CDTF">2015-06-05T18:19:34Z</dcterms:created>
  <dcterms:modified xsi:type="dcterms:W3CDTF">2025-11-27T11:01:14Z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2024-11-26T09:44:47Z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e795d251-9915-4b91-b547-1ec2b5647465</vt:lpwstr>
  </property>
  <property fmtid="{D5CDD505-2E9C-101B-9397-08002B2CF9AE}" pid="8" name="MSIP_Label_245c3252-146d-46f3-8062-82cd8c8d7e7d_ContentBits">
    <vt:lpwstr>0</vt:lpwstr>
  </property>
  <property fmtid="{D5CDD505-2E9C-101B-9397-08002B2CF9AE}" pid="9" name="ContentTypeId">
    <vt:lpwstr>0x0101005072154B6D7EA94FB338BE473FAC9B24</vt:lpwstr>
  </property>
</Properties>
</file>